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4665F5D-B981-40EB-9641-E6478BDF597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4" s="1"/>
  <c r="EB207" i="46"/>
  <c r="BM207" i="46" s="1"/>
  <c r="EA207" i="46"/>
  <c r="BL207" i="46" s="1"/>
  <c r="DZ207" i="46"/>
  <c r="BK207" i="46" s="1"/>
  <c r="DY207" i="46"/>
  <c r="BJ207" i="46" s="1"/>
  <c r="DX207" i="46"/>
  <c r="BI207" i="46" s="1"/>
  <c r="DW207" i="46"/>
  <c r="BH207" i="46" s="1"/>
  <c r="DV207" i="46"/>
  <c r="BG207" i="46" s="1"/>
  <c r="DU207" i="46"/>
  <c r="BF207" i="46" s="1"/>
  <c r="DT207" i="46"/>
  <c r="BE207" i="46" s="1"/>
  <c r="DS207" i="46"/>
  <c r="BD207" i="46" s="1"/>
  <c r="DR207" i="46"/>
  <c r="BC207" i="46" s="1"/>
  <c r="DQ207" i="46"/>
  <c r="BB207" i="46" s="1"/>
  <c r="DP207" i="46"/>
  <c r="BA207" i="46" s="1"/>
  <c r="DO207" i="46"/>
  <c r="AZ207" i="46" s="1"/>
  <c r="DN207" i="46"/>
  <c r="AY207" i="46" s="1"/>
  <c r="DM207" i="46"/>
  <c r="AX207" i="46" s="1"/>
  <c r="DL207" i="46"/>
  <c r="AW207" i="46" s="1"/>
  <c r="DK207" i="46"/>
  <c r="AV207" i="46" s="1"/>
  <c r="DJ207" i="46"/>
  <c r="AU207" i="46" s="1"/>
  <c r="DI207" i="46"/>
  <c r="AT207" i="46" s="1"/>
  <c r="DH207" i="46"/>
  <c r="AS207" i="46" s="1"/>
  <c r="DG207" i="46"/>
  <c r="AR207" i="46" s="1"/>
  <c r="DF207" i="46"/>
  <c r="AQ207" i="46" s="1"/>
  <c r="DE207" i="46"/>
  <c r="AP207" i="46" s="1"/>
  <c r="DD207" i="46"/>
  <c r="AO207" i="46" s="1"/>
  <c r="DC207" i="46"/>
  <c r="AN207" i="46" s="1"/>
  <c r="DB207" i="46"/>
  <c r="AM207" i="46" s="1"/>
  <c r="DA207" i="46"/>
  <c r="AL207" i="46" s="1"/>
  <c r="CZ207" i="46"/>
  <c r="AK207" i="46" s="1"/>
  <c r="CY207" i="46"/>
  <c r="AJ207" i="46" s="1"/>
  <c r="CX207" i="46"/>
  <c r="AI207" i="46" s="1"/>
  <c r="CW207" i="46"/>
  <c r="AH207" i="46" s="1"/>
  <c r="CV207" i="46"/>
  <c r="AG207" i="46" s="1"/>
  <c r="CU207" i="46"/>
  <c r="AF207" i="46" s="1"/>
  <c r="CT207" i="46"/>
  <c r="AE207" i="46" s="1"/>
  <c r="CS207" i="46"/>
  <c r="AD207" i="46" s="1"/>
  <c r="CR207" i="46"/>
  <c r="AC207" i="46" s="1"/>
  <c r="CQ207" i="46"/>
  <c r="AB207" i="46" s="1"/>
  <c r="CP207" i="46"/>
  <c r="AA207" i="46" s="1"/>
  <c r="CO207" i="46"/>
  <c r="Z207" i="46" s="1"/>
  <c r="CN207" i="46"/>
  <c r="Y207" i="46" s="1"/>
  <c r="CM207" i="46"/>
  <c r="X207" i="46" s="1"/>
  <c r="CL207" i="46"/>
  <c r="W207" i="46" s="1"/>
  <c r="CK207" i="46"/>
  <c r="V207" i="46" s="1"/>
  <c r="CJ207" i="46"/>
  <c r="U207" i="46" s="1"/>
  <c r="CI207" i="46"/>
  <c r="T207" i="46" s="1"/>
  <c r="CH207" i="46"/>
  <c r="S207" i="46" s="1"/>
  <c r="CG207" i="46"/>
  <c r="R207" i="46" s="1"/>
  <c r="CF207" i="46"/>
  <c r="Q207" i="46" s="1"/>
  <c r="CE207" i="46"/>
  <c r="P207" i="46" s="1"/>
  <c r="CD207" i="46"/>
  <c r="O207" i="46" s="1"/>
  <c r="CC207" i="46"/>
  <c r="N207" i="46" s="1"/>
  <c r="CB207" i="46"/>
  <c r="M207" i="46" s="1"/>
  <c r="CA207" i="46"/>
  <c r="L207" i="46" s="1"/>
  <c r="BZ207" i="46"/>
  <c r="K207" i="46" s="1"/>
  <c r="BY207" i="46"/>
  <c r="J207" i="46" s="1"/>
  <c r="BX207" i="46"/>
  <c r="I207" i="46" s="1"/>
  <c r="BW207" i="46"/>
  <c r="H207" i="46" s="1"/>
  <c r="BV207" i="46"/>
  <c r="G207" i="46" s="1"/>
  <c r="BU207" i="46"/>
  <c r="F207" i="46" s="1"/>
  <c r="BT207" i="46"/>
  <c r="E207" i="46" s="1"/>
  <c r="BS207" i="46"/>
  <c r="D207" i="46" s="1"/>
  <c r="BO207" i="46"/>
  <c r="BN207" i="46"/>
  <c r="B207" i="46"/>
  <c r="B207" i="44" s="1"/>
  <c r="A207" i="46"/>
  <c r="EF206" i="46"/>
  <c r="BQ206" i="46" s="1"/>
  <c r="EE206" i="46"/>
  <c r="BP206" i="46" s="1"/>
  <c r="ED206" i="46"/>
  <c r="BO206" i="46" s="1"/>
  <c r="EC206" i="46"/>
  <c r="EB206" i="46"/>
  <c r="EA206" i="46"/>
  <c r="DZ206" i="46"/>
  <c r="BK206" i="46" s="1"/>
  <c r="DY206" i="46"/>
  <c r="BJ206" i="46" s="1"/>
  <c r="DX206" i="46"/>
  <c r="BI206" i="46" s="1"/>
  <c r="DW206" i="46"/>
  <c r="BH206" i="46" s="1"/>
  <c r="DV206" i="46"/>
  <c r="BG206" i="46" s="1"/>
  <c r="DU206" i="46"/>
  <c r="DT206" i="46"/>
  <c r="DS206" i="46"/>
  <c r="DR206" i="46"/>
  <c r="BC206" i="46" s="1"/>
  <c r="DQ206" i="46"/>
  <c r="BB206" i="46" s="1"/>
  <c r="DP206" i="46"/>
  <c r="BA206" i="46" s="1"/>
  <c r="DO206" i="46"/>
  <c r="AZ206" i="46" s="1"/>
  <c r="DN206" i="46"/>
  <c r="AY206" i="46" s="1"/>
  <c r="DM206" i="46"/>
  <c r="AX206" i="46" s="1"/>
  <c r="DL206" i="46"/>
  <c r="DK206" i="46"/>
  <c r="DJ206" i="46"/>
  <c r="AU206" i="46" s="1"/>
  <c r="DI206" i="46"/>
  <c r="AT206" i="46" s="1"/>
  <c r="DH206" i="46"/>
  <c r="AS206" i="46" s="1"/>
  <c r="DG206" i="46"/>
  <c r="AR206" i="46" s="1"/>
  <c r="DF206" i="46"/>
  <c r="DE206" i="46"/>
  <c r="DD206" i="46"/>
  <c r="DC206" i="46"/>
  <c r="DB206" i="46"/>
  <c r="AM206" i="46" s="1"/>
  <c r="DA206" i="46"/>
  <c r="AL206" i="46" s="1"/>
  <c r="CZ206" i="46"/>
  <c r="AK206" i="46" s="1"/>
  <c r="CY206" i="46"/>
  <c r="AJ206" i="46" s="1"/>
  <c r="CX206" i="46"/>
  <c r="AI206" i="46" s="1"/>
  <c r="CW206" i="46"/>
  <c r="CV206" i="46"/>
  <c r="AG206" i="46" s="1"/>
  <c r="CU206" i="46"/>
  <c r="CT206" i="46"/>
  <c r="AE206" i="46" s="1"/>
  <c r="CS206" i="46"/>
  <c r="AD206" i="46" s="1"/>
  <c r="CR206" i="46"/>
  <c r="AC206" i="46" s="1"/>
  <c r="CQ206" i="46"/>
  <c r="AB206" i="46" s="1"/>
  <c r="CP206" i="46"/>
  <c r="AA206" i="46" s="1"/>
  <c r="CO206" i="46"/>
  <c r="CN206" i="46"/>
  <c r="Y206" i="46" s="1"/>
  <c r="CM206" i="46"/>
  <c r="CL206" i="46"/>
  <c r="W206" i="46" s="1"/>
  <c r="CK206" i="46"/>
  <c r="V206" i="46" s="1"/>
  <c r="CJ206" i="46"/>
  <c r="U206" i="46" s="1"/>
  <c r="CI206" i="46"/>
  <c r="CH206" i="46"/>
  <c r="S206" i="46" s="1"/>
  <c r="CG206" i="46"/>
  <c r="CF206" i="46"/>
  <c r="Q206" i="46" s="1"/>
  <c r="CE206" i="46"/>
  <c r="CD206" i="46"/>
  <c r="O206" i="46" s="1"/>
  <c r="CC206" i="46"/>
  <c r="N206" i="46" s="1"/>
  <c r="CB206" i="46"/>
  <c r="M206" i="46" s="1"/>
  <c r="CA206" i="46"/>
  <c r="L206" i="46" s="1"/>
  <c r="BZ206" i="46"/>
  <c r="K206" i="46" s="1"/>
  <c r="BY206" i="46"/>
  <c r="J206" i="46" s="1"/>
  <c r="BX206" i="46"/>
  <c r="BW206" i="46"/>
  <c r="BV206" i="46"/>
  <c r="G206" i="46" s="1"/>
  <c r="BU206" i="46"/>
  <c r="F206" i="46" s="1"/>
  <c r="BT206" i="46"/>
  <c r="E206" i="46" s="1"/>
  <c r="BS206" i="46"/>
  <c r="D206" i="46" s="1"/>
  <c r="B206" i="46"/>
  <c r="A206" i="46"/>
  <c r="EF205" i="46"/>
  <c r="EE205" i="46"/>
  <c r="ED205" i="46"/>
  <c r="BO205" i="44" s="1"/>
  <c r="EC205" i="46"/>
  <c r="EB205" i="46"/>
  <c r="BM205" i="46" s="1"/>
  <c r="EA205" i="46"/>
  <c r="BL205" i="46" s="1"/>
  <c r="DZ205" i="46"/>
  <c r="BK205" i="46" s="1"/>
  <c r="DY205" i="46"/>
  <c r="DX205" i="46"/>
  <c r="BI205" i="46" s="1"/>
  <c r="DW205" i="46"/>
  <c r="DV205" i="46"/>
  <c r="BG205" i="46" s="1"/>
  <c r="DU205" i="46"/>
  <c r="BF205" i="46" s="1"/>
  <c r="DT205" i="46"/>
  <c r="BE205" i="46" s="1"/>
  <c r="DS205" i="46"/>
  <c r="BD205" i="46" s="1"/>
  <c r="DR205" i="46"/>
  <c r="BC205" i="46" s="1"/>
  <c r="DQ205" i="46"/>
  <c r="DP205" i="46"/>
  <c r="BA205" i="46" s="1"/>
  <c r="DO205" i="46"/>
  <c r="DN205" i="46"/>
  <c r="AY205" i="46" s="1"/>
  <c r="DM205" i="46"/>
  <c r="AX205" i="46" s="1"/>
  <c r="DL205" i="46"/>
  <c r="AW205" i="46" s="1"/>
  <c r="DK205" i="46"/>
  <c r="AV205" i="46" s="1"/>
  <c r="DJ205" i="46"/>
  <c r="AU205" i="46" s="1"/>
  <c r="DI205" i="46"/>
  <c r="AT205" i="46" s="1"/>
  <c r="DH205" i="46"/>
  <c r="AS205" i="46" s="1"/>
  <c r="DG205" i="46"/>
  <c r="DF205" i="46"/>
  <c r="AQ205" i="46" s="1"/>
  <c r="DE205" i="46"/>
  <c r="AP205" i="46" s="1"/>
  <c r="DD205" i="46"/>
  <c r="AO205" i="46" s="1"/>
  <c r="DC205" i="46"/>
  <c r="DB205" i="46"/>
  <c r="AM205" i="46" s="1"/>
  <c r="DA205" i="46"/>
  <c r="CZ205" i="46"/>
  <c r="CY205" i="46"/>
  <c r="CX205" i="46"/>
  <c r="AI205" i="46" s="1"/>
  <c r="CW205" i="46"/>
  <c r="AH205" i="46" s="1"/>
  <c r="CV205" i="46"/>
  <c r="AG205" i="46" s="1"/>
  <c r="CU205" i="46"/>
  <c r="AF205" i="46" s="1"/>
  <c r="CT205" i="46"/>
  <c r="AE205" i="46" s="1"/>
  <c r="CS205" i="46"/>
  <c r="CR205" i="46"/>
  <c r="CQ205" i="46"/>
  <c r="CP205" i="46"/>
  <c r="AA205" i="46" s="1"/>
  <c r="CO205" i="46"/>
  <c r="Z205" i="46" s="1"/>
  <c r="CN205" i="46"/>
  <c r="Y205" i="46" s="1"/>
  <c r="CM205" i="46"/>
  <c r="X205" i="46" s="1"/>
  <c r="CL205" i="46"/>
  <c r="W205" i="46" s="1"/>
  <c r="CK205" i="46"/>
  <c r="CJ205" i="46"/>
  <c r="CI205" i="46"/>
  <c r="CH205" i="46"/>
  <c r="S205" i="46" s="1"/>
  <c r="CG205" i="46"/>
  <c r="R205" i="46" s="1"/>
  <c r="CF205" i="46"/>
  <c r="Q205" i="46" s="1"/>
  <c r="CE205" i="46"/>
  <c r="P205" i="46" s="1"/>
  <c r="CD205" i="46"/>
  <c r="O205" i="46" s="1"/>
  <c r="CC205" i="46"/>
  <c r="N205" i="46" s="1"/>
  <c r="CB205" i="46"/>
  <c r="CA205" i="46"/>
  <c r="BZ205" i="46"/>
  <c r="K205" i="46" s="1"/>
  <c r="BY205" i="46"/>
  <c r="J205" i="46" s="1"/>
  <c r="BX205" i="46"/>
  <c r="I205" i="46" s="1"/>
  <c r="BW205" i="46"/>
  <c r="H205" i="46" s="1"/>
  <c r="BV205" i="46"/>
  <c r="G205" i="46" s="1"/>
  <c r="BU205" i="46"/>
  <c r="BT205" i="46"/>
  <c r="E205" i="46" s="1"/>
  <c r="BS205" i="46"/>
  <c r="BO205" i="46"/>
  <c r="BN205" i="46"/>
  <c r="B205" i="46"/>
  <c r="A205" i="46"/>
  <c r="EF204" i="46"/>
  <c r="BQ204" i="46" s="1"/>
  <c r="EE204" i="46"/>
  <c r="ED204" i="46"/>
  <c r="EC204" i="46"/>
  <c r="EB204" i="46"/>
  <c r="BM204" i="46" s="1"/>
  <c r="EA204" i="46"/>
  <c r="BL204" i="46" s="1"/>
  <c r="DZ204" i="46"/>
  <c r="BK204" i="46" s="1"/>
  <c r="DY204" i="46"/>
  <c r="BJ204" i="46" s="1"/>
  <c r="DX204" i="46"/>
  <c r="BI204" i="46" s="1"/>
  <c r="DW204" i="46"/>
  <c r="BH204" i="46" s="1"/>
  <c r="DV204" i="46"/>
  <c r="DU204" i="46"/>
  <c r="DT204" i="46"/>
  <c r="BE204" i="46" s="1"/>
  <c r="DS204" i="46"/>
  <c r="BD204" i="46" s="1"/>
  <c r="DR204" i="46"/>
  <c r="BC204" i="46" s="1"/>
  <c r="DQ204" i="46"/>
  <c r="BB204" i="46" s="1"/>
  <c r="DP204" i="46"/>
  <c r="DO204" i="46"/>
  <c r="DN204" i="46"/>
  <c r="DM204" i="46"/>
  <c r="DL204" i="46"/>
  <c r="AW204" i="46" s="1"/>
  <c r="DK204" i="46"/>
  <c r="AV204" i="46" s="1"/>
  <c r="DJ204" i="46"/>
  <c r="AU204" i="46" s="1"/>
  <c r="DI204" i="46"/>
  <c r="AT204" i="46" s="1"/>
  <c r="DH204" i="46"/>
  <c r="AS204" i="46" s="1"/>
  <c r="DG204" i="46"/>
  <c r="DF204" i="46"/>
  <c r="AQ204" i="46" s="1"/>
  <c r="DE204" i="46"/>
  <c r="DD204" i="46"/>
  <c r="AO204" i="46" s="1"/>
  <c r="DC204" i="46"/>
  <c r="AN204" i="46" s="1"/>
  <c r="DB204" i="46"/>
  <c r="AM204" i="46" s="1"/>
  <c r="DA204" i="46"/>
  <c r="AL204" i="46" s="1"/>
  <c r="CZ204" i="46"/>
  <c r="AK204" i="46" s="1"/>
  <c r="CY204" i="46"/>
  <c r="CX204" i="46"/>
  <c r="AI204" i="46" s="1"/>
  <c r="CW204" i="46"/>
  <c r="CV204" i="46"/>
  <c r="AG204" i="46" s="1"/>
  <c r="CU204" i="46"/>
  <c r="AF204" i="46" s="1"/>
  <c r="CT204" i="46"/>
  <c r="AE204" i="46" s="1"/>
  <c r="CS204" i="46"/>
  <c r="AD204" i="46" s="1"/>
  <c r="CR204" i="46"/>
  <c r="AC204" i="46" s="1"/>
  <c r="CQ204" i="46"/>
  <c r="CP204" i="46"/>
  <c r="AA204" i="46" s="1"/>
  <c r="CO204" i="46"/>
  <c r="CN204" i="46"/>
  <c r="Y204" i="46" s="1"/>
  <c r="CM204" i="46"/>
  <c r="X204" i="46" s="1"/>
  <c r="CL204" i="46"/>
  <c r="W204" i="46" s="1"/>
  <c r="CK204" i="46"/>
  <c r="V204" i="46" s="1"/>
  <c r="CJ204" i="46"/>
  <c r="U204" i="46" s="1"/>
  <c r="CI204" i="46"/>
  <c r="T204" i="46" s="1"/>
  <c r="CH204" i="46"/>
  <c r="S204" i="46" s="1"/>
  <c r="CG204" i="46"/>
  <c r="CF204" i="46"/>
  <c r="Q204" i="46" s="1"/>
  <c r="CE204" i="46"/>
  <c r="P204" i="46" s="1"/>
  <c r="CD204" i="46"/>
  <c r="O204" i="46" s="1"/>
  <c r="CC204" i="46"/>
  <c r="CB204" i="46"/>
  <c r="M204" i="46" s="1"/>
  <c r="CA204" i="46"/>
  <c r="BZ204" i="46"/>
  <c r="BY204" i="46"/>
  <c r="BX204" i="46"/>
  <c r="I204" i="46" s="1"/>
  <c r="BW204" i="46"/>
  <c r="H204" i="46" s="1"/>
  <c r="BV204" i="46"/>
  <c r="G204" i="46" s="1"/>
  <c r="BU204" i="46"/>
  <c r="F204" i="46" s="1"/>
  <c r="BT204" i="46"/>
  <c r="BS204" i="46"/>
  <c r="B204" i="46"/>
  <c r="B204" i="44" s="1"/>
  <c r="A204" i="46"/>
  <c r="C204" i="46" s="1"/>
  <c r="C204" i="44" s="1"/>
  <c r="EF203" i="46"/>
  <c r="BQ203" i="46" s="1"/>
  <c r="EE203" i="46"/>
  <c r="BP203" i="46" s="1"/>
  <c r="ED203" i="46"/>
  <c r="BO203" i="44" s="1"/>
  <c r="EC203" i="46"/>
  <c r="EB203" i="46"/>
  <c r="BM203" i="46" s="1"/>
  <c r="EA203" i="46"/>
  <c r="DZ203" i="46"/>
  <c r="DY203" i="46"/>
  <c r="BJ203" i="46" s="1"/>
  <c r="DX203" i="46"/>
  <c r="BI203" i="46" s="1"/>
  <c r="DW203" i="46"/>
  <c r="BH203" i="46" s="1"/>
  <c r="DV203" i="46"/>
  <c r="BG203" i="46" s="1"/>
  <c r="DU203" i="46"/>
  <c r="BF203" i="46" s="1"/>
  <c r="DT203" i="46"/>
  <c r="BE203" i="46" s="1"/>
  <c r="DS203" i="46"/>
  <c r="DR203" i="46"/>
  <c r="DQ203" i="46"/>
  <c r="DP203" i="46"/>
  <c r="BA203" i="46" s="1"/>
  <c r="DO203" i="46"/>
  <c r="AZ203" i="46" s="1"/>
  <c r="DN203" i="46"/>
  <c r="AY203" i="46" s="1"/>
  <c r="DM203" i="46"/>
  <c r="AX203" i="46" s="1"/>
  <c r="DL203" i="46"/>
  <c r="AW203" i="46" s="1"/>
  <c r="DK203" i="46"/>
  <c r="AV203" i="46" s="1"/>
  <c r="DJ203" i="46"/>
  <c r="DI203" i="46"/>
  <c r="AT203" i="46" s="1"/>
  <c r="DH203" i="46"/>
  <c r="AS203" i="46" s="1"/>
  <c r="DG203" i="46"/>
  <c r="AR203" i="46" s="1"/>
  <c r="DF203" i="46"/>
  <c r="AQ203" i="46" s="1"/>
  <c r="DE203" i="46"/>
  <c r="AP203" i="46" s="1"/>
  <c r="DD203" i="46"/>
  <c r="AO203" i="46" s="1"/>
  <c r="DC203" i="46"/>
  <c r="DB203" i="46"/>
  <c r="DA203" i="46"/>
  <c r="CZ203" i="46"/>
  <c r="AK203" i="46" s="1"/>
  <c r="CY203" i="46"/>
  <c r="AJ203" i="46" s="1"/>
  <c r="CX203" i="46"/>
  <c r="AI203" i="46" s="1"/>
  <c r="CW203" i="46"/>
  <c r="CV203" i="46"/>
  <c r="AG203" i="46" s="1"/>
  <c r="CU203" i="46"/>
  <c r="CT203" i="46"/>
  <c r="CS203" i="46"/>
  <c r="AD203" i="46" s="1"/>
  <c r="CR203" i="46"/>
  <c r="AC203" i="46" s="1"/>
  <c r="CQ203" i="46"/>
  <c r="AB203" i="46" s="1"/>
  <c r="CP203" i="46"/>
  <c r="AA203" i="46" s="1"/>
  <c r="CO203" i="46"/>
  <c r="Z203" i="46" s="1"/>
  <c r="CN203" i="46"/>
  <c r="Y203" i="46" s="1"/>
  <c r="CM203" i="46"/>
  <c r="CL203" i="46"/>
  <c r="CK203" i="46"/>
  <c r="V203" i="46" s="1"/>
  <c r="CJ203" i="46"/>
  <c r="U203" i="46" s="1"/>
  <c r="CI203" i="46"/>
  <c r="T203" i="46" s="1"/>
  <c r="CH203" i="46"/>
  <c r="S203" i="46" s="1"/>
  <c r="CG203" i="46"/>
  <c r="R203" i="46" s="1"/>
  <c r="CF203" i="46"/>
  <c r="Q203" i="46" s="1"/>
  <c r="CE203" i="46"/>
  <c r="P203" i="46" s="1"/>
  <c r="CD203" i="46"/>
  <c r="CC203" i="46"/>
  <c r="N203" i="46" s="1"/>
  <c r="CB203" i="46"/>
  <c r="M203" i="46" s="1"/>
  <c r="CA203" i="46"/>
  <c r="L203" i="46" s="1"/>
  <c r="BZ203" i="46"/>
  <c r="K203" i="46" s="1"/>
  <c r="BY203" i="46"/>
  <c r="J203" i="46" s="1"/>
  <c r="BX203" i="46"/>
  <c r="I203" i="46" s="1"/>
  <c r="BW203" i="46"/>
  <c r="BV203" i="46"/>
  <c r="BU203" i="46"/>
  <c r="BT203" i="46"/>
  <c r="E203" i="46" s="1"/>
  <c r="BS203" i="46"/>
  <c r="D203" i="46" s="1"/>
  <c r="BO203" i="46"/>
  <c r="BN203" i="46"/>
  <c r="B203" i="46"/>
  <c r="B203" i="44" s="1"/>
  <c r="A203" i="46"/>
  <c r="EF202" i="46"/>
  <c r="EE202" i="46"/>
  <c r="BP202" i="46" s="1"/>
  <c r="ED202" i="46"/>
  <c r="BO202" i="46" s="1"/>
  <c r="EC202" i="46"/>
  <c r="BN202" i="46" s="1"/>
  <c r="EB202" i="46"/>
  <c r="BM202" i="46" s="1"/>
  <c r="EA202" i="46"/>
  <c r="BL202" i="46" s="1"/>
  <c r="DZ202" i="46"/>
  <c r="DY202" i="46"/>
  <c r="BJ202" i="46" s="1"/>
  <c r="DX202" i="46"/>
  <c r="DW202" i="46"/>
  <c r="BH202" i="46" s="1"/>
  <c r="DV202" i="46"/>
  <c r="BG202" i="46" s="1"/>
  <c r="DU202" i="46"/>
  <c r="BF202" i="46" s="1"/>
  <c r="DT202" i="46"/>
  <c r="BE202" i="46" s="1"/>
  <c r="DS202" i="46"/>
  <c r="BD202" i="46" s="1"/>
  <c r="DR202" i="46"/>
  <c r="BC202" i="46" s="1"/>
  <c r="DQ202" i="46"/>
  <c r="DP202" i="46"/>
  <c r="DO202" i="46"/>
  <c r="DN202" i="46"/>
  <c r="AY202" i="46" s="1"/>
  <c r="DM202" i="46"/>
  <c r="AX202" i="46" s="1"/>
  <c r="DL202" i="46"/>
  <c r="AW202" i="46" s="1"/>
  <c r="DK202" i="46"/>
  <c r="AV202" i="46" s="1"/>
  <c r="DJ202" i="46"/>
  <c r="AU202" i="46" s="1"/>
  <c r="DI202" i="46"/>
  <c r="DH202" i="46"/>
  <c r="DG202" i="46"/>
  <c r="AR202" i="46" s="1"/>
  <c r="DF202" i="46"/>
  <c r="AQ202" i="46" s="1"/>
  <c r="DE202" i="46"/>
  <c r="AP202" i="46" s="1"/>
  <c r="DD202" i="46"/>
  <c r="AO202" i="46" s="1"/>
  <c r="DC202" i="46"/>
  <c r="AN202" i="46" s="1"/>
  <c r="DB202" i="46"/>
  <c r="AM202" i="46" s="1"/>
  <c r="DA202" i="46"/>
  <c r="CZ202" i="46"/>
  <c r="CY202" i="46"/>
  <c r="CX202" i="46"/>
  <c r="AI202" i="46" s="1"/>
  <c r="CW202" i="46"/>
  <c r="AH202" i="46" s="1"/>
  <c r="CV202" i="46"/>
  <c r="AG202" i="46" s="1"/>
  <c r="CU202" i="46"/>
  <c r="CT202" i="46"/>
  <c r="AE202" i="46" s="1"/>
  <c r="CS202" i="46"/>
  <c r="AD202" i="46" s="1"/>
  <c r="CR202" i="46"/>
  <c r="CQ202" i="46"/>
  <c r="CP202" i="46"/>
  <c r="AA202" i="46" s="1"/>
  <c r="CO202" i="46"/>
  <c r="Z202" i="46" s="1"/>
  <c r="CN202" i="46"/>
  <c r="Y202" i="46" s="1"/>
  <c r="CM202" i="46"/>
  <c r="X202" i="46" s="1"/>
  <c r="CL202" i="46"/>
  <c r="W202" i="46" s="1"/>
  <c r="CK202" i="46"/>
  <c r="CJ202" i="46"/>
  <c r="CI202" i="46"/>
  <c r="T202" i="46" s="1"/>
  <c r="CH202" i="46"/>
  <c r="S202" i="46" s="1"/>
  <c r="CG202" i="46"/>
  <c r="R202" i="46" s="1"/>
  <c r="CF202" i="46"/>
  <c r="Q202" i="46" s="1"/>
  <c r="CE202" i="46"/>
  <c r="P202" i="46" s="1"/>
  <c r="CD202" i="46"/>
  <c r="O202" i="46" s="1"/>
  <c r="CC202" i="46"/>
  <c r="CB202" i="46"/>
  <c r="CA202" i="46"/>
  <c r="L202" i="46" s="1"/>
  <c r="BZ202" i="46"/>
  <c r="K202" i="46" s="1"/>
  <c r="BY202" i="46"/>
  <c r="J202" i="46" s="1"/>
  <c r="BX202" i="46"/>
  <c r="I202" i="46" s="1"/>
  <c r="BW202" i="46"/>
  <c r="H202" i="46" s="1"/>
  <c r="BV202" i="46"/>
  <c r="G202" i="46" s="1"/>
  <c r="BU202" i="46"/>
  <c r="BT202" i="46"/>
  <c r="BS202" i="46"/>
  <c r="B202" i="46"/>
  <c r="B202" i="44" s="1"/>
  <c r="A202" i="46"/>
  <c r="EF201" i="46"/>
  <c r="BQ201" i="46" s="1"/>
  <c r="EE201" i="46"/>
  <c r="BP201" i="46" s="1"/>
  <c r="ED201" i="46"/>
  <c r="BO201" i="44" s="1"/>
  <c r="EC201" i="46"/>
  <c r="BN201" i="44" s="1"/>
  <c r="EB201" i="46"/>
  <c r="EA201" i="46"/>
  <c r="DZ201" i="46"/>
  <c r="BK201" i="46" s="1"/>
  <c r="DY201" i="46"/>
  <c r="BJ201" i="46" s="1"/>
  <c r="DX201" i="46"/>
  <c r="BI201" i="46" s="1"/>
  <c r="DW201" i="46"/>
  <c r="BH201" i="46" s="1"/>
  <c r="DV201" i="46"/>
  <c r="BG201" i="46" s="1"/>
  <c r="DU201" i="46"/>
  <c r="DT201" i="46"/>
  <c r="DS201" i="46"/>
  <c r="BD201" i="46" s="1"/>
  <c r="DR201" i="46"/>
  <c r="BC201" i="46" s="1"/>
  <c r="DQ201" i="46"/>
  <c r="BB201" i="46" s="1"/>
  <c r="DP201" i="46"/>
  <c r="BA201" i="46" s="1"/>
  <c r="DO201" i="46"/>
  <c r="AZ201" i="46" s="1"/>
  <c r="DN201" i="46"/>
  <c r="DM201" i="46"/>
  <c r="DL201" i="46"/>
  <c r="DK201" i="46"/>
  <c r="DJ201" i="46"/>
  <c r="AU201" i="46" s="1"/>
  <c r="DI201" i="46"/>
  <c r="AT201" i="46" s="1"/>
  <c r="DH201" i="46"/>
  <c r="AS201" i="46" s="1"/>
  <c r="DG201" i="46"/>
  <c r="AR201" i="46" s="1"/>
  <c r="DF201" i="46"/>
  <c r="AQ201" i="46" s="1"/>
  <c r="DE201" i="46"/>
  <c r="AP201" i="46" s="1"/>
  <c r="DD201" i="46"/>
  <c r="DC201" i="46"/>
  <c r="DB201" i="46"/>
  <c r="AM201" i="46" s="1"/>
  <c r="DA201" i="46"/>
  <c r="AL201" i="46" s="1"/>
  <c r="CZ201" i="46"/>
  <c r="AK201" i="46" s="1"/>
  <c r="CY201" i="46"/>
  <c r="AJ201" i="46" s="1"/>
  <c r="CX201" i="46"/>
  <c r="AI201" i="46" s="1"/>
  <c r="CW201" i="46"/>
  <c r="CV201" i="46"/>
  <c r="CU201" i="46"/>
  <c r="AF201" i="46" s="1"/>
  <c r="CT201" i="46"/>
  <c r="AE201" i="46" s="1"/>
  <c r="CS201" i="46"/>
  <c r="AD201" i="46" s="1"/>
  <c r="CR201" i="46"/>
  <c r="AC201" i="46" s="1"/>
  <c r="CQ201" i="46"/>
  <c r="CP201" i="46"/>
  <c r="AA201" i="46" s="1"/>
  <c r="CO201" i="46"/>
  <c r="CN201" i="46"/>
  <c r="CM201" i="46"/>
  <c r="X201" i="46" s="1"/>
  <c r="CL201" i="46"/>
  <c r="W201" i="46" s="1"/>
  <c r="CK201" i="46"/>
  <c r="V201" i="46" s="1"/>
  <c r="CJ201" i="46"/>
  <c r="U201" i="46" s="1"/>
  <c r="CI201" i="46"/>
  <c r="T201" i="46" s="1"/>
  <c r="CH201" i="46"/>
  <c r="S201" i="46" s="1"/>
  <c r="CG201" i="46"/>
  <c r="CF201" i="46"/>
  <c r="CE201" i="46"/>
  <c r="P201" i="46" s="1"/>
  <c r="CD201" i="46"/>
  <c r="O201" i="46" s="1"/>
  <c r="CC201" i="46"/>
  <c r="N201" i="46" s="1"/>
  <c r="CB201" i="46"/>
  <c r="M201" i="46" s="1"/>
  <c r="CA201" i="46"/>
  <c r="L201" i="46" s="1"/>
  <c r="BZ201" i="46"/>
  <c r="K201" i="46" s="1"/>
  <c r="BY201" i="46"/>
  <c r="BX201" i="46"/>
  <c r="BW201" i="46"/>
  <c r="BV201" i="46"/>
  <c r="G201" i="46" s="1"/>
  <c r="BU201" i="46"/>
  <c r="F201" i="46" s="1"/>
  <c r="BT201" i="46"/>
  <c r="E201" i="46" s="1"/>
  <c r="BS201" i="46"/>
  <c r="D201" i="46" s="1"/>
  <c r="BO201" i="46"/>
  <c r="BN201" i="46"/>
  <c r="B201" i="46"/>
  <c r="A201" i="46"/>
  <c r="A201" i="44" s="1"/>
  <c r="EF200" i="46"/>
  <c r="BQ200" i="46" s="1"/>
  <c r="EE200" i="46"/>
  <c r="BP200" i="46" s="1"/>
  <c r="ED200" i="46"/>
  <c r="BO200" i="46" s="1"/>
  <c r="EC200" i="46"/>
  <c r="BN200" i="46" s="1"/>
  <c r="EB200" i="46"/>
  <c r="BM200" i="46" s="1"/>
  <c r="EA200" i="46"/>
  <c r="DZ200" i="46"/>
  <c r="DY200" i="46"/>
  <c r="BJ200" i="46" s="1"/>
  <c r="DX200" i="46"/>
  <c r="BI200" i="46" s="1"/>
  <c r="DW200" i="46"/>
  <c r="BH200" i="46" s="1"/>
  <c r="DV200" i="46"/>
  <c r="BG200" i="46" s="1"/>
  <c r="DU200" i="46"/>
  <c r="BF200" i="46" s="1"/>
  <c r="DT200" i="46"/>
  <c r="BE200" i="46" s="1"/>
  <c r="DS200" i="46"/>
  <c r="DR200" i="46"/>
  <c r="DQ200" i="46"/>
  <c r="BB200" i="46" s="1"/>
  <c r="DP200" i="46"/>
  <c r="BA200" i="46" s="1"/>
  <c r="DO200" i="46"/>
  <c r="AZ200" i="46" s="1"/>
  <c r="DN200" i="46"/>
  <c r="AY200" i="46" s="1"/>
  <c r="DM200" i="46"/>
  <c r="AX200" i="46" s="1"/>
  <c r="DL200" i="46"/>
  <c r="AW200" i="46" s="1"/>
  <c r="DK200" i="46"/>
  <c r="AV200" i="46" s="1"/>
  <c r="DJ200" i="46"/>
  <c r="DI200" i="46"/>
  <c r="DH200" i="46"/>
  <c r="AS200" i="46" s="1"/>
  <c r="DG200" i="46"/>
  <c r="AR200" i="46" s="1"/>
  <c r="DF200" i="46"/>
  <c r="AQ200" i="46" s="1"/>
  <c r="DE200" i="46"/>
  <c r="AP200" i="46" s="1"/>
  <c r="DD200" i="46"/>
  <c r="AO200" i="46" s="1"/>
  <c r="DC200" i="46"/>
  <c r="DB200" i="46"/>
  <c r="DA200" i="46"/>
  <c r="CZ200" i="46"/>
  <c r="AK200" i="46" s="1"/>
  <c r="CY200" i="46"/>
  <c r="AJ200" i="46" s="1"/>
  <c r="CX200" i="46"/>
  <c r="AI200" i="46" s="1"/>
  <c r="CW200" i="46"/>
  <c r="AH200" i="46" s="1"/>
  <c r="CV200" i="46"/>
  <c r="AG200" i="46" s="1"/>
  <c r="CU200" i="46"/>
  <c r="CT200" i="46"/>
  <c r="CS200" i="46"/>
  <c r="CR200" i="46"/>
  <c r="AC200" i="46" s="1"/>
  <c r="CQ200" i="46"/>
  <c r="AB200" i="46" s="1"/>
  <c r="CP200" i="46"/>
  <c r="AA200" i="46" s="1"/>
  <c r="CO200" i="46"/>
  <c r="Z200" i="46" s="1"/>
  <c r="CN200" i="46"/>
  <c r="Y200" i="46" s="1"/>
  <c r="CM200" i="46"/>
  <c r="CL200" i="46"/>
  <c r="CK200" i="46"/>
  <c r="V200" i="46" s="1"/>
  <c r="CJ200" i="46"/>
  <c r="U200" i="46" s="1"/>
  <c r="CI200" i="46"/>
  <c r="T200" i="46" s="1"/>
  <c r="CH200" i="46"/>
  <c r="S200" i="46" s="1"/>
  <c r="CG200" i="46"/>
  <c r="R200" i="46" s="1"/>
  <c r="CF200" i="46"/>
  <c r="Q200" i="46" s="1"/>
  <c r="CE200" i="46"/>
  <c r="CD200" i="46"/>
  <c r="CC200" i="46"/>
  <c r="CB200" i="46"/>
  <c r="M200" i="46" s="1"/>
  <c r="CA200" i="46"/>
  <c r="L200" i="46" s="1"/>
  <c r="BZ200" i="46"/>
  <c r="K200" i="46" s="1"/>
  <c r="BY200" i="46"/>
  <c r="J200" i="46" s="1"/>
  <c r="BX200" i="46"/>
  <c r="I200" i="46" s="1"/>
  <c r="BW200" i="46"/>
  <c r="H200" i="46" s="1"/>
  <c r="BV200" i="46"/>
  <c r="BU200" i="46"/>
  <c r="BT200" i="46"/>
  <c r="E200" i="46" s="1"/>
  <c r="BS200" i="46"/>
  <c r="D200" i="46" s="1"/>
  <c r="B200" i="46"/>
  <c r="A200" i="46"/>
  <c r="EF199" i="46"/>
  <c r="BQ199" i="46" s="1"/>
  <c r="EE199" i="46"/>
  <c r="ED199" i="46"/>
  <c r="BO199" i="44" s="1"/>
  <c r="EC199" i="46"/>
  <c r="BN199" i="44" s="1"/>
  <c r="EB199" i="46"/>
  <c r="BM199" i="46" s="1"/>
  <c r="EA199" i="46"/>
  <c r="BL199" i="46" s="1"/>
  <c r="DZ199" i="46"/>
  <c r="BK199" i="46" s="1"/>
  <c r="DY199" i="46"/>
  <c r="BJ199" i="46" s="1"/>
  <c r="DX199" i="46"/>
  <c r="BI199" i="46" s="1"/>
  <c r="DW199" i="46"/>
  <c r="DV199" i="46"/>
  <c r="DU199" i="46"/>
  <c r="BF199" i="46" s="1"/>
  <c r="DT199" i="46"/>
  <c r="BE199" i="46" s="1"/>
  <c r="DS199" i="46"/>
  <c r="BD199" i="46" s="1"/>
  <c r="DR199" i="46"/>
  <c r="BC199" i="46" s="1"/>
  <c r="DQ199" i="46"/>
  <c r="BB199" i="46" s="1"/>
  <c r="DP199" i="46"/>
  <c r="BA199" i="46" s="1"/>
  <c r="DO199" i="46"/>
  <c r="AZ199" i="46" s="1"/>
  <c r="DN199" i="46"/>
  <c r="DM199" i="46"/>
  <c r="DL199" i="46"/>
  <c r="AW199" i="46" s="1"/>
  <c r="DK199" i="46"/>
  <c r="AV199" i="46" s="1"/>
  <c r="DJ199" i="46"/>
  <c r="AU199" i="46" s="1"/>
  <c r="DI199" i="46"/>
  <c r="AT199" i="46" s="1"/>
  <c r="DH199" i="46"/>
  <c r="AS199" i="46" s="1"/>
  <c r="DG199" i="46"/>
  <c r="DF199" i="46"/>
  <c r="DE199" i="46"/>
  <c r="DD199" i="46"/>
  <c r="AO199" i="46" s="1"/>
  <c r="DC199" i="46"/>
  <c r="AN199" i="46" s="1"/>
  <c r="DB199" i="46"/>
  <c r="AM199" i="46" s="1"/>
  <c r="DA199" i="46"/>
  <c r="AL199" i="46" s="1"/>
  <c r="CZ199" i="46"/>
  <c r="AK199" i="46" s="1"/>
  <c r="CY199" i="46"/>
  <c r="CX199" i="46"/>
  <c r="CW199" i="46"/>
  <c r="CV199" i="46"/>
  <c r="AG199" i="46" s="1"/>
  <c r="CU199" i="46"/>
  <c r="AF199" i="46" s="1"/>
  <c r="CT199" i="46"/>
  <c r="AE199" i="46" s="1"/>
  <c r="CS199" i="46"/>
  <c r="CR199" i="46"/>
  <c r="AC199" i="46" s="1"/>
  <c r="CQ199" i="46"/>
  <c r="CP199" i="46"/>
  <c r="CO199" i="46"/>
  <c r="CN199" i="46"/>
  <c r="Y199" i="46" s="1"/>
  <c r="CM199" i="46"/>
  <c r="X199" i="46" s="1"/>
  <c r="CL199" i="46"/>
  <c r="W199" i="46" s="1"/>
  <c r="CK199" i="46"/>
  <c r="V199" i="46" s="1"/>
  <c r="CJ199" i="46"/>
  <c r="CI199" i="46"/>
  <c r="T199" i="46" s="1"/>
  <c r="CH199" i="46"/>
  <c r="CG199" i="46"/>
  <c r="CF199" i="46"/>
  <c r="Q199" i="46" s="1"/>
  <c r="CE199" i="46"/>
  <c r="P199" i="46" s="1"/>
  <c r="CD199" i="46"/>
  <c r="O199" i="46" s="1"/>
  <c r="CC199" i="46"/>
  <c r="N199" i="46" s="1"/>
  <c r="CB199" i="46"/>
  <c r="M199" i="46" s="1"/>
  <c r="CA199" i="46"/>
  <c r="L199" i="46" s="1"/>
  <c r="BZ199" i="46"/>
  <c r="BY199" i="46"/>
  <c r="J199" i="46" s="1"/>
  <c r="BX199" i="46"/>
  <c r="I199" i="46" s="1"/>
  <c r="BW199" i="46"/>
  <c r="H199" i="46" s="1"/>
  <c r="BV199" i="46"/>
  <c r="G199" i="46" s="1"/>
  <c r="BU199" i="46"/>
  <c r="F199" i="46" s="1"/>
  <c r="BT199" i="46"/>
  <c r="E199" i="46" s="1"/>
  <c r="BS199" i="46"/>
  <c r="BO199" i="46"/>
  <c r="BN199" i="46"/>
  <c r="B199" i="46"/>
  <c r="A199" i="46"/>
  <c r="EF198" i="46"/>
  <c r="BQ198" i="46" s="1"/>
  <c r="EE198" i="46"/>
  <c r="BP198" i="46" s="1"/>
  <c r="ED198" i="46"/>
  <c r="BO198" i="44" s="1"/>
  <c r="EC198" i="46"/>
  <c r="BN198" i="44" s="1"/>
  <c r="EB198" i="46"/>
  <c r="EA198" i="46"/>
  <c r="DZ198" i="46"/>
  <c r="BK198" i="46" s="1"/>
  <c r="DY198" i="46"/>
  <c r="BJ198" i="46" s="1"/>
  <c r="DX198" i="46"/>
  <c r="BI198" i="46" s="1"/>
  <c r="DW198" i="46"/>
  <c r="BH198" i="46" s="1"/>
  <c r="DV198" i="46"/>
  <c r="BG198" i="46" s="1"/>
  <c r="DU198" i="46"/>
  <c r="DT198" i="46"/>
  <c r="DS198" i="46"/>
  <c r="DR198" i="46"/>
  <c r="BC198" i="46" s="1"/>
  <c r="DQ198" i="46"/>
  <c r="BB198" i="46" s="1"/>
  <c r="DP198" i="46"/>
  <c r="BA198" i="46" s="1"/>
  <c r="DO198" i="46"/>
  <c r="AZ198" i="46" s="1"/>
  <c r="DN198" i="46"/>
  <c r="AY198" i="46" s="1"/>
  <c r="DM198" i="46"/>
  <c r="DL198" i="46"/>
  <c r="DK198" i="46"/>
  <c r="AV198" i="46" s="1"/>
  <c r="DJ198" i="46"/>
  <c r="AU198" i="46" s="1"/>
  <c r="DI198" i="46"/>
  <c r="AT198" i="46" s="1"/>
  <c r="DH198" i="46"/>
  <c r="AS198" i="46" s="1"/>
  <c r="DG198" i="46"/>
  <c r="AR198" i="46" s="1"/>
  <c r="DF198" i="46"/>
  <c r="AQ198" i="46" s="1"/>
  <c r="DE198" i="46"/>
  <c r="AP198" i="46" s="1"/>
  <c r="DD198" i="46"/>
  <c r="DC198" i="46"/>
  <c r="AN198" i="46" s="1"/>
  <c r="DB198" i="46"/>
  <c r="AM198" i="46" s="1"/>
  <c r="DA198" i="46"/>
  <c r="AL198" i="46" s="1"/>
  <c r="CZ198" i="46"/>
  <c r="AK198" i="46" s="1"/>
  <c r="CY198" i="46"/>
  <c r="AJ198" i="46" s="1"/>
  <c r="CX198" i="46"/>
  <c r="CW198" i="46"/>
  <c r="AH198" i="46" s="1"/>
  <c r="CV198" i="46"/>
  <c r="CU198" i="46"/>
  <c r="AF198" i="46" s="1"/>
  <c r="CT198" i="46"/>
  <c r="AE198" i="46" s="1"/>
  <c r="CS198" i="46"/>
  <c r="AD198" i="46" s="1"/>
  <c r="CR198" i="46"/>
  <c r="AC198" i="46" s="1"/>
  <c r="CQ198" i="46"/>
  <c r="AB198" i="46" s="1"/>
  <c r="CP198" i="46"/>
  <c r="AA198" i="46" s="1"/>
  <c r="CO198" i="46"/>
  <c r="CN198" i="46"/>
  <c r="CM198" i="46"/>
  <c r="CL198" i="46"/>
  <c r="W198" i="46" s="1"/>
  <c r="CK198" i="46"/>
  <c r="V198" i="46" s="1"/>
  <c r="CJ198" i="46"/>
  <c r="U198" i="46" s="1"/>
  <c r="CI198" i="46"/>
  <c r="T198" i="46" s="1"/>
  <c r="CH198" i="46"/>
  <c r="S198" i="46" s="1"/>
  <c r="CG198" i="46"/>
  <c r="R198" i="46" s="1"/>
  <c r="CF198" i="46"/>
  <c r="CE198" i="46"/>
  <c r="CD198" i="46"/>
  <c r="O198" i="46" s="1"/>
  <c r="CC198" i="46"/>
  <c r="N198" i="46" s="1"/>
  <c r="CB198" i="46"/>
  <c r="M198" i="46" s="1"/>
  <c r="CA198" i="46"/>
  <c r="L198" i="46" s="1"/>
  <c r="BZ198" i="46"/>
  <c r="BY198" i="46"/>
  <c r="BX198" i="46"/>
  <c r="BW198" i="46"/>
  <c r="BV198" i="46"/>
  <c r="G198" i="46" s="1"/>
  <c r="BU198" i="46"/>
  <c r="F198" i="46" s="1"/>
  <c r="BT198" i="46"/>
  <c r="E198" i="46" s="1"/>
  <c r="BS198" i="46"/>
  <c r="D198" i="46" s="1"/>
  <c r="BO198" i="46"/>
  <c r="BN198" i="46"/>
  <c r="B198" i="46"/>
  <c r="B198" i="44" s="1"/>
  <c r="A198" i="46"/>
  <c r="C198" i="46" s="1"/>
  <c r="C198" i="44" s="1"/>
  <c r="EF197" i="46"/>
  <c r="BQ197" i="46" s="1"/>
  <c r="EE197" i="46"/>
  <c r="BP197" i="46" s="1"/>
  <c r="ED197" i="46"/>
  <c r="BO197" i="46" s="1"/>
  <c r="EC197" i="46"/>
  <c r="BN197" i="46" s="1"/>
  <c r="EB197" i="46"/>
  <c r="EA197" i="46"/>
  <c r="DZ197" i="46"/>
  <c r="DY197" i="46"/>
  <c r="DX197" i="46"/>
  <c r="BI197" i="46" s="1"/>
  <c r="DW197" i="46"/>
  <c r="BH197" i="46" s="1"/>
  <c r="DV197" i="46"/>
  <c r="BG197" i="46" s="1"/>
  <c r="DU197" i="46"/>
  <c r="BF197" i="46" s="1"/>
  <c r="DT197" i="46"/>
  <c r="BE197" i="46" s="1"/>
  <c r="DS197" i="46"/>
  <c r="DR197" i="46"/>
  <c r="DQ197" i="46"/>
  <c r="DP197" i="46"/>
  <c r="BA197" i="46" s="1"/>
  <c r="DO197" i="46"/>
  <c r="AZ197" i="46" s="1"/>
  <c r="DN197" i="46"/>
  <c r="AY197" i="46" s="1"/>
  <c r="DM197" i="46"/>
  <c r="AX197" i="46" s="1"/>
  <c r="DL197" i="46"/>
  <c r="AW197" i="46" s="1"/>
  <c r="DK197" i="46"/>
  <c r="DJ197" i="46"/>
  <c r="AU197" i="46" s="1"/>
  <c r="DI197" i="46"/>
  <c r="DH197" i="46"/>
  <c r="AS197" i="46" s="1"/>
  <c r="DG197" i="46"/>
  <c r="AR197" i="46" s="1"/>
  <c r="DF197" i="46"/>
  <c r="AQ197" i="46" s="1"/>
  <c r="DE197" i="46"/>
  <c r="AP197" i="46" s="1"/>
  <c r="DD197" i="46"/>
  <c r="AO197" i="46" s="1"/>
  <c r="DC197" i="46"/>
  <c r="DB197" i="46"/>
  <c r="AM197" i="46" s="1"/>
  <c r="DA197" i="46"/>
  <c r="CZ197" i="46"/>
  <c r="AK197" i="46" s="1"/>
  <c r="CY197" i="46"/>
  <c r="AJ197" i="46" s="1"/>
  <c r="CX197" i="46"/>
  <c r="AI197" i="46" s="1"/>
  <c r="CW197" i="46"/>
  <c r="AH197" i="46" s="1"/>
  <c r="CV197" i="46"/>
  <c r="AG197" i="46" s="1"/>
  <c r="CU197" i="46"/>
  <c r="CT197" i="46"/>
  <c r="CS197" i="46"/>
  <c r="CR197" i="46"/>
  <c r="AC197" i="46" s="1"/>
  <c r="CQ197" i="46"/>
  <c r="AB197" i="46" s="1"/>
  <c r="CP197" i="46"/>
  <c r="AA197" i="46" s="1"/>
  <c r="CO197" i="46"/>
  <c r="Z197" i="46" s="1"/>
  <c r="CN197" i="46"/>
  <c r="Y197" i="46" s="1"/>
  <c r="CM197" i="46"/>
  <c r="CL197" i="46"/>
  <c r="CK197" i="46"/>
  <c r="V197" i="46" s="1"/>
  <c r="CJ197" i="46"/>
  <c r="U197" i="46" s="1"/>
  <c r="CI197" i="46"/>
  <c r="T197" i="46" s="1"/>
  <c r="CH197" i="46"/>
  <c r="S197" i="46" s="1"/>
  <c r="CG197" i="46"/>
  <c r="R197" i="46" s="1"/>
  <c r="CF197" i="46"/>
  <c r="Q197" i="46" s="1"/>
  <c r="CE197" i="46"/>
  <c r="CD197" i="46"/>
  <c r="O197" i="46" s="1"/>
  <c r="CC197" i="46"/>
  <c r="CB197" i="46"/>
  <c r="M197" i="46" s="1"/>
  <c r="CA197" i="46"/>
  <c r="L197" i="46" s="1"/>
  <c r="BZ197" i="46"/>
  <c r="K197" i="46" s="1"/>
  <c r="BY197" i="46"/>
  <c r="J197" i="46" s="1"/>
  <c r="BX197" i="46"/>
  <c r="I197" i="46" s="1"/>
  <c r="BW197" i="46"/>
  <c r="BV197" i="46"/>
  <c r="BU197" i="46"/>
  <c r="BT197" i="46"/>
  <c r="E197" i="46" s="1"/>
  <c r="BS197" i="46"/>
  <c r="D197" i="46" s="1"/>
  <c r="B197" i="46"/>
  <c r="B197" i="44" s="1"/>
  <c r="A197" i="46"/>
  <c r="EF196" i="46"/>
  <c r="BQ196" i="46" s="1"/>
  <c r="EE196" i="46"/>
  <c r="ED196" i="46"/>
  <c r="EC196" i="46"/>
  <c r="BN196" i="44" s="1"/>
  <c r="EB196" i="46"/>
  <c r="BM196" i="46" s="1"/>
  <c r="EA196" i="46"/>
  <c r="BL196" i="46" s="1"/>
  <c r="DZ196" i="46"/>
  <c r="BK196" i="46" s="1"/>
  <c r="DY196" i="46"/>
  <c r="BJ196" i="46" s="1"/>
  <c r="DX196" i="46"/>
  <c r="BI196" i="46" s="1"/>
  <c r="DW196" i="46"/>
  <c r="DV196" i="46"/>
  <c r="BG196" i="46" s="1"/>
  <c r="DU196" i="46"/>
  <c r="BF196" i="46" s="1"/>
  <c r="DT196" i="46"/>
  <c r="BE196" i="46" s="1"/>
  <c r="DS196" i="46"/>
  <c r="BD196" i="46" s="1"/>
  <c r="DR196" i="46"/>
  <c r="BC196" i="46" s="1"/>
  <c r="DQ196" i="46"/>
  <c r="BB196" i="46" s="1"/>
  <c r="DP196" i="46"/>
  <c r="DO196" i="46"/>
  <c r="DN196" i="46"/>
  <c r="DM196" i="46"/>
  <c r="DL196" i="46"/>
  <c r="AW196" i="46" s="1"/>
  <c r="DK196" i="46"/>
  <c r="AV196" i="46" s="1"/>
  <c r="DJ196" i="46"/>
  <c r="AU196" i="46" s="1"/>
  <c r="DI196" i="46"/>
  <c r="AT196" i="46" s="1"/>
  <c r="DH196" i="46"/>
  <c r="AS196" i="46" s="1"/>
  <c r="DG196" i="46"/>
  <c r="DF196" i="46"/>
  <c r="DE196" i="46"/>
  <c r="DD196" i="46"/>
  <c r="AO196" i="46" s="1"/>
  <c r="DC196" i="46"/>
  <c r="AN196" i="46" s="1"/>
  <c r="DB196" i="46"/>
  <c r="AM196" i="46" s="1"/>
  <c r="DA196" i="46"/>
  <c r="AL196" i="46" s="1"/>
  <c r="CZ196" i="46"/>
  <c r="AK196" i="46" s="1"/>
  <c r="CY196" i="46"/>
  <c r="CX196" i="46"/>
  <c r="AI196" i="46" s="1"/>
  <c r="CW196" i="46"/>
  <c r="CV196" i="46"/>
  <c r="AG196" i="46" s="1"/>
  <c r="CU196" i="46"/>
  <c r="AF196" i="46" s="1"/>
  <c r="CT196" i="46"/>
  <c r="AE196" i="46" s="1"/>
  <c r="CS196" i="46"/>
  <c r="AD196" i="46" s="1"/>
  <c r="CR196" i="46"/>
  <c r="AC196" i="46" s="1"/>
  <c r="CQ196" i="46"/>
  <c r="CP196" i="46"/>
  <c r="CO196" i="46"/>
  <c r="Z196" i="46" s="1"/>
  <c r="CN196" i="46"/>
  <c r="Y196" i="46" s="1"/>
  <c r="CM196" i="46"/>
  <c r="X196" i="46" s="1"/>
  <c r="CL196" i="46"/>
  <c r="W196" i="46" s="1"/>
  <c r="CK196" i="46"/>
  <c r="V196" i="46" s="1"/>
  <c r="CJ196" i="46"/>
  <c r="U196" i="46" s="1"/>
  <c r="CI196" i="46"/>
  <c r="CH196" i="46"/>
  <c r="CG196" i="46"/>
  <c r="CF196" i="46"/>
  <c r="Q196" i="46" s="1"/>
  <c r="CE196" i="46"/>
  <c r="P196" i="46" s="1"/>
  <c r="CD196" i="46"/>
  <c r="O196" i="46" s="1"/>
  <c r="CC196" i="46"/>
  <c r="N196" i="46" s="1"/>
  <c r="CB196" i="46"/>
  <c r="CA196" i="46"/>
  <c r="BZ196" i="46"/>
  <c r="K196" i="46" s="1"/>
  <c r="BY196" i="46"/>
  <c r="J196" i="46" s="1"/>
  <c r="BX196" i="46"/>
  <c r="I196" i="46" s="1"/>
  <c r="BW196" i="46"/>
  <c r="H196" i="46" s="1"/>
  <c r="BV196" i="46"/>
  <c r="G196" i="46" s="1"/>
  <c r="BU196" i="46"/>
  <c r="F196" i="46" s="1"/>
  <c r="BT196" i="46"/>
  <c r="E196" i="46" s="1"/>
  <c r="BS196" i="46"/>
  <c r="BO196" i="46"/>
  <c r="BN196" i="46"/>
  <c r="B196" i="46"/>
  <c r="B196" i="44" s="1"/>
  <c r="A196" i="46"/>
  <c r="EF195" i="46"/>
  <c r="BQ195" i="46" s="1"/>
  <c r="EE195" i="46"/>
  <c r="BP195" i="46" s="1"/>
  <c r="ED195" i="46"/>
  <c r="EC195" i="46"/>
  <c r="BN195" i="46" s="1"/>
  <c r="EB195" i="46"/>
  <c r="EA195" i="46"/>
  <c r="BL195" i="46" s="1"/>
  <c r="DZ195" i="46"/>
  <c r="BK195" i="46" s="1"/>
  <c r="DY195" i="46"/>
  <c r="BJ195" i="46" s="1"/>
  <c r="DX195" i="46"/>
  <c r="BI195" i="46" s="1"/>
  <c r="DW195" i="46"/>
  <c r="BH195" i="46" s="1"/>
  <c r="DV195" i="46"/>
  <c r="BG195" i="46" s="1"/>
  <c r="DU195" i="46"/>
  <c r="BF195" i="46" s="1"/>
  <c r="DT195" i="46"/>
  <c r="BE195" i="46" s="1"/>
  <c r="DS195" i="46"/>
  <c r="DR195" i="46"/>
  <c r="BC195" i="46" s="1"/>
  <c r="DQ195" i="46"/>
  <c r="BB195" i="46" s="1"/>
  <c r="DP195" i="46"/>
  <c r="BA195" i="46" s="1"/>
  <c r="DO195" i="46"/>
  <c r="AZ195" i="46" s="1"/>
  <c r="DN195" i="46"/>
  <c r="AY195" i="46" s="1"/>
  <c r="DM195" i="46"/>
  <c r="AX195" i="46" s="1"/>
  <c r="DL195" i="46"/>
  <c r="AW195" i="46" s="1"/>
  <c r="DK195" i="46"/>
  <c r="DJ195" i="46"/>
  <c r="AU195" i="46" s="1"/>
  <c r="DI195" i="46"/>
  <c r="AT195" i="46" s="1"/>
  <c r="DH195" i="46"/>
  <c r="AS195" i="46" s="1"/>
  <c r="DG195" i="46"/>
  <c r="AR195" i="46" s="1"/>
  <c r="DF195" i="46"/>
  <c r="DE195" i="46"/>
  <c r="AP195" i="46" s="1"/>
  <c r="DD195" i="46"/>
  <c r="DC195" i="46"/>
  <c r="DB195" i="46"/>
  <c r="AM195" i="46" s="1"/>
  <c r="DA195" i="46"/>
  <c r="AL195" i="46" s="1"/>
  <c r="CZ195" i="46"/>
  <c r="AK195" i="46" s="1"/>
  <c r="CY195" i="46"/>
  <c r="AJ195" i="46" s="1"/>
  <c r="CX195" i="46"/>
  <c r="AI195" i="46" s="1"/>
  <c r="CW195" i="46"/>
  <c r="AH195" i="46" s="1"/>
  <c r="CV195" i="46"/>
  <c r="AG195" i="46" s="1"/>
  <c r="CU195" i="46"/>
  <c r="CT195" i="46"/>
  <c r="AE195" i="46" s="1"/>
  <c r="CS195" i="46"/>
  <c r="AD195" i="46" s="1"/>
  <c r="CR195" i="46"/>
  <c r="AC195" i="46" s="1"/>
  <c r="CQ195" i="46"/>
  <c r="AB195" i="46" s="1"/>
  <c r="CP195" i="46"/>
  <c r="AA195" i="46" s="1"/>
  <c r="CO195" i="46"/>
  <c r="Z195" i="46" s="1"/>
  <c r="CN195" i="46"/>
  <c r="Y195" i="46" s="1"/>
  <c r="CM195" i="46"/>
  <c r="CL195" i="46"/>
  <c r="W195" i="46" s="1"/>
  <c r="CK195" i="46"/>
  <c r="V195" i="46" s="1"/>
  <c r="CJ195" i="46"/>
  <c r="U195" i="46" s="1"/>
  <c r="CI195" i="46"/>
  <c r="T195" i="46" s="1"/>
  <c r="CH195" i="46"/>
  <c r="S195" i="46" s="1"/>
  <c r="CG195" i="46"/>
  <c r="R195" i="46" s="1"/>
  <c r="CF195" i="46"/>
  <c r="CE195" i="46"/>
  <c r="CD195" i="46"/>
  <c r="O195" i="46" s="1"/>
  <c r="CC195" i="46"/>
  <c r="N195" i="46" s="1"/>
  <c r="CB195" i="46"/>
  <c r="M195" i="46" s="1"/>
  <c r="CA195" i="46"/>
  <c r="L195" i="46" s="1"/>
  <c r="BZ195" i="46"/>
  <c r="K195" i="46" s="1"/>
  <c r="BY195" i="46"/>
  <c r="J195" i="46" s="1"/>
  <c r="BX195" i="46"/>
  <c r="BW195" i="46"/>
  <c r="H195" i="46" s="1"/>
  <c r="BV195" i="46"/>
  <c r="G195" i="46" s="1"/>
  <c r="BU195" i="46"/>
  <c r="F195" i="46" s="1"/>
  <c r="BT195" i="46"/>
  <c r="E195" i="46" s="1"/>
  <c r="BS195" i="46"/>
  <c r="D195" i="46" s="1"/>
  <c r="B195" i="46"/>
  <c r="B195" i="44" s="1"/>
  <c r="A195" i="46"/>
  <c r="EF194" i="46"/>
  <c r="BQ194" i="46" s="1"/>
  <c r="EE194" i="46"/>
  <c r="ED194" i="46"/>
  <c r="BO194" i="44" s="1"/>
  <c r="EC194" i="46"/>
  <c r="BN194" i="46" s="1"/>
  <c r="EB194" i="46"/>
  <c r="BM194" i="46" s="1"/>
  <c r="EA194" i="46"/>
  <c r="BL194" i="46" s="1"/>
  <c r="DZ194" i="46"/>
  <c r="BK194" i="46" s="1"/>
  <c r="DY194" i="46"/>
  <c r="DX194" i="46"/>
  <c r="DW194" i="46"/>
  <c r="BH194" i="46" s="1"/>
  <c r="DV194" i="46"/>
  <c r="BG194" i="46" s="1"/>
  <c r="DU194" i="46"/>
  <c r="BF194" i="46" s="1"/>
  <c r="DT194" i="46"/>
  <c r="BE194" i="46" s="1"/>
  <c r="DS194" i="46"/>
  <c r="DR194" i="46"/>
  <c r="BC194" i="46" s="1"/>
  <c r="DQ194" i="46"/>
  <c r="DP194" i="46"/>
  <c r="DO194" i="46"/>
  <c r="AZ194" i="46" s="1"/>
  <c r="DN194" i="46"/>
  <c r="AY194" i="46" s="1"/>
  <c r="DM194" i="46"/>
  <c r="AX194" i="46" s="1"/>
  <c r="DL194" i="46"/>
  <c r="AW194" i="46" s="1"/>
  <c r="DK194" i="46"/>
  <c r="AV194" i="46" s="1"/>
  <c r="DJ194" i="46"/>
  <c r="AU194" i="46" s="1"/>
  <c r="DI194" i="46"/>
  <c r="DH194" i="46"/>
  <c r="AS194" i="46" s="1"/>
  <c r="DG194" i="46"/>
  <c r="DF194" i="46"/>
  <c r="AQ194" i="46" s="1"/>
  <c r="DE194" i="46"/>
  <c r="AP194" i="46" s="1"/>
  <c r="DD194" i="46"/>
  <c r="AO194" i="46" s="1"/>
  <c r="DC194" i="46"/>
  <c r="AN194" i="46" s="1"/>
  <c r="DB194" i="46"/>
  <c r="AM194" i="46" s="1"/>
  <c r="DA194" i="46"/>
  <c r="CZ194" i="46"/>
  <c r="AK194" i="46" s="1"/>
  <c r="CY194" i="46"/>
  <c r="CX194" i="46"/>
  <c r="AI194" i="46" s="1"/>
  <c r="CW194" i="46"/>
  <c r="AH194" i="46" s="1"/>
  <c r="CV194" i="46"/>
  <c r="AG194" i="46" s="1"/>
  <c r="CU194" i="46"/>
  <c r="AF194" i="46" s="1"/>
  <c r="CT194" i="46"/>
  <c r="AE194" i="46" s="1"/>
  <c r="CS194" i="46"/>
  <c r="CR194" i="46"/>
  <c r="CQ194" i="46"/>
  <c r="CP194" i="46"/>
  <c r="AA194" i="46" s="1"/>
  <c r="CO194" i="46"/>
  <c r="Z194" i="46" s="1"/>
  <c r="CN194" i="46"/>
  <c r="Y194" i="46" s="1"/>
  <c r="CM194" i="46"/>
  <c r="CL194" i="46"/>
  <c r="W194" i="46" s="1"/>
  <c r="CK194" i="46"/>
  <c r="CJ194" i="46"/>
  <c r="U194" i="46" s="1"/>
  <c r="CI194" i="46"/>
  <c r="CH194" i="46"/>
  <c r="S194" i="46" s="1"/>
  <c r="CG194" i="46"/>
  <c r="R194" i="46" s="1"/>
  <c r="CF194" i="46"/>
  <c r="Q194" i="46" s="1"/>
  <c r="CE194" i="46"/>
  <c r="P194" i="46" s="1"/>
  <c r="CD194" i="46"/>
  <c r="O194" i="46" s="1"/>
  <c r="CC194" i="46"/>
  <c r="CB194" i="46"/>
  <c r="M194" i="46" s="1"/>
  <c r="CA194" i="46"/>
  <c r="BZ194" i="46"/>
  <c r="K194" i="46" s="1"/>
  <c r="BY194" i="46"/>
  <c r="J194" i="46" s="1"/>
  <c r="BX194" i="46"/>
  <c r="I194" i="46" s="1"/>
  <c r="BW194" i="46"/>
  <c r="H194" i="46" s="1"/>
  <c r="BV194" i="46"/>
  <c r="G194" i="46" s="1"/>
  <c r="BU194" i="46"/>
  <c r="BT194" i="46"/>
  <c r="BS194" i="46"/>
  <c r="BO194" i="46"/>
  <c r="B194" i="46"/>
  <c r="A194" i="46"/>
  <c r="C194" i="46" s="1"/>
  <c r="C194" i="44" s="1"/>
  <c r="EF193" i="46"/>
  <c r="BQ193" i="46" s="1"/>
  <c r="EE193" i="46"/>
  <c r="BP193" i="46" s="1"/>
  <c r="ED193" i="46"/>
  <c r="EC193" i="46"/>
  <c r="BN193" i="46" s="1"/>
  <c r="EB193" i="46"/>
  <c r="EA193" i="46"/>
  <c r="BL193" i="46" s="1"/>
  <c r="DZ193" i="46"/>
  <c r="BK193" i="46" s="1"/>
  <c r="DY193" i="46"/>
  <c r="BJ193" i="46" s="1"/>
  <c r="DX193" i="46"/>
  <c r="BI193" i="46" s="1"/>
  <c r="DW193" i="46"/>
  <c r="BH193" i="46" s="1"/>
  <c r="DV193" i="46"/>
  <c r="DU193" i="46"/>
  <c r="BF193" i="46" s="1"/>
  <c r="DT193" i="46"/>
  <c r="DS193" i="46"/>
  <c r="BD193" i="46" s="1"/>
  <c r="DR193" i="46"/>
  <c r="BC193" i="46" s="1"/>
  <c r="DQ193" i="46"/>
  <c r="BB193" i="46" s="1"/>
  <c r="DP193" i="46"/>
  <c r="BA193" i="46" s="1"/>
  <c r="DO193" i="46"/>
  <c r="AZ193" i="46" s="1"/>
  <c r="DN193" i="46"/>
  <c r="DM193" i="46"/>
  <c r="DL193" i="46"/>
  <c r="DK193" i="46"/>
  <c r="AV193" i="46" s="1"/>
  <c r="DJ193" i="46"/>
  <c r="AU193" i="46" s="1"/>
  <c r="DI193" i="46"/>
  <c r="AT193" i="46" s="1"/>
  <c r="DH193" i="46"/>
  <c r="AS193" i="46" s="1"/>
  <c r="DG193" i="46"/>
  <c r="AR193" i="46" s="1"/>
  <c r="DF193" i="46"/>
  <c r="DE193" i="46"/>
  <c r="AP193" i="46" s="1"/>
  <c r="DD193" i="46"/>
  <c r="DC193" i="46"/>
  <c r="AN193" i="46" s="1"/>
  <c r="DB193" i="46"/>
  <c r="AM193" i="46" s="1"/>
  <c r="DA193" i="46"/>
  <c r="AL193" i="46" s="1"/>
  <c r="CZ193" i="46"/>
  <c r="AK193" i="46" s="1"/>
  <c r="CY193" i="46"/>
  <c r="AJ193" i="46" s="1"/>
  <c r="CX193" i="46"/>
  <c r="CW193" i="46"/>
  <c r="AH193" i="46" s="1"/>
  <c r="CV193" i="46"/>
  <c r="CU193" i="46"/>
  <c r="AF193" i="46" s="1"/>
  <c r="CT193" i="46"/>
  <c r="AE193" i="46" s="1"/>
  <c r="CS193" i="46"/>
  <c r="AD193" i="46" s="1"/>
  <c r="CR193" i="46"/>
  <c r="AC193" i="46" s="1"/>
  <c r="CQ193" i="46"/>
  <c r="AB193" i="46" s="1"/>
  <c r="CP193" i="46"/>
  <c r="CO193" i="46"/>
  <c r="CN193" i="46"/>
  <c r="CM193" i="46"/>
  <c r="X193" i="46" s="1"/>
  <c r="CL193" i="46"/>
  <c r="W193" i="46" s="1"/>
  <c r="CK193" i="46"/>
  <c r="V193" i="46" s="1"/>
  <c r="CJ193" i="46"/>
  <c r="U193" i="46" s="1"/>
  <c r="CI193" i="46"/>
  <c r="T193" i="46" s="1"/>
  <c r="CH193" i="46"/>
  <c r="CG193" i="46"/>
  <c r="CF193" i="46"/>
  <c r="CE193" i="46"/>
  <c r="P193" i="46" s="1"/>
  <c r="CD193" i="46"/>
  <c r="O193" i="46" s="1"/>
  <c r="CC193" i="46"/>
  <c r="N193" i="46" s="1"/>
  <c r="CB193" i="46"/>
  <c r="M193" i="46" s="1"/>
  <c r="CA193" i="46"/>
  <c r="L193" i="46" s="1"/>
  <c r="BZ193" i="46"/>
  <c r="BY193" i="46"/>
  <c r="J193" i="46" s="1"/>
  <c r="BX193" i="46"/>
  <c r="I193" i="46" s="1"/>
  <c r="BW193" i="46"/>
  <c r="H193" i="46" s="1"/>
  <c r="BV193" i="46"/>
  <c r="G193" i="46" s="1"/>
  <c r="BU193" i="46"/>
  <c r="F193" i="46" s="1"/>
  <c r="BT193" i="46"/>
  <c r="E193" i="46" s="1"/>
  <c r="BS193" i="46"/>
  <c r="B193" i="46"/>
  <c r="A193" i="46"/>
  <c r="EF192" i="46"/>
  <c r="EE192" i="46"/>
  <c r="BP192" i="46" s="1"/>
  <c r="ED192" i="46"/>
  <c r="EC192" i="46"/>
  <c r="BN192" i="46" s="1"/>
  <c r="EB192" i="46"/>
  <c r="BM192" i="46" s="1"/>
  <c r="EA192" i="46"/>
  <c r="BL192" i="46" s="1"/>
  <c r="DZ192" i="46"/>
  <c r="DY192" i="46"/>
  <c r="DX192" i="46"/>
  <c r="DW192" i="46"/>
  <c r="BH192" i="46" s="1"/>
  <c r="DV192" i="46"/>
  <c r="BG192" i="46" s="1"/>
  <c r="DU192" i="46"/>
  <c r="BF192" i="46" s="1"/>
  <c r="DT192" i="46"/>
  <c r="BE192" i="46" s="1"/>
  <c r="DS192" i="46"/>
  <c r="BD192" i="46" s="1"/>
  <c r="DR192" i="46"/>
  <c r="DQ192" i="46"/>
  <c r="BB192" i="46" s="1"/>
  <c r="DP192" i="46"/>
  <c r="BA192" i="46" s="1"/>
  <c r="DO192" i="46"/>
  <c r="AZ192" i="46" s="1"/>
  <c r="DN192" i="46"/>
  <c r="AY192" i="46" s="1"/>
  <c r="DM192" i="46"/>
  <c r="AX192" i="46" s="1"/>
  <c r="DL192" i="46"/>
  <c r="AW192" i="46" s="1"/>
  <c r="DK192" i="46"/>
  <c r="AV192" i="46" s="1"/>
  <c r="DJ192" i="46"/>
  <c r="DI192" i="46"/>
  <c r="AT192" i="46" s="1"/>
  <c r="DH192" i="46"/>
  <c r="DG192" i="46"/>
  <c r="AR192" i="46" s="1"/>
  <c r="DF192" i="46"/>
  <c r="AQ192" i="46" s="1"/>
  <c r="DE192" i="46"/>
  <c r="AP192" i="44" s="1"/>
  <c r="DD192" i="46"/>
  <c r="DC192" i="46"/>
  <c r="AN192" i="46" s="1"/>
  <c r="DB192" i="46"/>
  <c r="DA192" i="46"/>
  <c r="CZ192" i="46"/>
  <c r="CY192" i="46"/>
  <c r="AJ192" i="46" s="1"/>
  <c r="CX192" i="46"/>
  <c r="AI192" i="46" s="1"/>
  <c r="CW192" i="46"/>
  <c r="AH192" i="46" s="1"/>
  <c r="CV192" i="46"/>
  <c r="AG192" i="46" s="1"/>
  <c r="CU192" i="46"/>
  <c r="CT192" i="46"/>
  <c r="CS192" i="46"/>
  <c r="CR192" i="46"/>
  <c r="CQ192" i="46"/>
  <c r="AB192" i="46" s="1"/>
  <c r="CP192" i="46"/>
  <c r="AA192" i="46" s="1"/>
  <c r="CO192" i="46"/>
  <c r="Z192" i="46" s="1"/>
  <c r="CN192" i="46"/>
  <c r="Y192" i="46" s="1"/>
  <c r="CM192" i="46"/>
  <c r="X192" i="46" s="1"/>
  <c r="CL192" i="46"/>
  <c r="CK192" i="46"/>
  <c r="V192" i="46" s="1"/>
  <c r="CJ192" i="46"/>
  <c r="CI192" i="46"/>
  <c r="T192" i="46" s="1"/>
  <c r="CH192" i="46"/>
  <c r="S192" i="46" s="1"/>
  <c r="CG192" i="46"/>
  <c r="R192" i="46" s="1"/>
  <c r="CF192" i="46"/>
  <c r="Q192" i="46" s="1"/>
  <c r="CE192" i="46"/>
  <c r="P192" i="46" s="1"/>
  <c r="CD192" i="46"/>
  <c r="CC192" i="46"/>
  <c r="N192" i="46" s="1"/>
  <c r="CB192" i="46"/>
  <c r="CA192" i="46"/>
  <c r="L192" i="46" s="1"/>
  <c r="BZ192" i="46"/>
  <c r="K192" i="46" s="1"/>
  <c r="BY192" i="46"/>
  <c r="J192" i="46" s="1"/>
  <c r="BX192" i="46"/>
  <c r="I192" i="46" s="1"/>
  <c r="BW192" i="46"/>
  <c r="H192" i="46" s="1"/>
  <c r="BV192" i="46"/>
  <c r="BU192" i="46"/>
  <c r="BT192" i="46"/>
  <c r="BS192" i="46"/>
  <c r="D192" i="46" s="1"/>
  <c r="BO192" i="46"/>
  <c r="AP192" i="46"/>
  <c r="AO192" i="46"/>
  <c r="B192" i="46"/>
  <c r="B192" i="44" s="1"/>
  <c r="A192" i="46"/>
  <c r="EF191" i="46"/>
  <c r="BQ191" i="46" s="1"/>
  <c r="EE191" i="46"/>
  <c r="ED191" i="46"/>
  <c r="BO191" i="46" s="1"/>
  <c r="EC191" i="46"/>
  <c r="BN191" i="46" s="1"/>
  <c r="EB191" i="46"/>
  <c r="BM191" i="46" s="1"/>
  <c r="EA191" i="46"/>
  <c r="BL191" i="46" s="1"/>
  <c r="DZ191" i="46"/>
  <c r="BK191" i="46" s="1"/>
  <c r="DY191" i="46"/>
  <c r="DX191" i="46"/>
  <c r="DW191" i="46"/>
  <c r="BH191" i="46" s="1"/>
  <c r="DV191" i="46"/>
  <c r="BG191" i="46" s="1"/>
  <c r="DU191" i="46"/>
  <c r="BF191" i="46" s="1"/>
  <c r="DT191" i="46"/>
  <c r="BE191" i="46" s="1"/>
  <c r="DS191" i="46"/>
  <c r="BD191" i="46" s="1"/>
  <c r="DR191" i="46"/>
  <c r="BC191" i="46" s="1"/>
  <c r="DQ191" i="46"/>
  <c r="DP191" i="46"/>
  <c r="DO191" i="46"/>
  <c r="DN191" i="46"/>
  <c r="AY191" i="46" s="1"/>
  <c r="DM191" i="46"/>
  <c r="AX191" i="46" s="1"/>
  <c r="DL191" i="46"/>
  <c r="AW191" i="46" s="1"/>
  <c r="DK191" i="46"/>
  <c r="AV191" i="46" s="1"/>
  <c r="DJ191" i="46"/>
  <c r="AU191" i="46" s="1"/>
  <c r="DI191" i="46"/>
  <c r="DH191" i="46"/>
  <c r="AS191" i="46" s="1"/>
  <c r="DG191" i="46"/>
  <c r="AR191" i="46" s="1"/>
  <c r="DF191" i="46"/>
  <c r="AQ191" i="46" s="1"/>
  <c r="DE191" i="46"/>
  <c r="AP191" i="46" s="1"/>
  <c r="DD191" i="46"/>
  <c r="AO191" i="46" s="1"/>
  <c r="DC191" i="46"/>
  <c r="AN191" i="46" s="1"/>
  <c r="DB191" i="46"/>
  <c r="AM191" i="46" s="1"/>
  <c r="DA191" i="46"/>
  <c r="CZ191" i="46"/>
  <c r="CY191" i="46"/>
  <c r="CX191" i="46"/>
  <c r="AI191" i="46" s="1"/>
  <c r="CW191" i="46"/>
  <c r="AH191" i="46" s="1"/>
  <c r="CV191" i="46"/>
  <c r="AG191" i="46" s="1"/>
  <c r="CU191" i="46"/>
  <c r="AF191" i="46" s="1"/>
  <c r="CT191" i="46"/>
  <c r="CS191" i="46"/>
  <c r="CR191" i="46"/>
  <c r="CQ191" i="46"/>
  <c r="CP191" i="46"/>
  <c r="AA191" i="46" s="1"/>
  <c r="CO191" i="46"/>
  <c r="Z191" i="46" s="1"/>
  <c r="CN191" i="46"/>
  <c r="Y191" i="46" s="1"/>
  <c r="CM191" i="46"/>
  <c r="X191" i="46" s="1"/>
  <c r="CL191" i="46"/>
  <c r="W191" i="46" s="1"/>
  <c r="CK191" i="46"/>
  <c r="CJ191" i="46"/>
  <c r="U191" i="46" s="1"/>
  <c r="CI191" i="46"/>
  <c r="T191" i="46" s="1"/>
  <c r="CH191" i="46"/>
  <c r="S191" i="46" s="1"/>
  <c r="CG191" i="46"/>
  <c r="R191" i="46" s="1"/>
  <c r="CF191" i="46"/>
  <c r="Q191" i="46" s="1"/>
  <c r="CE191" i="46"/>
  <c r="P191" i="46" s="1"/>
  <c r="CD191" i="46"/>
  <c r="O191" i="46" s="1"/>
  <c r="CC191" i="46"/>
  <c r="CB191" i="46"/>
  <c r="M191" i="46" s="1"/>
  <c r="CA191" i="46"/>
  <c r="L191" i="46" s="1"/>
  <c r="BZ191" i="46"/>
  <c r="K191" i="46" s="1"/>
  <c r="BY191" i="46"/>
  <c r="J191" i="46" s="1"/>
  <c r="BX191" i="46"/>
  <c r="I191" i="46" s="1"/>
  <c r="BW191" i="46"/>
  <c r="H191" i="46" s="1"/>
  <c r="BV191" i="46"/>
  <c r="G191" i="46" s="1"/>
  <c r="BU191" i="46"/>
  <c r="BT191" i="46"/>
  <c r="BS191" i="46"/>
  <c r="B191" i="46"/>
  <c r="B191" i="44" s="1"/>
  <c r="A191" i="46"/>
  <c r="EF190" i="46"/>
  <c r="BQ190" i="46" s="1"/>
  <c r="EE190" i="46"/>
  <c r="BP190" i="46" s="1"/>
  <c r="ED190" i="46"/>
  <c r="BO190" i="46" s="1"/>
  <c r="EC190" i="46"/>
  <c r="EB190" i="46"/>
  <c r="BM190" i="46" s="1"/>
  <c r="EA190" i="46"/>
  <c r="BL190" i="46" s="1"/>
  <c r="DZ190" i="46"/>
  <c r="BK190" i="46" s="1"/>
  <c r="DY190" i="46"/>
  <c r="BJ190" i="46" s="1"/>
  <c r="DX190" i="46"/>
  <c r="BI190" i="46" s="1"/>
  <c r="DW190" i="46"/>
  <c r="BH190" i="46" s="1"/>
  <c r="DV190" i="46"/>
  <c r="BG190" i="46" s="1"/>
  <c r="DU190" i="46"/>
  <c r="DT190" i="46"/>
  <c r="BE190" i="46" s="1"/>
  <c r="DS190" i="46"/>
  <c r="DR190" i="46"/>
  <c r="BC190" i="46" s="1"/>
  <c r="DQ190" i="46"/>
  <c r="BB190" i="46" s="1"/>
  <c r="DP190" i="46"/>
  <c r="BA190" i="46" s="1"/>
  <c r="DO190" i="46"/>
  <c r="AZ190" i="46" s="1"/>
  <c r="DN190" i="46"/>
  <c r="AY190" i="46" s="1"/>
  <c r="DM190" i="46"/>
  <c r="DL190" i="46"/>
  <c r="DK190" i="46"/>
  <c r="DJ190" i="46"/>
  <c r="AU190" i="46" s="1"/>
  <c r="DI190" i="46"/>
  <c r="AT190" i="46" s="1"/>
  <c r="DH190" i="46"/>
  <c r="AS190" i="46" s="1"/>
  <c r="DG190" i="46"/>
  <c r="AR190" i="46" s="1"/>
  <c r="DF190" i="46"/>
  <c r="DE190" i="46"/>
  <c r="DD190" i="46"/>
  <c r="AO190" i="46" s="1"/>
  <c r="DC190" i="46"/>
  <c r="AN190" i="46" s="1"/>
  <c r="DB190" i="46"/>
  <c r="AM190" i="46" s="1"/>
  <c r="DA190" i="46"/>
  <c r="AL190" i="46" s="1"/>
  <c r="CZ190" i="46"/>
  <c r="AK190" i="46" s="1"/>
  <c r="CY190" i="46"/>
  <c r="AJ190" i="46" s="1"/>
  <c r="CX190" i="46"/>
  <c r="AI190" i="46" s="1"/>
  <c r="CW190" i="46"/>
  <c r="CV190" i="46"/>
  <c r="AG190" i="46" s="1"/>
  <c r="CU190" i="46"/>
  <c r="CT190" i="46"/>
  <c r="AE190" i="46" s="1"/>
  <c r="CS190" i="46"/>
  <c r="AD190" i="46" s="1"/>
  <c r="CR190" i="46"/>
  <c r="AC190" i="46" s="1"/>
  <c r="CQ190" i="46"/>
  <c r="AB190" i="46" s="1"/>
  <c r="CP190" i="46"/>
  <c r="AA190" i="46" s="1"/>
  <c r="CO190" i="46"/>
  <c r="CN190" i="46"/>
  <c r="CM190" i="46"/>
  <c r="CL190" i="46"/>
  <c r="W190" i="46" s="1"/>
  <c r="CK190" i="46"/>
  <c r="V190" i="46" s="1"/>
  <c r="CJ190" i="46"/>
  <c r="U190" i="46" s="1"/>
  <c r="CI190" i="46"/>
  <c r="T190" i="46" s="1"/>
  <c r="CH190" i="46"/>
  <c r="CG190" i="46"/>
  <c r="CF190" i="46"/>
  <c r="CE190" i="46"/>
  <c r="CD190" i="46"/>
  <c r="O190" i="46" s="1"/>
  <c r="CC190" i="46"/>
  <c r="N190" i="46" s="1"/>
  <c r="CB190" i="46"/>
  <c r="M190" i="46" s="1"/>
  <c r="CA190" i="46"/>
  <c r="BZ190" i="46"/>
  <c r="K190" i="46" s="1"/>
  <c r="BY190" i="46"/>
  <c r="BX190" i="46"/>
  <c r="I190" i="46" s="1"/>
  <c r="BW190" i="46"/>
  <c r="BV190" i="46"/>
  <c r="G190" i="46" s="1"/>
  <c r="BU190" i="46"/>
  <c r="F190" i="46" s="1"/>
  <c r="BT190" i="46"/>
  <c r="E190" i="46" s="1"/>
  <c r="BS190" i="46"/>
  <c r="D190" i="46" s="1"/>
  <c r="B190" i="46"/>
  <c r="A190" i="46"/>
  <c r="EF189" i="46"/>
  <c r="EE189" i="46"/>
  <c r="ED189" i="46"/>
  <c r="BO189" i="46" s="1"/>
  <c r="EC189" i="46"/>
  <c r="BN189" i="46" s="1"/>
  <c r="EB189" i="46"/>
  <c r="BM189" i="46" s="1"/>
  <c r="EA189" i="46"/>
  <c r="BL189" i="46" s="1"/>
  <c r="DZ189" i="46"/>
  <c r="BK189" i="46" s="1"/>
  <c r="DY189" i="46"/>
  <c r="BJ189" i="46" s="1"/>
  <c r="DX189" i="46"/>
  <c r="DW189" i="46"/>
  <c r="DV189" i="46"/>
  <c r="BG189" i="46" s="1"/>
  <c r="DU189" i="46"/>
  <c r="BF189" i="46" s="1"/>
  <c r="DT189" i="46"/>
  <c r="BE189" i="46" s="1"/>
  <c r="DS189" i="46"/>
  <c r="BD189" i="46" s="1"/>
  <c r="DR189" i="46"/>
  <c r="DQ189" i="46"/>
  <c r="BB189" i="46" s="1"/>
  <c r="DP189" i="46"/>
  <c r="BA189" i="46" s="1"/>
  <c r="DO189" i="46"/>
  <c r="AZ189" i="46" s="1"/>
  <c r="DN189" i="46"/>
  <c r="AY189" i="46" s="1"/>
  <c r="DM189" i="46"/>
  <c r="AX189" i="46" s="1"/>
  <c r="DL189" i="46"/>
  <c r="AW189" i="46" s="1"/>
  <c r="DK189" i="46"/>
  <c r="DJ189" i="46"/>
  <c r="AU189" i="46" s="1"/>
  <c r="DI189" i="46"/>
  <c r="AT189" i="46" s="1"/>
  <c r="DH189" i="46"/>
  <c r="AS189" i="46" s="1"/>
  <c r="DG189" i="46"/>
  <c r="AR189" i="46" s="1"/>
  <c r="DF189" i="46"/>
  <c r="AQ189" i="46" s="1"/>
  <c r="DE189" i="46"/>
  <c r="AP189" i="46" s="1"/>
  <c r="DD189" i="46"/>
  <c r="AO189" i="46" s="1"/>
  <c r="DC189" i="46"/>
  <c r="AN189" i="46" s="1"/>
  <c r="DB189" i="46"/>
  <c r="AM189" i="46" s="1"/>
  <c r="DA189" i="46"/>
  <c r="AL189" i="46" s="1"/>
  <c r="CZ189" i="46"/>
  <c r="CY189" i="46"/>
  <c r="CX189" i="46"/>
  <c r="AI189" i="46" s="1"/>
  <c r="CW189" i="46"/>
  <c r="AH189" i="46" s="1"/>
  <c r="CV189" i="46"/>
  <c r="AG189" i="46" s="1"/>
  <c r="CU189" i="46"/>
  <c r="AF189" i="46" s="1"/>
  <c r="CT189" i="46"/>
  <c r="CS189" i="46"/>
  <c r="AD189" i="46" s="1"/>
  <c r="CR189" i="46"/>
  <c r="CQ189" i="46"/>
  <c r="CP189" i="46"/>
  <c r="AA189" i="46" s="1"/>
  <c r="CO189" i="46"/>
  <c r="Z189" i="46" s="1"/>
  <c r="CN189" i="46"/>
  <c r="Y189" i="46" s="1"/>
  <c r="CM189" i="46"/>
  <c r="X189" i="46" s="1"/>
  <c r="CL189" i="46"/>
  <c r="W189" i="46" s="1"/>
  <c r="CK189" i="46"/>
  <c r="V189" i="46" s="1"/>
  <c r="CJ189" i="46"/>
  <c r="U189" i="46" s="1"/>
  <c r="CI189" i="46"/>
  <c r="CH189" i="46"/>
  <c r="S189" i="46" s="1"/>
  <c r="CG189" i="46"/>
  <c r="R189" i="46" s="1"/>
  <c r="CF189" i="46"/>
  <c r="Q189" i="46" s="1"/>
  <c r="CE189" i="46"/>
  <c r="CD189" i="46"/>
  <c r="O189" i="46" s="1"/>
  <c r="CC189" i="46"/>
  <c r="N189" i="46" s="1"/>
  <c r="CB189" i="46"/>
  <c r="M189" i="46" s="1"/>
  <c r="CA189" i="46"/>
  <c r="BZ189" i="46"/>
  <c r="K189" i="46" s="1"/>
  <c r="BY189" i="46"/>
  <c r="J189" i="46" s="1"/>
  <c r="BX189" i="46"/>
  <c r="I189" i="46" s="1"/>
  <c r="BW189" i="46"/>
  <c r="H189" i="46" s="1"/>
  <c r="BV189" i="46"/>
  <c r="G189" i="46" s="1"/>
  <c r="BU189" i="46"/>
  <c r="F189" i="46" s="1"/>
  <c r="BT189" i="46"/>
  <c r="BS189" i="46"/>
  <c r="D189" i="46" s="1"/>
  <c r="B189" i="46"/>
  <c r="B189" i="44" s="1"/>
  <c r="A189" i="46"/>
  <c r="A189" i="44" s="1"/>
  <c r="EF188" i="46"/>
  <c r="BQ188" i="46" s="1"/>
  <c r="EE188" i="46"/>
  <c r="BP188" i="46" s="1"/>
  <c r="ED188" i="46"/>
  <c r="BO188" i="46" s="1"/>
  <c r="EC188" i="46"/>
  <c r="EB188" i="46"/>
  <c r="BM188" i="46" s="1"/>
  <c r="EA188" i="46"/>
  <c r="DZ188" i="46"/>
  <c r="BK188" i="46" s="1"/>
  <c r="DY188" i="46"/>
  <c r="BJ188" i="46" s="1"/>
  <c r="DX188" i="46"/>
  <c r="BI188" i="46" s="1"/>
  <c r="DW188" i="46"/>
  <c r="BH188" i="46" s="1"/>
  <c r="DV188" i="46"/>
  <c r="BG188" i="46" s="1"/>
  <c r="DU188" i="46"/>
  <c r="DT188" i="46"/>
  <c r="BE188" i="46" s="1"/>
  <c r="DS188" i="46"/>
  <c r="DR188" i="46"/>
  <c r="BC188" i="46" s="1"/>
  <c r="DQ188" i="46"/>
  <c r="BB188" i="46" s="1"/>
  <c r="DP188" i="46"/>
  <c r="BA188" i="46" s="1"/>
  <c r="DO188" i="46"/>
  <c r="AZ188" i="46" s="1"/>
  <c r="DN188" i="46"/>
  <c r="DM188" i="46"/>
  <c r="DL188" i="46"/>
  <c r="DK188" i="46"/>
  <c r="AV188" i="46" s="1"/>
  <c r="DJ188" i="46"/>
  <c r="AU188" i="46" s="1"/>
  <c r="DI188" i="46"/>
  <c r="AT188" i="46" s="1"/>
  <c r="DH188" i="46"/>
  <c r="AS188" i="46" s="1"/>
  <c r="DG188" i="46"/>
  <c r="AR188" i="46" s="1"/>
  <c r="DF188" i="46"/>
  <c r="DE188" i="46"/>
  <c r="DD188" i="46"/>
  <c r="DC188" i="46"/>
  <c r="DB188" i="46"/>
  <c r="AM188" i="46" s="1"/>
  <c r="DA188" i="46"/>
  <c r="AL188" i="46" s="1"/>
  <c r="CZ188" i="46"/>
  <c r="AK188" i="46" s="1"/>
  <c r="CY188" i="46"/>
  <c r="AJ188" i="46" s="1"/>
  <c r="CX188" i="46"/>
  <c r="AI188" i="46" s="1"/>
  <c r="CW188" i="46"/>
  <c r="CV188" i="46"/>
  <c r="AG188" i="46" s="1"/>
  <c r="CU188" i="46"/>
  <c r="CT188" i="46"/>
  <c r="AE188" i="46" s="1"/>
  <c r="CS188" i="46"/>
  <c r="AD188" i="46" s="1"/>
  <c r="CR188" i="46"/>
  <c r="AC188" i="46" s="1"/>
  <c r="CQ188" i="46"/>
  <c r="AB188" i="46" s="1"/>
  <c r="CP188" i="46"/>
  <c r="AA188" i="46" s="1"/>
  <c r="CO188" i="46"/>
  <c r="CN188" i="46"/>
  <c r="Y188" i="46" s="1"/>
  <c r="CM188" i="46"/>
  <c r="X188" i="46" s="1"/>
  <c r="CL188" i="46"/>
  <c r="W188" i="46" s="1"/>
  <c r="CK188" i="46"/>
  <c r="V188" i="46" s="1"/>
  <c r="CJ188" i="46"/>
  <c r="U188" i="46" s="1"/>
  <c r="CI188" i="46"/>
  <c r="T188" i="46" s="1"/>
  <c r="CH188" i="46"/>
  <c r="S188" i="46" s="1"/>
  <c r="CG188" i="46"/>
  <c r="CF188" i="46"/>
  <c r="CE188" i="46"/>
  <c r="P188" i="46" s="1"/>
  <c r="CD188" i="46"/>
  <c r="O188" i="46" s="1"/>
  <c r="CC188" i="46"/>
  <c r="N188" i="46" s="1"/>
  <c r="CB188" i="46"/>
  <c r="M188" i="46" s="1"/>
  <c r="CA188" i="46"/>
  <c r="L188" i="46" s="1"/>
  <c r="BZ188" i="46"/>
  <c r="BY188" i="46"/>
  <c r="BX188" i="46"/>
  <c r="BW188" i="46"/>
  <c r="BV188" i="46"/>
  <c r="G188" i="46" s="1"/>
  <c r="BU188" i="46"/>
  <c r="F188" i="46" s="1"/>
  <c r="BT188" i="46"/>
  <c r="E188" i="46" s="1"/>
  <c r="BS188" i="46"/>
  <c r="D188" i="46" s="1"/>
  <c r="B188" i="46"/>
  <c r="B188" i="44" s="1"/>
  <c r="A188" i="46"/>
  <c r="A188" i="44" s="1"/>
  <c r="EF187" i="46"/>
  <c r="BQ187" i="46" s="1"/>
  <c r="EE187" i="46"/>
  <c r="ED187" i="46"/>
  <c r="BO187" i="46" s="1"/>
  <c r="EC187" i="46"/>
  <c r="BN187" i="46" s="1"/>
  <c r="EB187" i="46"/>
  <c r="BM187" i="46" s="1"/>
  <c r="EA187" i="46"/>
  <c r="DZ187" i="46"/>
  <c r="BK187" i="46" s="1"/>
  <c r="DY187" i="46"/>
  <c r="DX187" i="46"/>
  <c r="DW187" i="46"/>
  <c r="DV187" i="46"/>
  <c r="BG187" i="46" s="1"/>
  <c r="DU187" i="46"/>
  <c r="BF187" i="46" s="1"/>
  <c r="DT187" i="46"/>
  <c r="BE187" i="46" s="1"/>
  <c r="DS187" i="46"/>
  <c r="BD187" i="46" s="1"/>
  <c r="DR187" i="46"/>
  <c r="BC187" i="46" s="1"/>
  <c r="DQ187" i="46"/>
  <c r="DP187" i="46"/>
  <c r="DO187" i="46"/>
  <c r="DN187" i="46"/>
  <c r="AY187" i="46" s="1"/>
  <c r="DM187" i="46"/>
  <c r="AX187" i="46" s="1"/>
  <c r="DL187" i="46"/>
  <c r="AW187" i="46" s="1"/>
  <c r="DK187" i="46"/>
  <c r="AV187" i="46" s="1"/>
  <c r="DJ187" i="46"/>
  <c r="AU187" i="46" s="1"/>
  <c r="DI187" i="46"/>
  <c r="DH187" i="46"/>
  <c r="AS187" i="46" s="1"/>
  <c r="DG187" i="46"/>
  <c r="AR187" i="46" s="1"/>
  <c r="DF187" i="46"/>
  <c r="AQ187" i="46" s="1"/>
  <c r="DE187" i="46"/>
  <c r="AP187" i="46" s="1"/>
  <c r="DD187" i="46"/>
  <c r="AO187" i="46" s="1"/>
  <c r="DC187" i="46"/>
  <c r="AN187" i="46" s="1"/>
  <c r="DB187" i="46"/>
  <c r="DA187" i="46"/>
  <c r="CZ187" i="46"/>
  <c r="AK187" i="46" s="1"/>
  <c r="CY187" i="46"/>
  <c r="CX187" i="46"/>
  <c r="AI187" i="46" s="1"/>
  <c r="CW187" i="46"/>
  <c r="AH187" i="46" s="1"/>
  <c r="CV187" i="46"/>
  <c r="AG187" i="46" s="1"/>
  <c r="CU187" i="46"/>
  <c r="CT187" i="46"/>
  <c r="CS187" i="46"/>
  <c r="CR187" i="46"/>
  <c r="CQ187" i="46"/>
  <c r="CP187" i="46"/>
  <c r="AA187" i="46" s="1"/>
  <c r="CO187" i="46"/>
  <c r="Z187" i="46" s="1"/>
  <c r="CN187" i="46"/>
  <c r="Y187" i="46" s="1"/>
  <c r="CM187" i="46"/>
  <c r="CL187" i="46"/>
  <c r="CK187" i="46"/>
  <c r="CJ187" i="46"/>
  <c r="U187" i="46" s="1"/>
  <c r="CI187" i="46"/>
  <c r="CH187" i="46"/>
  <c r="S187" i="46" s="1"/>
  <c r="CG187" i="46"/>
  <c r="R187" i="46" s="1"/>
  <c r="CF187" i="46"/>
  <c r="Q187" i="46" s="1"/>
  <c r="CE187" i="46"/>
  <c r="P187" i="46" s="1"/>
  <c r="CD187" i="46"/>
  <c r="O187" i="46" s="1"/>
  <c r="CC187" i="46"/>
  <c r="CB187" i="46"/>
  <c r="M187" i="46" s="1"/>
  <c r="CA187" i="46"/>
  <c r="BZ187" i="46"/>
  <c r="K187" i="46" s="1"/>
  <c r="BY187" i="46"/>
  <c r="J187" i="46" s="1"/>
  <c r="BX187" i="46"/>
  <c r="I187" i="46" s="1"/>
  <c r="BW187" i="46"/>
  <c r="H187" i="46" s="1"/>
  <c r="BV187" i="46"/>
  <c r="G187" i="46" s="1"/>
  <c r="BU187" i="46"/>
  <c r="BT187" i="46"/>
  <c r="BS187" i="46"/>
  <c r="D187" i="46" s="1"/>
  <c r="B187" i="46"/>
  <c r="B187" i="44" s="1"/>
  <c r="A187" i="46"/>
  <c r="EF186" i="46"/>
  <c r="BQ186" i="46" s="1"/>
  <c r="EE186" i="46"/>
  <c r="ED186" i="46"/>
  <c r="EC186" i="46"/>
  <c r="BN186" i="46" s="1"/>
  <c r="EB186" i="46"/>
  <c r="BM186" i="46" s="1"/>
  <c r="EA186" i="46"/>
  <c r="DZ186" i="46"/>
  <c r="BK186" i="46" s="1"/>
  <c r="DY186" i="46"/>
  <c r="BJ186" i="46" s="1"/>
  <c r="DX186" i="46"/>
  <c r="BI186" i="46" s="1"/>
  <c r="DW186" i="46"/>
  <c r="BH186" i="46" s="1"/>
  <c r="DV186" i="46"/>
  <c r="DU186" i="46"/>
  <c r="BF186" i="46" s="1"/>
  <c r="DT186" i="46"/>
  <c r="DS186" i="46"/>
  <c r="BD186" i="46" s="1"/>
  <c r="DR186" i="46"/>
  <c r="BC186" i="46" s="1"/>
  <c r="DQ186" i="46"/>
  <c r="BB186" i="46" s="1"/>
  <c r="DP186" i="46"/>
  <c r="BA186" i="46" s="1"/>
  <c r="DO186" i="46"/>
  <c r="AZ186" i="46" s="1"/>
  <c r="DN186" i="46"/>
  <c r="DM186" i="46"/>
  <c r="DL186" i="46"/>
  <c r="DK186" i="46"/>
  <c r="DJ186" i="46"/>
  <c r="AU186" i="46" s="1"/>
  <c r="DI186" i="46"/>
  <c r="AT186" i="46" s="1"/>
  <c r="DH186" i="46"/>
  <c r="AS186" i="46" s="1"/>
  <c r="DG186" i="46"/>
  <c r="DF186" i="46"/>
  <c r="DE186" i="46"/>
  <c r="AP186" i="46" s="1"/>
  <c r="DD186" i="46"/>
  <c r="AO186" i="46" s="1"/>
  <c r="DC186" i="46"/>
  <c r="DB186" i="46"/>
  <c r="AM186" i="46" s="1"/>
  <c r="DA186" i="46"/>
  <c r="AL186" i="46" s="1"/>
  <c r="CZ186" i="46"/>
  <c r="AK186" i="46" s="1"/>
  <c r="CY186" i="46"/>
  <c r="AJ186" i="46" s="1"/>
  <c r="CX186" i="46"/>
  <c r="CW186" i="46"/>
  <c r="CV186" i="46"/>
  <c r="CU186" i="46"/>
  <c r="AF186" i="46" s="1"/>
  <c r="CT186" i="46"/>
  <c r="AE186" i="46" s="1"/>
  <c r="CS186" i="46"/>
  <c r="AD186" i="46" s="1"/>
  <c r="CR186" i="46"/>
  <c r="AC186" i="46" s="1"/>
  <c r="CQ186" i="46"/>
  <c r="AB186" i="46" s="1"/>
  <c r="CP186" i="46"/>
  <c r="CO186" i="46"/>
  <c r="Z186" i="46" s="1"/>
  <c r="CN186" i="46"/>
  <c r="CM186" i="46"/>
  <c r="CL186" i="46"/>
  <c r="W186" i="46" s="1"/>
  <c r="CK186" i="46"/>
  <c r="V186" i="46" s="1"/>
  <c r="CJ186" i="46"/>
  <c r="U186" i="46" s="1"/>
  <c r="CI186" i="46"/>
  <c r="T186" i="46" s="1"/>
  <c r="CH186" i="46"/>
  <c r="CG186" i="46"/>
  <c r="CF186" i="46"/>
  <c r="Q186" i="46" s="1"/>
  <c r="CE186" i="46"/>
  <c r="CD186" i="46"/>
  <c r="O186" i="46" s="1"/>
  <c r="CC186" i="46"/>
  <c r="N186" i="46" s="1"/>
  <c r="CB186" i="46"/>
  <c r="M186" i="46" s="1"/>
  <c r="CA186" i="46"/>
  <c r="BZ186" i="46"/>
  <c r="BY186" i="46"/>
  <c r="J186" i="46" s="1"/>
  <c r="BX186" i="46"/>
  <c r="I186" i="46" s="1"/>
  <c r="BW186" i="46"/>
  <c r="BV186" i="46"/>
  <c r="G186" i="46" s="1"/>
  <c r="BU186" i="46"/>
  <c r="F186" i="46" s="1"/>
  <c r="BT186" i="46"/>
  <c r="E186" i="46" s="1"/>
  <c r="BS186" i="46"/>
  <c r="D186" i="46" s="1"/>
  <c r="B186" i="46"/>
  <c r="B186" i="44" s="1"/>
  <c r="A186" i="46"/>
  <c r="EF185" i="46"/>
  <c r="BQ185" i="46" s="1"/>
  <c r="EE185" i="46"/>
  <c r="ED185" i="46"/>
  <c r="BO185" i="44" s="1"/>
  <c r="EC185" i="46"/>
  <c r="BN185" i="44" s="1"/>
  <c r="EB185" i="46"/>
  <c r="BM185" i="46" s="1"/>
  <c r="EA185" i="46"/>
  <c r="BL185" i="46" s="1"/>
  <c r="DZ185" i="46"/>
  <c r="DY185" i="46"/>
  <c r="DX185" i="46"/>
  <c r="DW185" i="46"/>
  <c r="DV185" i="46"/>
  <c r="BG185" i="46" s="1"/>
  <c r="DU185" i="46"/>
  <c r="BF185" i="46" s="1"/>
  <c r="DT185" i="46"/>
  <c r="BE185" i="46" s="1"/>
  <c r="DS185" i="46"/>
  <c r="DR185" i="46"/>
  <c r="DQ185" i="46"/>
  <c r="BB185" i="46" s="1"/>
  <c r="DP185" i="46"/>
  <c r="DO185" i="46"/>
  <c r="AZ185" i="46" s="1"/>
  <c r="DN185" i="46"/>
  <c r="AY185" i="46" s="1"/>
  <c r="DM185" i="46"/>
  <c r="AX185" i="46" s="1"/>
  <c r="DL185" i="46"/>
  <c r="AW185" i="46" s="1"/>
  <c r="DK185" i="46"/>
  <c r="AV185" i="46" s="1"/>
  <c r="DJ185" i="46"/>
  <c r="DI185" i="46"/>
  <c r="DH185" i="46"/>
  <c r="AS185" i="46" s="1"/>
  <c r="DG185" i="46"/>
  <c r="DF185" i="46"/>
  <c r="AQ185" i="46" s="1"/>
  <c r="DE185" i="46"/>
  <c r="AP185" i="46" s="1"/>
  <c r="DD185" i="46"/>
  <c r="AO185" i="46" s="1"/>
  <c r="DC185" i="46"/>
  <c r="AN185" i="46" s="1"/>
  <c r="DB185" i="46"/>
  <c r="DA185" i="46"/>
  <c r="AL185" i="46" s="1"/>
  <c r="CZ185" i="46"/>
  <c r="AK185" i="46" s="1"/>
  <c r="CY185" i="46"/>
  <c r="CX185" i="46"/>
  <c r="AI185" i="46" s="1"/>
  <c r="CW185" i="46"/>
  <c r="AH185" i="46" s="1"/>
  <c r="CV185" i="46"/>
  <c r="AG185" i="46" s="1"/>
  <c r="CU185" i="46"/>
  <c r="AF185" i="46" s="1"/>
  <c r="CT185" i="46"/>
  <c r="CS185" i="46"/>
  <c r="AD185" i="46" s="1"/>
  <c r="CR185" i="46"/>
  <c r="CQ185" i="46"/>
  <c r="AB185" i="46" s="1"/>
  <c r="CP185" i="46"/>
  <c r="AA185" i="46" s="1"/>
  <c r="CO185" i="46"/>
  <c r="Z185" i="46" s="1"/>
  <c r="CN185" i="46"/>
  <c r="Y185" i="46" s="1"/>
  <c r="CM185" i="46"/>
  <c r="X185" i="46" s="1"/>
  <c r="CL185" i="46"/>
  <c r="CK185" i="46"/>
  <c r="CJ185" i="46"/>
  <c r="U185" i="46" s="1"/>
  <c r="CI185" i="46"/>
  <c r="CH185" i="46"/>
  <c r="S185" i="46" s="1"/>
  <c r="CG185" i="46"/>
  <c r="R185" i="46" s="1"/>
  <c r="CF185" i="46"/>
  <c r="Q185" i="46" s="1"/>
  <c r="CE185" i="46"/>
  <c r="P185" i="46" s="1"/>
  <c r="CD185" i="46"/>
  <c r="CC185" i="46"/>
  <c r="N185" i="46" s="1"/>
  <c r="CB185" i="46"/>
  <c r="M185" i="46" s="1"/>
  <c r="CA185" i="46"/>
  <c r="BZ185" i="46"/>
  <c r="K185" i="46" s="1"/>
  <c r="BY185" i="46"/>
  <c r="J185" i="46" s="1"/>
  <c r="BX185" i="46"/>
  <c r="I185" i="46" s="1"/>
  <c r="BW185" i="46"/>
  <c r="H185" i="46" s="1"/>
  <c r="BV185" i="46"/>
  <c r="BU185" i="46"/>
  <c r="BT185" i="46"/>
  <c r="E185" i="46" s="1"/>
  <c r="BS185" i="46"/>
  <c r="BO185" i="46"/>
  <c r="BN185" i="46"/>
  <c r="B185" i="46"/>
  <c r="B185" i="44" s="1"/>
  <c r="A185" i="46"/>
  <c r="EF184" i="46"/>
  <c r="EE184" i="46"/>
  <c r="BP184" i="46" s="1"/>
  <c r="ED184" i="46"/>
  <c r="BO184" i="44" s="1"/>
  <c r="EC184" i="46"/>
  <c r="BN184" i="46" s="1"/>
  <c r="EB184" i="46"/>
  <c r="BM184" i="46" s="1"/>
  <c r="EA184" i="46"/>
  <c r="BL184" i="46" s="1"/>
  <c r="DZ184" i="46"/>
  <c r="BK184" i="46" s="1"/>
  <c r="DY184" i="46"/>
  <c r="BJ184" i="46" s="1"/>
  <c r="DX184" i="46"/>
  <c r="DW184" i="46"/>
  <c r="BH184" i="46" s="1"/>
  <c r="DV184" i="46"/>
  <c r="BG184" i="46" s="1"/>
  <c r="DU184" i="46"/>
  <c r="DT184" i="46"/>
  <c r="BE184" i="46" s="1"/>
  <c r="DS184" i="46"/>
  <c r="BD184" i="46" s="1"/>
  <c r="DR184" i="46"/>
  <c r="BC184" i="46" s="1"/>
  <c r="DQ184" i="46"/>
  <c r="BB184" i="46" s="1"/>
  <c r="DP184" i="46"/>
  <c r="DO184" i="46"/>
  <c r="DN184" i="46"/>
  <c r="DM184" i="46"/>
  <c r="DL184" i="46"/>
  <c r="AW184" i="46" s="1"/>
  <c r="DK184" i="46"/>
  <c r="AV184" i="46" s="1"/>
  <c r="DJ184" i="46"/>
  <c r="AU184" i="46" s="1"/>
  <c r="DI184" i="46"/>
  <c r="AT184" i="46" s="1"/>
  <c r="DH184" i="46"/>
  <c r="DG184" i="46"/>
  <c r="AR184" i="46" s="1"/>
  <c r="DF184" i="46"/>
  <c r="AQ184" i="46" s="1"/>
  <c r="DE184" i="46"/>
  <c r="AP184" i="46" s="1"/>
  <c r="DD184" i="46"/>
  <c r="AO184" i="46" s="1"/>
  <c r="DC184" i="46"/>
  <c r="AN184" i="46" s="1"/>
  <c r="DB184" i="46"/>
  <c r="AM184" i="46" s="1"/>
  <c r="DA184" i="46"/>
  <c r="AL184" i="46" s="1"/>
  <c r="CZ184" i="46"/>
  <c r="CY184" i="46"/>
  <c r="AJ184" i="46" s="1"/>
  <c r="CX184" i="46"/>
  <c r="CW184" i="46"/>
  <c r="AH184" i="46" s="1"/>
  <c r="CV184" i="46"/>
  <c r="AG184" i="46" s="1"/>
  <c r="CU184" i="46"/>
  <c r="AF184" i="46" s="1"/>
  <c r="CT184" i="46"/>
  <c r="AE184" i="46" s="1"/>
  <c r="CS184" i="46"/>
  <c r="CR184" i="46"/>
  <c r="CQ184" i="46"/>
  <c r="CP184" i="46"/>
  <c r="CO184" i="46"/>
  <c r="CN184" i="46"/>
  <c r="Y184" i="46" s="1"/>
  <c r="CM184" i="46"/>
  <c r="X184" i="46" s="1"/>
  <c r="CL184" i="46"/>
  <c r="W184" i="46" s="1"/>
  <c r="CK184" i="46"/>
  <c r="CJ184" i="46"/>
  <c r="CI184" i="46"/>
  <c r="CH184" i="46"/>
  <c r="CG184" i="46"/>
  <c r="R184" i="46" s="1"/>
  <c r="CF184" i="46"/>
  <c r="Q184" i="46" s="1"/>
  <c r="CE184" i="46"/>
  <c r="P184" i="46" s="1"/>
  <c r="CD184" i="46"/>
  <c r="O184" i="46" s="1"/>
  <c r="CC184" i="46"/>
  <c r="N184" i="46" s="1"/>
  <c r="CB184" i="46"/>
  <c r="CA184" i="46"/>
  <c r="BZ184" i="46"/>
  <c r="K184" i="46" s="1"/>
  <c r="BY184" i="46"/>
  <c r="BX184" i="46"/>
  <c r="I184" i="46" s="1"/>
  <c r="BW184" i="46"/>
  <c r="H184" i="46" s="1"/>
  <c r="BV184" i="46"/>
  <c r="G184" i="46" s="1"/>
  <c r="BU184" i="46"/>
  <c r="BT184" i="46"/>
  <c r="BS184" i="46"/>
  <c r="BO184" i="46"/>
  <c r="B184" i="46"/>
  <c r="B184" i="44" s="1"/>
  <c r="A184" i="46"/>
  <c r="C184" i="46" s="1"/>
  <c r="C184" i="44" s="1"/>
  <c r="EF183" i="46"/>
  <c r="BQ183" i="46" s="1"/>
  <c r="EE183" i="46"/>
  <c r="BP183" i="46" s="1"/>
  <c r="ED183" i="46"/>
  <c r="BO183" i="46" s="1"/>
  <c r="EC183" i="46"/>
  <c r="EB183" i="46"/>
  <c r="BM183" i="46" s="1"/>
  <c r="EA183" i="46"/>
  <c r="DZ183" i="46"/>
  <c r="DY183" i="46"/>
  <c r="BJ183" i="46" s="1"/>
  <c r="DX183" i="46"/>
  <c r="BI183" i="46" s="1"/>
  <c r="DW183" i="46"/>
  <c r="BH183" i="46" s="1"/>
  <c r="DV183" i="46"/>
  <c r="BG183" i="46" s="1"/>
  <c r="DU183" i="46"/>
  <c r="DT183" i="46"/>
  <c r="DS183" i="46"/>
  <c r="BD183" i="46" s="1"/>
  <c r="DR183" i="46"/>
  <c r="DQ183" i="46"/>
  <c r="BB183" i="46" s="1"/>
  <c r="DP183" i="46"/>
  <c r="BA183" i="46" s="1"/>
  <c r="DO183" i="46"/>
  <c r="AZ183" i="46" s="1"/>
  <c r="DN183" i="46"/>
  <c r="AY183" i="46" s="1"/>
  <c r="DM183" i="46"/>
  <c r="DL183" i="46"/>
  <c r="DK183" i="46"/>
  <c r="AV183" i="46" s="1"/>
  <c r="DJ183" i="46"/>
  <c r="DI183" i="46"/>
  <c r="AT183" i="46" s="1"/>
  <c r="DH183" i="46"/>
  <c r="AS183" i="46" s="1"/>
  <c r="DG183" i="46"/>
  <c r="AR183" i="46" s="1"/>
  <c r="DF183" i="46"/>
  <c r="DE183" i="46"/>
  <c r="DD183" i="46"/>
  <c r="AO183" i="46" s="1"/>
  <c r="DC183" i="46"/>
  <c r="AN183" i="46" s="1"/>
  <c r="DB183" i="46"/>
  <c r="DA183" i="46"/>
  <c r="AL183" i="46" s="1"/>
  <c r="CZ183" i="46"/>
  <c r="AK183" i="46" s="1"/>
  <c r="CY183" i="46"/>
  <c r="AJ183" i="46" s="1"/>
  <c r="CX183" i="46"/>
  <c r="AI183" i="46" s="1"/>
  <c r="CW183" i="46"/>
  <c r="CV183" i="46"/>
  <c r="CU183" i="46"/>
  <c r="AF183" i="46" s="1"/>
  <c r="CT183" i="46"/>
  <c r="CS183" i="46"/>
  <c r="AD183" i="46" s="1"/>
  <c r="CR183" i="46"/>
  <c r="AC183" i="46" s="1"/>
  <c r="CQ183" i="46"/>
  <c r="AB183" i="46" s="1"/>
  <c r="CP183" i="46"/>
  <c r="AA183" i="46" s="1"/>
  <c r="CO183" i="46"/>
  <c r="CN183" i="46"/>
  <c r="Y183" i="46" s="1"/>
  <c r="CM183" i="46"/>
  <c r="CL183" i="46"/>
  <c r="CK183" i="46"/>
  <c r="V183" i="46" s="1"/>
  <c r="CJ183" i="46"/>
  <c r="U183" i="46" s="1"/>
  <c r="CI183" i="46"/>
  <c r="T183" i="46" s="1"/>
  <c r="CH183" i="46"/>
  <c r="S183" i="46" s="1"/>
  <c r="CG183" i="46"/>
  <c r="CF183" i="46"/>
  <c r="CE183" i="46"/>
  <c r="P183" i="46" s="1"/>
  <c r="CD183" i="46"/>
  <c r="O183" i="46" s="1"/>
  <c r="CC183" i="46"/>
  <c r="N183" i="46" s="1"/>
  <c r="CB183" i="46"/>
  <c r="M183" i="46" s="1"/>
  <c r="CA183" i="46"/>
  <c r="L183" i="46" s="1"/>
  <c r="BZ183" i="46"/>
  <c r="K183" i="46" s="1"/>
  <c r="BY183" i="46"/>
  <c r="BX183" i="46"/>
  <c r="BW183" i="46"/>
  <c r="H183" i="46" s="1"/>
  <c r="BV183" i="46"/>
  <c r="G183" i="46" s="1"/>
  <c r="BU183" i="46"/>
  <c r="F183" i="46" s="1"/>
  <c r="BT183" i="46"/>
  <c r="E183" i="46" s="1"/>
  <c r="BS183" i="46"/>
  <c r="D183" i="46" s="1"/>
  <c r="B183" i="46"/>
  <c r="A183" i="46"/>
  <c r="C183" i="46" s="1"/>
  <c r="C183" i="44" s="1"/>
  <c r="EF182" i="46"/>
  <c r="BQ182" i="46" s="1"/>
  <c r="EE182" i="46"/>
  <c r="ED182" i="46"/>
  <c r="EC182" i="46"/>
  <c r="BN182" i="46" s="1"/>
  <c r="EB182" i="46"/>
  <c r="BM182" i="46" s="1"/>
  <c r="EA182" i="46"/>
  <c r="BL182" i="46" s="1"/>
  <c r="DZ182" i="46"/>
  <c r="BK182" i="46" s="1"/>
  <c r="DY182" i="46"/>
  <c r="BJ182" i="46" s="1"/>
  <c r="DX182" i="46"/>
  <c r="BI182" i="46" s="1"/>
  <c r="DW182" i="46"/>
  <c r="DV182" i="46"/>
  <c r="DU182" i="46"/>
  <c r="BF182" i="46" s="1"/>
  <c r="DT182" i="46"/>
  <c r="BE182" i="46" s="1"/>
  <c r="DS182" i="46"/>
  <c r="BD182" i="46" s="1"/>
  <c r="DR182" i="46"/>
  <c r="BC182" i="46" s="1"/>
  <c r="DQ182" i="46"/>
  <c r="BB182" i="46" s="1"/>
  <c r="DP182" i="46"/>
  <c r="BA182" i="46" s="1"/>
  <c r="DO182" i="46"/>
  <c r="AZ182" i="46" s="1"/>
  <c r="DN182" i="46"/>
  <c r="DM182" i="46"/>
  <c r="AX182" i="46" s="1"/>
  <c r="DL182" i="46"/>
  <c r="AW182" i="46" s="1"/>
  <c r="DK182" i="46"/>
  <c r="AV182" i="46" s="1"/>
  <c r="DJ182" i="46"/>
  <c r="AU182" i="46" s="1"/>
  <c r="DI182" i="46"/>
  <c r="DH182" i="46"/>
  <c r="DG182" i="46"/>
  <c r="AR182" i="46" s="1"/>
  <c r="DF182" i="46"/>
  <c r="DE182" i="46"/>
  <c r="AP182" i="46" s="1"/>
  <c r="DD182" i="46"/>
  <c r="AO182" i="46" s="1"/>
  <c r="DC182" i="46"/>
  <c r="AN182" i="46" s="1"/>
  <c r="DB182" i="46"/>
  <c r="AM182" i="46" s="1"/>
  <c r="DA182" i="46"/>
  <c r="AL182" i="46" s="1"/>
  <c r="CZ182" i="46"/>
  <c r="CY182" i="46"/>
  <c r="CX182" i="46"/>
  <c r="AI182" i="44" s="1"/>
  <c r="CW182" i="46"/>
  <c r="AH182" i="46" s="1"/>
  <c r="CV182" i="46"/>
  <c r="AG182" i="46" s="1"/>
  <c r="CU182" i="46"/>
  <c r="AF182" i="46" s="1"/>
  <c r="CT182" i="46"/>
  <c r="CS182" i="46"/>
  <c r="CR182" i="46"/>
  <c r="AC182" i="46" s="1"/>
  <c r="CQ182" i="46"/>
  <c r="AB182" i="46" s="1"/>
  <c r="CP182" i="46"/>
  <c r="CO182" i="46"/>
  <c r="Z182" i="46" s="1"/>
  <c r="CN182" i="46"/>
  <c r="Y182" i="46" s="1"/>
  <c r="CM182" i="46"/>
  <c r="X182" i="46" s="1"/>
  <c r="CL182" i="46"/>
  <c r="W182" i="46" s="1"/>
  <c r="CK182" i="46"/>
  <c r="V182" i="46" s="1"/>
  <c r="CJ182" i="46"/>
  <c r="CI182" i="46"/>
  <c r="T182" i="46" s="1"/>
  <c r="CH182" i="46"/>
  <c r="CG182" i="46"/>
  <c r="R182" i="46" s="1"/>
  <c r="CF182" i="46"/>
  <c r="Q182" i="46" s="1"/>
  <c r="CE182" i="46"/>
  <c r="P182" i="46" s="1"/>
  <c r="CD182" i="46"/>
  <c r="CC182" i="46"/>
  <c r="CB182" i="46"/>
  <c r="M182" i="46" s="1"/>
  <c r="CA182" i="46"/>
  <c r="BZ182" i="46"/>
  <c r="BY182" i="46"/>
  <c r="J182" i="46" s="1"/>
  <c r="BX182" i="46"/>
  <c r="I182" i="46" s="1"/>
  <c r="BW182" i="46"/>
  <c r="H182" i="46" s="1"/>
  <c r="BV182" i="46"/>
  <c r="G182" i="46" s="1"/>
  <c r="BU182" i="46"/>
  <c r="F182" i="46" s="1"/>
  <c r="BT182" i="46"/>
  <c r="BS182" i="46"/>
  <c r="D182" i="46" s="1"/>
  <c r="AI182" i="46"/>
  <c r="B182" i="46"/>
  <c r="B182" i="44" s="1"/>
  <c r="A182" i="46"/>
  <c r="C182" i="46" s="1"/>
  <c r="C182" i="44" s="1"/>
  <c r="EF181" i="46"/>
  <c r="BQ181" i="46" s="1"/>
  <c r="EE181" i="46"/>
  <c r="BP181" i="46" s="1"/>
  <c r="ED181" i="46"/>
  <c r="EC181" i="46"/>
  <c r="EB181" i="46"/>
  <c r="BM181" i="46" s="1"/>
  <c r="EA181" i="46"/>
  <c r="DZ181" i="46"/>
  <c r="BK181" i="46" s="1"/>
  <c r="DY181" i="46"/>
  <c r="BJ181" i="46" s="1"/>
  <c r="DX181" i="46"/>
  <c r="BI181" i="46" s="1"/>
  <c r="DW181" i="46"/>
  <c r="DV181" i="46"/>
  <c r="BG181" i="44" s="1"/>
  <c r="DU181" i="46"/>
  <c r="DT181" i="46"/>
  <c r="BE181" i="46" s="1"/>
  <c r="DS181" i="46"/>
  <c r="BD181" i="46" s="1"/>
  <c r="DR181" i="46"/>
  <c r="BC181" i="46" s="1"/>
  <c r="DQ181" i="46"/>
  <c r="BB181" i="46" s="1"/>
  <c r="DP181" i="46"/>
  <c r="BA181" i="46" s="1"/>
  <c r="DO181" i="46"/>
  <c r="AZ181" i="46" s="1"/>
  <c r="DN181" i="46"/>
  <c r="DM181" i="46"/>
  <c r="AX181" i="46" s="1"/>
  <c r="DL181" i="46"/>
  <c r="AW181" i="46" s="1"/>
  <c r="DK181" i="46"/>
  <c r="DJ181" i="46"/>
  <c r="AU181" i="46" s="1"/>
  <c r="DI181" i="46"/>
  <c r="AT181" i="46" s="1"/>
  <c r="DH181" i="46"/>
  <c r="AS181" i="46" s="1"/>
  <c r="DG181" i="46"/>
  <c r="AR181" i="46" s="1"/>
  <c r="DF181" i="46"/>
  <c r="DE181" i="46"/>
  <c r="DD181" i="46"/>
  <c r="AO181" i="46" s="1"/>
  <c r="DC181" i="46"/>
  <c r="DB181" i="46"/>
  <c r="AM181" i="46" s="1"/>
  <c r="DA181" i="46"/>
  <c r="AL181" i="46" s="1"/>
  <c r="CZ181" i="46"/>
  <c r="AK181" i="46" s="1"/>
  <c r="CY181" i="46"/>
  <c r="AJ181" i="46" s="1"/>
  <c r="CX181" i="46"/>
  <c r="CW181" i="46"/>
  <c r="CV181" i="46"/>
  <c r="AG181" i="46" s="1"/>
  <c r="CU181" i="46"/>
  <c r="CT181" i="46"/>
  <c r="AE181" i="46" s="1"/>
  <c r="CS181" i="46"/>
  <c r="AD181" i="46" s="1"/>
  <c r="CR181" i="46"/>
  <c r="AC181" i="46" s="1"/>
  <c r="CQ181" i="46"/>
  <c r="AB181" i="46" s="1"/>
  <c r="CP181" i="46"/>
  <c r="CO181" i="46"/>
  <c r="Z181" i="46" s="1"/>
  <c r="CN181" i="46"/>
  <c r="Y181" i="46" s="1"/>
  <c r="CM181" i="46"/>
  <c r="X181" i="46" s="1"/>
  <c r="CL181" i="46"/>
  <c r="W181" i="46" s="1"/>
  <c r="CK181" i="46"/>
  <c r="V181" i="46" s="1"/>
  <c r="CJ181" i="46"/>
  <c r="U181" i="46" s="1"/>
  <c r="CI181" i="46"/>
  <c r="T181" i="46" s="1"/>
  <c r="CH181" i="46"/>
  <c r="CG181" i="46"/>
  <c r="CF181" i="46"/>
  <c r="CE181" i="46"/>
  <c r="CD181" i="46"/>
  <c r="O181" i="46" s="1"/>
  <c r="CC181" i="46"/>
  <c r="N181" i="46" s="1"/>
  <c r="CB181" i="46"/>
  <c r="M181" i="46" s="1"/>
  <c r="CA181" i="46"/>
  <c r="L181" i="46" s="1"/>
  <c r="BZ181" i="46"/>
  <c r="BY181" i="46"/>
  <c r="BX181" i="46"/>
  <c r="BW181" i="46"/>
  <c r="BV181" i="46"/>
  <c r="G181" i="46" s="1"/>
  <c r="BU181" i="46"/>
  <c r="F181" i="46" s="1"/>
  <c r="BT181" i="46"/>
  <c r="E181" i="46" s="1"/>
  <c r="BS181" i="46"/>
  <c r="D181" i="46" s="1"/>
  <c r="BG181" i="46"/>
  <c r="B181" i="46"/>
  <c r="A181" i="46"/>
  <c r="C181" i="46" s="1"/>
  <c r="C181" i="44" s="1"/>
  <c r="EF180" i="46"/>
  <c r="EE180" i="46"/>
  <c r="BP180" i="46" s="1"/>
  <c r="ED180" i="46"/>
  <c r="BO180" i="46" s="1"/>
  <c r="EC180" i="46"/>
  <c r="BN180" i="46" s="1"/>
  <c r="EB180" i="46"/>
  <c r="BM180" i="46" s="1"/>
  <c r="EA180" i="46"/>
  <c r="DZ180" i="46"/>
  <c r="DY180" i="46"/>
  <c r="DX180" i="46"/>
  <c r="BI180" i="46" s="1"/>
  <c r="DW180" i="46"/>
  <c r="BH180" i="46" s="1"/>
  <c r="DV180" i="46"/>
  <c r="BG180" i="46" s="1"/>
  <c r="DU180" i="46"/>
  <c r="BF180" i="46" s="1"/>
  <c r="DT180" i="46"/>
  <c r="BE180" i="46" s="1"/>
  <c r="DS180" i="46"/>
  <c r="DR180" i="46"/>
  <c r="BC180" i="46" s="1"/>
  <c r="DQ180" i="46"/>
  <c r="DP180" i="46"/>
  <c r="DO180" i="46"/>
  <c r="AZ180" i="46" s="1"/>
  <c r="DN180" i="46"/>
  <c r="AY180" i="46" s="1"/>
  <c r="DM180" i="46"/>
  <c r="AX180" i="46" s="1"/>
  <c r="DL180" i="46"/>
  <c r="DK180" i="46"/>
  <c r="DJ180" i="46"/>
  <c r="DI180" i="46"/>
  <c r="AT180" i="46" s="1"/>
  <c r="DH180" i="46"/>
  <c r="AS180" i="46" s="1"/>
  <c r="DG180" i="46"/>
  <c r="AR180" i="46" s="1"/>
  <c r="DF180" i="46"/>
  <c r="AQ180" i="46" s="1"/>
  <c r="DE180" i="46"/>
  <c r="AP180" i="46" s="1"/>
  <c r="DD180" i="46"/>
  <c r="AO180" i="46" s="1"/>
  <c r="DC180" i="46"/>
  <c r="DB180" i="46"/>
  <c r="DA180" i="46"/>
  <c r="AL180" i="46" s="1"/>
  <c r="CZ180" i="46"/>
  <c r="CY180" i="46"/>
  <c r="AJ180" i="46" s="1"/>
  <c r="CX180" i="46"/>
  <c r="AI180" i="46" s="1"/>
  <c r="CW180" i="46"/>
  <c r="AH180" i="46" s="1"/>
  <c r="CV180" i="46"/>
  <c r="AG180" i="46" s="1"/>
  <c r="CU180" i="46"/>
  <c r="CT180" i="46"/>
  <c r="AE180" i="46" s="1"/>
  <c r="CS180" i="46"/>
  <c r="CR180" i="46"/>
  <c r="CQ180" i="46"/>
  <c r="AB180" i="46" s="1"/>
  <c r="CP180" i="46"/>
  <c r="AA180" i="46" s="1"/>
  <c r="CO180" i="46"/>
  <c r="Z180" i="46" s="1"/>
  <c r="CN180" i="46"/>
  <c r="Y180" i="46" s="1"/>
  <c r="CM180" i="46"/>
  <c r="CL180" i="46"/>
  <c r="CK180" i="46"/>
  <c r="CJ180" i="46"/>
  <c r="CI180" i="46"/>
  <c r="T180" i="46" s="1"/>
  <c r="CH180" i="46"/>
  <c r="S180" i="46" s="1"/>
  <c r="CG180" i="46"/>
  <c r="R180" i="46" s="1"/>
  <c r="CF180" i="46"/>
  <c r="CE180" i="46"/>
  <c r="CD180" i="46"/>
  <c r="O180" i="46" s="1"/>
  <c r="CC180" i="46"/>
  <c r="N180" i="46" s="1"/>
  <c r="CB180" i="46"/>
  <c r="CA180" i="46"/>
  <c r="L180" i="46" s="1"/>
  <c r="BZ180" i="46"/>
  <c r="K180" i="46" s="1"/>
  <c r="BY180" i="46"/>
  <c r="J180" i="46" s="1"/>
  <c r="BX180" i="46"/>
  <c r="I180" i="46" s="1"/>
  <c r="BW180" i="46"/>
  <c r="BV180" i="46"/>
  <c r="G180" i="46" s="1"/>
  <c r="BU180" i="46"/>
  <c r="F180" i="46" s="1"/>
  <c r="BT180" i="46"/>
  <c r="E180" i="46" s="1"/>
  <c r="BS180" i="46"/>
  <c r="D180" i="46" s="1"/>
  <c r="B180" i="46"/>
  <c r="A180" i="46"/>
  <c r="A180" i="44" s="1"/>
  <c r="EF179" i="46"/>
  <c r="EE179" i="46"/>
  <c r="BP179" i="46" s="1"/>
  <c r="ED179" i="46"/>
  <c r="EC179" i="46"/>
  <c r="BN179" i="46" s="1"/>
  <c r="EB179" i="46"/>
  <c r="BM179" i="46" s="1"/>
  <c r="EA179" i="46"/>
  <c r="BL179" i="46" s="1"/>
  <c r="DZ179" i="46"/>
  <c r="BK179" i="46" s="1"/>
  <c r="DY179" i="46"/>
  <c r="BJ179" i="46" s="1"/>
  <c r="DX179" i="46"/>
  <c r="BI179" i="46" s="1"/>
  <c r="DW179" i="46"/>
  <c r="BH179" i="46" s="1"/>
  <c r="DV179" i="46"/>
  <c r="BG179" i="46" s="1"/>
  <c r="DU179" i="46"/>
  <c r="DT179" i="46"/>
  <c r="BE179" i="46" s="1"/>
  <c r="DS179" i="46"/>
  <c r="BD179" i="46" s="1"/>
  <c r="DR179" i="46"/>
  <c r="BC179" i="46" s="1"/>
  <c r="DQ179" i="46"/>
  <c r="BB179" i="46" s="1"/>
  <c r="DP179" i="46"/>
  <c r="BA179" i="46" s="1"/>
  <c r="DO179" i="46"/>
  <c r="AZ179" i="46" s="1"/>
  <c r="DN179" i="46"/>
  <c r="AY179" i="46" s="1"/>
  <c r="DM179" i="46"/>
  <c r="AX179" i="46" s="1"/>
  <c r="DL179" i="46"/>
  <c r="AW179" i="46" s="1"/>
  <c r="DK179" i="46"/>
  <c r="AV179" i="46" s="1"/>
  <c r="DJ179" i="46"/>
  <c r="AU179" i="46" s="1"/>
  <c r="DI179" i="46"/>
  <c r="AT179" i="46" s="1"/>
  <c r="DH179" i="46"/>
  <c r="AS179" i="46" s="1"/>
  <c r="DG179" i="46"/>
  <c r="AR179" i="46" s="1"/>
  <c r="DF179" i="46"/>
  <c r="AQ179" i="46" s="1"/>
  <c r="DE179" i="46"/>
  <c r="AP179" i="46" s="1"/>
  <c r="DD179" i="46"/>
  <c r="AO179" i="46" s="1"/>
  <c r="DC179" i="46"/>
  <c r="AN179" i="46" s="1"/>
  <c r="DB179" i="46"/>
  <c r="AM179" i="46" s="1"/>
  <c r="DA179" i="46"/>
  <c r="AL179" i="46" s="1"/>
  <c r="CZ179" i="46"/>
  <c r="AK179" i="46" s="1"/>
  <c r="CY179" i="46"/>
  <c r="CX179" i="46"/>
  <c r="CW179" i="46"/>
  <c r="AH179" i="46" s="1"/>
  <c r="CV179" i="46"/>
  <c r="AG179" i="46" s="1"/>
  <c r="CU179" i="46"/>
  <c r="AF179" i="46" s="1"/>
  <c r="CT179" i="46"/>
  <c r="AE179" i="46" s="1"/>
  <c r="CS179" i="46"/>
  <c r="AD179" i="46" s="1"/>
  <c r="CR179" i="46"/>
  <c r="AC179" i="46" s="1"/>
  <c r="CQ179" i="46"/>
  <c r="AB179" i="46" s="1"/>
  <c r="CP179" i="46"/>
  <c r="CO179" i="46"/>
  <c r="CN179" i="46"/>
  <c r="Y179" i="46" s="1"/>
  <c r="CM179" i="46"/>
  <c r="X179" i="46" s="1"/>
  <c r="CL179" i="46"/>
  <c r="W179" i="46" s="1"/>
  <c r="CK179" i="46"/>
  <c r="V179" i="46" s="1"/>
  <c r="CJ179" i="46"/>
  <c r="CI179" i="46"/>
  <c r="CH179" i="46"/>
  <c r="S179" i="46" s="1"/>
  <c r="CG179" i="46"/>
  <c r="R179" i="46" s="1"/>
  <c r="CF179" i="46"/>
  <c r="Q179" i="46" s="1"/>
  <c r="CE179" i="46"/>
  <c r="P179" i="46" s="1"/>
  <c r="CD179" i="46"/>
  <c r="O179" i="46" s="1"/>
  <c r="CC179" i="46"/>
  <c r="N179" i="46" s="1"/>
  <c r="CB179" i="46"/>
  <c r="M179" i="46" s="1"/>
  <c r="CA179" i="46"/>
  <c r="L179" i="46" s="1"/>
  <c r="BZ179" i="46"/>
  <c r="BY179" i="46"/>
  <c r="J179" i="46" s="1"/>
  <c r="BX179" i="46"/>
  <c r="I179" i="46" s="1"/>
  <c r="BW179" i="46"/>
  <c r="H179" i="46" s="1"/>
  <c r="BV179" i="46"/>
  <c r="G179" i="46" s="1"/>
  <c r="BU179" i="46"/>
  <c r="F179" i="46" s="1"/>
  <c r="BT179" i="46"/>
  <c r="E179" i="46" s="1"/>
  <c r="BS179" i="46"/>
  <c r="D179" i="46" s="1"/>
  <c r="B179" i="46"/>
  <c r="B179" i="44" s="1"/>
  <c r="A179" i="46"/>
  <c r="C179" i="46" s="1"/>
  <c r="C179" i="44" s="1"/>
  <c r="EF178" i="46"/>
  <c r="EE178" i="46"/>
  <c r="BP178" i="46" s="1"/>
  <c r="ED178" i="46"/>
  <c r="BO178" i="46" s="1"/>
  <c r="EC178" i="46"/>
  <c r="BN178" i="46" s="1"/>
  <c r="EB178" i="46"/>
  <c r="BM178" i="46" s="1"/>
  <c r="EA178" i="46"/>
  <c r="BL178" i="46" s="1"/>
  <c r="DZ178" i="46"/>
  <c r="DY178" i="46"/>
  <c r="BJ178" i="46" s="1"/>
  <c r="DX178" i="46"/>
  <c r="DW178" i="46"/>
  <c r="BH178" i="46" s="1"/>
  <c r="DV178" i="46"/>
  <c r="BG178" i="46" s="1"/>
  <c r="DU178" i="46"/>
  <c r="BF178" i="46" s="1"/>
  <c r="DT178" i="46"/>
  <c r="BE178" i="46" s="1"/>
  <c r="DS178" i="46"/>
  <c r="BD178" i="46" s="1"/>
  <c r="DR178" i="46"/>
  <c r="DQ178" i="46"/>
  <c r="BB178" i="46" s="1"/>
  <c r="DP178" i="46"/>
  <c r="DO178" i="46"/>
  <c r="AZ178" i="46" s="1"/>
  <c r="DN178" i="46"/>
  <c r="AY178" i="46" s="1"/>
  <c r="DM178" i="46"/>
  <c r="AX178" i="46" s="1"/>
  <c r="DL178" i="46"/>
  <c r="DK178" i="46"/>
  <c r="AV178" i="46" s="1"/>
  <c r="DJ178" i="46"/>
  <c r="DI178" i="46"/>
  <c r="DH178" i="46"/>
  <c r="DG178" i="46"/>
  <c r="AR178" i="46" s="1"/>
  <c r="DF178" i="46"/>
  <c r="AQ178" i="46" s="1"/>
  <c r="DE178" i="46"/>
  <c r="AP178" i="46" s="1"/>
  <c r="DD178" i="46"/>
  <c r="AO178" i="46" s="1"/>
  <c r="DC178" i="46"/>
  <c r="DB178" i="46"/>
  <c r="DA178" i="46"/>
  <c r="CZ178" i="46"/>
  <c r="CY178" i="46"/>
  <c r="AJ178" i="46" s="1"/>
  <c r="CX178" i="46"/>
  <c r="AI178" i="46" s="1"/>
  <c r="CW178" i="46"/>
  <c r="AH178" i="46" s="1"/>
  <c r="CV178" i="46"/>
  <c r="AG178" i="46" s="1"/>
  <c r="CU178" i="46"/>
  <c r="AF178" i="46" s="1"/>
  <c r="CT178" i="46"/>
  <c r="AE178" i="46" s="1"/>
  <c r="CS178" i="46"/>
  <c r="AD178" i="46" s="1"/>
  <c r="CR178" i="46"/>
  <c r="CQ178" i="46"/>
  <c r="AB178" i="46" s="1"/>
  <c r="CP178" i="46"/>
  <c r="AA178" i="46" s="1"/>
  <c r="CO178" i="46"/>
  <c r="Z178" i="46" s="1"/>
  <c r="CN178" i="46"/>
  <c r="Y178" i="46" s="1"/>
  <c r="CM178" i="46"/>
  <c r="CL178" i="46"/>
  <c r="W178" i="46" s="1"/>
  <c r="CK178" i="46"/>
  <c r="V178" i="46" s="1"/>
  <c r="CJ178" i="46"/>
  <c r="CI178" i="46"/>
  <c r="T178" i="46" s="1"/>
  <c r="CH178" i="46"/>
  <c r="S178" i="46" s="1"/>
  <c r="CG178" i="46"/>
  <c r="R178" i="46" s="1"/>
  <c r="CF178" i="46"/>
  <c r="CE178" i="46"/>
  <c r="P178" i="46" s="1"/>
  <c r="CD178" i="46"/>
  <c r="CC178" i="46"/>
  <c r="CB178" i="46"/>
  <c r="CA178" i="46"/>
  <c r="L178" i="46" s="1"/>
  <c r="BZ178" i="46"/>
  <c r="K178" i="46" s="1"/>
  <c r="BY178" i="46"/>
  <c r="J178" i="46" s="1"/>
  <c r="BX178" i="46"/>
  <c r="BW178" i="46"/>
  <c r="BV178" i="46"/>
  <c r="G178" i="46" s="1"/>
  <c r="BU178" i="46"/>
  <c r="BT178" i="46"/>
  <c r="BS178" i="46"/>
  <c r="D178" i="46" s="1"/>
  <c r="B178" i="46"/>
  <c r="B178" i="44" s="1"/>
  <c r="A178" i="46"/>
  <c r="A178" i="44" s="1"/>
  <c r="EF177" i="46"/>
  <c r="BQ177" i="46" s="1"/>
  <c r="EE177" i="46"/>
  <c r="ED177" i="46"/>
  <c r="EC177" i="46"/>
  <c r="BN177" i="46" s="1"/>
  <c r="EB177" i="46"/>
  <c r="EA177" i="46"/>
  <c r="BL177" i="46" s="1"/>
  <c r="DZ177" i="46"/>
  <c r="BK177" i="46" s="1"/>
  <c r="DY177" i="46"/>
  <c r="DX177" i="46"/>
  <c r="BI177" i="46" s="1"/>
  <c r="DW177" i="46"/>
  <c r="DV177" i="46"/>
  <c r="BG177" i="46" s="1"/>
  <c r="DU177" i="46"/>
  <c r="BF177" i="46" s="1"/>
  <c r="DT177" i="46"/>
  <c r="BE177" i="46" s="1"/>
  <c r="DS177" i="46"/>
  <c r="BD177" i="46" s="1"/>
  <c r="DR177" i="46"/>
  <c r="BC177" i="46" s="1"/>
  <c r="DQ177" i="46"/>
  <c r="BB177" i="46" s="1"/>
  <c r="DP177" i="46"/>
  <c r="DO177" i="46"/>
  <c r="DN177" i="46"/>
  <c r="AY177" i="46" s="1"/>
  <c r="DM177" i="46"/>
  <c r="AX177" i="46" s="1"/>
  <c r="DL177" i="46"/>
  <c r="AW177" i="46" s="1"/>
  <c r="DK177" i="46"/>
  <c r="AV177" i="46" s="1"/>
  <c r="DJ177" i="46"/>
  <c r="AU177" i="46" s="1"/>
  <c r="DI177" i="46"/>
  <c r="AT177" i="46" s="1"/>
  <c r="DH177" i="46"/>
  <c r="AS177" i="46" s="1"/>
  <c r="DG177" i="46"/>
  <c r="DF177" i="46"/>
  <c r="DE177" i="46"/>
  <c r="AP177" i="46" s="1"/>
  <c r="DD177" i="46"/>
  <c r="AO177" i="46" s="1"/>
  <c r="DC177" i="46"/>
  <c r="AN177" i="46" s="1"/>
  <c r="DB177" i="46"/>
  <c r="AM177" i="46" s="1"/>
  <c r="DA177" i="46"/>
  <c r="AL177" i="46" s="1"/>
  <c r="CZ177" i="46"/>
  <c r="AK177" i="46" s="1"/>
  <c r="CY177" i="46"/>
  <c r="CX177" i="46"/>
  <c r="AI177" i="46" s="1"/>
  <c r="CW177" i="46"/>
  <c r="AH177" i="46" s="1"/>
  <c r="CV177" i="46"/>
  <c r="CU177" i="46"/>
  <c r="AF177" i="46" s="1"/>
  <c r="CT177" i="46"/>
  <c r="AE177" i="46" s="1"/>
  <c r="CS177" i="46"/>
  <c r="AD177" i="46" s="1"/>
  <c r="CR177" i="46"/>
  <c r="AC177" i="46" s="1"/>
  <c r="CQ177" i="46"/>
  <c r="CP177" i="46"/>
  <c r="AA177" i="46" s="1"/>
  <c r="CO177" i="46"/>
  <c r="Z177" i="46" s="1"/>
  <c r="CN177" i="46"/>
  <c r="CM177" i="46"/>
  <c r="X177" i="46" s="1"/>
  <c r="CL177" i="46"/>
  <c r="W177" i="46" s="1"/>
  <c r="CK177" i="46"/>
  <c r="V177" i="46" s="1"/>
  <c r="CJ177" i="46"/>
  <c r="CI177" i="46"/>
  <c r="CH177" i="46"/>
  <c r="CG177" i="46"/>
  <c r="CF177" i="46"/>
  <c r="Q177" i="46" s="1"/>
  <c r="CE177" i="46"/>
  <c r="P177" i="46" s="1"/>
  <c r="CD177" i="46"/>
  <c r="O177" i="46" s="1"/>
  <c r="CC177" i="46"/>
  <c r="N177" i="46" s="1"/>
  <c r="CB177" i="46"/>
  <c r="M177" i="46" s="1"/>
  <c r="CA177" i="46"/>
  <c r="BZ177" i="46"/>
  <c r="K177" i="46" s="1"/>
  <c r="BY177" i="46"/>
  <c r="BX177" i="46"/>
  <c r="BW177" i="46"/>
  <c r="H177" i="46" s="1"/>
  <c r="BV177" i="46"/>
  <c r="G177" i="46" s="1"/>
  <c r="BU177" i="46"/>
  <c r="F177" i="46" s="1"/>
  <c r="BT177" i="46"/>
  <c r="E177" i="46" s="1"/>
  <c r="BS177" i="46"/>
  <c r="B177" i="46"/>
  <c r="A177" i="46"/>
  <c r="A177" i="44" s="1"/>
  <c r="EF176" i="46"/>
  <c r="EE176" i="46"/>
  <c r="BP176" i="46" s="1"/>
  <c r="ED176" i="46"/>
  <c r="BO176" i="46" s="1"/>
  <c r="EC176" i="46"/>
  <c r="BN176" i="46" s="1"/>
  <c r="EB176" i="46"/>
  <c r="BM176" i="46" s="1"/>
  <c r="EA176" i="46"/>
  <c r="DZ176" i="46"/>
  <c r="DY176" i="46"/>
  <c r="DX176" i="46"/>
  <c r="DW176" i="46"/>
  <c r="BH176" i="46" s="1"/>
  <c r="DV176" i="46"/>
  <c r="BG176" i="46" s="1"/>
  <c r="DU176" i="46"/>
  <c r="BF176" i="46" s="1"/>
  <c r="DT176" i="46"/>
  <c r="BE176" i="46" s="1"/>
  <c r="DS176" i="46"/>
  <c r="DR176" i="46"/>
  <c r="BC176" i="46" s="1"/>
  <c r="DQ176" i="46"/>
  <c r="BB176" i="46" s="1"/>
  <c r="DP176" i="46"/>
  <c r="DO176" i="46"/>
  <c r="AZ176" i="46" s="1"/>
  <c r="DN176" i="46"/>
  <c r="AY176" i="46" s="1"/>
  <c r="DM176" i="46"/>
  <c r="AX176" i="46" s="1"/>
  <c r="DL176" i="46"/>
  <c r="AW176" i="46" s="1"/>
  <c r="DK176" i="46"/>
  <c r="DJ176" i="46"/>
  <c r="AU176" i="46" s="1"/>
  <c r="DI176" i="46"/>
  <c r="AT176" i="46" s="1"/>
  <c r="DH176" i="46"/>
  <c r="DG176" i="46"/>
  <c r="AR176" i="46" s="1"/>
  <c r="DF176" i="46"/>
  <c r="AQ176" i="46" s="1"/>
  <c r="DE176" i="46"/>
  <c r="AP176" i="46" s="1"/>
  <c r="DD176" i="46"/>
  <c r="DC176" i="46"/>
  <c r="DB176" i="46"/>
  <c r="AM176" i="46" s="1"/>
  <c r="DA176" i="46"/>
  <c r="AL176" i="46" s="1"/>
  <c r="CZ176" i="46"/>
  <c r="AK176" i="46" s="1"/>
  <c r="CY176" i="46"/>
  <c r="AJ176" i="46" s="1"/>
  <c r="CX176" i="46"/>
  <c r="AI176" i="46" s="1"/>
  <c r="CW176" i="46"/>
  <c r="AH176" i="46" s="1"/>
  <c r="CV176" i="46"/>
  <c r="AG176" i="46" s="1"/>
  <c r="CU176" i="46"/>
  <c r="CT176" i="46"/>
  <c r="CS176" i="46"/>
  <c r="CR176" i="46"/>
  <c r="CQ176" i="46"/>
  <c r="AB176" i="46" s="1"/>
  <c r="CP176" i="46"/>
  <c r="AA176" i="46" s="1"/>
  <c r="CO176" i="46"/>
  <c r="Z176" i="46" s="1"/>
  <c r="CN176" i="46"/>
  <c r="CM176" i="46"/>
  <c r="CL176" i="46"/>
  <c r="CK176" i="46"/>
  <c r="V176" i="46" s="1"/>
  <c r="CJ176" i="46"/>
  <c r="U176" i="46" s="1"/>
  <c r="CI176" i="46"/>
  <c r="T176" i="46" s="1"/>
  <c r="CH176" i="46"/>
  <c r="S176" i="46" s="1"/>
  <c r="CG176" i="46"/>
  <c r="CF176" i="46"/>
  <c r="Q176" i="46" s="1"/>
  <c r="CE176" i="46"/>
  <c r="CD176" i="46"/>
  <c r="O176" i="46" s="1"/>
  <c r="CC176" i="46"/>
  <c r="N176" i="46" s="1"/>
  <c r="CB176" i="46"/>
  <c r="M176" i="46" s="1"/>
  <c r="CA176" i="46"/>
  <c r="L176" i="46" s="1"/>
  <c r="BZ176" i="46"/>
  <c r="K176" i="46" s="1"/>
  <c r="BY176" i="46"/>
  <c r="J176" i="46" s="1"/>
  <c r="BX176" i="46"/>
  <c r="BW176" i="46"/>
  <c r="BV176" i="46"/>
  <c r="BU176" i="46"/>
  <c r="BT176" i="46"/>
  <c r="BS176" i="46"/>
  <c r="D176" i="46" s="1"/>
  <c r="B176" i="46"/>
  <c r="B176" i="44" s="1"/>
  <c r="A176" i="46"/>
  <c r="C176" i="46" s="1"/>
  <c r="C176" i="44" s="1"/>
  <c r="EF175" i="46"/>
  <c r="BQ175" i="46" s="1"/>
  <c r="EE175" i="46"/>
  <c r="BP175" i="46" s="1"/>
  <c r="ED175" i="46"/>
  <c r="BO175" i="46" s="1"/>
  <c r="EC175" i="46"/>
  <c r="BN175" i="46" s="1"/>
  <c r="EB175" i="46"/>
  <c r="BM175" i="46" s="1"/>
  <c r="EA175" i="46"/>
  <c r="BL175" i="46" s="1"/>
  <c r="DZ175" i="46"/>
  <c r="BK175" i="46" s="1"/>
  <c r="DY175" i="46"/>
  <c r="DX175" i="46"/>
  <c r="BI175" i="46" s="1"/>
  <c r="DW175" i="46"/>
  <c r="BH175" i="46" s="1"/>
  <c r="DV175" i="46"/>
  <c r="DU175" i="46"/>
  <c r="DT175" i="46"/>
  <c r="DS175" i="46"/>
  <c r="BD175" i="46" s="1"/>
  <c r="DR175" i="46"/>
  <c r="BC175" i="46" s="1"/>
  <c r="DQ175" i="46"/>
  <c r="BB175" i="46" s="1"/>
  <c r="DP175" i="46"/>
  <c r="BA175" i="46" s="1"/>
  <c r="DO175" i="46"/>
  <c r="AZ175" i="46" s="1"/>
  <c r="DN175" i="46"/>
  <c r="AY175" i="46" s="1"/>
  <c r="DM175" i="46"/>
  <c r="AX175" i="46" s="1"/>
  <c r="DL175" i="46"/>
  <c r="DK175" i="46"/>
  <c r="AV175" i="46" s="1"/>
  <c r="DJ175" i="46"/>
  <c r="AU175" i="46" s="1"/>
  <c r="DI175" i="46"/>
  <c r="AT175" i="46" s="1"/>
  <c r="DH175" i="46"/>
  <c r="DG175" i="46"/>
  <c r="AR175" i="46" s="1"/>
  <c r="DF175" i="46"/>
  <c r="DE175" i="46"/>
  <c r="DD175" i="46"/>
  <c r="DC175" i="46"/>
  <c r="AN175" i="46" s="1"/>
  <c r="DB175" i="46"/>
  <c r="AM175" i="46" s="1"/>
  <c r="DA175" i="46"/>
  <c r="AL175" i="46" s="1"/>
  <c r="CZ175" i="46"/>
  <c r="AK175" i="46" s="1"/>
  <c r="CY175" i="46"/>
  <c r="AJ175" i="46" s="1"/>
  <c r="CX175" i="46"/>
  <c r="CW175" i="46"/>
  <c r="CV175" i="46"/>
  <c r="CU175" i="46"/>
  <c r="AF175" i="46" s="1"/>
  <c r="CT175" i="46"/>
  <c r="AE175" i="46" s="1"/>
  <c r="CS175" i="46"/>
  <c r="AD175" i="46" s="1"/>
  <c r="CR175" i="46"/>
  <c r="CQ175" i="46"/>
  <c r="AB175" i="46" s="1"/>
  <c r="CP175" i="46"/>
  <c r="CO175" i="46"/>
  <c r="Z175" i="46" s="1"/>
  <c r="CN175" i="46"/>
  <c r="CM175" i="46"/>
  <c r="X175" i="46" s="1"/>
  <c r="CL175" i="46"/>
  <c r="W175" i="46" s="1"/>
  <c r="CK175" i="46"/>
  <c r="V175" i="46" s="1"/>
  <c r="CJ175" i="46"/>
  <c r="CI175" i="46"/>
  <c r="T175" i="46" s="1"/>
  <c r="CH175" i="46"/>
  <c r="CG175" i="46"/>
  <c r="R175" i="46" s="1"/>
  <c r="CF175" i="46"/>
  <c r="Q175" i="46" s="1"/>
  <c r="CE175" i="46"/>
  <c r="P175" i="46" s="1"/>
  <c r="CD175" i="46"/>
  <c r="O175" i="46" s="1"/>
  <c r="CC175" i="46"/>
  <c r="N175" i="46" s="1"/>
  <c r="CB175" i="46"/>
  <c r="CA175" i="46"/>
  <c r="L175" i="46" s="1"/>
  <c r="BZ175" i="46"/>
  <c r="K175" i="46" s="1"/>
  <c r="BY175" i="46"/>
  <c r="BX175" i="46"/>
  <c r="I175" i="46" s="1"/>
  <c r="BW175" i="46"/>
  <c r="H175" i="46" s="1"/>
  <c r="BV175" i="46"/>
  <c r="G175" i="46" s="1"/>
  <c r="BU175" i="46"/>
  <c r="BT175" i="46"/>
  <c r="E175" i="46" s="1"/>
  <c r="BS175" i="46"/>
  <c r="D175" i="46" s="1"/>
  <c r="B175" i="46"/>
  <c r="B175" i="44" s="1"/>
  <c r="A175" i="46"/>
  <c r="C175" i="46" s="1"/>
  <c r="C175" i="44" s="1"/>
  <c r="EF174" i="46"/>
  <c r="EE174" i="46"/>
  <c r="BP174" i="46" s="1"/>
  <c r="ED174" i="46"/>
  <c r="BO174" i="46" s="1"/>
  <c r="EC174" i="46"/>
  <c r="BN174" i="46" s="1"/>
  <c r="EB174" i="46"/>
  <c r="EA174" i="46"/>
  <c r="BL174" i="46" s="1"/>
  <c r="DZ174" i="46"/>
  <c r="DY174" i="46"/>
  <c r="DX174" i="46"/>
  <c r="DW174" i="46"/>
  <c r="BH174" i="46" s="1"/>
  <c r="DV174" i="46"/>
  <c r="BG174" i="46" s="1"/>
  <c r="DU174" i="46"/>
  <c r="BF174" i="46" s="1"/>
  <c r="DT174" i="46"/>
  <c r="BE174" i="46" s="1"/>
  <c r="DS174" i="46"/>
  <c r="BD174" i="46" s="1"/>
  <c r="DR174" i="46"/>
  <c r="DQ174" i="46"/>
  <c r="DP174" i="46"/>
  <c r="DO174" i="46"/>
  <c r="AZ174" i="46" s="1"/>
  <c r="DN174" i="46"/>
  <c r="AY174" i="46" s="1"/>
  <c r="DM174" i="46"/>
  <c r="AX174" i="46" s="1"/>
  <c r="DL174" i="46"/>
  <c r="DK174" i="46"/>
  <c r="AV174" i="46" s="1"/>
  <c r="DJ174" i="46"/>
  <c r="DI174" i="46"/>
  <c r="AT174" i="46" s="1"/>
  <c r="DH174" i="46"/>
  <c r="DG174" i="46"/>
  <c r="AR174" i="46" s="1"/>
  <c r="DF174" i="46"/>
  <c r="AQ174" i="46" s="1"/>
  <c r="DE174" i="46"/>
  <c r="AP174" i="46" s="1"/>
  <c r="DD174" i="46"/>
  <c r="DC174" i="46"/>
  <c r="AN174" i="46" s="1"/>
  <c r="DB174" i="46"/>
  <c r="DA174" i="46"/>
  <c r="AL174" i="46" s="1"/>
  <c r="CZ174" i="46"/>
  <c r="CY174" i="46"/>
  <c r="AJ174" i="46" s="1"/>
  <c r="CX174" i="46"/>
  <c r="AI174" i="46" s="1"/>
  <c r="CW174" i="46"/>
  <c r="AH174" i="46" s="1"/>
  <c r="CV174" i="46"/>
  <c r="AG174" i="46" s="1"/>
  <c r="CU174" i="46"/>
  <c r="AF174" i="46" s="1"/>
  <c r="CT174" i="46"/>
  <c r="AE174" i="46" s="1"/>
  <c r="CS174" i="46"/>
  <c r="AD174" i="46" s="1"/>
  <c r="CR174" i="46"/>
  <c r="CQ174" i="46"/>
  <c r="AB174" i="46" s="1"/>
  <c r="CP174" i="46"/>
  <c r="AA174" i="46" s="1"/>
  <c r="CO174" i="46"/>
  <c r="Z174" i="46" s="1"/>
  <c r="CN174" i="46"/>
  <c r="Y174" i="46" s="1"/>
  <c r="CM174" i="46"/>
  <c r="X174" i="46" s="1"/>
  <c r="CL174" i="46"/>
  <c r="CK174" i="46"/>
  <c r="CJ174" i="46"/>
  <c r="U174" i="46" s="1"/>
  <c r="CI174" i="46"/>
  <c r="T174" i="46" s="1"/>
  <c r="CH174" i="46"/>
  <c r="S174" i="46" s="1"/>
  <c r="CG174" i="46"/>
  <c r="R174" i="46" s="1"/>
  <c r="CF174" i="46"/>
  <c r="Q174" i="46" s="1"/>
  <c r="CE174" i="46"/>
  <c r="P174" i="46" s="1"/>
  <c r="CD174" i="46"/>
  <c r="O174" i="46" s="1"/>
  <c r="CC174" i="46"/>
  <c r="N174" i="46" s="1"/>
  <c r="CB174" i="46"/>
  <c r="CA174" i="46"/>
  <c r="L174" i="46" s="1"/>
  <c r="BZ174" i="46"/>
  <c r="K174" i="46" s="1"/>
  <c r="BY174" i="46"/>
  <c r="J174" i="46" s="1"/>
  <c r="BX174" i="46"/>
  <c r="BW174" i="46"/>
  <c r="H174" i="46" s="1"/>
  <c r="BV174" i="46"/>
  <c r="G174" i="46" s="1"/>
  <c r="BU174" i="46"/>
  <c r="BT174" i="46"/>
  <c r="BS174" i="46"/>
  <c r="D174" i="46" s="1"/>
  <c r="B174" i="46"/>
  <c r="B174" i="44" s="1"/>
  <c r="A174" i="46"/>
  <c r="C174" i="46" s="1"/>
  <c r="C174" i="44" s="1"/>
  <c r="EF173" i="46"/>
  <c r="EE173" i="46"/>
  <c r="ED173" i="46"/>
  <c r="BO173" i="44" s="1"/>
  <c r="EC173" i="46"/>
  <c r="BN173" i="44" s="1"/>
  <c r="EB173" i="46"/>
  <c r="EA173" i="46"/>
  <c r="BL173" i="46" s="1"/>
  <c r="DZ173" i="46"/>
  <c r="BK173" i="46" s="1"/>
  <c r="DY173" i="46"/>
  <c r="BJ173" i="46" s="1"/>
  <c r="DX173" i="46"/>
  <c r="DW173" i="46"/>
  <c r="DV173" i="46"/>
  <c r="BG173" i="46" s="1"/>
  <c r="DU173" i="46"/>
  <c r="DT173" i="46"/>
  <c r="BE173" i="46" s="1"/>
  <c r="DS173" i="46"/>
  <c r="BD173" i="46" s="1"/>
  <c r="DR173" i="46"/>
  <c r="BC173" i="46" s="1"/>
  <c r="DQ173" i="46"/>
  <c r="BB173" i="46" s="1"/>
  <c r="DP173" i="46"/>
  <c r="DO173" i="46"/>
  <c r="DN173" i="46"/>
  <c r="AY173" i="46" s="1"/>
  <c r="DM173" i="46"/>
  <c r="AX173" i="46" s="1"/>
  <c r="DL173" i="46"/>
  <c r="DK173" i="46"/>
  <c r="AV173" i="46" s="1"/>
  <c r="DJ173" i="46"/>
  <c r="AU173" i="46" s="1"/>
  <c r="DI173" i="46"/>
  <c r="AT173" i="46" s="1"/>
  <c r="DH173" i="46"/>
  <c r="DG173" i="46"/>
  <c r="AR173" i="46" s="1"/>
  <c r="DF173" i="46"/>
  <c r="AQ173" i="46" s="1"/>
  <c r="DE173" i="46"/>
  <c r="DD173" i="46"/>
  <c r="DC173" i="46"/>
  <c r="AN173" i="46" s="1"/>
  <c r="DB173" i="46"/>
  <c r="AM173" i="46" s="1"/>
  <c r="DA173" i="46"/>
  <c r="AL173" i="46" s="1"/>
  <c r="CZ173" i="46"/>
  <c r="AK173" i="46" s="1"/>
  <c r="CY173" i="46"/>
  <c r="CX173" i="46"/>
  <c r="AI173" i="46" s="1"/>
  <c r="CW173" i="46"/>
  <c r="AH173" i="46" s="1"/>
  <c r="CV173" i="46"/>
  <c r="CU173" i="46"/>
  <c r="AF173" i="46" s="1"/>
  <c r="CT173" i="46"/>
  <c r="AE173" i="46" s="1"/>
  <c r="CS173" i="46"/>
  <c r="AD173" i="46" s="1"/>
  <c r="CR173" i="46"/>
  <c r="AC173" i="46" s="1"/>
  <c r="CQ173" i="46"/>
  <c r="CP173" i="46"/>
  <c r="AA173" i="46" s="1"/>
  <c r="CO173" i="46"/>
  <c r="CN173" i="46"/>
  <c r="CM173" i="46"/>
  <c r="X173" i="46" s="1"/>
  <c r="CL173" i="46"/>
  <c r="W173" i="46" s="1"/>
  <c r="CK173" i="46"/>
  <c r="V173" i="46" s="1"/>
  <c r="CJ173" i="46"/>
  <c r="CI173" i="46"/>
  <c r="CH173" i="46"/>
  <c r="S173" i="46" s="1"/>
  <c r="CG173" i="46"/>
  <c r="R173" i="46" s="1"/>
  <c r="CF173" i="46"/>
  <c r="CE173" i="46"/>
  <c r="P173" i="46" s="1"/>
  <c r="CD173" i="46"/>
  <c r="O173" i="46" s="1"/>
  <c r="CC173" i="46"/>
  <c r="N173" i="46" s="1"/>
  <c r="CB173" i="46"/>
  <c r="M173" i="46" s="1"/>
  <c r="CA173" i="46"/>
  <c r="BZ173" i="46"/>
  <c r="K173" i="46" s="1"/>
  <c r="BY173" i="46"/>
  <c r="BX173" i="46"/>
  <c r="BW173" i="46"/>
  <c r="H173" i="46" s="1"/>
  <c r="BV173" i="46"/>
  <c r="G173" i="46" s="1"/>
  <c r="BU173" i="46"/>
  <c r="BT173" i="46"/>
  <c r="E173" i="46" s="1"/>
  <c r="BS173" i="46"/>
  <c r="BO173" i="46"/>
  <c r="BN173" i="46"/>
  <c r="B173" i="46"/>
  <c r="B173" i="44" s="1"/>
  <c r="A173" i="46"/>
  <c r="A173" i="44" s="1"/>
  <c r="EF172" i="46"/>
  <c r="BQ172" i="46" s="1"/>
  <c r="EE172" i="46"/>
  <c r="BP172" i="46" s="1"/>
  <c r="ED172" i="46"/>
  <c r="EC172" i="46"/>
  <c r="BN172" i="46" s="1"/>
  <c r="EB172" i="46"/>
  <c r="BM172" i="46" s="1"/>
  <c r="EA172" i="46"/>
  <c r="DZ172" i="46"/>
  <c r="DY172" i="46"/>
  <c r="BJ172" i="46" s="1"/>
  <c r="DX172" i="46"/>
  <c r="BI172" i="46" s="1"/>
  <c r="DW172" i="46"/>
  <c r="BH172" i="46" s="1"/>
  <c r="DV172" i="46"/>
  <c r="DU172" i="46"/>
  <c r="BF172" i="46" s="1"/>
  <c r="DT172" i="46"/>
  <c r="DS172" i="46"/>
  <c r="BD172" i="46" s="1"/>
  <c r="DR172" i="46"/>
  <c r="DQ172" i="46"/>
  <c r="BB172" i="46" s="1"/>
  <c r="DP172" i="46"/>
  <c r="BA172" i="46" s="1"/>
  <c r="DO172" i="46"/>
  <c r="AZ172" i="46" s="1"/>
  <c r="DN172" i="46"/>
  <c r="DM172" i="46"/>
  <c r="AX172" i="46" s="1"/>
  <c r="DL172" i="46"/>
  <c r="DK172" i="46"/>
  <c r="DJ172" i="46"/>
  <c r="DI172" i="46"/>
  <c r="AT172" i="46" s="1"/>
  <c r="DH172" i="46"/>
  <c r="AS172" i="46" s="1"/>
  <c r="DG172" i="46"/>
  <c r="AR172" i="46" s="1"/>
  <c r="DF172" i="46"/>
  <c r="DE172" i="46"/>
  <c r="AP172" i="46" s="1"/>
  <c r="DD172" i="46"/>
  <c r="DC172" i="46"/>
  <c r="DB172" i="46"/>
  <c r="DA172" i="46"/>
  <c r="AL172" i="46" s="1"/>
  <c r="CZ172" i="46"/>
  <c r="AK172" i="46" s="1"/>
  <c r="CY172" i="46"/>
  <c r="AJ172" i="46" s="1"/>
  <c r="CX172" i="46"/>
  <c r="CW172" i="46"/>
  <c r="AH172" i="46" s="1"/>
  <c r="CV172" i="46"/>
  <c r="CU172" i="46"/>
  <c r="AF172" i="46" s="1"/>
  <c r="CT172" i="46"/>
  <c r="CS172" i="46"/>
  <c r="AD172" i="46" s="1"/>
  <c r="CR172" i="46"/>
  <c r="AC172" i="46" s="1"/>
  <c r="CQ172" i="46"/>
  <c r="CP172" i="46"/>
  <c r="CO172" i="46"/>
  <c r="CN172" i="46"/>
  <c r="CM172" i="46"/>
  <c r="X172" i="46" s="1"/>
  <c r="CL172" i="46"/>
  <c r="CK172" i="46"/>
  <c r="V172" i="46" s="1"/>
  <c r="CJ172" i="46"/>
  <c r="U172" i="46" s="1"/>
  <c r="CI172" i="46"/>
  <c r="T172" i="46" s="1"/>
  <c r="CH172" i="46"/>
  <c r="CG172" i="46"/>
  <c r="R172" i="46" s="1"/>
  <c r="CF172" i="46"/>
  <c r="CE172" i="46"/>
  <c r="CD172" i="46"/>
  <c r="CC172" i="46"/>
  <c r="N172" i="46" s="1"/>
  <c r="CB172" i="46"/>
  <c r="M172" i="46" s="1"/>
  <c r="CA172" i="46"/>
  <c r="L172" i="46" s="1"/>
  <c r="BZ172" i="46"/>
  <c r="BY172" i="46"/>
  <c r="BX172" i="46"/>
  <c r="I172" i="46" s="1"/>
  <c r="BW172" i="46"/>
  <c r="BV172" i="46"/>
  <c r="BU172" i="46"/>
  <c r="BT172" i="46"/>
  <c r="E172" i="46" s="1"/>
  <c r="BS172" i="46"/>
  <c r="D172" i="46" s="1"/>
  <c r="B172" i="46"/>
  <c r="A172" i="46"/>
  <c r="A172" i="44" s="1"/>
  <c r="EF171" i="46"/>
  <c r="EE171" i="46"/>
  <c r="BP171" i="46" s="1"/>
  <c r="ED171" i="46"/>
  <c r="BO171" i="44" s="1"/>
  <c r="EC171" i="46"/>
  <c r="BN171" i="44" s="1"/>
  <c r="EB171" i="46"/>
  <c r="BM171" i="44" s="1"/>
  <c r="EA171" i="46"/>
  <c r="BL171" i="46" s="1"/>
  <c r="DZ171" i="46"/>
  <c r="DY171" i="46"/>
  <c r="BJ171" i="46" s="1"/>
  <c r="DX171" i="46"/>
  <c r="BI171" i="46" s="1"/>
  <c r="DW171" i="46"/>
  <c r="DV171" i="46"/>
  <c r="DU171" i="46"/>
  <c r="BF171" i="46" s="1"/>
  <c r="DT171" i="46"/>
  <c r="BE171" i="46" s="1"/>
  <c r="DS171" i="46"/>
  <c r="BD171" i="46" s="1"/>
  <c r="DR171" i="46"/>
  <c r="DQ171" i="46"/>
  <c r="BB171" i="46" s="1"/>
  <c r="DP171" i="46"/>
  <c r="DO171" i="46"/>
  <c r="DN171" i="46"/>
  <c r="DM171" i="46"/>
  <c r="AX171" i="46" s="1"/>
  <c r="DL171" i="46"/>
  <c r="AW171" i="46" s="1"/>
  <c r="DK171" i="46"/>
  <c r="AV171" i="46" s="1"/>
  <c r="DJ171" i="46"/>
  <c r="DI171" i="46"/>
  <c r="AT171" i="46" s="1"/>
  <c r="DH171" i="46"/>
  <c r="DG171" i="46"/>
  <c r="AR171" i="46" s="1"/>
  <c r="DF171" i="46"/>
  <c r="DE171" i="46"/>
  <c r="AP171" i="46" s="1"/>
  <c r="DD171" i="46"/>
  <c r="AO171" i="46" s="1"/>
  <c r="DC171" i="46"/>
  <c r="DB171" i="46"/>
  <c r="DA171" i="46"/>
  <c r="CZ171" i="46"/>
  <c r="AK171" i="46" s="1"/>
  <c r="CY171" i="46"/>
  <c r="CX171" i="46"/>
  <c r="CW171" i="46"/>
  <c r="AH171" i="46" s="1"/>
  <c r="CV171" i="46"/>
  <c r="AG171" i="46" s="1"/>
  <c r="CU171" i="46"/>
  <c r="AF171" i="46" s="1"/>
  <c r="CT171" i="46"/>
  <c r="CS171" i="46"/>
  <c r="AD171" i="46" s="1"/>
  <c r="CR171" i="46"/>
  <c r="CQ171" i="46"/>
  <c r="AB171" i="46" s="1"/>
  <c r="CP171" i="46"/>
  <c r="CO171" i="46"/>
  <c r="Z171" i="46" s="1"/>
  <c r="CN171" i="46"/>
  <c r="Y171" i="46" s="1"/>
  <c r="CM171" i="46"/>
  <c r="X171" i="46" s="1"/>
  <c r="CL171" i="46"/>
  <c r="CK171" i="46"/>
  <c r="CJ171" i="46"/>
  <c r="U171" i="46" s="1"/>
  <c r="CI171" i="46"/>
  <c r="T171" i="46" s="1"/>
  <c r="CH171" i="46"/>
  <c r="S171" i="46" s="1"/>
  <c r="CG171" i="46"/>
  <c r="R171" i="46" s="1"/>
  <c r="CF171" i="46"/>
  <c r="Q171" i="46" s="1"/>
  <c r="CE171" i="46"/>
  <c r="P171" i="46" s="1"/>
  <c r="CD171" i="46"/>
  <c r="CC171" i="46"/>
  <c r="N171" i="46" s="1"/>
  <c r="CB171" i="46"/>
  <c r="CA171" i="46"/>
  <c r="L171" i="46" s="1"/>
  <c r="BZ171" i="46"/>
  <c r="BY171" i="46"/>
  <c r="BX171" i="46"/>
  <c r="I171" i="46" s="1"/>
  <c r="BW171" i="46"/>
  <c r="BV171" i="46"/>
  <c r="BU171" i="46"/>
  <c r="F171" i="46" s="1"/>
  <c r="BT171" i="46"/>
  <c r="BS171" i="46"/>
  <c r="D171" i="46" s="1"/>
  <c r="BO171" i="46"/>
  <c r="BN171" i="46"/>
  <c r="BM171" i="46"/>
  <c r="B171" i="46"/>
  <c r="B171" i="44" s="1"/>
  <c r="A171" i="46"/>
  <c r="A171" i="44" s="1"/>
  <c r="EF170" i="46"/>
  <c r="EE170" i="46"/>
  <c r="ED170" i="46"/>
  <c r="EC170" i="46"/>
  <c r="BN170" i="46" s="1"/>
  <c r="EB170" i="46"/>
  <c r="BM170" i="46" s="1"/>
  <c r="EA170" i="46"/>
  <c r="BL170" i="46" s="1"/>
  <c r="DZ170" i="46"/>
  <c r="BK170" i="46" s="1"/>
  <c r="DY170" i="46"/>
  <c r="BJ170" i="46" s="1"/>
  <c r="DX170" i="46"/>
  <c r="BI170" i="46" s="1"/>
  <c r="DW170" i="46"/>
  <c r="DV170" i="46"/>
  <c r="BG170" i="46" s="1"/>
  <c r="DU170" i="46"/>
  <c r="BF170" i="46" s="1"/>
  <c r="DT170" i="46"/>
  <c r="BE170" i="46" s="1"/>
  <c r="DS170" i="46"/>
  <c r="BD170" i="46" s="1"/>
  <c r="DR170" i="46"/>
  <c r="DQ170" i="46"/>
  <c r="BB170" i="46" s="1"/>
  <c r="DP170" i="46"/>
  <c r="DO170" i="46"/>
  <c r="AZ170" i="46" s="1"/>
  <c r="DN170" i="46"/>
  <c r="AY170" i="46" s="1"/>
  <c r="DM170" i="46"/>
  <c r="AX170" i="46" s="1"/>
  <c r="DL170" i="46"/>
  <c r="DK170" i="46"/>
  <c r="AV170" i="46" s="1"/>
  <c r="DJ170" i="46"/>
  <c r="AU170" i="46" s="1"/>
  <c r="DI170" i="46"/>
  <c r="DH170" i="46"/>
  <c r="AS170" i="46" s="1"/>
  <c r="DG170" i="46"/>
  <c r="AR170" i="46" s="1"/>
  <c r="DF170" i="46"/>
  <c r="AQ170" i="46" s="1"/>
  <c r="DE170" i="46"/>
  <c r="AP170" i="46" s="1"/>
  <c r="DD170" i="46"/>
  <c r="AO170" i="46" s="1"/>
  <c r="DC170" i="46"/>
  <c r="AN170" i="46" s="1"/>
  <c r="DB170" i="46"/>
  <c r="AM170" i="46" s="1"/>
  <c r="DA170" i="46"/>
  <c r="AL170" i="46" s="1"/>
  <c r="CZ170" i="46"/>
  <c r="AK170" i="46" s="1"/>
  <c r="CY170" i="46"/>
  <c r="CX170" i="46"/>
  <c r="AI170" i="46" s="1"/>
  <c r="CW170" i="46"/>
  <c r="AH170" i="46" s="1"/>
  <c r="CV170" i="46"/>
  <c r="AG170" i="46" s="1"/>
  <c r="CU170" i="46"/>
  <c r="AF170" i="46" s="1"/>
  <c r="CT170" i="46"/>
  <c r="AE170" i="46" s="1"/>
  <c r="CS170" i="46"/>
  <c r="AD170" i="46" s="1"/>
  <c r="CR170" i="46"/>
  <c r="AC170" i="46" s="1"/>
  <c r="CQ170" i="46"/>
  <c r="CP170" i="46"/>
  <c r="CO170" i="46"/>
  <c r="Z170" i="46" s="1"/>
  <c r="CN170" i="46"/>
  <c r="CM170" i="46"/>
  <c r="X170" i="46" s="1"/>
  <c r="CL170" i="46"/>
  <c r="W170" i="46" s="1"/>
  <c r="CK170" i="46"/>
  <c r="CJ170" i="46"/>
  <c r="U170" i="46" s="1"/>
  <c r="CI170" i="46"/>
  <c r="CH170" i="46"/>
  <c r="CG170" i="46"/>
  <c r="R170" i="46" s="1"/>
  <c r="CF170" i="46"/>
  <c r="Q170" i="46" s="1"/>
  <c r="CE170" i="46"/>
  <c r="P170" i="46" s="1"/>
  <c r="CD170" i="46"/>
  <c r="O170" i="46" s="1"/>
  <c r="CC170" i="46"/>
  <c r="N170" i="46" s="1"/>
  <c r="CB170" i="46"/>
  <c r="M170" i="46" s="1"/>
  <c r="CA170" i="46"/>
  <c r="L170" i="46" s="1"/>
  <c r="BZ170" i="46"/>
  <c r="K170" i="46" s="1"/>
  <c r="BY170" i="46"/>
  <c r="J170" i="46" s="1"/>
  <c r="BX170" i="46"/>
  <c r="I170" i="46" s="1"/>
  <c r="BW170" i="46"/>
  <c r="H170" i="46" s="1"/>
  <c r="BV170" i="46"/>
  <c r="G170" i="46" s="1"/>
  <c r="BU170" i="46"/>
  <c r="F170" i="46" s="1"/>
  <c r="BT170" i="46"/>
  <c r="E170" i="46" s="1"/>
  <c r="BS170" i="46"/>
  <c r="B170" i="46"/>
  <c r="B170" i="44" s="1"/>
  <c r="A170" i="46"/>
  <c r="A170" i="44" s="1"/>
  <c r="EF169" i="46"/>
  <c r="BQ169" i="46" s="1"/>
  <c r="EE169" i="46"/>
  <c r="BP169" i="46" s="1"/>
  <c r="ED169" i="46"/>
  <c r="EC169" i="46"/>
  <c r="BN169" i="46" s="1"/>
  <c r="EB169" i="46"/>
  <c r="BM169" i="46" s="1"/>
  <c r="EA169" i="46"/>
  <c r="BL169" i="46" s="1"/>
  <c r="DZ169" i="46"/>
  <c r="DY169" i="46"/>
  <c r="DX169" i="46"/>
  <c r="BI169" i="46" s="1"/>
  <c r="DW169" i="46"/>
  <c r="BH169" i="46" s="1"/>
  <c r="DV169" i="46"/>
  <c r="DU169" i="46"/>
  <c r="DT169" i="46"/>
  <c r="BE169" i="46" s="1"/>
  <c r="DS169" i="46"/>
  <c r="BD169" i="46" s="1"/>
  <c r="DR169" i="46"/>
  <c r="BC169" i="46" s="1"/>
  <c r="DQ169" i="46"/>
  <c r="DP169" i="46"/>
  <c r="BA169" i="46" s="1"/>
  <c r="DO169" i="46"/>
  <c r="AZ169" i="46" s="1"/>
  <c r="DN169" i="46"/>
  <c r="DM169" i="46"/>
  <c r="AX169" i="46" s="1"/>
  <c r="DL169" i="46"/>
  <c r="DK169" i="46"/>
  <c r="DJ169" i="46"/>
  <c r="AU169" i="46" s="1"/>
  <c r="DI169" i="46"/>
  <c r="DH169" i="46"/>
  <c r="AS169" i="46" s="1"/>
  <c r="DG169" i="46"/>
  <c r="AR169" i="46" s="1"/>
  <c r="DF169" i="46"/>
  <c r="DE169" i="46"/>
  <c r="AP169" i="46" s="1"/>
  <c r="DD169" i="46"/>
  <c r="AO169" i="46" s="1"/>
  <c r="DC169" i="46"/>
  <c r="DB169" i="46"/>
  <c r="DA169" i="46"/>
  <c r="CZ169" i="46"/>
  <c r="AK169" i="46" s="1"/>
  <c r="CY169" i="46"/>
  <c r="AJ169" i="46" s="1"/>
  <c r="CX169" i="46"/>
  <c r="CW169" i="46"/>
  <c r="CV169" i="46"/>
  <c r="AG169" i="46" s="1"/>
  <c r="CU169" i="46"/>
  <c r="CT169" i="46"/>
  <c r="AE169" i="46" s="1"/>
  <c r="CS169" i="46"/>
  <c r="CR169" i="46"/>
  <c r="AC169" i="46" s="1"/>
  <c r="CQ169" i="46"/>
  <c r="AB169" i="46" s="1"/>
  <c r="CP169" i="46"/>
  <c r="CO169" i="46"/>
  <c r="CN169" i="46"/>
  <c r="CM169" i="46"/>
  <c r="CL169" i="46"/>
  <c r="W169" i="46" s="1"/>
  <c r="CK169" i="46"/>
  <c r="CJ169" i="46"/>
  <c r="U169" i="46" s="1"/>
  <c r="CI169" i="46"/>
  <c r="T169" i="46" s="1"/>
  <c r="CH169" i="46"/>
  <c r="CG169" i="46"/>
  <c r="CF169" i="46"/>
  <c r="Q169" i="46" s="1"/>
  <c r="CE169" i="46"/>
  <c r="CD169" i="46"/>
  <c r="O169" i="46" s="1"/>
  <c r="CC169" i="46"/>
  <c r="CB169" i="46"/>
  <c r="M169" i="46" s="1"/>
  <c r="CA169" i="46"/>
  <c r="L169" i="46" s="1"/>
  <c r="BZ169" i="46"/>
  <c r="BY169" i="46"/>
  <c r="J169" i="46" s="1"/>
  <c r="BX169" i="46"/>
  <c r="BW169" i="46"/>
  <c r="BV169" i="46"/>
  <c r="G169" i="46" s="1"/>
  <c r="BU169" i="46"/>
  <c r="BT169" i="46"/>
  <c r="E169" i="46" s="1"/>
  <c r="BS169" i="46"/>
  <c r="D169" i="46" s="1"/>
  <c r="B169" i="46"/>
  <c r="A169" i="46"/>
  <c r="EF168" i="46"/>
  <c r="BQ168" i="46" s="1"/>
  <c r="EE168" i="46"/>
  <c r="ED168" i="46"/>
  <c r="BO168" i="44" s="1"/>
  <c r="EC168" i="46"/>
  <c r="BN168" i="44" s="1"/>
  <c r="EB168" i="46"/>
  <c r="EA168" i="46"/>
  <c r="BL168" i="46" s="1"/>
  <c r="DZ168" i="46"/>
  <c r="DY168" i="46"/>
  <c r="BJ168" i="46" s="1"/>
  <c r="DX168" i="46"/>
  <c r="BI168" i="46" s="1"/>
  <c r="DW168" i="46"/>
  <c r="BH168" i="46" s="1"/>
  <c r="DV168" i="46"/>
  <c r="DU168" i="46"/>
  <c r="DT168" i="46"/>
  <c r="BE168" i="46" s="1"/>
  <c r="DS168" i="46"/>
  <c r="BD168" i="46" s="1"/>
  <c r="DR168" i="46"/>
  <c r="DQ168" i="46"/>
  <c r="BB168" i="46" s="1"/>
  <c r="DP168" i="46"/>
  <c r="BA168" i="46" s="1"/>
  <c r="DO168" i="46"/>
  <c r="DN168" i="46"/>
  <c r="AY168" i="46" s="1"/>
  <c r="DM168" i="46"/>
  <c r="DL168" i="46"/>
  <c r="DK168" i="46"/>
  <c r="AV168" i="46" s="1"/>
  <c r="DJ168" i="46"/>
  <c r="DI168" i="46"/>
  <c r="AT168" i="46" s="1"/>
  <c r="DH168" i="46"/>
  <c r="AS168" i="46" s="1"/>
  <c r="DG168" i="46"/>
  <c r="AR168" i="46" s="1"/>
  <c r="DF168" i="46"/>
  <c r="DE168" i="46"/>
  <c r="DD168" i="46"/>
  <c r="AO168" i="46" s="1"/>
  <c r="DC168" i="46"/>
  <c r="AN168" i="46" s="1"/>
  <c r="DB168" i="46"/>
  <c r="DA168" i="46"/>
  <c r="CZ168" i="46"/>
  <c r="CY168" i="46"/>
  <c r="CX168" i="46"/>
  <c r="CW168" i="46"/>
  <c r="CV168" i="46"/>
  <c r="AG168" i="46" s="1"/>
  <c r="CU168" i="46"/>
  <c r="AF168" i="46" s="1"/>
  <c r="CT168" i="46"/>
  <c r="CS168" i="46"/>
  <c r="AD168" i="46" s="1"/>
  <c r="CR168" i="46"/>
  <c r="AC168" i="46" s="1"/>
  <c r="CQ168" i="46"/>
  <c r="CP168" i="46"/>
  <c r="AA168" i="46" s="1"/>
  <c r="CO168" i="46"/>
  <c r="CN168" i="46"/>
  <c r="Y168" i="46" s="1"/>
  <c r="CM168" i="46"/>
  <c r="X168" i="46" s="1"/>
  <c r="CL168" i="46"/>
  <c r="CK168" i="46"/>
  <c r="V168" i="46" s="1"/>
  <c r="CJ168" i="46"/>
  <c r="CI168" i="46"/>
  <c r="CH168" i="46"/>
  <c r="CG168" i="46"/>
  <c r="CF168" i="46"/>
  <c r="Q168" i="46" s="1"/>
  <c r="CE168" i="46"/>
  <c r="P168" i="46" s="1"/>
  <c r="CD168" i="46"/>
  <c r="CC168" i="46"/>
  <c r="CB168" i="46"/>
  <c r="CA168" i="46"/>
  <c r="L168" i="46" s="1"/>
  <c r="BZ168" i="46"/>
  <c r="K168" i="46" s="1"/>
  <c r="BY168" i="46"/>
  <c r="BX168" i="46"/>
  <c r="I168" i="46" s="1"/>
  <c r="BW168" i="46"/>
  <c r="H168" i="46" s="1"/>
  <c r="BV168" i="46"/>
  <c r="BU168" i="46"/>
  <c r="BT168" i="46"/>
  <c r="E168" i="46" s="1"/>
  <c r="BS168" i="46"/>
  <c r="BO168" i="46"/>
  <c r="BN168" i="46"/>
  <c r="B168" i="46"/>
  <c r="B168" i="44" s="1"/>
  <c r="A168" i="46"/>
  <c r="A168" i="44" s="1"/>
  <c r="EF167" i="46"/>
  <c r="EE167" i="46"/>
  <c r="BP167" i="46" s="1"/>
  <c r="ED167" i="46"/>
  <c r="BO167" i="46" s="1"/>
  <c r="EC167" i="46"/>
  <c r="BN167" i="46" s="1"/>
  <c r="EB167" i="46"/>
  <c r="BM167" i="46" s="1"/>
  <c r="EA167" i="46"/>
  <c r="DZ167" i="46"/>
  <c r="BK167" i="46" s="1"/>
  <c r="DY167" i="46"/>
  <c r="BJ167" i="46" s="1"/>
  <c r="DX167" i="46"/>
  <c r="DW167" i="46"/>
  <c r="BH167" i="46" s="1"/>
  <c r="DV167" i="46"/>
  <c r="DU167" i="46"/>
  <c r="DT167" i="46"/>
  <c r="DS167" i="46"/>
  <c r="DR167" i="46"/>
  <c r="BC167" i="46" s="1"/>
  <c r="DQ167" i="46"/>
  <c r="BB167" i="46" s="1"/>
  <c r="DP167" i="46"/>
  <c r="DO167" i="46"/>
  <c r="DN167" i="46"/>
  <c r="AY167" i="46" s="1"/>
  <c r="DM167" i="46"/>
  <c r="AX167" i="46" s="1"/>
  <c r="DL167" i="46"/>
  <c r="AW167" i="46" s="1"/>
  <c r="DK167" i="46"/>
  <c r="DJ167" i="46"/>
  <c r="AU167" i="46" s="1"/>
  <c r="DI167" i="46"/>
  <c r="AT167" i="46" s="1"/>
  <c r="DH167" i="46"/>
  <c r="DG167" i="46"/>
  <c r="AR167" i="46" s="1"/>
  <c r="DF167" i="46"/>
  <c r="AQ167" i="46" s="1"/>
  <c r="DE167" i="46"/>
  <c r="AP167" i="46" s="1"/>
  <c r="DD167" i="46"/>
  <c r="DC167" i="46"/>
  <c r="DB167" i="46"/>
  <c r="AM167" i="46" s="1"/>
  <c r="DA167" i="46"/>
  <c r="AL167" i="46" s="1"/>
  <c r="CZ167" i="46"/>
  <c r="CY167" i="46"/>
  <c r="CX167" i="46"/>
  <c r="AI167" i="46" s="1"/>
  <c r="CW167" i="46"/>
  <c r="CV167" i="46"/>
  <c r="CU167" i="46"/>
  <c r="CT167" i="46"/>
  <c r="AE167" i="46" s="1"/>
  <c r="CS167" i="46"/>
  <c r="AD167" i="46" s="1"/>
  <c r="CR167" i="46"/>
  <c r="CQ167" i="46"/>
  <c r="CP167" i="46"/>
  <c r="AA167" i="44" s="1"/>
  <c r="CO167" i="46"/>
  <c r="CN167" i="46"/>
  <c r="Y167" i="46" s="1"/>
  <c r="CM167" i="46"/>
  <c r="CL167" i="46"/>
  <c r="CK167" i="46"/>
  <c r="V167" i="46" s="1"/>
  <c r="CJ167" i="46"/>
  <c r="CI167" i="46"/>
  <c r="T167" i="46" s="1"/>
  <c r="CH167" i="46"/>
  <c r="S167" i="46" s="1"/>
  <c r="CG167" i="46"/>
  <c r="R167" i="46" s="1"/>
  <c r="CF167" i="46"/>
  <c r="CE167" i="46"/>
  <c r="CD167" i="46"/>
  <c r="O167" i="46" s="1"/>
  <c r="CC167" i="46"/>
  <c r="N167" i="46" s="1"/>
  <c r="CB167" i="46"/>
  <c r="CA167" i="46"/>
  <c r="L167" i="46" s="1"/>
  <c r="BZ167" i="46"/>
  <c r="K167" i="46" s="1"/>
  <c r="BY167" i="46"/>
  <c r="BX167" i="46"/>
  <c r="BW167" i="46"/>
  <c r="BV167" i="46"/>
  <c r="BU167" i="46"/>
  <c r="F167" i="46" s="1"/>
  <c r="BT167" i="46"/>
  <c r="BS167" i="46"/>
  <c r="AA167" i="46"/>
  <c r="B167" i="46"/>
  <c r="A167" i="46"/>
  <c r="A167" i="44" s="1"/>
  <c r="EF166" i="46"/>
  <c r="EE166" i="46"/>
  <c r="BP166" i="46" s="1"/>
  <c r="ED166" i="46"/>
  <c r="BO166" i="46" s="1"/>
  <c r="EC166" i="46"/>
  <c r="BN166" i="46" s="1"/>
  <c r="EB166" i="46"/>
  <c r="BM166" i="46" s="1"/>
  <c r="EA166" i="46"/>
  <c r="DZ166" i="46"/>
  <c r="DY166" i="46"/>
  <c r="BJ166" i="46" s="1"/>
  <c r="DX166" i="46"/>
  <c r="BI166" i="46" s="1"/>
  <c r="DW166" i="46"/>
  <c r="BH166" i="46" s="1"/>
  <c r="DV166" i="46"/>
  <c r="BG166" i="46" s="1"/>
  <c r="DU166" i="46"/>
  <c r="DT166" i="46"/>
  <c r="BE166" i="46" s="1"/>
  <c r="DS166" i="46"/>
  <c r="BD166" i="46" s="1"/>
  <c r="DR166" i="46"/>
  <c r="BC166" i="46" s="1"/>
  <c r="DQ166" i="46"/>
  <c r="DP166" i="46"/>
  <c r="DO166" i="46"/>
  <c r="AZ166" i="46" s="1"/>
  <c r="DN166" i="46"/>
  <c r="AY166" i="46" s="1"/>
  <c r="DM166" i="46"/>
  <c r="AX166" i="46" s="1"/>
  <c r="DL166" i="46"/>
  <c r="AW166" i="46" s="1"/>
  <c r="DK166" i="46"/>
  <c r="AV166" i="46" s="1"/>
  <c r="DJ166" i="46"/>
  <c r="DI166" i="46"/>
  <c r="AT166" i="46" s="1"/>
  <c r="DH166" i="46"/>
  <c r="DG166" i="46"/>
  <c r="AR166" i="46" s="1"/>
  <c r="DF166" i="46"/>
  <c r="AQ166" i="46" s="1"/>
  <c r="DE166" i="46"/>
  <c r="AP166" i="46" s="1"/>
  <c r="DD166" i="46"/>
  <c r="AO166" i="46" s="1"/>
  <c r="DC166" i="46"/>
  <c r="AN166" i="46" s="1"/>
  <c r="DB166" i="46"/>
  <c r="DA166" i="46"/>
  <c r="AL166" i="46" s="1"/>
  <c r="CZ166" i="46"/>
  <c r="CY166" i="46"/>
  <c r="AJ166" i="46" s="1"/>
  <c r="CX166" i="46"/>
  <c r="AI166" i="46" s="1"/>
  <c r="CW166" i="46"/>
  <c r="AH166" i="46" s="1"/>
  <c r="CV166" i="46"/>
  <c r="AG166" i="46" s="1"/>
  <c r="CU166" i="46"/>
  <c r="AF166" i="46" s="1"/>
  <c r="CT166" i="46"/>
  <c r="AE166" i="46" s="1"/>
  <c r="CS166" i="46"/>
  <c r="AD166" i="46" s="1"/>
  <c r="CR166" i="46"/>
  <c r="CQ166" i="46"/>
  <c r="AB166" i="46" s="1"/>
  <c r="CP166" i="46"/>
  <c r="AA166" i="46" s="1"/>
  <c r="CO166" i="46"/>
  <c r="CN166" i="46"/>
  <c r="Y166" i="46" s="1"/>
  <c r="CM166" i="46"/>
  <c r="X166" i="46" s="1"/>
  <c r="CL166" i="46"/>
  <c r="W166" i="46" s="1"/>
  <c r="CK166" i="46"/>
  <c r="V166" i="46" s="1"/>
  <c r="CJ166" i="46"/>
  <c r="CI166" i="46"/>
  <c r="T166" i="46" s="1"/>
  <c r="CH166" i="46"/>
  <c r="S166" i="46" s="1"/>
  <c r="CG166" i="46"/>
  <c r="R166" i="46" s="1"/>
  <c r="CF166" i="46"/>
  <c r="Q166" i="46" s="1"/>
  <c r="CE166" i="46"/>
  <c r="P166" i="46" s="1"/>
  <c r="CD166" i="46"/>
  <c r="CC166" i="46"/>
  <c r="N166" i="46" s="1"/>
  <c r="CB166" i="46"/>
  <c r="CA166" i="46"/>
  <c r="L166" i="46" s="1"/>
  <c r="BZ166" i="46"/>
  <c r="K166" i="46" s="1"/>
  <c r="BY166" i="46"/>
  <c r="BX166" i="46"/>
  <c r="I166" i="46" s="1"/>
  <c r="BW166" i="46"/>
  <c r="H166" i="46" s="1"/>
  <c r="BV166" i="46"/>
  <c r="G166" i="46" s="1"/>
  <c r="BU166" i="46"/>
  <c r="BT166" i="46"/>
  <c r="BS166" i="46"/>
  <c r="D166" i="46" s="1"/>
  <c r="B166" i="46"/>
  <c r="B166" i="44" s="1"/>
  <c r="A166" i="46"/>
  <c r="A166" i="44" s="1"/>
  <c r="EF165" i="46"/>
  <c r="BQ165" i="46" s="1"/>
  <c r="EE165" i="46"/>
  <c r="ED165" i="46"/>
  <c r="BO165" i="46" s="1"/>
  <c r="EC165" i="46"/>
  <c r="EB165" i="46"/>
  <c r="EA165" i="46"/>
  <c r="BL165" i="46" s="1"/>
  <c r="DZ165" i="46"/>
  <c r="BK165" i="46" s="1"/>
  <c r="DY165" i="46"/>
  <c r="BJ165" i="46" s="1"/>
  <c r="DX165" i="46"/>
  <c r="BI165" i="46" s="1"/>
  <c r="DW165" i="46"/>
  <c r="DV165" i="46"/>
  <c r="DU165" i="46"/>
  <c r="BF165" i="46" s="1"/>
  <c r="DT165" i="46"/>
  <c r="DS165" i="46"/>
  <c r="BD165" i="46" s="1"/>
  <c r="DR165" i="46"/>
  <c r="BC165" i="46" s="1"/>
  <c r="DQ165" i="46"/>
  <c r="BB165" i="46" s="1"/>
  <c r="DP165" i="46"/>
  <c r="DO165" i="46"/>
  <c r="DN165" i="46"/>
  <c r="DM165" i="46"/>
  <c r="DL165" i="46"/>
  <c r="DK165" i="46"/>
  <c r="AV165" i="46" s="1"/>
  <c r="DJ165" i="46"/>
  <c r="AU165" i="46" s="1"/>
  <c r="DI165" i="46"/>
  <c r="AT165" i="46" s="1"/>
  <c r="DH165" i="46"/>
  <c r="AS165" i="46" s="1"/>
  <c r="DG165" i="46"/>
  <c r="DF165" i="46"/>
  <c r="AQ165" i="46" s="1"/>
  <c r="DE165" i="46"/>
  <c r="AP165" i="46" s="1"/>
  <c r="DD165" i="46"/>
  <c r="DC165" i="46"/>
  <c r="AN165" i="46" s="1"/>
  <c r="DB165" i="46"/>
  <c r="AM165" i="46" s="1"/>
  <c r="DA165" i="46"/>
  <c r="AL165" i="46" s="1"/>
  <c r="CZ165" i="46"/>
  <c r="CY165" i="46"/>
  <c r="AJ165" i="46" s="1"/>
  <c r="CX165" i="46"/>
  <c r="AI165" i="46" s="1"/>
  <c r="CW165" i="46"/>
  <c r="AH165" i="46" s="1"/>
  <c r="CV165" i="46"/>
  <c r="CU165" i="46"/>
  <c r="AF165" i="46" s="1"/>
  <c r="CT165" i="46"/>
  <c r="AE165" i="46" s="1"/>
  <c r="CS165" i="46"/>
  <c r="AD165" i="46" s="1"/>
  <c r="CR165" i="46"/>
  <c r="AC165" i="46" s="1"/>
  <c r="CQ165" i="46"/>
  <c r="AB165" i="46" s="1"/>
  <c r="CP165" i="46"/>
  <c r="CO165" i="46"/>
  <c r="Z165" i="46" s="1"/>
  <c r="CN165" i="46"/>
  <c r="CM165" i="46"/>
  <c r="X165" i="46" s="1"/>
  <c r="CL165" i="46"/>
  <c r="W165" i="46" s="1"/>
  <c r="CK165" i="46"/>
  <c r="CJ165" i="46"/>
  <c r="CI165" i="46"/>
  <c r="T165" i="46" s="1"/>
  <c r="CH165" i="46"/>
  <c r="CG165" i="46"/>
  <c r="CF165" i="46"/>
  <c r="CE165" i="46"/>
  <c r="P165" i="46" s="1"/>
  <c r="CD165" i="46"/>
  <c r="O165" i="46" s="1"/>
  <c r="CC165" i="46"/>
  <c r="N165" i="46" s="1"/>
  <c r="CB165" i="46"/>
  <c r="CA165" i="46"/>
  <c r="BZ165" i="46"/>
  <c r="K165" i="46" s="1"/>
  <c r="BY165" i="46"/>
  <c r="BX165" i="46"/>
  <c r="BW165" i="46"/>
  <c r="H165" i="46" s="1"/>
  <c r="BV165" i="46"/>
  <c r="G165" i="46" s="1"/>
  <c r="BU165" i="46"/>
  <c r="F165" i="46" s="1"/>
  <c r="BT165" i="46"/>
  <c r="E165" i="46" s="1"/>
  <c r="BS165" i="46"/>
  <c r="B165" i="46"/>
  <c r="B165" i="44" s="1"/>
  <c r="A165" i="46"/>
  <c r="C165" i="46" s="1"/>
  <c r="C165" i="44" s="1"/>
  <c r="EF164" i="46"/>
  <c r="EE164" i="46"/>
  <c r="BP164" i="46" s="1"/>
  <c r="ED164" i="46"/>
  <c r="BO164" i="44" s="1"/>
  <c r="EC164" i="46"/>
  <c r="BN164" i="44" s="1"/>
  <c r="EB164" i="46"/>
  <c r="BM164" i="46" s="1"/>
  <c r="EA164" i="46"/>
  <c r="BL164" i="46" s="1"/>
  <c r="DZ164" i="46"/>
  <c r="BK164" i="46" s="1"/>
  <c r="DY164" i="46"/>
  <c r="DX164" i="46"/>
  <c r="DW164" i="46"/>
  <c r="BH164" i="46" s="1"/>
  <c r="DV164" i="46"/>
  <c r="BG164" i="46" s="1"/>
  <c r="DU164" i="46"/>
  <c r="BF164" i="46" s="1"/>
  <c r="DT164" i="46"/>
  <c r="DS164" i="46"/>
  <c r="DR164" i="46"/>
  <c r="DQ164" i="46"/>
  <c r="BB164" i="46" s="1"/>
  <c r="DP164" i="46"/>
  <c r="DO164" i="46"/>
  <c r="AZ164" i="46" s="1"/>
  <c r="DN164" i="46"/>
  <c r="AY164" i="46" s="1"/>
  <c r="DM164" i="46"/>
  <c r="DL164" i="46"/>
  <c r="AW164" i="46" s="1"/>
  <c r="DK164" i="46"/>
  <c r="AV164" i="46" s="1"/>
  <c r="DJ164" i="46"/>
  <c r="AU164" i="46" s="1"/>
  <c r="DI164" i="46"/>
  <c r="AT164" i="46" s="1"/>
  <c r="DH164" i="46"/>
  <c r="DG164" i="46"/>
  <c r="AR164" i="46" s="1"/>
  <c r="DF164" i="46"/>
  <c r="AQ164" i="46" s="1"/>
  <c r="DE164" i="46"/>
  <c r="AP164" i="46" s="1"/>
  <c r="DD164" i="46"/>
  <c r="DC164" i="46"/>
  <c r="AN164" i="46" s="1"/>
  <c r="DB164" i="46"/>
  <c r="DA164" i="46"/>
  <c r="CZ164" i="46"/>
  <c r="CY164" i="46"/>
  <c r="CX164" i="46"/>
  <c r="AI164" i="46" s="1"/>
  <c r="CW164" i="46"/>
  <c r="AH164" i="46" s="1"/>
  <c r="CV164" i="46"/>
  <c r="AG164" i="46" s="1"/>
  <c r="CU164" i="46"/>
  <c r="AF164" i="46" s="1"/>
  <c r="CT164" i="46"/>
  <c r="CS164" i="46"/>
  <c r="AD164" i="46" s="1"/>
  <c r="CR164" i="46"/>
  <c r="CQ164" i="46"/>
  <c r="AB164" i="46" s="1"/>
  <c r="CP164" i="46"/>
  <c r="AA164" i="46" s="1"/>
  <c r="CO164" i="46"/>
  <c r="Z164" i="46" s="1"/>
  <c r="CN164" i="46"/>
  <c r="Y164" i="46" s="1"/>
  <c r="CM164" i="46"/>
  <c r="CL164" i="46"/>
  <c r="CK164" i="46"/>
  <c r="CJ164" i="46"/>
  <c r="CI164" i="46"/>
  <c r="T164" i="46" s="1"/>
  <c r="CH164" i="46"/>
  <c r="S164" i="46" s="1"/>
  <c r="CG164" i="46"/>
  <c r="R164" i="46" s="1"/>
  <c r="CF164" i="46"/>
  <c r="CE164" i="46"/>
  <c r="P164" i="46" s="1"/>
  <c r="CD164" i="46"/>
  <c r="O164" i="46" s="1"/>
  <c r="CC164" i="46"/>
  <c r="N164" i="46" s="1"/>
  <c r="CB164" i="46"/>
  <c r="CA164" i="46"/>
  <c r="L164" i="46" s="1"/>
  <c r="BZ164" i="46"/>
  <c r="K164" i="46" s="1"/>
  <c r="BY164" i="46"/>
  <c r="J164" i="46" s="1"/>
  <c r="BX164" i="46"/>
  <c r="BW164" i="46"/>
  <c r="BV164" i="46"/>
  <c r="BU164" i="46"/>
  <c r="BT164" i="46"/>
  <c r="BS164" i="46"/>
  <c r="D164" i="46" s="1"/>
  <c r="BO164" i="46"/>
  <c r="B164" i="46"/>
  <c r="B164" i="44" s="1"/>
  <c r="A164" i="46"/>
  <c r="A164" i="44" s="1"/>
  <c r="EF163" i="46"/>
  <c r="EE163" i="46"/>
  <c r="BP163" i="46" s="1"/>
  <c r="ED163" i="46"/>
  <c r="EC163" i="46"/>
  <c r="BN163" i="46" s="1"/>
  <c r="EB163" i="46"/>
  <c r="BM163" i="46" s="1"/>
  <c r="EA163" i="46"/>
  <c r="BL163" i="46" s="1"/>
  <c r="DZ163" i="46"/>
  <c r="DY163" i="46"/>
  <c r="BJ163" i="46" s="1"/>
  <c r="DX163" i="46"/>
  <c r="BI163" i="46" s="1"/>
  <c r="DW163" i="46"/>
  <c r="BH163" i="46" s="1"/>
  <c r="DV163" i="46"/>
  <c r="BG163" i="46" s="1"/>
  <c r="DU163" i="46"/>
  <c r="BF163" i="46" s="1"/>
  <c r="DT163" i="46"/>
  <c r="BE163" i="46" s="1"/>
  <c r="DS163" i="46"/>
  <c r="BD163" i="46" s="1"/>
  <c r="DR163" i="46"/>
  <c r="DQ163" i="46"/>
  <c r="DP163" i="46"/>
  <c r="BA163" i="46" s="1"/>
  <c r="DO163" i="46"/>
  <c r="AZ163" i="46" s="1"/>
  <c r="DN163" i="46"/>
  <c r="DM163" i="46"/>
  <c r="AX163" i="46" s="1"/>
  <c r="DL163" i="46"/>
  <c r="AW163" i="46" s="1"/>
  <c r="DK163" i="46"/>
  <c r="AV163" i="46" s="1"/>
  <c r="DJ163" i="46"/>
  <c r="DI163" i="46"/>
  <c r="AT163" i="46" s="1"/>
  <c r="DH163" i="46"/>
  <c r="AS163" i="46" s="1"/>
  <c r="DG163" i="46"/>
  <c r="AR163" i="46" s="1"/>
  <c r="DF163" i="46"/>
  <c r="DE163" i="46"/>
  <c r="AP163" i="46" s="1"/>
  <c r="DD163" i="46"/>
  <c r="AO163" i="46" s="1"/>
  <c r="DC163" i="46"/>
  <c r="AN163" i="46" s="1"/>
  <c r="DB163" i="46"/>
  <c r="DA163" i="46"/>
  <c r="AL163" i="46" s="1"/>
  <c r="CZ163" i="46"/>
  <c r="AK163" i="46" s="1"/>
  <c r="CY163" i="46"/>
  <c r="AJ163" i="46" s="1"/>
  <c r="CX163" i="46"/>
  <c r="CW163" i="46"/>
  <c r="AH163" i="46" s="1"/>
  <c r="CV163" i="46"/>
  <c r="AG163" i="46" s="1"/>
  <c r="CU163" i="46"/>
  <c r="AF163" i="46" s="1"/>
  <c r="CT163" i="46"/>
  <c r="CS163" i="46"/>
  <c r="AD163" i="46" s="1"/>
  <c r="CR163" i="46"/>
  <c r="CQ163" i="46"/>
  <c r="AB163" i="46" s="1"/>
  <c r="CP163" i="46"/>
  <c r="AA163" i="46" s="1"/>
  <c r="CO163" i="46"/>
  <c r="Z163" i="46" s="1"/>
  <c r="CN163" i="46"/>
  <c r="Y163" i="46" s="1"/>
  <c r="CM163" i="46"/>
  <c r="CL163" i="46"/>
  <c r="CK163" i="46"/>
  <c r="V163" i="46" s="1"/>
  <c r="CJ163" i="46"/>
  <c r="U163" i="46" s="1"/>
  <c r="CI163" i="46"/>
  <c r="CH163" i="46"/>
  <c r="S163" i="46" s="1"/>
  <c r="CG163" i="46"/>
  <c r="R163" i="46" s="1"/>
  <c r="CF163" i="46"/>
  <c r="Q163" i="46" s="1"/>
  <c r="CE163" i="46"/>
  <c r="P163" i="46" s="1"/>
  <c r="CD163" i="46"/>
  <c r="CC163" i="46"/>
  <c r="CB163" i="46"/>
  <c r="M163" i="46" s="1"/>
  <c r="CA163" i="46"/>
  <c r="BZ163" i="46"/>
  <c r="BY163" i="46"/>
  <c r="J163" i="46" s="1"/>
  <c r="BX163" i="46"/>
  <c r="I163" i="46" s="1"/>
  <c r="BW163" i="46"/>
  <c r="BV163" i="46"/>
  <c r="BU163" i="46"/>
  <c r="F163" i="46" s="1"/>
  <c r="BT163" i="46"/>
  <c r="E163" i="46" s="1"/>
  <c r="BS163" i="46"/>
  <c r="B163" i="46"/>
  <c r="B163" i="44" s="1"/>
  <c r="A163" i="46"/>
  <c r="A163" i="44" s="1"/>
  <c r="EF162" i="46"/>
  <c r="BQ162" i="46" s="1"/>
  <c r="EE162" i="46"/>
  <c r="BP162" i="46" s="1"/>
  <c r="ED162" i="46"/>
  <c r="BO162" i="44" s="1"/>
  <c r="EC162" i="46"/>
  <c r="EB162" i="46"/>
  <c r="EA162" i="46"/>
  <c r="BL162" i="46" s="1"/>
  <c r="DZ162" i="46"/>
  <c r="DY162" i="46"/>
  <c r="BJ162" i="46" s="1"/>
  <c r="DX162" i="46"/>
  <c r="BI162" i="46" s="1"/>
  <c r="DW162" i="46"/>
  <c r="BH162" i="46" s="1"/>
  <c r="DV162" i="46"/>
  <c r="BG162" i="46" s="1"/>
  <c r="DU162" i="46"/>
  <c r="BF162" i="46" s="1"/>
  <c r="DT162" i="46"/>
  <c r="BE162" i="46" s="1"/>
  <c r="DS162" i="46"/>
  <c r="DR162" i="46"/>
  <c r="DQ162" i="46"/>
  <c r="DP162" i="46"/>
  <c r="BA162" i="46" s="1"/>
  <c r="DO162" i="46"/>
  <c r="AZ162" i="46" s="1"/>
  <c r="DN162" i="46"/>
  <c r="AY162" i="46" s="1"/>
  <c r="DM162" i="46"/>
  <c r="AX162" i="46" s="1"/>
  <c r="DL162" i="46"/>
  <c r="AW162" i="46" s="1"/>
  <c r="DK162" i="46"/>
  <c r="DJ162" i="46"/>
  <c r="DI162" i="46"/>
  <c r="AT162" i="46" s="1"/>
  <c r="DH162" i="46"/>
  <c r="AS162" i="46" s="1"/>
  <c r="DG162" i="46"/>
  <c r="AR162" i="46" s="1"/>
  <c r="DF162" i="46"/>
  <c r="DE162" i="46"/>
  <c r="AP162" i="46" s="1"/>
  <c r="DD162" i="46"/>
  <c r="DC162" i="46"/>
  <c r="DB162" i="46"/>
  <c r="DA162" i="46"/>
  <c r="AL162" i="46" s="1"/>
  <c r="CZ162" i="46"/>
  <c r="AK162" i="46" s="1"/>
  <c r="CY162" i="46"/>
  <c r="AJ162" i="46" s="1"/>
  <c r="CX162" i="46"/>
  <c r="AI162" i="46" s="1"/>
  <c r="CW162" i="46"/>
  <c r="AH162" i="46" s="1"/>
  <c r="CV162" i="46"/>
  <c r="AG162" i="46" s="1"/>
  <c r="CU162" i="46"/>
  <c r="AF162" i="46" s="1"/>
  <c r="CT162" i="46"/>
  <c r="CS162" i="46"/>
  <c r="CR162" i="46"/>
  <c r="AC162" i="46" s="1"/>
  <c r="CQ162" i="46"/>
  <c r="CP162" i="46"/>
  <c r="AA162" i="46" s="1"/>
  <c r="CO162" i="46"/>
  <c r="Z162" i="46" s="1"/>
  <c r="CN162" i="46"/>
  <c r="CM162" i="46"/>
  <c r="X162" i="46" s="1"/>
  <c r="CL162" i="46"/>
  <c r="CK162" i="46"/>
  <c r="V162" i="46" s="1"/>
  <c r="CJ162" i="46"/>
  <c r="U162" i="46" s="1"/>
  <c r="CI162" i="46"/>
  <c r="T162" i="46" s="1"/>
  <c r="CH162" i="46"/>
  <c r="CG162" i="46"/>
  <c r="CF162" i="46"/>
  <c r="Q162" i="46" s="1"/>
  <c r="CE162" i="46"/>
  <c r="CD162" i="46"/>
  <c r="CC162" i="46"/>
  <c r="N162" i="46" s="1"/>
  <c r="CB162" i="46"/>
  <c r="M162" i="46" s="1"/>
  <c r="CA162" i="46"/>
  <c r="BZ162" i="46"/>
  <c r="K162" i="46" s="1"/>
  <c r="BY162" i="46"/>
  <c r="J162" i="46" s="1"/>
  <c r="BX162" i="46"/>
  <c r="I162" i="46" s="1"/>
  <c r="BW162" i="46"/>
  <c r="H162" i="46" s="1"/>
  <c r="BV162" i="46"/>
  <c r="BU162" i="46"/>
  <c r="F162" i="46" s="1"/>
  <c r="BT162" i="46"/>
  <c r="E162" i="46" s="1"/>
  <c r="BS162" i="46"/>
  <c r="D162" i="46" s="1"/>
  <c r="BO162" i="46"/>
  <c r="B162" i="46"/>
  <c r="B162" i="44" s="1"/>
  <c r="A162" i="46"/>
  <c r="A162" i="44" s="1"/>
  <c r="EF161" i="46"/>
  <c r="BQ161" i="46" s="1"/>
  <c r="EE161" i="46"/>
  <c r="BP161" i="46" s="1"/>
  <c r="ED161" i="46"/>
  <c r="BO161" i="46" s="1"/>
  <c r="EC161" i="46"/>
  <c r="BN161" i="46" s="1"/>
  <c r="EB161" i="46"/>
  <c r="EA161" i="46"/>
  <c r="BL161" i="46" s="1"/>
  <c r="DZ161" i="46"/>
  <c r="BK161" i="46" s="1"/>
  <c r="DY161" i="46"/>
  <c r="BJ161" i="46" s="1"/>
  <c r="DX161" i="46"/>
  <c r="DW161" i="46"/>
  <c r="DV161" i="46"/>
  <c r="BG161" i="46" s="1"/>
  <c r="DU161" i="46"/>
  <c r="BF161" i="46" s="1"/>
  <c r="DT161" i="46"/>
  <c r="DS161" i="46"/>
  <c r="BD161" i="46" s="1"/>
  <c r="DR161" i="46"/>
  <c r="DQ161" i="46"/>
  <c r="BB161" i="46" s="1"/>
  <c r="DP161" i="46"/>
  <c r="DO161" i="46"/>
  <c r="DN161" i="46"/>
  <c r="AY161" i="46" s="1"/>
  <c r="DM161" i="46"/>
  <c r="AX161" i="46" s="1"/>
  <c r="DL161" i="46"/>
  <c r="DK161" i="46"/>
  <c r="DJ161" i="46"/>
  <c r="AU161" i="46" s="1"/>
  <c r="DI161" i="46"/>
  <c r="AT161" i="46" s="1"/>
  <c r="DH161" i="46"/>
  <c r="DG161" i="46"/>
  <c r="DF161" i="46"/>
  <c r="AQ161" i="46" s="1"/>
  <c r="DE161" i="46"/>
  <c r="AP161" i="46" s="1"/>
  <c r="DD161" i="46"/>
  <c r="DC161" i="46"/>
  <c r="AN161" i="46" s="1"/>
  <c r="DB161" i="46"/>
  <c r="AM161" i="46" s="1"/>
  <c r="DA161" i="46"/>
  <c r="CZ161" i="46"/>
  <c r="CY161" i="46"/>
  <c r="CX161" i="46"/>
  <c r="CW161" i="46"/>
  <c r="AH161" i="46" s="1"/>
  <c r="CV161" i="46"/>
  <c r="CU161" i="46"/>
  <c r="CT161" i="46"/>
  <c r="CS161" i="46"/>
  <c r="CR161" i="46"/>
  <c r="AC161" i="46" s="1"/>
  <c r="CQ161" i="46"/>
  <c r="CP161" i="46"/>
  <c r="AA161" i="46" s="1"/>
  <c r="CO161" i="46"/>
  <c r="Z161" i="46" s="1"/>
  <c r="CN161" i="46"/>
  <c r="CM161" i="46"/>
  <c r="CL161" i="46"/>
  <c r="W161" i="46" s="1"/>
  <c r="CK161" i="46"/>
  <c r="CJ161" i="46"/>
  <c r="CI161" i="46"/>
  <c r="CH161" i="46"/>
  <c r="S161" i="46" s="1"/>
  <c r="CG161" i="46"/>
  <c r="R161" i="46" s="1"/>
  <c r="CF161" i="46"/>
  <c r="CE161" i="46"/>
  <c r="P161" i="46" s="1"/>
  <c r="CD161" i="46"/>
  <c r="CC161" i="46"/>
  <c r="N161" i="46" s="1"/>
  <c r="CB161" i="46"/>
  <c r="CA161" i="46"/>
  <c r="BZ161" i="46"/>
  <c r="K161" i="46" s="1"/>
  <c r="BY161" i="46"/>
  <c r="J161" i="46" s="1"/>
  <c r="BX161" i="46"/>
  <c r="BW161" i="46"/>
  <c r="H161" i="46" s="1"/>
  <c r="BV161" i="46"/>
  <c r="G161" i="46" s="1"/>
  <c r="BU161" i="46"/>
  <c r="BT161" i="46"/>
  <c r="E161" i="46" s="1"/>
  <c r="BS161" i="46"/>
  <c r="B161" i="46"/>
  <c r="B161" i="44" s="1"/>
  <c r="A161" i="46"/>
  <c r="C161" i="46" s="1"/>
  <c r="C161" i="44" s="1"/>
  <c r="EF160" i="46"/>
  <c r="EE160" i="46"/>
  <c r="BP160" i="46" s="1"/>
  <c r="ED160" i="46"/>
  <c r="BO160" i="46" s="1"/>
  <c r="EC160" i="46"/>
  <c r="BN160" i="46" s="1"/>
  <c r="EB160" i="46"/>
  <c r="BM160" i="46" s="1"/>
  <c r="EA160" i="46"/>
  <c r="DZ160" i="46"/>
  <c r="BK160" i="46" s="1"/>
  <c r="DY160" i="46"/>
  <c r="BJ160" i="46" s="1"/>
  <c r="DX160" i="46"/>
  <c r="DW160" i="46"/>
  <c r="DV160" i="46"/>
  <c r="DU160" i="46"/>
  <c r="BF160" i="46" s="1"/>
  <c r="DT160" i="46"/>
  <c r="DS160" i="46"/>
  <c r="BD160" i="46" s="1"/>
  <c r="DR160" i="46"/>
  <c r="BC160" i="46" s="1"/>
  <c r="DQ160" i="46"/>
  <c r="BB160" i="46" s="1"/>
  <c r="DP160" i="46"/>
  <c r="DO160" i="46"/>
  <c r="DN160" i="46"/>
  <c r="AY160" i="46" s="1"/>
  <c r="DM160" i="46"/>
  <c r="DL160" i="46"/>
  <c r="AW160" i="46" s="1"/>
  <c r="DK160" i="46"/>
  <c r="DJ160" i="46"/>
  <c r="DI160" i="46"/>
  <c r="AT160" i="46" s="1"/>
  <c r="DH160" i="46"/>
  <c r="DG160" i="46"/>
  <c r="AR160" i="46" s="1"/>
  <c r="DF160" i="46"/>
  <c r="AQ160" i="46" s="1"/>
  <c r="DE160" i="46"/>
  <c r="AP160" i="46" s="1"/>
  <c r="DD160" i="46"/>
  <c r="AO160" i="46" s="1"/>
  <c r="DC160" i="46"/>
  <c r="DB160" i="46"/>
  <c r="AM160" i="46" s="1"/>
  <c r="DA160" i="46"/>
  <c r="AL160" i="46" s="1"/>
  <c r="CZ160" i="46"/>
  <c r="CY160" i="46"/>
  <c r="CX160" i="46"/>
  <c r="CW160" i="46"/>
  <c r="CV160" i="46"/>
  <c r="CU160" i="46"/>
  <c r="AF160" i="46" s="1"/>
  <c r="CT160" i="46"/>
  <c r="AE160" i="46" s="1"/>
  <c r="CS160" i="46"/>
  <c r="AD160" i="46" s="1"/>
  <c r="CR160" i="46"/>
  <c r="CQ160" i="46"/>
  <c r="AB160" i="46" s="1"/>
  <c r="CP160" i="46"/>
  <c r="AA160" i="46" s="1"/>
  <c r="CO160" i="46"/>
  <c r="CN160" i="46"/>
  <c r="CM160" i="46"/>
  <c r="CL160" i="46"/>
  <c r="W160" i="46" s="1"/>
  <c r="CK160" i="46"/>
  <c r="V160" i="46" s="1"/>
  <c r="CJ160" i="46"/>
  <c r="CI160" i="46"/>
  <c r="CH160" i="46"/>
  <c r="CG160" i="46"/>
  <c r="R160" i="46" s="1"/>
  <c r="CF160" i="46"/>
  <c r="CE160" i="46"/>
  <c r="CD160" i="46"/>
  <c r="O160" i="46" s="1"/>
  <c r="CC160" i="46"/>
  <c r="N160" i="46" s="1"/>
  <c r="CB160" i="46"/>
  <c r="CA160" i="46"/>
  <c r="BZ160" i="46"/>
  <c r="K160" i="46" s="1"/>
  <c r="BY160" i="46"/>
  <c r="BX160" i="46"/>
  <c r="I160" i="46" s="1"/>
  <c r="BW160" i="46"/>
  <c r="BV160" i="46"/>
  <c r="G160" i="46" s="1"/>
  <c r="BU160" i="46"/>
  <c r="F160" i="46" s="1"/>
  <c r="BT160" i="46"/>
  <c r="BS160" i="46"/>
  <c r="D160" i="46" s="1"/>
  <c r="B160" i="46"/>
  <c r="B160" i="44" s="1"/>
  <c r="A160" i="46"/>
  <c r="C160" i="46" s="1"/>
  <c r="C160" i="44" s="1"/>
  <c r="EF159" i="46"/>
  <c r="EE159" i="46"/>
  <c r="ED159" i="46"/>
  <c r="BO159" i="46" s="1"/>
  <c r="EC159" i="46"/>
  <c r="BN159" i="46" s="1"/>
  <c r="EB159" i="46"/>
  <c r="BM159" i="46" s="1"/>
  <c r="EA159" i="46"/>
  <c r="DZ159" i="46"/>
  <c r="BK159" i="46" s="1"/>
  <c r="DY159" i="46"/>
  <c r="DX159" i="46"/>
  <c r="BI159" i="46" s="1"/>
  <c r="DW159" i="46"/>
  <c r="DV159" i="46"/>
  <c r="DU159" i="46"/>
  <c r="BF159" i="46" s="1"/>
  <c r="DT159" i="46"/>
  <c r="DS159" i="46"/>
  <c r="DR159" i="46"/>
  <c r="BC159" i="46" s="1"/>
  <c r="DQ159" i="46"/>
  <c r="BB159" i="46" s="1"/>
  <c r="DP159" i="46"/>
  <c r="BA159" i="46" s="1"/>
  <c r="DO159" i="46"/>
  <c r="DN159" i="46"/>
  <c r="AY159" i="46" s="1"/>
  <c r="DM159" i="46"/>
  <c r="AX159" i="46" s="1"/>
  <c r="DL159" i="46"/>
  <c r="AW159" i="46" s="1"/>
  <c r="DK159" i="46"/>
  <c r="AV159" i="46" s="1"/>
  <c r="DJ159" i="46"/>
  <c r="AU159" i="46" s="1"/>
  <c r="DI159" i="46"/>
  <c r="AT159" i="46" s="1"/>
  <c r="DH159" i="46"/>
  <c r="DG159" i="46"/>
  <c r="DF159" i="46"/>
  <c r="AQ159" i="46" s="1"/>
  <c r="DE159" i="46"/>
  <c r="AP159" i="46" s="1"/>
  <c r="DD159" i="46"/>
  <c r="DC159" i="46"/>
  <c r="AN159" i="46" s="1"/>
  <c r="DB159" i="46"/>
  <c r="AM159" i="46" s="1"/>
  <c r="DA159" i="46"/>
  <c r="AL159" i="46" s="1"/>
  <c r="CZ159" i="46"/>
  <c r="AK159" i="46" s="1"/>
  <c r="CY159" i="46"/>
  <c r="CX159" i="46"/>
  <c r="AI159" i="46" s="1"/>
  <c r="CW159" i="46"/>
  <c r="AH159" i="46" s="1"/>
  <c r="CV159" i="46"/>
  <c r="AG159" i="46" s="1"/>
  <c r="CU159" i="46"/>
  <c r="CT159" i="46"/>
  <c r="AE159" i="46" s="1"/>
  <c r="CS159" i="46"/>
  <c r="CR159" i="46"/>
  <c r="AC159" i="46" s="1"/>
  <c r="CQ159" i="46"/>
  <c r="CP159" i="46"/>
  <c r="AA159" i="46" s="1"/>
  <c r="CO159" i="46"/>
  <c r="Z159" i="46" s="1"/>
  <c r="CN159" i="46"/>
  <c r="Y159" i="46" s="1"/>
  <c r="CM159" i="46"/>
  <c r="X159" i="46" s="1"/>
  <c r="CL159" i="46"/>
  <c r="CK159" i="46"/>
  <c r="V159" i="46" s="1"/>
  <c r="CJ159" i="46"/>
  <c r="U159" i="46" s="1"/>
  <c r="CI159" i="46"/>
  <c r="CH159" i="46"/>
  <c r="S159" i="46" s="1"/>
  <c r="CG159" i="46"/>
  <c r="R159" i="46" s="1"/>
  <c r="CF159" i="46"/>
  <c r="CE159" i="46"/>
  <c r="P159" i="46" s="1"/>
  <c r="CD159" i="46"/>
  <c r="O159" i="46" s="1"/>
  <c r="CC159" i="46"/>
  <c r="N159" i="46" s="1"/>
  <c r="CB159" i="46"/>
  <c r="M159" i="46" s="1"/>
  <c r="CA159" i="46"/>
  <c r="BZ159" i="46"/>
  <c r="BY159" i="46"/>
  <c r="J159" i="46" s="1"/>
  <c r="BX159" i="46"/>
  <c r="I159" i="46" s="1"/>
  <c r="BW159" i="46"/>
  <c r="BV159" i="46"/>
  <c r="BU159" i="46"/>
  <c r="F159" i="46" s="1"/>
  <c r="BT159" i="46"/>
  <c r="BS159" i="46"/>
  <c r="B159" i="46"/>
  <c r="A159" i="46"/>
  <c r="C159" i="46" s="1"/>
  <c r="C159" i="44" s="1"/>
  <c r="EF158" i="46"/>
  <c r="BQ158" i="46" s="1"/>
  <c r="EE158" i="46"/>
  <c r="BP158" i="46" s="1"/>
  <c r="ED158" i="46"/>
  <c r="BO158" i="44" s="1"/>
  <c r="EC158" i="46"/>
  <c r="BN158" i="46" s="1"/>
  <c r="EB158" i="46"/>
  <c r="EA158" i="46"/>
  <c r="BL158" i="46" s="1"/>
  <c r="DZ158" i="46"/>
  <c r="BK158" i="46" s="1"/>
  <c r="DY158" i="46"/>
  <c r="BJ158" i="46" s="1"/>
  <c r="DX158" i="46"/>
  <c r="BI158" i="46" s="1"/>
  <c r="DW158" i="46"/>
  <c r="DV158" i="46"/>
  <c r="BG158" i="46" s="1"/>
  <c r="DU158" i="46"/>
  <c r="BF158" i="46" s="1"/>
  <c r="DT158" i="46"/>
  <c r="BE158" i="46" s="1"/>
  <c r="DS158" i="46"/>
  <c r="BD158" i="46" s="1"/>
  <c r="DR158" i="46"/>
  <c r="BC158" i="46" s="1"/>
  <c r="DQ158" i="46"/>
  <c r="BB158" i="46" s="1"/>
  <c r="DP158" i="46"/>
  <c r="BA158" i="46" s="1"/>
  <c r="DO158" i="46"/>
  <c r="AZ158" i="46" s="1"/>
  <c r="DN158" i="46"/>
  <c r="DM158" i="46"/>
  <c r="DL158" i="46"/>
  <c r="AW158" i="46" s="1"/>
  <c r="DK158" i="46"/>
  <c r="AV158" i="46" s="1"/>
  <c r="DJ158" i="46"/>
  <c r="DI158" i="46"/>
  <c r="AT158" i="46" s="1"/>
  <c r="DH158" i="46"/>
  <c r="DG158" i="46"/>
  <c r="DF158" i="46"/>
  <c r="AQ158" i="46" s="1"/>
  <c r="DE158" i="46"/>
  <c r="DD158" i="46"/>
  <c r="DC158" i="46"/>
  <c r="AN158" i="46" s="1"/>
  <c r="DB158" i="46"/>
  <c r="AM158" i="46" s="1"/>
  <c r="DA158" i="46"/>
  <c r="AL158" i="46" s="1"/>
  <c r="CZ158" i="46"/>
  <c r="AK158" i="46" s="1"/>
  <c r="CY158" i="46"/>
  <c r="CX158" i="46"/>
  <c r="AI158" i="46" s="1"/>
  <c r="CW158" i="46"/>
  <c r="AH158" i="46" s="1"/>
  <c r="CV158" i="46"/>
  <c r="CU158" i="46"/>
  <c r="AF158" i="46" s="1"/>
  <c r="CT158" i="46"/>
  <c r="AE158" i="46" s="1"/>
  <c r="CS158" i="46"/>
  <c r="AD158" i="46" s="1"/>
  <c r="CR158" i="46"/>
  <c r="AC158" i="46" s="1"/>
  <c r="CQ158" i="46"/>
  <c r="CP158" i="46"/>
  <c r="CO158" i="46"/>
  <c r="Z158" i="46" s="1"/>
  <c r="CN158" i="46"/>
  <c r="CM158" i="46"/>
  <c r="X158" i="46" s="1"/>
  <c r="CL158" i="46"/>
  <c r="W158" i="46" s="1"/>
  <c r="CK158" i="46"/>
  <c r="V158" i="46" s="1"/>
  <c r="CJ158" i="46"/>
  <c r="U158" i="46" s="1"/>
  <c r="CI158" i="46"/>
  <c r="CH158" i="46"/>
  <c r="S158" i="46" s="1"/>
  <c r="CG158" i="46"/>
  <c r="R158" i="46" s="1"/>
  <c r="CF158" i="46"/>
  <c r="CE158" i="46"/>
  <c r="P158" i="46" s="1"/>
  <c r="CD158" i="46"/>
  <c r="O158" i="46" s="1"/>
  <c r="CC158" i="46"/>
  <c r="N158" i="46" s="1"/>
  <c r="CB158" i="46"/>
  <c r="M158" i="46" s="1"/>
  <c r="CA158" i="46"/>
  <c r="L158" i="46" s="1"/>
  <c r="BZ158" i="46"/>
  <c r="BY158" i="46"/>
  <c r="J158" i="46" s="1"/>
  <c r="BX158" i="46"/>
  <c r="I158" i="46" s="1"/>
  <c r="BW158" i="46"/>
  <c r="H158" i="46" s="1"/>
  <c r="BV158" i="46"/>
  <c r="G158" i="46" s="1"/>
  <c r="BU158" i="46"/>
  <c r="F158" i="46" s="1"/>
  <c r="BT158" i="46"/>
  <c r="E158" i="46" s="1"/>
  <c r="BS158" i="46"/>
  <c r="BO158" i="46"/>
  <c r="B158" i="46"/>
  <c r="B158" i="44" s="1"/>
  <c r="A158" i="46"/>
  <c r="EF157" i="46"/>
  <c r="EE157" i="46"/>
  <c r="ED157" i="46"/>
  <c r="BO157" i="46" s="1"/>
  <c r="EC157" i="46"/>
  <c r="BN157" i="46" s="1"/>
  <c r="EB157" i="46"/>
  <c r="EA157" i="46"/>
  <c r="BL157" i="46" s="1"/>
  <c r="DZ157" i="46"/>
  <c r="BK157" i="46" s="1"/>
  <c r="DY157" i="46"/>
  <c r="DX157" i="46"/>
  <c r="DW157" i="46"/>
  <c r="BH157" i="46" s="1"/>
  <c r="DV157" i="46"/>
  <c r="BG157" i="46" s="1"/>
  <c r="DU157" i="46"/>
  <c r="BF157" i="46" s="1"/>
  <c r="DT157" i="46"/>
  <c r="DS157" i="46"/>
  <c r="BD157" i="46" s="1"/>
  <c r="DR157" i="46"/>
  <c r="BC157" i="46" s="1"/>
  <c r="DQ157" i="46"/>
  <c r="BB157" i="46" s="1"/>
  <c r="DP157" i="46"/>
  <c r="DO157" i="46"/>
  <c r="DN157" i="46"/>
  <c r="AY157" i="46" s="1"/>
  <c r="DM157" i="46"/>
  <c r="AX157" i="46" s="1"/>
  <c r="DL157" i="46"/>
  <c r="DK157" i="46"/>
  <c r="AV157" i="46" s="1"/>
  <c r="DJ157" i="46"/>
  <c r="AU157" i="46" s="1"/>
  <c r="DI157" i="46"/>
  <c r="AT157" i="46" s="1"/>
  <c r="DH157" i="46"/>
  <c r="AS157" i="46" s="1"/>
  <c r="DG157" i="46"/>
  <c r="AR157" i="46" s="1"/>
  <c r="DF157" i="46"/>
  <c r="AQ157" i="46" s="1"/>
  <c r="DE157" i="46"/>
  <c r="AP157" i="46" s="1"/>
  <c r="DD157" i="46"/>
  <c r="DC157" i="46"/>
  <c r="AN157" i="46" s="1"/>
  <c r="DB157" i="46"/>
  <c r="AM157" i="46" s="1"/>
  <c r="DA157" i="46"/>
  <c r="AL157" i="46" s="1"/>
  <c r="CZ157" i="46"/>
  <c r="AK157" i="46" s="1"/>
  <c r="CY157" i="46"/>
  <c r="CX157" i="46"/>
  <c r="AI157" i="46" s="1"/>
  <c r="CW157" i="46"/>
  <c r="AH157" i="46" s="1"/>
  <c r="CV157" i="46"/>
  <c r="AG157" i="46" s="1"/>
  <c r="CU157" i="46"/>
  <c r="AF157" i="46" s="1"/>
  <c r="CT157" i="46"/>
  <c r="AE157" i="46" s="1"/>
  <c r="CS157" i="46"/>
  <c r="AD157" i="46" s="1"/>
  <c r="CR157" i="46"/>
  <c r="CQ157" i="46"/>
  <c r="AB157" i="46" s="1"/>
  <c r="CP157" i="46"/>
  <c r="AA157" i="46" s="1"/>
  <c r="CO157" i="46"/>
  <c r="Z157" i="46" s="1"/>
  <c r="CN157" i="46"/>
  <c r="CM157" i="46"/>
  <c r="X157" i="46" s="1"/>
  <c r="CL157" i="46"/>
  <c r="CK157" i="46"/>
  <c r="V157" i="46" s="1"/>
  <c r="CJ157" i="46"/>
  <c r="CI157" i="46"/>
  <c r="T157" i="46" s="1"/>
  <c r="CH157" i="46"/>
  <c r="S157" i="46" s="1"/>
  <c r="CG157" i="46"/>
  <c r="R157" i="46" s="1"/>
  <c r="CF157" i="46"/>
  <c r="CE157" i="46"/>
  <c r="P157" i="46" s="1"/>
  <c r="CD157" i="46"/>
  <c r="O157" i="46" s="1"/>
  <c r="CC157" i="46"/>
  <c r="N157" i="46" s="1"/>
  <c r="CB157" i="46"/>
  <c r="CA157" i="46"/>
  <c r="L157" i="46" s="1"/>
  <c r="BZ157" i="46"/>
  <c r="K157" i="46" s="1"/>
  <c r="BY157" i="46"/>
  <c r="J157" i="46" s="1"/>
  <c r="BX157" i="46"/>
  <c r="BW157" i="46"/>
  <c r="H157" i="46" s="1"/>
  <c r="BV157" i="46"/>
  <c r="BU157" i="46"/>
  <c r="F157" i="46" s="1"/>
  <c r="BT157" i="46"/>
  <c r="BS157" i="46"/>
  <c r="B157" i="46"/>
  <c r="B157" i="44" s="1"/>
  <c r="A157" i="46"/>
  <c r="A157" i="44" s="1"/>
  <c r="EF156" i="46"/>
  <c r="EE156" i="46"/>
  <c r="ED156" i="46"/>
  <c r="EC156" i="46"/>
  <c r="BN156" i="46" s="1"/>
  <c r="EB156" i="46"/>
  <c r="EA156" i="46"/>
  <c r="BL156" i="46" s="1"/>
  <c r="DZ156" i="46"/>
  <c r="BK156" i="46" s="1"/>
  <c r="DY156" i="46"/>
  <c r="BJ156" i="46" s="1"/>
  <c r="DX156" i="46"/>
  <c r="DW156" i="46"/>
  <c r="DV156" i="46"/>
  <c r="BG156" i="46" s="1"/>
  <c r="DU156" i="46"/>
  <c r="BF156" i="46" s="1"/>
  <c r="DT156" i="46"/>
  <c r="BE156" i="46" s="1"/>
  <c r="DS156" i="46"/>
  <c r="BD156" i="46" s="1"/>
  <c r="DR156" i="46"/>
  <c r="BC156" i="46" s="1"/>
  <c r="DQ156" i="46"/>
  <c r="BB156" i="46" s="1"/>
  <c r="DP156" i="46"/>
  <c r="DO156" i="46"/>
  <c r="AZ156" i="46" s="1"/>
  <c r="DN156" i="46"/>
  <c r="AY156" i="46" s="1"/>
  <c r="DM156" i="46"/>
  <c r="AX156" i="46" s="1"/>
  <c r="DL156" i="46"/>
  <c r="AW156" i="46" s="1"/>
  <c r="DK156" i="46"/>
  <c r="AV156" i="46" s="1"/>
  <c r="DJ156" i="46"/>
  <c r="AU156" i="46" s="1"/>
  <c r="DI156" i="46"/>
  <c r="AT156" i="46" s="1"/>
  <c r="DH156" i="46"/>
  <c r="DG156" i="46"/>
  <c r="AR156" i="46" s="1"/>
  <c r="DF156" i="46"/>
  <c r="AQ156" i="46" s="1"/>
  <c r="DE156" i="46"/>
  <c r="DD156" i="46"/>
  <c r="DC156" i="46"/>
  <c r="AN156" i="46" s="1"/>
  <c r="DB156" i="46"/>
  <c r="AM156" i="46" s="1"/>
  <c r="DA156" i="46"/>
  <c r="AL156" i="46" s="1"/>
  <c r="CZ156" i="46"/>
  <c r="CY156" i="46"/>
  <c r="AJ156" i="46" s="1"/>
  <c r="CX156" i="46"/>
  <c r="CW156" i="46"/>
  <c r="CV156" i="46"/>
  <c r="CU156" i="46"/>
  <c r="AF156" i="46" s="1"/>
  <c r="CT156" i="46"/>
  <c r="AE156" i="46" s="1"/>
  <c r="CS156" i="46"/>
  <c r="CR156" i="46"/>
  <c r="CQ156" i="46"/>
  <c r="CP156" i="46"/>
  <c r="CO156" i="46"/>
  <c r="Z156" i="46" s="1"/>
  <c r="CN156" i="46"/>
  <c r="Y156" i="46" s="1"/>
  <c r="CM156" i="46"/>
  <c r="X156" i="46" s="1"/>
  <c r="CL156" i="46"/>
  <c r="W156" i="46" s="1"/>
  <c r="CK156" i="46"/>
  <c r="V156" i="46" s="1"/>
  <c r="CJ156" i="46"/>
  <c r="CI156" i="46"/>
  <c r="T156" i="46" s="1"/>
  <c r="CH156" i="46"/>
  <c r="CG156" i="46"/>
  <c r="CF156" i="46"/>
  <c r="CE156" i="46"/>
  <c r="CD156" i="46"/>
  <c r="O156" i="46" s="1"/>
  <c r="CC156" i="46"/>
  <c r="CB156" i="46"/>
  <c r="CA156" i="46"/>
  <c r="L156" i="46" s="1"/>
  <c r="BZ156" i="46"/>
  <c r="BY156" i="46"/>
  <c r="J156" i="46" s="1"/>
  <c r="BX156" i="46"/>
  <c r="BW156" i="46"/>
  <c r="H156" i="46" s="1"/>
  <c r="BV156" i="46"/>
  <c r="G156" i="46" s="1"/>
  <c r="BU156" i="46"/>
  <c r="F156" i="46" s="1"/>
  <c r="BT156" i="46"/>
  <c r="BS156" i="46"/>
  <c r="B156" i="46"/>
  <c r="B156" i="44" s="1"/>
  <c r="A156" i="46"/>
  <c r="A156" i="44" s="1"/>
  <c r="EF155" i="46"/>
  <c r="EE155" i="46"/>
  <c r="BP155" i="46" s="1"/>
  <c r="ED155" i="46"/>
  <c r="BO155" i="46" s="1"/>
  <c r="EC155" i="46"/>
  <c r="EB155" i="46"/>
  <c r="EA155" i="46"/>
  <c r="BL155" i="46" s="1"/>
  <c r="DZ155" i="46"/>
  <c r="DY155" i="46"/>
  <c r="BJ155" i="46" s="1"/>
  <c r="DX155" i="46"/>
  <c r="DW155" i="46"/>
  <c r="BH155" i="46" s="1"/>
  <c r="DV155" i="46"/>
  <c r="BG155" i="46" s="1"/>
  <c r="DU155" i="46"/>
  <c r="DT155" i="46"/>
  <c r="DS155" i="46"/>
  <c r="BD155" i="46" s="1"/>
  <c r="DR155" i="46"/>
  <c r="BC155" i="46" s="1"/>
  <c r="DQ155" i="46"/>
  <c r="BB155" i="46" s="1"/>
  <c r="DP155" i="46"/>
  <c r="DO155" i="46"/>
  <c r="AZ155" i="46" s="1"/>
  <c r="DN155" i="46"/>
  <c r="AY155" i="46" s="1"/>
  <c r="DM155" i="46"/>
  <c r="DL155" i="46"/>
  <c r="DK155" i="46"/>
  <c r="DJ155" i="46"/>
  <c r="DI155" i="46"/>
  <c r="AT155" i="46" s="1"/>
  <c r="DH155" i="46"/>
  <c r="DG155" i="46"/>
  <c r="AR155" i="46" s="1"/>
  <c r="DF155" i="46"/>
  <c r="AQ155" i="46" s="1"/>
  <c r="DE155" i="46"/>
  <c r="AP155" i="46" s="1"/>
  <c r="DD155" i="46"/>
  <c r="DC155" i="46"/>
  <c r="AN155" i="46" s="1"/>
  <c r="DB155" i="46"/>
  <c r="AM155" i="46" s="1"/>
  <c r="DA155" i="46"/>
  <c r="AL155" i="46" s="1"/>
  <c r="CZ155" i="46"/>
  <c r="CY155" i="46"/>
  <c r="AJ155" i="46" s="1"/>
  <c r="CX155" i="46"/>
  <c r="AI155" i="46" s="1"/>
  <c r="CW155" i="46"/>
  <c r="AH155" i="46" s="1"/>
  <c r="CV155" i="46"/>
  <c r="AG155" i="46" s="1"/>
  <c r="CU155" i="46"/>
  <c r="CT155" i="46"/>
  <c r="AE155" i="46" s="1"/>
  <c r="CS155" i="46"/>
  <c r="AD155" i="46" s="1"/>
  <c r="CR155" i="46"/>
  <c r="CQ155" i="46"/>
  <c r="AB155" i="46" s="1"/>
  <c r="CP155" i="46"/>
  <c r="AA155" i="46" s="1"/>
  <c r="CO155" i="46"/>
  <c r="Z155" i="46" s="1"/>
  <c r="CN155" i="46"/>
  <c r="CM155" i="46"/>
  <c r="X155" i="46" s="1"/>
  <c r="CL155" i="46"/>
  <c r="W155" i="46" s="1"/>
  <c r="CK155" i="46"/>
  <c r="CJ155" i="46"/>
  <c r="CI155" i="46"/>
  <c r="T155" i="46" s="1"/>
  <c r="CH155" i="46"/>
  <c r="S155" i="46" s="1"/>
  <c r="CG155" i="46"/>
  <c r="R155" i="46" s="1"/>
  <c r="CF155" i="46"/>
  <c r="Q155" i="46" s="1"/>
  <c r="CE155" i="46"/>
  <c r="CD155" i="46"/>
  <c r="O155" i="46" s="1"/>
  <c r="CC155" i="46"/>
  <c r="N155" i="46" s="1"/>
  <c r="CB155" i="46"/>
  <c r="CA155" i="46"/>
  <c r="L155" i="46" s="1"/>
  <c r="BZ155" i="46"/>
  <c r="K155" i="46" s="1"/>
  <c r="BY155" i="46"/>
  <c r="BX155" i="46"/>
  <c r="I155" i="46" s="1"/>
  <c r="BW155" i="46"/>
  <c r="H155" i="46" s="1"/>
  <c r="BV155" i="46"/>
  <c r="G155" i="46" s="1"/>
  <c r="BU155" i="46"/>
  <c r="F155" i="46" s="1"/>
  <c r="BT155" i="46"/>
  <c r="BS155" i="46"/>
  <c r="D155" i="46" s="1"/>
  <c r="B155" i="46"/>
  <c r="B155" i="44" s="1"/>
  <c r="A155" i="46"/>
  <c r="A155" i="44" s="1"/>
  <c r="EF154" i="46"/>
  <c r="BQ154" i="46" s="1"/>
  <c r="EE154" i="46"/>
  <c r="ED154" i="46"/>
  <c r="BO154" i="46" s="1"/>
  <c r="EC154" i="46"/>
  <c r="EB154" i="46"/>
  <c r="EA154" i="46"/>
  <c r="BL154" i="46" s="1"/>
  <c r="DZ154" i="46"/>
  <c r="BK154" i="46" s="1"/>
  <c r="DY154" i="46"/>
  <c r="BJ154" i="46" s="1"/>
  <c r="DX154" i="46"/>
  <c r="BI154" i="46" s="1"/>
  <c r="DW154" i="46"/>
  <c r="BH154" i="46" s="1"/>
  <c r="DV154" i="46"/>
  <c r="BG154" i="44" s="1"/>
  <c r="DU154" i="46"/>
  <c r="BF154" i="46" s="1"/>
  <c r="DT154" i="46"/>
  <c r="DS154" i="46"/>
  <c r="DR154" i="46"/>
  <c r="BC154" i="46" s="1"/>
  <c r="DQ154" i="46"/>
  <c r="BB154" i="46" s="1"/>
  <c r="DP154" i="46"/>
  <c r="DO154" i="46"/>
  <c r="AZ154" i="46" s="1"/>
  <c r="DN154" i="46"/>
  <c r="AY154" i="46" s="1"/>
  <c r="DM154" i="46"/>
  <c r="AX154" i="46" s="1"/>
  <c r="DL154" i="46"/>
  <c r="DK154" i="46"/>
  <c r="AV154" i="46" s="1"/>
  <c r="DJ154" i="46"/>
  <c r="AU154" i="46" s="1"/>
  <c r="DI154" i="46"/>
  <c r="AT154" i="46" s="1"/>
  <c r="DH154" i="46"/>
  <c r="AS154" i="46" s="1"/>
  <c r="DG154" i="46"/>
  <c r="AR154" i="46" s="1"/>
  <c r="DF154" i="46"/>
  <c r="AQ154" i="46" s="1"/>
  <c r="DE154" i="46"/>
  <c r="DD154" i="46"/>
  <c r="DC154" i="46"/>
  <c r="AN154" i="46" s="1"/>
  <c r="DB154" i="46"/>
  <c r="AM154" i="46" s="1"/>
  <c r="DA154" i="46"/>
  <c r="CZ154" i="46"/>
  <c r="AK154" i="46" s="1"/>
  <c r="CY154" i="46"/>
  <c r="AJ154" i="46" s="1"/>
  <c r="CX154" i="46"/>
  <c r="AI154" i="46" s="1"/>
  <c r="CW154" i="46"/>
  <c r="AH154" i="46" s="1"/>
  <c r="CV154" i="46"/>
  <c r="CU154" i="46"/>
  <c r="AF154" i="46" s="1"/>
  <c r="CT154" i="46"/>
  <c r="AE154" i="46" s="1"/>
  <c r="CS154" i="46"/>
  <c r="CR154" i="46"/>
  <c r="CQ154" i="46"/>
  <c r="AB154" i="46" s="1"/>
  <c r="CP154" i="46"/>
  <c r="AA154" i="46" s="1"/>
  <c r="CO154" i="46"/>
  <c r="Z154" i="46" s="1"/>
  <c r="CN154" i="46"/>
  <c r="CM154" i="46"/>
  <c r="X154" i="46" s="1"/>
  <c r="CL154" i="46"/>
  <c r="W154" i="46" s="1"/>
  <c r="CK154" i="46"/>
  <c r="CJ154" i="46"/>
  <c r="CI154" i="46"/>
  <c r="CH154" i="46"/>
  <c r="CG154" i="46"/>
  <c r="R154" i="46" s="1"/>
  <c r="CF154" i="46"/>
  <c r="CE154" i="46"/>
  <c r="P154" i="46" s="1"/>
  <c r="CD154" i="46"/>
  <c r="O154" i="46" s="1"/>
  <c r="CC154" i="46"/>
  <c r="N154" i="46" s="1"/>
  <c r="CB154" i="46"/>
  <c r="CA154" i="46"/>
  <c r="L154" i="46" s="1"/>
  <c r="BZ154" i="46"/>
  <c r="K154" i="46" s="1"/>
  <c r="BY154" i="46"/>
  <c r="J154" i="46" s="1"/>
  <c r="BX154" i="46"/>
  <c r="BW154" i="46"/>
  <c r="BV154" i="46"/>
  <c r="G154" i="46" s="1"/>
  <c r="BU154" i="46"/>
  <c r="BT154" i="46"/>
  <c r="BS154" i="46"/>
  <c r="D154" i="46" s="1"/>
  <c r="BG154" i="46"/>
  <c r="B154" i="46"/>
  <c r="B154" i="44" s="1"/>
  <c r="A154" i="46"/>
  <c r="A154" i="44" s="1"/>
  <c r="EF153" i="46"/>
  <c r="BQ153" i="46" s="1"/>
  <c r="EE153" i="46"/>
  <c r="BP153" i="46" s="1"/>
  <c r="ED153" i="46"/>
  <c r="BO153" i="44" s="1"/>
  <c r="EC153" i="46"/>
  <c r="BN153" i="46" s="1"/>
  <c r="EB153" i="46"/>
  <c r="EA153" i="46"/>
  <c r="BL153" i="46" s="1"/>
  <c r="DZ153" i="46"/>
  <c r="BK153" i="46" s="1"/>
  <c r="DY153" i="46"/>
  <c r="BJ153" i="46" s="1"/>
  <c r="DX153" i="46"/>
  <c r="BI153" i="46" s="1"/>
  <c r="DW153" i="46"/>
  <c r="BH153" i="46" s="1"/>
  <c r="DV153" i="46"/>
  <c r="DU153" i="46"/>
  <c r="DT153" i="46"/>
  <c r="BE153" i="46" s="1"/>
  <c r="DS153" i="46"/>
  <c r="BD153" i="46" s="1"/>
  <c r="DR153" i="46"/>
  <c r="BC153" i="46" s="1"/>
  <c r="DQ153" i="46"/>
  <c r="DP153" i="46"/>
  <c r="BA153" i="46" s="1"/>
  <c r="DO153" i="46"/>
  <c r="AZ153" i="46" s="1"/>
  <c r="DN153" i="46"/>
  <c r="DM153" i="46"/>
  <c r="AX153" i="46" s="1"/>
  <c r="DL153" i="46"/>
  <c r="AW153" i="46" s="1"/>
  <c r="DK153" i="46"/>
  <c r="DJ153" i="46"/>
  <c r="AU153" i="46" s="1"/>
  <c r="DI153" i="46"/>
  <c r="DH153" i="46"/>
  <c r="AS153" i="46" s="1"/>
  <c r="DG153" i="46"/>
  <c r="AR153" i="46" s="1"/>
  <c r="DF153" i="46"/>
  <c r="DE153" i="46"/>
  <c r="DD153" i="46"/>
  <c r="DC153" i="46"/>
  <c r="AN153" i="46" s="1"/>
  <c r="DB153" i="46"/>
  <c r="AM153" i="46" s="1"/>
  <c r="DA153" i="46"/>
  <c r="AL153" i="46" s="1"/>
  <c r="CZ153" i="46"/>
  <c r="AK153" i="46" s="1"/>
  <c r="CY153" i="46"/>
  <c r="AJ153" i="46" s="1"/>
  <c r="CX153" i="46"/>
  <c r="CW153" i="46"/>
  <c r="CV153" i="46"/>
  <c r="AG153" i="46" s="1"/>
  <c r="CU153" i="46"/>
  <c r="AF153" i="46" s="1"/>
  <c r="CT153" i="46"/>
  <c r="AE153" i="46" s="1"/>
  <c r="CS153" i="46"/>
  <c r="CR153" i="46"/>
  <c r="AC153" i="46" s="1"/>
  <c r="CQ153" i="46"/>
  <c r="AB153" i="46" s="1"/>
  <c r="CP153" i="46"/>
  <c r="CO153" i="46"/>
  <c r="CN153" i="46"/>
  <c r="Y153" i="46" s="1"/>
  <c r="CM153" i="46"/>
  <c r="X153" i="46" s="1"/>
  <c r="CL153" i="46"/>
  <c r="W153" i="46" s="1"/>
  <c r="CK153" i="46"/>
  <c r="CJ153" i="46"/>
  <c r="U153" i="46" s="1"/>
  <c r="CI153" i="46"/>
  <c r="CH153" i="46"/>
  <c r="CG153" i="46"/>
  <c r="CF153" i="46"/>
  <c r="Q153" i="46" s="1"/>
  <c r="CE153" i="46"/>
  <c r="P153" i="46" s="1"/>
  <c r="CD153" i="46"/>
  <c r="O153" i="46" s="1"/>
  <c r="CC153" i="46"/>
  <c r="CB153" i="46"/>
  <c r="M153" i="46" s="1"/>
  <c r="CA153" i="46"/>
  <c r="L153" i="46" s="1"/>
  <c r="BZ153" i="46"/>
  <c r="BY153" i="46"/>
  <c r="BX153" i="46"/>
  <c r="I153" i="46" s="1"/>
  <c r="BW153" i="46"/>
  <c r="BV153" i="46"/>
  <c r="BU153" i="46"/>
  <c r="BT153" i="46"/>
  <c r="E153" i="46" s="1"/>
  <c r="BS153" i="46"/>
  <c r="D153" i="46" s="1"/>
  <c r="B153" i="46"/>
  <c r="B153" i="44" s="1"/>
  <c r="A153" i="46"/>
  <c r="C153" i="46" s="1"/>
  <c r="C153" i="44" s="1"/>
  <c r="EF152" i="46"/>
  <c r="BQ152" i="46" s="1"/>
  <c r="EE152" i="46"/>
  <c r="ED152" i="46"/>
  <c r="BO152" i="46" s="1"/>
  <c r="EC152" i="46"/>
  <c r="BN152" i="46" s="1"/>
  <c r="EB152" i="46"/>
  <c r="BM152" i="46" s="1"/>
  <c r="EA152" i="46"/>
  <c r="BL152" i="46" s="1"/>
  <c r="DZ152" i="46"/>
  <c r="DY152" i="46"/>
  <c r="BJ152" i="46" s="1"/>
  <c r="DX152" i="46"/>
  <c r="BI152" i="46" s="1"/>
  <c r="DW152" i="46"/>
  <c r="BH152" i="46" s="1"/>
  <c r="DV152" i="46"/>
  <c r="BG152" i="46" s="1"/>
  <c r="DU152" i="46"/>
  <c r="BF152" i="46" s="1"/>
  <c r="DT152" i="46"/>
  <c r="BE152" i="46" s="1"/>
  <c r="DS152" i="46"/>
  <c r="BD152" i="46" s="1"/>
  <c r="DR152" i="46"/>
  <c r="BC152" i="46" s="1"/>
  <c r="DQ152" i="46"/>
  <c r="DP152" i="46"/>
  <c r="BA152" i="46" s="1"/>
  <c r="DO152" i="46"/>
  <c r="AZ152" i="46" s="1"/>
  <c r="DN152" i="46"/>
  <c r="AY152" i="46" s="1"/>
  <c r="DM152" i="46"/>
  <c r="AX152" i="46" s="1"/>
  <c r="DL152" i="46"/>
  <c r="AW152" i="46" s="1"/>
  <c r="DK152" i="46"/>
  <c r="AV152" i="46" s="1"/>
  <c r="DJ152" i="46"/>
  <c r="DI152" i="46"/>
  <c r="AT152" i="46" s="1"/>
  <c r="DH152" i="46"/>
  <c r="AS152" i="46" s="1"/>
  <c r="DG152" i="46"/>
  <c r="AR152" i="46" s="1"/>
  <c r="DF152" i="46"/>
  <c r="AQ152" i="46" s="1"/>
  <c r="DE152" i="46"/>
  <c r="AP152" i="46" s="1"/>
  <c r="DD152" i="46"/>
  <c r="AO152" i="46" s="1"/>
  <c r="DC152" i="46"/>
  <c r="DB152" i="46"/>
  <c r="DA152" i="46"/>
  <c r="CZ152" i="46"/>
  <c r="AK152" i="46" s="1"/>
  <c r="CY152" i="46"/>
  <c r="CX152" i="46"/>
  <c r="AI152" i="46" s="1"/>
  <c r="CW152" i="46"/>
  <c r="AH152" i="46" s="1"/>
  <c r="CV152" i="46"/>
  <c r="AG152" i="46" s="1"/>
  <c r="CU152" i="46"/>
  <c r="AF152" i="46" s="1"/>
  <c r="CT152" i="46"/>
  <c r="AE152" i="46" s="1"/>
  <c r="CS152" i="46"/>
  <c r="AD152" i="46" s="1"/>
  <c r="CR152" i="46"/>
  <c r="AC152" i="46" s="1"/>
  <c r="CQ152" i="46"/>
  <c r="AB152" i="46" s="1"/>
  <c r="CP152" i="46"/>
  <c r="AA152" i="46" s="1"/>
  <c r="CO152" i="46"/>
  <c r="Z152" i="46" s="1"/>
  <c r="CN152" i="46"/>
  <c r="Y152" i="46" s="1"/>
  <c r="CM152" i="46"/>
  <c r="X152" i="46" s="1"/>
  <c r="CL152" i="46"/>
  <c r="CK152" i="46"/>
  <c r="CJ152" i="46"/>
  <c r="U152" i="46" s="1"/>
  <c r="CI152" i="46"/>
  <c r="CH152" i="46"/>
  <c r="S152" i="46" s="1"/>
  <c r="CG152" i="46"/>
  <c r="R152" i="46" s="1"/>
  <c r="CF152" i="46"/>
  <c r="Q152" i="46" s="1"/>
  <c r="CE152" i="46"/>
  <c r="P152" i="46" s="1"/>
  <c r="CD152" i="46"/>
  <c r="O152" i="46" s="1"/>
  <c r="CC152" i="46"/>
  <c r="N152" i="46" s="1"/>
  <c r="CB152" i="46"/>
  <c r="M152" i="46" s="1"/>
  <c r="CA152" i="46"/>
  <c r="L152" i="46" s="1"/>
  <c r="BZ152" i="46"/>
  <c r="K152" i="46" s="1"/>
  <c r="BY152" i="46"/>
  <c r="BX152" i="46"/>
  <c r="I152" i="46" s="1"/>
  <c r="BW152" i="46"/>
  <c r="H152" i="46" s="1"/>
  <c r="BV152" i="46"/>
  <c r="BU152" i="46"/>
  <c r="BT152" i="46"/>
  <c r="BS152" i="46"/>
  <c r="B152" i="46"/>
  <c r="B152" i="44" s="1"/>
  <c r="A152" i="46"/>
  <c r="C152" i="46" s="1"/>
  <c r="C152" i="44" s="1"/>
  <c r="EF151" i="46"/>
  <c r="BQ151" i="46" s="1"/>
  <c r="EE151" i="46"/>
  <c r="BP151" i="46" s="1"/>
  <c r="ED151" i="46"/>
  <c r="EC151" i="46"/>
  <c r="BN151" i="46" s="1"/>
  <c r="EB151" i="46"/>
  <c r="BM151" i="46" s="1"/>
  <c r="EA151" i="46"/>
  <c r="BL151" i="46" s="1"/>
  <c r="DZ151" i="46"/>
  <c r="DY151" i="46"/>
  <c r="BJ151" i="46" s="1"/>
  <c r="DX151" i="46"/>
  <c r="BI151" i="46" s="1"/>
  <c r="DW151" i="46"/>
  <c r="BH151" i="46" s="1"/>
  <c r="DV151" i="46"/>
  <c r="DU151" i="46"/>
  <c r="BF151" i="46" s="1"/>
  <c r="DT151" i="46"/>
  <c r="DS151" i="46"/>
  <c r="BD151" i="46" s="1"/>
  <c r="DR151" i="46"/>
  <c r="DQ151" i="46"/>
  <c r="BB151" i="46" s="1"/>
  <c r="DP151" i="46"/>
  <c r="BA151" i="46" s="1"/>
  <c r="DO151" i="46"/>
  <c r="AZ151" i="46" s="1"/>
  <c r="DN151" i="46"/>
  <c r="AY151" i="46" s="1"/>
  <c r="DM151" i="46"/>
  <c r="AX151" i="46" s="1"/>
  <c r="DL151" i="46"/>
  <c r="AW151" i="46" s="1"/>
  <c r="DK151" i="46"/>
  <c r="DJ151" i="46"/>
  <c r="DI151" i="46"/>
  <c r="DH151" i="46"/>
  <c r="AS151" i="46" s="1"/>
  <c r="DG151" i="46"/>
  <c r="AR151" i="46" s="1"/>
  <c r="DF151" i="46"/>
  <c r="AQ151" i="46" s="1"/>
  <c r="DE151" i="46"/>
  <c r="AP151" i="46" s="1"/>
  <c r="DD151" i="46"/>
  <c r="AO151" i="46" s="1"/>
  <c r="DC151" i="46"/>
  <c r="DB151" i="46"/>
  <c r="DA151" i="46"/>
  <c r="AL151" i="46" s="1"/>
  <c r="CZ151" i="46"/>
  <c r="AK151" i="46" s="1"/>
  <c r="CY151" i="46"/>
  <c r="CX151" i="46"/>
  <c r="CW151" i="46"/>
  <c r="CV151" i="46"/>
  <c r="AG151" i="46" s="1"/>
  <c r="CU151" i="46"/>
  <c r="AF151" i="46" s="1"/>
  <c r="CT151" i="46"/>
  <c r="CS151" i="46"/>
  <c r="CR151" i="46"/>
  <c r="AC151" i="46" s="1"/>
  <c r="CQ151" i="46"/>
  <c r="AB151" i="46" s="1"/>
  <c r="CP151" i="46"/>
  <c r="CO151" i="46"/>
  <c r="Z151" i="46" s="1"/>
  <c r="CN151" i="46"/>
  <c r="Y151" i="46" s="1"/>
  <c r="CM151" i="46"/>
  <c r="X151" i="46" s="1"/>
  <c r="CL151" i="46"/>
  <c r="CK151" i="46"/>
  <c r="V151" i="46" s="1"/>
  <c r="CJ151" i="46"/>
  <c r="CI151" i="46"/>
  <c r="T151" i="46" s="1"/>
  <c r="CH151" i="46"/>
  <c r="CG151" i="46"/>
  <c r="R151" i="46" s="1"/>
  <c r="CF151" i="46"/>
  <c r="CE151" i="46"/>
  <c r="CD151" i="46"/>
  <c r="CC151" i="46"/>
  <c r="CB151" i="46"/>
  <c r="M151" i="46" s="1"/>
  <c r="CA151" i="46"/>
  <c r="BZ151" i="46"/>
  <c r="BY151" i="46"/>
  <c r="BX151" i="46"/>
  <c r="I151" i="46" s="1"/>
  <c r="BW151" i="46"/>
  <c r="H151" i="46" s="1"/>
  <c r="BV151" i="46"/>
  <c r="BU151" i="46"/>
  <c r="F151" i="46" s="1"/>
  <c r="BT151" i="46"/>
  <c r="E151" i="46" s="1"/>
  <c r="BS151" i="46"/>
  <c r="D151" i="46" s="1"/>
  <c r="B151" i="46"/>
  <c r="B151" i="44" s="1"/>
  <c r="A151" i="46"/>
  <c r="C151" i="46" s="1"/>
  <c r="C151" i="44" s="1"/>
  <c r="EF150" i="46"/>
  <c r="BQ150" i="46" s="1"/>
  <c r="EE150" i="46"/>
  <c r="BP150" i="46" s="1"/>
  <c r="ED150" i="46"/>
  <c r="EC150" i="46"/>
  <c r="BN150" i="46" s="1"/>
  <c r="EB150" i="46"/>
  <c r="EA150" i="46"/>
  <c r="BL150" i="46" s="1"/>
  <c r="DZ150" i="46"/>
  <c r="BK150" i="46" s="1"/>
  <c r="DY150" i="46"/>
  <c r="BJ150" i="46" s="1"/>
  <c r="DX150" i="46"/>
  <c r="DW150" i="46"/>
  <c r="BH150" i="46" s="1"/>
  <c r="DV150" i="46"/>
  <c r="DU150" i="46"/>
  <c r="BF150" i="46" s="1"/>
  <c r="DT150" i="46"/>
  <c r="BE150" i="46" s="1"/>
  <c r="DS150" i="46"/>
  <c r="BD150" i="46" s="1"/>
  <c r="DR150" i="46"/>
  <c r="DQ150" i="46"/>
  <c r="BB150" i="46" s="1"/>
  <c r="DP150" i="46"/>
  <c r="BA150" i="46" s="1"/>
  <c r="DO150" i="46"/>
  <c r="AZ150" i="46" s="1"/>
  <c r="DN150" i="46"/>
  <c r="AY150" i="44" s="1"/>
  <c r="DM150" i="46"/>
  <c r="AX150" i="46" s="1"/>
  <c r="DL150" i="46"/>
  <c r="DK150" i="46"/>
  <c r="AV150" i="46" s="1"/>
  <c r="DJ150" i="46"/>
  <c r="DI150" i="46"/>
  <c r="AT150" i="46" s="1"/>
  <c r="DH150" i="46"/>
  <c r="AS150" i="46" s="1"/>
  <c r="DG150" i="46"/>
  <c r="AR150" i="46" s="1"/>
  <c r="DF150" i="46"/>
  <c r="DE150" i="46"/>
  <c r="AP150" i="46" s="1"/>
  <c r="DD150" i="46"/>
  <c r="AO150" i="46" s="1"/>
  <c r="DC150" i="46"/>
  <c r="AN150" i="46" s="1"/>
  <c r="DB150" i="46"/>
  <c r="DA150" i="46"/>
  <c r="AL150" i="46" s="1"/>
  <c r="CZ150" i="46"/>
  <c r="CY150" i="46"/>
  <c r="AJ150" i="46" s="1"/>
  <c r="CX150" i="46"/>
  <c r="AI150" i="46" s="1"/>
  <c r="CW150" i="46"/>
  <c r="AH150" i="44" s="1"/>
  <c r="CV150" i="46"/>
  <c r="AG150" i="46" s="1"/>
  <c r="CU150" i="46"/>
  <c r="AF150" i="46" s="1"/>
  <c r="CT150" i="46"/>
  <c r="CS150" i="46"/>
  <c r="CR150" i="46"/>
  <c r="CQ150" i="46"/>
  <c r="AB150" i="46" s="1"/>
  <c r="CP150" i="46"/>
  <c r="CO150" i="46"/>
  <c r="Z150" i="46" s="1"/>
  <c r="CN150" i="46"/>
  <c r="Y150" i="46" s="1"/>
  <c r="CM150" i="46"/>
  <c r="X150" i="46" s="1"/>
  <c r="CL150" i="46"/>
  <c r="CK150" i="46"/>
  <c r="V150" i="46" s="1"/>
  <c r="CJ150" i="46"/>
  <c r="CI150" i="46"/>
  <c r="T150" i="46" s="1"/>
  <c r="CH150" i="46"/>
  <c r="S150" i="46" s="1"/>
  <c r="CG150" i="46"/>
  <c r="R150" i="46" s="1"/>
  <c r="CF150" i="46"/>
  <c r="Q150" i="46" s="1"/>
  <c r="CE150" i="46"/>
  <c r="P150" i="46" s="1"/>
  <c r="CD150" i="46"/>
  <c r="O150" i="46" s="1"/>
  <c r="CC150" i="46"/>
  <c r="N150" i="46" s="1"/>
  <c r="CB150" i="46"/>
  <c r="M150" i="46" s="1"/>
  <c r="CA150" i="46"/>
  <c r="BZ150" i="46"/>
  <c r="K150" i="46" s="1"/>
  <c r="BY150" i="46"/>
  <c r="BX150" i="46"/>
  <c r="BW150" i="46"/>
  <c r="H150" i="46" s="1"/>
  <c r="BV150" i="46"/>
  <c r="BU150" i="46"/>
  <c r="BT150" i="46"/>
  <c r="E150" i="46" s="1"/>
  <c r="BS150" i="46"/>
  <c r="AY150" i="46"/>
  <c r="AH150" i="46"/>
  <c r="B150" i="46"/>
  <c r="B150" i="44" s="1"/>
  <c r="A150" i="46"/>
  <c r="A150" i="44" s="1"/>
  <c r="EF149" i="46"/>
  <c r="EE149" i="46"/>
  <c r="BP149" i="46" s="1"/>
  <c r="ED149" i="46"/>
  <c r="BO149" i="46" s="1"/>
  <c r="EC149" i="46"/>
  <c r="BN149" i="46" s="1"/>
  <c r="EB149" i="46"/>
  <c r="EA149" i="46"/>
  <c r="BL149" i="46" s="1"/>
  <c r="DZ149" i="46"/>
  <c r="BK149" i="46" s="1"/>
  <c r="DY149" i="46"/>
  <c r="DX149" i="46"/>
  <c r="BI149" i="46" s="1"/>
  <c r="DW149" i="46"/>
  <c r="BH149" i="46" s="1"/>
  <c r="DV149" i="46"/>
  <c r="DU149" i="46"/>
  <c r="BF149" i="46" s="1"/>
  <c r="DT149" i="46"/>
  <c r="DS149" i="46"/>
  <c r="DR149" i="46"/>
  <c r="BC149" i="46" s="1"/>
  <c r="DQ149" i="46"/>
  <c r="DP149" i="46"/>
  <c r="DO149" i="46"/>
  <c r="AZ149" i="46" s="1"/>
  <c r="DN149" i="46"/>
  <c r="DM149" i="46"/>
  <c r="AX149" i="46" s="1"/>
  <c r="DL149" i="46"/>
  <c r="DK149" i="46"/>
  <c r="DJ149" i="46"/>
  <c r="AU149" i="46" s="1"/>
  <c r="DI149" i="46"/>
  <c r="DH149" i="46"/>
  <c r="DG149" i="46"/>
  <c r="AR149" i="46" s="1"/>
  <c r="DF149" i="46"/>
  <c r="DE149" i="46"/>
  <c r="AP149" i="46" s="1"/>
  <c r="DD149" i="46"/>
  <c r="DC149" i="46"/>
  <c r="AN149" i="46" s="1"/>
  <c r="DB149" i="46"/>
  <c r="AM149" i="46" s="1"/>
  <c r="DA149" i="46"/>
  <c r="AL149" i="46" s="1"/>
  <c r="CZ149" i="46"/>
  <c r="AK149" i="46" s="1"/>
  <c r="CY149" i="46"/>
  <c r="AJ149" i="46" s="1"/>
  <c r="CX149" i="46"/>
  <c r="CW149" i="46"/>
  <c r="AH149" i="46" s="1"/>
  <c r="CV149" i="46"/>
  <c r="CU149" i="46"/>
  <c r="CT149" i="46"/>
  <c r="AE149" i="46" s="1"/>
  <c r="CS149" i="46"/>
  <c r="AD149" i="46" s="1"/>
  <c r="CR149" i="46"/>
  <c r="CQ149" i="46"/>
  <c r="AB149" i="46" s="1"/>
  <c r="CP149" i="46"/>
  <c r="AA149" i="46" s="1"/>
  <c r="CO149" i="46"/>
  <c r="Z149" i="46" s="1"/>
  <c r="CN149" i="46"/>
  <c r="Y149" i="46" s="1"/>
  <c r="CM149" i="46"/>
  <c r="CL149" i="46"/>
  <c r="W149" i="46" s="1"/>
  <c r="CK149" i="46"/>
  <c r="CJ149" i="46"/>
  <c r="CI149" i="46"/>
  <c r="CH149" i="46"/>
  <c r="CG149" i="46"/>
  <c r="R149" i="46" s="1"/>
  <c r="CF149" i="46"/>
  <c r="CE149" i="46"/>
  <c r="P149" i="46" s="1"/>
  <c r="CD149" i="46"/>
  <c r="CC149" i="46"/>
  <c r="N149" i="46" s="1"/>
  <c r="CB149" i="46"/>
  <c r="CA149" i="46"/>
  <c r="L149" i="46" s="1"/>
  <c r="BZ149" i="46"/>
  <c r="K149" i="46" s="1"/>
  <c r="BY149" i="46"/>
  <c r="J149" i="46" s="1"/>
  <c r="BX149" i="46"/>
  <c r="BW149" i="46"/>
  <c r="BV149" i="46"/>
  <c r="G149" i="46" s="1"/>
  <c r="BU149" i="46"/>
  <c r="F149" i="46" s="1"/>
  <c r="BT149" i="46"/>
  <c r="BS149" i="46"/>
  <c r="D149" i="46" s="1"/>
  <c r="B149" i="46"/>
  <c r="A149" i="46"/>
  <c r="EF148" i="46"/>
  <c r="EE148" i="46"/>
  <c r="BP148" i="46" s="1"/>
  <c r="ED148" i="46"/>
  <c r="EC148" i="46"/>
  <c r="EB148" i="46"/>
  <c r="BM148" i="46" s="1"/>
  <c r="EA148" i="46"/>
  <c r="BL148" i="46" s="1"/>
  <c r="DZ148" i="46"/>
  <c r="DY148" i="46"/>
  <c r="DX148" i="46"/>
  <c r="DW148" i="46"/>
  <c r="DV148" i="46"/>
  <c r="BG148" i="46" s="1"/>
  <c r="DU148" i="46"/>
  <c r="BF148" i="46" s="1"/>
  <c r="DT148" i="46"/>
  <c r="DS148" i="46"/>
  <c r="BD148" i="46" s="1"/>
  <c r="DR148" i="46"/>
  <c r="BC148" i="46" s="1"/>
  <c r="DQ148" i="46"/>
  <c r="DP148" i="46"/>
  <c r="BA148" i="46" s="1"/>
  <c r="DO148" i="46"/>
  <c r="AZ148" i="46" s="1"/>
  <c r="DN148" i="46"/>
  <c r="AY148" i="46" s="1"/>
  <c r="DM148" i="46"/>
  <c r="AX148" i="46" s="1"/>
  <c r="DL148" i="46"/>
  <c r="DK148" i="46"/>
  <c r="AV148" i="46" s="1"/>
  <c r="DJ148" i="46"/>
  <c r="DI148" i="46"/>
  <c r="DH148" i="46"/>
  <c r="DG148" i="46"/>
  <c r="DF148" i="46"/>
  <c r="AQ148" i="46" s="1"/>
  <c r="DE148" i="46"/>
  <c r="AP148" i="46" s="1"/>
  <c r="DD148" i="46"/>
  <c r="DC148" i="46"/>
  <c r="AN148" i="46" s="1"/>
  <c r="DB148" i="46"/>
  <c r="AM148" i="46" s="1"/>
  <c r="DA148" i="46"/>
  <c r="CZ148" i="46"/>
  <c r="CY148" i="46"/>
  <c r="AJ148" i="46" s="1"/>
  <c r="CX148" i="46"/>
  <c r="AI148" i="46" s="1"/>
  <c r="CW148" i="46"/>
  <c r="AH148" i="46" s="1"/>
  <c r="CV148" i="46"/>
  <c r="CU148" i="46"/>
  <c r="CT148" i="46"/>
  <c r="CS148" i="46"/>
  <c r="CR148" i="46"/>
  <c r="CQ148" i="46"/>
  <c r="AB148" i="46" s="1"/>
  <c r="CP148" i="46"/>
  <c r="AA148" i="46" s="1"/>
  <c r="CO148" i="46"/>
  <c r="Z148" i="46" s="1"/>
  <c r="CN148" i="46"/>
  <c r="CM148" i="46"/>
  <c r="CL148" i="46"/>
  <c r="W148" i="46" s="1"/>
  <c r="CK148" i="46"/>
  <c r="CJ148" i="46"/>
  <c r="CI148" i="46"/>
  <c r="T148" i="46" s="1"/>
  <c r="CH148" i="46"/>
  <c r="S148" i="46" s="1"/>
  <c r="CG148" i="46"/>
  <c r="R148" i="46" s="1"/>
  <c r="CF148" i="46"/>
  <c r="CE148" i="46"/>
  <c r="P148" i="46" s="1"/>
  <c r="CD148" i="46"/>
  <c r="CC148" i="46"/>
  <c r="CB148" i="46"/>
  <c r="CA148" i="46"/>
  <c r="L148" i="46" s="1"/>
  <c r="BZ148" i="46"/>
  <c r="K148" i="46" s="1"/>
  <c r="BY148" i="46"/>
  <c r="BX148" i="46"/>
  <c r="BW148" i="46"/>
  <c r="BV148" i="46"/>
  <c r="BU148" i="46"/>
  <c r="BT148" i="46"/>
  <c r="BS148" i="46"/>
  <c r="D148" i="46" s="1"/>
  <c r="B148" i="46"/>
  <c r="B148" i="44" s="1"/>
  <c r="A148" i="46"/>
  <c r="A146" i="27" s="1"/>
  <c r="EF147" i="46"/>
  <c r="EE147" i="46"/>
  <c r="BP147" i="46" s="1"/>
  <c r="ED147" i="46"/>
  <c r="BO147" i="44" s="1"/>
  <c r="EC147" i="46"/>
  <c r="BN147" i="44" s="1"/>
  <c r="EB147" i="46"/>
  <c r="EA147" i="46"/>
  <c r="BL147" i="46" s="1"/>
  <c r="DZ147" i="46"/>
  <c r="BK147" i="46" s="1"/>
  <c r="DY147" i="46"/>
  <c r="BJ147" i="46" s="1"/>
  <c r="DX147" i="46"/>
  <c r="DW147" i="46"/>
  <c r="DV147" i="46"/>
  <c r="BG147" i="46" s="1"/>
  <c r="DU147" i="46"/>
  <c r="BF147" i="46" s="1"/>
  <c r="DT147" i="46"/>
  <c r="BE147" i="44" s="1"/>
  <c r="DS147" i="46"/>
  <c r="BD147" i="46" s="1"/>
  <c r="DR147" i="46"/>
  <c r="DQ147" i="46"/>
  <c r="BB147" i="46" s="1"/>
  <c r="DP147" i="46"/>
  <c r="DO147" i="46"/>
  <c r="AZ147" i="46" s="1"/>
  <c r="DN147" i="46"/>
  <c r="DM147" i="46"/>
  <c r="DL147" i="46"/>
  <c r="DK147" i="46"/>
  <c r="AV147" i="46" s="1"/>
  <c r="DJ147" i="46"/>
  <c r="AU147" i="46" s="1"/>
  <c r="DI147" i="46"/>
  <c r="AT147" i="46" s="1"/>
  <c r="DH147" i="46"/>
  <c r="AS147" i="46" s="1"/>
  <c r="DG147" i="46"/>
  <c r="AR147" i="46" s="1"/>
  <c r="DF147" i="46"/>
  <c r="DE147" i="46"/>
  <c r="AP147" i="46" s="1"/>
  <c r="DD147" i="46"/>
  <c r="DC147" i="46"/>
  <c r="DB147" i="46"/>
  <c r="AM147" i="46" s="1"/>
  <c r="DA147" i="46"/>
  <c r="AL147" i="46" s="1"/>
  <c r="CZ147" i="46"/>
  <c r="CY147" i="46"/>
  <c r="AJ147" i="46" s="1"/>
  <c r="CX147" i="46"/>
  <c r="CW147" i="46"/>
  <c r="CV147" i="46"/>
  <c r="CU147" i="46"/>
  <c r="CT147" i="46"/>
  <c r="AE147" i="46" s="1"/>
  <c r="CS147" i="46"/>
  <c r="AD147" i="46" s="1"/>
  <c r="CR147" i="46"/>
  <c r="CQ147" i="46"/>
  <c r="CP147" i="46"/>
  <c r="CO147" i="46"/>
  <c r="CN147" i="46"/>
  <c r="CM147" i="46"/>
  <c r="X147" i="46" s="1"/>
  <c r="CL147" i="46"/>
  <c r="W147" i="46" s="1"/>
  <c r="CK147" i="46"/>
  <c r="V147" i="46" s="1"/>
  <c r="CJ147" i="46"/>
  <c r="U147" i="46" s="1"/>
  <c r="CI147" i="46"/>
  <c r="CH147" i="46"/>
  <c r="S147" i="46" s="1"/>
  <c r="CG147" i="46"/>
  <c r="CF147" i="46"/>
  <c r="CE147" i="46"/>
  <c r="CD147" i="46"/>
  <c r="CC147" i="46"/>
  <c r="N147" i="46" s="1"/>
  <c r="CB147" i="46"/>
  <c r="CA147" i="46"/>
  <c r="L147" i="46" s="1"/>
  <c r="BZ147" i="46"/>
  <c r="K147" i="46" s="1"/>
  <c r="BY147" i="46"/>
  <c r="J147" i="46" s="1"/>
  <c r="BX147" i="46"/>
  <c r="BW147" i="46"/>
  <c r="H147" i="46" s="1"/>
  <c r="BV147" i="46"/>
  <c r="BU147" i="46"/>
  <c r="F147" i="46" s="1"/>
  <c r="BT147" i="46"/>
  <c r="BS147" i="46"/>
  <c r="D147" i="46" s="1"/>
  <c r="BO147" i="46"/>
  <c r="BN147" i="46"/>
  <c r="BE147" i="46"/>
  <c r="B147" i="46"/>
  <c r="B147" i="44" s="1"/>
  <c r="A147" i="46"/>
  <c r="A145" i="27" s="1"/>
  <c r="EF146" i="46"/>
  <c r="BQ146" i="46" s="1"/>
  <c r="EE146" i="46"/>
  <c r="ED146" i="46"/>
  <c r="BO146" i="46" s="1"/>
  <c r="EC146" i="46"/>
  <c r="EB146" i="46"/>
  <c r="EA146" i="46"/>
  <c r="DZ146" i="46"/>
  <c r="BK146" i="46" s="1"/>
  <c r="DY146" i="46"/>
  <c r="BJ146" i="46" s="1"/>
  <c r="DX146" i="46"/>
  <c r="DW146" i="46"/>
  <c r="DV146" i="46"/>
  <c r="BG146" i="46" s="1"/>
  <c r="DU146" i="46"/>
  <c r="DT146" i="46"/>
  <c r="DS146" i="46"/>
  <c r="DR146" i="46"/>
  <c r="BC146" i="46" s="1"/>
  <c r="DQ146" i="46"/>
  <c r="BB146" i="46" s="1"/>
  <c r="DP146" i="46"/>
  <c r="DO146" i="46"/>
  <c r="DN146" i="46"/>
  <c r="AY146" i="46" s="1"/>
  <c r="DM146" i="46"/>
  <c r="AX146" i="46" s="1"/>
  <c r="DL146" i="46"/>
  <c r="DK146" i="46"/>
  <c r="AV146" i="46" s="1"/>
  <c r="DJ146" i="46"/>
  <c r="AU146" i="46" s="1"/>
  <c r="DI146" i="46"/>
  <c r="AT146" i="46" s="1"/>
  <c r="DH146" i="46"/>
  <c r="AS146" i="46" s="1"/>
  <c r="DG146" i="46"/>
  <c r="DF146" i="46"/>
  <c r="AQ146" i="46" s="1"/>
  <c r="DE146" i="46"/>
  <c r="DD146" i="46"/>
  <c r="DC146" i="46"/>
  <c r="DB146" i="46"/>
  <c r="DA146" i="46"/>
  <c r="AL146" i="46" s="1"/>
  <c r="CZ146" i="46"/>
  <c r="AK146" i="46" s="1"/>
  <c r="CY146" i="46"/>
  <c r="CX146" i="46"/>
  <c r="AI146" i="46" s="1"/>
  <c r="CW146" i="46"/>
  <c r="AH146" i="46" s="1"/>
  <c r="CV146" i="46"/>
  <c r="CU146" i="46"/>
  <c r="CT146" i="46"/>
  <c r="AE146" i="46" s="1"/>
  <c r="CS146" i="46"/>
  <c r="AD146" i="46" s="1"/>
  <c r="CR146" i="46"/>
  <c r="CQ146" i="46"/>
  <c r="CP146" i="46"/>
  <c r="CO146" i="46"/>
  <c r="CN146" i="46"/>
  <c r="CM146" i="46"/>
  <c r="X146" i="46" s="1"/>
  <c r="CL146" i="46"/>
  <c r="W146" i="46" s="1"/>
  <c r="CK146" i="46"/>
  <c r="V146" i="46" s="1"/>
  <c r="CJ146" i="46"/>
  <c r="CI146" i="46"/>
  <c r="CH146" i="46"/>
  <c r="S146" i="46" s="1"/>
  <c r="CG146" i="46"/>
  <c r="CF146" i="46"/>
  <c r="CE146" i="46"/>
  <c r="CD146" i="46"/>
  <c r="CC146" i="46"/>
  <c r="N146" i="46" s="1"/>
  <c r="CB146" i="46"/>
  <c r="M146" i="46" s="1"/>
  <c r="CA146" i="46"/>
  <c r="BZ146" i="46"/>
  <c r="K146" i="46" s="1"/>
  <c r="BY146" i="46"/>
  <c r="J146" i="46" s="1"/>
  <c r="BX146" i="46"/>
  <c r="BW146" i="46"/>
  <c r="BV146" i="46"/>
  <c r="G146" i="46" s="1"/>
  <c r="BU146" i="46"/>
  <c r="F146" i="46" s="1"/>
  <c r="BT146" i="46"/>
  <c r="E146" i="46" s="1"/>
  <c r="BS146" i="46"/>
  <c r="D146" i="46" s="1"/>
  <c r="B146" i="46"/>
  <c r="B146" i="44" s="1"/>
  <c r="A146" i="46"/>
  <c r="A144" i="27" s="1"/>
  <c r="EF145" i="46"/>
  <c r="EE145" i="46"/>
  <c r="ED145" i="46"/>
  <c r="EC145" i="46"/>
  <c r="EB145" i="46"/>
  <c r="BM145" i="46" s="1"/>
  <c r="EA145" i="46"/>
  <c r="DZ145" i="46"/>
  <c r="BK145" i="46" s="1"/>
  <c r="DY145" i="46"/>
  <c r="DX145" i="46"/>
  <c r="DW145" i="46"/>
  <c r="DV145" i="46"/>
  <c r="BG145" i="46" s="1"/>
  <c r="DU145" i="46"/>
  <c r="DT145" i="46"/>
  <c r="DS145" i="46"/>
  <c r="BD145" i="46" s="1"/>
  <c r="DR145" i="46"/>
  <c r="DQ145" i="46"/>
  <c r="BB145" i="46" s="1"/>
  <c r="DP145" i="46"/>
  <c r="BA145" i="46" s="1"/>
  <c r="DO145" i="46"/>
  <c r="AZ145" i="46" s="1"/>
  <c r="DN145" i="46"/>
  <c r="AY145" i="46" s="1"/>
  <c r="DM145" i="46"/>
  <c r="DL145" i="46"/>
  <c r="AW145" i="46" s="1"/>
  <c r="DK145" i="46"/>
  <c r="DJ145" i="46"/>
  <c r="AU145" i="46" s="1"/>
  <c r="DI145" i="46"/>
  <c r="AT145" i="46" s="1"/>
  <c r="DH145" i="46"/>
  <c r="DG145" i="46"/>
  <c r="DF145" i="46"/>
  <c r="AQ145" i="46" s="1"/>
  <c r="DE145" i="46"/>
  <c r="DD145" i="46"/>
  <c r="DC145" i="46"/>
  <c r="DB145" i="46"/>
  <c r="AM145" i="46" s="1"/>
  <c r="DA145" i="46"/>
  <c r="CZ145" i="46"/>
  <c r="AK145" i="46" s="1"/>
  <c r="CY145" i="46"/>
  <c r="CX145" i="46"/>
  <c r="CW145" i="46"/>
  <c r="CV145" i="46"/>
  <c r="AG145" i="46" s="1"/>
  <c r="CU145" i="46"/>
  <c r="CT145" i="46"/>
  <c r="AE145" i="46" s="1"/>
  <c r="CS145" i="46"/>
  <c r="CR145" i="46"/>
  <c r="CQ145" i="46"/>
  <c r="CP145" i="46"/>
  <c r="AA145" i="46" s="1"/>
  <c r="CO145" i="46"/>
  <c r="CN145" i="46"/>
  <c r="CM145" i="46"/>
  <c r="CL145" i="46"/>
  <c r="W145" i="46" s="1"/>
  <c r="CK145" i="46"/>
  <c r="CJ145" i="46"/>
  <c r="CI145" i="46"/>
  <c r="CH145" i="46"/>
  <c r="S145" i="46" s="1"/>
  <c r="CG145" i="46"/>
  <c r="CF145" i="46"/>
  <c r="CE145" i="46"/>
  <c r="CD145" i="46"/>
  <c r="O145" i="46" s="1"/>
  <c r="CC145" i="46"/>
  <c r="N145" i="46" s="1"/>
  <c r="CB145" i="46"/>
  <c r="M145" i="46" s="1"/>
  <c r="CA145" i="46"/>
  <c r="BZ145" i="46"/>
  <c r="BY145" i="46"/>
  <c r="BX145" i="46"/>
  <c r="I145" i="46" s="1"/>
  <c r="BW145" i="46"/>
  <c r="BV145" i="46"/>
  <c r="G145" i="46" s="1"/>
  <c r="BU145" i="46"/>
  <c r="F145" i="46" s="1"/>
  <c r="BT145" i="46"/>
  <c r="BS145" i="46"/>
  <c r="B145" i="46"/>
  <c r="B145" i="44" s="1"/>
  <c r="A145" i="46"/>
  <c r="A143" i="27" s="1"/>
  <c r="EF144" i="46"/>
  <c r="EE144" i="46"/>
  <c r="ED144" i="46"/>
  <c r="BO144" i="44" s="1"/>
  <c r="EC144" i="46"/>
  <c r="BN144" i="46" s="1"/>
  <c r="EB144" i="46"/>
  <c r="BM144" i="46" s="1"/>
  <c r="EA144" i="46"/>
  <c r="DZ144" i="46"/>
  <c r="BK144" i="46" s="1"/>
  <c r="DY144" i="46"/>
  <c r="BJ144" i="46" s="1"/>
  <c r="DX144" i="46"/>
  <c r="DW144" i="46"/>
  <c r="DV144" i="46"/>
  <c r="DU144" i="46"/>
  <c r="BF144" i="46" s="1"/>
  <c r="DT144" i="46"/>
  <c r="DS144" i="46"/>
  <c r="DR144" i="46"/>
  <c r="DQ144" i="46"/>
  <c r="BB144" i="46" s="1"/>
  <c r="DP144" i="46"/>
  <c r="DO144" i="46"/>
  <c r="AZ144" i="46" s="1"/>
  <c r="DN144" i="46"/>
  <c r="AY144" i="46" s="1"/>
  <c r="DM144" i="46"/>
  <c r="AX144" i="46" s="1"/>
  <c r="DL144" i="46"/>
  <c r="AW144" i="46" s="1"/>
  <c r="DK144" i="46"/>
  <c r="AV144" i="46" s="1"/>
  <c r="DJ144" i="46"/>
  <c r="AU144" i="46" s="1"/>
  <c r="DI144" i="46"/>
  <c r="AT144" i="46" s="1"/>
  <c r="DH144" i="46"/>
  <c r="DG144" i="46"/>
  <c r="AR144" i="46" s="1"/>
  <c r="DF144" i="46"/>
  <c r="AQ144" i="46" s="1"/>
  <c r="DE144" i="46"/>
  <c r="DD144" i="46"/>
  <c r="DC144" i="46"/>
  <c r="DB144" i="46"/>
  <c r="AM144" i="46" s="1"/>
  <c r="DA144" i="46"/>
  <c r="CZ144" i="46"/>
  <c r="CY144" i="46"/>
  <c r="AJ144" i="46" s="1"/>
  <c r="CX144" i="46"/>
  <c r="CW144" i="46"/>
  <c r="CV144" i="46"/>
  <c r="CU144" i="46"/>
  <c r="CT144" i="46"/>
  <c r="AE144" i="46" s="1"/>
  <c r="CS144" i="46"/>
  <c r="AD144" i="46" s="1"/>
  <c r="CR144" i="46"/>
  <c r="CQ144" i="46"/>
  <c r="CP144" i="46"/>
  <c r="AA144" i="46" s="1"/>
  <c r="CO144" i="46"/>
  <c r="CN144" i="46"/>
  <c r="Y144" i="46" s="1"/>
  <c r="CM144" i="46"/>
  <c r="X144" i="46" s="1"/>
  <c r="CL144" i="46"/>
  <c r="W144" i="46" s="1"/>
  <c r="CK144" i="46"/>
  <c r="CJ144" i="46"/>
  <c r="CI144" i="46"/>
  <c r="T144" i="46" s="1"/>
  <c r="CH144" i="46"/>
  <c r="S144" i="46" s="1"/>
  <c r="CG144" i="46"/>
  <c r="CF144" i="46"/>
  <c r="CE144" i="46"/>
  <c r="CD144" i="46"/>
  <c r="O144" i="46" s="1"/>
  <c r="CC144" i="46"/>
  <c r="N144" i="46" s="1"/>
  <c r="CB144" i="46"/>
  <c r="CA144" i="46"/>
  <c r="L144" i="46" s="1"/>
  <c r="BZ144" i="46"/>
  <c r="BY144" i="46"/>
  <c r="J144" i="46" s="1"/>
  <c r="BX144" i="46"/>
  <c r="BW144" i="46"/>
  <c r="BV144" i="46"/>
  <c r="G144" i="46" s="1"/>
  <c r="BU144" i="46"/>
  <c r="BT144" i="46"/>
  <c r="BS144" i="46"/>
  <c r="D144" i="46" s="1"/>
  <c r="B144" i="46"/>
  <c r="B144" i="44" s="1"/>
  <c r="A144" i="46"/>
  <c r="C144" i="46" s="1"/>
  <c r="C144" i="44" s="1"/>
  <c r="EF143" i="46"/>
  <c r="BQ143" i="46" s="1"/>
  <c r="EE143" i="46"/>
  <c r="BP143" i="46" s="1"/>
  <c r="ED143" i="46"/>
  <c r="BO143" i="46" s="1"/>
  <c r="EC143" i="46"/>
  <c r="BN143" i="46" s="1"/>
  <c r="EB143" i="46"/>
  <c r="BM143" i="46" s="1"/>
  <c r="EA143" i="46"/>
  <c r="BL143" i="46" s="1"/>
  <c r="DZ143" i="46"/>
  <c r="BK143" i="46" s="1"/>
  <c r="DY143" i="46"/>
  <c r="DX143" i="46"/>
  <c r="DW143" i="46"/>
  <c r="DV143" i="46"/>
  <c r="BG143" i="46" s="1"/>
  <c r="DU143" i="46"/>
  <c r="DT143" i="46"/>
  <c r="DS143" i="46"/>
  <c r="BD143" i="46" s="1"/>
  <c r="DR143" i="46"/>
  <c r="DQ143" i="46"/>
  <c r="DP143" i="46"/>
  <c r="DO143" i="46"/>
  <c r="AZ143" i="46" s="1"/>
  <c r="DN143" i="46"/>
  <c r="AY143" i="46" s="1"/>
  <c r="DM143" i="46"/>
  <c r="DL143" i="46"/>
  <c r="AW143" i="46" s="1"/>
  <c r="DK143" i="46"/>
  <c r="AV143" i="46" s="1"/>
  <c r="DJ143" i="46"/>
  <c r="AU143" i="46" s="1"/>
  <c r="DI143" i="46"/>
  <c r="DH143" i="46"/>
  <c r="DG143" i="46"/>
  <c r="DF143" i="46"/>
  <c r="DE143" i="46"/>
  <c r="AP143" i="46" s="1"/>
  <c r="DD143" i="46"/>
  <c r="DC143" i="46"/>
  <c r="AN143" i="46" s="1"/>
  <c r="DB143" i="46"/>
  <c r="DA143" i="46"/>
  <c r="CZ143" i="46"/>
  <c r="CY143" i="46"/>
  <c r="AJ143" i="46" s="1"/>
  <c r="CX143" i="46"/>
  <c r="AI143" i="46" s="1"/>
  <c r="CW143" i="46"/>
  <c r="AH143" i="46" s="1"/>
  <c r="CV143" i="46"/>
  <c r="AG143" i="46" s="1"/>
  <c r="CU143" i="46"/>
  <c r="AF143" i="46" s="1"/>
  <c r="CT143" i="46"/>
  <c r="AE143" i="46" s="1"/>
  <c r="CS143" i="46"/>
  <c r="CR143" i="46"/>
  <c r="AC143" i="46" s="1"/>
  <c r="CQ143" i="46"/>
  <c r="AB143" i="46" s="1"/>
  <c r="CP143" i="46"/>
  <c r="CO143" i="46"/>
  <c r="Z143" i="46" s="1"/>
  <c r="CN143" i="46"/>
  <c r="Y143" i="46" s="1"/>
  <c r="CM143" i="46"/>
  <c r="X143" i="46" s="1"/>
  <c r="CL143" i="46"/>
  <c r="CK143" i="46"/>
  <c r="CJ143" i="46"/>
  <c r="CI143" i="46"/>
  <c r="T143" i="46" s="1"/>
  <c r="CH143" i="46"/>
  <c r="S143" i="46" s="1"/>
  <c r="CG143" i="46"/>
  <c r="CF143" i="46"/>
  <c r="CE143" i="46"/>
  <c r="CD143" i="46"/>
  <c r="O143" i="46" s="1"/>
  <c r="CC143" i="46"/>
  <c r="CB143" i="46"/>
  <c r="CA143" i="46"/>
  <c r="L143" i="46" s="1"/>
  <c r="BZ143" i="46"/>
  <c r="K143" i="46" s="1"/>
  <c r="BY143" i="46"/>
  <c r="BX143" i="46"/>
  <c r="I143" i="46" s="1"/>
  <c r="BW143" i="46"/>
  <c r="H143" i="46" s="1"/>
  <c r="BV143" i="46"/>
  <c r="G143" i="46" s="1"/>
  <c r="BU143" i="46"/>
  <c r="BT143" i="46"/>
  <c r="BS143" i="46"/>
  <c r="B143" i="46"/>
  <c r="B143" i="44" s="1"/>
  <c r="A143" i="46"/>
  <c r="A141" i="27" s="1"/>
  <c r="EF142" i="46"/>
  <c r="EE142" i="46"/>
  <c r="BP142" i="46" s="1"/>
  <c r="ED142" i="46"/>
  <c r="EC142" i="46"/>
  <c r="BN142" i="46" s="1"/>
  <c r="EB142" i="46"/>
  <c r="EA142" i="46"/>
  <c r="BL142" i="46" s="1"/>
  <c r="DZ142" i="46"/>
  <c r="BK142" i="46" s="1"/>
  <c r="DY142" i="46"/>
  <c r="BJ142" i="46" s="1"/>
  <c r="DX142" i="46"/>
  <c r="DW142" i="46"/>
  <c r="DV142" i="46"/>
  <c r="DU142" i="46"/>
  <c r="BF142" i="46" s="1"/>
  <c r="DT142" i="46"/>
  <c r="DS142" i="46"/>
  <c r="BD142" i="46" s="1"/>
  <c r="DR142" i="46"/>
  <c r="BC142" i="46" s="1"/>
  <c r="DQ142" i="46"/>
  <c r="BB142" i="46" s="1"/>
  <c r="DP142" i="46"/>
  <c r="DO142" i="46"/>
  <c r="AZ142" i="46" s="1"/>
  <c r="DN142" i="46"/>
  <c r="DM142" i="46"/>
  <c r="AX142" i="46" s="1"/>
  <c r="DL142" i="46"/>
  <c r="DK142" i="46"/>
  <c r="AV142" i="46" s="1"/>
  <c r="DJ142" i="46"/>
  <c r="AU142" i="46" s="1"/>
  <c r="DI142" i="46"/>
  <c r="AT142" i="46" s="1"/>
  <c r="DH142" i="46"/>
  <c r="AS142" i="46" s="1"/>
  <c r="DG142" i="46"/>
  <c r="AR142" i="46" s="1"/>
  <c r="DF142" i="46"/>
  <c r="DE142" i="46"/>
  <c r="AP142" i="46" s="1"/>
  <c r="DD142" i="46"/>
  <c r="DC142" i="46"/>
  <c r="DB142" i="46"/>
  <c r="AM142" i="46" s="1"/>
  <c r="DA142" i="46"/>
  <c r="AL142" i="46" s="1"/>
  <c r="CZ142" i="46"/>
  <c r="CY142" i="46"/>
  <c r="CX142" i="46"/>
  <c r="AI142" i="46" s="1"/>
  <c r="CW142" i="46"/>
  <c r="AH142" i="46" s="1"/>
  <c r="CV142" i="46"/>
  <c r="CU142" i="46"/>
  <c r="AF142" i="46" s="1"/>
  <c r="CT142" i="46"/>
  <c r="CS142" i="46"/>
  <c r="AD142" i="46" s="1"/>
  <c r="CR142" i="46"/>
  <c r="AC142" i="46" s="1"/>
  <c r="CQ142" i="46"/>
  <c r="AB142" i="46" s="1"/>
  <c r="CP142" i="46"/>
  <c r="AA142" i="46" s="1"/>
  <c r="CO142" i="46"/>
  <c r="Z142" i="46" s="1"/>
  <c r="CN142" i="46"/>
  <c r="CM142" i="46"/>
  <c r="X142" i="46" s="1"/>
  <c r="CL142" i="46"/>
  <c r="CK142" i="46"/>
  <c r="V142" i="46" s="1"/>
  <c r="CJ142" i="46"/>
  <c r="CI142" i="46"/>
  <c r="T142" i="46" s="1"/>
  <c r="CH142" i="46"/>
  <c r="CG142" i="46"/>
  <c r="CF142" i="46"/>
  <c r="CE142" i="46"/>
  <c r="P142" i="46" s="1"/>
  <c r="CD142" i="46"/>
  <c r="O142" i="46" s="1"/>
  <c r="CC142" i="46"/>
  <c r="N142" i="46" s="1"/>
  <c r="CB142" i="46"/>
  <c r="M142" i="46" s="1"/>
  <c r="CA142" i="46"/>
  <c r="BZ142" i="46"/>
  <c r="BY142" i="46"/>
  <c r="J142" i="46" s="1"/>
  <c r="BX142" i="46"/>
  <c r="BW142" i="46"/>
  <c r="H142" i="46" s="1"/>
  <c r="BV142" i="46"/>
  <c r="BU142" i="46"/>
  <c r="BT142" i="46"/>
  <c r="BS142" i="46"/>
  <c r="D142" i="46" s="1"/>
  <c r="B142" i="46"/>
  <c r="B142" i="44" s="1"/>
  <c r="A142" i="46"/>
  <c r="A140" i="27" s="1"/>
  <c r="EF141" i="46"/>
  <c r="BQ141" i="46" s="1"/>
  <c r="EE141" i="46"/>
  <c r="BP141" i="46" s="1"/>
  <c r="ED141" i="46"/>
  <c r="BO141" i="46" s="1"/>
  <c r="EC141" i="46"/>
  <c r="EB141" i="46"/>
  <c r="EA141" i="46"/>
  <c r="BL141" i="46" s="1"/>
  <c r="DZ141" i="46"/>
  <c r="BK141" i="46" s="1"/>
  <c r="DY141" i="46"/>
  <c r="BJ141" i="46" s="1"/>
  <c r="DX141" i="46"/>
  <c r="DW141" i="46"/>
  <c r="BH141" i="46" s="1"/>
  <c r="DV141" i="46"/>
  <c r="BG141" i="46" s="1"/>
  <c r="DU141" i="46"/>
  <c r="BF141" i="46" s="1"/>
  <c r="DT141" i="46"/>
  <c r="DS141" i="46"/>
  <c r="DR141" i="46"/>
  <c r="DQ141" i="46"/>
  <c r="DP141" i="46"/>
  <c r="DO141" i="46"/>
  <c r="DN141" i="46"/>
  <c r="AY141" i="44" s="1"/>
  <c r="DM141" i="46"/>
  <c r="AX141" i="46" s="1"/>
  <c r="DL141" i="46"/>
  <c r="DK141" i="46"/>
  <c r="AV141" i="46" s="1"/>
  <c r="DJ141" i="46"/>
  <c r="DI141" i="46"/>
  <c r="DH141" i="46"/>
  <c r="DG141" i="46"/>
  <c r="AR141" i="46" s="1"/>
  <c r="DF141" i="46"/>
  <c r="AQ141" i="46" s="1"/>
  <c r="DE141" i="46"/>
  <c r="AP141" i="46" s="1"/>
  <c r="DD141" i="46"/>
  <c r="DC141" i="46"/>
  <c r="AN141" i="46" s="1"/>
  <c r="DB141" i="46"/>
  <c r="DA141" i="46"/>
  <c r="AL141" i="46" s="1"/>
  <c r="CZ141" i="46"/>
  <c r="CY141" i="46"/>
  <c r="AJ141" i="46" s="1"/>
  <c r="CX141" i="46"/>
  <c r="AI141" i="46" s="1"/>
  <c r="CW141" i="46"/>
  <c r="AH141" i="46" s="1"/>
  <c r="CV141" i="46"/>
  <c r="CU141" i="46"/>
  <c r="AF141" i="46" s="1"/>
  <c r="CT141" i="46"/>
  <c r="AE141" i="46" s="1"/>
  <c r="CS141" i="46"/>
  <c r="AD141" i="46" s="1"/>
  <c r="CR141" i="46"/>
  <c r="AC141" i="46" s="1"/>
  <c r="CQ141" i="46"/>
  <c r="AB141" i="46" s="1"/>
  <c r="CP141" i="46"/>
  <c r="AA141" i="46" s="1"/>
  <c r="CO141" i="46"/>
  <c r="CN141" i="46"/>
  <c r="CM141" i="46"/>
  <c r="X141" i="46" s="1"/>
  <c r="CL141" i="46"/>
  <c r="W141" i="46" s="1"/>
  <c r="CK141" i="46"/>
  <c r="V141" i="46" s="1"/>
  <c r="CJ141" i="46"/>
  <c r="CI141" i="46"/>
  <c r="CH141" i="46"/>
  <c r="S141" i="46" s="1"/>
  <c r="CG141" i="46"/>
  <c r="R141" i="46" s="1"/>
  <c r="CF141" i="46"/>
  <c r="Q141" i="46" s="1"/>
  <c r="CE141" i="46"/>
  <c r="P141" i="46" s="1"/>
  <c r="CD141" i="46"/>
  <c r="O141" i="46" s="1"/>
  <c r="CC141" i="46"/>
  <c r="CB141" i="46"/>
  <c r="CA141" i="46"/>
  <c r="BZ141" i="46"/>
  <c r="K141" i="46" s="1"/>
  <c r="BY141" i="46"/>
  <c r="J141" i="46" s="1"/>
  <c r="BX141" i="46"/>
  <c r="I141" i="46" s="1"/>
  <c r="BW141" i="46"/>
  <c r="H141" i="46" s="1"/>
  <c r="BV141" i="46"/>
  <c r="BU141" i="46"/>
  <c r="BT141" i="46"/>
  <c r="E141" i="46" s="1"/>
  <c r="BS141" i="46"/>
  <c r="D141" i="46" s="1"/>
  <c r="AY141" i="46"/>
  <c r="B141" i="46"/>
  <c r="B141" i="44" s="1"/>
  <c r="A141" i="46"/>
  <c r="A139" i="27" s="1"/>
  <c r="EF140" i="46"/>
  <c r="EE140" i="46"/>
  <c r="BP140" i="46" s="1"/>
  <c r="ED140" i="46"/>
  <c r="BO140" i="44" s="1"/>
  <c r="EC140" i="46"/>
  <c r="BN140" i="44" s="1"/>
  <c r="EB140" i="46"/>
  <c r="BM140" i="46" s="1"/>
  <c r="EA140" i="46"/>
  <c r="BL140" i="46" s="1"/>
  <c r="DZ140" i="46"/>
  <c r="BK140" i="46" s="1"/>
  <c r="DY140" i="46"/>
  <c r="BJ140" i="46" s="1"/>
  <c r="DX140" i="46"/>
  <c r="BI140" i="46" s="1"/>
  <c r="DW140" i="46"/>
  <c r="DV140" i="46"/>
  <c r="DU140" i="46"/>
  <c r="DT140" i="46"/>
  <c r="DS140" i="46"/>
  <c r="BD140" i="46" s="1"/>
  <c r="DR140" i="46"/>
  <c r="BC140" i="46" s="1"/>
  <c r="DQ140" i="46"/>
  <c r="BB140" i="46" s="1"/>
  <c r="DP140" i="46"/>
  <c r="DO140" i="46"/>
  <c r="DN140" i="46"/>
  <c r="DM140" i="46"/>
  <c r="DL140" i="46"/>
  <c r="AW140" i="44" s="1"/>
  <c r="DK140" i="46"/>
  <c r="AV140" i="44" s="1"/>
  <c r="DJ140" i="46"/>
  <c r="DI140" i="46"/>
  <c r="AT140" i="46" s="1"/>
  <c r="DH140" i="46"/>
  <c r="DG140" i="46"/>
  <c r="AR140" i="46" s="1"/>
  <c r="DF140" i="46"/>
  <c r="DE140" i="46"/>
  <c r="AP140" i="46" s="1"/>
  <c r="DD140" i="46"/>
  <c r="AO140" i="46" s="1"/>
  <c r="DC140" i="46"/>
  <c r="AN140" i="46" s="1"/>
  <c r="DB140" i="46"/>
  <c r="AM140" i="46" s="1"/>
  <c r="DA140" i="46"/>
  <c r="CZ140" i="46"/>
  <c r="AK140" i="46" s="1"/>
  <c r="CY140" i="46"/>
  <c r="AJ140" i="46" s="1"/>
  <c r="CX140" i="46"/>
  <c r="CW140" i="46"/>
  <c r="CV140" i="46"/>
  <c r="AG140" i="46" s="1"/>
  <c r="CU140" i="46"/>
  <c r="AF140" i="46" s="1"/>
  <c r="CT140" i="46"/>
  <c r="AE140" i="46" s="1"/>
  <c r="CS140" i="46"/>
  <c r="CR140" i="46"/>
  <c r="CQ140" i="46"/>
  <c r="AB140" i="46" s="1"/>
  <c r="CP140" i="46"/>
  <c r="AA140" i="46" s="1"/>
  <c r="CO140" i="46"/>
  <c r="CN140" i="46"/>
  <c r="CM140" i="46"/>
  <c r="X140" i="46" s="1"/>
  <c r="CL140" i="46"/>
  <c r="W140" i="46" s="1"/>
  <c r="CK140" i="46"/>
  <c r="CJ140" i="46"/>
  <c r="CI140" i="46"/>
  <c r="CH140" i="46"/>
  <c r="S140" i="46" s="1"/>
  <c r="CG140" i="46"/>
  <c r="CF140" i="46"/>
  <c r="Q140" i="46" s="1"/>
  <c r="CE140" i="46"/>
  <c r="P140" i="46" s="1"/>
  <c r="CD140" i="46"/>
  <c r="O140" i="46" s="1"/>
  <c r="CC140" i="46"/>
  <c r="N140" i="46" s="1"/>
  <c r="CB140" i="46"/>
  <c r="M140" i="46" s="1"/>
  <c r="CA140" i="46"/>
  <c r="BZ140" i="46"/>
  <c r="BY140" i="46"/>
  <c r="J140" i="46" s="1"/>
  <c r="BX140" i="46"/>
  <c r="I140" i="46" s="1"/>
  <c r="BW140" i="46"/>
  <c r="H140" i="46" s="1"/>
  <c r="BV140" i="46"/>
  <c r="G140" i="46" s="1"/>
  <c r="BU140" i="46"/>
  <c r="BT140" i="46"/>
  <c r="E140" i="46" s="1"/>
  <c r="BS140" i="46"/>
  <c r="D140" i="46" s="1"/>
  <c r="BO140" i="46"/>
  <c r="BN140" i="46"/>
  <c r="AW140" i="46"/>
  <c r="AV140" i="46"/>
  <c r="B140" i="46"/>
  <c r="B140" i="44" s="1"/>
  <c r="A140" i="46"/>
  <c r="A138" i="27" s="1"/>
  <c r="EF139" i="46"/>
  <c r="BQ139" i="46" s="1"/>
  <c r="EE139" i="46"/>
  <c r="ED139" i="46"/>
  <c r="BO139" i="44" s="1"/>
  <c r="EC139" i="46"/>
  <c r="BN139" i="44" s="1"/>
  <c r="EB139" i="46"/>
  <c r="BM139" i="46" s="1"/>
  <c r="EA139" i="46"/>
  <c r="BL139" i="46" s="1"/>
  <c r="DZ139" i="46"/>
  <c r="DY139" i="46"/>
  <c r="BJ139" i="46" s="1"/>
  <c r="DX139" i="46"/>
  <c r="DW139" i="46"/>
  <c r="DV139" i="46"/>
  <c r="DU139" i="46"/>
  <c r="DT139" i="46"/>
  <c r="BE139" i="46" s="1"/>
  <c r="DS139" i="46"/>
  <c r="BD139" i="46" s="1"/>
  <c r="DR139" i="46"/>
  <c r="DQ139" i="46"/>
  <c r="BB139" i="46" s="1"/>
  <c r="DP139" i="46"/>
  <c r="BA139" i="46" s="1"/>
  <c r="DO139" i="46"/>
  <c r="AZ139" i="46" s="1"/>
  <c r="DN139" i="46"/>
  <c r="AY139" i="46" s="1"/>
  <c r="DM139" i="46"/>
  <c r="DL139" i="46"/>
  <c r="DK139" i="46"/>
  <c r="AV139" i="46" s="1"/>
  <c r="DJ139" i="46"/>
  <c r="DI139" i="46"/>
  <c r="DH139" i="46"/>
  <c r="AS139" i="46" s="1"/>
  <c r="DG139" i="46"/>
  <c r="DF139" i="46"/>
  <c r="DE139" i="46"/>
  <c r="DD139" i="46"/>
  <c r="AO139" i="46" s="1"/>
  <c r="DC139" i="46"/>
  <c r="AN139" i="46" s="1"/>
  <c r="DB139" i="46"/>
  <c r="DA139" i="46"/>
  <c r="AL139" i="46" s="1"/>
  <c r="CZ139" i="46"/>
  <c r="AK139" i="46" s="1"/>
  <c r="CY139" i="46"/>
  <c r="AJ139" i="46" s="1"/>
  <c r="CX139" i="46"/>
  <c r="CW139" i="46"/>
  <c r="AH139" i="46" s="1"/>
  <c r="CV139" i="46"/>
  <c r="AG139" i="46" s="1"/>
  <c r="CU139" i="46"/>
  <c r="AF139" i="46" s="1"/>
  <c r="CT139" i="46"/>
  <c r="CS139" i="46"/>
  <c r="AD139" i="46" s="1"/>
  <c r="CR139" i="46"/>
  <c r="CQ139" i="46"/>
  <c r="AB139" i="46" s="1"/>
  <c r="CP139" i="46"/>
  <c r="CO139" i="46"/>
  <c r="CN139" i="46"/>
  <c r="CM139" i="46"/>
  <c r="X139" i="46" s="1"/>
  <c r="CL139" i="46"/>
  <c r="CK139" i="46"/>
  <c r="V139" i="46" s="1"/>
  <c r="CJ139" i="46"/>
  <c r="U139" i="46" s="1"/>
  <c r="CI139" i="46"/>
  <c r="T139" i="46" s="1"/>
  <c r="CH139" i="46"/>
  <c r="S139" i="46" s="1"/>
  <c r="CG139" i="46"/>
  <c r="CF139" i="46"/>
  <c r="Q139" i="46" s="1"/>
  <c r="CE139" i="46"/>
  <c r="P139" i="46" s="1"/>
  <c r="CD139" i="46"/>
  <c r="CC139" i="46"/>
  <c r="N139" i="46" s="1"/>
  <c r="CB139" i="46"/>
  <c r="M139" i="46" s="1"/>
  <c r="CA139" i="46"/>
  <c r="L139" i="46" s="1"/>
  <c r="BZ139" i="46"/>
  <c r="K139" i="46" s="1"/>
  <c r="BY139" i="46"/>
  <c r="BX139" i="46"/>
  <c r="I139" i="46" s="1"/>
  <c r="BW139" i="46"/>
  <c r="H139" i="46" s="1"/>
  <c r="BV139" i="46"/>
  <c r="BU139" i="46"/>
  <c r="F139" i="46" s="1"/>
  <c r="BT139" i="46"/>
  <c r="E139" i="46" s="1"/>
  <c r="BS139" i="46"/>
  <c r="D139" i="46" s="1"/>
  <c r="BO139" i="46"/>
  <c r="BN139" i="46"/>
  <c r="B139" i="46"/>
  <c r="B139" i="44" s="1"/>
  <c r="A139" i="46"/>
  <c r="A137" i="27" s="1"/>
  <c r="EF138" i="46"/>
  <c r="BQ138" i="46" s="1"/>
  <c r="EE138" i="46"/>
  <c r="ED138" i="46"/>
  <c r="BO138" i="46" s="1"/>
  <c r="EC138" i="46"/>
  <c r="BN138" i="46" s="1"/>
  <c r="EB138" i="46"/>
  <c r="BM138" i="46" s="1"/>
  <c r="EA138" i="46"/>
  <c r="DZ138" i="46"/>
  <c r="BK138" i="46" s="1"/>
  <c r="DY138" i="46"/>
  <c r="BJ138" i="46" s="1"/>
  <c r="DX138" i="46"/>
  <c r="BI138" i="46" s="1"/>
  <c r="DW138" i="46"/>
  <c r="BH138" i="46" s="1"/>
  <c r="DV138" i="46"/>
  <c r="BG138" i="46" s="1"/>
  <c r="DU138" i="46"/>
  <c r="BF138" i="46" s="1"/>
  <c r="DT138" i="46"/>
  <c r="BE138" i="46" s="1"/>
  <c r="DS138" i="46"/>
  <c r="DR138" i="46"/>
  <c r="DQ138" i="46"/>
  <c r="BB138" i="46" s="1"/>
  <c r="DP138" i="46"/>
  <c r="BA138" i="46" s="1"/>
  <c r="DO138" i="46"/>
  <c r="DN138" i="46"/>
  <c r="AY138" i="46" s="1"/>
  <c r="DM138" i="46"/>
  <c r="DL138" i="46"/>
  <c r="AW138" i="46" s="1"/>
  <c r="DK138" i="46"/>
  <c r="DJ138" i="46"/>
  <c r="AU138" i="46" s="1"/>
  <c r="DI138" i="46"/>
  <c r="DH138" i="46"/>
  <c r="DG138" i="46"/>
  <c r="DF138" i="46"/>
  <c r="AQ138" i="46" s="1"/>
  <c r="DE138" i="46"/>
  <c r="AP138" i="46" s="1"/>
  <c r="DD138" i="46"/>
  <c r="AO138" i="46" s="1"/>
  <c r="DC138" i="46"/>
  <c r="DB138" i="46"/>
  <c r="AM138" i="46" s="1"/>
  <c r="DA138" i="46"/>
  <c r="CZ138" i="46"/>
  <c r="AK138" i="46" s="1"/>
  <c r="CY138" i="46"/>
  <c r="CX138" i="46"/>
  <c r="AI138" i="46" s="1"/>
  <c r="CW138" i="46"/>
  <c r="AH138" i="46" s="1"/>
  <c r="CV138" i="46"/>
  <c r="AG138" i="46" s="1"/>
  <c r="CU138" i="46"/>
  <c r="AF138" i="46" s="1"/>
  <c r="CT138" i="46"/>
  <c r="AE138" i="46" s="1"/>
  <c r="CS138" i="46"/>
  <c r="AD138" i="46" s="1"/>
  <c r="CR138" i="46"/>
  <c r="CQ138" i="46"/>
  <c r="AB138" i="46" s="1"/>
  <c r="CP138" i="46"/>
  <c r="CO138" i="46"/>
  <c r="CN138" i="46"/>
  <c r="Y138" i="46" s="1"/>
  <c r="CM138" i="46"/>
  <c r="CL138" i="46"/>
  <c r="W138" i="46" s="1"/>
  <c r="CK138" i="46"/>
  <c r="V138" i="46" s="1"/>
  <c r="CJ138" i="46"/>
  <c r="CI138" i="46"/>
  <c r="CH138" i="46"/>
  <c r="S138" i="46" s="1"/>
  <c r="CG138" i="46"/>
  <c r="R138" i="46" s="1"/>
  <c r="CF138" i="46"/>
  <c r="Q138" i="46" s="1"/>
  <c r="CE138" i="46"/>
  <c r="CD138" i="46"/>
  <c r="O138" i="46" s="1"/>
  <c r="CC138" i="46"/>
  <c r="N138" i="46" s="1"/>
  <c r="CB138" i="46"/>
  <c r="CA138" i="46"/>
  <c r="BZ138" i="46"/>
  <c r="K138" i="46" s="1"/>
  <c r="BY138" i="46"/>
  <c r="J138" i="46" s="1"/>
  <c r="BX138" i="46"/>
  <c r="I138" i="46" s="1"/>
  <c r="BW138" i="46"/>
  <c r="BV138" i="46"/>
  <c r="G138" i="46" s="1"/>
  <c r="BU138" i="46"/>
  <c r="F138" i="46" s="1"/>
  <c r="BT138" i="46"/>
  <c r="BS138" i="46"/>
  <c r="D138" i="46" s="1"/>
  <c r="B138" i="46"/>
  <c r="B138" i="44" s="1"/>
  <c r="A138" i="46"/>
  <c r="A136" i="27" s="1"/>
  <c r="EF137" i="46"/>
  <c r="BQ137" i="46" s="1"/>
  <c r="EE137" i="46"/>
  <c r="ED137" i="46"/>
  <c r="BO137" i="44" s="1"/>
  <c r="EC137" i="46"/>
  <c r="BN137" i="44" s="1"/>
  <c r="EB137" i="46"/>
  <c r="BM137" i="46" s="1"/>
  <c r="EA137" i="46"/>
  <c r="BL137" i="46" s="1"/>
  <c r="DZ137" i="46"/>
  <c r="BK137" i="46" s="1"/>
  <c r="DY137" i="46"/>
  <c r="BJ137" i="46" s="1"/>
  <c r="DX137" i="46"/>
  <c r="BI137" i="46" s="1"/>
  <c r="DW137" i="46"/>
  <c r="DV137" i="46"/>
  <c r="DU137" i="46"/>
  <c r="BF137" i="46" s="1"/>
  <c r="DT137" i="46"/>
  <c r="BE137" i="46" s="1"/>
  <c r="DS137" i="46"/>
  <c r="DR137" i="46"/>
  <c r="BC137" i="46" s="1"/>
  <c r="DQ137" i="46"/>
  <c r="BB137" i="46" s="1"/>
  <c r="DP137" i="46"/>
  <c r="BA137" i="46" s="1"/>
  <c r="DO137" i="46"/>
  <c r="DN137" i="46"/>
  <c r="AY137" i="46" s="1"/>
  <c r="DM137" i="46"/>
  <c r="AX137" i="46" s="1"/>
  <c r="DL137" i="46"/>
  <c r="AW137" i="44" s="1"/>
  <c r="DK137" i="46"/>
  <c r="DJ137" i="46"/>
  <c r="AU137" i="46" s="1"/>
  <c r="DI137" i="46"/>
  <c r="AT137" i="46" s="1"/>
  <c r="DH137" i="46"/>
  <c r="DG137" i="46"/>
  <c r="DF137" i="46"/>
  <c r="AQ137" i="46" s="1"/>
  <c r="DE137" i="46"/>
  <c r="AP137" i="46" s="1"/>
  <c r="DD137" i="46"/>
  <c r="AO137" i="46" s="1"/>
  <c r="DC137" i="46"/>
  <c r="AN137" i="46" s="1"/>
  <c r="DB137" i="46"/>
  <c r="DA137" i="46"/>
  <c r="CZ137" i="46"/>
  <c r="CY137" i="46"/>
  <c r="CX137" i="46"/>
  <c r="CW137" i="46"/>
  <c r="AH137" i="46" s="1"/>
  <c r="CV137" i="46"/>
  <c r="AG137" i="46" s="1"/>
  <c r="CU137" i="46"/>
  <c r="CT137" i="46"/>
  <c r="AE137" i="46" s="1"/>
  <c r="CS137" i="46"/>
  <c r="AD137" i="46" s="1"/>
  <c r="CR137" i="46"/>
  <c r="AC137" i="46" s="1"/>
  <c r="CQ137" i="46"/>
  <c r="CP137" i="46"/>
  <c r="AA137" i="46" s="1"/>
  <c r="CO137" i="46"/>
  <c r="Z137" i="46" s="1"/>
  <c r="CN137" i="46"/>
  <c r="Y137" i="46" s="1"/>
  <c r="CM137" i="46"/>
  <c r="CL137" i="46"/>
  <c r="W137" i="46" s="1"/>
  <c r="CK137" i="46"/>
  <c r="CJ137" i="46"/>
  <c r="CI137" i="46"/>
  <c r="CH137" i="46"/>
  <c r="S137" i="46" s="1"/>
  <c r="CG137" i="46"/>
  <c r="R137" i="46" s="1"/>
  <c r="CF137" i="46"/>
  <c r="Q137" i="46" s="1"/>
  <c r="CE137" i="46"/>
  <c r="P137" i="46" s="1"/>
  <c r="CD137" i="46"/>
  <c r="CC137" i="46"/>
  <c r="N137" i="46" s="1"/>
  <c r="CB137" i="46"/>
  <c r="M137" i="46" s="1"/>
  <c r="CA137" i="46"/>
  <c r="BZ137" i="46"/>
  <c r="K137" i="46" s="1"/>
  <c r="BY137" i="46"/>
  <c r="J137" i="46" s="1"/>
  <c r="BX137" i="46"/>
  <c r="I137" i="46" s="1"/>
  <c r="BW137" i="46"/>
  <c r="H137" i="46" s="1"/>
  <c r="BV137" i="46"/>
  <c r="BU137" i="46"/>
  <c r="F137" i="46" s="1"/>
  <c r="BT137" i="46"/>
  <c r="E137" i="46" s="1"/>
  <c r="BS137" i="46"/>
  <c r="BO137" i="46"/>
  <c r="BN137" i="46"/>
  <c r="AW137" i="46"/>
  <c r="B137" i="46"/>
  <c r="B137" i="44" s="1"/>
  <c r="A137" i="46"/>
  <c r="A135" i="27" s="1"/>
  <c r="EF136" i="46"/>
  <c r="EE136" i="46"/>
  <c r="BP136" i="46" s="1"/>
  <c r="ED136" i="46"/>
  <c r="BO136" i="44" s="1"/>
  <c r="EC136" i="46"/>
  <c r="BN136" i="46" s="1"/>
  <c r="EB136" i="46"/>
  <c r="BM136" i="46" s="1"/>
  <c r="EA136" i="46"/>
  <c r="DZ136" i="46"/>
  <c r="DY136" i="46"/>
  <c r="BJ136" i="46" s="1"/>
  <c r="DX136" i="46"/>
  <c r="BI136" i="46" s="1"/>
  <c r="DW136" i="46"/>
  <c r="BH136" i="46" s="1"/>
  <c r="DV136" i="46"/>
  <c r="DU136" i="46"/>
  <c r="BF136" i="46" s="1"/>
  <c r="DT136" i="46"/>
  <c r="BE136" i="46" s="1"/>
  <c r="DS136" i="46"/>
  <c r="BD136" i="46" s="1"/>
  <c r="DR136" i="46"/>
  <c r="DQ136" i="46"/>
  <c r="DP136" i="46"/>
  <c r="DO136" i="46"/>
  <c r="AZ136" i="46" s="1"/>
  <c r="DN136" i="46"/>
  <c r="DM136" i="46"/>
  <c r="AX136" i="46" s="1"/>
  <c r="DL136" i="46"/>
  <c r="DK136" i="46"/>
  <c r="DJ136" i="46"/>
  <c r="DI136" i="46"/>
  <c r="AT136" i="46" s="1"/>
  <c r="DH136" i="46"/>
  <c r="DG136" i="46"/>
  <c r="AR136" i="46" s="1"/>
  <c r="DF136" i="46"/>
  <c r="DE136" i="46"/>
  <c r="AP136" i="46" s="1"/>
  <c r="DD136" i="46"/>
  <c r="AO136" i="46" s="1"/>
  <c r="DC136" i="46"/>
  <c r="DB136" i="46"/>
  <c r="AM136" i="46" s="1"/>
  <c r="DA136" i="46"/>
  <c r="CZ136" i="46"/>
  <c r="CY136" i="46"/>
  <c r="AJ136" i="46" s="1"/>
  <c r="CX136" i="46"/>
  <c r="CW136" i="46"/>
  <c r="AH136" i="46" s="1"/>
  <c r="CV136" i="46"/>
  <c r="AG136" i="46" s="1"/>
  <c r="CU136" i="46"/>
  <c r="CT136" i="46"/>
  <c r="AE136" i="46" s="1"/>
  <c r="CS136" i="46"/>
  <c r="AD136" i="46" s="1"/>
  <c r="CR136" i="46"/>
  <c r="CQ136" i="46"/>
  <c r="AB136" i="46" s="1"/>
  <c r="CP136" i="46"/>
  <c r="CO136" i="46"/>
  <c r="CN136" i="46"/>
  <c r="Y136" i="46" s="1"/>
  <c r="CM136" i="46"/>
  <c r="X136" i="46" s="1"/>
  <c r="CL136" i="46"/>
  <c r="CK136" i="46"/>
  <c r="V136" i="46" s="1"/>
  <c r="CJ136" i="46"/>
  <c r="CI136" i="46"/>
  <c r="T136" i="46" s="1"/>
  <c r="CH136" i="46"/>
  <c r="CG136" i="46"/>
  <c r="R136" i="46" s="1"/>
  <c r="CF136" i="46"/>
  <c r="Q136" i="46" s="1"/>
  <c r="CE136" i="46"/>
  <c r="CD136" i="46"/>
  <c r="O136" i="46" s="1"/>
  <c r="CC136" i="46"/>
  <c r="N136" i="46" s="1"/>
  <c r="CB136" i="46"/>
  <c r="CA136" i="46"/>
  <c r="L136" i="46" s="1"/>
  <c r="BZ136" i="46"/>
  <c r="BY136" i="46"/>
  <c r="J136" i="46" s="1"/>
  <c r="BX136" i="46"/>
  <c r="BW136" i="46"/>
  <c r="H136" i="46" s="1"/>
  <c r="BV136" i="46"/>
  <c r="BU136" i="46"/>
  <c r="F136" i="46" s="1"/>
  <c r="BT136" i="46"/>
  <c r="E136" i="46" s="1"/>
  <c r="BS136" i="46"/>
  <c r="D136" i="46" s="1"/>
  <c r="BO136" i="46"/>
  <c r="B136" i="46"/>
  <c r="B136" i="44" s="1"/>
  <c r="A136" i="46"/>
  <c r="A134" i="27" s="1"/>
  <c r="EF135" i="46"/>
  <c r="BQ135" i="46" s="1"/>
  <c r="EE135" i="46"/>
  <c r="BP135" i="46" s="1"/>
  <c r="ED135" i="46"/>
  <c r="BO135" i="46" s="1"/>
  <c r="EC135" i="46"/>
  <c r="BN135" i="46" s="1"/>
  <c r="EB135" i="46"/>
  <c r="EA135" i="46"/>
  <c r="DZ135" i="46"/>
  <c r="DY135" i="46"/>
  <c r="BJ135" i="46" s="1"/>
  <c r="DX135" i="46"/>
  <c r="BI135" i="46" s="1"/>
  <c r="DW135" i="46"/>
  <c r="BH135" i="46" s="1"/>
  <c r="DV135" i="46"/>
  <c r="BG135" i="46" s="1"/>
  <c r="DU135" i="46"/>
  <c r="BF135" i="46" s="1"/>
  <c r="DT135" i="46"/>
  <c r="DS135" i="46"/>
  <c r="DR135" i="46"/>
  <c r="BC135" i="46" s="1"/>
  <c r="DQ135" i="46"/>
  <c r="BB135" i="46" s="1"/>
  <c r="DP135" i="46"/>
  <c r="BA135" i="46" s="1"/>
  <c r="DO135" i="46"/>
  <c r="DN135" i="46"/>
  <c r="DM135" i="46"/>
  <c r="AX135" i="46" s="1"/>
  <c r="DL135" i="46"/>
  <c r="DK135" i="46"/>
  <c r="DJ135" i="46"/>
  <c r="AU135" i="46" s="1"/>
  <c r="DI135" i="46"/>
  <c r="AT135" i="46" s="1"/>
  <c r="DH135" i="46"/>
  <c r="AS135" i="46" s="1"/>
  <c r="DG135" i="46"/>
  <c r="DF135" i="46"/>
  <c r="AQ135" i="46" s="1"/>
  <c r="DE135" i="46"/>
  <c r="DD135" i="46"/>
  <c r="AO135" i="46" s="1"/>
  <c r="DC135" i="46"/>
  <c r="DB135" i="46"/>
  <c r="AM135" i="46" s="1"/>
  <c r="DA135" i="46"/>
  <c r="AL135" i="46" s="1"/>
  <c r="CZ135" i="46"/>
  <c r="AK135" i="46" s="1"/>
  <c r="CY135" i="46"/>
  <c r="AJ135" i="46" s="1"/>
  <c r="CX135" i="46"/>
  <c r="AI135" i="46" s="1"/>
  <c r="CW135" i="46"/>
  <c r="CV135" i="46"/>
  <c r="CU135" i="46"/>
  <c r="CT135" i="46"/>
  <c r="AE135" i="46" s="1"/>
  <c r="CS135" i="46"/>
  <c r="CR135" i="46"/>
  <c r="AC135" i="46" s="1"/>
  <c r="CQ135" i="46"/>
  <c r="CP135" i="46"/>
  <c r="AA135" i="46" s="1"/>
  <c r="CO135" i="46"/>
  <c r="Z135" i="46" s="1"/>
  <c r="CN135" i="46"/>
  <c r="Y135" i="46" s="1"/>
  <c r="CM135" i="46"/>
  <c r="CL135" i="46"/>
  <c r="W135" i="46" s="1"/>
  <c r="CK135" i="46"/>
  <c r="V135" i="46" s="1"/>
  <c r="CJ135" i="46"/>
  <c r="U135" i="46" s="1"/>
  <c r="CI135" i="46"/>
  <c r="CH135" i="46"/>
  <c r="S135" i="46" s="1"/>
  <c r="CG135" i="46"/>
  <c r="CF135" i="46"/>
  <c r="CE135" i="46"/>
  <c r="CD135" i="46"/>
  <c r="O135" i="46" s="1"/>
  <c r="CC135" i="46"/>
  <c r="N135" i="46" s="1"/>
  <c r="CB135" i="46"/>
  <c r="M135" i="46" s="1"/>
  <c r="CA135" i="46"/>
  <c r="L135" i="46" s="1"/>
  <c r="BZ135" i="46"/>
  <c r="K135" i="46" s="1"/>
  <c r="BY135" i="46"/>
  <c r="J135" i="46" s="1"/>
  <c r="BX135" i="46"/>
  <c r="I135" i="46" s="1"/>
  <c r="BW135" i="46"/>
  <c r="BV135" i="46"/>
  <c r="G135" i="46" s="1"/>
  <c r="BU135" i="46"/>
  <c r="F135" i="46" s="1"/>
  <c r="BT135" i="46"/>
  <c r="E135" i="46" s="1"/>
  <c r="BS135" i="46"/>
  <c r="B135" i="46"/>
  <c r="B135" i="44" s="1"/>
  <c r="A135" i="46"/>
  <c r="A133" i="27" s="1"/>
  <c r="EF134" i="46"/>
  <c r="EE134" i="46"/>
  <c r="ED134" i="46"/>
  <c r="BO134" i="44" s="1"/>
  <c r="EC134" i="46"/>
  <c r="BN134" i="44" s="1"/>
  <c r="EB134" i="46"/>
  <c r="EA134" i="46"/>
  <c r="DZ134" i="46"/>
  <c r="DY134" i="46"/>
  <c r="BJ134" i="46" s="1"/>
  <c r="DX134" i="46"/>
  <c r="DW134" i="46"/>
  <c r="BH134" i="46" s="1"/>
  <c r="DV134" i="46"/>
  <c r="DU134" i="46"/>
  <c r="BF134" i="46" s="1"/>
  <c r="DT134" i="46"/>
  <c r="DS134" i="46"/>
  <c r="DR134" i="46"/>
  <c r="BC134" i="46" s="1"/>
  <c r="DQ134" i="46"/>
  <c r="BB134" i="46" s="1"/>
  <c r="DP134" i="46"/>
  <c r="DO134" i="46"/>
  <c r="DN134" i="46"/>
  <c r="AY134" i="46" s="1"/>
  <c r="DM134" i="46"/>
  <c r="AX134" i="46" s="1"/>
  <c r="DL134" i="46"/>
  <c r="DK134" i="46"/>
  <c r="DJ134" i="46"/>
  <c r="AU134" i="46" s="1"/>
  <c r="DI134" i="46"/>
  <c r="DH134" i="46"/>
  <c r="DG134" i="46"/>
  <c r="DF134" i="46"/>
  <c r="AQ134" i="46" s="1"/>
  <c r="DE134" i="46"/>
  <c r="AP134" i="46" s="1"/>
  <c r="DD134" i="46"/>
  <c r="DC134" i="46"/>
  <c r="AN134" i="46" s="1"/>
  <c r="DB134" i="46"/>
  <c r="AM134" i="46" s="1"/>
  <c r="DA134" i="46"/>
  <c r="AL134" i="46" s="1"/>
  <c r="CZ134" i="46"/>
  <c r="CY134" i="46"/>
  <c r="CX134" i="46"/>
  <c r="CW134" i="46"/>
  <c r="AH134" i="46" s="1"/>
  <c r="CV134" i="46"/>
  <c r="CU134" i="46"/>
  <c r="CT134" i="46"/>
  <c r="CS134" i="46"/>
  <c r="AD134" i="46" s="1"/>
  <c r="CR134" i="46"/>
  <c r="AC134" i="46" s="1"/>
  <c r="CQ134" i="46"/>
  <c r="CP134" i="46"/>
  <c r="AA134" i="46" s="1"/>
  <c r="CO134" i="46"/>
  <c r="Z134" i="46" s="1"/>
  <c r="CN134" i="46"/>
  <c r="CM134" i="46"/>
  <c r="X134" i="46" s="1"/>
  <c r="CL134" i="46"/>
  <c r="W134" i="46" s="1"/>
  <c r="CK134" i="46"/>
  <c r="CJ134" i="46"/>
  <c r="CI134" i="46"/>
  <c r="CH134" i="46"/>
  <c r="S134" i="46" s="1"/>
  <c r="CG134" i="46"/>
  <c r="R134" i="46" s="1"/>
  <c r="CF134" i="46"/>
  <c r="CE134" i="46"/>
  <c r="P134" i="46" s="1"/>
  <c r="CD134" i="46"/>
  <c r="O134" i="46" s="1"/>
  <c r="CC134" i="46"/>
  <c r="N134" i="46" s="1"/>
  <c r="CB134" i="46"/>
  <c r="CA134" i="46"/>
  <c r="BZ134" i="46"/>
  <c r="K134" i="46" s="1"/>
  <c r="BY134" i="46"/>
  <c r="J134" i="46" s="1"/>
  <c r="BX134" i="46"/>
  <c r="BW134" i="46"/>
  <c r="BV134" i="46"/>
  <c r="G134" i="46" s="1"/>
  <c r="BU134" i="46"/>
  <c r="F134" i="46" s="1"/>
  <c r="BT134" i="46"/>
  <c r="BS134" i="46"/>
  <c r="BO134" i="46"/>
  <c r="BN134" i="46"/>
  <c r="B134" i="46"/>
  <c r="B134" i="44" s="1"/>
  <c r="A134" i="46"/>
  <c r="A132" i="27" s="1"/>
  <c r="EF133" i="46"/>
  <c r="BQ133" i="46" s="1"/>
  <c r="EE133" i="46"/>
  <c r="BP133" i="46" s="1"/>
  <c r="ED133" i="46"/>
  <c r="EC133" i="46"/>
  <c r="EB133" i="46"/>
  <c r="BM133" i="46" s="1"/>
  <c r="EA133" i="46"/>
  <c r="BL133" i="46" s="1"/>
  <c r="DZ133" i="46"/>
  <c r="DY133" i="46"/>
  <c r="DX133" i="46"/>
  <c r="BI133" i="46" s="1"/>
  <c r="DW133" i="46"/>
  <c r="DV133" i="46"/>
  <c r="DU133" i="46"/>
  <c r="DT133" i="46"/>
  <c r="DS133" i="46"/>
  <c r="BD133" i="46" s="1"/>
  <c r="DR133" i="46"/>
  <c r="DQ133" i="46"/>
  <c r="DP133" i="46"/>
  <c r="BA133" i="46" s="1"/>
  <c r="DO133" i="46"/>
  <c r="DN133" i="46"/>
  <c r="DM133" i="46"/>
  <c r="DL133" i="46"/>
  <c r="DK133" i="46"/>
  <c r="AV133" i="46" s="1"/>
  <c r="DJ133" i="46"/>
  <c r="DI133" i="46"/>
  <c r="DH133" i="46"/>
  <c r="DG133" i="46"/>
  <c r="AR133" i="46" s="1"/>
  <c r="DF133" i="46"/>
  <c r="AQ133" i="46" s="1"/>
  <c r="DE133" i="46"/>
  <c r="DD133" i="46"/>
  <c r="AO133" i="46" s="1"/>
  <c r="DC133" i="46"/>
  <c r="AN133" i="46" s="1"/>
  <c r="DB133" i="46"/>
  <c r="DA133" i="46"/>
  <c r="AL133" i="46" s="1"/>
  <c r="CZ133" i="46"/>
  <c r="AK133" i="46" s="1"/>
  <c r="CY133" i="46"/>
  <c r="CX133" i="46"/>
  <c r="AI133" i="46" s="1"/>
  <c r="CW133" i="46"/>
  <c r="CV133" i="46"/>
  <c r="AG133" i="46" s="1"/>
  <c r="CU133" i="46"/>
  <c r="AF133" i="46" s="1"/>
  <c r="CT133" i="46"/>
  <c r="CS133" i="46"/>
  <c r="AD133" i="46" s="1"/>
  <c r="CR133" i="46"/>
  <c r="AC133" i="46" s="1"/>
  <c r="CQ133" i="46"/>
  <c r="AB133" i="46" s="1"/>
  <c r="CP133" i="46"/>
  <c r="CO133" i="46"/>
  <c r="CN133" i="46"/>
  <c r="CM133" i="46"/>
  <c r="X133" i="46" s="1"/>
  <c r="CL133" i="46"/>
  <c r="CK133" i="46"/>
  <c r="CJ133" i="46"/>
  <c r="CI133" i="46"/>
  <c r="CH133" i="46"/>
  <c r="CG133" i="46"/>
  <c r="R133" i="46" s="1"/>
  <c r="CF133" i="46"/>
  <c r="Q133" i="46" s="1"/>
  <c r="CE133" i="46"/>
  <c r="P133" i="46" s="1"/>
  <c r="CD133" i="46"/>
  <c r="CC133" i="46"/>
  <c r="N133" i="46" s="1"/>
  <c r="CB133" i="46"/>
  <c r="M133" i="46" s="1"/>
  <c r="CA133" i="46"/>
  <c r="L133" i="46" s="1"/>
  <c r="BZ133" i="46"/>
  <c r="BY133" i="46"/>
  <c r="BX133" i="46"/>
  <c r="I133" i="46" s="1"/>
  <c r="BW133" i="46"/>
  <c r="H133" i="46" s="1"/>
  <c r="BV133" i="46"/>
  <c r="BU133" i="46"/>
  <c r="F133" i="46" s="1"/>
  <c r="BT133" i="46"/>
  <c r="BS133" i="46"/>
  <c r="B133" i="46"/>
  <c r="B133" i="44" s="1"/>
  <c r="A133" i="46"/>
  <c r="A131" i="27" s="1"/>
  <c r="EF132" i="46"/>
  <c r="EE132" i="46"/>
  <c r="ED132" i="46"/>
  <c r="BO132" i="44" s="1"/>
  <c r="EC132" i="46"/>
  <c r="EB132" i="46"/>
  <c r="BM132" i="46" s="1"/>
  <c r="EA132" i="46"/>
  <c r="BL132" i="46" s="1"/>
  <c r="DZ132" i="46"/>
  <c r="BK132" i="46" s="1"/>
  <c r="DY132" i="46"/>
  <c r="DX132" i="46"/>
  <c r="BI132" i="46" s="1"/>
  <c r="DW132" i="46"/>
  <c r="DV132" i="46"/>
  <c r="BG132" i="46" s="1"/>
  <c r="DU132" i="46"/>
  <c r="DT132" i="46"/>
  <c r="BE132" i="46" s="1"/>
  <c r="DS132" i="46"/>
  <c r="DR132" i="46"/>
  <c r="DQ132" i="46"/>
  <c r="DP132" i="46"/>
  <c r="BA132" i="46" s="1"/>
  <c r="DO132" i="46"/>
  <c r="DN132" i="46"/>
  <c r="DM132" i="46"/>
  <c r="DL132" i="46"/>
  <c r="AW132" i="46" s="1"/>
  <c r="DK132" i="46"/>
  <c r="AV132" i="46" s="1"/>
  <c r="DJ132" i="46"/>
  <c r="DI132" i="46"/>
  <c r="DH132" i="46"/>
  <c r="DG132" i="46"/>
  <c r="DF132" i="46"/>
  <c r="DE132" i="46"/>
  <c r="AP132" i="46" s="1"/>
  <c r="DD132" i="46"/>
  <c r="AO132" i="46" s="1"/>
  <c r="DC132" i="46"/>
  <c r="DB132" i="46"/>
  <c r="DA132" i="46"/>
  <c r="CZ132" i="46"/>
  <c r="CY132" i="46"/>
  <c r="CX132" i="46"/>
  <c r="CW132" i="46"/>
  <c r="AH132" i="46" s="1"/>
  <c r="CV132" i="46"/>
  <c r="AG132" i="46" s="1"/>
  <c r="CU132" i="46"/>
  <c r="AF132" i="46" s="1"/>
  <c r="CT132" i="46"/>
  <c r="CS132" i="46"/>
  <c r="CR132" i="46"/>
  <c r="AC132" i="46" s="1"/>
  <c r="CQ132" i="46"/>
  <c r="CP132" i="46"/>
  <c r="AA132" i="46" s="1"/>
  <c r="CO132" i="46"/>
  <c r="Z132" i="46" s="1"/>
  <c r="CN132" i="46"/>
  <c r="Y132" i="46" s="1"/>
  <c r="CM132" i="46"/>
  <c r="X132" i="46" s="1"/>
  <c r="CL132" i="46"/>
  <c r="CK132" i="46"/>
  <c r="CJ132" i="46"/>
  <c r="CI132" i="46"/>
  <c r="CH132" i="46"/>
  <c r="S132" i="46" s="1"/>
  <c r="CG132" i="46"/>
  <c r="R132" i="46" s="1"/>
  <c r="CF132" i="46"/>
  <c r="CE132" i="46"/>
  <c r="CD132" i="46"/>
  <c r="O132" i="46" s="1"/>
  <c r="CC132" i="46"/>
  <c r="CB132" i="46"/>
  <c r="M132" i="46" s="1"/>
  <c r="CA132" i="46"/>
  <c r="BZ132" i="46"/>
  <c r="BY132" i="46"/>
  <c r="BX132" i="46"/>
  <c r="BW132" i="46"/>
  <c r="H132" i="46" s="1"/>
  <c r="BV132" i="46"/>
  <c r="BU132" i="46"/>
  <c r="BT132" i="46"/>
  <c r="BS132" i="46"/>
  <c r="BO132" i="46"/>
  <c r="B132" i="46"/>
  <c r="B132" i="44" s="1"/>
  <c r="A132" i="46"/>
  <c r="A130" i="27" s="1"/>
  <c r="EF131" i="46"/>
  <c r="EE131" i="46"/>
  <c r="ED131" i="46"/>
  <c r="EC131" i="46"/>
  <c r="BN131" i="46" s="1"/>
  <c r="EB131" i="46"/>
  <c r="BM131" i="46" s="1"/>
  <c r="EA131" i="46"/>
  <c r="BL131" i="46" s="1"/>
  <c r="DZ131" i="46"/>
  <c r="DY131" i="46"/>
  <c r="DX131" i="46"/>
  <c r="BI131" i="46" s="1"/>
  <c r="DW131" i="46"/>
  <c r="BH131" i="46" s="1"/>
  <c r="DV131" i="46"/>
  <c r="DU131" i="46"/>
  <c r="BF131" i="46" s="1"/>
  <c r="DT131" i="46"/>
  <c r="DS131" i="46"/>
  <c r="BD131" i="46" s="1"/>
  <c r="DR131" i="46"/>
  <c r="BC131" i="46" s="1"/>
  <c r="DQ131" i="46"/>
  <c r="BB131" i="46" s="1"/>
  <c r="DP131" i="46"/>
  <c r="DO131" i="46"/>
  <c r="AZ131" i="46" s="1"/>
  <c r="DN131" i="46"/>
  <c r="DM131" i="46"/>
  <c r="AX131" i="46" s="1"/>
  <c r="DL131" i="46"/>
  <c r="AW131" i="46" s="1"/>
  <c r="DK131" i="46"/>
  <c r="AV131" i="46" s="1"/>
  <c r="DJ131" i="46"/>
  <c r="DI131" i="46"/>
  <c r="AT131" i="46" s="1"/>
  <c r="DH131" i="46"/>
  <c r="AS131" i="46" s="1"/>
  <c r="DG131" i="46"/>
  <c r="DF131" i="46"/>
  <c r="DE131" i="46"/>
  <c r="AP131" i="46" s="1"/>
  <c r="DD131" i="46"/>
  <c r="DC131" i="46"/>
  <c r="AN131" i="46" s="1"/>
  <c r="DB131" i="46"/>
  <c r="DA131" i="46"/>
  <c r="CZ131" i="46"/>
  <c r="CY131" i="46"/>
  <c r="CX131" i="46"/>
  <c r="CW131" i="46"/>
  <c r="AH131" i="46" s="1"/>
  <c r="CV131" i="46"/>
  <c r="AG131" i="46" s="1"/>
  <c r="CU131" i="46"/>
  <c r="CT131" i="46"/>
  <c r="AE131" i="46" s="1"/>
  <c r="CS131" i="46"/>
  <c r="CR131" i="46"/>
  <c r="AC131" i="46" s="1"/>
  <c r="CQ131" i="46"/>
  <c r="CP131" i="46"/>
  <c r="CO131" i="46"/>
  <c r="Z131" i="46" s="1"/>
  <c r="CN131" i="46"/>
  <c r="Y131" i="46" s="1"/>
  <c r="CM131" i="46"/>
  <c r="CL131" i="46"/>
  <c r="W131" i="46" s="1"/>
  <c r="CK131" i="46"/>
  <c r="V131" i="46" s="1"/>
  <c r="CJ131" i="46"/>
  <c r="CI131" i="46"/>
  <c r="CH131" i="46"/>
  <c r="CG131" i="46"/>
  <c r="R131" i="46" s="1"/>
  <c r="CF131" i="46"/>
  <c r="Q131" i="46" s="1"/>
  <c r="CE131" i="46"/>
  <c r="CD131" i="46"/>
  <c r="O131" i="46" s="1"/>
  <c r="CC131" i="46"/>
  <c r="CB131" i="46"/>
  <c r="M131" i="46" s="1"/>
  <c r="CA131" i="46"/>
  <c r="BZ131" i="46"/>
  <c r="BY131" i="46"/>
  <c r="BX131" i="46"/>
  <c r="I131" i="46" s="1"/>
  <c r="BW131" i="46"/>
  <c r="BV131" i="46"/>
  <c r="BU131" i="46"/>
  <c r="F131" i="46" s="1"/>
  <c r="BT131" i="46"/>
  <c r="E131" i="46" s="1"/>
  <c r="BS131" i="46"/>
  <c r="B131" i="46"/>
  <c r="B131" i="44" s="1"/>
  <c r="A131" i="46"/>
  <c r="A129" i="27" s="1"/>
  <c r="EF130" i="46"/>
  <c r="BQ130" i="46" s="1"/>
  <c r="EE130" i="46"/>
  <c r="BP130" i="46" s="1"/>
  <c r="ED130" i="46"/>
  <c r="BO130" i="44" s="1"/>
  <c r="EC130" i="46"/>
  <c r="BN130" i="44" s="1"/>
  <c r="EB130" i="46"/>
  <c r="EA130" i="46"/>
  <c r="DZ130" i="46"/>
  <c r="DY130" i="46"/>
  <c r="BJ130" i="46" s="1"/>
  <c r="DX130" i="46"/>
  <c r="BI130" i="46" s="1"/>
  <c r="DW130" i="46"/>
  <c r="DV130" i="46"/>
  <c r="BG130" i="46" s="1"/>
  <c r="DU130" i="46"/>
  <c r="BF130" i="46" s="1"/>
  <c r="DT130" i="46"/>
  <c r="BE130" i="46" s="1"/>
  <c r="DS130" i="46"/>
  <c r="DR130" i="46"/>
  <c r="BC130" i="46" s="1"/>
  <c r="DQ130" i="46"/>
  <c r="BB130" i="46" s="1"/>
  <c r="DP130" i="46"/>
  <c r="BA130" i="46" s="1"/>
  <c r="DO130" i="46"/>
  <c r="DN130" i="46"/>
  <c r="AY130" i="46" s="1"/>
  <c r="DM130" i="46"/>
  <c r="DL130" i="46"/>
  <c r="AW130" i="46" s="1"/>
  <c r="DK130" i="46"/>
  <c r="DJ130" i="46"/>
  <c r="DI130" i="46"/>
  <c r="AT130" i="46" s="1"/>
  <c r="DH130" i="46"/>
  <c r="AS130" i="46" s="1"/>
  <c r="DG130" i="46"/>
  <c r="DF130" i="46"/>
  <c r="DE130" i="46"/>
  <c r="AP130" i="46" s="1"/>
  <c r="DD130" i="46"/>
  <c r="AO130" i="46" s="1"/>
  <c r="DC130" i="46"/>
  <c r="DB130" i="46"/>
  <c r="AM130" i="46" s="1"/>
  <c r="DA130" i="46"/>
  <c r="AL130" i="46" s="1"/>
  <c r="CZ130" i="46"/>
  <c r="AK130" i="46" s="1"/>
  <c r="CY130" i="46"/>
  <c r="CX130" i="46"/>
  <c r="CW130" i="46"/>
  <c r="AH130" i="46" s="1"/>
  <c r="CV130" i="46"/>
  <c r="CU130" i="46"/>
  <c r="CT130" i="46"/>
  <c r="CS130" i="46"/>
  <c r="AD130" i="46" s="1"/>
  <c r="CR130" i="46"/>
  <c r="CQ130" i="46"/>
  <c r="AB130" i="46" s="1"/>
  <c r="CP130" i="46"/>
  <c r="CO130" i="46"/>
  <c r="CN130" i="46"/>
  <c r="Y130" i="46" s="1"/>
  <c r="CM130" i="46"/>
  <c r="CL130" i="46"/>
  <c r="CK130" i="46"/>
  <c r="V130" i="46" s="1"/>
  <c r="CJ130" i="46"/>
  <c r="U130" i="46" s="1"/>
  <c r="CI130" i="46"/>
  <c r="T130" i="46" s="1"/>
  <c r="CH130" i="46"/>
  <c r="S130" i="46" s="1"/>
  <c r="CG130" i="46"/>
  <c r="R130" i="46" s="1"/>
  <c r="CF130" i="46"/>
  <c r="Q130" i="46" s="1"/>
  <c r="CE130" i="46"/>
  <c r="CD130" i="46"/>
  <c r="CC130" i="46"/>
  <c r="N130" i="46" s="1"/>
  <c r="CB130" i="46"/>
  <c r="M130" i="46" s="1"/>
  <c r="CA130" i="46"/>
  <c r="L130" i="46" s="1"/>
  <c r="BZ130" i="46"/>
  <c r="K130" i="46" s="1"/>
  <c r="BY130" i="46"/>
  <c r="J130" i="46" s="1"/>
  <c r="BX130" i="46"/>
  <c r="I130" i="46" s="1"/>
  <c r="BW130" i="46"/>
  <c r="BV130" i="46"/>
  <c r="BU130" i="46"/>
  <c r="BT130" i="46"/>
  <c r="E130" i="46" s="1"/>
  <c r="BS130" i="46"/>
  <c r="BO130" i="46"/>
  <c r="BN130" i="46"/>
  <c r="B130" i="46"/>
  <c r="B130" i="44" s="1"/>
  <c r="A130" i="46"/>
  <c r="A128" i="27" s="1"/>
  <c r="EF129" i="46"/>
  <c r="EE129" i="46"/>
  <c r="BP129" i="46" s="1"/>
  <c r="ED129" i="46"/>
  <c r="BO129" i="46" s="1"/>
  <c r="EC129" i="46"/>
  <c r="BN129" i="46" s="1"/>
  <c r="EB129" i="46"/>
  <c r="EA129" i="46"/>
  <c r="DZ129" i="46"/>
  <c r="DY129" i="46"/>
  <c r="DX129" i="46"/>
  <c r="DW129" i="46"/>
  <c r="BH129" i="46" s="1"/>
  <c r="DV129" i="46"/>
  <c r="BG129" i="44" s="1"/>
  <c r="DU129" i="46"/>
  <c r="BF129" i="46" s="1"/>
  <c r="DT129" i="46"/>
  <c r="DS129" i="46"/>
  <c r="DR129" i="46"/>
  <c r="DQ129" i="46"/>
  <c r="DP129" i="46"/>
  <c r="DO129" i="46"/>
  <c r="AZ129" i="46" s="1"/>
  <c r="DN129" i="46"/>
  <c r="AY129" i="46" s="1"/>
  <c r="DM129" i="46"/>
  <c r="AX129" i="46" s="1"/>
  <c r="DL129" i="46"/>
  <c r="DK129" i="46"/>
  <c r="DJ129" i="46"/>
  <c r="AU129" i="46" s="1"/>
  <c r="DI129" i="46"/>
  <c r="DH129" i="46"/>
  <c r="AS129" i="46" s="1"/>
  <c r="DG129" i="46"/>
  <c r="AR129" i="46" s="1"/>
  <c r="DF129" i="46"/>
  <c r="AQ129" i="46" s="1"/>
  <c r="DE129" i="46"/>
  <c r="AP129" i="46" s="1"/>
  <c r="DD129" i="46"/>
  <c r="DC129" i="46"/>
  <c r="AN129" i="46" s="1"/>
  <c r="DB129" i="46"/>
  <c r="AM129" i="46" s="1"/>
  <c r="DA129" i="46"/>
  <c r="CZ129" i="46"/>
  <c r="CY129" i="46"/>
  <c r="AJ129" i="46" s="1"/>
  <c r="CX129" i="46"/>
  <c r="AI129" i="46" s="1"/>
  <c r="CW129" i="46"/>
  <c r="CV129" i="46"/>
  <c r="CU129" i="46"/>
  <c r="CT129" i="46"/>
  <c r="AE129" i="46" s="1"/>
  <c r="CS129" i="46"/>
  <c r="CR129" i="46"/>
  <c r="CQ129" i="46"/>
  <c r="AB129" i="46" s="1"/>
  <c r="CP129" i="46"/>
  <c r="AA129" i="46" s="1"/>
  <c r="CO129" i="46"/>
  <c r="Z129" i="46" s="1"/>
  <c r="CN129" i="46"/>
  <c r="Y129" i="46" s="1"/>
  <c r="CM129" i="46"/>
  <c r="CL129" i="46"/>
  <c r="W129" i="46" s="1"/>
  <c r="CK129" i="46"/>
  <c r="CJ129" i="46"/>
  <c r="CI129" i="46"/>
  <c r="T129" i="46" s="1"/>
  <c r="CH129" i="46"/>
  <c r="S129" i="46" s="1"/>
  <c r="CG129" i="46"/>
  <c r="CF129" i="46"/>
  <c r="CE129" i="46"/>
  <c r="CD129" i="46"/>
  <c r="O129" i="46" s="1"/>
  <c r="CC129" i="46"/>
  <c r="CB129" i="46"/>
  <c r="CA129" i="46"/>
  <c r="L129" i="46" s="1"/>
  <c r="BZ129" i="46"/>
  <c r="K129" i="46" s="1"/>
  <c r="BY129" i="46"/>
  <c r="BX129" i="46"/>
  <c r="BW129" i="46"/>
  <c r="H129" i="46" s="1"/>
  <c r="BV129" i="46"/>
  <c r="BU129" i="46"/>
  <c r="BT129" i="46"/>
  <c r="BS129" i="46"/>
  <c r="D129" i="46" s="1"/>
  <c r="BG129" i="46"/>
  <c r="B129" i="46"/>
  <c r="B129" i="44" s="1"/>
  <c r="A129" i="46"/>
  <c r="A127" i="27" s="1"/>
  <c r="EF128" i="46"/>
  <c r="BQ128" i="46" s="1"/>
  <c r="EE128" i="46"/>
  <c r="BP128" i="46" s="1"/>
  <c r="ED128" i="46"/>
  <c r="EC128" i="46"/>
  <c r="EB128" i="46"/>
  <c r="EA128" i="46"/>
  <c r="DZ128" i="46"/>
  <c r="DY128" i="46"/>
  <c r="DX128" i="46"/>
  <c r="DW128" i="46"/>
  <c r="BH128" i="46" s="1"/>
  <c r="DV128" i="46"/>
  <c r="DU128" i="46"/>
  <c r="BF128" i="46" s="1"/>
  <c r="DT128" i="46"/>
  <c r="BE128" i="46" s="1"/>
  <c r="DS128" i="46"/>
  <c r="BD128" i="46" s="1"/>
  <c r="DR128" i="46"/>
  <c r="BC128" i="46" s="1"/>
  <c r="DQ128" i="46"/>
  <c r="DP128" i="46"/>
  <c r="BA128" i="46" s="1"/>
  <c r="DO128" i="46"/>
  <c r="AZ128" i="46" s="1"/>
  <c r="DN128" i="46"/>
  <c r="DM128" i="46"/>
  <c r="DL128" i="46"/>
  <c r="AW128" i="46" s="1"/>
  <c r="DK128" i="46"/>
  <c r="AV128" i="46" s="1"/>
  <c r="DJ128" i="46"/>
  <c r="DI128" i="46"/>
  <c r="DH128" i="46"/>
  <c r="AS128" i="46" s="1"/>
  <c r="DG128" i="46"/>
  <c r="DF128" i="46"/>
  <c r="DE128" i="46"/>
  <c r="DD128" i="46"/>
  <c r="AO128" i="46" s="1"/>
  <c r="DC128" i="46"/>
  <c r="AN128" i="46" s="1"/>
  <c r="DB128" i="46"/>
  <c r="DA128" i="46"/>
  <c r="CZ128" i="46"/>
  <c r="CY128" i="46"/>
  <c r="AJ128" i="46" s="1"/>
  <c r="CX128" i="46"/>
  <c r="CW128" i="46"/>
  <c r="CV128" i="46"/>
  <c r="CU128" i="46"/>
  <c r="CT128" i="46"/>
  <c r="AE128" i="46" s="1"/>
  <c r="CS128" i="46"/>
  <c r="AD128" i="46" s="1"/>
  <c r="CR128" i="46"/>
  <c r="AC128" i="46" s="1"/>
  <c r="CQ128" i="46"/>
  <c r="AB128" i="46" s="1"/>
  <c r="CP128" i="46"/>
  <c r="CO128" i="46"/>
  <c r="CN128" i="46"/>
  <c r="CM128" i="46"/>
  <c r="X128" i="46" s="1"/>
  <c r="CL128" i="46"/>
  <c r="W128" i="46" s="1"/>
  <c r="CK128" i="46"/>
  <c r="CJ128" i="46"/>
  <c r="CI128" i="46"/>
  <c r="CH128" i="46"/>
  <c r="CG128" i="46"/>
  <c r="CF128" i="46"/>
  <c r="Q128" i="46" s="1"/>
  <c r="CE128" i="46"/>
  <c r="CD128" i="46"/>
  <c r="CC128" i="46"/>
  <c r="N128" i="46" s="1"/>
  <c r="CB128" i="46"/>
  <c r="M128" i="46" s="1"/>
  <c r="CA128" i="46"/>
  <c r="L128" i="46" s="1"/>
  <c r="BZ128" i="46"/>
  <c r="BY128" i="46"/>
  <c r="BX128" i="46"/>
  <c r="I128" i="46" s="1"/>
  <c r="BW128" i="46"/>
  <c r="H128" i="46" s="1"/>
  <c r="BV128" i="46"/>
  <c r="BU128" i="46"/>
  <c r="F128" i="46" s="1"/>
  <c r="BT128" i="46"/>
  <c r="E128" i="46" s="1"/>
  <c r="BS128" i="46"/>
  <c r="D128" i="46" s="1"/>
  <c r="B128" i="46"/>
  <c r="B128" i="44" s="1"/>
  <c r="A128" i="46"/>
  <c r="EF127" i="46"/>
  <c r="EE127" i="46"/>
  <c r="BP127" i="46" s="1"/>
  <c r="ED127" i="46"/>
  <c r="BO127" i="44" s="1"/>
  <c r="EC127" i="46"/>
  <c r="BN127" i="44" s="1"/>
  <c r="EB127" i="46"/>
  <c r="BM127" i="46" s="1"/>
  <c r="EA127" i="46"/>
  <c r="DZ127" i="46"/>
  <c r="BK127" i="46" s="1"/>
  <c r="DY127" i="46"/>
  <c r="BJ127" i="46" s="1"/>
  <c r="DX127" i="46"/>
  <c r="BI127" i="46" s="1"/>
  <c r="DW127" i="46"/>
  <c r="BH127" i="46" s="1"/>
  <c r="DV127" i="46"/>
  <c r="BG127" i="46" s="1"/>
  <c r="DU127" i="46"/>
  <c r="DT127" i="46"/>
  <c r="BE127" i="46" s="1"/>
  <c r="DS127" i="46"/>
  <c r="DR127" i="46"/>
  <c r="DQ127" i="46"/>
  <c r="DP127" i="46"/>
  <c r="BA127" i="46" s="1"/>
  <c r="DO127" i="46"/>
  <c r="AZ127" i="46" s="1"/>
  <c r="DN127" i="46"/>
  <c r="DM127" i="46"/>
  <c r="AX127" i="46" s="1"/>
  <c r="DL127" i="46"/>
  <c r="DK127" i="46"/>
  <c r="DJ127" i="46"/>
  <c r="DI127" i="46"/>
  <c r="AT127" i="46" s="1"/>
  <c r="DH127" i="46"/>
  <c r="AS127" i="46" s="1"/>
  <c r="DG127" i="46"/>
  <c r="AR127" i="46" s="1"/>
  <c r="DF127" i="46"/>
  <c r="AQ127" i="46" s="1"/>
  <c r="DE127" i="46"/>
  <c r="AP127" i="46" s="1"/>
  <c r="DD127" i="46"/>
  <c r="DC127" i="46"/>
  <c r="DB127" i="46"/>
  <c r="AM127" i="46" s="1"/>
  <c r="DA127" i="46"/>
  <c r="CZ127" i="46"/>
  <c r="AK127" i="46" s="1"/>
  <c r="CY127" i="46"/>
  <c r="CX127" i="46"/>
  <c r="AI127" i="46" s="1"/>
  <c r="CW127" i="46"/>
  <c r="CV127" i="46"/>
  <c r="AG127" i="46" s="1"/>
  <c r="CU127" i="46"/>
  <c r="CT127" i="46"/>
  <c r="CS127" i="46"/>
  <c r="CR127" i="46"/>
  <c r="AC127" i="46" s="1"/>
  <c r="CQ127" i="46"/>
  <c r="CP127" i="46"/>
  <c r="CO127" i="46"/>
  <c r="Z127" i="46" s="1"/>
  <c r="CN127" i="46"/>
  <c r="Y127" i="46" s="1"/>
  <c r="CM127" i="46"/>
  <c r="CL127" i="46"/>
  <c r="CK127" i="46"/>
  <c r="CJ127" i="46"/>
  <c r="U127" i="46" s="1"/>
  <c r="CI127" i="46"/>
  <c r="CH127" i="46"/>
  <c r="S127" i="46" s="1"/>
  <c r="CG127" i="46"/>
  <c r="R127" i="46" s="1"/>
  <c r="CF127" i="46"/>
  <c r="Q127" i="46" s="1"/>
  <c r="CE127" i="46"/>
  <c r="CD127" i="46"/>
  <c r="CC127" i="46"/>
  <c r="CB127" i="46"/>
  <c r="M127" i="46" s="1"/>
  <c r="CA127" i="46"/>
  <c r="BZ127" i="46"/>
  <c r="K127" i="46" s="1"/>
  <c r="BY127" i="46"/>
  <c r="J127" i="46" s="1"/>
  <c r="BX127" i="46"/>
  <c r="I127" i="46" s="1"/>
  <c r="BW127" i="46"/>
  <c r="BV127" i="46"/>
  <c r="BU127" i="46"/>
  <c r="BT127" i="46"/>
  <c r="E127" i="46" s="1"/>
  <c r="BS127" i="46"/>
  <c r="BO127" i="46"/>
  <c r="BN127" i="46"/>
  <c r="B127" i="46"/>
  <c r="B127" i="44" s="1"/>
  <c r="A127" i="46"/>
  <c r="A125" i="27" s="1"/>
  <c r="EF126" i="46"/>
  <c r="EE126" i="46"/>
  <c r="ED126" i="46"/>
  <c r="BO126" i="46" s="1"/>
  <c r="EC126" i="46"/>
  <c r="BN126" i="46" s="1"/>
  <c r="EB126" i="46"/>
  <c r="BM126" i="46" s="1"/>
  <c r="EA126" i="46"/>
  <c r="DZ126" i="46"/>
  <c r="BK126" i="46" s="1"/>
  <c r="DY126" i="46"/>
  <c r="DX126" i="46"/>
  <c r="DW126" i="46"/>
  <c r="DV126" i="46"/>
  <c r="BG126" i="46" s="1"/>
  <c r="DU126" i="46"/>
  <c r="DT126" i="46"/>
  <c r="DS126" i="46"/>
  <c r="DR126" i="46"/>
  <c r="BC126" i="46" s="1"/>
  <c r="DQ126" i="46"/>
  <c r="DP126" i="46"/>
  <c r="DO126" i="46"/>
  <c r="DN126" i="46"/>
  <c r="AY126" i="46" s="1"/>
  <c r="DM126" i="46"/>
  <c r="DL126" i="46"/>
  <c r="DK126" i="46"/>
  <c r="AV126" i="46" s="1"/>
  <c r="DJ126" i="46"/>
  <c r="DI126" i="46"/>
  <c r="DH126" i="46"/>
  <c r="AS126" i="46" s="1"/>
  <c r="DG126" i="46"/>
  <c r="DF126" i="46"/>
  <c r="AQ126" i="46" s="1"/>
  <c r="DE126" i="46"/>
  <c r="AP126" i="46" s="1"/>
  <c r="DD126" i="46"/>
  <c r="AO126" i="46" s="1"/>
  <c r="DC126" i="46"/>
  <c r="DB126" i="46"/>
  <c r="AM126" i="46" s="1"/>
  <c r="DA126" i="46"/>
  <c r="CZ126" i="46"/>
  <c r="CY126" i="46"/>
  <c r="CX126" i="46"/>
  <c r="AI126" i="46" s="1"/>
  <c r="CW126" i="46"/>
  <c r="CV126" i="46"/>
  <c r="CU126" i="46"/>
  <c r="CT126" i="46"/>
  <c r="CS126" i="46"/>
  <c r="CR126" i="46"/>
  <c r="CQ126" i="46"/>
  <c r="CP126" i="46"/>
  <c r="AA126" i="46" s="1"/>
  <c r="CO126" i="46"/>
  <c r="CN126" i="46"/>
  <c r="Y126" i="46" s="1"/>
  <c r="CM126" i="46"/>
  <c r="CL126" i="46"/>
  <c r="CK126" i="46"/>
  <c r="CJ126" i="46"/>
  <c r="CI126" i="46"/>
  <c r="CH126" i="46"/>
  <c r="CG126" i="46"/>
  <c r="R126" i="46" s="1"/>
  <c r="CF126" i="46"/>
  <c r="CE126" i="46"/>
  <c r="P126" i="46" s="1"/>
  <c r="CD126" i="46"/>
  <c r="O126" i="46" s="1"/>
  <c r="CC126" i="46"/>
  <c r="CB126" i="46"/>
  <c r="M126" i="46" s="1"/>
  <c r="CA126" i="46"/>
  <c r="BZ126" i="46"/>
  <c r="K126" i="46" s="1"/>
  <c r="BY126" i="46"/>
  <c r="BX126" i="46"/>
  <c r="I126" i="46" s="1"/>
  <c r="BW126" i="46"/>
  <c r="BV126" i="46"/>
  <c r="G126" i="46" s="1"/>
  <c r="BU126" i="46"/>
  <c r="BT126" i="46"/>
  <c r="E126" i="46" s="1"/>
  <c r="BS126" i="46"/>
  <c r="B126" i="46"/>
  <c r="B126" i="44" s="1"/>
  <c r="A126" i="46"/>
  <c r="A124" i="27" s="1"/>
  <c r="EF125" i="46"/>
  <c r="BQ125" i="46" s="1"/>
  <c r="EE125" i="46"/>
  <c r="ED125" i="46"/>
  <c r="EC125" i="46"/>
  <c r="EB125" i="46"/>
  <c r="EA125" i="46"/>
  <c r="DZ125" i="46"/>
  <c r="BK125" i="46" s="1"/>
  <c r="DY125" i="46"/>
  <c r="DX125" i="46"/>
  <c r="DW125" i="46"/>
  <c r="BH125" i="46" s="1"/>
  <c r="DV125" i="46"/>
  <c r="DU125" i="46"/>
  <c r="DT125" i="46"/>
  <c r="DS125" i="46"/>
  <c r="DR125" i="46"/>
  <c r="DQ125" i="46"/>
  <c r="DP125" i="46"/>
  <c r="DO125" i="46"/>
  <c r="AZ125" i="46" s="1"/>
  <c r="DN125" i="46"/>
  <c r="AY125" i="46" s="1"/>
  <c r="DM125" i="46"/>
  <c r="DL125" i="46"/>
  <c r="DK125" i="46"/>
  <c r="DJ125" i="46"/>
  <c r="AU125" i="46" s="1"/>
  <c r="DI125" i="46"/>
  <c r="AT125" i="46" s="1"/>
  <c r="DH125" i="46"/>
  <c r="AS125" i="46" s="1"/>
  <c r="DG125" i="46"/>
  <c r="AR125" i="46" s="1"/>
  <c r="DF125" i="46"/>
  <c r="AQ125" i="46" s="1"/>
  <c r="DE125" i="46"/>
  <c r="DD125" i="46"/>
  <c r="DC125" i="46"/>
  <c r="DB125" i="46"/>
  <c r="AM125" i="46" s="1"/>
  <c r="DA125" i="46"/>
  <c r="AL125" i="46" s="1"/>
  <c r="CZ125" i="46"/>
  <c r="CY125" i="46"/>
  <c r="CX125" i="46"/>
  <c r="CW125" i="46"/>
  <c r="CV125" i="46"/>
  <c r="AG125" i="46" s="1"/>
  <c r="CU125" i="46"/>
  <c r="CT125" i="46"/>
  <c r="AE125" i="46" s="1"/>
  <c r="CS125" i="46"/>
  <c r="CR125" i="46"/>
  <c r="CQ125" i="46"/>
  <c r="AB125" i="46" s="1"/>
  <c r="CP125" i="46"/>
  <c r="AA125" i="46" s="1"/>
  <c r="CO125" i="46"/>
  <c r="CN125" i="46"/>
  <c r="Y125" i="46" s="1"/>
  <c r="CM125" i="46"/>
  <c r="X125" i="46" s="1"/>
  <c r="CL125" i="46"/>
  <c r="W125" i="46" s="1"/>
  <c r="CK125" i="46"/>
  <c r="V125" i="46" s="1"/>
  <c r="CJ125" i="46"/>
  <c r="U125" i="46" s="1"/>
  <c r="CI125" i="46"/>
  <c r="CH125" i="46"/>
  <c r="S125" i="46" s="1"/>
  <c r="CG125" i="46"/>
  <c r="CF125" i="46"/>
  <c r="CE125" i="46"/>
  <c r="CD125" i="46"/>
  <c r="O125" i="46" s="1"/>
  <c r="CC125" i="46"/>
  <c r="CB125" i="46"/>
  <c r="CA125" i="46"/>
  <c r="BZ125" i="46"/>
  <c r="BY125" i="46"/>
  <c r="BX125" i="46"/>
  <c r="I125" i="46" s="1"/>
  <c r="BW125" i="46"/>
  <c r="H125" i="46" s="1"/>
  <c r="BV125" i="46"/>
  <c r="BU125" i="46"/>
  <c r="BT125" i="46"/>
  <c r="BS125" i="46"/>
  <c r="D125" i="46" s="1"/>
  <c r="B125" i="46"/>
  <c r="B125" i="44" s="1"/>
  <c r="A125" i="46"/>
  <c r="A123" i="27" s="1"/>
  <c r="EF124" i="46"/>
  <c r="EE124" i="46"/>
  <c r="ED124" i="46"/>
  <c r="BO124" i="46" s="1"/>
  <c r="EC124" i="46"/>
  <c r="BN124" i="46" s="1"/>
  <c r="EB124" i="46"/>
  <c r="BM124" i="46" s="1"/>
  <c r="EA124" i="46"/>
  <c r="BL124" i="46" s="1"/>
  <c r="DZ124" i="46"/>
  <c r="DY124" i="46"/>
  <c r="DX124" i="46"/>
  <c r="DW124" i="46"/>
  <c r="DV124" i="46"/>
  <c r="BG124" i="46" s="1"/>
  <c r="DU124" i="46"/>
  <c r="DT124" i="46"/>
  <c r="BE124" i="46" s="1"/>
  <c r="DS124" i="46"/>
  <c r="DR124" i="46"/>
  <c r="BC124" i="46" s="1"/>
  <c r="DQ124" i="46"/>
  <c r="DP124" i="46"/>
  <c r="BA124" i="46" s="1"/>
  <c r="DO124" i="46"/>
  <c r="AZ124" i="46" s="1"/>
  <c r="DN124" i="46"/>
  <c r="AY124" i="46" s="1"/>
  <c r="DM124" i="46"/>
  <c r="AX124" i="46" s="1"/>
  <c r="DL124" i="46"/>
  <c r="DK124" i="46"/>
  <c r="DJ124" i="46"/>
  <c r="DI124" i="46"/>
  <c r="DH124" i="46"/>
  <c r="DG124" i="46"/>
  <c r="DF124" i="46"/>
  <c r="AQ124" i="46" s="1"/>
  <c r="DE124" i="46"/>
  <c r="DD124" i="46"/>
  <c r="DC124" i="46"/>
  <c r="AN124" i="46" s="1"/>
  <c r="DB124" i="46"/>
  <c r="AM124" i="46" s="1"/>
  <c r="DA124" i="46"/>
  <c r="CZ124" i="46"/>
  <c r="CY124" i="46"/>
  <c r="CX124" i="46"/>
  <c r="CW124" i="46"/>
  <c r="CV124" i="46"/>
  <c r="CU124" i="46"/>
  <c r="CT124" i="46"/>
  <c r="AE124" i="46" s="1"/>
  <c r="CS124" i="46"/>
  <c r="CR124" i="46"/>
  <c r="CQ124" i="46"/>
  <c r="AB124" i="46" s="1"/>
  <c r="CP124" i="46"/>
  <c r="AA124" i="46" s="1"/>
  <c r="CO124" i="46"/>
  <c r="Z124" i="46" s="1"/>
  <c r="CN124" i="46"/>
  <c r="CM124" i="46"/>
  <c r="CL124" i="46"/>
  <c r="W124" i="46" s="1"/>
  <c r="CK124" i="46"/>
  <c r="CJ124" i="46"/>
  <c r="CI124" i="46"/>
  <c r="CH124" i="46"/>
  <c r="CG124" i="46"/>
  <c r="R124" i="46" s="1"/>
  <c r="CF124" i="46"/>
  <c r="CE124" i="46"/>
  <c r="P124" i="46" s="1"/>
  <c r="CD124" i="46"/>
  <c r="O124" i="46" s="1"/>
  <c r="CC124" i="46"/>
  <c r="CB124" i="46"/>
  <c r="M124" i="46" s="1"/>
  <c r="CA124" i="46"/>
  <c r="BZ124" i="46"/>
  <c r="K124" i="46" s="1"/>
  <c r="BY124" i="46"/>
  <c r="BX124" i="46"/>
  <c r="I124" i="46" s="1"/>
  <c r="BW124" i="46"/>
  <c r="H124" i="46" s="1"/>
  <c r="BV124" i="46"/>
  <c r="G124" i="46" s="1"/>
  <c r="BU124" i="46"/>
  <c r="BT124" i="46"/>
  <c r="BS124" i="46"/>
  <c r="B124" i="46"/>
  <c r="B124" i="44" s="1"/>
  <c r="A124" i="46"/>
  <c r="A122" i="27" s="1"/>
  <c r="EF123" i="46"/>
  <c r="EE123" i="46"/>
  <c r="BP123" i="46" s="1"/>
  <c r="ED123" i="46"/>
  <c r="EC123" i="46"/>
  <c r="EB123" i="46"/>
  <c r="BM123" i="46" s="1"/>
  <c r="EA123" i="46"/>
  <c r="DZ123" i="46"/>
  <c r="BK123" i="46" s="1"/>
  <c r="DY123" i="46"/>
  <c r="DX123" i="46"/>
  <c r="BI123" i="46" s="1"/>
  <c r="DW123" i="46"/>
  <c r="BH123" i="46" s="1"/>
  <c r="DV123" i="46"/>
  <c r="BG123" i="46" s="1"/>
  <c r="DU123" i="46"/>
  <c r="DT123" i="46"/>
  <c r="BE123" i="46" s="1"/>
  <c r="DS123" i="46"/>
  <c r="BD123" i="46" s="1"/>
  <c r="DR123" i="46"/>
  <c r="DQ123" i="46"/>
  <c r="DP123" i="46"/>
  <c r="BA123" i="46" s="1"/>
  <c r="DO123" i="46"/>
  <c r="AZ123" i="46" s="1"/>
  <c r="DN123" i="46"/>
  <c r="DM123" i="46"/>
  <c r="DL123" i="46"/>
  <c r="AW123" i="46" s="1"/>
  <c r="DK123" i="46"/>
  <c r="DJ123" i="46"/>
  <c r="AU123" i="46" s="1"/>
  <c r="DI123" i="46"/>
  <c r="DH123" i="46"/>
  <c r="AS123" i="46" s="1"/>
  <c r="DG123" i="46"/>
  <c r="DF123" i="46"/>
  <c r="AQ123" i="46" s="1"/>
  <c r="DE123" i="46"/>
  <c r="DD123" i="46"/>
  <c r="DC123" i="46"/>
  <c r="DB123" i="46"/>
  <c r="DA123" i="46"/>
  <c r="CZ123" i="46"/>
  <c r="AK123" i="46" s="1"/>
  <c r="CY123" i="46"/>
  <c r="CX123" i="46"/>
  <c r="AI123" i="46" s="1"/>
  <c r="CW123" i="46"/>
  <c r="CV123" i="46"/>
  <c r="AG123" i="46" s="1"/>
  <c r="CU123" i="46"/>
  <c r="CT123" i="46"/>
  <c r="CS123" i="46"/>
  <c r="CR123" i="46"/>
  <c r="AC123" i="46" s="1"/>
  <c r="CQ123" i="46"/>
  <c r="CP123" i="46"/>
  <c r="AA123" i="46" s="1"/>
  <c r="CO123" i="46"/>
  <c r="CN123" i="46"/>
  <c r="Y123" i="46" s="1"/>
  <c r="CM123" i="46"/>
  <c r="CL123" i="46"/>
  <c r="W123" i="46" s="1"/>
  <c r="CK123" i="46"/>
  <c r="V123" i="46" s="1"/>
  <c r="CJ123" i="46"/>
  <c r="CI123" i="46"/>
  <c r="T123" i="46" s="1"/>
  <c r="CH123" i="46"/>
  <c r="S123" i="46" s="1"/>
  <c r="CG123" i="46"/>
  <c r="CF123" i="46"/>
  <c r="CE123" i="46"/>
  <c r="CD123" i="46"/>
  <c r="O123" i="46" s="1"/>
  <c r="CC123" i="46"/>
  <c r="N123" i="46" s="1"/>
  <c r="CB123" i="46"/>
  <c r="CA123" i="46"/>
  <c r="L123" i="46" s="1"/>
  <c r="BZ123" i="46"/>
  <c r="K123" i="46" s="1"/>
  <c r="BY123" i="46"/>
  <c r="BX123" i="46"/>
  <c r="BW123" i="46"/>
  <c r="BV123" i="46"/>
  <c r="G123" i="46" s="1"/>
  <c r="BU123" i="46"/>
  <c r="F123" i="46" s="1"/>
  <c r="BT123" i="46"/>
  <c r="BS123" i="46"/>
  <c r="D123" i="46" s="1"/>
  <c r="B123" i="46"/>
  <c r="B123" i="44" s="1"/>
  <c r="A123" i="46"/>
  <c r="A121" i="27" s="1"/>
  <c r="EF122" i="46"/>
  <c r="EE122" i="46"/>
  <c r="ED122" i="46"/>
  <c r="BO122" i="44" s="1"/>
  <c r="EC122" i="46"/>
  <c r="BN122" i="46" s="1"/>
  <c r="EB122" i="46"/>
  <c r="EA122" i="46"/>
  <c r="DZ122" i="46"/>
  <c r="DY122" i="46"/>
  <c r="DX122" i="46"/>
  <c r="DW122" i="46"/>
  <c r="DV122" i="46"/>
  <c r="BG122" i="46" s="1"/>
  <c r="DU122" i="46"/>
  <c r="DT122" i="46"/>
  <c r="BE122" i="46" s="1"/>
  <c r="DS122" i="46"/>
  <c r="BD122" i="46" s="1"/>
  <c r="DR122" i="46"/>
  <c r="DQ122" i="46"/>
  <c r="DP122" i="46"/>
  <c r="DO122" i="46"/>
  <c r="DN122" i="46"/>
  <c r="AY122" i="46" s="1"/>
  <c r="DM122" i="46"/>
  <c r="DL122" i="46"/>
  <c r="AW122" i="46" s="1"/>
  <c r="DK122" i="46"/>
  <c r="AV122" i="46" s="1"/>
  <c r="DJ122" i="46"/>
  <c r="AU122" i="46" s="1"/>
  <c r="DI122" i="46"/>
  <c r="DH122" i="46"/>
  <c r="AS122" i="46" s="1"/>
  <c r="DG122" i="46"/>
  <c r="DF122" i="46"/>
  <c r="AQ122" i="46" s="1"/>
  <c r="DE122" i="46"/>
  <c r="AP122" i="46" s="1"/>
  <c r="DD122" i="46"/>
  <c r="AO122" i="46" s="1"/>
  <c r="DC122" i="46"/>
  <c r="AN122" i="46" s="1"/>
  <c r="DB122" i="46"/>
  <c r="AM122" i="46" s="1"/>
  <c r="DA122" i="46"/>
  <c r="CZ122" i="46"/>
  <c r="CY122" i="46"/>
  <c r="AJ122" i="46" s="1"/>
  <c r="CX122" i="46"/>
  <c r="AI122" i="46" s="1"/>
  <c r="CW122" i="46"/>
  <c r="CV122" i="46"/>
  <c r="AG122" i="46" s="1"/>
  <c r="CU122" i="46"/>
  <c r="AF122" i="46" s="1"/>
  <c r="CT122" i="46"/>
  <c r="CS122" i="46"/>
  <c r="CR122" i="46"/>
  <c r="AC122" i="46" s="1"/>
  <c r="CQ122" i="46"/>
  <c r="CP122" i="46"/>
  <c r="AA122" i="46" s="1"/>
  <c r="CO122" i="46"/>
  <c r="CN122" i="46"/>
  <c r="CM122" i="46"/>
  <c r="X122" i="46" s="1"/>
  <c r="CL122" i="46"/>
  <c r="W122" i="46" s="1"/>
  <c r="CK122" i="46"/>
  <c r="CJ122" i="46"/>
  <c r="U122" i="46" s="1"/>
  <c r="CI122" i="46"/>
  <c r="CH122" i="46"/>
  <c r="S122" i="46" s="1"/>
  <c r="CG122" i="46"/>
  <c r="R122" i="46" s="1"/>
  <c r="CF122" i="46"/>
  <c r="CE122" i="46"/>
  <c r="P122" i="46" s="1"/>
  <c r="CD122" i="46"/>
  <c r="CC122" i="46"/>
  <c r="CB122" i="46"/>
  <c r="CA122" i="46"/>
  <c r="BZ122" i="46"/>
  <c r="K122" i="46" s="1"/>
  <c r="BY122" i="46"/>
  <c r="BX122" i="46"/>
  <c r="I122" i="46" s="1"/>
  <c r="BW122" i="46"/>
  <c r="BV122" i="46"/>
  <c r="G122" i="46" s="1"/>
  <c r="BU122" i="46"/>
  <c r="BT122" i="46"/>
  <c r="BS122" i="46"/>
  <c r="BO122" i="46"/>
  <c r="B122" i="46"/>
  <c r="B122" i="44" s="1"/>
  <c r="A122" i="46"/>
  <c r="A120" i="27" s="1"/>
  <c r="EF121" i="46"/>
  <c r="BQ121" i="46" s="1"/>
  <c r="EE121" i="46"/>
  <c r="BP121" i="46" s="1"/>
  <c r="ED121" i="46"/>
  <c r="BO121" i="46" s="1"/>
  <c r="EC121" i="46"/>
  <c r="EB121" i="46"/>
  <c r="BM121" i="46" s="1"/>
  <c r="EA121" i="46"/>
  <c r="BL121" i="46" s="1"/>
  <c r="DZ121" i="46"/>
  <c r="DY121" i="46"/>
  <c r="DX121" i="46"/>
  <c r="DW121" i="46"/>
  <c r="BH121" i="46" s="1"/>
  <c r="DV121" i="46"/>
  <c r="BG121" i="46" s="1"/>
  <c r="DU121" i="46"/>
  <c r="BF121" i="46" s="1"/>
  <c r="DT121" i="46"/>
  <c r="DS121" i="46"/>
  <c r="BD121" i="46" s="1"/>
  <c r="DR121" i="46"/>
  <c r="DQ121" i="46"/>
  <c r="DP121" i="46"/>
  <c r="DO121" i="46"/>
  <c r="DN121" i="46"/>
  <c r="AY121" i="46" s="1"/>
  <c r="DM121" i="46"/>
  <c r="DL121" i="46"/>
  <c r="DK121" i="46"/>
  <c r="AV121" i="46" s="1"/>
  <c r="DJ121" i="46"/>
  <c r="DI121" i="46"/>
  <c r="DH121" i="46"/>
  <c r="AS121" i="46" s="1"/>
  <c r="DG121" i="46"/>
  <c r="AR121" i="46" s="1"/>
  <c r="DF121" i="46"/>
  <c r="DE121" i="46"/>
  <c r="DD121" i="46"/>
  <c r="DC121" i="46"/>
  <c r="AN121" i="46" s="1"/>
  <c r="DB121" i="46"/>
  <c r="DA121" i="46"/>
  <c r="CZ121" i="46"/>
  <c r="AK121" i="46" s="1"/>
  <c r="CY121" i="46"/>
  <c r="AJ121" i="46" s="1"/>
  <c r="CX121" i="46"/>
  <c r="CW121" i="46"/>
  <c r="CV121" i="46"/>
  <c r="AG121" i="46" s="1"/>
  <c r="CU121" i="46"/>
  <c r="AF121" i="46" s="1"/>
  <c r="CT121" i="46"/>
  <c r="CS121" i="46"/>
  <c r="CR121" i="46"/>
  <c r="AC121" i="46" s="1"/>
  <c r="CQ121" i="46"/>
  <c r="CP121" i="46"/>
  <c r="AA121" i="46" s="1"/>
  <c r="CO121" i="46"/>
  <c r="CN121" i="46"/>
  <c r="Y121" i="46" s="1"/>
  <c r="CM121" i="46"/>
  <c r="CL121" i="46"/>
  <c r="CK121" i="46"/>
  <c r="V121" i="46" s="1"/>
  <c r="CJ121" i="46"/>
  <c r="CI121" i="46"/>
  <c r="T121" i="46" s="1"/>
  <c r="CH121" i="46"/>
  <c r="CG121" i="46"/>
  <c r="R121" i="46" s="1"/>
  <c r="CF121" i="46"/>
  <c r="CE121" i="46"/>
  <c r="P121" i="46" s="1"/>
  <c r="CD121" i="46"/>
  <c r="CC121" i="46"/>
  <c r="N121" i="46" s="1"/>
  <c r="CB121" i="46"/>
  <c r="CA121" i="46"/>
  <c r="L121" i="46" s="1"/>
  <c r="BZ121" i="46"/>
  <c r="K121" i="46" s="1"/>
  <c r="BY121" i="46"/>
  <c r="BX121" i="46"/>
  <c r="BW121" i="46"/>
  <c r="H121" i="46" s="1"/>
  <c r="BV121" i="46"/>
  <c r="BU121" i="46"/>
  <c r="BT121" i="46"/>
  <c r="E121" i="46" s="1"/>
  <c r="BS121" i="46"/>
  <c r="B121" i="46"/>
  <c r="B121" i="44" s="1"/>
  <c r="A121" i="46"/>
  <c r="A121" i="44" s="1"/>
  <c r="EF120" i="46"/>
  <c r="EE120" i="46"/>
  <c r="BP120" i="46" s="1"/>
  <c r="ED120" i="46"/>
  <c r="EC120" i="46"/>
  <c r="BN120" i="46" s="1"/>
  <c r="EB120" i="46"/>
  <c r="EA120" i="46"/>
  <c r="DZ120" i="46"/>
  <c r="DY120" i="46"/>
  <c r="DX120" i="46"/>
  <c r="DW120" i="46"/>
  <c r="BH120" i="46" s="1"/>
  <c r="DV120" i="46"/>
  <c r="DU120" i="46"/>
  <c r="DT120" i="46"/>
  <c r="BE120" i="46" s="1"/>
  <c r="DS120" i="46"/>
  <c r="BD120" i="46" s="1"/>
  <c r="DR120" i="46"/>
  <c r="DQ120" i="46"/>
  <c r="DP120" i="46"/>
  <c r="DO120" i="46"/>
  <c r="AZ120" i="46" s="1"/>
  <c r="DN120" i="46"/>
  <c r="AY120" i="46" s="1"/>
  <c r="DM120" i="46"/>
  <c r="AX120" i="46" s="1"/>
  <c r="DL120" i="46"/>
  <c r="DK120" i="46"/>
  <c r="AV120" i="46" s="1"/>
  <c r="DJ120" i="46"/>
  <c r="DI120" i="46"/>
  <c r="AT120" i="46" s="1"/>
  <c r="DH120" i="46"/>
  <c r="DG120" i="46"/>
  <c r="AR120" i="46" s="1"/>
  <c r="DF120" i="46"/>
  <c r="AQ120" i="46" s="1"/>
  <c r="DE120" i="46"/>
  <c r="AP120" i="46" s="1"/>
  <c r="DD120" i="46"/>
  <c r="DC120" i="46"/>
  <c r="DB120" i="46"/>
  <c r="DA120" i="46"/>
  <c r="CZ120" i="46"/>
  <c r="CY120" i="46"/>
  <c r="AJ120" i="46" s="1"/>
  <c r="CX120" i="46"/>
  <c r="CW120" i="46"/>
  <c r="CV120" i="46"/>
  <c r="CU120" i="46"/>
  <c r="AF120" i="46" s="1"/>
  <c r="CT120" i="46"/>
  <c r="CS120" i="46"/>
  <c r="AD120" i="46" s="1"/>
  <c r="CR120" i="46"/>
  <c r="CQ120" i="46"/>
  <c r="AB120" i="46" s="1"/>
  <c r="CP120" i="46"/>
  <c r="AA120" i="46" s="1"/>
  <c r="CO120" i="46"/>
  <c r="Z120" i="46" s="1"/>
  <c r="CN120" i="46"/>
  <c r="CM120" i="46"/>
  <c r="X120" i="46" s="1"/>
  <c r="CL120" i="46"/>
  <c r="CK120" i="46"/>
  <c r="CJ120" i="46"/>
  <c r="CI120" i="46"/>
  <c r="T120" i="46" s="1"/>
  <c r="CH120" i="46"/>
  <c r="CG120" i="46"/>
  <c r="CF120" i="46"/>
  <c r="CE120" i="46"/>
  <c r="CD120" i="46"/>
  <c r="CC120" i="46"/>
  <c r="CB120" i="46"/>
  <c r="CA120" i="46"/>
  <c r="L120" i="46" s="1"/>
  <c r="BZ120" i="46"/>
  <c r="BY120" i="46"/>
  <c r="BX120" i="46"/>
  <c r="BW120" i="46"/>
  <c r="BV120" i="46"/>
  <c r="BU120" i="46"/>
  <c r="F120" i="46" s="1"/>
  <c r="BT120" i="46"/>
  <c r="BS120" i="46"/>
  <c r="D120" i="46" s="1"/>
  <c r="B120" i="46"/>
  <c r="B120" i="44" s="1"/>
  <c r="A120" i="46"/>
  <c r="A118" i="27" s="1"/>
  <c r="EF119" i="46"/>
  <c r="EE119" i="46"/>
  <c r="ED119" i="46"/>
  <c r="EC119" i="46"/>
  <c r="EB119" i="46"/>
  <c r="EA119" i="46"/>
  <c r="BL119" i="46" s="1"/>
  <c r="DZ119" i="46"/>
  <c r="BK119" i="46" s="1"/>
  <c r="DY119" i="46"/>
  <c r="DX119" i="46"/>
  <c r="DW119" i="46"/>
  <c r="BH119" i="46" s="1"/>
  <c r="DV119" i="46"/>
  <c r="BG119" i="46" s="1"/>
  <c r="DU119" i="46"/>
  <c r="BF119" i="46" s="1"/>
  <c r="DT119" i="46"/>
  <c r="DS119" i="46"/>
  <c r="BD119" i="46" s="1"/>
  <c r="DR119" i="46"/>
  <c r="DQ119" i="46"/>
  <c r="DP119" i="46"/>
  <c r="BA119" i="46" s="1"/>
  <c r="DO119" i="46"/>
  <c r="AZ119" i="46" s="1"/>
  <c r="DN119" i="46"/>
  <c r="DM119" i="46"/>
  <c r="DL119" i="46"/>
  <c r="DK119" i="46"/>
  <c r="AV119" i="46" s="1"/>
  <c r="DJ119" i="46"/>
  <c r="DI119" i="46"/>
  <c r="DH119" i="46"/>
  <c r="DG119" i="46"/>
  <c r="DF119" i="46"/>
  <c r="DE119" i="46"/>
  <c r="AP119" i="46" s="1"/>
  <c r="DD119" i="46"/>
  <c r="DC119" i="46"/>
  <c r="AN119" i="46" s="1"/>
  <c r="DB119" i="46"/>
  <c r="AM119" i="46" s="1"/>
  <c r="DA119" i="46"/>
  <c r="CZ119" i="46"/>
  <c r="CY119" i="46"/>
  <c r="AJ119" i="46" s="1"/>
  <c r="CX119" i="46"/>
  <c r="AI119" i="46" s="1"/>
  <c r="CW119" i="46"/>
  <c r="AH119" i="46" s="1"/>
  <c r="CV119" i="46"/>
  <c r="AG119" i="46" s="1"/>
  <c r="CU119" i="46"/>
  <c r="CT119" i="46"/>
  <c r="CS119" i="46"/>
  <c r="CR119" i="46"/>
  <c r="CQ119" i="46"/>
  <c r="AB119" i="46" s="1"/>
  <c r="CP119" i="46"/>
  <c r="AA119" i="46" s="1"/>
  <c r="CO119" i="46"/>
  <c r="CN119" i="46"/>
  <c r="CM119" i="46"/>
  <c r="X119" i="46" s="1"/>
  <c r="CL119" i="46"/>
  <c r="CK119" i="46"/>
  <c r="CJ119" i="46"/>
  <c r="CI119" i="46"/>
  <c r="T119" i="46" s="1"/>
  <c r="CH119" i="46"/>
  <c r="S119" i="46" s="1"/>
  <c r="CG119" i="46"/>
  <c r="CF119" i="46"/>
  <c r="CE119" i="46"/>
  <c r="CD119" i="46"/>
  <c r="O119" i="46" s="1"/>
  <c r="CC119" i="46"/>
  <c r="CB119" i="46"/>
  <c r="CA119" i="46"/>
  <c r="BZ119" i="46"/>
  <c r="K119" i="46" s="1"/>
  <c r="BY119" i="46"/>
  <c r="J119" i="46" s="1"/>
  <c r="BX119" i="46"/>
  <c r="I119" i="46" s="1"/>
  <c r="BW119" i="46"/>
  <c r="H119" i="46" s="1"/>
  <c r="BV119" i="46"/>
  <c r="G119" i="46" s="1"/>
  <c r="BU119" i="46"/>
  <c r="BT119" i="46"/>
  <c r="E119" i="46" s="1"/>
  <c r="BS119" i="46"/>
  <c r="D119" i="46" s="1"/>
  <c r="B119" i="46"/>
  <c r="B119" i="44" s="1"/>
  <c r="A119" i="46"/>
  <c r="A117" i="27" s="1"/>
  <c r="EF118" i="46"/>
  <c r="BQ118" i="46" s="1"/>
  <c r="EE118" i="46"/>
  <c r="ED118" i="46"/>
  <c r="BO118" i="44" s="1"/>
  <c r="EC118" i="46"/>
  <c r="EB118" i="46"/>
  <c r="BM118" i="46" s="1"/>
  <c r="EA118" i="46"/>
  <c r="BL118" i="46" s="1"/>
  <c r="DZ118" i="46"/>
  <c r="BK118" i="46" s="1"/>
  <c r="DY118" i="46"/>
  <c r="DX118" i="46"/>
  <c r="DW118" i="46"/>
  <c r="DV118" i="46"/>
  <c r="BG118" i="46" s="1"/>
  <c r="DU118" i="46"/>
  <c r="DT118" i="46"/>
  <c r="DS118" i="46"/>
  <c r="BD118" i="46" s="1"/>
  <c r="DR118" i="46"/>
  <c r="DQ118" i="46"/>
  <c r="DP118" i="46"/>
  <c r="DO118" i="46"/>
  <c r="AZ118" i="46" s="1"/>
  <c r="DN118" i="46"/>
  <c r="DM118" i="46"/>
  <c r="DL118" i="46"/>
  <c r="AW118" i="46" s="1"/>
  <c r="DK118" i="46"/>
  <c r="AV118" i="46" s="1"/>
  <c r="DJ118" i="46"/>
  <c r="AU118" i="46" s="1"/>
  <c r="DI118" i="46"/>
  <c r="DH118" i="46"/>
  <c r="DG118" i="46"/>
  <c r="AR118" i="46" s="1"/>
  <c r="DF118" i="46"/>
  <c r="DE118" i="46"/>
  <c r="DD118" i="46"/>
  <c r="AO118" i="46" s="1"/>
  <c r="DC118" i="46"/>
  <c r="DB118" i="46"/>
  <c r="AM118" i="46" s="1"/>
  <c r="DA118" i="46"/>
  <c r="CZ118" i="46"/>
  <c r="CY118" i="46"/>
  <c r="AJ118" i="46" s="1"/>
  <c r="CX118" i="46"/>
  <c r="CW118" i="46"/>
  <c r="CV118" i="46"/>
  <c r="CU118" i="46"/>
  <c r="AF118" i="46" s="1"/>
  <c r="CT118" i="46"/>
  <c r="CS118" i="46"/>
  <c r="AD118" i="46" s="1"/>
  <c r="CR118" i="46"/>
  <c r="AC118" i="46" s="1"/>
  <c r="CQ118" i="46"/>
  <c r="CP118" i="46"/>
  <c r="AA118" i="46" s="1"/>
  <c r="CO118" i="46"/>
  <c r="CN118" i="46"/>
  <c r="CM118" i="46"/>
  <c r="CL118" i="46"/>
  <c r="W118" i="46" s="1"/>
  <c r="CK118" i="46"/>
  <c r="CJ118" i="46"/>
  <c r="CI118" i="46"/>
  <c r="T118" i="46" s="1"/>
  <c r="CH118" i="46"/>
  <c r="S118" i="46" s="1"/>
  <c r="CG118" i="46"/>
  <c r="CF118" i="46"/>
  <c r="Q118" i="46" s="1"/>
  <c r="CE118" i="46"/>
  <c r="P118" i="46" s="1"/>
  <c r="CD118" i="46"/>
  <c r="CC118" i="46"/>
  <c r="CB118" i="46"/>
  <c r="CA118" i="46"/>
  <c r="L118" i="46" s="1"/>
  <c r="BZ118" i="46"/>
  <c r="BY118" i="46"/>
  <c r="BX118" i="46"/>
  <c r="BW118" i="46"/>
  <c r="H118" i="46" s="1"/>
  <c r="BV118" i="46"/>
  <c r="BU118" i="46"/>
  <c r="F118" i="46" s="1"/>
  <c r="BT118" i="46"/>
  <c r="BS118" i="46"/>
  <c r="BO118" i="46"/>
  <c r="B118" i="46"/>
  <c r="B118" i="44" s="1"/>
  <c r="A118" i="46"/>
  <c r="A116" i="27" s="1"/>
  <c r="EF117" i="46"/>
  <c r="BQ117" i="46" s="1"/>
  <c r="EE117" i="46"/>
  <c r="BP117" i="46" s="1"/>
  <c r="ED117" i="46"/>
  <c r="BO117" i="46" s="1"/>
  <c r="EC117" i="46"/>
  <c r="EB117" i="46"/>
  <c r="BM117" i="46" s="1"/>
  <c r="EA117" i="46"/>
  <c r="BL117" i="46" s="1"/>
  <c r="DZ117" i="46"/>
  <c r="DY117" i="46"/>
  <c r="BJ117" i="46" s="1"/>
  <c r="DX117" i="46"/>
  <c r="DW117" i="46"/>
  <c r="BH117" i="46" s="1"/>
  <c r="DV117" i="46"/>
  <c r="BG117" i="46" s="1"/>
  <c r="DU117" i="46"/>
  <c r="DT117" i="46"/>
  <c r="BE117" i="46" s="1"/>
  <c r="DS117" i="46"/>
  <c r="DR117" i="46"/>
  <c r="DQ117" i="46"/>
  <c r="DP117" i="46"/>
  <c r="BA117" i="46" s="1"/>
  <c r="DO117" i="46"/>
  <c r="AZ117" i="46" s="1"/>
  <c r="DN117" i="46"/>
  <c r="DM117" i="46"/>
  <c r="DL117" i="46"/>
  <c r="AW117" i="46" s="1"/>
  <c r="DK117" i="46"/>
  <c r="DJ117" i="46"/>
  <c r="AU117" i="46" s="1"/>
  <c r="DI117" i="46"/>
  <c r="AT117" i="46" s="1"/>
  <c r="DH117" i="46"/>
  <c r="AS117" i="46" s="1"/>
  <c r="DG117" i="46"/>
  <c r="DF117" i="46"/>
  <c r="AQ117" i="46" s="1"/>
  <c r="DE117" i="46"/>
  <c r="DD117" i="46"/>
  <c r="AO117" i="46" s="1"/>
  <c r="DC117" i="46"/>
  <c r="AN117" i="46" s="1"/>
  <c r="DB117" i="46"/>
  <c r="AM117" i="46" s="1"/>
  <c r="DA117" i="46"/>
  <c r="CZ117" i="46"/>
  <c r="AK117" i="46" s="1"/>
  <c r="CY117" i="46"/>
  <c r="CX117" i="46"/>
  <c r="CW117" i="46"/>
  <c r="CV117" i="46"/>
  <c r="AG117" i="46" s="1"/>
  <c r="CU117" i="46"/>
  <c r="CT117" i="46"/>
  <c r="CS117" i="46"/>
  <c r="CR117" i="46"/>
  <c r="CQ117" i="46"/>
  <c r="AB117" i="46" s="1"/>
  <c r="CP117" i="46"/>
  <c r="AA117" i="46" s="1"/>
  <c r="CO117" i="46"/>
  <c r="CN117" i="46"/>
  <c r="Y117" i="46" s="1"/>
  <c r="CM117" i="46"/>
  <c r="X117" i="46" s="1"/>
  <c r="CL117" i="46"/>
  <c r="CK117" i="46"/>
  <c r="V117" i="46" s="1"/>
  <c r="CJ117" i="46"/>
  <c r="U117" i="46" s="1"/>
  <c r="CI117" i="46"/>
  <c r="T117" i="46" s="1"/>
  <c r="CH117" i="46"/>
  <c r="CG117" i="46"/>
  <c r="CF117" i="46"/>
  <c r="Q117" i="46" s="1"/>
  <c r="CE117" i="46"/>
  <c r="P117" i="46" s="1"/>
  <c r="CD117" i="46"/>
  <c r="O117" i="46" s="1"/>
  <c r="CC117" i="46"/>
  <c r="CB117" i="46"/>
  <c r="M117" i="46" s="1"/>
  <c r="CA117" i="46"/>
  <c r="L117" i="46" s="1"/>
  <c r="BZ117" i="46"/>
  <c r="K117" i="46" s="1"/>
  <c r="BY117" i="46"/>
  <c r="BX117" i="46"/>
  <c r="I117" i="46" s="1"/>
  <c r="BW117" i="46"/>
  <c r="H117" i="46" s="1"/>
  <c r="BV117" i="46"/>
  <c r="G117" i="46" s="1"/>
  <c r="BU117" i="46"/>
  <c r="BT117" i="46"/>
  <c r="E117" i="46" s="1"/>
  <c r="BS117" i="46"/>
  <c r="B117" i="46"/>
  <c r="B117" i="44" s="1"/>
  <c r="A117" i="46"/>
  <c r="A115" i="27" s="1"/>
  <c r="EF116" i="46"/>
  <c r="BQ116" i="46" s="1"/>
  <c r="EE116" i="46"/>
  <c r="ED116" i="46"/>
  <c r="EC116" i="46"/>
  <c r="BN116" i="46" s="1"/>
  <c r="EB116" i="46"/>
  <c r="BM116" i="46" s="1"/>
  <c r="EA116" i="46"/>
  <c r="BL116" i="46" s="1"/>
  <c r="DZ116" i="46"/>
  <c r="DY116" i="46"/>
  <c r="DX116" i="46"/>
  <c r="BI116" i="46" s="1"/>
  <c r="DW116" i="46"/>
  <c r="DV116" i="46"/>
  <c r="BG116" i="46" s="1"/>
  <c r="DU116" i="46"/>
  <c r="DT116" i="46"/>
  <c r="DS116" i="46"/>
  <c r="DR116" i="46"/>
  <c r="DQ116" i="46"/>
  <c r="DP116" i="46"/>
  <c r="BA116" i="46" s="1"/>
  <c r="DO116" i="46"/>
  <c r="AZ116" i="46" s="1"/>
  <c r="DN116" i="46"/>
  <c r="DM116" i="46"/>
  <c r="AX116" i="46" s="1"/>
  <c r="DL116" i="46"/>
  <c r="AW116" i="46" s="1"/>
  <c r="DK116" i="46"/>
  <c r="DJ116" i="46"/>
  <c r="DI116" i="46"/>
  <c r="DH116" i="46"/>
  <c r="AS116" i="46" s="1"/>
  <c r="DG116" i="46"/>
  <c r="AR116" i="46" s="1"/>
  <c r="DF116" i="46"/>
  <c r="AQ116" i="46" s="1"/>
  <c r="DE116" i="46"/>
  <c r="DD116" i="46"/>
  <c r="DC116" i="46"/>
  <c r="AN116" i="46" s="1"/>
  <c r="DB116" i="46"/>
  <c r="AM116" i="46" s="1"/>
  <c r="DA116" i="46"/>
  <c r="CZ116" i="46"/>
  <c r="AK116" i="46" s="1"/>
  <c r="CY116" i="46"/>
  <c r="AJ116" i="46" s="1"/>
  <c r="CX116" i="46"/>
  <c r="CW116" i="46"/>
  <c r="CV116" i="46"/>
  <c r="AG116" i="46" s="1"/>
  <c r="CU116" i="46"/>
  <c r="CT116" i="46"/>
  <c r="AE116" i="46" s="1"/>
  <c r="CS116" i="46"/>
  <c r="CR116" i="46"/>
  <c r="AC116" i="46" s="1"/>
  <c r="CQ116" i="46"/>
  <c r="CP116" i="46"/>
  <c r="AA116" i="46" s="1"/>
  <c r="CO116" i="46"/>
  <c r="CN116" i="46"/>
  <c r="Y116" i="46" s="1"/>
  <c r="CM116" i="46"/>
  <c r="CL116" i="46"/>
  <c r="W116" i="46" s="1"/>
  <c r="CK116" i="46"/>
  <c r="CJ116" i="46"/>
  <c r="U116" i="46" s="1"/>
  <c r="CI116" i="46"/>
  <c r="CH116" i="46"/>
  <c r="CG116" i="46"/>
  <c r="CF116" i="46"/>
  <c r="Q116" i="46" s="1"/>
  <c r="CE116" i="46"/>
  <c r="P116" i="46" s="1"/>
  <c r="CD116" i="46"/>
  <c r="CC116" i="46"/>
  <c r="CB116" i="46"/>
  <c r="M116" i="46" s="1"/>
  <c r="CA116" i="46"/>
  <c r="BZ116" i="46"/>
  <c r="K116" i="46" s="1"/>
  <c r="BY116" i="46"/>
  <c r="J116" i="46" s="1"/>
  <c r="BX116" i="46"/>
  <c r="I116" i="46" s="1"/>
  <c r="BW116" i="46"/>
  <c r="BV116" i="46"/>
  <c r="G116" i="46" s="1"/>
  <c r="BU116" i="46"/>
  <c r="BT116" i="46"/>
  <c r="E116" i="46" s="1"/>
  <c r="BS116" i="46"/>
  <c r="B116" i="46"/>
  <c r="B116" i="44" s="1"/>
  <c r="A116" i="46"/>
  <c r="A114" i="27" s="1"/>
  <c r="EF115" i="46"/>
  <c r="EE115" i="46"/>
  <c r="BP115" i="46" s="1"/>
  <c r="ED115" i="46"/>
  <c r="BO115" i="44" s="1"/>
  <c r="EC115" i="46"/>
  <c r="EB115" i="46"/>
  <c r="BM115" i="46" s="1"/>
  <c r="EA115" i="46"/>
  <c r="DZ115" i="46"/>
  <c r="BK115" i="46" s="1"/>
  <c r="DY115" i="46"/>
  <c r="DX115" i="46"/>
  <c r="BI115" i="46" s="1"/>
  <c r="DW115" i="46"/>
  <c r="DV115" i="46"/>
  <c r="DU115" i="46"/>
  <c r="DT115" i="46"/>
  <c r="BE115" i="46" s="1"/>
  <c r="DS115" i="46"/>
  <c r="DR115" i="46"/>
  <c r="DQ115" i="46"/>
  <c r="BB115" i="46" s="1"/>
  <c r="DP115" i="46"/>
  <c r="BA115" i="46" s="1"/>
  <c r="DO115" i="46"/>
  <c r="DN115" i="46"/>
  <c r="DM115" i="46"/>
  <c r="DL115" i="46"/>
  <c r="AW115" i="46" s="1"/>
  <c r="DK115" i="46"/>
  <c r="DJ115" i="46"/>
  <c r="AU115" i="46" s="1"/>
  <c r="DI115" i="46"/>
  <c r="DH115" i="46"/>
  <c r="AS115" i="46" s="1"/>
  <c r="DG115" i="46"/>
  <c r="AR115" i="46" s="1"/>
  <c r="DF115" i="46"/>
  <c r="AQ115" i="46" s="1"/>
  <c r="DE115" i="46"/>
  <c r="DD115" i="46"/>
  <c r="AO115" i="46" s="1"/>
  <c r="DC115" i="46"/>
  <c r="AN115" i="46" s="1"/>
  <c r="DB115" i="46"/>
  <c r="DA115" i="46"/>
  <c r="CZ115" i="46"/>
  <c r="CY115" i="46"/>
  <c r="AJ115" i="46" s="1"/>
  <c r="CX115" i="46"/>
  <c r="AI115" i="46" s="1"/>
  <c r="CW115" i="46"/>
  <c r="CV115" i="46"/>
  <c r="AG115" i="46" s="1"/>
  <c r="CU115" i="46"/>
  <c r="CT115" i="46"/>
  <c r="AE115" i="46" s="1"/>
  <c r="CS115" i="46"/>
  <c r="AD115" i="46" s="1"/>
  <c r="CR115" i="46"/>
  <c r="CQ115" i="46"/>
  <c r="CP115" i="46"/>
  <c r="AA115" i="46" s="1"/>
  <c r="CO115" i="46"/>
  <c r="CN115" i="46"/>
  <c r="Y115" i="46" s="1"/>
  <c r="CM115" i="46"/>
  <c r="CL115" i="46"/>
  <c r="CK115" i="46"/>
  <c r="V115" i="46" s="1"/>
  <c r="CJ115" i="46"/>
  <c r="U115" i="46" s="1"/>
  <c r="CI115" i="46"/>
  <c r="CH115" i="46"/>
  <c r="CG115" i="46"/>
  <c r="CF115" i="46"/>
  <c r="Q115" i="46" s="1"/>
  <c r="CE115" i="46"/>
  <c r="P115" i="46" s="1"/>
  <c r="CD115" i="46"/>
  <c r="CC115" i="46"/>
  <c r="N115" i="46" s="1"/>
  <c r="CB115" i="46"/>
  <c r="M115" i="46" s="1"/>
  <c r="CA115" i="46"/>
  <c r="L115" i="46" s="1"/>
  <c r="BZ115" i="46"/>
  <c r="K115" i="46" s="1"/>
  <c r="BY115" i="46"/>
  <c r="BX115" i="46"/>
  <c r="I115" i="46" s="1"/>
  <c r="BW115" i="46"/>
  <c r="BV115" i="46"/>
  <c r="BU115" i="46"/>
  <c r="BT115" i="46"/>
  <c r="E115" i="46" s="1"/>
  <c r="BS115" i="46"/>
  <c r="BO115" i="46"/>
  <c r="B115" i="46"/>
  <c r="B115" i="44" s="1"/>
  <c r="A115" i="46"/>
  <c r="A113" i="27" s="1"/>
  <c r="EF114" i="46"/>
  <c r="EE114" i="46"/>
  <c r="ED114" i="46"/>
  <c r="BO114" i="44" s="1"/>
  <c r="EC114" i="46"/>
  <c r="BN114" i="46" s="1"/>
  <c r="EB114" i="46"/>
  <c r="EA114" i="46"/>
  <c r="DZ114" i="46"/>
  <c r="DY114" i="46"/>
  <c r="BJ114" i="46" s="1"/>
  <c r="DX114" i="46"/>
  <c r="DW114" i="46"/>
  <c r="BH114" i="46" s="1"/>
  <c r="DV114" i="46"/>
  <c r="DU114" i="46"/>
  <c r="DT114" i="46"/>
  <c r="DS114" i="46"/>
  <c r="DR114" i="46"/>
  <c r="DQ114" i="46"/>
  <c r="BB114" i="46" s="1"/>
  <c r="DP114" i="46"/>
  <c r="BA114" i="46" s="1"/>
  <c r="DO114" i="46"/>
  <c r="AZ114" i="46" s="1"/>
  <c r="DN114" i="46"/>
  <c r="AY114" i="46" s="1"/>
  <c r="DM114" i="46"/>
  <c r="AX114" i="46" s="1"/>
  <c r="DL114" i="46"/>
  <c r="DK114" i="46"/>
  <c r="AV114" i="46" s="1"/>
  <c r="DJ114" i="46"/>
  <c r="DI114" i="46"/>
  <c r="AT114" i="46" s="1"/>
  <c r="DH114" i="46"/>
  <c r="DG114" i="46"/>
  <c r="DF114" i="46"/>
  <c r="DE114" i="46"/>
  <c r="DD114" i="46"/>
  <c r="DC114" i="46"/>
  <c r="AN114" i="46" s="1"/>
  <c r="DB114" i="46"/>
  <c r="DA114" i="46"/>
  <c r="AL114" i="46" s="1"/>
  <c r="CZ114" i="46"/>
  <c r="AK114" i="46" s="1"/>
  <c r="CY114" i="46"/>
  <c r="AJ114" i="46" s="1"/>
  <c r="CX114" i="46"/>
  <c r="AI114" i="46" s="1"/>
  <c r="CW114" i="46"/>
  <c r="AH114" i="46" s="1"/>
  <c r="CV114" i="46"/>
  <c r="AG114" i="46" s="1"/>
  <c r="CU114" i="46"/>
  <c r="AF114" i="46" s="1"/>
  <c r="CT114" i="46"/>
  <c r="CS114" i="46"/>
  <c r="AD114" i="46" s="1"/>
  <c r="CR114" i="46"/>
  <c r="CQ114" i="46"/>
  <c r="CP114" i="46"/>
  <c r="AA114" i="46" s="1"/>
  <c r="CO114" i="46"/>
  <c r="Z114" i="46" s="1"/>
  <c r="CN114" i="46"/>
  <c r="CM114" i="46"/>
  <c r="CL114" i="46"/>
  <c r="CK114" i="46"/>
  <c r="V114" i="46" s="1"/>
  <c r="CJ114" i="46"/>
  <c r="CI114" i="46"/>
  <c r="T114" i="46" s="1"/>
  <c r="CH114" i="46"/>
  <c r="S114" i="46" s="1"/>
  <c r="CG114" i="46"/>
  <c r="CF114" i="46"/>
  <c r="Q114" i="46" s="1"/>
  <c r="CE114" i="46"/>
  <c r="CD114" i="46"/>
  <c r="CC114" i="46"/>
  <c r="N114" i="46" s="1"/>
  <c r="CB114" i="46"/>
  <c r="CA114" i="46"/>
  <c r="BZ114" i="46"/>
  <c r="K114" i="46" s="1"/>
  <c r="BY114" i="46"/>
  <c r="J114" i="46" s="1"/>
  <c r="BX114" i="46"/>
  <c r="BW114" i="46"/>
  <c r="BV114" i="46"/>
  <c r="BU114" i="46"/>
  <c r="F114" i="46" s="1"/>
  <c r="BT114" i="46"/>
  <c r="E114" i="46" s="1"/>
  <c r="BS114" i="46"/>
  <c r="D114" i="46" s="1"/>
  <c r="BO114" i="46"/>
  <c r="B114" i="46"/>
  <c r="B114" i="44" s="1"/>
  <c r="A114" i="46"/>
  <c r="A112" i="27" s="1"/>
  <c r="EF113" i="46"/>
  <c r="BQ113" i="46" s="1"/>
  <c r="EE113" i="46"/>
  <c r="ED113" i="46"/>
  <c r="BO113" i="46" s="1"/>
  <c r="EC113" i="46"/>
  <c r="EB113" i="46"/>
  <c r="EA113" i="46"/>
  <c r="BL113" i="46" s="1"/>
  <c r="DZ113" i="46"/>
  <c r="BK113" i="46" s="1"/>
  <c r="DY113" i="46"/>
  <c r="BJ113" i="46" s="1"/>
  <c r="DX113" i="46"/>
  <c r="DW113" i="46"/>
  <c r="DV113" i="46"/>
  <c r="BG113" i="46" s="1"/>
  <c r="DU113" i="46"/>
  <c r="DT113" i="46"/>
  <c r="BE113" i="46" s="1"/>
  <c r="DS113" i="46"/>
  <c r="DR113" i="46"/>
  <c r="DQ113" i="46"/>
  <c r="DP113" i="46"/>
  <c r="BA113" i="46" s="1"/>
  <c r="DO113" i="46"/>
  <c r="DN113" i="46"/>
  <c r="AY113" i="46" s="1"/>
  <c r="DM113" i="46"/>
  <c r="AX113" i="46" s="1"/>
  <c r="DL113" i="46"/>
  <c r="DK113" i="46"/>
  <c r="AV113" i="46" s="1"/>
  <c r="DJ113" i="46"/>
  <c r="AU113" i="46" s="1"/>
  <c r="DI113" i="46"/>
  <c r="DH113" i="46"/>
  <c r="DG113" i="46"/>
  <c r="DF113" i="46"/>
  <c r="DE113" i="46"/>
  <c r="AP113" i="46" s="1"/>
  <c r="DD113" i="46"/>
  <c r="DC113" i="46"/>
  <c r="AN113" i="46" s="1"/>
  <c r="DB113" i="46"/>
  <c r="AM113" i="46" s="1"/>
  <c r="DA113" i="46"/>
  <c r="CZ113" i="46"/>
  <c r="CY113" i="46"/>
  <c r="CX113" i="46"/>
  <c r="AI113" i="46" s="1"/>
  <c r="CW113" i="46"/>
  <c r="AH113" i="46" s="1"/>
  <c r="CV113" i="46"/>
  <c r="AG113" i="46" s="1"/>
  <c r="CU113" i="46"/>
  <c r="CT113" i="46"/>
  <c r="AE113" i="46" s="1"/>
  <c r="CS113" i="46"/>
  <c r="AD113" i="46" s="1"/>
  <c r="CR113" i="46"/>
  <c r="CQ113" i="46"/>
  <c r="CP113" i="46"/>
  <c r="AA113" i="46" s="1"/>
  <c r="CO113" i="46"/>
  <c r="CN113" i="46"/>
  <c r="Y113" i="46" s="1"/>
  <c r="CM113" i="46"/>
  <c r="CL113" i="46"/>
  <c r="W113" i="46" s="1"/>
  <c r="CK113" i="46"/>
  <c r="CJ113" i="46"/>
  <c r="CI113" i="46"/>
  <c r="CH113" i="46"/>
  <c r="S113" i="46" s="1"/>
  <c r="CG113" i="46"/>
  <c r="CF113" i="46"/>
  <c r="Q113" i="46" s="1"/>
  <c r="CE113" i="46"/>
  <c r="CD113" i="46"/>
  <c r="O113" i="46" s="1"/>
  <c r="CC113" i="46"/>
  <c r="CB113" i="46"/>
  <c r="CA113" i="46"/>
  <c r="BZ113" i="46"/>
  <c r="K113" i="46" s="1"/>
  <c r="BY113" i="46"/>
  <c r="J113" i="46" s="1"/>
  <c r="BX113" i="46"/>
  <c r="BW113" i="46"/>
  <c r="BV113" i="46"/>
  <c r="G113" i="46" s="1"/>
  <c r="BU113" i="46"/>
  <c r="BT113" i="46"/>
  <c r="E113" i="46" s="1"/>
  <c r="BS113" i="46"/>
  <c r="B113" i="46"/>
  <c r="B113" i="44" s="1"/>
  <c r="A113" i="46"/>
  <c r="A111" i="27" s="1"/>
  <c r="EF112" i="46"/>
  <c r="BQ112" i="46" s="1"/>
  <c r="EE112" i="46"/>
  <c r="ED112" i="46"/>
  <c r="BO112" i="46" s="1"/>
  <c r="EC112" i="46"/>
  <c r="EB112" i="46"/>
  <c r="EA112" i="46"/>
  <c r="DZ112" i="46"/>
  <c r="BK112" i="46" s="1"/>
  <c r="DY112" i="46"/>
  <c r="DX112" i="46"/>
  <c r="BI112" i="46" s="1"/>
  <c r="DW112" i="46"/>
  <c r="DV112" i="46"/>
  <c r="DU112" i="46"/>
  <c r="DT112" i="46"/>
  <c r="DS112" i="46"/>
  <c r="DR112" i="46"/>
  <c r="BC112" i="46" s="1"/>
  <c r="DQ112" i="46"/>
  <c r="DP112" i="46"/>
  <c r="BA112" i="46" s="1"/>
  <c r="DO112" i="46"/>
  <c r="AZ112" i="46" s="1"/>
  <c r="DN112" i="46"/>
  <c r="AY112" i="46" s="1"/>
  <c r="DM112" i="46"/>
  <c r="DL112" i="46"/>
  <c r="DK112" i="46"/>
  <c r="DJ112" i="46"/>
  <c r="AU112" i="46" s="1"/>
  <c r="DI112" i="46"/>
  <c r="AT112" i="46" s="1"/>
  <c r="DH112" i="46"/>
  <c r="AS112" i="46" s="1"/>
  <c r="DG112" i="46"/>
  <c r="DF112" i="46"/>
  <c r="DE112" i="46"/>
  <c r="DD112" i="46"/>
  <c r="DC112" i="46"/>
  <c r="DB112" i="46"/>
  <c r="AM112" i="46" s="1"/>
  <c r="DA112" i="46"/>
  <c r="CZ112" i="46"/>
  <c r="AK112" i="46" s="1"/>
  <c r="CY112" i="46"/>
  <c r="AJ112" i="46" s="1"/>
  <c r="CX112" i="46"/>
  <c r="AI112" i="46" s="1"/>
  <c r="CW112" i="46"/>
  <c r="CV112" i="46"/>
  <c r="CU112" i="46"/>
  <c r="CT112" i="46"/>
  <c r="AE112" i="46" s="1"/>
  <c r="CS112" i="46"/>
  <c r="CR112" i="46"/>
  <c r="CQ112" i="46"/>
  <c r="AB112" i="46" s="1"/>
  <c r="CP112" i="46"/>
  <c r="AA112" i="46" s="1"/>
  <c r="CO112" i="46"/>
  <c r="Z112" i="46" s="1"/>
  <c r="CN112" i="46"/>
  <c r="CM112" i="46"/>
  <c r="CL112" i="46"/>
  <c r="W112" i="46" s="1"/>
  <c r="CK112" i="46"/>
  <c r="V112" i="46" s="1"/>
  <c r="CJ112" i="46"/>
  <c r="CI112" i="46"/>
  <c r="T112" i="46" s="1"/>
  <c r="CH112" i="46"/>
  <c r="S112" i="46" s="1"/>
  <c r="CG112" i="46"/>
  <c r="R112" i="46" s="1"/>
  <c r="CF112" i="46"/>
  <c r="CE112" i="46"/>
  <c r="CD112" i="46"/>
  <c r="O112" i="46" s="1"/>
  <c r="CC112" i="46"/>
  <c r="CB112" i="46"/>
  <c r="CA112" i="46"/>
  <c r="BZ112" i="46"/>
  <c r="K112" i="46" s="1"/>
  <c r="BY112" i="46"/>
  <c r="BX112" i="46"/>
  <c r="BW112" i="46"/>
  <c r="BV112" i="46"/>
  <c r="G112" i="46" s="1"/>
  <c r="BU112" i="46"/>
  <c r="BT112" i="46"/>
  <c r="E112" i="46" s="1"/>
  <c r="BS112" i="46"/>
  <c r="D112" i="46" s="1"/>
  <c r="B112" i="46"/>
  <c r="B112" i="44" s="1"/>
  <c r="A112" i="46"/>
  <c r="A110" i="27" s="1"/>
  <c r="EF111" i="46"/>
  <c r="EE111" i="46"/>
  <c r="ED111" i="46"/>
  <c r="BO111" i="46" s="1"/>
  <c r="EC111" i="46"/>
  <c r="EB111" i="46"/>
  <c r="BM111" i="46" s="1"/>
  <c r="EA111" i="46"/>
  <c r="DZ111" i="46"/>
  <c r="BK111" i="46" s="1"/>
  <c r="DY111" i="46"/>
  <c r="DX111" i="46"/>
  <c r="DW111" i="46"/>
  <c r="DV111" i="46"/>
  <c r="BG111" i="46" s="1"/>
  <c r="DU111" i="46"/>
  <c r="BF111" i="46" s="1"/>
  <c r="DT111" i="46"/>
  <c r="BE111" i="46" s="1"/>
  <c r="DS111" i="46"/>
  <c r="DR111" i="46"/>
  <c r="DQ111" i="46"/>
  <c r="DP111" i="46"/>
  <c r="DO111" i="46"/>
  <c r="DN111" i="46"/>
  <c r="AY111" i="46" s="1"/>
  <c r="DM111" i="46"/>
  <c r="AX111" i="46" s="1"/>
  <c r="DL111" i="46"/>
  <c r="DK111" i="46"/>
  <c r="DJ111" i="46"/>
  <c r="AU111" i="46" s="1"/>
  <c r="DI111" i="46"/>
  <c r="DH111" i="46"/>
  <c r="DG111" i="46"/>
  <c r="AR111" i="46" s="1"/>
  <c r="DF111" i="46"/>
  <c r="AQ111" i="46" s="1"/>
  <c r="DE111" i="46"/>
  <c r="AP111" i="46" s="1"/>
  <c r="DD111" i="46"/>
  <c r="AO111" i="46" s="1"/>
  <c r="DC111" i="46"/>
  <c r="AN111" i="46" s="1"/>
  <c r="DB111" i="46"/>
  <c r="AM111" i="46" s="1"/>
  <c r="DA111" i="46"/>
  <c r="CZ111" i="46"/>
  <c r="CY111" i="46"/>
  <c r="AJ111" i="46" s="1"/>
  <c r="CX111" i="46"/>
  <c r="AI111" i="46" s="1"/>
  <c r="CW111" i="46"/>
  <c r="CV111" i="46"/>
  <c r="AG111" i="46" s="1"/>
  <c r="CU111" i="46"/>
  <c r="AF111" i="46" s="1"/>
  <c r="CT111" i="46"/>
  <c r="AE111" i="46" s="1"/>
  <c r="CS111" i="46"/>
  <c r="AD111" i="46" s="1"/>
  <c r="CR111" i="46"/>
  <c r="CQ111" i="46"/>
  <c r="CP111" i="46"/>
  <c r="AA111" i="44" s="1"/>
  <c r="CO111" i="46"/>
  <c r="CN111" i="46"/>
  <c r="Y111" i="46" s="1"/>
  <c r="CM111" i="46"/>
  <c r="X111" i="46" s="1"/>
  <c r="CL111" i="46"/>
  <c r="CK111" i="46"/>
  <c r="CJ111" i="46"/>
  <c r="CI111" i="46"/>
  <c r="CH111" i="46"/>
  <c r="S111" i="46" s="1"/>
  <c r="CG111" i="46"/>
  <c r="R111" i="46" s="1"/>
  <c r="CF111" i="46"/>
  <c r="Q111" i="46" s="1"/>
  <c r="CE111" i="46"/>
  <c r="CD111" i="46"/>
  <c r="O111" i="46" s="1"/>
  <c r="CC111" i="46"/>
  <c r="N111" i="46" s="1"/>
  <c r="CB111" i="46"/>
  <c r="CA111" i="46"/>
  <c r="BZ111" i="46"/>
  <c r="K111" i="46" s="1"/>
  <c r="BY111" i="46"/>
  <c r="BX111" i="46"/>
  <c r="BW111" i="46"/>
  <c r="H111" i="46" s="1"/>
  <c r="BV111" i="46"/>
  <c r="G111" i="46" s="1"/>
  <c r="BU111" i="46"/>
  <c r="BT111" i="46"/>
  <c r="BS111" i="46"/>
  <c r="AA111" i="46"/>
  <c r="B111" i="46"/>
  <c r="B111" i="44" s="1"/>
  <c r="A111" i="46"/>
  <c r="A109" i="27" s="1"/>
  <c r="EF110" i="46"/>
  <c r="EE110" i="46"/>
  <c r="BP110" i="46" s="1"/>
  <c r="ED110" i="46"/>
  <c r="BO110" i="44" s="1"/>
  <c r="EC110" i="46"/>
  <c r="EB110" i="46"/>
  <c r="EA110" i="46"/>
  <c r="BL110" i="46" s="1"/>
  <c r="DZ110" i="46"/>
  <c r="BK110" i="46" s="1"/>
  <c r="DY110" i="46"/>
  <c r="DX110" i="46"/>
  <c r="DW110" i="46"/>
  <c r="BH110" i="46" s="1"/>
  <c r="DV110" i="46"/>
  <c r="DU110" i="46"/>
  <c r="DT110" i="46"/>
  <c r="BE110" i="46" s="1"/>
  <c r="DS110" i="46"/>
  <c r="BD110" i="46" s="1"/>
  <c r="DR110" i="46"/>
  <c r="DQ110" i="46"/>
  <c r="DP110" i="46"/>
  <c r="BA110" i="46" s="1"/>
  <c r="DO110" i="46"/>
  <c r="DN110" i="46"/>
  <c r="DM110" i="46"/>
  <c r="AX110" i="44" s="1"/>
  <c r="DL110" i="46"/>
  <c r="AW110" i="46" s="1"/>
  <c r="DK110" i="46"/>
  <c r="AV110" i="46" s="1"/>
  <c r="DJ110" i="46"/>
  <c r="AU110" i="46" s="1"/>
  <c r="DI110" i="46"/>
  <c r="AT110" i="46" s="1"/>
  <c r="DH110" i="46"/>
  <c r="DG110" i="46"/>
  <c r="AR110" i="46" s="1"/>
  <c r="DF110" i="46"/>
  <c r="AQ110" i="46" s="1"/>
  <c r="DE110" i="46"/>
  <c r="DD110" i="46"/>
  <c r="DC110" i="46"/>
  <c r="AN110" i="46" s="1"/>
  <c r="DB110" i="46"/>
  <c r="AM110" i="46" s="1"/>
  <c r="DA110" i="46"/>
  <c r="AL110" i="46" s="1"/>
  <c r="CZ110" i="46"/>
  <c r="AK110" i="46" s="1"/>
  <c r="CY110" i="46"/>
  <c r="AJ110" i="46" s="1"/>
  <c r="CX110" i="46"/>
  <c r="AI110" i="46" s="1"/>
  <c r="CW110" i="46"/>
  <c r="CV110" i="46"/>
  <c r="AG110" i="46" s="1"/>
  <c r="CU110" i="46"/>
  <c r="AF110" i="46" s="1"/>
  <c r="CT110" i="46"/>
  <c r="CS110" i="46"/>
  <c r="CR110" i="46"/>
  <c r="CQ110" i="46"/>
  <c r="AB110" i="46" s="1"/>
  <c r="CP110" i="46"/>
  <c r="CO110" i="46"/>
  <c r="CN110" i="46"/>
  <c r="CM110" i="46"/>
  <c r="CL110" i="46"/>
  <c r="W110" i="46" s="1"/>
  <c r="CK110" i="46"/>
  <c r="CJ110" i="46"/>
  <c r="U110" i="46" s="1"/>
  <c r="CI110" i="46"/>
  <c r="T110" i="46" s="1"/>
  <c r="CH110" i="46"/>
  <c r="S110" i="46" s="1"/>
  <c r="CG110" i="46"/>
  <c r="CF110" i="46"/>
  <c r="Q110" i="46" s="1"/>
  <c r="CE110" i="46"/>
  <c r="P110" i="46" s="1"/>
  <c r="CD110" i="46"/>
  <c r="CC110" i="46"/>
  <c r="N110" i="46" s="1"/>
  <c r="CB110" i="46"/>
  <c r="M110" i="46" s="1"/>
  <c r="CA110" i="46"/>
  <c r="L110" i="46" s="1"/>
  <c r="BZ110" i="46"/>
  <c r="BY110" i="46"/>
  <c r="BX110" i="46"/>
  <c r="BW110" i="46"/>
  <c r="H110" i="46" s="1"/>
  <c r="BV110" i="46"/>
  <c r="G110" i="46" s="1"/>
  <c r="BU110" i="46"/>
  <c r="F110" i="46" s="1"/>
  <c r="BT110" i="46"/>
  <c r="BS110" i="46"/>
  <c r="BO110" i="46"/>
  <c r="AX110" i="46"/>
  <c r="B110" i="46"/>
  <c r="B110" i="44" s="1"/>
  <c r="A110" i="46"/>
  <c r="A108" i="27" s="1"/>
  <c r="EF109" i="46"/>
  <c r="EE109" i="46"/>
  <c r="BP109" i="46" s="1"/>
  <c r="ED109" i="46"/>
  <c r="EC109" i="46"/>
  <c r="BN109" i="46" s="1"/>
  <c r="EB109" i="46"/>
  <c r="EA109" i="46"/>
  <c r="DZ109" i="46"/>
  <c r="BK109" i="46" s="1"/>
  <c r="DY109" i="46"/>
  <c r="BJ109" i="46" s="1"/>
  <c r="DX109" i="46"/>
  <c r="BI109" i="46" s="1"/>
  <c r="DW109" i="46"/>
  <c r="BH109" i="46" s="1"/>
  <c r="DV109" i="46"/>
  <c r="DU109" i="46"/>
  <c r="BF109" i="46" s="1"/>
  <c r="DT109" i="46"/>
  <c r="DS109" i="46"/>
  <c r="DR109" i="46"/>
  <c r="DQ109" i="46"/>
  <c r="BB109" i="46" s="1"/>
  <c r="DP109" i="46"/>
  <c r="DO109" i="46"/>
  <c r="AZ109" i="46" s="1"/>
  <c r="DN109" i="46"/>
  <c r="DM109" i="46"/>
  <c r="AX109" i="46" s="1"/>
  <c r="DL109" i="46"/>
  <c r="DK109" i="46"/>
  <c r="DJ109" i="46"/>
  <c r="DI109" i="46"/>
  <c r="AT109" i="46" s="1"/>
  <c r="DH109" i="46"/>
  <c r="DG109" i="46"/>
  <c r="AR109" i="46" s="1"/>
  <c r="DF109" i="46"/>
  <c r="DE109" i="46"/>
  <c r="AP109" i="46" s="1"/>
  <c r="DD109" i="46"/>
  <c r="DC109" i="46"/>
  <c r="DB109" i="46"/>
  <c r="DA109" i="46"/>
  <c r="AL109" i="46" s="1"/>
  <c r="CZ109" i="46"/>
  <c r="CY109" i="46"/>
  <c r="CX109" i="46"/>
  <c r="CW109" i="46"/>
  <c r="AH109" i="46" s="1"/>
  <c r="CV109" i="46"/>
  <c r="CU109" i="46"/>
  <c r="CT109" i="46"/>
  <c r="AE109" i="46" s="1"/>
  <c r="CS109" i="46"/>
  <c r="AD109" i="46" s="1"/>
  <c r="CR109" i="46"/>
  <c r="CQ109" i="46"/>
  <c r="CP109" i="46"/>
  <c r="AA109" i="46" s="1"/>
  <c r="CO109" i="46"/>
  <c r="Z109" i="46" s="1"/>
  <c r="CN109" i="46"/>
  <c r="Y109" i="46" s="1"/>
  <c r="CM109" i="46"/>
  <c r="CL109" i="46"/>
  <c r="W109" i="46" s="1"/>
  <c r="CK109" i="46"/>
  <c r="V109" i="46" s="1"/>
  <c r="CJ109" i="46"/>
  <c r="U109" i="46" s="1"/>
  <c r="CI109" i="46"/>
  <c r="T109" i="46" s="1"/>
  <c r="CH109" i="46"/>
  <c r="CG109" i="46"/>
  <c r="R109" i="46" s="1"/>
  <c r="CF109" i="46"/>
  <c r="CE109" i="46"/>
  <c r="CD109" i="46"/>
  <c r="CC109" i="46"/>
  <c r="N109" i="46" s="1"/>
  <c r="CB109" i="46"/>
  <c r="CA109" i="46"/>
  <c r="L109" i="46" s="1"/>
  <c r="BZ109" i="46"/>
  <c r="BY109" i="46"/>
  <c r="J109" i="46" s="1"/>
  <c r="BX109" i="46"/>
  <c r="BW109" i="46"/>
  <c r="BV109" i="46"/>
  <c r="BU109" i="46"/>
  <c r="F109" i="46" s="1"/>
  <c r="BT109" i="46"/>
  <c r="BS109" i="46"/>
  <c r="B109" i="46"/>
  <c r="B109" i="44" s="1"/>
  <c r="A109" i="46"/>
  <c r="A107" i="27" s="1"/>
  <c r="EF108" i="46"/>
  <c r="EE108" i="46"/>
  <c r="ED108" i="46"/>
  <c r="BO108" i="46" s="1"/>
  <c r="EC108" i="46"/>
  <c r="BN108" i="46" s="1"/>
  <c r="EB108" i="46"/>
  <c r="BM108" i="46" s="1"/>
  <c r="EA108" i="46"/>
  <c r="DZ108" i="46"/>
  <c r="DY108" i="46"/>
  <c r="DX108" i="46"/>
  <c r="DW108" i="46"/>
  <c r="DV108" i="46"/>
  <c r="DU108" i="46"/>
  <c r="BF108" i="46" s="1"/>
  <c r="DT108" i="46"/>
  <c r="DS108" i="46"/>
  <c r="BD108" i="46" s="1"/>
  <c r="DR108" i="46"/>
  <c r="DQ108" i="46"/>
  <c r="DP108" i="46"/>
  <c r="BA108" i="46" s="1"/>
  <c r="DO108" i="46"/>
  <c r="DN108" i="46"/>
  <c r="AY108" i="44" s="1"/>
  <c r="DM108" i="46"/>
  <c r="AX108" i="46" s="1"/>
  <c r="DL108" i="46"/>
  <c r="AW108" i="46" s="1"/>
  <c r="DK108" i="46"/>
  <c r="AV108" i="46" s="1"/>
  <c r="DJ108" i="46"/>
  <c r="DI108" i="46"/>
  <c r="DH108" i="46"/>
  <c r="AS108" i="46" s="1"/>
  <c r="DG108" i="46"/>
  <c r="DF108" i="46"/>
  <c r="DE108" i="46"/>
  <c r="AP108" i="46" s="1"/>
  <c r="DD108" i="46"/>
  <c r="AO108" i="46" s="1"/>
  <c r="DC108" i="46"/>
  <c r="AN108" i="46" s="1"/>
  <c r="DB108" i="46"/>
  <c r="DA108" i="46"/>
  <c r="CZ108" i="46"/>
  <c r="AK108" i="46" s="1"/>
  <c r="CY108" i="46"/>
  <c r="AJ108" i="46" s="1"/>
  <c r="CX108" i="46"/>
  <c r="CW108" i="46"/>
  <c r="AH108" i="46" s="1"/>
  <c r="CV108" i="46"/>
  <c r="CU108" i="46"/>
  <c r="AF108" i="46" s="1"/>
  <c r="CT108" i="46"/>
  <c r="CS108" i="46"/>
  <c r="CR108" i="46"/>
  <c r="AC108" i="46" s="1"/>
  <c r="CQ108" i="46"/>
  <c r="CP108" i="46"/>
  <c r="CO108" i="46"/>
  <c r="Z108" i="46" s="1"/>
  <c r="CN108" i="46"/>
  <c r="Y108" i="46" s="1"/>
  <c r="CM108" i="46"/>
  <c r="X108" i="46" s="1"/>
  <c r="CL108" i="46"/>
  <c r="CK108" i="46"/>
  <c r="CJ108" i="46"/>
  <c r="CI108" i="46"/>
  <c r="T108" i="46" s="1"/>
  <c r="CH108" i="46"/>
  <c r="CG108" i="46"/>
  <c r="R108" i="46" s="1"/>
  <c r="CF108" i="46"/>
  <c r="CE108" i="46"/>
  <c r="P108" i="46" s="1"/>
  <c r="CD108" i="46"/>
  <c r="CC108" i="46"/>
  <c r="CB108" i="46"/>
  <c r="M108" i="46" s="1"/>
  <c r="CA108" i="46"/>
  <c r="BZ108" i="46"/>
  <c r="BY108" i="46"/>
  <c r="J108" i="46" s="1"/>
  <c r="BX108" i="46"/>
  <c r="BW108" i="46"/>
  <c r="H108" i="46" s="1"/>
  <c r="BV108" i="46"/>
  <c r="BU108" i="46"/>
  <c r="BT108" i="46"/>
  <c r="BS108" i="46"/>
  <c r="AY108" i="46"/>
  <c r="B108" i="46"/>
  <c r="B108" i="44" s="1"/>
  <c r="A108" i="46"/>
  <c r="A106" i="27" s="1"/>
  <c r="EF107" i="46"/>
  <c r="BQ107" i="46" s="1"/>
  <c r="EE107" i="46"/>
  <c r="ED107" i="46"/>
  <c r="EC107" i="46"/>
  <c r="EB107" i="46"/>
  <c r="BM107" i="46" s="1"/>
  <c r="EA107" i="46"/>
  <c r="DZ107" i="46"/>
  <c r="BK107" i="46" s="1"/>
  <c r="DY107" i="46"/>
  <c r="BJ107" i="46" s="1"/>
  <c r="DX107" i="46"/>
  <c r="BI107" i="46" s="1"/>
  <c r="DW107" i="46"/>
  <c r="BH107" i="46" s="1"/>
  <c r="DV107" i="46"/>
  <c r="DU107" i="46"/>
  <c r="BF107" i="46" s="1"/>
  <c r="DT107" i="46"/>
  <c r="DS107" i="46"/>
  <c r="DR107" i="46"/>
  <c r="BC107" i="46" s="1"/>
  <c r="DQ107" i="46"/>
  <c r="BB107" i="46" s="1"/>
  <c r="DP107" i="46"/>
  <c r="DO107" i="46"/>
  <c r="AZ107" i="46" s="1"/>
  <c r="DN107" i="46"/>
  <c r="DM107" i="46"/>
  <c r="AX107" i="46" s="1"/>
  <c r="DL107" i="46"/>
  <c r="DK107" i="46"/>
  <c r="DJ107" i="46"/>
  <c r="AU107" i="46" s="1"/>
  <c r="DI107" i="46"/>
  <c r="DH107" i="46"/>
  <c r="DG107" i="46"/>
  <c r="DF107" i="46"/>
  <c r="DE107" i="46"/>
  <c r="AP107" i="46" s="1"/>
  <c r="DD107" i="46"/>
  <c r="DC107" i="46"/>
  <c r="DB107" i="46"/>
  <c r="AM107" i="46" s="1"/>
  <c r="DA107" i="46"/>
  <c r="AL107" i="46" s="1"/>
  <c r="CZ107" i="46"/>
  <c r="CY107" i="46"/>
  <c r="CX107" i="46"/>
  <c r="CW107" i="46"/>
  <c r="CV107" i="46"/>
  <c r="CU107" i="46"/>
  <c r="CT107" i="46"/>
  <c r="AE107" i="46" s="1"/>
  <c r="CS107" i="46"/>
  <c r="CR107" i="46"/>
  <c r="CQ107" i="46"/>
  <c r="CP107" i="46"/>
  <c r="CO107" i="46"/>
  <c r="CN107" i="46"/>
  <c r="CM107" i="46"/>
  <c r="CL107" i="46"/>
  <c r="W107" i="46" s="1"/>
  <c r="CK107" i="46"/>
  <c r="V107" i="46" s="1"/>
  <c r="CJ107" i="46"/>
  <c r="CI107" i="46"/>
  <c r="T107" i="46" s="1"/>
  <c r="CH107" i="46"/>
  <c r="S107" i="46" s="1"/>
  <c r="CG107" i="46"/>
  <c r="CF107" i="46"/>
  <c r="Q107" i="46" s="1"/>
  <c r="CE107" i="46"/>
  <c r="P107" i="46" s="1"/>
  <c r="CD107" i="46"/>
  <c r="O107" i="46" s="1"/>
  <c r="CC107" i="46"/>
  <c r="CB107" i="46"/>
  <c r="M107" i="46" s="1"/>
  <c r="CA107" i="46"/>
  <c r="BZ107" i="46"/>
  <c r="BY107" i="46"/>
  <c r="BX107" i="46"/>
  <c r="BW107" i="46"/>
  <c r="BV107" i="46"/>
  <c r="G107" i="46" s="1"/>
  <c r="BU107" i="46"/>
  <c r="F107" i="46" s="1"/>
  <c r="BT107" i="46"/>
  <c r="BS107" i="46"/>
  <c r="B107" i="46"/>
  <c r="B107" i="44" s="1"/>
  <c r="A107" i="46"/>
  <c r="A105" i="27" s="1"/>
  <c r="EF106" i="46"/>
  <c r="BQ106" i="46" s="1"/>
  <c r="EE106" i="46"/>
  <c r="BP106" i="46" s="1"/>
  <c r="ED106" i="46"/>
  <c r="BO106" i="44" s="1"/>
  <c r="EC106" i="46"/>
  <c r="BN106" i="46" s="1"/>
  <c r="EB106" i="46"/>
  <c r="EA106" i="46"/>
  <c r="DZ106" i="46"/>
  <c r="BK106" i="46" s="1"/>
  <c r="DY106" i="46"/>
  <c r="BJ106" i="46" s="1"/>
  <c r="DX106" i="46"/>
  <c r="DW106" i="46"/>
  <c r="DV106" i="46"/>
  <c r="BG106" i="46" s="1"/>
  <c r="DU106" i="46"/>
  <c r="DT106" i="46"/>
  <c r="DS106" i="46"/>
  <c r="DR106" i="46"/>
  <c r="BC106" i="46" s="1"/>
  <c r="DQ106" i="46"/>
  <c r="BB106" i="46" s="1"/>
  <c r="DP106" i="46"/>
  <c r="BA106" i="46" s="1"/>
  <c r="DO106" i="46"/>
  <c r="DN106" i="46"/>
  <c r="AY106" i="46" s="1"/>
  <c r="DM106" i="46"/>
  <c r="AX106" i="46" s="1"/>
  <c r="DL106" i="46"/>
  <c r="DK106" i="46"/>
  <c r="DJ106" i="46"/>
  <c r="AU106" i="46" s="1"/>
  <c r="DI106" i="46"/>
  <c r="DH106" i="46"/>
  <c r="DG106" i="46"/>
  <c r="DF106" i="46"/>
  <c r="AQ106" i="46" s="1"/>
  <c r="DE106" i="46"/>
  <c r="AP106" i="46" s="1"/>
  <c r="DD106" i="46"/>
  <c r="AO106" i="46" s="1"/>
  <c r="DC106" i="46"/>
  <c r="DB106" i="46"/>
  <c r="AM106" i="46" s="1"/>
  <c r="DA106" i="46"/>
  <c r="AL106" i="46" s="1"/>
  <c r="CZ106" i="46"/>
  <c r="AK106" i="46" s="1"/>
  <c r="CY106" i="46"/>
  <c r="CX106" i="46"/>
  <c r="AI106" i="46" s="1"/>
  <c r="CW106" i="46"/>
  <c r="AH106" i="46" s="1"/>
  <c r="CV106" i="46"/>
  <c r="CU106" i="46"/>
  <c r="CT106" i="46"/>
  <c r="AE106" i="46" s="1"/>
  <c r="CS106" i="46"/>
  <c r="CR106" i="46"/>
  <c r="AC106" i="46" s="1"/>
  <c r="CQ106" i="46"/>
  <c r="CP106" i="46"/>
  <c r="AA106" i="46" s="1"/>
  <c r="CO106" i="46"/>
  <c r="CN106" i="46"/>
  <c r="CM106" i="46"/>
  <c r="CL106" i="46"/>
  <c r="CK106" i="46"/>
  <c r="V106" i="46" s="1"/>
  <c r="CJ106" i="46"/>
  <c r="U106" i="46" s="1"/>
  <c r="CI106" i="46"/>
  <c r="CH106" i="46"/>
  <c r="S106" i="46" s="1"/>
  <c r="CG106" i="46"/>
  <c r="CF106" i="46"/>
  <c r="CE106" i="46"/>
  <c r="CD106" i="46"/>
  <c r="O106" i="46" s="1"/>
  <c r="CC106" i="46"/>
  <c r="N106" i="46" s="1"/>
  <c r="CB106" i="46"/>
  <c r="M106" i="46" s="1"/>
  <c r="CA106" i="46"/>
  <c r="BZ106" i="46"/>
  <c r="K106" i="46" s="1"/>
  <c r="BY106" i="46"/>
  <c r="J106" i="46" s="1"/>
  <c r="BX106" i="46"/>
  <c r="BW106" i="46"/>
  <c r="BV106" i="46"/>
  <c r="G106" i="46" s="1"/>
  <c r="BU106" i="46"/>
  <c r="BT106" i="46"/>
  <c r="BS106" i="46"/>
  <c r="BO106" i="46"/>
  <c r="B106" i="46"/>
  <c r="B106" i="44" s="1"/>
  <c r="A106" i="46"/>
  <c r="A104" i="27" s="1"/>
  <c r="EF105" i="46"/>
  <c r="EE105" i="46"/>
  <c r="BP105" i="46" s="1"/>
  <c r="ED105" i="46"/>
  <c r="EC105" i="46"/>
  <c r="BN105" i="46" s="1"/>
  <c r="EB105" i="46"/>
  <c r="EA105" i="46"/>
  <c r="BL105" i="46" s="1"/>
  <c r="DZ105" i="46"/>
  <c r="BK105" i="46" s="1"/>
  <c r="DY105" i="46"/>
  <c r="DX105" i="46"/>
  <c r="DW105" i="46"/>
  <c r="BH105" i="46" s="1"/>
  <c r="DV105" i="46"/>
  <c r="BG105" i="46" s="1"/>
  <c r="DU105" i="46"/>
  <c r="DT105" i="46"/>
  <c r="DS105" i="46"/>
  <c r="BD105" i="46" s="1"/>
  <c r="DR105" i="46"/>
  <c r="BC105" i="46" s="1"/>
  <c r="DQ105" i="46"/>
  <c r="BB105" i="46" s="1"/>
  <c r="DP105" i="46"/>
  <c r="DO105" i="46"/>
  <c r="AZ105" i="46" s="1"/>
  <c r="DN105" i="46"/>
  <c r="AY105" i="46" s="1"/>
  <c r="DM105" i="46"/>
  <c r="AX105" i="46" s="1"/>
  <c r="DL105" i="46"/>
  <c r="DK105" i="46"/>
  <c r="AV105" i="46" s="1"/>
  <c r="DJ105" i="46"/>
  <c r="DI105" i="46"/>
  <c r="DH105" i="46"/>
  <c r="DG105" i="46"/>
  <c r="AR105" i="46" s="1"/>
  <c r="DF105" i="46"/>
  <c r="AQ105" i="46" s="1"/>
  <c r="DE105" i="46"/>
  <c r="DD105" i="46"/>
  <c r="DC105" i="46"/>
  <c r="AN105" i="46" s="1"/>
  <c r="DB105" i="46"/>
  <c r="AM105" i="46" s="1"/>
  <c r="DA105" i="46"/>
  <c r="CZ105" i="46"/>
  <c r="CY105" i="46"/>
  <c r="AJ105" i="46" s="1"/>
  <c r="CX105" i="46"/>
  <c r="CW105" i="46"/>
  <c r="CV105" i="46"/>
  <c r="CU105" i="46"/>
  <c r="AF105" i="46" s="1"/>
  <c r="CT105" i="46"/>
  <c r="AE105" i="46" s="1"/>
  <c r="CS105" i="46"/>
  <c r="CR105" i="46"/>
  <c r="CQ105" i="46"/>
  <c r="AB105" i="46" s="1"/>
  <c r="CP105" i="46"/>
  <c r="AA105" i="46" s="1"/>
  <c r="CO105" i="46"/>
  <c r="CN105" i="46"/>
  <c r="CM105" i="46"/>
  <c r="X105" i="46" s="1"/>
  <c r="CL105" i="46"/>
  <c r="CK105" i="46"/>
  <c r="V105" i="46" s="1"/>
  <c r="CJ105" i="46"/>
  <c r="CI105" i="46"/>
  <c r="CH105" i="46"/>
  <c r="CG105" i="46"/>
  <c r="CF105" i="46"/>
  <c r="CE105" i="46"/>
  <c r="P105" i="46" s="1"/>
  <c r="CD105" i="46"/>
  <c r="O105" i="46" s="1"/>
  <c r="CC105" i="46"/>
  <c r="CB105" i="46"/>
  <c r="CA105" i="46"/>
  <c r="L105" i="46" s="1"/>
  <c r="BZ105" i="46"/>
  <c r="K105" i="46" s="1"/>
  <c r="BY105" i="46"/>
  <c r="J105" i="46" s="1"/>
  <c r="BX105" i="46"/>
  <c r="BW105" i="46"/>
  <c r="H105" i="46" s="1"/>
  <c r="BV105" i="46"/>
  <c r="G105" i="46" s="1"/>
  <c r="BU105" i="46"/>
  <c r="BT105" i="46"/>
  <c r="BS105" i="46"/>
  <c r="B105" i="46"/>
  <c r="B105" i="44" s="1"/>
  <c r="A105" i="46"/>
  <c r="A103" i="27" s="1"/>
  <c r="EF104" i="46"/>
  <c r="EE104" i="46"/>
  <c r="BP104" i="46" s="1"/>
  <c r="ED104" i="46"/>
  <c r="BO104" i="44" s="1"/>
  <c r="EC104" i="46"/>
  <c r="BN104" i="46" s="1"/>
  <c r="EB104" i="46"/>
  <c r="BM104" i="46" s="1"/>
  <c r="EA104" i="46"/>
  <c r="BL104" i="46" s="1"/>
  <c r="DZ104" i="46"/>
  <c r="DY104" i="46"/>
  <c r="BJ104" i="46" s="1"/>
  <c r="DX104" i="46"/>
  <c r="DW104" i="46"/>
  <c r="BH104" i="46" s="1"/>
  <c r="DV104" i="46"/>
  <c r="BG104" i="46" s="1"/>
  <c r="DU104" i="46"/>
  <c r="BF104" i="46" s="1"/>
  <c r="DT104" i="46"/>
  <c r="DS104" i="46"/>
  <c r="BD104" i="46" s="1"/>
  <c r="DR104" i="46"/>
  <c r="BC104" i="46" s="1"/>
  <c r="DQ104" i="46"/>
  <c r="DP104" i="46"/>
  <c r="DO104" i="46"/>
  <c r="AZ104" i="46" s="1"/>
  <c r="DN104" i="46"/>
  <c r="DM104" i="46"/>
  <c r="AX104" i="46" s="1"/>
  <c r="DL104" i="46"/>
  <c r="AW104" i="46" s="1"/>
  <c r="DK104" i="46"/>
  <c r="AV104" i="46" s="1"/>
  <c r="DJ104" i="46"/>
  <c r="DI104" i="46"/>
  <c r="AT104" i="46" s="1"/>
  <c r="DH104" i="46"/>
  <c r="DG104" i="46"/>
  <c r="AR104" i="46" s="1"/>
  <c r="DF104" i="46"/>
  <c r="AQ104" i="46" s="1"/>
  <c r="DE104" i="46"/>
  <c r="DD104" i="46"/>
  <c r="DC104" i="46"/>
  <c r="AN104" i="46" s="1"/>
  <c r="DB104" i="46"/>
  <c r="AM104" i="46" s="1"/>
  <c r="DA104" i="46"/>
  <c r="AL104" i="46" s="1"/>
  <c r="CZ104" i="46"/>
  <c r="CY104" i="46"/>
  <c r="AJ104" i="46" s="1"/>
  <c r="CX104" i="46"/>
  <c r="CW104" i="46"/>
  <c r="CV104" i="46"/>
  <c r="CU104" i="46"/>
  <c r="CT104" i="46"/>
  <c r="AE104" i="46" s="1"/>
  <c r="CS104" i="46"/>
  <c r="AD104" i="46" s="1"/>
  <c r="CR104" i="46"/>
  <c r="CQ104" i="46"/>
  <c r="AB104" i="46" s="1"/>
  <c r="CP104" i="46"/>
  <c r="CO104" i="46"/>
  <c r="CN104" i="46"/>
  <c r="Y104" i="46" s="1"/>
  <c r="CM104" i="46"/>
  <c r="X104" i="46" s="1"/>
  <c r="CL104" i="46"/>
  <c r="CK104" i="46"/>
  <c r="V104" i="46" s="1"/>
  <c r="CJ104" i="46"/>
  <c r="CI104" i="46"/>
  <c r="T104" i="46" s="1"/>
  <c r="CH104" i="46"/>
  <c r="S104" i="46" s="1"/>
  <c r="CG104" i="46"/>
  <c r="CF104" i="46"/>
  <c r="CE104" i="46"/>
  <c r="P104" i="46" s="1"/>
  <c r="CD104" i="46"/>
  <c r="CC104" i="46"/>
  <c r="N104" i="46" s="1"/>
  <c r="CB104" i="46"/>
  <c r="CA104" i="46"/>
  <c r="L104" i="46" s="1"/>
  <c r="BZ104" i="46"/>
  <c r="K104" i="46" s="1"/>
  <c r="BY104" i="46"/>
  <c r="BX104" i="46"/>
  <c r="BW104" i="46"/>
  <c r="H104" i="46" s="1"/>
  <c r="BV104" i="46"/>
  <c r="G104" i="46" s="1"/>
  <c r="BU104" i="46"/>
  <c r="F104" i="46" s="1"/>
  <c r="BT104" i="46"/>
  <c r="BS104" i="46"/>
  <c r="D104" i="46" s="1"/>
  <c r="B104" i="46"/>
  <c r="B104" i="44" s="1"/>
  <c r="A104" i="46"/>
  <c r="A102" i="27" s="1"/>
  <c r="EF103" i="46"/>
  <c r="BQ103" i="46" s="1"/>
  <c r="EE103" i="46"/>
  <c r="BP103" i="46" s="1"/>
  <c r="ED103" i="46"/>
  <c r="BO103" i="46" s="1"/>
  <c r="EC103" i="46"/>
  <c r="EB103" i="46"/>
  <c r="BM103" i="46" s="1"/>
  <c r="EA103" i="46"/>
  <c r="BL103" i="46" s="1"/>
  <c r="DZ103" i="46"/>
  <c r="DY103" i="46"/>
  <c r="DX103" i="46"/>
  <c r="BI103" i="46" s="1"/>
  <c r="DW103" i="46"/>
  <c r="DV103" i="46"/>
  <c r="DU103" i="46"/>
  <c r="DT103" i="46"/>
  <c r="BE103" i="46" s="1"/>
  <c r="DS103" i="46"/>
  <c r="DR103" i="46"/>
  <c r="DQ103" i="46"/>
  <c r="DP103" i="46"/>
  <c r="DO103" i="46"/>
  <c r="DN103" i="46"/>
  <c r="DM103" i="46"/>
  <c r="DL103" i="46"/>
  <c r="AW103" i="46" s="1"/>
  <c r="DK103" i="46"/>
  <c r="AV103" i="46" s="1"/>
  <c r="DJ103" i="46"/>
  <c r="DI103" i="46"/>
  <c r="AT103" i="46" s="1"/>
  <c r="DH103" i="46"/>
  <c r="AS103" i="46" s="1"/>
  <c r="DG103" i="46"/>
  <c r="AR103" i="46" s="1"/>
  <c r="DF103" i="46"/>
  <c r="DE103" i="46"/>
  <c r="AP103" i="46" s="1"/>
  <c r="DD103" i="46"/>
  <c r="AO103" i="46" s="1"/>
  <c r="DC103" i="46"/>
  <c r="DB103" i="46"/>
  <c r="DA103" i="46"/>
  <c r="AL103" i="46" s="1"/>
  <c r="CZ103" i="46"/>
  <c r="AK103" i="46" s="1"/>
  <c r="CY103" i="46"/>
  <c r="CX103" i="46"/>
  <c r="CW103" i="46"/>
  <c r="AH103" i="46" s="1"/>
  <c r="CV103" i="46"/>
  <c r="AG103" i="46" s="1"/>
  <c r="CU103" i="46"/>
  <c r="AF103" i="46" s="1"/>
  <c r="CT103" i="46"/>
  <c r="AE103" i="46" s="1"/>
  <c r="CS103" i="46"/>
  <c r="CR103" i="46"/>
  <c r="CQ103" i="46"/>
  <c r="CP103" i="46"/>
  <c r="AA103" i="46" s="1"/>
  <c r="CO103" i="46"/>
  <c r="Z103" i="46" s="1"/>
  <c r="CN103" i="46"/>
  <c r="Y103" i="46" s="1"/>
  <c r="CM103" i="46"/>
  <c r="CL103" i="46"/>
  <c r="W103" i="46" s="1"/>
  <c r="CK103" i="46"/>
  <c r="CJ103" i="46"/>
  <c r="U103" i="46" s="1"/>
  <c r="CI103" i="46"/>
  <c r="CH103" i="46"/>
  <c r="CG103" i="46"/>
  <c r="R103" i="46" s="1"/>
  <c r="CF103" i="46"/>
  <c r="Q103" i="46" s="1"/>
  <c r="CE103" i="46"/>
  <c r="P103" i="46" s="1"/>
  <c r="CD103" i="46"/>
  <c r="CC103" i="46"/>
  <c r="N103" i="46" s="1"/>
  <c r="CB103" i="46"/>
  <c r="CA103" i="46"/>
  <c r="L103" i="46" s="1"/>
  <c r="BZ103" i="46"/>
  <c r="BY103" i="46"/>
  <c r="BX103" i="46"/>
  <c r="I103" i="46" s="1"/>
  <c r="BW103" i="46"/>
  <c r="H103" i="46" s="1"/>
  <c r="BV103" i="46"/>
  <c r="BU103" i="46"/>
  <c r="BT103" i="46"/>
  <c r="E103" i="46" s="1"/>
  <c r="BS103" i="46"/>
  <c r="B103" i="46"/>
  <c r="B103" i="44" s="1"/>
  <c r="A103" i="46"/>
  <c r="A101" i="27" s="1"/>
  <c r="EF102" i="46"/>
  <c r="BQ102" i="46" s="1"/>
  <c r="EE102" i="46"/>
  <c r="BP102" i="46" s="1"/>
  <c r="ED102" i="46"/>
  <c r="BO102" i="44" s="1"/>
  <c r="EC102" i="46"/>
  <c r="BN102" i="44" s="1"/>
  <c r="EB102" i="46"/>
  <c r="BM102" i="44" s="1"/>
  <c r="EA102" i="46"/>
  <c r="DZ102" i="46"/>
  <c r="DY102" i="46"/>
  <c r="DX102" i="46"/>
  <c r="BI102" i="46" s="1"/>
  <c r="DW102" i="46"/>
  <c r="BH102" i="46" s="1"/>
  <c r="DV102" i="46"/>
  <c r="DU102" i="46"/>
  <c r="DT102" i="46"/>
  <c r="BE102" i="46" s="1"/>
  <c r="DS102" i="46"/>
  <c r="DR102" i="46"/>
  <c r="DQ102" i="46"/>
  <c r="DP102" i="46"/>
  <c r="BA102" i="46" s="1"/>
  <c r="DO102" i="46"/>
  <c r="DN102" i="46"/>
  <c r="AY102" i="46" s="1"/>
  <c r="DM102" i="46"/>
  <c r="AX102" i="46" s="1"/>
  <c r="DL102" i="46"/>
  <c r="AW102" i="46" s="1"/>
  <c r="DK102" i="46"/>
  <c r="AV102" i="46" s="1"/>
  <c r="DJ102" i="46"/>
  <c r="DI102" i="46"/>
  <c r="DH102" i="46"/>
  <c r="AS102" i="46" s="1"/>
  <c r="DG102" i="46"/>
  <c r="AR102" i="46" s="1"/>
  <c r="DF102" i="46"/>
  <c r="AQ102" i="46" s="1"/>
  <c r="DE102" i="46"/>
  <c r="DD102" i="46"/>
  <c r="AO102" i="46" s="1"/>
  <c r="DC102" i="46"/>
  <c r="DB102" i="46"/>
  <c r="DA102" i="46"/>
  <c r="CZ102" i="46"/>
  <c r="AK102" i="46" s="1"/>
  <c r="CY102" i="46"/>
  <c r="CX102" i="46"/>
  <c r="CW102" i="46"/>
  <c r="CV102" i="46"/>
  <c r="AG102" i="46" s="1"/>
  <c r="CU102" i="46"/>
  <c r="CT102" i="46"/>
  <c r="CS102" i="46"/>
  <c r="CR102" i="46"/>
  <c r="AC102" i="46" s="1"/>
  <c r="CQ102" i="46"/>
  <c r="AB102" i="46" s="1"/>
  <c r="CP102" i="46"/>
  <c r="CO102" i="46"/>
  <c r="CN102" i="46"/>
  <c r="Y102" i="46" s="1"/>
  <c r="CM102" i="46"/>
  <c r="X102" i="46" s="1"/>
  <c r="CL102" i="46"/>
  <c r="W102" i="46" s="1"/>
  <c r="CK102" i="46"/>
  <c r="CJ102" i="46"/>
  <c r="U102" i="46" s="1"/>
  <c r="CI102" i="46"/>
  <c r="CH102" i="46"/>
  <c r="CG102" i="46"/>
  <c r="CF102" i="46"/>
  <c r="CE102" i="46"/>
  <c r="P102" i="46" s="1"/>
  <c r="CD102" i="46"/>
  <c r="CC102" i="46"/>
  <c r="CB102" i="46"/>
  <c r="M102" i="46" s="1"/>
  <c r="CA102" i="46"/>
  <c r="L102" i="46" s="1"/>
  <c r="BZ102" i="46"/>
  <c r="BY102" i="46"/>
  <c r="BX102" i="46"/>
  <c r="I102" i="46" s="1"/>
  <c r="BW102" i="46"/>
  <c r="BV102" i="46"/>
  <c r="BU102" i="46"/>
  <c r="BT102" i="46"/>
  <c r="E102" i="46" s="1"/>
  <c r="BS102" i="46"/>
  <c r="BO102" i="46"/>
  <c r="BN102" i="46"/>
  <c r="B102" i="46"/>
  <c r="B102" i="44" s="1"/>
  <c r="A102" i="46"/>
  <c r="A100" i="27" s="1"/>
  <c r="EF101" i="46"/>
  <c r="EE101" i="46"/>
  <c r="BP101" i="46" s="1"/>
  <c r="ED101" i="46"/>
  <c r="BO101" i="46" s="1"/>
  <c r="EC101" i="46"/>
  <c r="EB101" i="46"/>
  <c r="EA101" i="46"/>
  <c r="DZ101" i="46"/>
  <c r="BK101" i="46" s="1"/>
  <c r="DY101" i="46"/>
  <c r="DX101" i="46"/>
  <c r="DW101" i="46"/>
  <c r="BH101" i="46" s="1"/>
  <c r="DV101" i="46"/>
  <c r="DU101" i="46"/>
  <c r="DT101" i="46"/>
  <c r="DS101" i="46"/>
  <c r="BD101" i="46" s="1"/>
  <c r="DR101" i="46"/>
  <c r="DQ101" i="46"/>
  <c r="DP101" i="46"/>
  <c r="DO101" i="46"/>
  <c r="AZ101" i="46" s="1"/>
  <c r="DN101" i="46"/>
  <c r="AY101" i="46" s="1"/>
  <c r="DM101" i="46"/>
  <c r="DL101" i="46"/>
  <c r="DK101" i="46"/>
  <c r="DJ101" i="46"/>
  <c r="DI101" i="46"/>
  <c r="AT101" i="46" s="1"/>
  <c r="DH101" i="46"/>
  <c r="DG101" i="46"/>
  <c r="AR101" i="46" s="1"/>
  <c r="DF101" i="46"/>
  <c r="DE101" i="46"/>
  <c r="AP101" i="46" s="1"/>
  <c r="DD101" i="46"/>
  <c r="AO101" i="46" s="1"/>
  <c r="DC101" i="46"/>
  <c r="AN101" i="46" s="1"/>
  <c r="DB101" i="46"/>
  <c r="AM101" i="46" s="1"/>
  <c r="DA101" i="46"/>
  <c r="CZ101" i="46"/>
  <c r="AK101" i="46" s="1"/>
  <c r="CY101" i="46"/>
  <c r="AJ101" i="46" s="1"/>
  <c r="CX101" i="46"/>
  <c r="AI101" i="46" s="1"/>
  <c r="CW101" i="46"/>
  <c r="AH101" i="46" s="1"/>
  <c r="CV101" i="46"/>
  <c r="CU101" i="46"/>
  <c r="AF101" i="46" s="1"/>
  <c r="CT101" i="46"/>
  <c r="AE101" i="46" s="1"/>
  <c r="CS101" i="46"/>
  <c r="CR101" i="46"/>
  <c r="CQ101" i="46"/>
  <c r="AB101" i="46" s="1"/>
  <c r="CP101" i="46"/>
  <c r="AA101" i="46" s="1"/>
  <c r="CO101" i="46"/>
  <c r="CN101" i="46"/>
  <c r="Y101" i="46" s="1"/>
  <c r="CM101" i="46"/>
  <c r="X101" i="46" s="1"/>
  <c r="CL101" i="46"/>
  <c r="CK101" i="46"/>
  <c r="V101" i="46" s="1"/>
  <c r="CJ101" i="46"/>
  <c r="U101" i="46" s="1"/>
  <c r="CI101" i="46"/>
  <c r="T101" i="46" s="1"/>
  <c r="CH101" i="46"/>
  <c r="S101" i="46" s="1"/>
  <c r="CG101" i="46"/>
  <c r="CF101" i="46"/>
  <c r="CE101" i="46"/>
  <c r="CD101" i="46"/>
  <c r="O101" i="46" s="1"/>
  <c r="CC101" i="46"/>
  <c r="N101" i="46" s="1"/>
  <c r="CB101" i="46"/>
  <c r="CA101" i="46"/>
  <c r="L101" i="46" s="1"/>
  <c r="BZ101" i="46"/>
  <c r="BY101" i="46"/>
  <c r="BX101" i="46"/>
  <c r="BW101" i="46"/>
  <c r="H101" i="46" s="1"/>
  <c r="BV101" i="46"/>
  <c r="BU101" i="46"/>
  <c r="F101" i="46" s="1"/>
  <c r="BT101" i="46"/>
  <c r="BS101" i="46"/>
  <c r="D101" i="46" s="1"/>
  <c r="B101" i="46"/>
  <c r="B101" i="44" s="1"/>
  <c r="A101" i="46"/>
  <c r="A101" i="44" s="1"/>
  <c r="EF100" i="46"/>
  <c r="BQ100" i="46" s="1"/>
  <c r="EE100" i="46"/>
  <c r="ED100" i="46"/>
  <c r="BO100" i="46" s="1"/>
  <c r="EC100" i="46"/>
  <c r="BN100" i="46" s="1"/>
  <c r="EB100" i="46"/>
  <c r="BM100" i="46" s="1"/>
  <c r="EA100" i="46"/>
  <c r="BL100" i="46" s="1"/>
  <c r="DZ100" i="46"/>
  <c r="DY100" i="46"/>
  <c r="BJ100" i="46" s="1"/>
  <c r="DX100" i="46"/>
  <c r="BI100" i="46" s="1"/>
  <c r="DW100" i="46"/>
  <c r="BH100" i="46" s="1"/>
  <c r="DV100" i="46"/>
  <c r="BG100" i="46" s="1"/>
  <c r="DU100" i="46"/>
  <c r="BF100" i="46" s="1"/>
  <c r="DT100" i="46"/>
  <c r="DS100" i="46"/>
  <c r="BD100" i="46" s="1"/>
  <c r="DR100" i="46"/>
  <c r="DQ100" i="46"/>
  <c r="DP100" i="46"/>
  <c r="BA100" i="46" s="1"/>
  <c r="DO100" i="46"/>
  <c r="DN100" i="46"/>
  <c r="DM100" i="46"/>
  <c r="AX100" i="46" s="1"/>
  <c r="DL100" i="46"/>
  <c r="AW100" i="46" s="1"/>
  <c r="DK100" i="46"/>
  <c r="AV100" i="46" s="1"/>
  <c r="DJ100" i="46"/>
  <c r="DI100" i="46"/>
  <c r="DH100" i="46"/>
  <c r="DG100" i="46"/>
  <c r="AR100" i="46" s="1"/>
  <c r="DF100" i="46"/>
  <c r="AQ100" i="44" s="1"/>
  <c r="DE100" i="46"/>
  <c r="DD100" i="46"/>
  <c r="AO100" i="46" s="1"/>
  <c r="DC100" i="46"/>
  <c r="AN100" i="46" s="1"/>
  <c r="DB100" i="46"/>
  <c r="DA100" i="46"/>
  <c r="CZ100" i="46"/>
  <c r="CY100" i="46"/>
  <c r="AJ100" i="46" s="1"/>
  <c r="CX100" i="46"/>
  <c r="CW100" i="46"/>
  <c r="AH100" i="44" s="1"/>
  <c r="CV100" i="46"/>
  <c r="AG100" i="46" s="1"/>
  <c r="CU100" i="46"/>
  <c r="CT100" i="46"/>
  <c r="CS100" i="46"/>
  <c r="CR100" i="46"/>
  <c r="CQ100" i="46"/>
  <c r="CP100" i="46"/>
  <c r="AA100" i="46" s="1"/>
  <c r="CO100" i="46"/>
  <c r="Z100" i="46" s="1"/>
  <c r="CN100" i="46"/>
  <c r="Y100" i="46" s="1"/>
  <c r="CM100" i="46"/>
  <c r="X100" i="46" s="1"/>
  <c r="CL100" i="46"/>
  <c r="CK100" i="46"/>
  <c r="V100" i="46" s="1"/>
  <c r="CJ100" i="46"/>
  <c r="U100" i="46" s="1"/>
  <c r="CI100" i="46"/>
  <c r="CH100" i="46"/>
  <c r="CG100" i="46"/>
  <c r="CF100" i="46"/>
  <c r="Q100" i="46" s="1"/>
  <c r="CE100" i="46"/>
  <c r="P100" i="46" s="1"/>
  <c r="CD100" i="46"/>
  <c r="O100" i="46" s="1"/>
  <c r="CC100" i="46"/>
  <c r="CB100" i="46"/>
  <c r="CA100" i="46"/>
  <c r="L100" i="46" s="1"/>
  <c r="BZ100" i="46"/>
  <c r="K100" i="46" s="1"/>
  <c r="BY100" i="46"/>
  <c r="BX100" i="46"/>
  <c r="I100" i="46" s="1"/>
  <c r="BW100" i="46"/>
  <c r="BV100" i="46"/>
  <c r="G100" i="46" s="1"/>
  <c r="BU100" i="46"/>
  <c r="BT100" i="46"/>
  <c r="E100" i="46" s="1"/>
  <c r="BS100" i="46"/>
  <c r="D100" i="46" s="1"/>
  <c r="AQ100" i="46"/>
  <c r="AH100" i="46"/>
  <c r="B100" i="46"/>
  <c r="B100" i="44" s="1"/>
  <c r="A100" i="46"/>
  <c r="A98" i="27" s="1"/>
  <c r="EF99" i="46"/>
  <c r="EE99" i="46"/>
  <c r="ED99" i="46"/>
  <c r="EC99" i="46"/>
  <c r="BN99" i="46" s="1"/>
  <c r="EB99" i="46"/>
  <c r="BM99" i="46" s="1"/>
  <c r="EA99" i="46"/>
  <c r="DZ99" i="46"/>
  <c r="DY99" i="46"/>
  <c r="BJ99" i="46" s="1"/>
  <c r="DX99" i="46"/>
  <c r="DW99" i="46"/>
  <c r="DV99" i="46"/>
  <c r="DU99" i="46"/>
  <c r="DT99" i="46"/>
  <c r="DS99" i="46"/>
  <c r="DR99" i="46"/>
  <c r="DQ99" i="46"/>
  <c r="BB99" i="46" s="1"/>
  <c r="DP99" i="46"/>
  <c r="DO99" i="46"/>
  <c r="DN99" i="46"/>
  <c r="DM99" i="46"/>
  <c r="AX99" i="46" s="1"/>
  <c r="DL99" i="46"/>
  <c r="DK99" i="46"/>
  <c r="AV99" i="46" s="1"/>
  <c r="DJ99" i="46"/>
  <c r="DI99" i="46"/>
  <c r="AT99" i="46" s="1"/>
  <c r="DH99" i="46"/>
  <c r="AS99" i="46" s="1"/>
  <c r="DG99" i="46"/>
  <c r="DF99" i="46"/>
  <c r="DE99" i="46"/>
  <c r="AP99" i="46" s="1"/>
  <c r="DD99" i="46"/>
  <c r="AO99" i="46" s="1"/>
  <c r="DC99" i="46"/>
  <c r="DB99" i="46"/>
  <c r="DA99" i="46"/>
  <c r="AL99" i="46" s="1"/>
  <c r="CZ99" i="46"/>
  <c r="CY99" i="46"/>
  <c r="CX99" i="46"/>
  <c r="CW99" i="46"/>
  <c r="AH99" i="46" s="1"/>
  <c r="CV99" i="46"/>
  <c r="AG99" i="46" s="1"/>
  <c r="CU99" i="46"/>
  <c r="CT99" i="46"/>
  <c r="CS99" i="46"/>
  <c r="AD99" i="46" s="1"/>
  <c r="CR99" i="46"/>
  <c r="AC99" i="46" s="1"/>
  <c r="CQ99" i="46"/>
  <c r="CP99" i="46"/>
  <c r="CO99" i="46"/>
  <c r="Z99" i="46" s="1"/>
  <c r="CN99" i="46"/>
  <c r="Y99" i="46" s="1"/>
  <c r="CM99" i="46"/>
  <c r="CL99" i="46"/>
  <c r="W99" i="46" s="1"/>
  <c r="CK99" i="46"/>
  <c r="V99" i="46" s="1"/>
  <c r="CJ99" i="46"/>
  <c r="U99" i="46" s="1"/>
  <c r="CI99" i="46"/>
  <c r="CH99" i="46"/>
  <c r="CG99" i="46"/>
  <c r="R99" i="46" s="1"/>
  <c r="CF99" i="46"/>
  <c r="Q99" i="46" s="1"/>
  <c r="CE99" i="46"/>
  <c r="P99" i="46" s="1"/>
  <c r="CD99" i="46"/>
  <c r="CC99" i="46"/>
  <c r="N99" i="46" s="1"/>
  <c r="CB99" i="46"/>
  <c r="M99" i="46" s="1"/>
  <c r="CA99" i="46"/>
  <c r="BZ99" i="46"/>
  <c r="BY99" i="46"/>
  <c r="J99" i="46" s="1"/>
  <c r="BX99" i="46"/>
  <c r="I99" i="46" s="1"/>
  <c r="BW99" i="46"/>
  <c r="BV99" i="46"/>
  <c r="BU99" i="46"/>
  <c r="BT99" i="46"/>
  <c r="BS99" i="46"/>
  <c r="B99" i="46"/>
  <c r="B99" i="44" s="1"/>
  <c r="A99" i="46"/>
  <c r="A97" i="27" s="1"/>
  <c r="EF98" i="46"/>
  <c r="EE98" i="46"/>
  <c r="ED98" i="46"/>
  <c r="EC98" i="46"/>
  <c r="BN98" i="46" s="1"/>
  <c r="EB98" i="46"/>
  <c r="EA98" i="46"/>
  <c r="BL98" i="46" s="1"/>
  <c r="DZ98" i="46"/>
  <c r="DY98" i="46"/>
  <c r="BJ98" i="46" s="1"/>
  <c r="DX98" i="46"/>
  <c r="BI98" i="46" s="1"/>
  <c r="DW98" i="46"/>
  <c r="DV98" i="46"/>
  <c r="DU98" i="46"/>
  <c r="DT98" i="46"/>
  <c r="BE98" i="46" s="1"/>
  <c r="DS98" i="46"/>
  <c r="DR98" i="46"/>
  <c r="DQ98" i="46"/>
  <c r="BB98" i="46" s="1"/>
  <c r="DP98" i="46"/>
  <c r="BA98" i="46" s="1"/>
  <c r="DO98" i="46"/>
  <c r="DN98" i="46"/>
  <c r="DM98" i="46"/>
  <c r="AX98" i="46" s="1"/>
  <c r="DL98" i="46"/>
  <c r="AW98" i="46" s="1"/>
  <c r="DK98" i="46"/>
  <c r="DJ98" i="46"/>
  <c r="DI98" i="46"/>
  <c r="AT98" i="46" s="1"/>
  <c r="DH98" i="46"/>
  <c r="DG98" i="46"/>
  <c r="DF98" i="46"/>
  <c r="DE98" i="46"/>
  <c r="AP98" i="46" s="1"/>
  <c r="DD98" i="46"/>
  <c r="DC98" i="46"/>
  <c r="DB98" i="46"/>
  <c r="DA98" i="46"/>
  <c r="AL98" i="46" s="1"/>
  <c r="CZ98" i="46"/>
  <c r="CY98" i="46"/>
  <c r="CX98" i="46"/>
  <c r="CW98" i="46"/>
  <c r="AH98" i="46" s="1"/>
  <c r="CV98" i="46"/>
  <c r="AG98" i="46" s="1"/>
  <c r="CU98" i="46"/>
  <c r="CT98" i="46"/>
  <c r="CS98" i="46"/>
  <c r="CR98" i="46"/>
  <c r="AC98" i="46" s="1"/>
  <c r="CQ98" i="46"/>
  <c r="CP98" i="46"/>
  <c r="CO98" i="46"/>
  <c r="CN98" i="46"/>
  <c r="Y98" i="46" s="1"/>
  <c r="CM98" i="46"/>
  <c r="CL98" i="46"/>
  <c r="CK98" i="46"/>
  <c r="CJ98" i="46"/>
  <c r="U98" i="46" s="1"/>
  <c r="CI98" i="46"/>
  <c r="T98" i="46" s="1"/>
  <c r="CH98" i="46"/>
  <c r="CG98" i="46"/>
  <c r="CF98" i="46"/>
  <c r="CE98" i="46"/>
  <c r="CD98" i="46"/>
  <c r="CC98" i="46"/>
  <c r="CB98" i="46"/>
  <c r="CA98" i="46"/>
  <c r="L98" i="46" s="1"/>
  <c r="BZ98" i="46"/>
  <c r="BY98" i="46"/>
  <c r="J98" i="46" s="1"/>
  <c r="BX98" i="46"/>
  <c r="BW98" i="46"/>
  <c r="BV98" i="46"/>
  <c r="BU98" i="46"/>
  <c r="F98" i="46" s="1"/>
  <c r="BT98" i="46"/>
  <c r="BS98" i="46"/>
  <c r="B98" i="46"/>
  <c r="B98" i="44" s="1"/>
  <c r="A98" i="46"/>
  <c r="A96" i="27" s="1"/>
  <c r="EF97" i="46"/>
  <c r="BQ97" i="46" s="1"/>
  <c r="EE97" i="46"/>
  <c r="BP97" i="46" s="1"/>
  <c r="ED97" i="46"/>
  <c r="BO97" i="44" s="1"/>
  <c r="EC97" i="46"/>
  <c r="EB97" i="46"/>
  <c r="EA97" i="46"/>
  <c r="DZ97" i="46"/>
  <c r="DY97" i="46"/>
  <c r="BJ97" i="46" s="1"/>
  <c r="DX97" i="46"/>
  <c r="BI97" i="46" s="1"/>
  <c r="DW97" i="46"/>
  <c r="DV97" i="46"/>
  <c r="BG97" i="46" s="1"/>
  <c r="DU97" i="46"/>
  <c r="BF97" i="46" s="1"/>
  <c r="DT97" i="46"/>
  <c r="DS97" i="46"/>
  <c r="DR97" i="46"/>
  <c r="DQ97" i="46"/>
  <c r="DP97" i="46"/>
  <c r="DO97" i="46"/>
  <c r="DN97" i="46"/>
  <c r="AY97" i="46" s="1"/>
  <c r="DM97" i="46"/>
  <c r="AX97" i="46" s="1"/>
  <c r="DL97" i="46"/>
  <c r="DK97" i="46"/>
  <c r="DJ97" i="46"/>
  <c r="DI97" i="46"/>
  <c r="AT97" i="46" s="1"/>
  <c r="DH97" i="46"/>
  <c r="DG97" i="46"/>
  <c r="AR97" i="46" s="1"/>
  <c r="DF97" i="46"/>
  <c r="AQ97" i="46" s="1"/>
  <c r="DE97" i="46"/>
  <c r="DD97" i="46"/>
  <c r="DC97" i="46"/>
  <c r="DB97" i="46"/>
  <c r="DA97" i="46"/>
  <c r="AL97" i="46" s="1"/>
  <c r="CZ97" i="46"/>
  <c r="AK97" i="46" s="1"/>
  <c r="CY97" i="46"/>
  <c r="AJ97" i="46" s="1"/>
  <c r="CX97" i="46"/>
  <c r="CW97" i="46"/>
  <c r="CV97" i="46"/>
  <c r="CU97" i="46"/>
  <c r="CT97" i="46"/>
  <c r="AE97" i="46" s="1"/>
  <c r="CS97" i="46"/>
  <c r="AD97" i="46" s="1"/>
  <c r="CR97" i="46"/>
  <c r="AC97" i="46" s="1"/>
  <c r="CQ97" i="46"/>
  <c r="AB97" i="46" s="1"/>
  <c r="CP97" i="46"/>
  <c r="AA97" i="46" s="1"/>
  <c r="CO97" i="46"/>
  <c r="Z97" i="46" s="1"/>
  <c r="CN97" i="46"/>
  <c r="Y97" i="46" s="1"/>
  <c r="CM97" i="46"/>
  <c r="CL97" i="46"/>
  <c r="CK97" i="46"/>
  <c r="CJ97" i="46"/>
  <c r="CI97" i="46"/>
  <c r="CH97" i="46"/>
  <c r="CG97" i="46"/>
  <c r="CF97" i="46"/>
  <c r="CE97" i="46"/>
  <c r="CD97" i="46"/>
  <c r="CC97" i="46"/>
  <c r="N97" i="46" s="1"/>
  <c r="CB97" i="46"/>
  <c r="CA97" i="46"/>
  <c r="BZ97" i="46"/>
  <c r="K97" i="46" s="1"/>
  <c r="BY97" i="46"/>
  <c r="J97" i="46" s="1"/>
  <c r="BX97" i="46"/>
  <c r="BW97" i="46"/>
  <c r="BV97" i="46"/>
  <c r="BU97" i="46"/>
  <c r="BT97" i="46"/>
  <c r="BS97" i="46"/>
  <c r="BO97" i="46"/>
  <c r="B97" i="46"/>
  <c r="B97" i="44" s="1"/>
  <c r="A97" i="46"/>
  <c r="A95" i="27" s="1"/>
  <c r="EF96" i="46"/>
  <c r="EE96" i="46"/>
  <c r="ED96" i="46"/>
  <c r="BO96" i="46" s="1"/>
  <c r="EC96" i="46"/>
  <c r="EB96" i="46"/>
  <c r="EA96" i="46"/>
  <c r="DZ96" i="46"/>
  <c r="DY96" i="46"/>
  <c r="DX96" i="46"/>
  <c r="DW96" i="46"/>
  <c r="DV96" i="46"/>
  <c r="BG96" i="44" s="1"/>
  <c r="DU96" i="46"/>
  <c r="BF96" i="44" s="1"/>
  <c r="DT96" i="46"/>
  <c r="BE96" i="46" s="1"/>
  <c r="DS96" i="46"/>
  <c r="DR96" i="46"/>
  <c r="DQ96" i="46"/>
  <c r="DP96" i="46"/>
  <c r="DO96" i="46"/>
  <c r="AZ96" i="46" s="1"/>
  <c r="DN96" i="46"/>
  <c r="DM96" i="46"/>
  <c r="AX96" i="46" s="1"/>
  <c r="DL96" i="46"/>
  <c r="AW96" i="46" s="1"/>
  <c r="DK96" i="46"/>
  <c r="DJ96" i="46"/>
  <c r="AU96" i="46" s="1"/>
  <c r="DI96" i="46"/>
  <c r="AT96" i="46" s="1"/>
  <c r="DH96" i="46"/>
  <c r="DG96" i="46"/>
  <c r="AR96" i="46" s="1"/>
  <c r="DF96" i="46"/>
  <c r="AQ96" i="46" s="1"/>
  <c r="DE96" i="46"/>
  <c r="DD96" i="46"/>
  <c r="AO96" i="46" s="1"/>
  <c r="DC96" i="46"/>
  <c r="DB96" i="46"/>
  <c r="DA96" i="46"/>
  <c r="AL96" i="46" s="1"/>
  <c r="CZ96" i="46"/>
  <c r="CY96" i="46"/>
  <c r="CX96" i="46"/>
  <c r="AI96" i="46" s="1"/>
  <c r="CW96" i="46"/>
  <c r="AH96" i="46" s="1"/>
  <c r="CV96" i="46"/>
  <c r="AG96" i="46" s="1"/>
  <c r="CU96" i="46"/>
  <c r="CT96" i="46"/>
  <c r="AE96" i="46" s="1"/>
  <c r="CS96" i="46"/>
  <c r="AD96" i="46" s="1"/>
  <c r="CR96" i="46"/>
  <c r="CQ96" i="46"/>
  <c r="AB96" i="46" s="1"/>
  <c r="CP96" i="46"/>
  <c r="AA96" i="46" s="1"/>
  <c r="CO96" i="46"/>
  <c r="Z96" i="46" s="1"/>
  <c r="CN96" i="46"/>
  <c r="CM96" i="46"/>
  <c r="CL96" i="46"/>
  <c r="CK96" i="46"/>
  <c r="CJ96" i="46"/>
  <c r="CI96" i="46"/>
  <c r="CH96" i="46"/>
  <c r="S96" i="46" s="1"/>
  <c r="CG96" i="46"/>
  <c r="R96" i="46" s="1"/>
  <c r="CF96" i="46"/>
  <c r="CE96" i="46"/>
  <c r="CD96" i="46"/>
  <c r="O96" i="46" s="1"/>
  <c r="CC96" i="46"/>
  <c r="CB96" i="46"/>
  <c r="CA96" i="46"/>
  <c r="L96" i="46" s="1"/>
  <c r="BZ96" i="46"/>
  <c r="K96" i="46" s="1"/>
  <c r="BY96" i="46"/>
  <c r="J96" i="46" s="1"/>
  <c r="BX96" i="46"/>
  <c r="BW96" i="46"/>
  <c r="H96" i="46" s="1"/>
  <c r="BV96" i="46"/>
  <c r="G96" i="46" s="1"/>
  <c r="BU96" i="46"/>
  <c r="BT96" i="46"/>
  <c r="BS96" i="46"/>
  <c r="BG96" i="46"/>
  <c r="BF96" i="46"/>
  <c r="B96" i="46"/>
  <c r="B96" i="44" s="1"/>
  <c r="A96" i="46"/>
  <c r="A96" i="44" s="1"/>
  <c r="EF95" i="46"/>
  <c r="BQ95" i="46" s="1"/>
  <c r="EE95" i="46"/>
  <c r="ED95" i="46"/>
  <c r="BO95" i="44" s="1"/>
  <c r="EC95" i="46"/>
  <c r="EB95" i="46"/>
  <c r="BM95" i="46" s="1"/>
  <c r="EA95" i="46"/>
  <c r="DZ95" i="46"/>
  <c r="BK95" i="46" s="1"/>
  <c r="DY95" i="46"/>
  <c r="DX95" i="46"/>
  <c r="BI95" i="46" s="1"/>
  <c r="DW95" i="46"/>
  <c r="DV95" i="46"/>
  <c r="DU95" i="46"/>
  <c r="DT95" i="46"/>
  <c r="DS95" i="46"/>
  <c r="DR95" i="46"/>
  <c r="DQ95" i="46"/>
  <c r="DP95" i="46"/>
  <c r="BA95" i="46" s="1"/>
  <c r="DO95" i="46"/>
  <c r="AZ95" i="46" s="1"/>
  <c r="DN95" i="46"/>
  <c r="DM95" i="46"/>
  <c r="DL95" i="46"/>
  <c r="AW95" i="46" s="1"/>
  <c r="DK95" i="46"/>
  <c r="DJ95" i="46"/>
  <c r="DI95" i="46"/>
  <c r="AT95" i="46" s="1"/>
  <c r="DH95" i="46"/>
  <c r="DG95" i="46"/>
  <c r="DF95" i="46"/>
  <c r="DE95" i="46"/>
  <c r="DD95" i="46"/>
  <c r="AO95" i="46" s="1"/>
  <c r="DC95" i="46"/>
  <c r="AN95" i="46" s="1"/>
  <c r="DB95" i="46"/>
  <c r="DA95" i="46"/>
  <c r="AL95" i="46" s="1"/>
  <c r="CZ95" i="46"/>
  <c r="AK95" i="46" s="1"/>
  <c r="CY95" i="46"/>
  <c r="CX95" i="46"/>
  <c r="CW95" i="46"/>
  <c r="CV95" i="46"/>
  <c r="AG95" i="46" s="1"/>
  <c r="CU95" i="46"/>
  <c r="AF95" i="46" s="1"/>
  <c r="CT95" i="46"/>
  <c r="CS95" i="46"/>
  <c r="AD95" i="46" s="1"/>
  <c r="CR95" i="46"/>
  <c r="CQ95" i="46"/>
  <c r="CP95" i="46"/>
  <c r="CO95" i="46"/>
  <c r="CN95" i="46"/>
  <c r="Y95" i="46" s="1"/>
  <c r="CM95" i="46"/>
  <c r="CL95" i="46"/>
  <c r="CK95" i="46"/>
  <c r="CJ95" i="46"/>
  <c r="U95" i="46" s="1"/>
  <c r="CI95" i="46"/>
  <c r="CH95" i="46"/>
  <c r="CG95" i="46"/>
  <c r="CF95" i="46"/>
  <c r="CE95" i="46"/>
  <c r="CD95" i="46"/>
  <c r="CC95" i="46"/>
  <c r="CB95" i="46"/>
  <c r="CA95" i="46"/>
  <c r="BZ95" i="46"/>
  <c r="BY95" i="46"/>
  <c r="J95" i="46" s="1"/>
  <c r="BX95" i="46"/>
  <c r="I95" i="46" s="1"/>
  <c r="BW95" i="46"/>
  <c r="BV95" i="46"/>
  <c r="G95" i="46" s="1"/>
  <c r="BU95" i="46"/>
  <c r="BT95" i="46"/>
  <c r="E95" i="46" s="1"/>
  <c r="BS95" i="46"/>
  <c r="BO95" i="46"/>
  <c r="B95" i="46"/>
  <c r="B95" i="44" s="1"/>
  <c r="A95" i="46"/>
  <c r="A93" i="27" s="1"/>
  <c r="EF94" i="46"/>
  <c r="EE94" i="46"/>
  <c r="ED94" i="46"/>
  <c r="EC94" i="46"/>
  <c r="BN94" i="46" s="1"/>
  <c r="EB94" i="46"/>
  <c r="BM94" i="46" s="1"/>
  <c r="EA94" i="46"/>
  <c r="DZ94" i="46"/>
  <c r="DY94" i="46"/>
  <c r="DX94" i="46"/>
  <c r="DW94" i="46"/>
  <c r="BH94" i="46" s="1"/>
  <c r="DV94" i="46"/>
  <c r="DU94" i="46"/>
  <c r="BF94" i="46" s="1"/>
  <c r="DT94" i="46"/>
  <c r="BE94" i="46" s="1"/>
  <c r="DS94" i="46"/>
  <c r="DR94" i="46"/>
  <c r="DQ94" i="46"/>
  <c r="BB94" i="46" s="1"/>
  <c r="DP94" i="46"/>
  <c r="BA94" i="46" s="1"/>
  <c r="DO94" i="46"/>
  <c r="DN94" i="46"/>
  <c r="AY94" i="46" s="1"/>
  <c r="DM94" i="46"/>
  <c r="AX94" i="46" s="1"/>
  <c r="DL94" i="46"/>
  <c r="DK94" i="46"/>
  <c r="DJ94" i="46"/>
  <c r="DI94" i="46"/>
  <c r="DH94" i="46"/>
  <c r="DG94" i="46"/>
  <c r="AR94" i="46" s="1"/>
  <c r="DF94" i="46"/>
  <c r="DE94" i="46"/>
  <c r="AP94" i="46" s="1"/>
  <c r="DD94" i="46"/>
  <c r="DC94" i="46"/>
  <c r="DB94" i="46"/>
  <c r="DA94" i="46"/>
  <c r="AL94" i="46" s="1"/>
  <c r="CZ94" i="46"/>
  <c r="CY94" i="46"/>
  <c r="CX94" i="46"/>
  <c r="CW94" i="46"/>
  <c r="CV94" i="46"/>
  <c r="CU94" i="46"/>
  <c r="CT94" i="46"/>
  <c r="CS94" i="46"/>
  <c r="AD94" i="46" s="1"/>
  <c r="CR94" i="46"/>
  <c r="CQ94" i="46"/>
  <c r="CP94" i="46"/>
  <c r="CO94" i="46"/>
  <c r="Z94" i="46" s="1"/>
  <c r="CN94" i="46"/>
  <c r="CM94" i="46"/>
  <c r="CL94" i="46"/>
  <c r="W94" i="46" s="1"/>
  <c r="CK94" i="46"/>
  <c r="V94" i="46" s="1"/>
  <c r="CJ94" i="46"/>
  <c r="CI94" i="46"/>
  <c r="CH94" i="46"/>
  <c r="S94" i="46" s="1"/>
  <c r="CG94" i="46"/>
  <c r="R94" i="46" s="1"/>
  <c r="CF94" i="46"/>
  <c r="CE94" i="46"/>
  <c r="CD94" i="46"/>
  <c r="CC94" i="46"/>
  <c r="CB94" i="46"/>
  <c r="CA94" i="46"/>
  <c r="L94" i="46" s="1"/>
  <c r="BZ94" i="46"/>
  <c r="BY94" i="46"/>
  <c r="J94" i="46" s="1"/>
  <c r="BX94" i="46"/>
  <c r="BW94" i="46"/>
  <c r="BV94" i="46"/>
  <c r="BU94" i="46"/>
  <c r="BT94" i="46"/>
  <c r="BS94" i="46"/>
  <c r="D94" i="46" s="1"/>
  <c r="B94" i="46"/>
  <c r="B94" i="44" s="1"/>
  <c r="A94" i="46"/>
  <c r="A92" i="27" s="1"/>
  <c r="EF93" i="46"/>
  <c r="EE93" i="46"/>
  <c r="ED93" i="46"/>
  <c r="EC93" i="46"/>
  <c r="BN93" i="46" s="1"/>
  <c r="EB93" i="46"/>
  <c r="EA93" i="46"/>
  <c r="DZ93" i="46"/>
  <c r="DY93" i="46"/>
  <c r="BJ93" i="46" s="1"/>
  <c r="DX93" i="46"/>
  <c r="BI93" i="46" s="1"/>
  <c r="DW93" i="46"/>
  <c r="DV93" i="46"/>
  <c r="DU93" i="46"/>
  <c r="DT93" i="46"/>
  <c r="DS93" i="46"/>
  <c r="DR93" i="46"/>
  <c r="DQ93" i="46"/>
  <c r="BB93" i="46" s="1"/>
  <c r="DP93" i="46"/>
  <c r="DO93" i="46"/>
  <c r="DN93" i="46"/>
  <c r="DM93" i="46"/>
  <c r="AX93" i="46" s="1"/>
  <c r="DL93" i="46"/>
  <c r="DK93" i="46"/>
  <c r="DJ93" i="46"/>
  <c r="DI93" i="46"/>
  <c r="DH93" i="46"/>
  <c r="DG93" i="46"/>
  <c r="DF93" i="46"/>
  <c r="DE93" i="46"/>
  <c r="DD93" i="46"/>
  <c r="DC93" i="46"/>
  <c r="AN93" i="46" s="1"/>
  <c r="DB93" i="46"/>
  <c r="AM93" i="46" s="1"/>
  <c r="DA93" i="46"/>
  <c r="AL93" i="46" s="1"/>
  <c r="CZ93" i="46"/>
  <c r="CY93" i="46"/>
  <c r="CX93" i="46"/>
  <c r="CW93" i="46"/>
  <c r="CV93" i="46"/>
  <c r="CU93" i="46"/>
  <c r="AF93" i="46" s="1"/>
  <c r="CT93" i="46"/>
  <c r="AE93" i="46" s="1"/>
  <c r="CS93" i="46"/>
  <c r="CR93" i="46"/>
  <c r="AC93" i="46" s="1"/>
  <c r="CQ93" i="46"/>
  <c r="CP93" i="46"/>
  <c r="CO93" i="46"/>
  <c r="Z93" i="46" s="1"/>
  <c r="CN93" i="46"/>
  <c r="CM93" i="46"/>
  <c r="CL93" i="46"/>
  <c r="W93" i="46" s="1"/>
  <c r="CK93" i="46"/>
  <c r="V93" i="46" s="1"/>
  <c r="CJ93" i="46"/>
  <c r="CI93" i="46"/>
  <c r="CH93" i="46"/>
  <c r="S93" i="46" s="1"/>
  <c r="CG93" i="46"/>
  <c r="CF93" i="46"/>
  <c r="CE93" i="46"/>
  <c r="CD93" i="46"/>
  <c r="CC93" i="46"/>
  <c r="CB93" i="46"/>
  <c r="M93" i="46" s="1"/>
  <c r="CA93" i="46"/>
  <c r="BZ93" i="46"/>
  <c r="K93" i="46" s="1"/>
  <c r="BY93" i="46"/>
  <c r="BX93" i="46"/>
  <c r="BW93" i="46"/>
  <c r="BV93" i="46"/>
  <c r="BU93" i="46"/>
  <c r="F93" i="46" s="1"/>
  <c r="BT93" i="46"/>
  <c r="E93" i="46" s="1"/>
  <c r="BS93" i="46"/>
  <c r="B93" i="46"/>
  <c r="B93" i="44" s="1"/>
  <c r="A93" i="46"/>
  <c r="A91" i="27" s="1"/>
  <c r="EF92" i="46"/>
  <c r="EE92" i="46"/>
  <c r="BP92" i="46" s="1"/>
  <c r="ED92" i="46"/>
  <c r="BO92" i="44" s="1"/>
  <c r="EC92" i="46"/>
  <c r="BN92" i="44" s="1"/>
  <c r="EB92" i="46"/>
  <c r="EA92" i="46"/>
  <c r="DZ92" i="46"/>
  <c r="BK92" i="46" s="1"/>
  <c r="DY92" i="46"/>
  <c r="BJ92" i="46" s="1"/>
  <c r="DX92" i="46"/>
  <c r="BI92" i="46" s="1"/>
  <c r="DW92" i="46"/>
  <c r="DV92" i="46"/>
  <c r="DU92" i="46"/>
  <c r="BF92" i="46" s="1"/>
  <c r="DT92" i="46"/>
  <c r="BE92" i="44" s="1"/>
  <c r="DS92" i="46"/>
  <c r="DR92" i="46"/>
  <c r="DQ92" i="46"/>
  <c r="DP92" i="46"/>
  <c r="DO92" i="46"/>
  <c r="AZ92" i="46" s="1"/>
  <c r="DN92" i="46"/>
  <c r="DM92" i="46"/>
  <c r="AX92" i="46" s="1"/>
  <c r="DL92" i="46"/>
  <c r="AW92" i="46" s="1"/>
  <c r="DK92" i="46"/>
  <c r="DJ92" i="46"/>
  <c r="DI92" i="46"/>
  <c r="AT92" i="46" s="1"/>
  <c r="DH92" i="46"/>
  <c r="DG92" i="46"/>
  <c r="AR92" i="46" s="1"/>
  <c r="DF92" i="46"/>
  <c r="DE92" i="46"/>
  <c r="DD92" i="46"/>
  <c r="DC92" i="46"/>
  <c r="AN92" i="44" s="1"/>
  <c r="DB92" i="46"/>
  <c r="AM92" i="44" s="1"/>
  <c r="DA92" i="46"/>
  <c r="AL92" i="46" s="1"/>
  <c r="CZ92" i="46"/>
  <c r="CY92" i="46"/>
  <c r="AJ92" i="46" s="1"/>
  <c r="CX92" i="46"/>
  <c r="CW92" i="46"/>
  <c r="AH92" i="46" s="1"/>
  <c r="CV92" i="46"/>
  <c r="AG92" i="46" s="1"/>
  <c r="CU92" i="46"/>
  <c r="CT92" i="46"/>
  <c r="CS92" i="46"/>
  <c r="CR92" i="46"/>
  <c r="AC92" i="46" s="1"/>
  <c r="CQ92" i="46"/>
  <c r="CP92" i="46"/>
  <c r="CO92" i="46"/>
  <c r="Z92" i="46" s="1"/>
  <c r="CN92" i="46"/>
  <c r="Y92" i="46" s="1"/>
  <c r="CM92" i="46"/>
  <c r="CL92" i="46"/>
  <c r="W92" i="46" s="1"/>
  <c r="CK92" i="46"/>
  <c r="V92" i="46" s="1"/>
  <c r="CJ92" i="46"/>
  <c r="CI92" i="46"/>
  <c r="T92" i="46" s="1"/>
  <c r="CH92" i="46"/>
  <c r="CG92" i="46"/>
  <c r="R92" i="46" s="1"/>
  <c r="CF92" i="46"/>
  <c r="CE92" i="46"/>
  <c r="CD92" i="46"/>
  <c r="CC92" i="46"/>
  <c r="N92" i="46" s="1"/>
  <c r="CB92" i="46"/>
  <c r="CA92" i="46"/>
  <c r="L92" i="46" s="1"/>
  <c r="BZ92" i="46"/>
  <c r="BY92" i="46"/>
  <c r="BX92" i="46"/>
  <c r="BW92" i="46"/>
  <c r="BV92" i="46"/>
  <c r="BU92" i="46"/>
  <c r="F92" i="46" s="1"/>
  <c r="BT92" i="46"/>
  <c r="BS92" i="46"/>
  <c r="D92" i="46" s="1"/>
  <c r="BO92" i="46"/>
  <c r="BN92" i="46"/>
  <c r="BE92" i="46"/>
  <c r="AN92" i="46"/>
  <c r="AM92" i="46"/>
  <c r="B92" i="46"/>
  <c r="B92" i="44" s="1"/>
  <c r="A92" i="46"/>
  <c r="A90" i="27" s="1"/>
  <c r="EF91" i="46"/>
  <c r="BQ91" i="46" s="1"/>
  <c r="EE91" i="46"/>
  <c r="ED91" i="46"/>
  <c r="EC91" i="46"/>
  <c r="BN91" i="46" s="1"/>
  <c r="EB91" i="46"/>
  <c r="EA91" i="46"/>
  <c r="DZ91" i="46"/>
  <c r="BK91" i="46" s="1"/>
  <c r="DY91" i="46"/>
  <c r="DX91" i="46"/>
  <c r="DW91" i="46"/>
  <c r="DV91" i="46"/>
  <c r="BG91" i="46" s="1"/>
  <c r="DU91" i="46"/>
  <c r="DT91" i="46"/>
  <c r="DS91" i="46"/>
  <c r="BD91" i="46" s="1"/>
  <c r="DR91" i="46"/>
  <c r="BC91" i="46" s="1"/>
  <c r="DQ91" i="46"/>
  <c r="DP91" i="46"/>
  <c r="DO91" i="46"/>
  <c r="DN91" i="46"/>
  <c r="AY91" i="46" s="1"/>
  <c r="DM91" i="46"/>
  <c r="DL91" i="46"/>
  <c r="DK91" i="46"/>
  <c r="DJ91" i="46"/>
  <c r="AU91" i="46" s="1"/>
  <c r="DI91" i="46"/>
  <c r="AT91" i="46" s="1"/>
  <c r="DH91" i="46"/>
  <c r="AS91" i="46" s="1"/>
  <c r="DG91" i="46"/>
  <c r="AR91" i="46" s="1"/>
  <c r="DF91" i="46"/>
  <c r="AQ91" i="46" s="1"/>
  <c r="DE91" i="46"/>
  <c r="DD91" i="46"/>
  <c r="DC91" i="46"/>
  <c r="DB91" i="46"/>
  <c r="AM91" i="46" s="1"/>
  <c r="DA91" i="46"/>
  <c r="CZ91" i="46"/>
  <c r="CY91" i="46"/>
  <c r="CX91" i="46"/>
  <c r="AI91" i="46" s="1"/>
  <c r="CW91" i="46"/>
  <c r="CV91" i="46"/>
  <c r="CU91" i="46"/>
  <c r="CT91" i="46"/>
  <c r="AE91" i="46" s="1"/>
  <c r="CS91" i="46"/>
  <c r="CR91" i="46"/>
  <c r="AC91" i="46" s="1"/>
  <c r="CQ91" i="46"/>
  <c r="AB91" i="46" s="1"/>
  <c r="CP91" i="46"/>
  <c r="CO91" i="46"/>
  <c r="CN91" i="46"/>
  <c r="CM91" i="46"/>
  <c r="CL91" i="46"/>
  <c r="W91" i="46" s="1"/>
  <c r="CK91" i="46"/>
  <c r="CJ91" i="46"/>
  <c r="CI91" i="46"/>
  <c r="CH91" i="46"/>
  <c r="S91" i="46" s="1"/>
  <c r="CG91" i="46"/>
  <c r="CF91" i="46"/>
  <c r="CE91" i="46"/>
  <c r="CD91" i="46"/>
  <c r="CC91" i="46"/>
  <c r="CB91" i="46"/>
  <c r="CA91" i="46"/>
  <c r="L91" i="46" s="1"/>
  <c r="BZ91" i="46"/>
  <c r="K91" i="46" s="1"/>
  <c r="BY91" i="46"/>
  <c r="BX91" i="46"/>
  <c r="BW91" i="46"/>
  <c r="BV91" i="46"/>
  <c r="G91" i="46" s="1"/>
  <c r="BU91" i="46"/>
  <c r="BT91" i="46"/>
  <c r="BS91" i="46"/>
  <c r="B91" i="46"/>
  <c r="B91" i="44" s="1"/>
  <c r="A91" i="46"/>
  <c r="A89" i="27" s="1"/>
  <c r="EF90" i="46"/>
  <c r="EE90" i="46"/>
  <c r="ED90" i="46"/>
  <c r="BO90" i="44" s="1"/>
  <c r="EC90" i="46"/>
  <c r="EB90" i="46"/>
  <c r="BM90" i="46" s="1"/>
  <c r="EA90" i="46"/>
  <c r="DZ90" i="46"/>
  <c r="BK90" i="46" s="1"/>
  <c r="DY90" i="46"/>
  <c r="BJ90" i="46" s="1"/>
  <c r="DX90" i="46"/>
  <c r="DW90" i="46"/>
  <c r="DV90" i="46"/>
  <c r="BG90" i="46" s="1"/>
  <c r="DU90" i="46"/>
  <c r="DT90" i="46"/>
  <c r="DS90" i="46"/>
  <c r="BD90" i="46" s="1"/>
  <c r="DR90" i="46"/>
  <c r="BC90" i="46" s="1"/>
  <c r="DQ90" i="46"/>
  <c r="BB90" i="46" s="1"/>
  <c r="DP90" i="46"/>
  <c r="DO90" i="46"/>
  <c r="DN90" i="46"/>
  <c r="DM90" i="46"/>
  <c r="DL90" i="46"/>
  <c r="AW90" i="46" s="1"/>
  <c r="DK90" i="46"/>
  <c r="AV90" i="46" s="1"/>
  <c r="DJ90" i="46"/>
  <c r="AU90" i="46" s="1"/>
  <c r="DI90" i="46"/>
  <c r="AT90" i="46" s="1"/>
  <c r="DH90" i="46"/>
  <c r="DG90" i="46"/>
  <c r="DF90" i="46"/>
  <c r="AQ90" i="46" s="1"/>
  <c r="DE90" i="46"/>
  <c r="DD90" i="46"/>
  <c r="AO90" i="46" s="1"/>
  <c r="DC90" i="46"/>
  <c r="AN90" i="46" s="1"/>
  <c r="DB90" i="46"/>
  <c r="DA90" i="46"/>
  <c r="CZ90" i="46"/>
  <c r="CY90" i="46"/>
  <c r="AJ90" i="46" s="1"/>
  <c r="CX90" i="46"/>
  <c r="CW90" i="46"/>
  <c r="CV90" i="46"/>
  <c r="AG90" i="46" s="1"/>
  <c r="CU90" i="46"/>
  <c r="CT90" i="46"/>
  <c r="AE90" i="46" s="1"/>
  <c r="CS90" i="46"/>
  <c r="AD90" i="46" s="1"/>
  <c r="CR90" i="46"/>
  <c r="CQ90" i="46"/>
  <c r="CP90" i="46"/>
  <c r="AA90" i="46" s="1"/>
  <c r="CO90" i="46"/>
  <c r="CN90" i="46"/>
  <c r="CM90" i="46"/>
  <c r="CL90" i="46"/>
  <c r="CK90" i="46"/>
  <c r="CJ90" i="46"/>
  <c r="CI90" i="46"/>
  <c r="CH90" i="46"/>
  <c r="CG90" i="46"/>
  <c r="CF90" i="46"/>
  <c r="CE90" i="46"/>
  <c r="CD90" i="46"/>
  <c r="O90" i="46" s="1"/>
  <c r="CC90" i="46"/>
  <c r="N90" i="46" s="1"/>
  <c r="CB90" i="46"/>
  <c r="CA90" i="46"/>
  <c r="BZ90" i="46"/>
  <c r="BY90" i="46"/>
  <c r="BX90" i="46"/>
  <c r="BW90" i="46"/>
  <c r="BV90" i="46"/>
  <c r="BU90" i="46"/>
  <c r="F90" i="46" s="1"/>
  <c r="BT90" i="46"/>
  <c r="BS90" i="46"/>
  <c r="BO90" i="46"/>
  <c r="B90" i="46"/>
  <c r="B90" i="44" s="1"/>
  <c r="A90" i="46"/>
  <c r="A88" i="27" s="1"/>
  <c r="EF89" i="46"/>
  <c r="EE89" i="46"/>
  <c r="BP89" i="46" s="1"/>
  <c r="ED89" i="46"/>
  <c r="BO89" i="46" s="1"/>
  <c r="EC89" i="46"/>
  <c r="EB89" i="46"/>
  <c r="EA89" i="46"/>
  <c r="BL89" i="46" s="1"/>
  <c r="DZ89" i="46"/>
  <c r="BK89" i="46" s="1"/>
  <c r="DY89" i="46"/>
  <c r="BJ89" i="46" s="1"/>
  <c r="DX89" i="46"/>
  <c r="BI89" i="46" s="1"/>
  <c r="DW89" i="46"/>
  <c r="DV89" i="46"/>
  <c r="DU89" i="46"/>
  <c r="DT89" i="46"/>
  <c r="BE89" i="46" s="1"/>
  <c r="DS89" i="46"/>
  <c r="BD89" i="46" s="1"/>
  <c r="DR89" i="46"/>
  <c r="DQ89" i="46"/>
  <c r="BB89" i="46" s="1"/>
  <c r="DP89" i="46"/>
  <c r="BA89" i="46" s="1"/>
  <c r="DO89" i="46"/>
  <c r="AZ89" i="46" s="1"/>
  <c r="DN89" i="46"/>
  <c r="DM89" i="46"/>
  <c r="DL89" i="46"/>
  <c r="DK89" i="46"/>
  <c r="DJ89" i="46"/>
  <c r="DI89" i="46"/>
  <c r="AT89" i="46" s="1"/>
  <c r="DH89" i="46"/>
  <c r="DG89" i="46"/>
  <c r="AR89" i="46" s="1"/>
  <c r="DF89" i="46"/>
  <c r="DE89" i="46"/>
  <c r="DD89" i="46"/>
  <c r="AO89" i="46" s="1"/>
  <c r="DC89" i="46"/>
  <c r="DB89" i="46"/>
  <c r="DA89" i="46"/>
  <c r="AL89" i="46" s="1"/>
  <c r="CZ89" i="46"/>
  <c r="CY89" i="46"/>
  <c r="AJ89" i="46" s="1"/>
  <c r="CX89" i="46"/>
  <c r="CW89" i="46"/>
  <c r="CV89" i="46"/>
  <c r="CU89" i="46"/>
  <c r="CT89" i="46"/>
  <c r="CS89" i="46"/>
  <c r="AD89" i="46" s="1"/>
  <c r="CR89" i="46"/>
  <c r="CQ89" i="46"/>
  <c r="CP89" i="46"/>
  <c r="AA89" i="46" s="1"/>
  <c r="CO89" i="46"/>
  <c r="CN89" i="46"/>
  <c r="CM89" i="46"/>
  <c r="X89" i="46" s="1"/>
  <c r="CL89" i="46"/>
  <c r="CK89" i="46"/>
  <c r="CJ89" i="46"/>
  <c r="U89" i="46" s="1"/>
  <c r="CI89" i="46"/>
  <c r="CH89" i="46"/>
  <c r="S89" i="46" s="1"/>
  <c r="CG89" i="46"/>
  <c r="CF89" i="46"/>
  <c r="CE89" i="46"/>
  <c r="P89" i="46" s="1"/>
  <c r="CD89" i="46"/>
  <c r="CC89" i="46"/>
  <c r="CB89" i="46"/>
  <c r="CA89" i="46"/>
  <c r="BZ89" i="46"/>
  <c r="BY89" i="46"/>
  <c r="BX89" i="46"/>
  <c r="BW89" i="46"/>
  <c r="H89" i="46" s="1"/>
  <c r="BV89" i="46"/>
  <c r="G89" i="46" s="1"/>
  <c r="BU89" i="46"/>
  <c r="BT89" i="46"/>
  <c r="BS89" i="46"/>
  <c r="D89" i="46" s="1"/>
  <c r="B89" i="46"/>
  <c r="B89" i="44" s="1"/>
  <c r="A89" i="46"/>
  <c r="A87" i="27" s="1"/>
  <c r="EF88" i="46"/>
  <c r="EE88" i="46"/>
  <c r="ED88" i="46"/>
  <c r="BO88" i="44" s="1"/>
  <c r="EC88" i="46"/>
  <c r="BN88" i="44" s="1"/>
  <c r="EB88" i="46"/>
  <c r="EA88" i="46"/>
  <c r="DZ88" i="46"/>
  <c r="BK88" i="46" s="1"/>
  <c r="DY88" i="46"/>
  <c r="DX88" i="46"/>
  <c r="DW88" i="46"/>
  <c r="BH88" i="46" s="1"/>
  <c r="DV88" i="46"/>
  <c r="DU88" i="46"/>
  <c r="DT88" i="46"/>
  <c r="BE88" i="46" s="1"/>
  <c r="DS88" i="46"/>
  <c r="BD88" i="46" s="1"/>
  <c r="DR88" i="46"/>
  <c r="DQ88" i="46"/>
  <c r="DP88" i="46"/>
  <c r="DO88" i="46"/>
  <c r="AZ88" i="46" s="1"/>
  <c r="DN88" i="46"/>
  <c r="DM88" i="46"/>
  <c r="AX88" i="46" s="1"/>
  <c r="DL88" i="46"/>
  <c r="AW88" i="46" s="1"/>
  <c r="DK88" i="46"/>
  <c r="AV88" i="46" s="1"/>
  <c r="DJ88" i="46"/>
  <c r="DI88" i="46"/>
  <c r="DH88" i="46"/>
  <c r="DG88" i="46"/>
  <c r="DF88" i="46"/>
  <c r="DE88" i="46"/>
  <c r="AP88" i="46" s="1"/>
  <c r="DD88" i="46"/>
  <c r="AO88" i="46" s="1"/>
  <c r="DC88" i="46"/>
  <c r="AN88" i="46" s="1"/>
  <c r="DB88" i="46"/>
  <c r="DA88" i="46"/>
  <c r="CZ88" i="46"/>
  <c r="AK88" i="46" s="1"/>
  <c r="CY88" i="46"/>
  <c r="AJ88" i="46" s="1"/>
  <c r="CX88" i="46"/>
  <c r="CW88" i="46"/>
  <c r="AH88" i="46" s="1"/>
  <c r="CV88" i="46"/>
  <c r="AG88" i="46" s="1"/>
  <c r="CU88" i="46"/>
  <c r="CT88" i="46"/>
  <c r="CS88" i="46"/>
  <c r="CR88" i="46"/>
  <c r="CQ88" i="46"/>
  <c r="AB88" i="46" s="1"/>
  <c r="CP88" i="46"/>
  <c r="CO88" i="46"/>
  <c r="Z88" i="46" s="1"/>
  <c r="CN88" i="46"/>
  <c r="CM88" i="46"/>
  <c r="X88" i="46" s="1"/>
  <c r="CL88" i="46"/>
  <c r="W88" i="46" s="1"/>
  <c r="CK88" i="46"/>
  <c r="CJ88" i="46"/>
  <c r="CI88" i="46"/>
  <c r="CH88" i="46"/>
  <c r="CG88" i="46"/>
  <c r="CF88" i="46"/>
  <c r="Q88" i="46" s="1"/>
  <c r="CE88" i="46"/>
  <c r="P88" i="46" s="1"/>
  <c r="CD88" i="46"/>
  <c r="O88" i="46" s="1"/>
  <c r="CC88" i="46"/>
  <c r="CB88" i="46"/>
  <c r="M88" i="46" s="1"/>
  <c r="CA88" i="46"/>
  <c r="BZ88" i="46"/>
  <c r="BY88" i="46"/>
  <c r="BX88" i="46"/>
  <c r="BW88" i="46"/>
  <c r="H88" i="46" s="1"/>
  <c r="BV88" i="46"/>
  <c r="G88" i="46" s="1"/>
  <c r="BU88" i="46"/>
  <c r="BT88" i="46"/>
  <c r="E88" i="46" s="1"/>
  <c r="BS88" i="46"/>
  <c r="D88" i="46" s="1"/>
  <c r="BO88" i="46"/>
  <c r="BN88" i="46"/>
  <c r="B88" i="46"/>
  <c r="B88" i="44" s="1"/>
  <c r="A88" i="46"/>
  <c r="A86" i="27" s="1"/>
  <c r="EF87" i="46"/>
  <c r="EE87" i="46"/>
  <c r="ED87" i="46"/>
  <c r="EC87" i="46"/>
  <c r="EB87" i="46"/>
  <c r="EA87" i="46"/>
  <c r="DZ87" i="46"/>
  <c r="BK87" i="46" s="1"/>
  <c r="DY87" i="46"/>
  <c r="BJ87" i="46" s="1"/>
  <c r="DX87" i="46"/>
  <c r="DW87" i="46"/>
  <c r="DV87" i="46"/>
  <c r="DU87" i="46"/>
  <c r="DT87" i="46"/>
  <c r="DS87" i="46"/>
  <c r="BD87" i="46" s="1"/>
  <c r="DR87" i="46"/>
  <c r="DQ87" i="46"/>
  <c r="BB87" i="46" s="1"/>
  <c r="DP87" i="46"/>
  <c r="BA87" i="46" s="1"/>
  <c r="DO87" i="46"/>
  <c r="DN87" i="46"/>
  <c r="DM87" i="46"/>
  <c r="DL87" i="46"/>
  <c r="AW87" i="46" s="1"/>
  <c r="DK87" i="46"/>
  <c r="AV87" i="46" s="1"/>
  <c r="DJ87" i="46"/>
  <c r="DI87" i="46"/>
  <c r="DH87" i="46"/>
  <c r="AS87" i="46" s="1"/>
  <c r="DG87" i="46"/>
  <c r="AR87" i="46" s="1"/>
  <c r="DF87" i="46"/>
  <c r="DE87" i="46"/>
  <c r="DD87" i="46"/>
  <c r="DC87" i="46"/>
  <c r="DB87" i="46"/>
  <c r="DA87" i="46"/>
  <c r="CZ87" i="46"/>
  <c r="CY87" i="46"/>
  <c r="CX87" i="46"/>
  <c r="CW87" i="46"/>
  <c r="CV87" i="46"/>
  <c r="CU87" i="46"/>
  <c r="AF87" i="46" s="1"/>
  <c r="CT87" i="46"/>
  <c r="CS87" i="46"/>
  <c r="CR87" i="46"/>
  <c r="AC87" i="46" s="1"/>
  <c r="CQ87" i="46"/>
  <c r="CP87" i="46"/>
  <c r="CO87" i="46"/>
  <c r="Z87" i="46" s="1"/>
  <c r="CN87" i="46"/>
  <c r="CM87" i="46"/>
  <c r="X87" i="46" s="1"/>
  <c r="CL87" i="46"/>
  <c r="W87" i="46" s="1"/>
  <c r="CK87" i="46"/>
  <c r="CJ87" i="46"/>
  <c r="U87" i="46" s="1"/>
  <c r="CI87" i="46"/>
  <c r="CH87" i="46"/>
  <c r="S87" i="46" s="1"/>
  <c r="CG87" i="46"/>
  <c r="R87" i="46" s="1"/>
  <c r="CF87" i="46"/>
  <c r="Q87" i="46" s="1"/>
  <c r="CE87" i="46"/>
  <c r="P87" i="46" s="1"/>
  <c r="CD87" i="46"/>
  <c r="CC87" i="46"/>
  <c r="CB87" i="46"/>
  <c r="M87" i="46" s="1"/>
  <c r="CA87" i="46"/>
  <c r="BZ87" i="46"/>
  <c r="BY87" i="46"/>
  <c r="J87" i="46" s="1"/>
  <c r="BX87" i="46"/>
  <c r="BW87" i="46"/>
  <c r="H87" i="46" s="1"/>
  <c r="BV87" i="46"/>
  <c r="G87" i="46" s="1"/>
  <c r="BU87" i="46"/>
  <c r="BT87" i="46"/>
  <c r="BS87" i="46"/>
  <c r="B87" i="46"/>
  <c r="B87" i="44" s="1"/>
  <c r="A87" i="46"/>
  <c r="A85" i="27" s="1"/>
  <c r="EF86" i="46"/>
  <c r="EE86" i="46"/>
  <c r="ED86" i="46"/>
  <c r="BO86" i="44" s="1"/>
  <c r="EC86" i="46"/>
  <c r="BN86" i="46" s="1"/>
  <c r="EB86" i="46"/>
  <c r="BM86" i="46" s="1"/>
  <c r="EA86" i="46"/>
  <c r="DZ86" i="46"/>
  <c r="DY86" i="46"/>
  <c r="DX86" i="46"/>
  <c r="DW86" i="46"/>
  <c r="BH86" i="46" s="1"/>
  <c r="DV86" i="46"/>
  <c r="BG86" i="46" s="1"/>
  <c r="DU86" i="46"/>
  <c r="DT86" i="46"/>
  <c r="DS86" i="46"/>
  <c r="DR86" i="46"/>
  <c r="DQ86" i="46"/>
  <c r="DP86" i="46"/>
  <c r="BA86" i="46" s="1"/>
  <c r="DO86" i="46"/>
  <c r="AZ86" i="46" s="1"/>
  <c r="DN86" i="46"/>
  <c r="AY86" i="46" s="1"/>
  <c r="DM86" i="46"/>
  <c r="AX86" i="46" s="1"/>
  <c r="DL86" i="46"/>
  <c r="AW86" i="46" s="1"/>
  <c r="DK86" i="46"/>
  <c r="DJ86" i="46"/>
  <c r="DI86" i="46"/>
  <c r="AT86" i="46" s="1"/>
  <c r="DH86" i="46"/>
  <c r="DG86" i="46"/>
  <c r="DF86" i="46"/>
  <c r="AQ86" i="46" s="1"/>
  <c r="DE86" i="46"/>
  <c r="AP86" i="46" s="1"/>
  <c r="DD86" i="46"/>
  <c r="AO86" i="46" s="1"/>
  <c r="DC86" i="46"/>
  <c r="DB86" i="46"/>
  <c r="DA86" i="46"/>
  <c r="AL86" i="46" s="1"/>
  <c r="CZ86" i="46"/>
  <c r="AK86" i="46" s="1"/>
  <c r="CY86" i="46"/>
  <c r="CX86" i="46"/>
  <c r="CW86" i="46"/>
  <c r="AH86" i="46" s="1"/>
  <c r="CV86" i="46"/>
  <c r="AG86" i="46" s="1"/>
  <c r="CU86" i="46"/>
  <c r="CT86" i="46"/>
  <c r="CS86" i="46"/>
  <c r="CR86" i="46"/>
  <c r="CQ86" i="46"/>
  <c r="AB86" i="46" s="1"/>
  <c r="CP86" i="46"/>
  <c r="CO86" i="46"/>
  <c r="Z86" i="46" s="1"/>
  <c r="CN86" i="46"/>
  <c r="Y86" i="46" s="1"/>
  <c r="CM86" i="46"/>
  <c r="CL86" i="46"/>
  <c r="CK86" i="46"/>
  <c r="V86" i="46" s="1"/>
  <c r="CJ86" i="46"/>
  <c r="CI86" i="46"/>
  <c r="CH86" i="46"/>
  <c r="S86" i="46" s="1"/>
  <c r="CG86" i="46"/>
  <c r="CF86" i="46"/>
  <c r="Q86" i="46" s="1"/>
  <c r="CE86" i="46"/>
  <c r="CD86" i="46"/>
  <c r="CC86" i="46"/>
  <c r="N86" i="46" s="1"/>
  <c r="CB86" i="46"/>
  <c r="M86" i="46" s="1"/>
  <c r="CA86" i="46"/>
  <c r="L86" i="46" s="1"/>
  <c r="BZ86" i="46"/>
  <c r="BY86" i="46"/>
  <c r="J86" i="46" s="1"/>
  <c r="BX86" i="46"/>
  <c r="I86" i="46" s="1"/>
  <c r="BW86" i="46"/>
  <c r="BV86" i="46"/>
  <c r="BU86" i="46"/>
  <c r="F86" i="46" s="1"/>
  <c r="BT86" i="46"/>
  <c r="E86" i="46" s="1"/>
  <c r="BS86" i="46"/>
  <c r="D86" i="46" s="1"/>
  <c r="BO86" i="46"/>
  <c r="B86" i="46"/>
  <c r="B86" i="44" s="1"/>
  <c r="A86" i="46"/>
  <c r="A84" i="27" s="1"/>
  <c r="EF85" i="46"/>
  <c r="EE85" i="46"/>
  <c r="ED85" i="46"/>
  <c r="BO85" i="46" s="1"/>
  <c r="EC85" i="46"/>
  <c r="EB85" i="46"/>
  <c r="BM85" i="46" s="1"/>
  <c r="EA85" i="46"/>
  <c r="DZ85" i="46"/>
  <c r="DY85" i="46"/>
  <c r="BJ85" i="46" s="1"/>
  <c r="DX85" i="46"/>
  <c r="DW85" i="46"/>
  <c r="DV85" i="46"/>
  <c r="BG85" i="46" s="1"/>
  <c r="DU85" i="46"/>
  <c r="DT85" i="46"/>
  <c r="DS85" i="46"/>
  <c r="DR85" i="46"/>
  <c r="BC85" i="46" s="1"/>
  <c r="DQ85" i="46"/>
  <c r="DP85" i="46"/>
  <c r="DO85" i="46"/>
  <c r="DN85" i="46"/>
  <c r="AY85" i="46" s="1"/>
  <c r="DM85" i="46"/>
  <c r="DL85" i="46"/>
  <c r="DK85" i="46"/>
  <c r="DJ85" i="46"/>
  <c r="DI85" i="46"/>
  <c r="DH85" i="46"/>
  <c r="DG85" i="46"/>
  <c r="DF85" i="46"/>
  <c r="DE85" i="46"/>
  <c r="DD85" i="46"/>
  <c r="DC85" i="46"/>
  <c r="AN85" i="46" s="1"/>
  <c r="DB85" i="46"/>
  <c r="AM85" i="46" s="1"/>
  <c r="DA85" i="46"/>
  <c r="AL85" i="46" s="1"/>
  <c r="CZ85" i="46"/>
  <c r="CY85" i="46"/>
  <c r="CX85" i="46"/>
  <c r="AI85" i="46" s="1"/>
  <c r="CW85" i="46"/>
  <c r="CV85" i="46"/>
  <c r="AG85" i="46" s="1"/>
  <c r="CU85" i="46"/>
  <c r="CT85" i="46"/>
  <c r="CS85" i="46"/>
  <c r="AD85" i="46" s="1"/>
  <c r="CR85" i="46"/>
  <c r="CQ85" i="46"/>
  <c r="CP85" i="46"/>
  <c r="AA85" i="46" s="1"/>
  <c r="CO85" i="46"/>
  <c r="CN85" i="46"/>
  <c r="CM85" i="46"/>
  <c r="CL85" i="46"/>
  <c r="W85" i="46" s="1"/>
  <c r="CK85" i="46"/>
  <c r="CJ85" i="46"/>
  <c r="CI85" i="46"/>
  <c r="CH85" i="46"/>
  <c r="S85" i="46" s="1"/>
  <c r="CG85" i="46"/>
  <c r="CF85" i="46"/>
  <c r="CE85" i="46"/>
  <c r="CD85" i="46"/>
  <c r="CC85" i="46"/>
  <c r="CB85" i="46"/>
  <c r="CA85" i="46"/>
  <c r="BZ85" i="46"/>
  <c r="BY85" i="46"/>
  <c r="BX85" i="46"/>
  <c r="I85" i="46" s="1"/>
  <c r="BW85" i="46"/>
  <c r="H85" i="46" s="1"/>
  <c r="BV85" i="46"/>
  <c r="G85" i="46" s="1"/>
  <c r="BU85" i="46"/>
  <c r="BT85" i="46"/>
  <c r="BS85" i="46"/>
  <c r="B85" i="46"/>
  <c r="B85" i="44" s="1"/>
  <c r="A85" i="46"/>
  <c r="A83" i="27" s="1"/>
  <c r="EF84" i="46"/>
  <c r="BQ84" i="46" s="1"/>
  <c r="EE84" i="46"/>
  <c r="ED84" i="46"/>
  <c r="EC84" i="46"/>
  <c r="EB84" i="46"/>
  <c r="BM84" i="46" s="1"/>
  <c r="EA84" i="46"/>
  <c r="DZ84" i="46"/>
  <c r="BK84" i="46" s="1"/>
  <c r="DY84" i="46"/>
  <c r="DX84" i="46"/>
  <c r="DW84" i="46"/>
  <c r="DV84" i="46"/>
  <c r="BG84" i="46" s="1"/>
  <c r="DU84" i="46"/>
  <c r="BF84" i="46" s="1"/>
  <c r="DT84" i="46"/>
  <c r="DS84" i="46"/>
  <c r="BD84" i="46" s="1"/>
  <c r="DR84" i="46"/>
  <c r="DQ84" i="46"/>
  <c r="DP84" i="46"/>
  <c r="BA84" i="46" s="1"/>
  <c r="DO84" i="46"/>
  <c r="AZ84" i="46" s="1"/>
  <c r="DN84" i="46"/>
  <c r="DM84" i="46"/>
  <c r="DL84" i="46"/>
  <c r="AW84" i="46" s="1"/>
  <c r="DK84" i="46"/>
  <c r="DJ84" i="46"/>
  <c r="DI84" i="46"/>
  <c r="DH84" i="46"/>
  <c r="DG84" i="46"/>
  <c r="DF84" i="46"/>
  <c r="AQ84" i="46" s="1"/>
  <c r="DE84" i="46"/>
  <c r="DD84" i="46"/>
  <c r="DC84" i="46"/>
  <c r="DB84" i="46"/>
  <c r="AM84" i="46" s="1"/>
  <c r="DA84" i="46"/>
  <c r="CZ84" i="46"/>
  <c r="AK84" i="46" s="1"/>
  <c r="CY84" i="46"/>
  <c r="AJ84" i="46" s="1"/>
  <c r="CX84" i="46"/>
  <c r="AI84" i="46" s="1"/>
  <c r="CW84" i="46"/>
  <c r="AH84" i="46" s="1"/>
  <c r="CV84" i="46"/>
  <c r="CU84" i="46"/>
  <c r="CT84" i="46"/>
  <c r="CS84" i="46"/>
  <c r="CR84" i="46"/>
  <c r="AC84" i="46" s="1"/>
  <c r="CQ84" i="46"/>
  <c r="CP84" i="46"/>
  <c r="AA84" i="46" s="1"/>
  <c r="CO84" i="46"/>
  <c r="CN84" i="46"/>
  <c r="CM84" i="46"/>
  <c r="CL84" i="46"/>
  <c r="CK84" i="46"/>
  <c r="CJ84" i="46"/>
  <c r="U84" i="46" s="1"/>
  <c r="CI84" i="46"/>
  <c r="CH84" i="46"/>
  <c r="CG84" i="46"/>
  <c r="CF84" i="46"/>
  <c r="Q84" i="46" s="1"/>
  <c r="CE84" i="46"/>
  <c r="CD84" i="46"/>
  <c r="O84" i="46" s="1"/>
  <c r="CC84" i="46"/>
  <c r="CB84" i="46"/>
  <c r="CA84" i="46"/>
  <c r="BZ84" i="46"/>
  <c r="BY84" i="46"/>
  <c r="J84" i="46" s="1"/>
  <c r="BX84" i="46"/>
  <c r="I84" i="46" s="1"/>
  <c r="BW84" i="46"/>
  <c r="BV84" i="46"/>
  <c r="BU84" i="46"/>
  <c r="BT84" i="46"/>
  <c r="BS84" i="46"/>
  <c r="B84" i="46"/>
  <c r="B84" i="44" s="1"/>
  <c r="A84" i="46"/>
  <c r="A82" i="27" s="1"/>
  <c r="EF83" i="46"/>
  <c r="EE83" i="46"/>
  <c r="ED83" i="46"/>
  <c r="BO83" i="46" s="1"/>
  <c r="EC83" i="46"/>
  <c r="EB83" i="46"/>
  <c r="BM83" i="46" s="1"/>
  <c r="EA83" i="46"/>
  <c r="DZ83" i="46"/>
  <c r="DY83" i="46"/>
  <c r="BJ83" i="46" s="1"/>
  <c r="DX83" i="46"/>
  <c r="DW83" i="46"/>
  <c r="DV83" i="46"/>
  <c r="DU83" i="46"/>
  <c r="DT83" i="46"/>
  <c r="BE83" i="46" s="1"/>
  <c r="DS83" i="46"/>
  <c r="DR83" i="46"/>
  <c r="BC83" i="46" s="1"/>
  <c r="DQ83" i="46"/>
  <c r="DP83" i="46"/>
  <c r="DO83" i="46"/>
  <c r="DN83" i="46"/>
  <c r="AY83" i="46" s="1"/>
  <c r="DM83" i="46"/>
  <c r="DL83" i="46"/>
  <c r="AW83" i="46" s="1"/>
  <c r="DK83" i="46"/>
  <c r="AV83" i="46" s="1"/>
  <c r="DJ83" i="46"/>
  <c r="AU83" i="46" s="1"/>
  <c r="DI83" i="46"/>
  <c r="DH83" i="46"/>
  <c r="DG83" i="46"/>
  <c r="DF83" i="46"/>
  <c r="DE83" i="46"/>
  <c r="AP83" i="46" s="1"/>
  <c r="DD83" i="46"/>
  <c r="DC83" i="46"/>
  <c r="DB83" i="46"/>
  <c r="DA83" i="46"/>
  <c r="CZ83" i="46"/>
  <c r="CY83" i="46"/>
  <c r="CX83" i="46"/>
  <c r="CW83" i="46"/>
  <c r="CV83" i="46"/>
  <c r="AG83" i="46" s="1"/>
  <c r="CU83" i="46"/>
  <c r="AF83" i="46" s="1"/>
  <c r="CT83" i="46"/>
  <c r="CS83" i="46"/>
  <c r="CR83" i="46"/>
  <c r="CQ83" i="46"/>
  <c r="CP83" i="46"/>
  <c r="AA83" i="46" s="1"/>
  <c r="CO83" i="46"/>
  <c r="CN83" i="46"/>
  <c r="CM83" i="46"/>
  <c r="X83" i="46" s="1"/>
  <c r="CL83" i="46"/>
  <c r="W83" i="46" s="1"/>
  <c r="CK83" i="46"/>
  <c r="V83" i="46" s="1"/>
  <c r="CJ83" i="46"/>
  <c r="CI83" i="46"/>
  <c r="CH83" i="46"/>
  <c r="CG83" i="46"/>
  <c r="CF83" i="46"/>
  <c r="Q83" i="46" s="1"/>
  <c r="CE83" i="46"/>
  <c r="CD83" i="46"/>
  <c r="CC83" i="46"/>
  <c r="N83" i="46" s="1"/>
  <c r="CB83" i="46"/>
  <c r="CA83" i="46"/>
  <c r="BZ83" i="46"/>
  <c r="K83" i="46" s="1"/>
  <c r="BY83" i="46"/>
  <c r="BX83" i="46"/>
  <c r="I83" i="46" s="1"/>
  <c r="BW83" i="46"/>
  <c r="H83" i="46" s="1"/>
  <c r="BV83" i="46"/>
  <c r="G83" i="46" s="1"/>
  <c r="BU83" i="46"/>
  <c r="BT83" i="46"/>
  <c r="BS83" i="46"/>
  <c r="B83" i="46"/>
  <c r="B83" i="44" s="1"/>
  <c r="A83" i="46"/>
  <c r="A81" i="27" s="1"/>
  <c r="EF82" i="46"/>
  <c r="EE82" i="46"/>
  <c r="ED82" i="46"/>
  <c r="BO82" i="44" s="1"/>
  <c r="EC82" i="46"/>
  <c r="BN82" i="46" s="1"/>
  <c r="EB82" i="46"/>
  <c r="EA82" i="46"/>
  <c r="DZ82" i="46"/>
  <c r="DY82" i="46"/>
  <c r="BJ82" i="46" s="1"/>
  <c r="DX82" i="46"/>
  <c r="BI82" i="46" s="1"/>
  <c r="DW82" i="46"/>
  <c r="BH82" i="46" s="1"/>
  <c r="DV82" i="46"/>
  <c r="DU82" i="46"/>
  <c r="DT82" i="46"/>
  <c r="DS82" i="46"/>
  <c r="DR82" i="46"/>
  <c r="BC82" i="46" s="1"/>
  <c r="DQ82" i="46"/>
  <c r="DP82" i="46"/>
  <c r="DO82" i="46"/>
  <c r="AZ82" i="46" s="1"/>
  <c r="DN82" i="46"/>
  <c r="AY82" i="46" s="1"/>
  <c r="DM82" i="46"/>
  <c r="AX82" i="46" s="1"/>
  <c r="DL82" i="46"/>
  <c r="DK82" i="46"/>
  <c r="DJ82" i="46"/>
  <c r="DI82" i="46"/>
  <c r="DH82" i="46"/>
  <c r="AS82" i="46" s="1"/>
  <c r="DG82" i="46"/>
  <c r="AR82" i="46" s="1"/>
  <c r="DF82" i="46"/>
  <c r="AQ82" i="46" s="1"/>
  <c r="DE82" i="46"/>
  <c r="DD82" i="46"/>
  <c r="DC82" i="46"/>
  <c r="AN82" i="46" s="1"/>
  <c r="DB82" i="46"/>
  <c r="DA82" i="46"/>
  <c r="CZ82" i="46"/>
  <c r="AK82" i="46" s="1"/>
  <c r="CY82" i="46"/>
  <c r="CX82" i="46"/>
  <c r="CW82" i="46"/>
  <c r="CV82" i="46"/>
  <c r="CU82" i="46"/>
  <c r="CT82" i="46"/>
  <c r="CS82" i="46"/>
  <c r="AD82" i="46" s="1"/>
  <c r="CR82" i="46"/>
  <c r="CQ82" i="46"/>
  <c r="AB82" i="46" s="1"/>
  <c r="CP82" i="46"/>
  <c r="AA82" i="46" s="1"/>
  <c r="CO82" i="46"/>
  <c r="CN82" i="46"/>
  <c r="CM82" i="46"/>
  <c r="CL82" i="46"/>
  <c r="CK82" i="46"/>
  <c r="CJ82" i="46"/>
  <c r="CI82" i="46"/>
  <c r="T82" i="46" s="1"/>
  <c r="CH82" i="46"/>
  <c r="S82" i="46" s="1"/>
  <c r="CG82" i="46"/>
  <c r="CF82" i="46"/>
  <c r="CE82" i="46"/>
  <c r="CD82" i="46"/>
  <c r="O82" i="46" s="1"/>
  <c r="CC82" i="46"/>
  <c r="CB82" i="46"/>
  <c r="M82" i="46" s="1"/>
  <c r="CA82" i="46"/>
  <c r="L82" i="46" s="1"/>
  <c r="BZ82" i="46"/>
  <c r="K82" i="46" s="1"/>
  <c r="BY82" i="46"/>
  <c r="J82" i="46" s="1"/>
  <c r="BX82" i="46"/>
  <c r="BW82" i="46"/>
  <c r="H82" i="46" s="1"/>
  <c r="BV82" i="46"/>
  <c r="BU82" i="46"/>
  <c r="BT82" i="46"/>
  <c r="BS82" i="46"/>
  <c r="BO82" i="46"/>
  <c r="B82" i="46"/>
  <c r="B82" i="44" s="1"/>
  <c r="A82" i="46"/>
  <c r="A80" i="27" s="1"/>
  <c r="EF81" i="46"/>
  <c r="EE81" i="46"/>
  <c r="ED81" i="46"/>
  <c r="EC81" i="46"/>
  <c r="BN81" i="46" s="1"/>
  <c r="EB81" i="46"/>
  <c r="BM81" i="46" s="1"/>
  <c r="EA81" i="46"/>
  <c r="DZ81" i="46"/>
  <c r="BK81" i="46" s="1"/>
  <c r="DY81" i="46"/>
  <c r="DX81" i="46"/>
  <c r="DW81" i="46"/>
  <c r="BH81" i="46" s="1"/>
  <c r="DV81" i="46"/>
  <c r="DU81" i="46"/>
  <c r="BF81" i="46" s="1"/>
  <c r="DT81" i="46"/>
  <c r="BE81" i="46" s="1"/>
  <c r="DS81" i="46"/>
  <c r="BD81" i="46" s="1"/>
  <c r="DR81" i="46"/>
  <c r="DQ81" i="46"/>
  <c r="DP81" i="46"/>
  <c r="DO81" i="46"/>
  <c r="DN81" i="46"/>
  <c r="AY81" i="46" s="1"/>
  <c r="DM81" i="46"/>
  <c r="AX81" i="46" s="1"/>
  <c r="DL81" i="46"/>
  <c r="DK81" i="46"/>
  <c r="AV81" i="46" s="1"/>
  <c r="DJ81" i="46"/>
  <c r="AU81" i="46" s="1"/>
  <c r="DI81" i="46"/>
  <c r="DH81" i="46"/>
  <c r="DG81" i="46"/>
  <c r="AR81" i="46" s="1"/>
  <c r="DF81" i="46"/>
  <c r="DE81" i="46"/>
  <c r="AP81" i="46" s="1"/>
  <c r="DD81" i="46"/>
  <c r="AO81" i="46" s="1"/>
  <c r="DC81" i="46"/>
  <c r="DB81" i="46"/>
  <c r="DA81" i="46"/>
  <c r="CZ81" i="46"/>
  <c r="CY81" i="46"/>
  <c r="AJ81" i="46" s="1"/>
  <c r="CX81" i="46"/>
  <c r="CW81" i="46"/>
  <c r="AH81" i="46" s="1"/>
  <c r="CV81" i="46"/>
  <c r="AG81" i="46" s="1"/>
  <c r="CU81" i="46"/>
  <c r="CT81" i="46"/>
  <c r="AE81" i="46" s="1"/>
  <c r="CS81" i="46"/>
  <c r="CR81" i="46"/>
  <c r="CQ81" i="46"/>
  <c r="AB81" i="46" s="1"/>
  <c r="CP81" i="46"/>
  <c r="CO81" i="46"/>
  <c r="CN81" i="46"/>
  <c r="Y81" i="46" s="1"/>
  <c r="CM81" i="46"/>
  <c r="X81" i="46" s="1"/>
  <c r="CL81" i="46"/>
  <c r="CK81" i="46"/>
  <c r="CJ81" i="46"/>
  <c r="CI81" i="46"/>
  <c r="CH81" i="46"/>
  <c r="S81" i="46" s="1"/>
  <c r="CG81" i="46"/>
  <c r="CF81" i="46"/>
  <c r="CE81" i="46"/>
  <c r="CD81" i="46"/>
  <c r="O81" i="46" s="1"/>
  <c r="CC81" i="46"/>
  <c r="CB81" i="46"/>
  <c r="CA81" i="46"/>
  <c r="BZ81" i="46"/>
  <c r="BY81" i="46"/>
  <c r="J81" i="46" s="1"/>
  <c r="BX81" i="46"/>
  <c r="BW81" i="46"/>
  <c r="BV81" i="46"/>
  <c r="G81" i="46" s="1"/>
  <c r="BU81" i="46"/>
  <c r="BT81" i="46"/>
  <c r="BS81" i="46"/>
  <c r="B81" i="46"/>
  <c r="B81" i="44" s="1"/>
  <c r="A81" i="46"/>
  <c r="A79" i="27" s="1"/>
  <c r="EF80" i="46"/>
  <c r="BQ80" i="46" s="1"/>
  <c r="EE80" i="46"/>
  <c r="ED80" i="46"/>
  <c r="BO80" i="44" s="1"/>
  <c r="EC80" i="46"/>
  <c r="EB80" i="46"/>
  <c r="EA80" i="46"/>
  <c r="BL80" i="46" s="1"/>
  <c r="DZ80" i="46"/>
  <c r="DY80" i="46"/>
  <c r="DX80" i="46"/>
  <c r="BI80" i="46" s="1"/>
  <c r="DW80" i="46"/>
  <c r="DV80" i="46"/>
  <c r="DU80" i="46"/>
  <c r="DT80" i="46"/>
  <c r="DS80" i="46"/>
  <c r="BD80" i="46" s="1"/>
  <c r="DR80" i="46"/>
  <c r="BC80" i="46" s="1"/>
  <c r="DQ80" i="46"/>
  <c r="BB80" i="46" s="1"/>
  <c r="DP80" i="46"/>
  <c r="BA80" i="46" s="1"/>
  <c r="DO80" i="46"/>
  <c r="AZ80" i="46" s="1"/>
  <c r="DN80" i="46"/>
  <c r="DM80" i="46"/>
  <c r="DL80" i="46"/>
  <c r="DK80" i="46"/>
  <c r="AV80" i="46" s="1"/>
  <c r="DJ80" i="46"/>
  <c r="AU80" i="46" s="1"/>
  <c r="DI80" i="46"/>
  <c r="AT80" i="46" s="1"/>
  <c r="DH80" i="46"/>
  <c r="AS80" i="46" s="1"/>
  <c r="DG80" i="46"/>
  <c r="AR80" i="46" s="1"/>
  <c r="DF80" i="46"/>
  <c r="AQ80" i="46" s="1"/>
  <c r="DE80" i="46"/>
  <c r="DD80" i="46"/>
  <c r="DC80" i="46"/>
  <c r="DB80" i="46"/>
  <c r="DA80" i="46"/>
  <c r="CZ80" i="46"/>
  <c r="AK80" i="46" s="1"/>
  <c r="CY80" i="46"/>
  <c r="AJ80" i="46" s="1"/>
  <c r="CX80" i="46"/>
  <c r="AI80" i="46" s="1"/>
  <c r="CW80" i="46"/>
  <c r="CV80" i="46"/>
  <c r="AG80" i="46" s="1"/>
  <c r="CU80" i="46"/>
  <c r="CT80" i="46"/>
  <c r="CS80" i="46"/>
  <c r="CR80" i="46"/>
  <c r="AC80" i="46" s="1"/>
  <c r="CQ80" i="46"/>
  <c r="CP80" i="46"/>
  <c r="AA80" i="46" s="1"/>
  <c r="CO80" i="46"/>
  <c r="CN80" i="46"/>
  <c r="Y80" i="46" s="1"/>
  <c r="CM80" i="46"/>
  <c r="CL80" i="46"/>
  <c r="CK80" i="46"/>
  <c r="V80" i="46" s="1"/>
  <c r="CJ80" i="46"/>
  <c r="U80" i="46" s="1"/>
  <c r="CI80" i="46"/>
  <c r="T80" i="46" s="1"/>
  <c r="CH80" i="46"/>
  <c r="S80" i="46" s="1"/>
  <c r="CG80" i="46"/>
  <c r="CF80" i="46"/>
  <c r="CE80" i="46"/>
  <c r="P80" i="46" s="1"/>
  <c r="CD80" i="46"/>
  <c r="CC80" i="46"/>
  <c r="N80" i="46" s="1"/>
  <c r="CB80" i="46"/>
  <c r="M80" i="46" s="1"/>
  <c r="CA80" i="46"/>
  <c r="L80" i="46" s="1"/>
  <c r="BZ80" i="46"/>
  <c r="K80" i="46" s="1"/>
  <c r="BY80" i="46"/>
  <c r="BX80" i="46"/>
  <c r="BW80" i="46"/>
  <c r="BV80" i="46"/>
  <c r="G80" i="46" s="1"/>
  <c r="BU80" i="46"/>
  <c r="F80" i="46" s="1"/>
  <c r="BT80" i="46"/>
  <c r="E80" i="46" s="1"/>
  <c r="BS80" i="46"/>
  <c r="D80" i="46" s="1"/>
  <c r="B80" i="46"/>
  <c r="B80" i="44" s="1"/>
  <c r="A80" i="46"/>
  <c r="C80" i="46" s="1"/>
  <c r="C80" i="44" s="1"/>
  <c r="EF79" i="46"/>
  <c r="BQ79" i="46" s="1"/>
  <c r="EE79" i="46"/>
  <c r="ED79" i="46"/>
  <c r="BO79" i="46" s="1"/>
  <c r="EC79" i="46"/>
  <c r="BN79" i="46" s="1"/>
  <c r="EB79" i="46"/>
  <c r="EA79" i="46"/>
  <c r="BL79" i="46" s="1"/>
  <c r="DZ79" i="46"/>
  <c r="DY79" i="46"/>
  <c r="DX79" i="46"/>
  <c r="BI79" i="46" s="1"/>
  <c r="DW79" i="46"/>
  <c r="DV79" i="46"/>
  <c r="BG79" i="46" s="1"/>
  <c r="DU79" i="46"/>
  <c r="BF79" i="46" s="1"/>
  <c r="DT79" i="46"/>
  <c r="BE79" i="46" s="1"/>
  <c r="DS79" i="46"/>
  <c r="BD79" i="46" s="1"/>
  <c r="DR79" i="46"/>
  <c r="DQ79" i="46"/>
  <c r="DP79" i="46"/>
  <c r="BA79" i="46" s="1"/>
  <c r="DO79" i="46"/>
  <c r="AZ79" i="46" s="1"/>
  <c r="DN79" i="46"/>
  <c r="AY79" i="46" s="1"/>
  <c r="DM79" i="46"/>
  <c r="AX79" i="46" s="1"/>
  <c r="DL79" i="46"/>
  <c r="AW79" i="46" s="1"/>
  <c r="DK79" i="46"/>
  <c r="DJ79" i="46"/>
  <c r="DI79" i="46"/>
  <c r="DH79" i="46"/>
  <c r="AS79" i="46" s="1"/>
  <c r="DG79" i="46"/>
  <c r="AR79" i="46" s="1"/>
  <c r="DF79" i="46"/>
  <c r="AQ79" i="46" s="1"/>
  <c r="DE79" i="46"/>
  <c r="DD79" i="46"/>
  <c r="DC79" i="46"/>
  <c r="AN79" i="46" s="1"/>
  <c r="DB79" i="46"/>
  <c r="DA79" i="46"/>
  <c r="CZ79" i="46"/>
  <c r="AK79" i="46" s="1"/>
  <c r="CY79" i="46"/>
  <c r="CX79" i="46"/>
  <c r="AI79" i="46" s="1"/>
  <c r="CW79" i="46"/>
  <c r="AH79" i="46" s="1"/>
  <c r="CV79" i="46"/>
  <c r="AG79" i="46" s="1"/>
  <c r="CU79" i="46"/>
  <c r="CT79" i="46"/>
  <c r="CS79" i="46"/>
  <c r="AD79" i="46" s="1"/>
  <c r="CR79" i="46"/>
  <c r="AC79" i="46" s="1"/>
  <c r="CQ79" i="46"/>
  <c r="CP79" i="46"/>
  <c r="CO79" i="46"/>
  <c r="Z79" i="46" s="1"/>
  <c r="CN79" i="46"/>
  <c r="Y79" i="46" s="1"/>
  <c r="CM79" i="46"/>
  <c r="X79" i="46" s="1"/>
  <c r="CL79" i="46"/>
  <c r="CK79" i="46"/>
  <c r="CJ79" i="46"/>
  <c r="U79" i="46" s="1"/>
  <c r="CI79" i="46"/>
  <c r="T79" i="46" s="1"/>
  <c r="CH79" i="46"/>
  <c r="S79" i="46" s="1"/>
  <c r="CG79" i="46"/>
  <c r="R79" i="46" s="1"/>
  <c r="CF79" i="46"/>
  <c r="CE79" i="46"/>
  <c r="P79" i="46" s="1"/>
  <c r="CD79" i="46"/>
  <c r="CC79" i="46"/>
  <c r="CB79" i="46"/>
  <c r="M79" i="46" s="1"/>
  <c r="CA79" i="46"/>
  <c r="BZ79" i="46"/>
  <c r="BY79" i="46"/>
  <c r="BX79" i="46"/>
  <c r="I79" i="46" s="1"/>
  <c r="BW79" i="46"/>
  <c r="BV79" i="46"/>
  <c r="BU79" i="46"/>
  <c r="BT79" i="46"/>
  <c r="E79" i="46" s="1"/>
  <c r="BS79" i="46"/>
  <c r="B79" i="46"/>
  <c r="B79" i="44" s="1"/>
  <c r="A79" i="46"/>
  <c r="A77" i="27" s="1"/>
  <c r="EF78" i="46"/>
  <c r="BQ78" i="46" s="1"/>
  <c r="EE78" i="46"/>
  <c r="BP78" i="46" s="1"/>
  <c r="ED78" i="46"/>
  <c r="BO78" i="44" s="1"/>
  <c r="EC78" i="46"/>
  <c r="EB78" i="46"/>
  <c r="EA78" i="46"/>
  <c r="DZ78" i="46"/>
  <c r="BK78" i="46" s="1"/>
  <c r="DY78" i="46"/>
  <c r="DX78" i="46"/>
  <c r="BI78" i="46" s="1"/>
  <c r="DW78" i="46"/>
  <c r="DV78" i="46"/>
  <c r="DU78" i="46"/>
  <c r="BF78" i="46" s="1"/>
  <c r="DT78" i="46"/>
  <c r="DS78" i="46"/>
  <c r="BD78" i="46" s="1"/>
  <c r="DR78" i="46"/>
  <c r="BC78" i="46" s="1"/>
  <c r="DQ78" i="46"/>
  <c r="DP78" i="46"/>
  <c r="DO78" i="46"/>
  <c r="AZ78" i="46" s="1"/>
  <c r="DN78" i="46"/>
  <c r="DM78" i="46"/>
  <c r="DL78" i="46"/>
  <c r="DK78" i="46"/>
  <c r="AV78" i="46" s="1"/>
  <c r="DJ78" i="46"/>
  <c r="DI78" i="46"/>
  <c r="AT78" i="46" s="1"/>
  <c r="DH78" i="46"/>
  <c r="AS78" i="46" s="1"/>
  <c r="DG78" i="46"/>
  <c r="AR78" i="46" s="1"/>
  <c r="DF78" i="46"/>
  <c r="DE78" i="46"/>
  <c r="DD78" i="46"/>
  <c r="DC78" i="46"/>
  <c r="DB78" i="46"/>
  <c r="AM78" i="46" s="1"/>
  <c r="DA78" i="46"/>
  <c r="AL78" i="46" s="1"/>
  <c r="CZ78" i="46"/>
  <c r="AK78" i="46" s="1"/>
  <c r="CY78" i="46"/>
  <c r="CX78" i="46"/>
  <c r="CW78" i="46"/>
  <c r="CV78" i="46"/>
  <c r="AG78" i="46" s="1"/>
  <c r="CU78" i="46"/>
  <c r="CT78" i="46"/>
  <c r="CS78" i="46"/>
  <c r="AD78" i="46" s="1"/>
  <c r="CR78" i="46"/>
  <c r="CQ78" i="46"/>
  <c r="CP78" i="46"/>
  <c r="CO78" i="46"/>
  <c r="CN78" i="46"/>
  <c r="CM78" i="46"/>
  <c r="CL78" i="46"/>
  <c r="W78" i="46" s="1"/>
  <c r="CK78" i="46"/>
  <c r="CJ78" i="46"/>
  <c r="CI78" i="46"/>
  <c r="T78" i="46" s="1"/>
  <c r="CH78" i="46"/>
  <c r="CG78" i="46"/>
  <c r="R78" i="46" s="1"/>
  <c r="CF78" i="46"/>
  <c r="Q78" i="46" s="1"/>
  <c r="CE78" i="46"/>
  <c r="CD78" i="46"/>
  <c r="O78" i="46" s="1"/>
  <c r="CC78" i="46"/>
  <c r="CB78" i="46"/>
  <c r="CA78" i="46"/>
  <c r="BZ78" i="46"/>
  <c r="BY78" i="46"/>
  <c r="BX78" i="46"/>
  <c r="I78" i="46" s="1"/>
  <c r="BW78" i="46"/>
  <c r="BV78" i="46"/>
  <c r="G78" i="46" s="1"/>
  <c r="BU78" i="46"/>
  <c r="F78" i="46" s="1"/>
  <c r="BT78" i="46"/>
  <c r="E78" i="46" s="1"/>
  <c r="BS78" i="46"/>
  <c r="BO78" i="46"/>
  <c r="B78" i="46"/>
  <c r="B78" i="44" s="1"/>
  <c r="A78" i="46"/>
  <c r="A76" i="27" s="1"/>
  <c r="EF77" i="46"/>
  <c r="BQ77" i="46" s="1"/>
  <c r="EE77" i="46"/>
  <c r="BP77" i="46" s="1"/>
  <c r="ED77" i="46"/>
  <c r="BO77" i="46" s="1"/>
  <c r="EC77" i="46"/>
  <c r="EB77" i="46"/>
  <c r="EA77" i="46"/>
  <c r="DZ77" i="46"/>
  <c r="BK77" i="46" s="1"/>
  <c r="DY77" i="46"/>
  <c r="DX77" i="46"/>
  <c r="DW77" i="46"/>
  <c r="BH77" i="46" s="1"/>
  <c r="DV77" i="46"/>
  <c r="BG77" i="46" s="1"/>
  <c r="DU77" i="46"/>
  <c r="BF77" i="46" s="1"/>
  <c r="DT77" i="46"/>
  <c r="DS77" i="46"/>
  <c r="DR77" i="46"/>
  <c r="DQ77" i="46"/>
  <c r="DP77" i="46"/>
  <c r="DO77" i="46"/>
  <c r="AZ77" i="46" s="1"/>
  <c r="DN77" i="46"/>
  <c r="AY77" i="46" s="1"/>
  <c r="DM77" i="46"/>
  <c r="DL77" i="46"/>
  <c r="DK77" i="46"/>
  <c r="DJ77" i="46"/>
  <c r="DI77" i="46"/>
  <c r="DH77" i="46"/>
  <c r="AS77" i="46" s="1"/>
  <c r="DG77" i="46"/>
  <c r="AR77" i="46" s="1"/>
  <c r="DF77" i="46"/>
  <c r="DE77" i="46"/>
  <c r="DD77" i="46"/>
  <c r="AO77" i="46" s="1"/>
  <c r="DC77" i="46"/>
  <c r="DB77" i="46"/>
  <c r="DA77" i="46"/>
  <c r="CZ77" i="46"/>
  <c r="CY77" i="46"/>
  <c r="CX77" i="46"/>
  <c r="CW77" i="46"/>
  <c r="CV77" i="46"/>
  <c r="CU77" i="46"/>
  <c r="CT77" i="46"/>
  <c r="AE77" i="46" s="1"/>
  <c r="CS77" i="46"/>
  <c r="CR77" i="46"/>
  <c r="AC77" i="46" s="1"/>
  <c r="CQ77" i="46"/>
  <c r="CP77" i="46"/>
  <c r="AA77" i="46" s="1"/>
  <c r="CO77" i="46"/>
  <c r="Z77" i="46" s="1"/>
  <c r="CN77" i="46"/>
  <c r="Y77" i="46" s="1"/>
  <c r="CM77" i="46"/>
  <c r="CL77" i="46"/>
  <c r="CK77" i="46"/>
  <c r="CJ77" i="46"/>
  <c r="CI77" i="46"/>
  <c r="T77" i="46" s="1"/>
  <c r="CH77" i="46"/>
  <c r="S77" i="46" s="1"/>
  <c r="CG77" i="46"/>
  <c r="R77" i="46" s="1"/>
  <c r="CF77" i="46"/>
  <c r="Q77" i="46" s="1"/>
  <c r="CE77" i="46"/>
  <c r="CD77" i="46"/>
  <c r="CC77" i="46"/>
  <c r="CB77" i="46"/>
  <c r="CA77" i="46"/>
  <c r="BZ77" i="46"/>
  <c r="K77" i="46" s="1"/>
  <c r="BY77" i="46"/>
  <c r="BX77" i="46"/>
  <c r="I77" i="46" s="1"/>
  <c r="BW77" i="46"/>
  <c r="BV77" i="46"/>
  <c r="BU77" i="46"/>
  <c r="BT77" i="46"/>
  <c r="E77" i="46" s="1"/>
  <c r="BS77" i="46"/>
  <c r="D77" i="46" s="1"/>
  <c r="B77" i="46"/>
  <c r="B77" i="44" s="1"/>
  <c r="A77" i="46"/>
  <c r="A75" i="27" s="1"/>
  <c r="EF76" i="46"/>
  <c r="EE76" i="46"/>
  <c r="ED76" i="46"/>
  <c r="BO76" i="46" s="1"/>
  <c r="EC76" i="46"/>
  <c r="EB76" i="46"/>
  <c r="EA76" i="46"/>
  <c r="DZ76" i="46"/>
  <c r="DY76" i="46"/>
  <c r="BJ76" i="46" s="1"/>
  <c r="DX76" i="46"/>
  <c r="BI76" i="46" s="1"/>
  <c r="DW76" i="46"/>
  <c r="DV76" i="46"/>
  <c r="BG76" i="46" s="1"/>
  <c r="DU76" i="46"/>
  <c r="DT76" i="46"/>
  <c r="DS76" i="46"/>
  <c r="BD76" i="46" s="1"/>
  <c r="DR76" i="46"/>
  <c r="DQ76" i="46"/>
  <c r="DP76" i="46"/>
  <c r="DO76" i="46"/>
  <c r="DN76" i="46"/>
  <c r="AY76" i="44" s="1"/>
  <c r="DM76" i="46"/>
  <c r="AX76" i="46" s="1"/>
  <c r="DL76" i="46"/>
  <c r="DK76" i="46"/>
  <c r="AV76" i="46" s="1"/>
  <c r="DJ76" i="46"/>
  <c r="AU76" i="46" s="1"/>
  <c r="DI76" i="46"/>
  <c r="DH76" i="46"/>
  <c r="DG76" i="46"/>
  <c r="DF76" i="46"/>
  <c r="DE76" i="46"/>
  <c r="DD76" i="46"/>
  <c r="DC76" i="46"/>
  <c r="AN76" i="46" s="1"/>
  <c r="DB76" i="46"/>
  <c r="DA76" i="46"/>
  <c r="CZ76" i="46"/>
  <c r="CY76" i="46"/>
  <c r="CX76" i="46"/>
  <c r="AI76" i="46" s="1"/>
  <c r="CW76" i="46"/>
  <c r="AH76" i="46" s="1"/>
  <c r="CV76" i="46"/>
  <c r="CU76" i="46"/>
  <c r="AF76" i="46" s="1"/>
  <c r="CT76" i="46"/>
  <c r="AE76" i="46" s="1"/>
  <c r="CS76" i="46"/>
  <c r="AD76" i="46" s="1"/>
  <c r="CR76" i="46"/>
  <c r="AC76" i="46" s="1"/>
  <c r="CQ76" i="46"/>
  <c r="CP76" i="46"/>
  <c r="CO76" i="46"/>
  <c r="CN76" i="46"/>
  <c r="Y76" i="46" s="1"/>
  <c r="CM76" i="46"/>
  <c r="X76" i="46" s="1"/>
  <c r="CL76" i="46"/>
  <c r="CK76" i="46"/>
  <c r="V76" i="46" s="1"/>
  <c r="CJ76" i="46"/>
  <c r="U76" i="46" s="1"/>
  <c r="CI76" i="46"/>
  <c r="CH76" i="46"/>
  <c r="CG76" i="46"/>
  <c r="CF76" i="46"/>
  <c r="Q76" i="46" s="1"/>
  <c r="CE76" i="46"/>
  <c r="P76" i="46" s="1"/>
  <c r="CD76" i="46"/>
  <c r="CC76" i="46"/>
  <c r="N76" i="46" s="1"/>
  <c r="CB76" i="46"/>
  <c r="CA76" i="46"/>
  <c r="BZ76" i="46"/>
  <c r="BY76" i="46"/>
  <c r="J76" i="46" s="1"/>
  <c r="BX76" i="46"/>
  <c r="BW76" i="46"/>
  <c r="H76" i="46" s="1"/>
  <c r="BV76" i="46"/>
  <c r="BU76" i="46"/>
  <c r="BT76" i="46"/>
  <c r="BS76" i="46"/>
  <c r="AY76" i="46"/>
  <c r="B76" i="46"/>
  <c r="B76" i="44" s="1"/>
  <c r="A76" i="46"/>
  <c r="A74" i="27" s="1"/>
  <c r="EF75" i="46"/>
  <c r="BQ75" i="46" s="1"/>
  <c r="EE75" i="46"/>
  <c r="ED75" i="46"/>
  <c r="BO75" i="46" s="1"/>
  <c r="EC75" i="46"/>
  <c r="EB75" i="46"/>
  <c r="EA75" i="46"/>
  <c r="DZ75" i="46"/>
  <c r="BK75" i="46" s="1"/>
  <c r="DY75" i="46"/>
  <c r="DX75" i="46"/>
  <c r="BI75" i="46" s="1"/>
  <c r="DW75" i="46"/>
  <c r="DV75" i="46"/>
  <c r="DU75" i="46"/>
  <c r="DT75" i="46"/>
  <c r="DS75" i="46"/>
  <c r="DR75" i="46"/>
  <c r="DQ75" i="46"/>
  <c r="BB75" i="46" s="1"/>
  <c r="DP75" i="46"/>
  <c r="DO75" i="46"/>
  <c r="DN75" i="46"/>
  <c r="DM75" i="46"/>
  <c r="DL75" i="46"/>
  <c r="DK75" i="46"/>
  <c r="DJ75" i="46"/>
  <c r="DI75" i="46"/>
  <c r="DH75" i="46"/>
  <c r="AS75" i="46" s="1"/>
  <c r="DG75" i="46"/>
  <c r="DF75" i="46"/>
  <c r="DE75" i="46"/>
  <c r="AP75" i="46" s="1"/>
  <c r="DD75" i="46"/>
  <c r="DC75" i="46"/>
  <c r="AN75" i="46" s="1"/>
  <c r="DB75" i="46"/>
  <c r="AM75" i="46" s="1"/>
  <c r="DA75" i="46"/>
  <c r="AL75" i="46" s="1"/>
  <c r="CZ75" i="46"/>
  <c r="AK75" i="46" s="1"/>
  <c r="CY75" i="46"/>
  <c r="AJ75" i="46" s="1"/>
  <c r="CX75" i="46"/>
  <c r="AI75" i="46" s="1"/>
  <c r="CW75" i="46"/>
  <c r="CV75" i="46"/>
  <c r="CU75" i="46"/>
  <c r="CT75" i="46"/>
  <c r="CS75" i="46"/>
  <c r="CR75" i="46"/>
  <c r="AC75" i="46" s="1"/>
  <c r="CQ75" i="46"/>
  <c r="AB75" i="46" s="1"/>
  <c r="CP75" i="46"/>
  <c r="AA75" i="46" s="1"/>
  <c r="CO75" i="46"/>
  <c r="Z75" i="46" s="1"/>
  <c r="CN75" i="46"/>
  <c r="CM75" i="46"/>
  <c r="CL75" i="46"/>
  <c r="CK75" i="46"/>
  <c r="CJ75" i="46"/>
  <c r="U75" i="46" s="1"/>
  <c r="CI75" i="46"/>
  <c r="CH75" i="46"/>
  <c r="S75" i="46" s="1"/>
  <c r="CG75" i="46"/>
  <c r="CF75" i="46"/>
  <c r="CE75" i="46"/>
  <c r="CD75" i="46"/>
  <c r="CC75" i="46"/>
  <c r="CB75" i="46"/>
  <c r="M75" i="46" s="1"/>
  <c r="CA75" i="46"/>
  <c r="L75" i="46" s="1"/>
  <c r="BZ75" i="46"/>
  <c r="BY75" i="46"/>
  <c r="BX75" i="46"/>
  <c r="BW75" i="46"/>
  <c r="BV75" i="46"/>
  <c r="G75" i="46" s="1"/>
  <c r="BU75" i="46"/>
  <c r="BT75" i="46"/>
  <c r="BS75" i="46"/>
  <c r="B75" i="46"/>
  <c r="B75" i="44" s="1"/>
  <c r="A75" i="46"/>
  <c r="A73" i="27" s="1"/>
  <c r="EF74" i="46"/>
  <c r="EE74" i="46"/>
  <c r="ED74" i="46"/>
  <c r="BO74" i="46" s="1"/>
  <c r="EC74" i="46"/>
  <c r="EB74" i="46"/>
  <c r="BM74" i="46" s="1"/>
  <c r="EA74" i="46"/>
  <c r="BL74" i="46" s="1"/>
  <c r="DZ74" i="46"/>
  <c r="BK74" i="46" s="1"/>
  <c r="DY74" i="46"/>
  <c r="DX74" i="46"/>
  <c r="DW74" i="46"/>
  <c r="DV74" i="46"/>
  <c r="DU74" i="46"/>
  <c r="DT74" i="46"/>
  <c r="BE74" i="46" s="1"/>
  <c r="DS74" i="46"/>
  <c r="DR74" i="46"/>
  <c r="DQ74" i="46"/>
  <c r="DP74" i="46"/>
  <c r="DO74" i="46"/>
  <c r="AZ74" i="46" s="1"/>
  <c r="DN74" i="46"/>
  <c r="AY74" i="46" s="1"/>
  <c r="DM74" i="46"/>
  <c r="DL74" i="46"/>
  <c r="AW74" i="46" s="1"/>
  <c r="DK74" i="46"/>
  <c r="DJ74" i="46"/>
  <c r="DI74" i="46"/>
  <c r="DH74" i="46"/>
  <c r="DG74" i="46"/>
  <c r="DF74" i="46"/>
  <c r="DE74" i="46"/>
  <c r="DD74" i="46"/>
  <c r="DC74" i="46"/>
  <c r="DB74" i="46"/>
  <c r="DA74" i="46"/>
  <c r="AL74" i="46" s="1"/>
  <c r="CZ74" i="46"/>
  <c r="CY74" i="46"/>
  <c r="CX74" i="46"/>
  <c r="CW74" i="46"/>
  <c r="CV74" i="46"/>
  <c r="AG74" i="46" s="1"/>
  <c r="CU74" i="46"/>
  <c r="AF74" i="46" s="1"/>
  <c r="CT74" i="46"/>
  <c r="AE74" i="46" s="1"/>
  <c r="CS74" i="46"/>
  <c r="AD74" i="46" s="1"/>
  <c r="CR74" i="46"/>
  <c r="CQ74" i="46"/>
  <c r="AB74" i="46" s="1"/>
  <c r="CP74" i="46"/>
  <c r="AA74" i="46" s="1"/>
  <c r="CO74" i="46"/>
  <c r="CN74" i="46"/>
  <c r="Y74" i="46" s="1"/>
  <c r="CM74" i="46"/>
  <c r="X74" i="46" s="1"/>
  <c r="CL74" i="46"/>
  <c r="W74" i="46" s="1"/>
  <c r="CK74" i="46"/>
  <c r="CJ74" i="46"/>
  <c r="CI74" i="46"/>
  <c r="T74" i="46" s="1"/>
  <c r="CH74" i="46"/>
  <c r="S74" i="46" s="1"/>
  <c r="CG74" i="46"/>
  <c r="R74" i="46" s="1"/>
  <c r="CF74" i="46"/>
  <c r="Q74" i="46" s="1"/>
  <c r="CE74" i="46"/>
  <c r="CD74" i="46"/>
  <c r="O74" i="46" s="1"/>
  <c r="CC74" i="46"/>
  <c r="CB74" i="46"/>
  <c r="CA74" i="46"/>
  <c r="BZ74" i="46"/>
  <c r="BY74" i="46"/>
  <c r="J74" i="46" s="1"/>
  <c r="BX74" i="46"/>
  <c r="BW74" i="46"/>
  <c r="BV74" i="46"/>
  <c r="BU74" i="46"/>
  <c r="F74" i="46" s="1"/>
  <c r="BT74" i="46"/>
  <c r="BS74" i="46"/>
  <c r="D74" i="46" s="1"/>
  <c r="B74" i="46"/>
  <c r="B74" i="44" s="1"/>
  <c r="A74" i="46"/>
  <c r="A72" i="27" s="1"/>
  <c r="EF73" i="46"/>
  <c r="BQ73" i="46" s="1"/>
  <c r="EE73" i="46"/>
  <c r="ED73" i="46"/>
  <c r="BO73" i="44" s="1"/>
  <c r="EC73" i="46"/>
  <c r="BN73" i="46" s="1"/>
  <c r="EB73" i="46"/>
  <c r="EA73" i="46"/>
  <c r="DZ73" i="46"/>
  <c r="DY73" i="46"/>
  <c r="DX73" i="46"/>
  <c r="DW73" i="46"/>
  <c r="BH73" i="46" s="1"/>
  <c r="DV73" i="46"/>
  <c r="DU73" i="46"/>
  <c r="BF73" i="46" s="1"/>
  <c r="DT73" i="46"/>
  <c r="DS73" i="46"/>
  <c r="DR73" i="46"/>
  <c r="BC73" i="46" s="1"/>
  <c r="DQ73" i="46"/>
  <c r="DP73" i="46"/>
  <c r="DO73" i="46"/>
  <c r="AZ73" i="46" s="1"/>
  <c r="DN73" i="46"/>
  <c r="AY73" i="46" s="1"/>
  <c r="DM73" i="46"/>
  <c r="AX73" i="46" s="1"/>
  <c r="DL73" i="46"/>
  <c r="DK73" i="46"/>
  <c r="DJ73" i="46"/>
  <c r="AU73" i="46" s="1"/>
  <c r="DI73" i="46"/>
  <c r="AT73" i="46" s="1"/>
  <c r="DH73" i="46"/>
  <c r="DG73" i="46"/>
  <c r="DF73" i="46"/>
  <c r="DE73" i="46"/>
  <c r="DD73" i="46"/>
  <c r="DC73" i="46"/>
  <c r="DB73" i="46"/>
  <c r="AM73" i="46" s="1"/>
  <c r="DA73" i="46"/>
  <c r="AL73" i="46" s="1"/>
  <c r="CZ73" i="46"/>
  <c r="AK73" i="46" s="1"/>
  <c r="CY73" i="46"/>
  <c r="AJ73" i="46" s="1"/>
  <c r="CX73" i="46"/>
  <c r="CW73" i="46"/>
  <c r="CV73" i="46"/>
  <c r="CU73" i="46"/>
  <c r="AF73" i="46" s="1"/>
  <c r="CT73" i="46"/>
  <c r="CS73" i="46"/>
  <c r="AD73" i="46" s="1"/>
  <c r="CR73" i="46"/>
  <c r="AC73" i="46" s="1"/>
  <c r="CQ73" i="46"/>
  <c r="CP73" i="46"/>
  <c r="CO73" i="46"/>
  <c r="CN73" i="46"/>
  <c r="CM73" i="46"/>
  <c r="X73" i="46" s="1"/>
  <c r="CL73" i="46"/>
  <c r="W73" i="46" s="1"/>
  <c r="CK73" i="46"/>
  <c r="CJ73" i="46"/>
  <c r="U73" i="46" s="1"/>
  <c r="CI73" i="46"/>
  <c r="CH73" i="46"/>
  <c r="S73" i="46" s="1"/>
  <c r="CG73" i="46"/>
  <c r="CF73" i="46"/>
  <c r="CE73" i="46"/>
  <c r="CD73" i="46"/>
  <c r="CC73" i="46"/>
  <c r="CB73" i="46"/>
  <c r="M73" i="46" s="1"/>
  <c r="CA73" i="46"/>
  <c r="BZ73" i="46"/>
  <c r="BY73" i="46"/>
  <c r="BX73" i="46"/>
  <c r="BW73" i="46"/>
  <c r="BV73" i="46"/>
  <c r="G73" i="46" s="1"/>
  <c r="BU73" i="46"/>
  <c r="BT73" i="46"/>
  <c r="BS73" i="46"/>
  <c r="BO73" i="46"/>
  <c r="B73" i="46"/>
  <c r="B73" i="44" s="1"/>
  <c r="A73" i="46"/>
  <c r="A71" i="27" s="1"/>
  <c r="EF72" i="46"/>
  <c r="EE72" i="46"/>
  <c r="ED72" i="46"/>
  <c r="BO72" i="44" s="1"/>
  <c r="EC72" i="46"/>
  <c r="BN72" i="46" s="1"/>
  <c r="EB72" i="46"/>
  <c r="BM72" i="46" s="1"/>
  <c r="EA72" i="46"/>
  <c r="BL72" i="46" s="1"/>
  <c r="DZ72" i="46"/>
  <c r="DY72" i="46"/>
  <c r="DX72" i="46"/>
  <c r="BI72" i="46" s="1"/>
  <c r="DW72" i="46"/>
  <c r="DV72" i="46"/>
  <c r="DU72" i="46"/>
  <c r="BF72" i="46" s="1"/>
  <c r="DT72" i="46"/>
  <c r="DS72" i="46"/>
  <c r="DR72" i="46"/>
  <c r="BC72" i="46" s="1"/>
  <c r="DQ72" i="46"/>
  <c r="DP72" i="46"/>
  <c r="DO72" i="46"/>
  <c r="DN72" i="46"/>
  <c r="AY72" i="46" s="1"/>
  <c r="DM72" i="46"/>
  <c r="DL72" i="46"/>
  <c r="DK72" i="46"/>
  <c r="AV72" i="46" s="1"/>
  <c r="DJ72" i="46"/>
  <c r="DI72" i="46"/>
  <c r="DH72" i="46"/>
  <c r="AS72" i="46" s="1"/>
  <c r="DG72" i="46"/>
  <c r="AR72" i="46" s="1"/>
  <c r="DF72" i="46"/>
  <c r="DE72" i="46"/>
  <c r="DD72" i="46"/>
  <c r="DC72" i="46"/>
  <c r="DB72" i="46"/>
  <c r="AM72" i="46" s="1"/>
  <c r="DA72" i="46"/>
  <c r="CZ72" i="46"/>
  <c r="CY72" i="46"/>
  <c r="CX72" i="46"/>
  <c r="CW72" i="46"/>
  <c r="AH72" i="46" s="1"/>
  <c r="CV72" i="46"/>
  <c r="AG72" i="46" s="1"/>
  <c r="CU72" i="46"/>
  <c r="AF72" i="46" s="1"/>
  <c r="CT72" i="46"/>
  <c r="AE72" i="46" s="1"/>
  <c r="CS72" i="46"/>
  <c r="CR72" i="46"/>
  <c r="AC72" i="46" s="1"/>
  <c r="CQ72" i="46"/>
  <c r="AB72" i="46" s="1"/>
  <c r="CP72" i="46"/>
  <c r="CO72" i="46"/>
  <c r="Z72" i="46" s="1"/>
  <c r="CN72" i="46"/>
  <c r="Y72" i="46" s="1"/>
  <c r="CM72" i="46"/>
  <c r="CL72" i="46"/>
  <c r="W72" i="46" s="1"/>
  <c r="CK72" i="46"/>
  <c r="CJ72" i="46"/>
  <c r="U72" i="46" s="1"/>
  <c r="CI72" i="46"/>
  <c r="CH72" i="46"/>
  <c r="S72" i="46" s="1"/>
  <c r="CG72" i="46"/>
  <c r="R72" i="46" s="1"/>
  <c r="CF72" i="46"/>
  <c r="Q72" i="46" s="1"/>
  <c r="CE72" i="46"/>
  <c r="P72" i="46" s="1"/>
  <c r="CD72" i="46"/>
  <c r="O72" i="46" s="1"/>
  <c r="CC72" i="46"/>
  <c r="CB72" i="46"/>
  <c r="CA72" i="46"/>
  <c r="BZ72" i="46"/>
  <c r="BY72" i="46"/>
  <c r="J72" i="46" s="1"/>
  <c r="BX72" i="46"/>
  <c r="I72" i="46" s="1"/>
  <c r="BW72" i="46"/>
  <c r="H72" i="46" s="1"/>
  <c r="BV72" i="46"/>
  <c r="G72" i="46" s="1"/>
  <c r="BU72" i="46"/>
  <c r="BT72" i="46"/>
  <c r="BS72" i="46"/>
  <c r="D72" i="46" s="1"/>
  <c r="BO72" i="46"/>
  <c r="B72" i="46"/>
  <c r="B72" i="44" s="1"/>
  <c r="A72" i="46"/>
  <c r="EF71" i="46"/>
  <c r="EE71" i="46"/>
  <c r="BP71" i="46" s="1"/>
  <c r="ED71" i="46"/>
  <c r="EC71" i="46"/>
  <c r="BN71" i="46" s="1"/>
  <c r="EB71" i="46"/>
  <c r="EA71" i="46"/>
  <c r="DZ71" i="46"/>
  <c r="BK71" i="46" s="1"/>
  <c r="DY71" i="46"/>
  <c r="DX71" i="46"/>
  <c r="BI71" i="46" s="1"/>
  <c r="DW71" i="46"/>
  <c r="DV71" i="46"/>
  <c r="DU71" i="46"/>
  <c r="BF71" i="46" s="1"/>
  <c r="DT71" i="46"/>
  <c r="BE71" i="46" s="1"/>
  <c r="DS71" i="46"/>
  <c r="DR71" i="46"/>
  <c r="BC71" i="46" s="1"/>
  <c r="DQ71" i="46"/>
  <c r="DP71" i="46"/>
  <c r="DO71" i="46"/>
  <c r="AZ71" i="46" s="1"/>
  <c r="DN71" i="46"/>
  <c r="DM71" i="46"/>
  <c r="AX71" i="46" s="1"/>
  <c r="DL71" i="46"/>
  <c r="DK71" i="46"/>
  <c r="AV71" i="46" s="1"/>
  <c r="DJ71" i="46"/>
  <c r="AU71" i="46" s="1"/>
  <c r="DI71" i="46"/>
  <c r="AT71" i="46" s="1"/>
  <c r="DH71" i="46"/>
  <c r="DG71" i="46"/>
  <c r="AR71" i="46" s="1"/>
  <c r="DF71" i="46"/>
  <c r="DE71" i="46"/>
  <c r="DD71" i="46"/>
  <c r="DC71" i="46"/>
  <c r="AN71" i="46" s="1"/>
  <c r="DB71" i="46"/>
  <c r="AM71" i="46" s="1"/>
  <c r="DA71" i="46"/>
  <c r="AL71" i="46" s="1"/>
  <c r="CZ71" i="46"/>
  <c r="CY71" i="46"/>
  <c r="AJ71" i="46" s="1"/>
  <c r="CX71" i="46"/>
  <c r="CW71" i="46"/>
  <c r="CV71" i="46"/>
  <c r="AG71" i="46" s="1"/>
  <c r="CU71" i="46"/>
  <c r="CT71" i="46"/>
  <c r="AE71" i="46" s="1"/>
  <c r="CS71" i="46"/>
  <c r="CR71" i="46"/>
  <c r="CQ71" i="46"/>
  <c r="AB71" i="46" s="1"/>
  <c r="CP71" i="46"/>
  <c r="CO71" i="46"/>
  <c r="CN71" i="46"/>
  <c r="Y71" i="46" s="1"/>
  <c r="CM71" i="46"/>
  <c r="X71" i="46" s="1"/>
  <c r="CL71" i="46"/>
  <c r="W71" i="46" s="1"/>
  <c r="CK71" i="46"/>
  <c r="CJ71" i="46"/>
  <c r="U71" i="46" s="1"/>
  <c r="CI71" i="46"/>
  <c r="CH71" i="46"/>
  <c r="CG71" i="46"/>
  <c r="R71" i="46" s="1"/>
  <c r="CF71" i="46"/>
  <c r="CE71" i="46"/>
  <c r="P71" i="46" s="1"/>
  <c r="CD71" i="46"/>
  <c r="O71" i="46" s="1"/>
  <c r="CC71" i="46"/>
  <c r="CB71" i="46"/>
  <c r="M71" i="46" s="1"/>
  <c r="CA71" i="46"/>
  <c r="L71" i="46" s="1"/>
  <c r="BZ71" i="46"/>
  <c r="BY71" i="46"/>
  <c r="BX71" i="46"/>
  <c r="BW71" i="46"/>
  <c r="BV71" i="46"/>
  <c r="BU71" i="46"/>
  <c r="BT71" i="46"/>
  <c r="BS71" i="46"/>
  <c r="B71" i="46"/>
  <c r="B71" i="44" s="1"/>
  <c r="A71" i="46"/>
  <c r="EF70" i="46"/>
  <c r="EE70" i="46"/>
  <c r="BP70" i="46" s="1"/>
  <c r="ED70" i="46"/>
  <c r="BO70" i="44" s="1"/>
  <c r="EC70" i="46"/>
  <c r="EB70" i="46"/>
  <c r="EA70" i="46"/>
  <c r="BL70" i="46" s="1"/>
  <c r="DZ70" i="46"/>
  <c r="BK70" i="46" s="1"/>
  <c r="DY70" i="46"/>
  <c r="DX70" i="46"/>
  <c r="BI70" i="46" s="1"/>
  <c r="DW70" i="46"/>
  <c r="BH70" i="46" s="1"/>
  <c r="DV70" i="46"/>
  <c r="BG70" i="46" s="1"/>
  <c r="DU70" i="46"/>
  <c r="DT70" i="46"/>
  <c r="DS70" i="46"/>
  <c r="BD70" i="46" s="1"/>
  <c r="DR70" i="46"/>
  <c r="DQ70" i="46"/>
  <c r="DP70" i="46"/>
  <c r="BA70" i="46" s="1"/>
  <c r="DO70" i="46"/>
  <c r="DN70" i="46"/>
  <c r="DM70" i="46"/>
  <c r="DL70" i="46"/>
  <c r="DK70" i="46"/>
  <c r="AV70" i="46" s="1"/>
  <c r="DJ70" i="46"/>
  <c r="DI70" i="46"/>
  <c r="DH70" i="46"/>
  <c r="AS70" i="46" s="1"/>
  <c r="DG70" i="46"/>
  <c r="AR70" i="46" s="1"/>
  <c r="DF70" i="46"/>
  <c r="AQ70" i="46" s="1"/>
  <c r="DE70" i="46"/>
  <c r="AP70" i="46" s="1"/>
  <c r="DD70" i="46"/>
  <c r="DC70" i="46"/>
  <c r="DB70" i="46"/>
  <c r="DA70" i="46"/>
  <c r="CZ70" i="46"/>
  <c r="AK70" i="46" s="1"/>
  <c r="CY70" i="46"/>
  <c r="CX70" i="46"/>
  <c r="AI70" i="46" s="1"/>
  <c r="CW70" i="46"/>
  <c r="AH70" i="46" s="1"/>
  <c r="CV70" i="46"/>
  <c r="CU70" i="46"/>
  <c r="AF70" i="46" s="1"/>
  <c r="CT70" i="46"/>
  <c r="CS70" i="46"/>
  <c r="AD70" i="46" s="1"/>
  <c r="CR70" i="46"/>
  <c r="AC70" i="46" s="1"/>
  <c r="CQ70" i="46"/>
  <c r="CP70" i="46"/>
  <c r="AA70" i="46" s="1"/>
  <c r="CO70" i="46"/>
  <c r="CN70" i="46"/>
  <c r="CM70" i="46"/>
  <c r="X70" i="46" s="1"/>
  <c r="CL70" i="46"/>
  <c r="CK70" i="46"/>
  <c r="V70" i="46" s="1"/>
  <c r="CJ70" i="46"/>
  <c r="U70" i="46" s="1"/>
  <c r="CI70" i="46"/>
  <c r="CH70" i="46"/>
  <c r="CG70" i="46"/>
  <c r="CF70" i="46"/>
  <c r="CE70" i="46"/>
  <c r="P70" i="46" s="1"/>
  <c r="CD70" i="46"/>
  <c r="O70" i="46" s="1"/>
  <c r="CC70" i="46"/>
  <c r="CB70" i="46"/>
  <c r="CA70" i="46"/>
  <c r="BZ70" i="46"/>
  <c r="K70" i="46" s="1"/>
  <c r="BY70" i="46"/>
  <c r="BX70" i="46"/>
  <c r="BW70" i="46"/>
  <c r="H70" i="46" s="1"/>
  <c r="BV70" i="46"/>
  <c r="BU70" i="46"/>
  <c r="F70" i="46" s="1"/>
  <c r="BT70" i="46"/>
  <c r="BS70" i="46"/>
  <c r="BO70" i="46"/>
  <c r="B70" i="46"/>
  <c r="B70" i="44" s="1"/>
  <c r="A70" i="46"/>
  <c r="A68" i="27" s="1"/>
  <c r="EF69" i="46"/>
  <c r="EE69" i="46"/>
  <c r="BP69" i="46" s="1"/>
  <c r="ED69" i="46"/>
  <c r="EC69" i="46"/>
  <c r="EB69" i="46"/>
  <c r="BM69" i="46" s="1"/>
  <c r="EA69" i="46"/>
  <c r="BL69" i="46" s="1"/>
  <c r="DZ69" i="46"/>
  <c r="DY69" i="46"/>
  <c r="BJ69" i="46" s="1"/>
  <c r="DX69" i="46"/>
  <c r="BI69" i="46" s="1"/>
  <c r="DW69" i="46"/>
  <c r="DV69" i="46"/>
  <c r="DU69" i="46"/>
  <c r="DT69" i="46"/>
  <c r="DS69" i="46"/>
  <c r="DR69" i="46"/>
  <c r="BC69" i="46" s="1"/>
  <c r="DQ69" i="46"/>
  <c r="BB69" i="46" s="1"/>
  <c r="DP69" i="46"/>
  <c r="BA69" i="46" s="1"/>
  <c r="DO69" i="46"/>
  <c r="AZ69" i="46" s="1"/>
  <c r="DN69" i="46"/>
  <c r="DM69" i="46"/>
  <c r="AX69" i="46" s="1"/>
  <c r="DL69" i="46"/>
  <c r="DK69" i="46"/>
  <c r="AV69" i="46" s="1"/>
  <c r="DJ69" i="46"/>
  <c r="AU69" i="46" s="1"/>
  <c r="DI69" i="46"/>
  <c r="AT69" i="46" s="1"/>
  <c r="DH69" i="46"/>
  <c r="AS69" i="46" s="1"/>
  <c r="DG69" i="46"/>
  <c r="AR69" i="46" s="1"/>
  <c r="DF69" i="46"/>
  <c r="DE69" i="46"/>
  <c r="DD69" i="46"/>
  <c r="DC69" i="46"/>
  <c r="AN69" i="46" s="1"/>
  <c r="DB69" i="46"/>
  <c r="AM69" i="46" s="1"/>
  <c r="DA69" i="46"/>
  <c r="AL69" i="46" s="1"/>
  <c r="CZ69" i="46"/>
  <c r="AK69" i="46" s="1"/>
  <c r="CY69" i="46"/>
  <c r="AJ69" i="46" s="1"/>
  <c r="CX69" i="46"/>
  <c r="CW69" i="46"/>
  <c r="CV69" i="46"/>
  <c r="CU69" i="46"/>
  <c r="AF69" i="46" s="1"/>
  <c r="CT69" i="46"/>
  <c r="CS69" i="46"/>
  <c r="AD69" i="46" s="1"/>
  <c r="CR69" i="46"/>
  <c r="CQ69" i="46"/>
  <c r="CP69" i="46"/>
  <c r="CO69" i="46"/>
  <c r="CN69" i="46"/>
  <c r="Y69" i="46" s="1"/>
  <c r="CM69" i="46"/>
  <c r="X69" i="46" s="1"/>
  <c r="CL69" i="46"/>
  <c r="W69" i="46" s="1"/>
  <c r="CK69" i="46"/>
  <c r="V69" i="46" s="1"/>
  <c r="CJ69" i="46"/>
  <c r="CI69" i="46"/>
  <c r="T69" i="46" s="1"/>
  <c r="CH69" i="46"/>
  <c r="S69" i="46" s="1"/>
  <c r="CG69" i="46"/>
  <c r="R69" i="46" s="1"/>
  <c r="CF69" i="46"/>
  <c r="Q69" i="46" s="1"/>
  <c r="CE69" i="46"/>
  <c r="CD69" i="46"/>
  <c r="O69" i="46" s="1"/>
  <c r="CC69" i="46"/>
  <c r="N69" i="46" s="1"/>
  <c r="CB69" i="46"/>
  <c r="M69" i="46" s="1"/>
  <c r="CA69" i="46"/>
  <c r="BZ69" i="46"/>
  <c r="BY69" i="46"/>
  <c r="BX69" i="46"/>
  <c r="BW69" i="46"/>
  <c r="H69" i="46" s="1"/>
  <c r="BV69" i="46"/>
  <c r="BU69" i="46"/>
  <c r="F69" i="46" s="1"/>
  <c r="BT69" i="46"/>
  <c r="BS69" i="46"/>
  <c r="B69" i="46"/>
  <c r="B69" i="44" s="1"/>
  <c r="A69" i="46"/>
  <c r="A67" i="27" s="1"/>
  <c r="EF68" i="46"/>
  <c r="EE68" i="46"/>
  <c r="BP68" i="46" s="1"/>
  <c r="ED68" i="46"/>
  <c r="EC68" i="46"/>
  <c r="EB68" i="46"/>
  <c r="BM68" i="46" s="1"/>
  <c r="EA68" i="46"/>
  <c r="BL68" i="46" s="1"/>
  <c r="DZ68" i="46"/>
  <c r="DY68" i="46"/>
  <c r="DX68" i="46"/>
  <c r="DW68" i="46"/>
  <c r="DV68" i="46"/>
  <c r="BG68" i="46" s="1"/>
  <c r="DU68" i="46"/>
  <c r="DT68" i="46"/>
  <c r="DS68" i="46"/>
  <c r="DR68" i="46"/>
  <c r="DQ68" i="46"/>
  <c r="DP68" i="46"/>
  <c r="DO68" i="46"/>
  <c r="DN68" i="46"/>
  <c r="DM68" i="46"/>
  <c r="DL68" i="46"/>
  <c r="DK68" i="46"/>
  <c r="DJ68" i="46"/>
  <c r="AU68" i="46" s="1"/>
  <c r="DI68" i="46"/>
  <c r="AT68" i="46" s="1"/>
  <c r="DH68" i="46"/>
  <c r="AS68" i="46" s="1"/>
  <c r="DG68" i="46"/>
  <c r="AR68" i="46" s="1"/>
  <c r="DF68" i="46"/>
  <c r="AQ68" i="46" s="1"/>
  <c r="DE68" i="46"/>
  <c r="DD68" i="46"/>
  <c r="AO68" i="46" s="1"/>
  <c r="DC68" i="46"/>
  <c r="AN68" i="46" s="1"/>
  <c r="DB68" i="46"/>
  <c r="AM68" i="46" s="1"/>
  <c r="DA68" i="46"/>
  <c r="AL68" i="46" s="1"/>
  <c r="CZ68" i="46"/>
  <c r="AK68" i="46" s="1"/>
  <c r="CY68" i="46"/>
  <c r="AJ68" i="46" s="1"/>
  <c r="CX68" i="46"/>
  <c r="CW68" i="46"/>
  <c r="CV68" i="46"/>
  <c r="AG68" i="46" s="1"/>
  <c r="CU68" i="46"/>
  <c r="AF68" i="46" s="1"/>
  <c r="CT68" i="46"/>
  <c r="CS68" i="46"/>
  <c r="AD68" i="46" s="1"/>
  <c r="CR68" i="46"/>
  <c r="CQ68" i="46"/>
  <c r="AB68" i="46" s="1"/>
  <c r="CP68" i="46"/>
  <c r="AA68" i="46" s="1"/>
  <c r="CO68" i="46"/>
  <c r="CN68" i="46"/>
  <c r="CM68" i="46"/>
  <c r="CL68" i="46"/>
  <c r="CK68" i="46"/>
  <c r="V68" i="46" s="1"/>
  <c r="CJ68" i="46"/>
  <c r="U68" i="46" s="1"/>
  <c r="CI68" i="46"/>
  <c r="T68" i="46" s="1"/>
  <c r="CH68" i="46"/>
  <c r="S68" i="46" s="1"/>
  <c r="CG68" i="46"/>
  <c r="CF68" i="46"/>
  <c r="CE68" i="46"/>
  <c r="CD68" i="46"/>
  <c r="CC68" i="46"/>
  <c r="CB68" i="46"/>
  <c r="CA68" i="46"/>
  <c r="L68" i="46" s="1"/>
  <c r="BZ68" i="46"/>
  <c r="K68" i="46" s="1"/>
  <c r="BY68" i="46"/>
  <c r="BX68" i="46"/>
  <c r="BW68" i="46"/>
  <c r="H68" i="46" s="1"/>
  <c r="BV68" i="46"/>
  <c r="G68" i="46" s="1"/>
  <c r="BU68" i="46"/>
  <c r="BT68" i="46"/>
  <c r="BS68" i="46"/>
  <c r="B68" i="46"/>
  <c r="B68" i="44" s="1"/>
  <c r="A68" i="46"/>
  <c r="A66" i="27" s="1"/>
  <c r="EF67" i="46"/>
  <c r="BQ67" i="46" s="1"/>
  <c r="EE67" i="46"/>
  <c r="BP67" i="46" s="1"/>
  <c r="ED67" i="46"/>
  <c r="BO67" i="46" s="1"/>
  <c r="EC67" i="46"/>
  <c r="EB67" i="46"/>
  <c r="EA67" i="46"/>
  <c r="BL67" i="46" s="1"/>
  <c r="DZ67" i="46"/>
  <c r="BK67" i="46" s="1"/>
  <c r="DY67" i="46"/>
  <c r="DX67" i="46"/>
  <c r="BI67" i="46" s="1"/>
  <c r="DW67" i="46"/>
  <c r="DV67" i="46"/>
  <c r="BG67" i="46" s="1"/>
  <c r="DU67" i="46"/>
  <c r="BF67" i="46" s="1"/>
  <c r="DT67" i="46"/>
  <c r="BE67" i="46" s="1"/>
  <c r="DS67" i="46"/>
  <c r="BD67" i="46" s="1"/>
  <c r="DR67" i="46"/>
  <c r="BC67" i="46" s="1"/>
  <c r="DQ67" i="46"/>
  <c r="DP67" i="46"/>
  <c r="DO67" i="46"/>
  <c r="AZ67" i="46" s="1"/>
  <c r="DN67" i="46"/>
  <c r="AY67" i="46" s="1"/>
  <c r="DM67" i="46"/>
  <c r="AX67" i="46" s="1"/>
  <c r="DL67" i="46"/>
  <c r="DK67" i="46"/>
  <c r="AV67" i="46" s="1"/>
  <c r="DJ67" i="46"/>
  <c r="AU67" i="46" s="1"/>
  <c r="DI67" i="46"/>
  <c r="DH67" i="46"/>
  <c r="AS67" i="46" s="1"/>
  <c r="DG67" i="46"/>
  <c r="AR67" i="46" s="1"/>
  <c r="DF67" i="46"/>
  <c r="DE67" i="46"/>
  <c r="AP67" i="46" s="1"/>
  <c r="DD67" i="46"/>
  <c r="DC67" i="46"/>
  <c r="AN67" i="46" s="1"/>
  <c r="DB67" i="46"/>
  <c r="AM67" i="46" s="1"/>
  <c r="DA67" i="46"/>
  <c r="CZ67" i="46"/>
  <c r="AK67" i="46" s="1"/>
  <c r="CY67" i="46"/>
  <c r="CX67" i="46"/>
  <c r="CW67" i="46"/>
  <c r="CV67" i="46"/>
  <c r="AG67" i="46" s="1"/>
  <c r="CU67" i="46"/>
  <c r="CT67" i="46"/>
  <c r="AE67" i="46" s="1"/>
  <c r="CS67" i="46"/>
  <c r="CR67" i="46"/>
  <c r="AC67" i="46" s="1"/>
  <c r="CQ67" i="46"/>
  <c r="AB67" i="46" s="1"/>
  <c r="CP67" i="46"/>
  <c r="CO67" i="46"/>
  <c r="Z67" i="46" s="1"/>
  <c r="CN67" i="46"/>
  <c r="CM67" i="46"/>
  <c r="X67" i="46" s="1"/>
  <c r="CL67" i="46"/>
  <c r="CK67" i="46"/>
  <c r="CJ67" i="46"/>
  <c r="U67" i="46" s="1"/>
  <c r="CI67" i="46"/>
  <c r="CH67" i="46"/>
  <c r="CG67" i="46"/>
  <c r="R67" i="46" s="1"/>
  <c r="CF67" i="46"/>
  <c r="CE67" i="46"/>
  <c r="P67" i="46" s="1"/>
  <c r="CD67" i="46"/>
  <c r="O67" i="46" s="1"/>
  <c r="CC67" i="46"/>
  <c r="CB67" i="46"/>
  <c r="CA67" i="46"/>
  <c r="L67" i="46" s="1"/>
  <c r="BZ67" i="46"/>
  <c r="BY67" i="46"/>
  <c r="J67" i="46" s="1"/>
  <c r="BX67" i="46"/>
  <c r="BW67" i="46"/>
  <c r="BV67" i="46"/>
  <c r="BU67" i="46"/>
  <c r="BT67" i="46"/>
  <c r="E67" i="46" s="1"/>
  <c r="BS67" i="46"/>
  <c r="B67" i="46"/>
  <c r="B67" i="44" s="1"/>
  <c r="A67" i="46"/>
  <c r="A65" i="27" s="1"/>
  <c r="EF66" i="46"/>
  <c r="BQ66" i="46" s="1"/>
  <c r="EE66" i="46"/>
  <c r="BP66" i="46" s="1"/>
  <c r="ED66" i="46"/>
  <c r="BO66" i="46" s="1"/>
  <c r="EC66" i="46"/>
  <c r="EB66" i="46"/>
  <c r="BM66" i="46" s="1"/>
  <c r="EA66" i="46"/>
  <c r="DZ66" i="46"/>
  <c r="BK66" i="46" s="1"/>
  <c r="DY66" i="46"/>
  <c r="DX66" i="46"/>
  <c r="BI66" i="46" s="1"/>
  <c r="DW66" i="46"/>
  <c r="BH66" i="46" s="1"/>
  <c r="DV66" i="46"/>
  <c r="DU66" i="46"/>
  <c r="DT66" i="46"/>
  <c r="BE66" i="46" s="1"/>
  <c r="DS66" i="46"/>
  <c r="DR66" i="46"/>
  <c r="BC66" i="46" s="1"/>
  <c r="DQ66" i="46"/>
  <c r="BB66" i="46" s="1"/>
  <c r="DP66" i="46"/>
  <c r="DO66" i="46"/>
  <c r="AZ66" i="46" s="1"/>
  <c r="DN66" i="46"/>
  <c r="AY66" i="46" s="1"/>
  <c r="DM66" i="46"/>
  <c r="DL66" i="46"/>
  <c r="AW66" i="46" s="1"/>
  <c r="DK66" i="46"/>
  <c r="AV66" i="46" s="1"/>
  <c r="DJ66" i="46"/>
  <c r="AU66" i="46" s="1"/>
  <c r="DI66" i="46"/>
  <c r="DH66" i="46"/>
  <c r="DG66" i="46"/>
  <c r="AR66" i="46" s="1"/>
  <c r="DF66" i="46"/>
  <c r="AQ66" i="46" s="1"/>
  <c r="DE66" i="46"/>
  <c r="DD66" i="46"/>
  <c r="AO66" i="46" s="1"/>
  <c r="DC66" i="46"/>
  <c r="AN66" i="46" s="1"/>
  <c r="DB66" i="46"/>
  <c r="AM66" i="46" s="1"/>
  <c r="DA66" i="46"/>
  <c r="AL66" i="46" s="1"/>
  <c r="CZ66" i="46"/>
  <c r="AK66" i="46" s="1"/>
  <c r="CY66" i="46"/>
  <c r="AJ66" i="46" s="1"/>
  <c r="CX66" i="46"/>
  <c r="CW66" i="46"/>
  <c r="CV66" i="46"/>
  <c r="CU66" i="46"/>
  <c r="CT66" i="46"/>
  <c r="AE66" i="46" s="1"/>
  <c r="CS66" i="46"/>
  <c r="CR66" i="46"/>
  <c r="CQ66" i="46"/>
  <c r="AB66" i="46" s="1"/>
  <c r="CP66" i="46"/>
  <c r="CO66" i="46"/>
  <c r="CN66" i="46"/>
  <c r="CM66" i="46"/>
  <c r="CL66" i="46"/>
  <c r="W66" i="46" s="1"/>
  <c r="CK66" i="46"/>
  <c r="V66" i="46" s="1"/>
  <c r="CJ66" i="46"/>
  <c r="CI66" i="46"/>
  <c r="CH66" i="46"/>
  <c r="S66" i="46" s="1"/>
  <c r="CG66" i="46"/>
  <c r="CF66" i="46"/>
  <c r="Q66" i="46" s="1"/>
  <c r="CE66" i="46"/>
  <c r="CD66" i="46"/>
  <c r="O66" i="46" s="1"/>
  <c r="CC66" i="46"/>
  <c r="CB66" i="46"/>
  <c r="CA66" i="46"/>
  <c r="BZ66" i="46"/>
  <c r="K66" i="46" s="1"/>
  <c r="BY66" i="46"/>
  <c r="BX66" i="46"/>
  <c r="I66" i="46" s="1"/>
  <c r="BW66" i="46"/>
  <c r="BV66" i="46"/>
  <c r="G66" i="46" s="1"/>
  <c r="BU66" i="46"/>
  <c r="BT66" i="46"/>
  <c r="BS66" i="46"/>
  <c r="D66" i="46" s="1"/>
  <c r="B66" i="46"/>
  <c r="B66" i="44" s="1"/>
  <c r="A66" i="46"/>
  <c r="A64" i="27" s="1"/>
  <c r="EF65" i="46"/>
  <c r="BQ65" i="46" s="1"/>
  <c r="EE65" i="46"/>
  <c r="ED65" i="46"/>
  <c r="EC65" i="46"/>
  <c r="EB65" i="46"/>
  <c r="EA65" i="46"/>
  <c r="BL65" i="46" s="1"/>
  <c r="DZ65" i="46"/>
  <c r="DY65" i="46"/>
  <c r="BJ65" i="46" s="1"/>
  <c r="DX65" i="46"/>
  <c r="DW65" i="46"/>
  <c r="BH65" i="46" s="1"/>
  <c r="DV65" i="46"/>
  <c r="DU65" i="46"/>
  <c r="DT65" i="46"/>
  <c r="BE65" i="46" s="1"/>
  <c r="DS65" i="46"/>
  <c r="DR65" i="46"/>
  <c r="BC65" i="46" s="1"/>
  <c r="DQ65" i="46"/>
  <c r="BB65" i="46" s="1"/>
  <c r="DP65" i="46"/>
  <c r="DO65" i="46"/>
  <c r="DN65" i="46"/>
  <c r="DM65" i="46"/>
  <c r="DL65" i="46"/>
  <c r="DK65" i="46"/>
  <c r="AV65" i="46" s="1"/>
  <c r="DJ65" i="46"/>
  <c r="DI65" i="46"/>
  <c r="AT65" i="46" s="1"/>
  <c r="DH65" i="46"/>
  <c r="AS65" i="46" s="1"/>
  <c r="DG65" i="46"/>
  <c r="AR65" i="46" s="1"/>
  <c r="DF65" i="46"/>
  <c r="DE65" i="46"/>
  <c r="AP65" i="46" s="1"/>
  <c r="DD65" i="46"/>
  <c r="DC65" i="46"/>
  <c r="AN65" i="46" s="1"/>
  <c r="DB65" i="46"/>
  <c r="AM65" i="46" s="1"/>
  <c r="DA65" i="46"/>
  <c r="AL65" i="46" s="1"/>
  <c r="CZ65" i="46"/>
  <c r="AK65" i="46" s="1"/>
  <c r="CY65" i="46"/>
  <c r="AJ65" i="46" s="1"/>
  <c r="CX65" i="46"/>
  <c r="CW65" i="46"/>
  <c r="AH65" i="46" s="1"/>
  <c r="CV65" i="46"/>
  <c r="CU65" i="46"/>
  <c r="AF65" i="46" s="1"/>
  <c r="CT65" i="46"/>
  <c r="AE65" i="46" s="1"/>
  <c r="CS65" i="46"/>
  <c r="AD65" i="46" s="1"/>
  <c r="CR65" i="46"/>
  <c r="CQ65" i="46"/>
  <c r="AB65" i="46" s="1"/>
  <c r="CP65" i="46"/>
  <c r="AA65" i="46" s="1"/>
  <c r="CO65" i="46"/>
  <c r="Z65" i="46" s="1"/>
  <c r="CN65" i="46"/>
  <c r="CM65" i="46"/>
  <c r="CL65" i="46"/>
  <c r="W65" i="46" s="1"/>
  <c r="CK65" i="46"/>
  <c r="V65" i="46" s="1"/>
  <c r="CJ65" i="46"/>
  <c r="U65" i="46" s="1"/>
  <c r="CI65" i="46"/>
  <c r="T65" i="46" s="1"/>
  <c r="CH65" i="46"/>
  <c r="CG65" i="46"/>
  <c r="CF65" i="46"/>
  <c r="Q65" i="46" s="1"/>
  <c r="CE65" i="46"/>
  <c r="CD65" i="46"/>
  <c r="CC65" i="46"/>
  <c r="N65" i="46" s="1"/>
  <c r="CB65" i="46"/>
  <c r="M65" i="46" s="1"/>
  <c r="CA65" i="46"/>
  <c r="BZ65" i="46"/>
  <c r="K65" i="46" s="1"/>
  <c r="BY65" i="46"/>
  <c r="BX65" i="46"/>
  <c r="I65" i="46" s="1"/>
  <c r="BW65" i="46"/>
  <c r="H65" i="46" s="1"/>
  <c r="BV65" i="46"/>
  <c r="G65" i="46" s="1"/>
  <c r="BU65" i="46"/>
  <c r="F65" i="46" s="1"/>
  <c r="BT65" i="46"/>
  <c r="BS65" i="46"/>
  <c r="D65" i="46" s="1"/>
  <c r="B65" i="46"/>
  <c r="B65" i="44" s="1"/>
  <c r="A65" i="46"/>
  <c r="A63" i="27" s="1"/>
  <c r="EF64" i="46"/>
  <c r="EE64" i="46"/>
  <c r="ED64" i="46"/>
  <c r="EC64" i="46"/>
  <c r="EB64" i="46"/>
  <c r="BM64" i="46" s="1"/>
  <c r="EA64" i="46"/>
  <c r="BL64" i="46" s="1"/>
  <c r="DZ64" i="46"/>
  <c r="BK64" i="46" s="1"/>
  <c r="DY64" i="46"/>
  <c r="DX64" i="46"/>
  <c r="DW64" i="46"/>
  <c r="BH64" i="46" s="1"/>
  <c r="DV64" i="46"/>
  <c r="BG64" i="46" s="1"/>
  <c r="DU64" i="46"/>
  <c r="DT64" i="46"/>
  <c r="DS64" i="46"/>
  <c r="DR64" i="46"/>
  <c r="DQ64" i="46"/>
  <c r="DP64" i="46"/>
  <c r="DO64" i="46"/>
  <c r="AZ64" i="46" s="1"/>
  <c r="DN64" i="46"/>
  <c r="AY64" i="46" s="1"/>
  <c r="DM64" i="46"/>
  <c r="DL64" i="46"/>
  <c r="DK64" i="46"/>
  <c r="AV64" i="46" s="1"/>
  <c r="DJ64" i="46"/>
  <c r="DI64" i="46"/>
  <c r="AT64" i="46" s="1"/>
  <c r="DH64" i="46"/>
  <c r="DG64" i="46"/>
  <c r="DF64" i="46"/>
  <c r="AQ64" i="46" s="1"/>
  <c r="DE64" i="46"/>
  <c r="DD64" i="46"/>
  <c r="AO64" i="46" s="1"/>
  <c r="DC64" i="46"/>
  <c r="AN64" i="46" s="1"/>
  <c r="DB64" i="46"/>
  <c r="DA64" i="46"/>
  <c r="AL64" i="46" s="1"/>
  <c r="CZ64" i="46"/>
  <c r="AK64" i="46" s="1"/>
  <c r="CY64" i="46"/>
  <c r="AJ64" i="46" s="1"/>
  <c r="CX64" i="46"/>
  <c r="AI64" i="46" s="1"/>
  <c r="CW64" i="46"/>
  <c r="CV64" i="46"/>
  <c r="AG64" i="46" s="1"/>
  <c r="CU64" i="46"/>
  <c r="AF64" i="46" s="1"/>
  <c r="CT64" i="46"/>
  <c r="CS64" i="46"/>
  <c r="AD64" i="46" s="1"/>
  <c r="CR64" i="46"/>
  <c r="AC64" i="46" s="1"/>
  <c r="CQ64" i="46"/>
  <c r="AB64" i="46" s="1"/>
  <c r="CP64" i="46"/>
  <c r="AA64" i="46" s="1"/>
  <c r="CO64" i="46"/>
  <c r="CN64" i="46"/>
  <c r="CM64" i="46"/>
  <c r="X64" i="46" s="1"/>
  <c r="CL64" i="46"/>
  <c r="CK64" i="46"/>
  <c r="V64" i="46" s="1"/>
  <c r="CJ64" i="46"/>
  <c r="CI64" i="46"/>
  <c r="CH64" i="46"/>
  <c r="CG64" i="46"/>
  <c r="CF64" i="46"/>
  <c r="Q64" i="46" s="1"/>
  <c r="CE64" i="46"/>
  <c r="CD64" i="46"/>
  <c r="CC64" i="46"/>
  <c r="N64" i="46" s="1"/>
  <c r="CB64" i="46"/>
  <c r="M64" i="46" s="1"/>
  <c r="CA64" i="46"/>
  <c r="BZ64" i="46"/>
  <c r="BY64" i="46"/>
  <c r="BX64" i="46"/>
  <c r="I64" i="46" s="1"/>
  <c r="BW64" i="46"/>
  <c r="H64" i="46" s="1"/>
  <c r="BV64" i="46"/>
  <c r="BU64" i="46"/>
  <c r="BT64" i="46"/>
  <c r="BS64" i="46"/>
  <c r="D64" i="46" s="1"/>
  <c r="B64" i="46"/>
  <c r="B64" i="44" s="1"/>
  <c r="A64" i="46"/>
  <c r="A62" i="27" s="1"/>
  <c r="EF63" i="46"/>
  <c r="BQ63" i="46" s="1"/>
  <c r="EE63" i="46"/>
  <c r="ED63" i="46"/>
  <c r="EC63" i="46"/>
  <c r="EB63" i="46"/>
  <c r="EA63" i="46"/>
  <c r="BL63" i="46" s="1"/>
  <c r="DZ63" i="46"/>
  <c r="BK63" i="46" s="1"/>
  <c r="DY63" i="46"/>
  <c r="DX63" i="46"/>
  <c r="BI63" i="46" s="1"/>
  <c r="DW63" i="46"/>
  <c r="DV63" i="46"/>
  <c r="BG63" i="44" s="1"/>
  <c r="DU63" i="46"/>
  <c r="BF63" i="46" s="1"/>
  <c r="DT63" i="46"/>
  <c r="DS63" i="46"/>
  <c r="BD63" i="46" s="1"/>
  <c r="DR63" i="46"/>
  <c r="DQ63" i="46"/>
  <c r="DP63" i="46"/>
  <c r="BA63" i="46" s="1"/>
  <c r="DO63" i="46"/>
  <c r="AZ63" i="46" s="1"/>
  <c r="DN63" i="46"/>
  <c r="DM63" i="46"/>
  <c r="AX63" i="46" s="1"/>
  <c r="DL63" i="46"/>
  <c r="AW63" i="46" s="1"/>
  <c r="DK63" i="46"/>
  <c r="AV63" i="46" s="1"/>
  <c r="DJ63" i="46"/>
  <c r="DI63" i="46"/>
  <c r="DH63" i="46"/>
  <c r="AS63" i="46" s="1"/>
  <c r="DG63" i="46"/>
  <c r="AR63" i="46" s="1"/>
  <c r="DF63" i="46"/>
  <c r="DE63" i="46"/>
  <c r="AP63" i="44" s="1"/>
  <c r="DD63" i="46"/>
  <c r="AO63" i="46" s="1"/>
  <c r="DC63" i="46"/>
  <c r="AN63" i="46" s="1"/>
  <c r="DB63" i="46"/>
  <c r="AM63" i="46" s="1"/>
  <c r="DA63" i="46"/>
  <c r="CZ63" i="46"/>
  <c r="AK63" i="46" s="1"/>
  <c r="CY63" i="46"/>
  <c r="CX63" i="46"/>
  <c r="CW63" i="46"/>
  <c r="CV63" i="46"/>
  <c r="CU63" i="46"/>
  <c r="CT63" i="46"/>
  <c r="CS63" i="46"/>
  <c r="CR63" i="46"/>
  <c r="AC63" i="46" s="1"/>
  <c r="CQ63" i="46"/>
  <c r="AB63" i="46" s="1"/>
  <c r="CP63" i="46"/>
  <c r="AA63" i="46" s="1"/>
  <c r="CO63" i="46"/>
  <c r="CN63" i="46"/>
  <c r="Y63" i="46" s="1"/>
  <c r="CM63" i="46"/>
  <c r="X63" i="46" s="1"/>
  <c r="CL63" i="46"/>
  <c r="W63" i="46" s="1"/>
  <c r="CK63" i="46"/>
  <c r="CJ63" i="46"/>
  <c r="CI63" i="46"/>
  <c r="T63" i="46" s="1"/>
  <c r="CH63" i="46"/>
  <c r="S63" i="46" s="1"/>
  <c r="CG63" i="46"/>
  <c r="R63" i="46" s="1"/>
  <c r="CF63" i="46"/>
  <c r="CE63" i="46"/>
  <c r="P63" i="46" s="1"/>
  <c r="CD63" i="46"/>
  <c r="CC63" i="46"/>
  <c r="CB63" i="46"/>
  <c r="CA63" i="46"/>
  <c r="L63" i="46" s="1"/>
  <c r="BZ63" i="46"/>
  <c r="BY63" i="46"/>
  <c r="J63" i="46" s="1"/>
  <c r="BX63" i="46"/>
  <c r="BW63" i="46"/>
  <c r="BV63" i="46"/>
  <c r="G63" i="46" s="1"/>
  <c r="BU63" i="46"/>
  <c r="BT63" i="46"/>
  <c r="BS63" i="46"/>
  <c r="BG63" i="46"/>
  <c r="AP63" i="46"/>
  <c r="B63" i="46"/>
  <c r="B63" i="44" s="1"/>
  <c r="A63" i="46"/>
  <c r="A61" i="27" s="1"/>
  <c r="EF62" i="46"/>
  <c r="BQ62" i="46" s="1"/>
  <c r="EE62" i="46"/>
  <c r="ED62" i="46"/>
  <c r="EC62" i="46"/>
  <c r="BN62" i="46" s="1"/>
  <c r="EB62" i="46"/>
  <c r="EA62" i="46"/>
  <c r="BL62" i="46" s="1"/>
  <c r="DZ62" i="46"/>
  <c r="BK62" i="46" s="1"/>
  <c r="DY62" i="46"/>
  <c r="DX62" i="46"/>
  <c r="BI62" i="46" s="1"/>
  <c r="DW62" i="46"/>
  <c r="DV62" i="46"/>
  <c r="BG62" i="46" s="1"/>
  <c r="DU62" i="46"/>
  <c r="BF62" i="46" s="1"/>
  <c r="DT62" i="46"/>
  <c r="DS62" i="46"/>
  <c r="DR62" i="46"/>
  <c r="DQ62" i="46"/>
  <c r="DP62" i="46"/>
  <c r="DO62" i="46"/>
  <c r="DN62" i="46"/>
  <c r="DM62" i="46"/>
  <c r="DL62" i="46"/>
  <c r="AW62" i="46" s="1"/>
  <c r="DK62" i="46"/>
  <c r="AV62" i="46" s="1"/>
  <c r="DJ62" i="46"/>
  <c r="DI62" i="46"/>
  <c r="AT62" i="46" s="1"/>
  <c r="DH62" i="46"/>
  <c r="AS62" i="46" s="1"/>
  <c r="DG62" i="46"/>
  <c r="DF62" i="46"/>
  <c r="DE62" i="46"/>
  <c r="AP62" i="46" s="1"/>
  <c r="DD62" i="46"/>
  <c r="DC62" i="46"/>
  <c r="DB62" i="46"/>
  <c r="DA62" i="46"/>
  <c r="AL62" i="46" s="1"/>
  <c r="CZ62" i="46"/>
  <c r="AK62" i="46" s="1"/>
  <c r="CY62" i="46"/>
  <c r="CX62" i="46"/>
  <c r="AI62" i="46" s="1"/>
  <c r="CW62" i="46"/>
  <c r="AH62" i="46" s="1"/>
  <c r="CV62" i="46"/>
  <c r="CU62" i="46"/>
  <c r="AF62" i="46" s="1"/>
  <c r="CT62" i="46"/>
  <c r="CS62" i="46"/>
  <c r="AD62" i="46" s="1"/>
  <c r="CR62" i="46"/>
  <c r="CQ62" i="46"/>
  <c r="CP62" i="46"/>
  <c r="CO62" i="46"/>
  <c r="CN62" i="46"/>
  <c r="CM62" i="46"/>
  <c r="X62" i="46" s="1"/>
  <c r="CL62" i="46"/>
  <c r="W62" i="46" s="1"/>
  <c r="CK62" i="46"/>
  <c r="CJ62" i="46"/>
  <c r="U62" i="46" s="1"/>
  <c r="CI62" i="46"/>
  <c r="CH62" i="46"/>
  <c r="S62" i="46" s="1"/>
  <c r="CG62" i="46"/>
  <c r="CF62" i="46"/>
  <c r="CE62" i="46"/>
  <c r="P62" i="46" s="1"/>
  <c r="CD62" i="46"/>
  <c r="O62" i="46" s="1"/>
  <c r="CC62" i="46"/>
  <c r="N62" i="46" s="1"/>
  <c r="CB62" i="46"/>
  <c r="CA62" i="46"/>
  <c r="BZ62" i="46"/>
  <c r="K62" i="46" s="1"/>
  <c r="BY62" i="46"/>
  <c r="BX62" i="46"/>
  <c r="BW62" i="46"/>
  <c r="H62" i="46" s="1"/>
  <c r="BV62" i="46"/>
  <c r="BU62" i="46"/>
  <c r="F62" i="46" s="1"/>
  <c r="BT62" i="46"/>
  <c r="E62" i="46" s="1"/>
  <c r="BS62" i="46"/>
  <c r="B62" i="46"/>
  <c r="B62" i="44" s="1"/>
  <c r="A62" i="46"/>
  <c r="EF61" i="46"/>
  <c r="EE61" i="46"/>
  <c r="BP61" i="46" s="1"/>
  <c r="ED61" i="46"/>
  <c r="BO61" i="44" s="1"/>
  <c r="EC61" i="46"/>
  <c r="BN61" i="44" s="1"/>
  <c r="EB61" i="46"/>
  <c r="EA61" i="46"/>
  <c r="DZ61" i="46"/>
  <c r="BK61" i="46" s="1"/>
  <c r="DY61" i="46"/>
  <c r="DX61" i="46"/>
  <c r="DW61" i="46"/>
  <c r="BH61" i="46" s="1"/>
  <c r="DV61" i="46"/>
  <c r="DU61" i="46"/>
  <c r="DT61" i="46"/>
  <c r="DS61" i="46"/>
  <c r="DR61" i="46"/>
  <c r="BC61" i="46" s="1"/>
  <c r="DQ61" i="46"/>
  <c r="BB61" i="46" s="1"/>
  <c r="DP61" i="46"/>
  <c r="DO61" i="46"/>
  <c r="AZ61" i="46" s="1"/>
  <c r="DN61" i="46"/>
  <c r="DM61" i="46"/>
  <c r="AX61" i="46" s="1"/>
  <c r="DL61" i="46"/>
  <c r="DK61" i="46"/>
  <c r="DJ61" i="46"/>
  <c r="AU61" i="46" s="1"/>
  <c r="DI61" i="46"/>
  <c r="AT61" i="46" s="1"/>
  <c r="DH61" i="46"/>
  <c r="DG61" i="46"/>
  <c r="AR61" i="46" s="1"/>
  <c r="DF61" i="46"/>
  <c r="AQ61" i="46" s="1"/>
  <c r="DE61" i="46"/>
  <c r="AP61" i="46" s="1"/>
  <c r="DD61" i="46"/>
  <c r="AO61" i="46" s="1"/>
  <c r="DC61" i="46"/>
  <c r="DB61" i="46"/>
  <c r="AM61" i="46" s="1"/>
  <c r="DA61" i="46"/>
  <c r="AL61" i="46" s="1"/>
  <c r="CZ61" i="46"/>
  <c r="AK61" i="46" s="1"/>
  <c r="CY61" i="46"/>
  <c r="AJ61" i="46" s="1"/>
  <c r="CX61" i="46"/>
  <c r="AI61" i="46" s="1"/>
  <c r="CW61" i="46"/>
  <c r="AH61" i="46" s="1"/>
  <c r="CV61" i="46"/>
  <c r="CU61" i="46"/>
  <c r="CT61" i="46"/>
  <c r="AE61" i="46" s="1"/>
  <c r="CS61" i="46"/>
  <c r="AD61" i="46" s="1"/>
  <c r="CR61" i="46"/>
  <c r="CQ61" i="46"/>
  <c r="AB61" i="46" s="1"/>
  <c r="CP61" i="46"/>
  <c r="CO61" i="46"/>
  <c r="CN61" i="46"/>
  <c r="Y61" i="46" s="1"/>
  <c r="CM61" i="46"/>
  <c r="CL61" i="46"/>
  <c r="W61" i="46" s="1"/>
  <c r="CK61" i="46"/>
  <c r="V61" i="46" s="1"/>
  <c r="CJ61" i="46"/>
  <c r="CI61" i="46"/>
  <c r="T61" i="46" s="1"/>
  <c r="CH61" i="46"/>
  <c r="S61" i="46" s="1"/>
  <c r="CG61" i="46"/>
  <c r="CF61" i="46"/>
  <c r="Q61" i="46" s="1"/>
  <c r="CE61" i="46"/>
  <c r="CD61" i="46"/>
  <c r="O61" i="46" s="1"/>
  <c r="CC61" i="46"/>
  <c r="N61" i="46" s="1"/>
  <c r="CB61" i="46"/>
  <c r="CA61" i="46"/>
  <c r="L61" i="46" s="1"/>
  <c r="BZ61" i="46"/>
  <c r="BY61" i="46"/>
  <c r="J61" i="46" s="1"/>
  <c r="BX61" i="46"/>
  <c r="I61" i="46" s="1"/>
  <c r="BW61" i="46"/>
  <c r="BV61" i="46"/>
  <c r="G61" i="46" s="1"/>
  <c r="BU61" i="46"/>
  <c r="BT61" i="46"/>
  <c r="E61" i="46" s="1"/>
  <c r="BS61" i="46"/>
  <c r="BO61" i="46"/>
  <c r="BN61" i="46"/>
  <c r="B61" i="46"/>
  <c r="B61" i="44" s="1"/>
  <c r="A61" i="46"/>
  <c r="A59" i="27" s="1"/>
  <c r="EF60" i="46"/>
  <c r="BQ60" i="46" s="1"/>
  <c r="EE60" i="46"/>
  <c r="BP60" i="46" s="1"/>
  <c r="ED60" i="46"/>
  <c r="EC60" i="46"/>
  <c r="BN60" i="46" s="1"/>
  <c r="EB60" i="46"/>
  <c r="BM60" i="46" s="1"/>
  <c r="EA60" i="46"/>
  <c r="DZ60" i="46"/>
  <c r="DY60" i="46"/>
  <c r="DX60" i="46"/>
  <c r="BI60" i="46" s="1"/>
  <c r="DW60" i="46"/>
  <c r="BH60" i="46" s="1"/>
  <c r="DV60" i="46"/>
  <c r="DU60" i="46"/>
  <c r="BF60" i="46" s="1"/>
  <c r="DT60" i="46"/>
  <c r="DS60" i="46"/>
  <c r="DR60" i="46"/>
  <c r="DQ60" i="46"/>
  <c r="DP60" i="46"/>
  <c r="DO60" i="46"/>
  <c r="AZ60" i="46" s="1"/>
  <c r="DN60" i="46"/>
  <c r="DM60" i="46"/>
  <c r="AX60" i="46" s="1"/>
  <c r="DL60" i="46"/>
  <c r="AW60" i="46" s="1"/>
  <c r="DK60" i="46"/>
  <c r="AV60" i="46" s="1"/>
  <c r="DJ60" i="46"/>
  <c r="AU60" i="46" s="1"/>
  <c r="DI60" i="46"/>
  <c r="DH60" i="46"/>
  <c r="AS60" i="46" s="1"/>
  <c r="DG60" i="46"/>
  <c r="DF60" i="46"/>
  <c r="DE60" i="46"/>
  <c r="DD60" i="46"/>
  <c r="DC60" i="46"/>
  <c r="DB60" i="46"/>
  <c r="DA60" i="46"/>
  <c r="CZ60" i="46"/>
  <c r="AK60" i="46" s="1"/>
  <c r="CY60" i="46"/>
  <c r="CX60" i="46"/>
  <c r="CW60" i="46"/>
  <c r="CV60" i="46"/>
  <c r="CU60" i="46"/>
  <c r="AF60" i="46" s="1"/>
  <c r="CT60" i="46"/>
  <c r="AE60" i="46" s="1"/>
  <c r="CS60" i="46"/>
  <c r="CR60" i="46"/>
  <c r="AC60" i="46" s="1"/>
  <c r="CQ60" i="46"/>
  <c r="CP60" i="46"/>
  <c r="CO60" i="46"/>
  <c r="CN60" i="46"/>
  <c r="CM60" i="46"/>
  <c r="CL60" i="46"/>
  <c r="W60" i="46" s="1"/>
  <c r="CK60" i="46"/>
  <c r="V60" i="46" s="1"/>
  <c r="CJ60" i="46"/>
  <c r="CI60" i="46"/>
  <c r="T60" i="46" s="1"/>
  <c r="CH60" i="46"/>
  <c r="CG60" i="46"/>
  <c r="R60" i="46" s="1"/>
  <c r="CF60" i="46"/>
  <c r="CE60" i="46"/>
  <c r="P60" i="46" s="1"/>
  <c r="CD60" i="46"/>
  <c r="O60" i="46" s="1"/>
  <c r="CC60" i="46"/>
  <c r="CB60" i="46"/>
  <c r="CA60" i="46"/>
  <c r="BZ60" i="46"/>
  <c r="BY60" i="46"/>
  <c r="J60" i="46" s="1"/>
  <c r="BX60" i="46"/>
  <c r="BW60" i="46"/>
  <c r="H60" i="46" s="1"/>
  <c r="BV60" i="46"/>
  <c r="BU60" i="46"/>
  <c r="F60" i="46" s="1"/>
  <c r="BT60" i="46"/>
  <c r="E60" i="46" s="1"/>
  <c r="BS60" i="46"/>
  <c r="B60" i="46"/>
  <c r="B60" i="44" s="1"/>
  <c r="A60" i="46"/>
  <c r="A58" i="27" s="1"/>
  <c r="EF59" i="46"/>
  <c r="EE59" i="46"/>
  <c r="ED59" i="46"/>
  <c r="BO59" i="44" s="1"/>
  <c r="EC59" i="46"/>
  <c r="BN59" i="44" s="1"/>
  <c r="EB59" i="46"/>
  <c r="BM59" i="46" s="1"/>
  <c r="EA59" i="46"/>
  <c r="DZ59" i="46"/>
  <c r="DY59" i="46"/>
  <c r="BJ59" i="46" s="1"/>
  <c r="DX59" i="46"/>
  <c r="BI59" i="46" s="1"/>
  <c r="DW59" i="46"/>
  <c r="BH59" i="46" s="1"/>
  <c r="DV59" i="46"/>
  <c r="DU59" i="46"/>
  <c r="DT59" i="46"/>
  <c r="BE59" i="46" s="1"/>
  <c r="DS59" i="46"/>
  <c r="BD59" i="46" s="1"/>
  <c r="DR59" i="46"/>
  <c r="DQ59" i="46"/>
  <c r="BB59" i="46" s="1"/>
  <c r="DP59" i="46"/>
  <c r="DO59" i="46"/>
  <c r="DN59" i="46"/>
  <c r="AY59" i="46" s="1"/>
  <c r="DM59" i="46"/>
  <c r="DL59" i="46"/>
  <c r="AW59" i="46" s="1"/>
  <c r="DK59" i="46"/>
  <c r="AV59" i="46" s="1"/>
  <c r="DJ59" i="46"/>
  <c r="AU59" i="46" s="1"/>
  <c r="DI59" i="46"/>
  <c r="AT59" i="46" s="1"/>
  <c r="DH59" i="46"/>
  <c r="AS59" i="46" s="1"/>
  <c r="DG59" i="46"/>
  <c r="AR59" i="46" s="1"/>
  <c r="DF59" i="46"/>
  <c r="DE59" i="46"/>
  <c r="DD59" i="46"/>
  <c r="AO59" i="46" s="1"/>
  <c r="DC59" i="46"/>
  <c r="AN59" i="46" s="1"/>
  <c r="DB59" i="46"/>
  <c r="DA59" i="46"/>
  <c r="AL59" i="46" s="1"/>
  <c r="CZ59" i="46"/>
  <c r="CY59" i="46"/>
  <c r="CX59" i="46"/>
  <c r="AI59" i="46" s="1"/>
  <c r="CW59" i="46"/>
  <c r="CV59" i="46"/>
  <c r="AG59" i="46" s="1"/>
  <c r="CU59" i="46"/>
  <c r="CT59" i="46"/>
  <c r="CS59" i="46"/>
  <c r="AD59" i="46" s="1"/>
  <c r="CR59" i="46"/>
  <c r="CQ59" i="46"/>
  <c r="AB59" i="46" s="1"/>
  <c r="CP59" i="46"/>
  <c r="CO59" i="46"/>
  <c r="CN59" i="46"/>
  <c r="Y59" i="46" s="1"/>
  <c r="CM59" i="46"/>
  <c r="CL59" i="46"/>
  <c r="CK59" i="46"/>
  <c r="V59" i="46" s="1"/>
  <c r="CJ59" i="46"/>
  <c r="CI59" i="46"/>
  <c r="CH59" i="46"/>
  <c r="S59" i="46" s="1"/>
  <c r="CG59" i="46"/>
  <c r="CF59" i="46"/>
  <c r="Q59" i="46" s="1"/>
  <c r="CE59" i="46"/>
  <c r="P59" i="46" s="1"/>
  <c r="CD59" i="46"/>
  <c r="O59" i="46" s="1"/>
  <c r="CC59" i="46"/>
  <c r="CB59" i="46"/>
  <c r="CA59" i="46"/>
  <c r="L59" i="46" s="1"/>
  <c r="BZ59" i="46"/>
  <c r="K59" i="46" s="1"/>
  <c r="BY59" i="46"/>
  <c r="BX59" i="46"/>
  <c r="I59" i="46" s="1"/>
  <c r="BW59" i="46"/>
  <c r="BV59" i="46"/>
  <c r="BU59" i="46"/>
  <c r="BT59" i="46"/>
  <c r="E59" i="46" s="1"/>
  <c r="BS59" i="46"/>
  <c r="D59" i="46" s="1"/>
  <c r="BO59" i="46"/>
  <c r="BN59" i="46"/>
  <c r="B59" i="46"/>
  <c r="B59" i="44" s="1"/>
  <c r="A59" i="46"/>
  <c r="A57" i="27" s="1"/>
  <c r="EF58" i="46"/>
  <c r="EE58" i="46"/>
  <c r="ED58" i="46"/>
  <c r="EC58" i="46"/>
  <c r="EB58" i="46"/>
  <c r="BM58" i="46" s="1"/>
  <c r="EA58" i="46"/>
  <c r="DZ58" i="46"/>
  <c r="BK58" i="46" s="1"/>
  <c r="DY58" i="46"/>
  <c r="DX58" i="46"/>
  <c r="BI58" i="46" s="1"/>
  <c r="DW58" i="46"/>
  <c r="DV58" i="46"/>
  <c r="DU58" i="46"/>
  <c r="DT58" i="46"/>
  <c r="DS58" i="46"/>
  <c r="DR58" i="46"/>
  <c r="DQ58" i="46"/>
  <c r="DP58" i="46"/>
  <c r="DO58" i="46"/>
  <c r="AZ58" i="46" s="1"/>
  <c r="DN58" i="46"/>
  <c r="DM58" i="46"/>
  <c r="AX58" i="46" s="1"/>
  <c r="DL58" i="46"/>
  <c r="AW58" i="46" s="1"/>
  <c r="DK58" i="46"/>
  <c r="DJ58" i="46"/>
  <c r="DI58" i="46"/>
  <c r="AT58" i="46" s="1"/>
  <c r="DH58" i="46"/>
  <c r="DG58" i="46"/>
  <c r="AR58" i="46" s="1"/>
  <c r="DF58" i="46"/>
  <c r="DE58" i="46"/>
  <c r="DD58" i="46"/>
  <c r="DC58" i="46"/>
  <c r="DB58" i="46"/>
  <c r="AM58" i="46" s="1"/>
  <c r="DA58" i="46"/>
  <c r="CZ58" i="46"/>
  <c r="CY58" i="46"/>
  <c r="AJ58" i="46" s="1"/>
  <c r="CX58" i="46"/>
  <c r="AI58" i="46" s="1"/>
  <c r="CW58" i="46"/>
  <c r="AH58" i="46" s="1"/>
  <c r="CV58" i="46"/>
  <c r="AG58" i="46" s="1"/>
  <c r="CU58" i="46"/>
  <c r="CT58" i="46"/>
  <c r="AE58" i="46" s="1"/>
  <c r="CS58" i="46"/>
  <c r="CR58" i="46"/>
  <c r="CQ58" i="46"/>
  <c r="AB58" i="46" s="1"/>
  <c r="CP58" i="46"/>
  <c r="AA58" i="46" s="1"/>
  <c r="CO58" i="46"/>
  <c r="CN58" i="46"/>
  <c r="CM58" i="46"/>
  <c r="CL58" i="46"/>
  <c r="W58" i="46" s="1"/>
  <c r="CK58" i="46"/>
  <c r="CJ58" i="46"/>
  <c r="U58" i="46" s="1"/>
  <c r="CI58" i="46"/>
  <c r="T58" i="46" s="1"/>
  <c r="CH58" i="46"/>
  <c r="CG58" i="46"/>
  <c r="CF58" i="46"/>
  <c r="CE58" i="46"/>
  <c r="CD58" i="46"/>
  <c r="O58" i="46" s="1"/>
  <c r="CC58" i="46"/>
  <c r="CB58" i="46"/>
  <c r="CA58" i="46"/>
  <c r="L58" i="46" s="1"/>
  <c r="BZ58" i="46"/>
  <c r="K58" i="46" s="1"/>
  <c r="BY58" i="46"/>
  <c r="BX58" i="46"/>
  <c r="I58" i="46" s="1"/>
  <c r="BW58" i="46"/>
  <c r="BV58" i="46"/>
  <c r="BU58" i="46"/>
  <c r="F58" i="46" s="1"/>
  <c r="BT58" i="46"/>
  <c r="BS58" i="46"/>
  <c r="B58" i="46"/>
  <c r="B58" i="44" s="1"/>
  <c r="A58" i="46"/>
  <c r="A56" i="27" s="1"/>
  <c r="EF57" i="46"/>
  <c r="BQ57" i="46" s="1"/>
  <c r="EE57" i="46"/>
  <c r="ED57" i="46"/>
  <c r="BO57" i="46" s="1"/>
  <c r="EC57" i="46"/>
  <c r="EB57" i="46"/>
  <c r="EA57" i="46"/>
  <c r="DZ57" i="46"/>
  <c r="DY57" i="46"/>
  <c r="BJ57" i="46" s="1"/>
  <c r="DX57" i="46"/>
  <c r="BI57" i="46" s="1"/>
  <c r="DW57" i="46"/>
  <c r="DV57" i="46"/>
  <c r="BG57" i="46" s="1"/>
  <c r="DU57" i="46"/>
  <c r="DT57" i="46"/>
  <c r="BE57" i="46" s="1"/>
  <c r="DS57" i="46"/>
  <c r="BD57" i="46" s="1"/>
  <c r="DR57" i="46"/>
  <c r="BC57" i="46" s="1"/>
  <c r="DQ57" i="46"/>
  <c r="DP57" i="46"/>
  <c r="DO57" i="46"/>
  <c r="DN57" i="46"/>
  <c r="DM57" i="46"/>
  <c r="AX57" i="46" s="1"/>
  <c r="DL57" i="46"/>
  <c r="AW57" i="46" s="1"/>
  <c r="DK57" i="46"/>
  <c r="AV57" i="46" s="1"/>
  <c r="DJ57" i="46"/>
  <c r="AU57" i="46" s="1"/>
  <c r="DI57" i="46"/>
  <c r="AT57" i="46" s="1"/>
  <c r="DH57" i="46"/>
  <c r="AS57" i="46" s="1"/>
  <c r="DG57" i="46"/>
  <c r="DF57" i="46"/>
  <c r="AQ57" i="46" s="1"/>
  <c r="DE57" i="46"/>
  <c r="DD57" i="46"/>
  <c r="DC57" i="46"/>
  <c r="AN57" i="46" s="1"/>
  <c r="DB57" i="46"/>
  <c r="DA57" i="46"/>
  <c r="CZ57" i="46"/>
  <c r="AK57" i="46" s="1"/>
  <c r="CY57" i="46"/>
  <c r="CX57" i="46"/>
  <c r="AI57" i="46" s="1"/>
  <c r="CW57" i="46"/>
  <c r="CV57" i="46"/>
  <c r="CU57" i="46"/>
  <c r="AF57" i="46" s="1"/>
  <c r="CT57" i="46"/>
  <c r="AE57" i="46" s="1"/>
  <c r="CS57" i="46"/>
  <c r="AD57" i="46" s="1"/>
  <c r="CR57" i="46"/>
  <c r="AC57" i="46" s="1"/>
  <c r="CQ57" i="46"/>
  <c r="CP57" i="46"/>
  <c r="CO57" i="46"/>
  <c r="Z57" i="46" s="1"/>
  <c r="CN57" i="46"/>
  <c r="CM57" i="46"/>
  <c r="X57" i="46" s="1"/>
  <c r="CL57" i="46"/>
  <c r="CK57" i="46"/>
  <c r="CJ57" i="46"/>
  <c r="CI57" i="46"/>
  <c r="CH57" i="46"/>
  <c r="S57" i="46" s="1"/>
  <c r="CG57" i="46"/>
  <c r="CF57" i="46"/>
  <c r="CE57" i="46"/>
  <c r="P57" i="46" s="1"/>
  <c r="CD57" i="46"/>
  <c r="CC57" i="46"/>
  <c r="N57" i="46" s="1"/>
  <c r="CB57" i="46"/>
  <c r="CA57" i="46"/>
  <c r="BZ57" i="46"/>
  <c r="K57" i="46" s="1"/>
  <c r="BY57" i="46"/>
  <c r="BX57" i="46"/>
  <c r="I57" i="46" s="1"/>
  <c r="BW57" i="46"/>
  <c r="BV57" i="46"/>
  <c r="BU57" i="46"/>
  <c r="F57" i="46" s="1"/>
  <c r="BT57" i="46"/>
  <c r="BS57" i="46"/>
  <c r="B57" i="46"/>
  <c r="B57" i="44" s="1"/>
  <c r="A57" i="46"/>
  <c r="A55" i="27" s="1"/>
  <c r="EF56" i="46"/>
  <c r="EE56" i="46"/>
  <c r="BP56" i="46" s="1"/>
  <c r="ED56" i="46"/>
  <c r="EC56" i="46"/>
  <c r="EB56" i="46"/>
  <c r="EA56" i="46"/>
  <c r="BL56" i="46" s="1"/>
  <c r="DZ56" i="46"/>
  <c r="BK56" i="46" s="1"/>
  <c r="DY56" i="46"/>
  <c r="DX56" i="46"/>
  <c r="DW56" i="46"/>
  <c r="BH56" i="46" s="1"/>
  <c r="DV56" i="46"/>
  <c r="DU56" i="46"/>
  <c r="BF56" i="46" s="1"/>
  <c r="DT56" i="46"/>
  <c r="BE56" i="46" s="1"/>
  <c r="DS56" i="46"/>
  <c r="BD56" i="46" s="1"/>
  <c r="DR56" i="46"/>
  <c r="BC56" i="46" s="1"/>
  <c r="DQ56" i="46"/>
  <c r="DP56" i="46"/>
  <c r="DO56" i="46"/>
  <c r="DN56" i="46"/>
  <c r="AY56" i="46" s="1"/>
  <c r="DM56" i="46"/>
  <c r="AX56" i="46" s="1"/>
  <c r="DL56" i="46"/>
  <c r="AW56" i="46" s="1"/>
  <c r="DK56" i="46"/>
  <c r="AV56" i="46" s="1"/>
  <c r="DJ56" i="46"/>
  <c r="AU56" i="46" s="1"/>
  <c r="DI56" i="46"/>
  <c r="DH56" i="46"/>
  <c r="AS56" i="46" s="1"/>
  <c r="DG56" i="46"/>
  <c r="AR56" i="46" s="1"/>
  <c r="DF56" i="46"/>
  <c r="DE56" i="46"/>
  <c r="DD56" i="46"/>
  <c r="AO56" i="46" s="1"/>
  <c r="DC56" i="46"/>
  <c r="AN56" i="46" s="1"/>
  <c r="DB56" i="46"/>
  <c r="AM56" i="46" s="1"/>
  <c r="DA56" i="46"/>
  <c r="CZ56" i="46"/>
  <c r="AK56" i="46" s="1"/>
  <c r="CY56" i="46"/>
  <c r="CX56" i="46"/>
  <c r="CW56" i="46"/>
  <c r="AH56" i="46" s="1"/>
  <c r="CV56" i="46"/>
  <c r="CU56" i="46"/>
  <c r="AF56" i="46" s="1"/>
  <c r="CT56" i="46"/>
  <c r="AE56" i="46" s="1"/>
  <c r="CS56" i="46"/>
  <c r="CR56" i="46"/>
  <c r="CQ56" i="46"/>
  <c r="AB56" i="46" s="1"/>
  <c r="CP56" i="46"/>
  <c r="CO56" i="46"/>
  <c r="CN56" i="46"/>
  <c r="Y56" i="46" s="1"/>
  <c r="CM56" i="46"/>
  <c r="X56" i="46" s="1"/>
  <c r="CL56" i="46"/>
  <c r="W56" i="46" s="1"/>
  <c r="CK56" i="46"/>
  <c r="CJ56" i="46"/>
  <c r="CI56" i="46"/>
  <c r="T56" i="46" s="1"/>
  <c r="CH56" i="46"/>
  <c r="CG56" i="46"/>
  <c r="CF56" i="46"/>
  <c r="CE56" i="46"/>
  <c r="P56" i="46" s="1"/>
  <c r="CD56" i="46"/>
  <c r="O56" i="46" s="1"/>
  <c r="CC56" i="46"/>
  <c r="N56" i="46" s="1"/>
  <c r="CB56" i="46"/>
  <c r="M56" i="46" s="1"/>
  <c r="CA56" i="46"/>
  <c r="L56" i="46" s="1"/>
  <c r="BZ56" i="46"/>
  <c r="K56" i="46" s="1"/>
  <c r="BY56" i="46"/>
  <c r="J56" i="46" s="1"/>
  <c r="BX56" i="46"/>
  <c r="I56" i="46" s="1"/>
  <c r="BW56" i="46"/>
  <c r="H56" i="46" s="1"/>
  <c r="BV56" i="46"/>
  <c r="G56" i="46" s="1"/>
  <c r="BU56" i="46"/>
  <c r="BT56" i="46"/>
  <c r="E56" i="46" s="1"/>
  <c r="BS56" i="46"/>
  <c r="D56" i="46" s="1"/>
  <c r="B56" i="46"/>
  <c r="B56" i="44" s="1"/>
  <c r="A56" i="46"/>
  <c r="A54" i="27" s="1"/>
  <c r="EF55" i="46"/>
  <c r="BQ55" i="46" s="1"/>
  <c r="EE55" i="46"/>
  <c r="ED55" i="46"/>
  <c r="BO55" i="44" s="1"/>
  <c r="EC55" i="46"/>
  <c r="EB55" i="46"/>
  <c r="EA55" i="46"/>
  <c r="BL55" i="46" s="1"/>
  <c r="DZ55" i="46"/>
  <c r="DY55" i="46"/>
  <c r="DX55" i="46"/>
  <c r="BI55" i="46" s="1"/>
  <c r="DW55" i="46"/>
  <c r="DV55" i="46"/>
  <c r="DU55" i="46"/>
  <c r="DT55" i="46"/>
  <c r="DS55" i="46"/>
  <c r="DR55" i="46"/>
  <c r="DQ55" i="46"/>
  <c r="BB55" i="46" s="1"/>
  <c r="DP55" i="46"/>
  <c r="BA55" i="46" s="1"/>
  <c r="DO55" i="46"/>
  <c r="DN55" i="46"/>
  <c r="AY55" i="46" s="1"/>
  <c r="DM55" i="46"/>
  <c r="DL55" i="46"/>
  <c r="DK55" i="46"/>
  <c r="AV55" i="46" s="1"/>
  <c r="DJ55" i="46"/>
  <c r="DI55" i="46"/>
  <c r="AT55" i="46" s="1"/>
  <c r="DH55" i="46"/>
  <c r="AS55" i="46" s="1"/>
  <c r="DG55" i="46"/>
  <c r="DF55" i="46"/>
  <c r="AQ55" i="46" s="1"/>
  <c r="DE55" i="46"/>
  <c r="DD55" i="46"/>
  <c r="DC55" i="46"/>
  <c r="AN55" i="46" s="1"/>
  <c r="DB55" i="46"/>
  <c r="DA55" i="46"/>
  <c r="AL55" i="46" s="1"/>
  <c r="CZ55" i="46"/>
  <c r="AK55" i="46" s="1"/>
  <c r="CY55" i="46"/>
  <c r="CX55" i="46"/>
  <c r="AI55" i="46" s="1"/>
  <c r="CW55" i="46"/>
  <c r="CV55" i="46"/>
  <c r="CU55" i="46"/>
  <c r="AF55" i="46" s="1"/>
  <c r="CT55" i="46"/>
  <c r="CS55" i="46"/>
  <c r="CR55" i="46"/>
  <c r="CQ55" i="46"/>
  <c r="CP55" i="46"/>
  <c r="AA55" i="46" s="1"/>
  <c r="CO55" i="46"/>
  <c r="Z55" i="46" s="1"/>
  <c r="CN55" i="46"/>
  <c r="CM55" i="46"/>
  <c r="X55" i="46" s="1"/>
  <c r="CL55" i="46"/>
  <c r="W55" i="46" s="1"/>
  <c r="CK55" i="46"/>
  <c r="V55" i="46" s="1"/>
  <c r="CJ55" i="46"/>
  <c r="U55" i="46" s="1"/>
  <c r="CI55" i="46"/>
  <c r="CH55" i="46"/>
  <c r="S55" i="46" s="1"/>
  <c r="CG55" i="46"/>
  <c r="CF55" i="46"/>
  <c r="CE55" i="46"/>
  <c r="CD55" i="46"/>
  <c r="CC55" i="46"/>
  <c r="N55" i="46" s="1"/>
  <c r="CB55" i="46"/>
  <c r="CA55" i="46"/>
  <c r="BZ55" i="46"/>
  <c r="K55" i="46" s="1"/>
  <c r="BY55" i="46"/>
  <c r="BX55" i="46"/>
  <c r="I55" i="46" s="1"/>
  <c r="BW55" i="46"/>
  <c r="H55" i="46" s="1"/>
  <c r="BV55" i="46"/>
  <c r="G55" i="46" s="1"/>
  <c r="BU55" i="46"/>
  <c r="BT55" i="46"/>
  <c r="E55" i="46" s="1"/>
  <c r="BS55" i="46"/>
  <c r="BO55" i="46"/>
  <c r="B55" i="46"/>
  <c r="B55" i="44" s="1"/>
  <c r="A55" i="46"/>
  <c r="A55" i="44" s="1"/>
  <c r="EF54" i="46"/>
  <c r="EE54" i="46"/>
  <c r="ED54" i="46"/>
  <c r="BO54" i="46" s="1"/>
  <c r="EC54" i="46"/>
  <c r="BN54" i="46" s="1"/>
  <c r="EB54" i="46"/>
  <c r="EA54" i="46"/>
  <c r="BL54" i="46" s="1"/>
  <c r="DZ54" i="46"/>
  <c r="DY54" i="46"/>
  <c r="DX54" i="46"/>
  <c r="BI54" i="46" s="1"/>
  <c r="DW54" i="46"/>
  <c r="BH54" i="46" s="1"/>
  <c r="DV54" i="46"/>
  <c r="BG54" i="46" s="1"/>
  <c r="DU54" i="46"/>
  <c r="DT54" i="46"/>
  <c r="DS54" i="46"/>
  <c r="BD54" i="46" s="1"/>
  <c r="DR54" i="46"/>
  <c r="DQ54" i="46"/>
  <c r="DP54" i="46"/>
  <c r="BA54" i="46" s="1"/>
  <c r="DO54" i="46"/>
  <c r="DN54" i="46"/>
  <c r="DM54" i="46"/>
  <c r="AX54" i="46" s="1"/>
  <c r="DL54" i="46"/>
  <c r="DK54" i="46"/>
  <c r="DJ54" i="46"/>
  <c r="DI54" i="46"/>
  <c r="AT54" i="46" s="1"/>
  <c r="DH54" i="46"/>
  <c r="AS54" i="46" s="1"/>
  <c r="DG54" i="46"/>
  <c r="DF54" i="46"/>
  <c r="DE54" i="46"/>
  <c r="AP54" i="46" s="1"/>
  <c r="DD54" i="46"/>
  <c r="DC54" i="46"/>
  <c r="DB54" i="46"/>
  <c r="DA54" i="46"/>
  <c r="CZ54" i="46"/>
  <c r="CY54" i="46"/>
  <c r="AJ54" i="46" s="1"/>
  <c r="CX54" i="46"/>
  <c r="AI54" i="46" s="1"/>
  <c r="CW54" i="46"/>
  <c r="AH54" i="46" s="1"/>
  <c r="CV54" i="46"/>
  <c r="CU54" i="46"/>
  <c r="CT54" i="46"/>
  <c r="CS54" i="46"/>
  <c r="CR54" i="46"/>
  <c r="AC54" i="46" s="1"/>
  <c r="CQ54" i="46"/>
  <c r="CP54" i="46"/>
  <c r="AA54" i="46" s="1"/>
  <c r="CO54" i="46"/>
  <c r="CN54" i="46"/>
  <c r="CM54" i="46"/>
  <c r="X54" i="46" s="1"/>
  <c r="CL54" i="46"/>
  <c r="CK54" i="46"/>
  <c r="CJ54" i="46"/>
  <c r="U54" i="46" s="1"/>
  <c r="CI54" i="46"/>
  <c r="CH54" i="46"/>
  <c r="S54" i="46" s="1"/>
  <c r="CG54" i="46"/>
  <c r="R54" i="46" s="1"/>
  <c r="CF54" i="46"/>
  <c r="CE54" i="46"/>
  <c r="P54" i="46" s="1"/>
  <c r="CD54" i="46"/>
  <c r="CC54" i="46"/>
  <c r="CB54" i="46"/>
  <c r="M54" i="46" s="1"/>
  <c r="CA54" i="46"/>
  <c r="BZ54" i="46"/>
  <c r="K54" i="46" s="1"/>
  <c r="BY54" i="46"/>
  <c r="J54" i="46" s="1"/>
  <c r="BX54" i="46"/>
  <c r="BW54" i="46"/>
  <c r="H54" i="46" s="1"/>
  <c r="BV54" i="46"/>
  <c r="G54" i="46" s="1"/>
  <c r="BU54" i="46"/>
  <c r="BT54" i="46"/>
  <c r="BS54" i="46"/>
  <c r="B54" i="46"/>
  <c r="B54" i="44" s="1"/>
  <c r="A54" i="46"/>
  <c r="A52" i="27" s="1"/>
  <c r="EF53" i="46"/>
  <c r="EE53" i="46"/>
  <c r="BP53" i="46" s="1"/>
  <c r="ED53" i="46"/>
  <c r="BO53" i="46" s="1"/>
  <c r="EC53" i="46"/>
  <c r="BN53" i="46" s="1"/>
  <c r="EB53" i="46"/>
  <c r="BM53" i="46" s="1"/>
  <c r="EA53" i="46"/>
  <c r="DZ53" i="46"/>
  <c r="BK53" i="46" s="1"/>
  <c r="DY53" i="46"/>
  <c r="DX53" i="46"/>
  <c r="DW53" i="46"/>
  <c r="DV53" i="46"/>
  <c r="DU53" i="46"/>
  <c r="DT53" i="46"/>
  <c r="BE53" i="46" s="1"/>
  <c r="DS53" i="46"/>
  <c r="DR53" i="46"/>
  <c r="DQ53" i="46"/>
  <c r="BB53" i="46" s="1"/>
  <c r="DP53" i="46"/>
  <c r="DO53" i="46"/>
  <c r="AZ53" i="46" s="1"/>
  <c r="DN53" i="46"/>
  <c r="DM53" i="46"/>
  <c r="DL53" i="46"/>
  <c r="DK53" i="46"/>
  <c r="DJ53" i="46"/>
  <c r="AU53" i="46" s="1"/>
  <c r="DI53" i="46"/>
  <c r="DH53" i="46"/>
  <c r="DG53" i="46"/>
  <c r="DF53" i="46"/>
  <c r="DE53" i="46"/>
  <c r="DD53" i="46"/>
  <c r="DC53" i="46"/>
  <c r="DB53" i="46"/>
  <c r="AM53" i="46" s="1"/>
  <c r="DA53" i="46"/>
  <c r="AL53" i="46" s="1"/>
  <c r="CZ53" i="46"/>
  <c r="CY53" i="46"/>
  <c r="CX53" i="46"/>
  <c r="CW53" i="46"/>
  <c r="CV53" i="46"/>
  <c r="AG53" i="46" s="1"/>
  <c r="CU53" i="46"/>
  <c r="CT53" i="46"/>
  <c r="AE53" i="46" s="1"/>
  <c r="CS53" i="46"/>
  <c r="AD53" i="46" s="1"/>
  <c r="CR53" i="46"/>
  <c r="CQ53" i="46"/>
  <c r="AB53" i="46" s="1"/>
  <c r="CP53" i="46"/>
  <c r="AA53" i="46" s="1"/>
  <c r="CO53" i="46"/>
  <c r="Z53" i="46" s="1"/>
  <c r="CN53" i="46"/>
  <c r="CM53" i="46"/>
  <c r="CL53" i="46"/>
  <c r="W53" i="46" s="1"/>
  <c r="CK53" i="46"/>
  <c r="V53" i="46" s="1"/>
  <c r="CJ53" i="46"/>
  <c r="CI53" i="46"/>
  <c r="T53" i="46" s="1"/>
  <c r="CH53" i="46"/>
  <c r="CG53" i="46"/>
  <c r="CF53" i="46"/>
  <c r="Q53" i="46" s="1"/>
  <c r="CE53" i="46"/>
  <c r="P53" i="46" s="1"/>
  <c r="CD53" i="46"/>
  <c r="O53" i="46" s="1"/>
  <c r="CC53" i="46"/>
  <c r="N53" i="46" s="1"/>
  <c r="CB53" i="46"/>
  <c r="CA53" i="46"/>
  <c r="L53" i="46" s="1"/>
  <c r="BZ53" i="46"/>
  <c r="BY53" i="46"/>
  <c r="J53" i="46" s="1"/>
  <c r="BX53" i="46"/>
  <c r="BW53" i="46"/>
  <c r="H53" i="46" s="1"/>
  <c r="BV53" i="46"/>
  <c r="BU53" i="46"/>
  <c r="BT53" i="46"/>
  <c r="BS53" i="46"/>
  <c r="B53" i="46"/>
  <c r="B53" i="44" s="1"/>
  <c r="A53" i="46"/>
  <c r="EF52" i="46"/>
  <c r="BQ52" i="46" s="1"/>
  <c r="EE52" i="46"/>
  <c r="ED52" i="46"/>
  <c r="BO52" i="46" s="1"/>
  <c r="EC52" i="46"/>
  <c r="BN52" i="46" s="1"/>
  <c r="EB52" i="46"/>
  <c r="EA52" i="46"/>
  <c r="BL52" i="46" s="1"/>
  <c r="DZ52" i="46"/>
  <c r="DY52" i="46"/>
  <c r="DX52" i="46"/>
  <c r="BI52" i="46" s="1"/>
  <c r="DW52" i="46"/>
  <c r="DV52" i="46"/>
  <c r="BG52" i="46" s="1"/>
  <c r="DU52" i="46"/>
  <c r="DT52" i="46"/>
  <c r="DS52" i="46"/>
  <c r="DR52" i="46"/>
  <c r="DQ52" i="46"/>
  <c r="BB52" i="46" s="1"/>
  <c r="DP52" i="46"/>
  <c r="BA52" i="46" s="1"/>
  <c r="DO52" i="46"/>
  <c r="DN52" i="46"/>
  <c r="AY52" i="46" s="1"/>
  <c r="DM52" i="46"/>
  <c r="AX52" i="46" s="1"/>
  <c r="DL52" i="46"/>
  <c r="DK52" i="46"/>
  <c r="AV52" i="46" s="1"/>
  <c r="DJ52" i="46"/>
  <c r="AU52" i="46" s="1"/>
  <c r="DI52" i="46"/>
  <c r="DH52" i="46"/>
  <c r="DG52" i="46"/>
  <c r="DF52" i="46"/>
  <c r="AQ52" i="46" s="1"/>
  <c r="DE52" i="46"/>
  <c r="AP52" i="46" s="1"/>
  <c r="DD52" i="46"/>
  <c r="DC52" i="46"/>
  <c r="AN52" i="46" s="1"/>
  <c r="DB52" i="46"/>
  <c r="AM52" i="46" s="1"/>
  <c r="DA52" i="46"/>
  <c r="AL52" i="46" s="1"/>
  <c r="CZ52" i="46"/>
  <c r="CY52" i="46"/>
  <c r="CX52" i="46"/>
  <c r="AI52" i="46" s="1"/>
  <c r="CW52" i="46"/>
  <c r="AH52" i="46" s="1"/>
  <c r="CV52" i="46"/>
  <c r="CU52" i="46"/>
  <c r="CT52" i="46"/>
  <c r="CS52" i="46"/>
  <c r="AD52" i="46" s="1"/>
  <c r="CR52" i="46"/>
  <c r="AC52" i="46" s="1"/>
  <c r="CQ52" i="46"/>
  <c r="AB52" i="46" s="1"/>
  <c r="CP52" i="46"/>
  <c r="AA52" i="46" s="1"/>
  <c r="CO52" i="46"/>
  <c r="Z52" i="46" s="1"/>
  <c r="CN52" i="46"/>
  <c r="CM52" i="46"/>
  <c r="CL52" i="46"/>
  <c r="CK52" i="46"/>
  <c r="CJ52" i="46"/>
  <c r="U52" i="46" s="1"/>
  <c r="CI52" i="46"/>
  <c r="CH52" i="46"/>
  <c r="CG52" i="46"/>
  <c r="R52" i="46" s="1"/>
  <c r="CF52" i="46"/>
  <c r="CE52" i="46"/>
  <c r="P52" i="46" s="1"/>
  <c r="CD52" i="46"/>
  <c r="O52" i="46" s="1"/>
  <c r="CC52" i="46"/>
  <c r="CB52" i="46"/>
  <c r="M52" i="46" s="1"/>
  <c r="CA52" i="46"/>
  <c r="L52" i="46" s="1"/>
  <c r="BZ52" i="46"/>
  <c r="K52" i="46" s="1"/>
  <c r="BY52" i="46"/>
  <c r="J52" i="46" s="1"/>
  <c r="BX52" i="46"/>
  <c r="BW52" i="46"/>
  <c r="H52" i="46" s="1"/>
  <c r="BV52" i="46"/>
  <c r="BU52" i="46"/>
  <c r="BT52" i="46"/>
  <c r="E52" i="46" s="1"/>
  <c r="BS52" i="46"/>
  <c r="B52" i="46"/>
  <c r="B52" i="44" s="1"/>
  <c r="A52" i="46"/>
  <c r="A50" i="27" s="1"/>
  <c r="EF51" i="46"/>
  <c r="BQ51" i="46" s="1"/>
  <c r="EE51" i="46"/>
  <c r="ED51" i="46"/>
  <c r="BO51" i="46" s="1"/>
  <c r="EC51" i="46"/>
  <c r="BN51" i="46" s="1"/>
  <c r="EB51" i="46"/>
  <c r="BM51" i="46" s="1"/>
  <c r="EA51" i="46"/>
  <c r="DZ51" i="46"/>
  <c r="BK51" i="46" s="1"/>
  <c r="DY51" i="46"/>
  <c r="BJ51" i="46" s="1"/>
  <c r="DX51" i="46"/>
  <c r="BI51" i="46" s="1"/>
  <c r="DW51" i="46"/>
  <c r="BH51" i="46" s="1"/>
  <c r="DV51" i="46"/>
  <c r="BG51" i="46" s="1"/>
  <c r="DU51" i="46"/>
  <c r="BF51" i="46" s="1"/>
  <c r="DT51" i="46"/>
  <c r="BE51" i="46" s="1"/>
  <c r="DS51" i="46"/>
  <c r="DR51" i="46"/>
  <c r="DQ51" i="46"/>
  <c r="BB51" i="46" s="1"/>
  <c r="DP51" i="46"/>
  <c r="BA51" i="46" s="1"/>
  <c r="DO51" i="46"/>
  <c r="AZ51" i="46" s="1"/>
  <c r="DN51" i="46"/>
  <c r="DM51" i="46"/>
  <c r="AX51" i="46" s="1"/>
  <c r="DL51" i="46"/>
  <c r="AW51" i="46" s="1"/>
  <c r="DK51" i="46"/>
  <c r="AV51" i="46" s="1"/>
  <c r="DJ51" i="46"/>
  <c r="AU51" i="46" s="1"/>
  <c r="DI51" i="46"/>
  <c r="AT51" i="46" s="1"/>
  <c r="DH51" i="46"/>
  <c r="AS51" i="46" s="1"/>
  <c r="DG51" i="46"/>
  <c r="AR51" i="46" s="1"/>
  <c r="DF51" i="46"/>
  <c r="AQ51" i="46" s="1"/>
  <c r="DE51" i="46"/>
  <c r="DD51" i="46"/>
  <c r="AO51" i="46" s="1"/>
  <c r="DC51" i="46"/>
  <c r="DB51" i="46"/>
  <c r="AM51" i="46" s="1"/>
  <c r="DA51" i="46"/>
  <c r="CZ51" i="46"/>
  <c r="AK51" i="46" s="1"/>
  <c r="CY51" i="46"/>
  <c r="AJ51" i="46" s="1"/>
  <c r="CX51" i="46"/>
  <c r="CW51" i="46"/>
  <c r="CV51" i="46"/>
  <c r="CU51" i="46"/>
  <c r="AF51" i="46" s="1"/>
  <c r="CT51" i="46"/>
  <c r="AE51" i="46" s="1"/>
  <c r="CS51" i="46"/>
  <c r="AD51" i="46" s="1"/>
  <c r="CR51" i="46"/>
  <c r="AC51" i="46" s="1"/>
  <c r="CQ51" i="46"/>
  <c r="AB51" i="46" s="1"/>
  <c r="CP51" i="46"/>
  <c r="CO51" i="46"/>
  <c r="Z51" i="46" s="1"/>
  <c r="CN51" i="46"/>
  <c r="CM51" i="46"/>
  <c r="CL51" i="46"/>
  <c r="W51" i="46" s="1"/>
  <c r="CK51" i="46"/>
  <c r="V51" i="46" s="1"/>
  <c r="CJ51" i="46"/>
  <c r="U51" i="46" s="1"/>
  <c r="CI51" i="46"/>
  <c r="CH51" i="46"/>
  <c r="CG51" i="46"/>
  <c r="CF51" i="46"/>
  <c r="Q51" i="46" s="1"/>
  <c r="CE51" i="46"/>
  <c r="CD51" i="46"/>
  <c r="O51" i="46" s="1"/>
  <c r="CC51" i="46"/>
  <c r="N51" i="46" s="1"/>
  <c r="CB51" i="46"/>
  <c r="M51" i="46" s="1"/>
  <c r="CA51" i="46"/>
  <c r="BZ51" i="46"/>
  <c r="BY51" i="46"/>
  <c r="J51" i="46" s="1"/>
  <c r="BX51" i="46"/>
  <c r="I51" i="46" s="1"/>
  <c r="BW51" i="46"/>
  <c r="BV51" i="46"/>
  <c r="G51" i="46" s="1"/>
  <c r="BU51" i="46"/>
  <c r="BT51" i="46"/>
  <c r="E51" i="46" s="1"/>
  <c r="BS51" i="46"/>
  <c r="D51" i="46" s="1"/>
  <c r="B51" i="46"/>
  <c r="B51" i="44" s="1"/>
  <c r="A51" i="46"/>
  <c r="EF50" i="46"/>
  <c r="BQ50" i="46" s="1"/>
  <c r="EE50" i="46"/>
  <c r="BP50" i="46" s="1"/>
  <c r="ED50" i="46"/>
  <c r="BO50" i="46" s="1"/>
  <c r="EC50" i="46"/>
  <c r="EB50" i="46"/>
  <c r="EA50" i="46"/>
  <c r="BL50" i="46" s="1"/>
  <c r="DZ50" i="46"/>
  <c r="BK50" i="46" s="1"/>
  <c r="DY50" i="46"/>
  <c r="DX50" i="46"/>
  <c r="BI50" i="46" s="1"/>
  <c r="DW50" i="46"/>
  <c r="DV50" i="46"/>
  <c r="BG50" i="46" s="1"/>
  <c r="DU50" i="46"/>
  <c r="BF50" i="46" s="1"/>
  <c r="DT50" i="46"/>
  <c r="DS50" i="46"/>
  <c r="BD50" i="46" s="1"/>
  <c r="DR50" i="46"/>
  <c r="DQ50" i="46"/>
  <c r="BB50" i="46" s="1"/>
  <c r="DP50" i="46"/>
  <c r="DO50" i="46"/>
  <c r="AZ50" i="46" s="1"/>
  <c r="DN50" i="46"/>
  <c r="AY50" i="46" s="1"/>
  <c r="DM50" i="46"/>
  <c r="AX50" i="46" s="1"/>
  <c r="DL50" i="46"/>
  <c r="DK50" i="46"/>
  <c r="AV50" i="46" s="1"/>
  <c r="DJ50" i="46"/>
  <c r="DI50" i="46"/>
  <c r="DH50" i="46"/>
  <c r="AS50" i="46" s="1"/>
  <c r="DG50" i="46"/>
  <c r="DF50" i="46"/>
  <c r="AQ50" i="46" s="1"/>
  <c r="DE50" i="46"/>
  <c r="DD50" i="46"/>
  <c r="DC50" i="46"/>
  <c r="AN50" i="46" s="1"/>
  <c r="DB50" i="46"/>
  <c r="DA50" i="46"/>
  <c r="CZ50" i="46"/>
  <c r="CY50" i="46"/>
  <c r="CX50" i="46"/>
  <c r="AI50" i="46" s="1"/>
  <c r="CW50" i="46"/>
  <c r="AH50" i="46" s="1"/>
  <c r="CV50" i="46"/>
  <c r="CU50" i="46"/>
  <c r="AF50" i="46" s="1"/>
  <c r="CT50" i="46"/>
  <c r="AE50" i="46" s="1"/>
  <c r="CS50" i="46"/>
  <c r="CR50" i="46"/>
  <c r="CQ50" i="46"/>
  <c r="CP50" i="46"/>
  <c r="AA50" i="46" s="1"/>
  <c r="CO50" i="46"/>
  <c r="CN50" i="46"/>
  <c r="CM50" i="46"/>
  <c r="CL50" i="46"/>
  <c r="CK50" i="46"/>
  <c r="V50" i="46" s="1"/>
  <c r="CJ50" i="46"/>
  <c r="U50" i="46" s="1"/>
  <c r="CI50" i="46"/>
  <c r="CH50" i="46"/>
  <c r="S50" i="46" s="1"/>
  <c r="CG50" i="46"/>
  <c r="R50" i="46" s="1"/>
  <c r="CF50" i="46"/>
  <c r="CE50" i="46"/>
  <c r="P50" i="46" s="1"/>
  <c r="CD50" i="46"/>
  <c r="CC50" i="46"/>
  <c r="CB50" i="46"/>
  <c r="M50" i="46" s="1"/>
  <c r="CA50" i="46"/>
  <c r="L50" i="46" s="1"/>
  <c r="BZ50" i="46"/>
  <c r="K50" i="46" s="1"/>
  <c r="BY50" i="46"/>
  <c r="J50" i="46" s="1"/>
  <c r="BX50" i="46"/>
  <c r="BW50" i="46"/>
  <c r="H50" i="46" s="1"/>
  <c r="BV50" i="46"/>
  <c r="BU50" i="46"/>
  <c r="F50" i="46" s="1"/>
  <c r="BT50" i="46"/>
  <c r="BS50" i="46"/>
  <c r="D50" i="46" s="1"/>
  <c r="B50" i="46"/>
  <c r="B50" i="44" s="1"/>
  <c r="A50" i="46"/>
  <c r="A48" i="27" s="1"/>
  <c r="EF49" i="46"/>
  <c r="EE49" i="46"/>
  <c r="BP49" i="46" s="1"/>
  <c r="ED49" i="46"/>
  <c r="BO49" i="44" s="1"/>
  <c r="EC49" i="46"/>
  <c r="BN49" i="46" s="1"/>
  <c r="EB49" i="46"/>
  <c r="BM49" i="46" s="1"/>
  <c r="EA49" i="46"/>
  <c r="DZ49" i="46"/>
  <c r="DY49" i="46"/>
  <c r="BJ49" i="46" s="1"/>
  <c r="DX49" i="46"/>
  <c r="DW49" i="46"/>
  <c r="BH49" i="46" s="1"/>
  <c r="DV49" i="46"/>
  <c r="BG49" i="46" s="1"/>
  <c r="DU49" i="46"/>
  <c r="DT49" i="46"/>
  <c r="BE49" i="46" s="1"/>
  <c r="DS49" i="46"/>
  <c r="DR49" i="46"/>
  <c r="BC49" i="46" s="1"/>
  <c r="DQ49" i="46"/>
  <c r="BB49" i="46" s="1"/>
  <c r="DP49" i="46"/>
  <c r="DO49" i="46"/>
  <c r="AZ49" i="46" s="1"/>
  <c r="DN49" i="46"/>
  <c r="DM49" i="46"/>
  <c r="DL49" i="46"/>
  <c r="AW49" i="46" s="1"/>
  <c r="DK49" i="46"/>
  <c r="AV49" i="46" s="1"/>
  <c r="DJ49" i="46"/>
  <c r="AU49" i="46" s="1"/>
  <c r="DI49" i="46"/>
  <c r="DH49" i="46"/>
  <c r="DG49" i="46"/>
  <c r="DF49" i="46"/>
  <c r="AQ49" i="46" s="1"/>
  <c r="DE49" i="46"/>
  <c r="AP49" i="46" s="1"/>
  <c r="DD49" i="46"/>
  <c r="AO49" i="46" s="1"/>
  <c r="DC49" i="46"/>
  <c r="DB49" i="46"/>
  <c r="AM49" i="46" s="1"/>
  <c r="DA49" i="46"/>
  <c r="AL49" i="46" s="1"/>
  <c r="CZ49" i="46"/>
  <c r="CY49" i="46"/>
  <c r="AJ49" i="46" s="1"/>
  <c r="CX49" i="46"/>
  <c r="CW49" i="46"/>
  <c r="CV49" i="46"/>
  <c r="AG49" i="46" s="1"/>
  <c r="CU49" i="46"/>
  <c r="AF49" i="46" s="1"/>
  <c r="CT49" i="46"/>
  <c r="AE49" i="46" s="1"/>
  <c r="CS49" i="46"/>
  <c r="AD49" i="46" s="1"/>
  <c r="CR49" i="46"/>
  <c r="CQ49" i="46"/>
  <c r="AB49" i="46" s="1"/>
  <c r="CP49" i="46"/>
  <c r="AA49" i="46" s="1"/>
  <c r="CO49" i="46"/>
  <c r="CN49" i="46"/>
  <c r="Y49" i="46" s="1"/>
  <c r="CM49" i="46"/>
  <c r="CL49" i="46"/>
  <c r="W49" i="46" s="1"/>
  <c r="CK49" i="46"/>
  <c r="V49" i="46" s="1"/>
  <c r="CJ49" i="46"/>
  <c r="CI49" i="46"/>
  <c r="T49" i="46" s="1"/>
  <c r="CH49" i="46"/>
  <c r="S49" i="46" s="1"/>
  <c r="CG49" i="46"/>
  <c r="R49" i="46" s="1"/>
  <c r="CF49" i="46"/>
  <c r="Q49" i="46" s="1"/>
  <c r="CE49" i="46"/>
  <c r="CD49" i="46"/>
  <c r="O49" i="46" s="1"/>
  <c r="CC49" i="46"/>
  <c r="N49" i="46" s="1"/>
  <c r="CB49" i="46"/>
  <c r="CA49" i="46"/>
  <c r="L49" i="46" s="1"/>
  <c r="BZ49" i="46"/>
  <c r="BY49" i="46"/>
  <c r="BX49" i="46"/>
  <c r="BW49" i="46"/>
  <c r="H49" i="46" s="1"/>
  <c r="BV49" i="46"/>
  <c r="G49" i="46" s="1"/>
  <c r="BU49" i="46"/>
  <c r="F49" i="46" s="1"/>
  <c r="BT49" i="46"/>
  <c r="BS49" i="46"/>
  <c r="BO49" i="46"/>
  <c r="B49" i="46"/>
  <c r="B49" i="44" s="1"/>
  <c r="A49" i="46"/>
  <c r="A47" i="27" s="1"/>
  <c r="EF48" i="46"/>
  <c r="EE48" i="46"/>
  <c r="BP48" i="46" s="1"/>
  <c r="ED48" i="46"/>
  <c r="BO48" i="46" s="1"/>
  <c r="EC48" i="46"/>
  <c r="EB48" i="46"/>
  <c r="EA48" i="46"/>
  <c r="BL48" i="46" s="1"/>
  <c r="DZ48" i="46"/>
  <c r="DY48" i="46"/>
  <c r="BJ48" i="46" s="1"/>
  <c r="DX48" i="46"/>
  <c r="BI48" i="46" s="1"/>
  <c r="DW48" i="46"/>
  <c r="BH48" i="46" s="1"/>
  <c r="DV48" i="46"/>
  <c r="DU48" i="46"/>
  <c r="DT48" i="46"/>
  <c r="BE48" i="46" s="1"/>
  <c r="DS48" i="46"/>
  <c r="DR48" i="46"/>
  <c r="DQ48" i="46"/>
  <c r="BB48" i="46" s="1"/>
  <c r="DP48" i="46"/>
  <c r="BA48" i="46" s="1"/>
  <c r="DO48" i="46"/>
  <c r="DN48" i="46"/>
  <c r="DM48" i="46"/>
  <c r="DL48" i="46"/>
  <c r="AW48" i="46" s="1"/>
  <c r="DK48" i="46"/>
  <c r="DJ48" i="46"/>
  <c r="DI48" i="46"/>
  <c r="AT48" i="46" s="1"/>
  <c r="DH48" i="46"/>
  <c r="DG48" i="46"/>
  <c r="AR48" i="46" s="1"/>
  <c r="DF48" i="46"/>
  <c r="AQ48" i="46" s="1"/>
  <c r="DE48" i="46"/>
  <c r="DD48" i="46"/>
  <c r="DC48" i="46"/>
  <c r="DB48" i="46"/>
  <c r="DA48" i="46"/>
  <c r="AL48" i="46" s="1"/>
  <c r="CZ48" i="46"/>
  <c r="AK48" i="46" s="1"/>
  <c r="CY48" i="46"/>
  <c r="AJ48" i="46" s="1"/>
  <c r="CX48" i="46"/>
  <c r="AI48" i="46" s="1"/>
  <c r="CW48" i="46"/>
  <c r="CV48" i="46"/>
  <c r="AG48" i="46" s="1"/>
  <c r="CU48" i="46"/>
  <c r="AF48" i="46" s="1"/>
  <c r="CT48" i="46"/>
  <c r="CS48" i="46"/>
  <c r="AD48" i="46" s="1"/>
  <c r="CR48" i="46"/>
  <c r="CQ48" i="46"/>
  <c r="AB48" i="46" s="1"/>
  <c r="CP48" i="46"/>
  <c r="CO48" i="46"/>
  <c r="CN48" i="46"/>
  <c r="Y48" i="46" s="1"/>
  <c r="CM48" i="46"/>
  <c r="CL48" i="46"/>
  <c r="W48" i="46" s="1"/>
  <c r="CK48" i="46"/>
  <c r="V48" i="46" s="1"/>
  <c r="CJ48" i="46"/>
  <c r="CI48" i="46"/>
  <c r="T48" i="46" s="1"/>
  <c r="CH48" i="46"/>
  <c r="S48" i="46" s="1"/>
  <c r="CG48" i="46"/>
  <c r="CF48" i="46"/>
  <c r="Q48" i="46" s="1"/>
  <c r="CE48" i="46"/>
  <c r="CD48" i="46"/>
  <c r="O48" i="46" s="1"/>
  <c r="CC48" i="46"/>
  <c r="N48" i="46" s="1"/>
  <c r="CB48" i="46"/>
  <c r="M48" i="46" s="1"/>
  <c r="CA48" i="46"/>
  <c r="L48" i="46" s="1"/>
  <c r="BZ48" i="46"/>
  <c r="K48" i="46" s="1"/>
  <c r="BY48" i="46"/>
  <c r="BX48" i="46"/>
  <c r="I48" i="46" s="1"/>
  <c r="BW48" i="46"/>
  <c r="H48" i="46" s="1"/>
  <c r="BV48" i="46"/>
  <c r="BU48" i="46"/>
  <c r="F48" i="46" s="1"/>
  <c r="BT48" i="46"/>
  <c r="BS48" i="46"/>
  <c r="B48" i="46"/>
  <c r="B48" i="44" s="1"/>
  <c r="A48" i="46"/>
  <c r="A46" i="27" s="1"/>
  <c r="EF47" i="46"/>
  <c r="BQ47" i="46" s="1"/>
  <c r="EE47" i="46"/>
  <c r="ED47" i="46"/>
  <c r="BO47" i="46" s="1"/>
  <c r="EC47" i="46"/>
  <c r="EB47" i="46"/>
  <c r="BM47" i="46" s="1"/>
  <c r="EA47" i="46"/>
  <c r="BL47" i="46" s="1"/>
  <c r="DZ47" i="46"/>
  <c r="BK47" i="46" s="1"/>
  <c r="DY47" i="46"/>
  <c r="DX47" i="46"/>
  <c r="DW47" i="46"/>
  <c r="DV47" i="46"/>
  <c r="BG47" i="46" s="1"/>
  <c r="DU47" i="46"/>
  <c r="DT47" i="46"/>
  <c r="DS47" i="46"/>
  <c r="BD47" i="46" s="1"/>
  <c r="DR47" i="46"/>
  <c r="BC47" i="46" s="1"/>
  <c r="DQ47" i="46"/>
  <c r="DP47" i="46"/>
  <c r="DO47" i="46"/>
  <c r="AZ47" i="46" s="1"/>
  <c r="DN47" i="46"/>
  <c r="AY47" i="46" s="1"/>
  <c r="DM47" i="46"/>
  <c r="AX47" i="46" s="1"/>
  <c r="DL47" i="46"/>
  <c r="AW47" i="46" s="1"/>
  <c r="DK47" i="46"/>
  <c r="AV47" i="46" s="1"/>
  <c r="DJ47" i="46"/>
  <c r="AU47" i="46" s="1"/>
  <c r="DI47" i="46"/>
  <c r="DH47" i="46"/>
  <c r="AS47" i="46" s="1"/>
  <c r="DG47" i="46"/>
  <c r="AR47" i="46" s="1"/>
  <c r="DF47" i="46"/>
  <c r="AQ47" i="46" s="1"/>
  <c r="DE47" i="46"/>
  <c r="AP47" i="46" s="1"/>
  <c r="DD47" i="46"/>
  <c r="AO47" i="46" s="1"/>
  <c r="DC47" i="46"/>
  <c r="AN47" i="46" s="1"/>
  <c r="DB47" i="46"/>
  <c r="DA47" i="46"/>
  <c r="CZ47" i="46"/>
  <c r="CY47" i="46"/>
  <c r="CX47" i="46"/>
  <c r="CW47" i="46"/>
  <c r="CV47" i="46"/>
  <c r="CU47" i="46"/>
  <c r="AF47" i="46" s="1"/>
  <c r="CT47" i="46"/>
  <c r="AE47" i="46" s="1"/>
  <c r="CS47" i="46"/>
  <c r="CR47" i="46"/>
  <c r="AC47" i="46" s="1"/>
  <c r="CQ47" i="46"/>
  <c r="CP47" i="46"/>
  <c r="CO47" i="46"/>
  <c r="Z47" i="46" s="1"/>
  <c r="CN47" i="46"/>
  <c r="Y47" i="46" s="1"/>
  <c r="CM47" i="46"/>
  <c r="X47" i="46" s="1"/>
  <c r="CL47" i="46"/>
  <c r="W47" i="46" s="1"/>
  <c r="CK47" i="46"/>
  <c r="CJ47" i="46"/>
  <c r="CI47" i="46"/>
  <c r="T47" i="46" s="1"/>
  <c r="CH47" i="46"/>
  <c r="CG47" i="46"/>
  <c r="R47" i="46" s="1"/>
  <c r="CF47" i="46"/>
  <c r="CE47" i="46"/>
  <c r="P47" i="46" s="1"/>
  <c r="CD47" i="46"/>
  <c r="CC47" i="46"/>
  <c r="CB47" i="46"/>
  <c r="M47" i="46" s="1"/>
  <c r="CA47" i="46"/>
  <c r="L47" i="46" s="1"/>
  <c r="BZ47" i="46"/>
  <c r="K47" i="46" s="1"/>
  <c r="BY47" i="46"/>
  <c r="J47" i="46" s="1"/>
  <c r="BX47" i="46"/>
  <c r="BW47" i="46"/>
  <c r="H47" i="46" s="1"/>
  <c r="BV47" i="46"/>
  <c r="G47" i="46" s="1"/>
  <c r="BU47" i="46"/>
  <c r="BT47" i="46"/>
  <c r="E47" i="46" s="1"/>
  <c r="BS47" i="46"/>
  <c r="B47" i="46"/>
  <c r="B47" i="44" s="1"/>
  <c r="A47" i="46"/>
  <c r="A45" i="27" s="1"/>
  <c r="EF46" i="46"/>
  <c r="BQ46" i="46" s="1"/>
  <c r="EE46" i="46"/>
  <c r="BP46" i="46" s="1"/>
  <c r="ED46" i="46"/>
  <c r="EC46" i="46"/>
  <c r="EB46" i="46"/>
  <c r="BM46" i="46" s="1"/>
  <c r="EA46" i="46"/>
  <c r="DZ46" i="46"/>
  <c r="BK46" i="46" s="1"/>
  <c r="DY46" i="46"/>
  <c r="DX46" i="46"/>
  <c r="BI46" i="46" s="1"/>
  <c r="DW46" i="46"/>
  <c r="BH46" i="46" s="1"/>
  <c r="DV46" i="46"/>
  <c r="BG46" i="46" s="1"/>
  <c r="DU46" i="46"/>
  <c r="DT46" i="46"/>
  <c r="BE46" i="46" s="1"/>
  <c r="DS46" i="46"/>
  <c r="BD46" i="46" s="1"/>
  <c r="DR46" i="46"/>
  <c r="DQ46" i="46"/>
  <c r="BB46" i="46" s="1"/>
  <c r="DP46" i="46"/>
  <c r="DO46" i="46"/>
  <c r="DN46" i="46"/>
  <c r="AY46" i="46" s="1"/>
  <c r="DM46" i="46"/>
  <c r="DL46" i="46"/>
  <c r="AW46" i="46" s="1"/>
  <c r="DK46" i="46"/>
  <c r="DJ46" i="46"/>
  <c r="DI46" i="46"/>
  <c r="AT46" i="46" s="1"/>
  <c r="DH46" i="46"/>
  <c r="AS46" i="46" s="1"/>
  <c r="DG46" i="46"/>
  <c r="AR46" i="46" s="1"/>
  <c r="DF46" i="46"/>
  <c r="AQ46" i="46" s="1"/>
  <c r="DE46" i="46"/>
  <c r="DD46" i="46"/>
  <c r="DC46" i="46"/>
  <c r="DB46" i="46"/>
  <c r="DA46" i="46"/>
  <c r="AL46" i="46" s="1"/>
  <c r="CZ46" i="46"/>
  <c r="CY46" i="46"/>
  <c r="AJ46" i="46" s="1"/>
  <c r="CX46" i="46"/>
  <c r="AI46" i="46" s="1"/>
  <c r="CW46" i="46"/>
  <c r="CV46" i="46"/>
  <c r="CU46" i="46"/>
  <c r="AF46" i="46" s="1"/>
  <c r="CT46" i="46"/>
  <c r="CS46" i="46"/>
  <c r="AD46" i="46" s="1"/>
  <c r="CR46" i="46"/>
  <c r="AC46" i="46" s="1"/>
  <c r="CQ46" i="46"/>
  <c r="AB46" i="46" s="1"/>
  <c r="CP46" i="46"/>
  <c r="AA46" i="46" s="1"/>
  <c r="CO46" i="46"/>
  <c r="CN46" i="46"/>
  <c r="Y46" i="46" s="1"/>
  <c r="CM46" i="46"/>
  <c r="X46" i="46" s="1"/>
  <c r="CL46" i="46"/>
  <c r="CK46" i="46"/>
  <c r="V46" i="46" s="1"/>
  <c r="CJ46" i="46"/>
  <c r="U46" i="46" s="1"/>
  <c r="CI46" i="46"/>
  <c r="T46" i="46" s="1"/>
  <c r="CH46" i="46"/>
  <c r="S46" i="46" s="1"/>
  <c r="CG46" i="46"/>
  <c r="CF46" i="46"/>
  <c r="CE46" i="46"/>
  <c r="CD46" i="46"/>
  <c r="O46" i="46" s="1"/>
  <c r="CC46" i="46"/>
  <c r="N46" i="46" s="1"/>
  <c r="CB46" i="46"/>
  <c r="CA46" i="46"/>
  <c r="L46" i="46" s="1"/>
  <c r="BZ46" i="46"/>
  <c r="K46" i="46" s="1"/>
  <c r="BY46" i="46"/>
  <c r="BX46" i="46"/>
  <c r="I46" i="46" s="1"/>
  <c r="BW46" i="46"/>
  <c r="H46" i="46" s="1"/>
  <c r="BV46" i="46"/>
  <c r="BU46" i="46"/>
  <c r="F46" i="46" s="1"/>
  <c r="BT46" i="46"/>
  <c r="E46" i="46" s="1"/>
  <c r="BS46" i="46"/>
  <c r="D46" i="46" s="1"/>
  <c r="B46" i="46"/>
  <c r="B46" i="44" s="1"/>
  <c r="A46" i="46"/>
  <c r="A44" i="27" s="1"/>
  <c r="EF45" i="46"/>
  <c r="BQ45" i="46" s="1"/>
  <c r="EE45" i="46"/>
  <c r="BP45" i="46" s="1"/>
  <c r="ED45" i="46"/>
  <c r="BO45" i="44" s="1"/>
  <c r="EC45" i="46"/>
  <c r="BN45" i="46" s="1"/>
  <c r="EB45" i="46"/>
  <c r="EA45" i="46"/>
  <c r="DZ45" i="46"/>
  <c r="BK45" i="46" s="1"/>
  <c r="DY45" i="46"/>
  <c r="BJ45" i="46" s="1"/>
  <c r="DX45" i="46"/>
  <c r="BI45" i="46" s="1"/>
  <c r="DW45" i="46"/>
  <c r="BH45" i="46" s="1"/>
  <c r="DV45" i="46"/>
  <c r="DU45" i="46"/>
  <c r="BF45" i="46" s="1"/>
  <c r="DT45" i="46"/>
  <c r="DS45" i="46"/>
  <c r="BD45" i="46" s="1"/>
  <c r="DR45" i="46"/>
  <c r="BC45" i="46" s="1"/>
  <c r="DQ45" i="46"/>
  <c r="DP45" i="46"/>
  <c r="BA45" i="46" s="1"/>
  <c r="DO45" i="46"/>
  <c r="AZ45" i="46" s="1"/>
  <c r="DN45" i="46"/>
  <c r="DM45" i="46"/>
  <c r="AX45" i="46" s="1"/>
  <c r="DL45" i="46"/>
  <c r="DK45" i="46"/>
  <c r="AV45" i="46" s="1"/>
  <c r="DJ45" i="46"/>
  <c r="AU45" i="46" s="1"/>
  <c r="DI45" i="46"/>
  <c r="AT45" i="46" s="1"/>
  <c r="DH45" i="46"/>
  <c r="AS45" i="46" s="1"/>
  <c r="DG45" i="46"/>
  <c r="DF45" i="46"/>
  <c r="DE45" i="46"/>
  <c r="DD45" i="46"/>
  <c r="DC45" i="46"/>
  <c r="DB45" i="46"/>
  <c r="AM45" i="46" s="1"/>
  <c r="DA45" i="46"/>
  <c r="AL45" i="46" s="1"/>
  <c r="CZ45" i="46"/>
  <c r="AK45" i="46" s="1"/>
  <c r="CY45" i="46"/>
  <c r="CX45" i="46"/>
  <c r="CW45" i="46"/>
  <c r="AH45" i="46" s="1"/>
  <c r="CV45" i="46"/>
  <c r="CU45" i="46"/>
  <c r="AF45" i="46" s="1"/>
  <c r="CT45" i="46"/>
  <c r="CS45" i="46"/>
  <c r="CR45" i="46"/>
  <c r="CQ45" i="46"/>
  <c r="AB45" i="46" s="1"/>
  <c r="CP45" i="46"/>
  <c r="AA45" i="46" s="1"/>
  <c r="CO45" i="46"/>
  <c r="Z45" i="46" s="1"/>
  <c r="CN45" i="46"/>
  <c r="CM45" i="46"/>
  <c r="X45" i="46" s="1"/>
  <c r="CL45" i="46"/>
  <c r="CK45" i="46"/>
  <c r="V45" i="46" s="1"/>
  <c r="CJ45" i="46"/>
  <c r="U45" i="46" s="1"/>
  <c r="CI45" i="46"/>
  <c r="CH45" i="46"/>
  <c r="S45" i="46" s="1"/>
  <c r="CG45" i="46"/>
  <c r="R45" i="46" s="1"/>
  <c r="CF45" i="46"/>
  <c r="CE45" i="46"/>
  <c r="P45" i="46" s="1"/>
  <c r="CD45" i="46"/>
  <c r="O45" i="46" s="1"/>
  <c r="CC45" i="46"/>
  <c r="CB45" i="46"/>
  <c r="M45" i="46" s="1"/>
  <c r="CA45" i="46"/>
  <c r="L45" i="46" s="1"/>
  <c r="BZ45" i="46"/>
  <c r="BY45" i="46"/>
  <c r="J45" i="46" s="1"/>
  <c r="BX45" i="46"/>
  <c r="BW45" i="46"/>
  <c r="H45" i="46" s="1"/>
  <c r="BV45" i="46"/>
  <c r="G45" i="46" s="1"/>
  <c r="BU45" i="46"/>
  <c r="F45" i="46" s="1"/>
  <c r="BT45" i="46"/>
  <c r="E45" i="46" s="1"/>
  <c r="BS45" i="46"/>
  <c r="BO45" i="46"/>
  <c r="B45" i="46"/>
  <c r="B45" i="44" s="1"/>
  <c r="A45" i="46"/>
  <c r="A43" i="27" s="1"/>
  <c r="EF44" i="46"/>
  <c r="BQ44" i="46" s="1"/>
  <c r="EE44" i="46"/>
  <c r="BP44" i="46" s="1"/>
  <c r="ED44" i="46"/>
  <c r="BO44" i="46" s="1"/>
  <c r="EC44" i="46"/>
  <c r="BN44" i="46" s="1"/>
  <c r="EB44" i="46"/>
  <c r="BM44" i="46" s="1"/>
  <c r="EA44" i="46"/>
  <c r="DZ44" i="46"/>
  <c r="DY44" i="46"/>
  <c r="BJ44" i="46" s="1"/>
  <c r="DX44" i="46"/>
  <c r="BI44" i="46" s="1"/>
  <c r="DW44" i="46"/>
  <c r="BH44" i="46" s="1"/>
  <c r="DV44" i="46"/>
  <c r="BG44" i="46" s="1"/>
  <c r="DU44" i="46"/>
  <c r="BF44" i="46" s="1"/>
  <c r="DT44" i="46"/>
  <c r="DS44" i="46"/>
  <c r="BD44" i="46" s="1"/>
  <c r="DR44" i="46"/>
  <c r="BC44" i="46" s="1"/>
  <c r="DQ44" i="46"/>
  <c r="DP44" i="46"/>
  <c r="BA44" i="46" s="1"/>
  <c r="DO44" i="46"/>
  <c r="AZ44" i="46" s="1"/>
  <c r="DN44" i="46"/>
  <c r="AY44" i="46" s="1"/>
  <c r="DM44" i="46"/>
  <c r="DL44" i="46"/>
  <c r="DK44" i="46"/>
  <c r="AV44" i="46" s="1"/>
  <c r="DJ44" i="46"/>
  <c r="AU44" i="46" s="1"/>
  <c r="DI44" i="46"/>
  <c r="AT44" i="46" s="1"/>
  <c r="DH44" i="46"/>
  <c r="DG44" i="46"/>
  <c r="AR44" i="46" s="1"/>
  <c r="DF44" i="46"/>
  <c r="AQ44" i="46" s="1"/>
  <c r="DE44" i="46"/>
  <c r="AP44" i="46" s="1"/>
  <c r="DD44" i="46"/>
  <c r="DC44" i="46"/>
  <c r="AN44" i="46" s="1"/>
  <c r="DB44" i="46"/>
  <c r="AM44" i="46" s="1"/>
  <c r="DA44" i="46"/>
  <c r="CZ44" i="46"/>
  <c r="AK44" i="46" s="1"/>
  <c r="CY44" i="46"/>
  <c r="AJ44" i="46" s="1"/>
  <c r="CX44" i="46"/>
  <c r="AI44" i="46" s="1"/>
  <c r="CW44" i="46"/>
  <c r="AH44" i="46" s="1"/>
  <c r="CV44" i="46"/>
  <c r="AG44" i="46" s="1"/>
  <c r="CU44" i="46"/>
  <c r="CT44" i="46"/>
  <c r="CS44" i="46"/>
  <c r="CR44" i="46"/>
  <c r="AC44" i="46" s="1"/>
  <c r="CQ44" i="46"/>
  <c r="CP44" i="46"/>
  <c r="AA44" i="46" s="1"/>
  <c r="CO44" i="46"/>
  <c r="Z44" i="46" s="1"/>
  <c r="CN44" i="46"/>
  <c r="CM44" i="46"/>
  <c r="X44" i="46" s="1"/>
  <c r="CL44" i="46"/>
  <c r="W44" i="46" s="1"/>
  <c r="CK44" i="46"/>
  <c r="CJ44" i="46"/>
  <c r="U44" i="46" s="1"/>
  <c r="CI44" i="46"/>
  <c r="T44" i="46" s="1"/>
  <c r="CH44" i="46"/>
  <c r="S44" i="46" s="1"/>
  <c r="CG44" i="46"/>
  <c r="CF44" i="46"/>
  <c r="CE44" i="46"/>
  <c r="P44" i="46" s="1"/>
  <c r="CD44" i="46"/>
  <c r="O44" i="46" s="1"/>
  <c r="CC44" i="46"/>
  <c r="CB44" i="46"/>
  <c r="M44" i="46" s="1"/>
  <c r="CA44" i="46"/>
  <c r="BZ44" i="46"/>
  <c r="K44" i="46" s="1"/>
  <c r="BY44" i="46"/>
  <c r="BX44" i="46"/>
  <c r="I44" i="46" s="1"/>
  <c r="BW44" i="46"/>
  <c r="BV44" i="46"/>
  <c r="G44" i="46" s="1"/>
  <c r="BU44" i="46"/>
  <c r="F44" i="46" s="1"/>
  <c r="BT44" i="46"/>
  <c r="BS44" i="46"/>
  <c r="D44" i="46" s="1"/>
  <c r="B44" i="46"/>
  <c r="B44" i="44" s="1"/>
  <c r="A44" i="46"/>
  <c r="A42" i="27" s="1"/>
  <c r="EF43" i="46"/>
  <c r="EE43" i="46"/>
  <c r="ED43" i="46"/>
  <c r="BO43" i="46" s="1"/>
  <c r="EC43" i="46"/>
  <c r="EB43" i="46"/>
  <c r="BM43" i="46" s="1"/>
  <c r="EA43" i="46"/>
  <c r="BL43" i="46" s="1"/>
  <c r="DZ43" i="46"/>
  <c r="DY43" i="46"/>
  <c r="DX43" i="46"/>
  <c r="BI43" i="46" s="1"/>
  <c r="DW43" i="46"/>
  <c r="BH43" i="46" s="1"/>
  <c r="DV43" i="46"/>
  <c r="BG43" i="46" s="1"/>
  <c r="DU43" i="46"/>
  <c r="DT43" i="46"/>
  <c r="BE43" i="46" s="1"/>
  <c r="DS43" i="46"/>
  <c r="BD43" i="46" s="1"/>
  <c r="DR43" i="46"/>
  <c r="DQ43" i="46"/>
  <c r="BB43" i="46" s="1"/>
  <c r="DP43" i="46"/>
  <c r="BA43" i="46" s="1"/>
  <c r="DO43" i="46"/>
  <c r="DN43" i="46"/>
  <c r="AY43" i="46" s="1"/>
  <c r="DM43" i="46"/>
  <c r="DL43" i="46"/>
  <c r="AW43" i="46" s="1"/>
  <c r="DK43" i="46"/>
  <c r="AV43" i="46" s="1"/>
  <c r="DJ43" i="46"/>
  <c r="DI43" i="46"/>
  <c r="AT43" i="46" s="1"/>
  <c r="DH43" i="46"/>
  <c r="DG43" i="46"/>
  <c r="AR43" i="46" s="1"/>
  <c r="DF43" i="46"/>
  <c r="AQ43" i="46" s="1"/>
  <c r="DE43" i="46"/>
  <c r="AP43" i="46" s="1"/>
  <c r="DD43" i="46"/>
  <c r="AO43" i="46" s="1"/>
  <c r="DC43" i="46"/>
  <c r="DB43" i="46"/>
  <c r="DA43" i="46"/>
  <c r="AL43" i="46" s="1"/>
  <c r="CZ43" i="46"/>
  <c r="CY43" i="46"/>
  <c r="CX43" i="46"/>
  <c r="CW43" i="46"/>
  <c r="CV43" i="46"/>
  <c r="CU43" i="46"/>
  <c r="CT43" i="46"/>
  <c r="CS43" i="46"/>
  <c r="AD43" i="46" s="1"/>
  <c r="CR43" i="46"/>
  <c r="AC43" i="46" s="1"/>
  <c r="CQ43" i="46"/>
  <c r="CP43" i="46"/>
  <c r="AA43" i="46" s="1"/>
  <c r="CO43" i="46"/>
  <c r="Z43" i="46" s="1"/>
  <c r="CN43" i="46"/>
  <c r="Y43" i="46" s="1"/>
  <c r="CM43" i="46"/>
  <c r="CL43" i="46"/>
  <c r="CK43" i="46"/>
  <c r="CJ43" i="46"/>
  <c r="U43" i="46" s="1"/>
  <c r="CI43" i="46"/>
  <c r="CH43" i="46"/>
  <c r="S43" i="46" s="1"/>
  <c r="CG43" i="46"/>
  <c r="R43" i="46" s="1"/>
  <c r="CF43" i="46"/>
  <c r="Q43" i="46" s="1"/>
  <c r="CE43" i="46"/>
  <c r="CD43" i="46"/>
  <c r="CC43" i="46"/>
  <c r="N43" i="46" s="1"/>
  <c r="CB43" i="46"/>
  <c r="CA43" i="46"/>
  <c r="BZ43" i="46"/>
  <c r="K43" i="46" s="1"/>
  <c r="BY43" i="46"/>
  <c r="BX43" i="46"/>
  <c r="BW43" i="46"/>
  <c r="BV43" i="46"/>
  <c r="BU43" i="46"/>
  <c r="BT43" i="46"/>
  <c r="BS43" i="46"/>
  <c r="D43" i="46" s="1"/>
  <c r="B43" i="46"/>
  <c r="B43" i="44" s="1"/>
  <c r="A43" i="46"/>
  <c r="A41" i="27" s="1"/>
  <c r="EF42" i="46"/>
  <c r="BQ42" i="46" s="1"/>
  <c r="EE42" i="46"/>
  <c r="ED42" i="46"/>
  <c r="EC42" i="46"/>
  <c r="BN42" i="46" s="1"/>
  <c r="EB42" i="46"/>
  <c r="EA42" i="46"/>
  <c r="BL42" i="46" s="1"/>
  <c r="DZ42" i="46"/>
  <c r="BK42" i="46" s="1"/>
  <c r="DY42" i="46"/>
  <c r="DX42" i="46"/>
  <c r="BI42" i="46" s="1"/>
  <c r="DW42" i="46"/>
  <c r="DV42" i="46"/>
  <c r="DU42" i="46"/>
  <c r="BF42" i="46" s="1"/>
  <c r="DT42" i="46"/>
  <c r="BE42" i="46" s="1"/>
  <c r="DS42" i="46"/>
  <c r="BD42" i="46" s="1"/>
  <c r="DR42" i="46"/>
  <c r="BC42" i="46" s="1"/>
  <c r="DQ42" i="46"/>
  <c r="DP42" i="46"/>
  <c r="BA42" i="46" s="1"/>
  <c r="DO42" i="46"/>
  <c r="DN42" i="46"/>
  <c r="DM42" i="46"/>
  <c r="DL42" i="46"/>
  <c r="AW42" i="46" s="1"/>
  <c r="DK42" i="46"/>
  <c r="DJ42" i="46"/>
  <c r="AU42" i="46" s="1"/>
  <c r="DI42" i="46"/>
  <c r="DH42" i="46"/>
  <c r="AS42" i="46" s="1"/>
  <c r="DG42" i="46"/>
  <c r="AR42" i="46" s="1"/>
  <c r="DF42" i="46"/>
  <c r="DE42" i="46"/>
  <c r="AP42" i="46" s="1"/>
  <c r="DD42" i="46"/>
  <c r="DC42" i="46"/>
  <c r="DB42" i="46"/>
  <c r="AM42" i="46" s="1"/>
  <c r="DA42" i="46"/>
  <c r="AL42" i="46" s="1"/>
  <c r="CZ42" i="46"/>
  <c r="CY42" i="46"/>
  <c r="AJ42" i="46" s="1"/>
  <c r="CX42" i="46"/>
  <c r="CW42" i="46"/>
  <c r="AH42" i="46" s="1"/>
  <c r="CV42" i="46"/>
  <c r="AG42" i="46" s="1"/>
  <c r="CU42" i="46"/>
  <c r="AF42" i="46" s="1"/>
  <c r="CT42" i="46"/>
  <c r="AE42" i="46" s="1"/>
  <c r="CS42" i="46"/>
  <c r="CR42" i="46"/>
  <c r="AC42" i="46" s="1"/>
  <c r="CQ42" i="46"/>
  <c r="CP42" i="46"/>
  <c r="CO42" i="46"/>
  <c r="Z42" i="46" s="1"/>
  <c r="CN42" i="46"/>
  <c r="CM42" i="46"/>
  <c r="CL42" i="46"/>
  <c r="W42" i="46" s="1"/>
  <c r="CK42" i="46"/>
  <c r="V42" i="46" s="1"/>
  <c r="CJ42" i="46"/>
  <c r="U42" i="46" s="1"/>
  <c r="CI42" i="46"/>
  <c r="CH42" i="46"/>
  <c r="CG42" i="46"/>
  <c r="CF42" i="46"/>
  <c r="Q42" i="46" s="1"/>
  <c r="CE42" i="46"/>
  <c r="P42" i="46" s="1"/>
  <c r="CD42" i="46"/>
  <c r="O42" i="46" s="1"/>
  <c r="CC42" i="46"/>
  <c r="CB42" i="46"/>
  <c r="M42" i="46" s="1"/>
  <c r="CA42" i="46"/>
  <c r="L42" i="46" s="1"/>
  <c r="BZ42" i="46"/>
  <c r="BY42" i="46"/>
  <c r="J42" i="46" s="1"/>
  <c r="BX42" i="46"/>
  <c r="I42" i="46" s="1"/>
  <c r="BW42" i="46"/>
  <c r="BV42" i="46"/>
  <c r="BU42" i="46"/>
  <c r="F42" i="46" s="1"/>
  <c r="BT42" i="46"/>
  <c r="E42" i="46" s="1"/>
  <c r="BS42" i="46"/>
  <c r="B42" i="46"/>
  <c r="B42" i="44" s="1"/>
  <c r="A42" i="46"/>
  <c r="A40" i="27" s="1"/>
  <c r="EF41" i="46"/>
  <c r="EE41" i="46"/>
  <c r="ED41" i="46"/>
  <c r="BO41" i="46" s="1"/>
  <c r="EC41" i="46"/>
  <c r="BN41" i="46" s="1"/>
  <c r="EB41" i="46"/>
  <c r="BM41" i="46" s="1"/>
  <c r="EA41" i="46"/>
  <c r="DZ41" i="46"/>
  <c r="DY41" i="46"/>
  <c r="DX41" i="46"/>
  <c r="DW41" i="46"/>
  <c r="DV41" i="46"/>
  <c r="BG41" i="46" s="1"/>
  <c r="DU41" i="46"/>
  <c r="BF41" i="46" s="1"/>
  <c r="DT41" i="46"/>
  <c r="BE41" i="46" s="1"/>
  <c r="DS41" i="46"/>
  <c r="BD41" i="46" s="1"/>
  <c r="DR41" i="46"/>
  <c r="DQ41" i="46"/>
  <c r="BB41" i="46" s="1"/>
  <c r="DP41" i="46"/>
  <c r="DO41" i="46"/>
  <c r="DN41" i="46"/>
  <c r="AY41" i="46" s="1"/>
  <c r="DM41" i="46"/>
  <c r="DL41" i="46"/>
  <c r="AW41" i="46" s="1"/>
  <c r="DK41" i="46"/>
  <c r="DJ41" i="46"/>
  <c r="DI41" i="46"/>
  <c r="AT41" i="46" s="1"/>
  <c r="DH41" i="46"/>
  <c r="DG41" i="46"/>
  <c r="DF41" i="46"/>
  <c r="AQ41" i="46" s="1"/>
  <c r="DE41" i="46"/>
  <c r="AP41" i="46" s="1"/>
  <c r="DD41" i="46"/>
  <c r="AO41" i="46" s="1"/>
  <c r="DC41" i="46"/>
  <c r="DB41" i="46"/>
  <c r="DA41" i="46"/>
  <c r="AL41" i="46" s="1"/>
  <c r="CZ41" i="46"/>
  <c r="AK41" i="46" s="1"/>
  <c r="CY41" i="46"/>
  <c r="AJ41" i="46" s="1"/>
  <c r="CX41" i="46"/>
  <c r="AI41" i="46" s="1"/>
  <c r="CW41" i="46"/>
  <c r="AH41" i="46" s="1"/>
  <c r="CV41" i="46"/>
  <c r="AG41" i="46" s="1"/>
  <c r="CU41" i="46"/>
  <c r="CT41" i="46"/>
  <c r="CS41" i="46"/>
  <c r="AD41" i="46" s="1"/>
  <c r="CR41" i="46"/>
  <c r="CQ41" i="46"/>
  <c r="AB41" i="46" s="1"/>
  <c r="CP41" i="46"/>
  <c r="AA41" i="46" s="1"/>
  <c r="CO41" i="46"/>
  <c r="Z41" i="46" s="1"/>
  <c r="CN41" i="46"/>
  <c r="Y41" i="46" s="1"/>
  <c r="CM41" i="46"/>
  <c r="CL41" i="46"/>
  <c r="CK41" i="46"/>
  <c r="V41" i="46" s="1"/>
  <c r="CJ41" i="46"/>
  <c r="CI41" i="46"/>
  <c r="T41" i="46" s="1"/>
  <c r="CH41" i="46"/>
  <c r="S41" i="46" s="1"/>
  <c r="CG41" i="46"/>
  <c r="CF41" i="46"/>
  <c r="Q41" i="46" s="1"/>
  <c r="CE41" i="46"/>
  <c r="CD41" i="46"/>
  <c r="CC41" i="46"/>
  <c r="N41" i="46" s="1"/>
  <c r="CB41" i="46"/>
  <c r="M41" i="46" s="1"/>
  <c r="CA41" i="46"/>
  <c r="BZ41" i="46"/>
  <c r="K41" i="46" s="1"/>
  <c r="BY41" i="46"/>
  <c r="J41" i="46" s="1"/>
  <c r="BX41" i="46"/>
  <c r="BW41" i="46"/>
  <c r="BV41" i="46"/>
  <c r="BU41" i="46"/>
  <c r="F41" i="46" s="1"/>
  <c r="BT41" i="46"/>
  <c r="BS41" i="46"/>
  <c r="D41" i="46" s="1"/>
  <c r="B41" i="46"/>
  <c r="B41" i="44" s="1"/>
  <c r="A41" i="46"/>
  <c r="A39" i="27" s="1"/>
  <c r="EF40" i="46"/>
  <c r="BQ40" i="46" s="1"/>
  <c r="EE40" i="46"/>
  <c r="ED40" i="46"/>
  <c r="BO40" i="44" s="1"/>
  <c r="EC40" i="46"/>
  <c r="BN40" i="44" s="1"/>
  <c r="EB40" i="46"/>
  <c r="EA40" i="46"/>
  <c r="BL40" i="46" s="1"/>
  <c r="DZ40" i="46"/>
  <c r="DY40" i="46"/>
  <c r="BJ40" i="46" s="1"/>
  <c r="DX40" i="46"/>
  <c r="BI40" i="46" s="1"/>
  <c r="DW40" i="46"/>
  <c r="DV40" i="46"/>
  <c r="BG40" i="46" s="1"/>
  <c r="DU40" i="46"/>
  <c r="BF40" i="46" s="1"/>
  <c r="DT40" i="46"/>
  <c r="BE40" i="46" s="1"/>
  <c r="DS40" i="46"/>
  <c r="DR40" i="46"/>
  <c r="BC40" i="46" s="1"/>
  <c r="DQ40" i="46"/>
  <c r="DP40" i="46"/>
  <c r="BA40" i="46" s="1"/>
  <c r="DO40" i="46"/>
  <c r="DN40" i="46"/>
  <c r="AY40" i="46" s="1"/>
  <c r="DM40" i="46"/>
  <c r="AX40" i="46" s="1"/>
  <c r="DL40" i="46"/>
  <c r="AW40" i="46" s="1"/>
  <c r="DK40" i="46"/>
  <c r="AV40" i="46" s="1"/>
  <c r="DJ40" i="46"/>
  <c r="AU40" i="46" s="1"/>
  <c r="DI40" i="46"/>
  <c r="DH40" i="46"/>
  <c r="AS40" i="46" s="1"/>
  <c r="DG40" i="46"/>
  <c r="AR40" i="46" s="1"/>
  <c r="DF40" i="46"/>
  <c r="AQ40" i="46" s="1"/>
  <c r="DE40" i="46"/>
  <c r="AP40" i="46" s="1"/>
  <c r="DD40" i="46"/>
  <c r="AO40" i="46" s="1"/>
  <c r="DC40" i="46"/>
  <c r="DB40" i="46"/>
  <c r="AM40" i="46" s="1"/>
  <c r="DA40" i="46"/>
  <c r="AL40" i="46" s="1"/>
  <c r="CZ40" i="46"/>
  <c r="AK40" i="46" s="1"/>
  <c r="CY40" i="46"/>
  <c r="CX40" i="46"/>
  <c r="AI40" i="46" s="1"/>
  <c r="CW40" i="46"/>
  <c r="CV40" i="46"/>
  <c r="CU40" i="46"/>
  <c r="CT40" i="46"/>
  <c r="AE40" i="46" s="1"/>
  <c r="CS40" i="46"/>
  <c r="AD40" i="46" s="1"/>
  <c r="CR40" i="46"/>
  <c r="AC40" i="46" s="1"/>
  <c r="CQ40" i="46"/>
  <c r="CP40" i="46"/>
  <c r="AA40" i="46" s="1"/>
  <c r="CO40" i="46"/>
  <c r="Z40" i="46" s="1"/>
  <c r="CN40" i="46"/>
  <c r="Y40" i="46" s="1"/>
  <c r="CM40" i="46"/>
  <c r="X40" i="46" s="1"/>
  <c r="CL40" i="46"/>
  <c r="W40" i="46" s="1"/>
  <c r="CK40" i="46"/>
  <c r="CJ40" i="46"/>
  <c r="U40" i="46" s="1"/>
  <c r="CI40" i="46"/>
  <c r="CH40" i="46"/>
  <c r="S40" i="46" s="1"/>
  <c r="CG40" i="46"/>
  <c r="R40" i="46" s="1"/>
  <c r="CF40" i="46"/>
  <c r="Q40" i="46" s="1"/>
  <c r="CE40" i="46"/>
  <c r="CD40" i="46"/>
  <c r="O40" i="46" s="1"/>
  <c r="CC40" i="46"/>
  <c r="N40" i="46" s="1"/>
  <c r="CB40" i="46"/>
  <c r="M40" i="46" s="1"/>
  <c r="CA40" i="46"/>
  <c r="BZ40" i="46"/>
  <c r="K40" i="46" s="1"/>
  <c r="BY40" i="46"/>
  <c r="J40" i="46" s="1"/>
  <c r="BX40" i="46"/>
  <c r="I40" i="46" s="1"/>
  <c r="BW40" i="46"/>
  <c r="BV40" i="46"/>
  <c r="G40" i="46" s="1"/>
  <c r="BU40" i="46"/>
  <c r="F40" i="46" s="1"/>
  <c r="BT40" i="46"/>
  <c r="E40" i="46" s="1"/>
  <c r="BS40" i="46"/>
  <c r="D40" i="46" s="1"/>
  <c r="BO40" i="46"/>
  <c r="BN40" i="46"/>
  <c r="B40" i="46"/>
  <c r="B40" i="44" s="1"/>
  <c r="A40" i="46"/>
  <c r="EF39" i="46"/>
  <c r="BQ39" i="46" s="1"/>
  <c r="EE39" i="46"/>
  <c r="BP39" i="46" s="1"/>
  <c r="ED39" i="46"/>
  <c r="BO39" i="46" s="1"/>
  <c r="EC39" i="46"/>
  <c r="BN39" i="46" s="1"/>
  <c r="EB39" i="46"/>
  <c r="EA39" i="46"/>
  <c r="DZ39" i="46"/>
  <c r="DY39" i="46"/>
  <c r="DX39" i="46"/>
  <c r="BI39" i="46" s="1"/>
  <c r="DW39" i="46"/>
  <c r="DV39" i="46"/>
  <c r="BG39" i="46" s="1"/>
  <c r="DU39" i="46"/>
  <c r="BF39" i="46" s="1"/>
  <c r="DT39" i="46"/>
  <c r="DS39" i="46"/>
  <c r="BD39" i="46" s="1"/>
  <c r="DR39" i="46"/>
  <c r="DQ39" i="46"/>
  <c r="BB39" i="46" s="1"/>
  <c r="DP39" i="46"/>
  <c r="BA39" i="46" s="1"/>
  <c r="DO39" i="46"/>
  <c r="DN39" i="46"/>
  <c r="AY39" i="46" s="1"/>
  <c r="DM39" i="46"/>
  <c r="DL39" i="46"/>
  <c r="DK39" i="46"/>
  <c r="AV39" i="46" s="1"/>
  <c r="DJ39" i="46"/>
  <c r="AU39" i="46" s="1"/>
  <c r="DI39" i="46"/>
  <c r="AT39" i="46" s="1"/>
  <c r="DH39" i="46"/>
  <c r="AS39" i="46" s="1"/>
  <c r="DG39" i="46"/>
  <c r="AR39" i="46" s="1"/>
  <c r="DF39" i="46"/>
  <c r="AQ39" i="46" s="1"/>
  <c r="DE39" i="46"/>
  <c r="AP39" i="46" s="1"/>
  <c r="DD39" i="46"/>
  <c r="DC39" i="46"/>
  <c r="AN39" i="46" s="1"/>
  <c r="DB39" i="46"/>
  <c r="DA39" i="46"/>
  <c r="CZ39" i="46"/>
  <c r="AK39" i="46" s="1"/>
  <c r="CY39" i="46"/>
  <c r="AJ39" i="46" s="1"/>
  <c r="CX39" i="46"/>
  <c r="AI39" i="46" s="1"/>
  <c r="CW39" i="46"/>
  <c r="CV39" i="46"/>
  <c r="CU39" i="46"/>
  <c r="CT39" i="46"/>
  <c r="CS39" i="46"/>
  <c r="CR39" i="46"/>
  <c r="AC39" i="46" s="1"/>
  <c r="CQ39" i="46"/>
  <c r="CP39" i="46"/>
  <c r="AA39" i="46" s="1"/>
  <c r="CO39" i="46"/>
  <c r="CN39" i="46"/>
  <c r="CM39" i="46"/>
  <c r="X39" i="46" s="1"/>
  <c r="CL39" i="46"/>
  <c r="CK39" i="46"/>
  <c r="CJ39" i="46"/>
  <c r="U39" i="46" s="1"/>
  <c r="CI39" i="46"/>
  <c r="T39" i="46" s="1"/>
  <c r="CH39" i="46"/>
  <c r="S39" i="46" s="1"/>
  <c r="CG39" i="46"/>
  <c r="R39" i="46" s="1"/>
  <c r="CF39" i="46"/>
  <c r="CE39" i="46"/>
  <c r="P39" i="46" s="1"/>
  <c r="CD39" i="46"/>
  <c r="CC39" i="46"/>
  <c r="N39" i="46" s="1"/>
  <c r="CB39" i="46"/>
  <c r="M39" i="46" s="1"/>
  <c r="CA39" i="46"/>
  <c r="L39" i="46" s="1"/>
  <c r="BZ39" i="46"/>
  <c r="K39" i="46" s="1"/>
  <c r="BY39" i="46"/>
  <c r="BX39" i="46"/>
  <c r="BW39" i="46"/>
  <c r="H39" i="46" s="1"/>
  <c r="BV39" i="46"/>
  <c r="G39" i="46" s="1"/>
  <c r="BU39" i="46"/>
  <c r="BT39" i="46"/>
  <c r="E39" i="46" s="1"/>
  <c r="BS39" i="46"/>
  <c r="D39" i="46" s="1"/>
  <c r="B39" i="46"/>
  <c r="B39" i="44" s="1"/>
  <c r="A39" i="46"/>
  <c r="C39" i="46" s="1"/>
  <c r="C39" i="44" s="1"/>
  <c r="EF38" i="46"/>
  <c r="EE38" i="46"/>
  <c r="BP38" i="46" s="1"/>
  <c r="ED38" i="46"/>
  <c r="EC38" i="46"/>
  <c r="BN38" i="46" s="1"/>
  <c r="EB38" i="46"/>
  <c r="BM38" i="46" s="1"/>
  <c r="EA38" i="46"/>
  <c r="BL38" i="46" s="1"/>
  <c r="DZ38" i="46"/>
  <c r="BK38" i="46" s="1"/>
  <c r="DY38" i="46"/>
  <c r="DX38" i="46"/>
  <c r="DW38" i="46"/>
  <c r="BH38" i="46" s="1"/>
  <c r="DV38" i="46"/>
  <c r="BG38" i="46" s="1"/>
  <c r="DU38" i="46"/>
  <c r="BF38" i="46" s="1"/>
  <c r="DT38" i="46"/>
  <c r="BE38" i="46" s="1"/>
  <c r="DS38" i="46"/>
  <c r="DR38" i="46"/>
  <c r="BC38" i="46" s="1"/>
  <c r="DQ38" i="46"/>
  <c r="DP38" i="46"/>
  <c r="DO38" i="46"/>
  <c r="DN38" i="46"/>
  <c r="AY38" i="46" s="1"/>
  <c r="DM38" i="46"/>
  <c r="DL38" i="46"/>
  <c r="AW38" i="46" s="1"/>
  <c r="DK38" i="46"/>
  <c r="AV38" i="46" s="1"/>
  <c r="DJ38" i="46"/>
  <c r="DI38" i="46"/>
  <c r="DH38" i="46"/>
  <c r="DG38" i="46"/>
  <c r="AR38" i="46" s="1"/>
  <c r="DF38" i="46"/>
  <c r="AQ38" i="46" s="1"/>
  <c r="DE38" i="46"/>
  <c r="DD38" i="46"/>
  <c r="AO38" i="46" s="1"/>
  <c r="DC38" i="46"/>
  <c r="DB38" i="46"/>
  <c r="AM38" i="46" s="1"/>
  <c r="DA38" i="46"/>
  <c r="AL38" i="46" s="1"/>
  <c r="CZ38" i="46"/>
  <c r="CY38" i="46"/>
  <c r="AJ38" i="46" s="1"/>
  <c r="CX38" i="46"/>
  <c r="CW38" i="46"/>
  <c r="AH38" i="46" s="1"/>
  <c r="CV38" i="46"/>
  <c r="AG38" i="46" s="1"/>
  <c r="CU38" i="46"/>
  <c r="AF38" i="46" s="1"/>
  <c r="CT38" i="46"/>
  <c r="AE38" i="46" s="1"/>
  <c r="CS38" i="46"/>
  <c r="AD38" i="46" s="1"/>
  <c r="CR38" i="46"/>
  <c r="CQ38" i="46"/>
  <c r="AB38" i="46" s="1"/>
  <c r="CP38" i="46"/>
  <c r="AA38" i="46" s="1"/>
  <c r="CO38" i="46"/>
  <c r="Z38" i="46" s="1"/>
  <c r="CN38" i="46"/>
  <c r="Y38" i="46" s="1"/>
  <c r="CM38" i="46"/>
  <c r="CL38" i="46"/>
  <c r="W38" i="46" s="1"/>
  <c r="CK38" i="46"/>
  <c r="CJ38" i="46"/>
  <c r="CI38" i="46"/>
  <c r="T38" i="46" s="1"/>
  <c r="CH38" i="46"/>
  <c r="S38" i="46" s="1"/>
  <c r="CG38" i="46"/>
  <c r="CF38" i="46"/>
  <c r="Q38" i="46" s="1"/>
  <c r="CE38" i="46"/>
  <c r="P38" i="46" s="1"/>
  <c r="CD38" i="46"/>
  <c r="O38" i="46" s="1"/>
  <c r="CC38" i="46"/>
  <c r="CB38" i="46"/>
  <c r="CA38" i="46"/>
  <c r="BZ38" i="46"/>
  <c r="K38" i="46" s="1"/>
  <c r="BY38" i="46"/>
  <c r="J38" i="46" s="1"/>
  <c r="BX38" i="46"/>
  <c r="I38" i="46" s="1"/>
  <c r="BW38" i="46"/>
  <c r="BV38" i="46"/>
  <c r="G38" i="46" s="1"/>
  <c r="BU38" i="46"/>
  <c r="F38" i="46" s="1"/>
  <c r="BT38" i="46"/>
  <c r="BS38" i="46"/>
  <c r="D38" i="46" s="1"/>
  <c r="B38" i="46"/>
  <c r="B38" i="44" s="1"/>
  <c r="A38" i="46"/>
  <c r="A36" i="27" s="1"/>
  <c r="EF37" i="46"/>
  <c r="BQ37" i="46" s="1"/>
  <c r="EE37" i="46"/>
  <c r="ED37" i="46"/>
  <c r="EC37" i="46"/>
  <c r="EB37" i="46"/>
  <c r="BM37" i="46" s="1"/>
  <c r="EA37" i="46"/>
  <c r="DZ37" i="46"/>
  <c r="BK37" i="46" s="1"/>
  <c r="DY37" i="46"/>
  <c r="DX37" i="46"/>
  <c r="BI37" i="46" s="1"/>
  <c r="DW37" i="46"/>
  <c r="DV37" i="46"/>
  <c r="BG37" i="46" s="1"/>
  <c r="DU37" i="46"/>
  <c r="DT37" i="46"/>
  <c r="BE37" i="46" s="1"/>
  <c r="DS37" i="46"/>
  <c r="BD37" i="46" s="1"/>
  <c r="DR37" i="46"/>
  <c r="DQ37" i="46"/>
  <c r="BB37" i="46" s="1"/>
  <c r="DP37" i="46"/>
  <c r="BA37" i="46" s="1"/>
  <c r="DO37" i="46"/>
  <c r="DN37" i="46"/>
  <c r="AY37" i="46" s="1"/>
  <c r="DM37" i="46"/>
  <c r="AX37" i="46" s="1"/>
  <c r="DL37" i="46"/>
  <c r="AW37" i="46" s="1"/>
  <c r="DK37" i="46"/>
  <c r="AV37" i="46" s="1"/>
  <c r="DJ37" i="46"/>
  <c r="DI37" i="46"/>
  <c r="DH37" i="46"/>
  <c r="AS37" i="46" s="1"/>
  <c r="DG37" i="46"/>
  <c r="AR37" i="46" s="1"/>
  <c r="DF37" i="46"/>
  <c r="AQ37" i="46" s="1"/>
  <c r="DE37" i="46"/>
  <c r="AP37" i="46" s="1"/>
  <c r="DD37" i="46"/>
  <c r="AO37" i="46" s="1"/>
  <c r="DC37" i="46"/>
  <c r="AN37" i="46" s="1"/>
  <c r="DB37" i="46"/>
  <c r="AM37" i="46" s="1"/>
  <c r="DA37" i="46"/>
  <c r="AL37" i="46" s="1"/>
  <c r="CZ37" i="46"/>
  <c r="AK37" i="46" s="1"/>
  <c r="CY37" i="46"/>
  <c r="AJ37" i="46" s="1"/>
  <c r="CX37" i="46"/>
  <c r="AI37" i="46" s="1"/>
  <c r="CW37" i="46"/>
  <c r="CV37" i="46"/>
  <c r="AG37" i="46" s="1"/>
  <c r="CU37" i="46"/>
  <c r="AF37" i="46" s="1"/>
  <c r="CT37" i="46"/>
  <c r="CS37" i="46"/>
  <c r="AD37" i="46" s="1"/>
  <c r="CR37" i="46"/>
  <c r="AC37" i="46" s="1"/>
  <c r="CQ37" i="46"/>
  <c r="CP37" i="46"/>
  <c r="CO37" i="46"/>
  <c r="CN37" i="46"/>
  <c r="Y37" i="46" s="1"/>
  <c r="CM37" i="46"/>
  <c r="X37" i="46" s="1"/>
  <c r="CL37" i="46"/>
  <c r="CK37" i="46"/>
  <c r="CJ37" i="46"/>
  <c r="U37" i="46" s="1"/>
  <c r="CI37" i="46"/>
  <c r="T37" i="46" s="1"/>
  <c r="CH37" i="46"/>
  <c r="S37" i="46" s="1"/>
  <c r="CG37" i="46"/>
  <c r="CF37" i="46"/>
  <c r="Q37" i="46" s="1"/>
  <c r="CE37" i="46"/>
  <c r="P37" i="46" s="1"/>
  <c r="CD37" i="46"/>
  <c r="O37" i="46" s="1"/>
  <c r="CC37" i="46"/>
  <c r="N37" i="46" s="1"/>
  <c r="CB37" i="46"/>
  <c r="M37" i="46" s="1"/>
  <c r="CA37" i="46"/>
  <c r="BZ37" i="46"/>
  <c r="K37" i="46" s="1"/>
  <c r="BY37" i="46"/>
  <c r="BX37" i="46"/>
  <c r="I37" i="46" s="1"/>
  <c r="BW37" i="46"/>
  <c r="H37" i="46" s="1"/>
  <c r="BV37" i="46"/>
  <c r="G37" i="46" s="1"/>
  <c r="BU37" i="46"/>
  <c r="BT37" i="46"/>
  <c r="E37" i="46" s="1"/>
  <c r="BS37" i="46"/>
  <c r="D37" i="46" s="1"/>
  <c r="B37" i="46"/>
  <c r="B37" i="44" s="1"/>
  <c r="A37" i="46"/>
  <c r="C37" i="46" s="1"/>
  <c r="C37" i="44" s="1"/>
  <c r="EF36" i="46"/>
  <c r="EE36" i="46"/>
  <c r="ED36" i="46"/>
  <c r="BO36" i="44" s="1"/>
  <c r="EC36" i="46"/>
  <c r="BN36" i="44" s="1"/>
  <c r="EB36" i="46"/>
  <c r="BM36" i="46" s="1"/>
  <c r="EA36" i="46"/>
  <c r="BL36" i="46" s="1"/>
  <c r="DZ36" i="46"/>
  <c r="DY36" i="46"/>
  <c r="DX36" i="46"/>
  <c r="DW36" i="46"/>
  <c r="BH36" i="46" s="1"/>
  <c r="DV36" i="46"/>
  <c r="DU36" i="46"/>
  <c r="BF36" i="46" s="1"/>
  <c r="DT36" i="46"/>
  <c r="BE36" i="46" s="1"/>
  <c r="DS36" i="46"/>
  <c r="BD36" i="46" s="1"/>
  <c r="DR36" i="46"/>
  <c r="BC36" i="46" s="1"/>
  <c r="DQ36" i="46"/>
  <c r="DP36" i="46"/>
  <c r="DO36" i="46"/>
  <c r="AZ36" i="46" s="1"/>
  <c r="DN36" i="46"/>
  <c r="AY36" i="46" s="1"/>
  <c r="DM36" i="46"/>
  <c r="AX36" i="46" s="1"/>
  <c r="DL36" i="46"/>
  <c r="AW36" i="46" s="1"/>
  <c r="DK36" i="46"/>
  <c r="DJ36" i="46"/>
  <c r="AU36" i="46" s="1"/>
  <c r="DI36" i="46"/>
  <c r="DH36" i="46"/>
  <c r="DG36" i="46"/>
  <c r="AR36" i="46" s="1"/>
  <c r="DF36" i="46"/>
  <c r="DE36" i="46"/>
  <c r="AP36" i="46" s="1"/>
  <c r="DD36" i="46"/>
  <c r="AO36" i="46" s="1"/>
  <c r="DC36" i="46"/>
  <c r="AN36" i="46" s="1"/>
  <c r="DB36" i="46"/>
  <c r="AM36" i="46" s="1"/>
  <c r="DA36" i="46"/>
  <c r="CZ36" i="46"/>
  <c r="CY36" i="46"/>
  <c r="AJ36" i="46" s="1"/>
  <c r="CX36" i="46"/>
  <c r="CW36" i="46"/>
  <c r="AH36" i="46" s="1"/>
  <c r="CV36" i="46"/>
  <c r="AG36" i="46" s="1"/>
  <c r="CU36" i="46"/>
  <c r="CT36" i="46"/>
  <c r="AE36" i="46" s="1"/>
  <c r="CS36" i="46"/>
  <c r="AD36" i="46" s="1"/>
  <c r="CR36" i="46"/>
  <c r="CQ36" i="46"/>
  <c r="AB36" i="46" s="1"/>
  <c r="CP36" i="46"/>
  <c r="AA36" i="46" s="1"/>
  <c r="CO36" i="46"/>
  <c r="CN36" i="46"/>
  <c r="Y36" i="46" s="1"/>
  <c r="CM36" i="46"/>
  <c r="X36" i="46" s="1"/>
  <c r="CL36" i="46"/>
  <c r="CK36" i="46"/>
  <c r="CJ36" i="46"/>
  <c r="CI36" i="46"/>
  <c r="T36" i="46" s="1"/>
  <c r="CH36" i="46"/>
  <c r="S36" i="46" s="1"/>
  <c r="CG36" i="46"/>
  <c r="CF36" i="46"/>
  <c r="Q36" i="46" s="1"/>
  <c r="CE36" i="46"/>
  <c r="P36" i="46" s="1"/>
  <c r="CD36" i="46"/>
  <c r="O36" i="46" s="1"/>
  <c r="CC36" i="46"/>
  <c r="CB36" i="46"/>
  <c r="CA36" i="46"/>
  <c r="L36" i="46" s="1"/>
  <c r="BZ36" i="46"/>
  <c r="K36" i="46" s="1"/>
  <c r="BY36" i="46"/>
  <c r="J36" i="46" s="1"/>
  <c r="BX36" i="46"/>
  <c r="I36" i="46" s="1"/>
  <c r="BW36" i="46"/>
  <c r="H36" i="46" s="1"/>
  <c r="BV36" i="46"/>
  <c r="G36" i="46" s="1"/>
  <c r="BU36" i="46"/>
  <c r="BT36" i="46"/>
  <c r="BS36" i="46"/>
  <c r="D36" i="46" s="1"/>
  <c r="BO36" i="46"/>
  <c r="BN36" i="46"/>
  <c r="B36" i="46"/>
  <c r="B36" i="44" s="1"/>
  <c r="A36" i="46"/>
  <c r="A34" i="27" s="1"/>
  <c r="EF35" i="46"/>
  <c r="BQ35" i="46" s="1"/>
  <c r="EE35" i="46"/>
  <c r="ED35" i="46"/>
  <c r="EC35" i="46"/>
  <c r="BN35" i="46" s="1"/>
  <c r="EB35" i="46"/>
  <c r="EA35" i="46"/>
  <c r="BL35" i="46" s="1"/>
  <c r="DZ35" i="46"/>
  <c r="BK35" i="46" s="1"/>
  <c r="DY35" i="46"/>
  <c r="BJ35" i="46" s="1"/>
  <c r="DX35" i="46"/>
  <c r="BI35" i="46" s="1"/>
  <c r="DW35" i="46"/>
  <c r="BH35" i="46" s="1"/>
  <c r="DV35" i="46"/>
  <c r="DU35" i="46"/>
  <c r="BF35" i="46" s="1"/>
  <c r="DT35" i="46"/>
  <c r="DS35" i="46"/>
  <c r="BD35" i="46" s="1"/>
  <c r="DR35" i="46"/>
  <c r="BC35" i="46" s="1"/>
  <c r="DQ35" i="46"/>
  <c r="DP35" i="46"/>
  <c r="BA35" i="46" s="1"/>
  <c r="DO35" i="46"/>
  <c r="AZ35" i="46" s="1"/>
  <c r="DN35" i="46"/>
  <c r="DM35" i="46"/>
  <c r="AX35" i="46" s="1"/>
  <c r="DL35" i="46"/>
  <c r="DK35" i="46"/>
  <c r="AV35" i="46" s="1"/>
  <c r="DJ35" i="46"/>
  <c r="AU35" i="46" s="1"/>
  <c r="DI35" i="46"/>
  <c r="AT35" i="46" s="1"/>
  <c r="DH35" i="46"/>
  <c r="AS35" i="46" s="1"/>
  <c r="DG35" i="46"/>
  <c r="DF35" i="46"/>
  <c r="DE35" i="46"/>
  <c r="AP35" i="46" s="1"/>
  <c r="DD35" i="46"/>
  <c r="DC35" i="46"/>
  <c r="DB35" i="46"/>
  <c r="AM35" i="46" s="1"/>
  <c r="DA35" i="46"/>
  <c r="CZ35" i="46"/>
  <c r="AK35" i="46" s="1"/>
  <c r="CY35" i="46"/>
  <c r="AJ35" i="46" s="1"/>
  <c r="CX35" i="46"/>
  <c r="CW35" i="46"/>
  <c r="AH35" i="46" s="1"/>
  <c r="CV35" i="46"/>
  <c r="CU35" i="46"/>
  <c r="AF35" i="46" s="1"/>
  <c r="CT35" i="46"/>
  <c r="AE35" i="46" s="1"/>
  <c r="CS35" i="46"/>
  <c r="AD35" i="46" s="1"/>
  <c r="CR35" i="46"/>
  <c r="AC35" i="46" s="1"/>
  <c r="CQ35" i="46"/>
  <c r="CP35" i="46"/>
  <c r="CO35" i="46"/>
  <c r="Z35" i="46" s="1"/>
  <c r="CN35" i="46"/>
  <c r="CM35" i="46"/>
  <c r="CL35" i="46"/>
  <c r="W35" i="46" s="1"/>
  <c r="CK35" i="46"/>
  <c r="CJ35" i="46"/>
  <c r="CI35" i="46"/>
  <c r="T35" i="46" s="1"/>
  <c r="CH35" i="46"/>
  <c r="CG35" i="46"/>
  <c r="R35" i="46" s="1"/>
  <c r="CF35" i="46"/>
  <c r="CE35" i="46"/>
  <c r="P35" i="46" s="1"/>
  <c r="CD35" i="46"/>
  <c r="O35" i="46" s="1"/>
  <c r="CC35" i="46"/>
  <c r="N35" i="46" s="1"/>
  <c r="CB35" i="46"/>
  <c r="M35" i="46" s="1"/>
  <c r="CA35" i="46"/>
  <c r="BZ35" i="46"/>
  <c r="BY35" i="46"/>
  <c r="J35" i="46" s="1"/>
  <c r="BX35" i="46"/>
  <c r="I35" i="46" s="1"/>
  <c r="BW35" i="46"/>
  <c r="BV35" i="46"/>
  <c r="G35" i="46" s="1"/>
  <c r="BU35" i="46"/>
  <c r="F35" i="46" s="1"/>
  <c r="BT35" i="46"/>
  <c r="E35" i="46" s="1"/>
  <c r="BS35" i="46"/>
  <c r="B35" i="46"/>
  <c r="B35" i="44" s="1"/>
  <c r="A35" i="46"/>
  <c r="A33" i="27" s="1"/>
  <c r="EF34" i="46"/>
  <c r="BQ34" i="46" s="1"/>
  <c r="EE34" i="46"/>
  <c r="ED34" i="46"/>
  <c r="BO34" i="44" s="1"/>
  <c r="EC34" i="46"/>
  <c r="BN34" i="46" s="1"/>
  <c r="EB34" i="46"/>
  <c r="BM34" i="46" s="1"/>
  <c r="EA34" i="46"/>
  <c r="BL34" i="46" s="1"/>
  <c r="DZ34" i="46"/>
  <c r="BK34" i="46" s="1"/>
  <c r="DY34" i="46"/>
  <c r="BJ34" i="46" s="1"/>
  <c r="DX34" i="46"/>
  <c r="DW34" i="46"/>
  <c r="BH34" i="46" s="1"/>
  <c r="DV34" i="46"/>
  <c r="BG34" i="46" s="1"/>
  <c r="DU34" i="46"/>
  <c r="BF34" i="44" s="1"/>
  <c r="DT34" i="46"/>
  <c r="DS34" i="46"/>
  <c r="DR34" i="46"/>
  <c r="BC34" i="46" s="1"/>
  <c r="DQ34" i="46"/>
  <c r="BB34" i="46" s="1"/>
  <c r="DP34" i="46"/>
  <c r="DO34" i="46"/>
  <c r="DN34" i="46"/>
  <c r="AY34" i="46" s="1"/>
  <c r="DM34" i="46"/>
  <c r="AX34" i="46" s="1"/>
  <c r="DL34" i="46"/>
  <c r="AW34" i="46" s="1"/>
  <c r="DK34" i="46"/>
  <c r="AV34" i="46" s="1"/>
  <c r="DJ34" i="46"/>
  <c r="AU34" i="46" s="1"/>
  <c r="DI34" i="46"/>
  <c r="AT34" i="46" s="1"/>
  <c r="DH34" i="46"/>
  <c r="AS34" i="46" s="1"/>
  <c r="DG34" i="46"/>
  <c r="AR34" i="46" s="1"/>
  <c r="DF34" i="46"/>
  <c r="AQ34" i="46" s="1"/>
  <c r="DE34" i="46"/>
  <c r="DD34" i="46"/>
  <c r="AO34" i="46" s="1"/>
  <c r="DC34" i="46"/>
  <c r="DB34" i="46"/>
  <c r="AM34" i="46" s="1"/>
  <c r="DA34" i="46"/>
  <c r="AL34" i="46" s="1"/>
  <c r="CZ34" i="46"/>
  <c r="AK34" i="46" s="1"/>
  <c r="CY34" i="46"/>
  <c r="CX34" i="46"/>
  <c r="AI34" i="46" s="1"/>
  <c r="CW34" i="46"/>
  <c r="AH34" i="46" s="1"/>
  <c r="CV34" i="46"/>
  <c r="AG34" i="46" s="1"/>
  <c r="CU34" i="46"/>
  <c r="CT34" i="46"/>
  <c r="AE34" i="46" s="1"/>
  <c r="CS34" i="46"/>
  <c r="AD34" i="46" s="1"/>
  <c r="CR34" i="46"/>
  <c r="AC34" i="46" s="1"/>
  <c r="CQ34" i="46"/>
  <c r="AB34" i="46" s="1"/>
  <c r="CP34" i="46"/>
  <c r="AA34" i="46" s="1"/>
  <c r="CO34" i="46"/>
  <c r="Z34" i="46" s="1"/>
  <c r="CN34" i="46"/>
  <c r="Y34" i="46" s="1"/>
  <c r="CM34" i="46"/>
  <c r="X34" i="46" s="1"/>
  <c r="CL34" i="46"/>
  <c r="W34" i="46" s="1"/>
  <c r="CK34" i="46"/>
  <c r="V34" i="46" s="1"/>
  <c r="CJ34" i="46"/>
  <c r="U34" i="46" s="1"/>
  <c r="CI34" i="46"/>
  <c r="T34" i="46" s="1"/>
  <c r="CH34" i="46"/>
  <c r="S34" i="46" s="1"/>
  <c r="CG34" i="46"/>
  <c r="CF34" i="46"/>
  <c r="CE34" i="46"/>
  <c r="CD34" i="46"/>
  <c r="O34" i="46" s="1"/>
  <c r="CC34" i="46"/>
  <c r="N34" i="46" s="1"/>
  <c r="CB34" i="46"/>
  <c r="M34" i="46" s="1"/>
  <c r="CA34" i="46"/>
  <c r="BZ34" i="46"/>
  <c r="K34" i="46" s="1"/>
  <c r="BY34" i="46"/>
  <c r="J34" i="46" s="1"/>
  <c r="BX34" i="46"/>
  <c r="I34" i="46" s="1"/>
  <c r="BW34" i="46"/>
  <c r="BV34" i="46"/>
  <c r="G34" i="46" s="1"/>
  <c r="BU34" i="46"/>
  <c r="F34" i="46" s="1"/>
  <c r="BT34" i="46"/>
  <c r="E34" i="46" s="1"/>
  <c r="BS34" i="46"/>
  <c r="D34" i="46" s="1"/>
  <c r="BO34" i="46"/>
  <c r="BF34" i="46"/>
  <c r="B34" i="46"/>
  <c r="B34" i="44" s="1"/>
  <c r="A34" i="46"/>
  <c r="A32" i="27" s="1"/>
  <c r="EF33" i="46"/>
  <c r="EE33" i="46"/>
  <c r="BP33" i="46" s="1"/>
  <c r="ED33" i="46"/>
  <c r="EC33" i="46"/>
  <c r="BN33" i="46" s="1"/>
  <c r="EB33" i="46"/>
  <c r="BM33" i="46" s="1"/>
  <c r="EA33" i="46"/>
  <c r="BL33" i="46" s="1"/>
  <c r="DZ33" i="46"/>
  <c r="BK33" i="46" s="1"/>
  <c r="DY33" i="46"/>
  <c r="BJ33" i="46" s="1"/>
  <c r="DX33" i="46"/>
  <c r="DW33" i="46"/>
  <c r="BH33" i="46" s="1"/>
  <c r="DV33" i="46"/>
  <c r="BG33" i="46" s="1"/>
  <c r="DU33" i="46"/>
  <c r="BF33" i="46" s="1"/>
  <c r="DT33" i="46"/>
  <c r="BE33" i="46" s="1"/>
  <c r="DS33" i="46"/>
  <c r="DR33" i="46"/>
  <c r="BC33" i="46" s="1"/>
  <c r="DQ33" i="46"/>
  <c r="DP33" i="46"/>
  <c r="DO33" i="46"/>
  <c r="AZ33" i="46" s="1"/>
  <c r="DN33" i="46"/>
  <c r="DM33" i="46"/>
  <c r="AX33" i="46" s="1"/>
  <c r="DL33" i="46"/>
  <c r="AW33" i="46" s="1"/>
  <c r="DK33" i="46"/>
  <c r="AV33" i="46" s="1"/>
  <c r="DJ33" i="46"/>
  <c r="AU33" i="46" s="1"/>
  <c r="DI33" i="46"/>
  <c r="AT33" i="46" s="1"/>
  <c r="DH33" i="46"/>
  <c r="DG33" i="46"/>
  <c r="AR33" i="46" s="1"/>
  <c r="DF33" i="46"/>
  <c r="AQ33" i="46" s="1"/>
  <c r="DE33" i="46"/>
  <c r="DD33" i="46"/>
  <c r="AO33" i="46" s="1"/>
  <c r="DC33" i="46"/>
  <c r="AN33" i="46" s="1"/>
  <c r="DB33" i="46"/>
  <c r="AM33" i="46" s="1"/>
  <c r="DA33" i="46"/>
  <c r="CZ33" i="46"/>
  <c r="CY33" i="46"/>
  <c r="AJ33" i="46" s="1"/>
  <c r="CX33" i="46"/>
  <c r="CW33" i="46"/>
  <c r="AH33" i="46" s="1"/>
  <c r="CV33" i="46"/>
  <c r="AG33" i="46" s="1"/>
  <c r="CU33" i="46"/>
  <c r="AF33" i="46" s="1"/>
  <c r="CT33" i="46"/>
  <c r="AE33" i="46" s="1"/>
  <c r="CS33" i="46"/>
  <c r="AD33" i="46" s="1"/>
  <c r="CR33" i="46"/>
  <c r="CQ33" i="46"/>
  <c r="AB33" i="46" s="1"/>
  <c r="CP33" i="46"/>
  <c r="AA33" i="46" s="1"/>
  <c r="CO33" i="46"/>
  <c r="Z33" i="46" s="1"/>
  <c r="CN33" i="46"/>
  <c r="Y33" i="46" s="1"/>
  <c r="CM33" i="46"/>
  <c r="CL33" i="46"/>
  <c r="W33" i="46" s="1"/>
  <c r="CK33" i="46"/>
  <c r="CJ33" i="46"/>
  <c r="CI33" i="46"/>
  <c r="T33" i="46" s="1"/>
  <c r="CH33" i="46"/>
  <c r="CG33" i="46"/>
  <c r="R33" i="46" s="1"/>
  <c r="CF33" i="46"/>
  <c r="Q33" i="46" s="1"/>
  <c r="CE33" i="46"/>
  <c r="P33" i="46" s="1"/>
  <c r="CD33" i="46"/>
  <c r="CC33" i="46"/>
  <c r="N33" i="46" s="1"/>
  <c r="CB33" i="46"/>
  <c r="CA33" i="46"/>
  <c r="L33" i="46" s="1"/>
  <c r="BZ33" i="46"/>
  <c r="BY33" i="46"/>
  <c r="BX33" i="46"/>
  <c r="I33" i="46" s="1"/>
  <c r="BW33" i="46"/>
  <c r="H33" i="46" s="1"/>
  <c r="BV33" i="46"/>
  <c r="G33" i="46" s="1"/>
  <c r="BU33" i="46"/>
  <c r="F33" i="46" s="1"/>
  <c r="BT33" i="46"/>
  <c r="BS33" i="46"/>
  <c r="D33" i="46" s="1"/>
  <c r="B33" i="46"/>
  <c r="B33" i="44" s="1"/>
  <c r="A33" i="46"/>
  <c r="EF32" i="46"/>
  <c r="BQ32" i="46" s="1"/>
  <c r="EE32" i="46"/>
  <c r="BP32" i="46" s="1"/>
  <c r="ED32" i="46"/>
  <c r="BO32" i="44" s="1"/>
  <c r="EC32" i="46"/>
  <c r="BN32" i="44" s="1"/>
  <c r="EB32" i="46"/>
  <c r="EA32" i="46"/>
  <c r="BL32" i="46" s="1"/>
  <c r="DZ32" i="46"/>
  <c r="BK32" i="46" s="1"/>
  <c r="DY32" i="46"/>
  <c r="BJ32" i="46" s="1"/>
  <c r="DX32" i="46"/>
  <c r="BI32" i="46" s="1"/>
  <c r="DW32" i="46"/>
  <c r="BH32" i="46" s="1"/>
  <c r="DV32" i="46"/>
  <c r="BG32" i="46" s="1"/>
  <c r="DU32" i="46"/>
  <c r="DT32" i="46"/>
  <c r="DS32" i="46"/>
  <c r="DR32" i="46"/>
  <c r="DQ32" i="46"/>
  <c r="BB32" i="46" s="1"/>
  <c r="DP32" i="46"/>
  <c r="BA32" i="46" s="1"/>
  <c r="DO32" i="46"/>
  <c r="AZ32" i="46" s="1"/>
  <c r="DN32" i="46"/>
  <c r="AY32" i="46" s="1"/>
  <c r="DM32" i="46"/>
  <c r="AX32" i="46" s="1"/>
  <c r="DL32" i="46"/>
  <c r="AW32" i="46" s="1"/>
  <c r="DK32" i="46"/>
  <c r="AV32" i="46" s="1"/>
  <c r="DJ32" i="46"/>
  <c r="AU32" i="46" s="1"/>
  <c r="DI32" i="46"/>
  <c r="AT32" i="46" s="1"/>
  <c r="DH32" i="46"/>
  <c r="AS32" i="46" s="1"/>
  <c r="DG32" i="46"/>
  <c r="AR32" i="46" s="1"/>
  <c r="DF32" i="46"/>
  <c r="DE32" i="46"/>
  <c r="DD32" i="46"/>
  <c r="AO32" i="46" s="1"/>
  <c r="DC32" i="46"/>
  <c r="AN32" i="46" s="1"/>
  <c r="DB32" i="46"/>
  <c r="DA32" i="46"/>
  <c r="AL32" i="46" s="1"/>
  <c r="CZ32" i="46"/>
  <c r="AK32" i="46" s="1"/>
  <c r="CY32" i="46"/>
  <c r="AJ32" i="46" s="1"/>
  <c r="CX32" i="46"/>
  <c r="AI32" i="46" s="1"/>
  <c r="CW32" i="46"/>
  <c r="CV32" i="46"/>
  <c r="CU32" i="46"/>
  <c r="AF32" i="46" s="1"/>
  <c r="CT32" i="46"/>
  <c r="CS32" i="46"/>
  <c r="AD32" i="46" s="1"/>
  <c r="CR32" i="46"/>
  <c r="AC32" i="46" s="1"/>
  <c r="CQ32" i="46"/>
  <c r="CP32" i="46"/>
  <c r="AA32" i="46" s="1"/>
  <c r="CO32" i="46"/>
  <c r="CN32" i="46"/>
  <c r="CM32" i="46"/>
  <c r="X32" i="46" s="1"/>
  <c r="CL32" i="46"/>
  <c r="W32" i="46" s="1"/>
  <c r="CK32" i="46"/>
  <c r="V32" i="46" s="1"/>
  <c r="CJ32" i="46"/>
  <c r="U32" i="46" s="1"/>
  <c r="CI32" i="46"/>
  <c r="CH32" i="46"/>
  <c r="S32" i="46" s="1"/>
  <c r="CG32" i="46"/>
  <c r="CF32" i="46"/>
  <c r="CE32" i="46"/>
  <c r="CD32" i="46"/>
  <c r="O32" i="46" s="1"/>
  <c r="CC32" i="46"/>
  <c r="N32" i="46" s="1"/>
  <c r="CB32" i="46"/>
  <c r="M32" i="46" s="1"/>
  <c r="CA32" i="46"/>
  <c r="L32" i="46" s="1"/>
  <c r="BZ32" i="46"/>
  <c r="BY32" i="46"/>
  <c r="BX32" i="46"/>
  <c r="I32" i="46" s="1"/>
  <c r="BW32" i="46"/>
  <c r="H32" i="46" s="1"/>
  <c r="BV32" i="46"/>
  <c r="BU32" i="46"/>
  <c r="F32" i="46" s="1"/>
  <c r="BT32" i="46"/>
  <c r="E32" i="46" s="1"/>
  <c r="BS32" i="46"/>
  <c r="BO32" i="46"/>
  <c r="BN32" i="46"/>
  <c r="B32" i="46"/>
  <c r="B32" i="44" s="1"/>
  <c r="A32" i="46"/>
  <c r="A30" i="27" s="1"/>
  <c r="EF31" i="46"/>
  <c r="BQ31" i="46" s="1"/>
  <c r="EE31" i="46"/>
  <c r="BP31" i="46" s="1"/>
  <c r="ED31" i="46"/>
  <c r="BO31" i="46" s="1"/>
  <c r="EC31" i="46"/>
  <c r="EB31" i="46"/>
  <c r="BM31" i="46" s="1"/>
  <c r="EA31" i="46"/>
  <c r="DZ31" i="46"/>
  <c r="DY31" i="46"/>
  <c r="BJ31" i="46" s="1"/>
  <c r="DX31" i="46"/>
  <c r="BI31" i="46" s="1"/>
  <c r="DW31" i="46"/>
  <c r="BH31" i="46" s="1"/>
  <c r="DV31" i="46"/>
  <c r="BG31" i="46" s="1"/>
  <c r="DU31" i="46"/>
  <c r="DT31" i="46"/>
  <c r="BE31" i="46" s="1"/>
  <c r="DS31" i="46"/>
  <c r="BD31" i="46" s="1"/>
  <c r="DR31" i="46"/>
  <c r="BC31" i="46" s="1"/>
  <c r="DQ31" i="46"/>
  <c r="BB31" i="46" s="1"/>
  <c r="DP31" i="46"/>
  <c r="BA31" i="46" s="1"/>
  <c r="DO31" i="46"/>
  <c r="AZ31" i="46" s="1"/>
  <c r="DN31" i="46"/>
  <c r="AY31" i="46" s="1"/>
  <c r="DM31" i="46"/>
  <c r="AX31" i="46" s="1"/>
  <c r="DL31" i="46"/>
  <c r="AW31" i="46" s="1"/>
  <c r="DK31" i="46"/>
  <c r="DJ31" i="46"/>
  <c r="DI31" i="46"/>
  <c r="AT31" i="46" s="1"/>
  <c r="DH31" i="46"/>
  <c r="AS31" i="46" s="1"/>
  <c r="DG31" i="46"/>
  <c r="AR31" i="46" s="1"/>
  <c r="DF31" i="46"/>
  <c r="AQ31" i="46" s="1"/>
  <c r="DE31" i="46"/>
  <c r="DD31" i="46"/>
  <c r="AO31" i="46" s="1"/>
  <c r="DC31" i="46"/>
  <c r="DB31" i="46"/>
  <c r="AM31" i="46" s="1"/>
  <c r="DA31" i="46"/>
  <c r="AL31" i="46" s="1"/>
  <c r="CZ31" i="46"/>
  <c r="CY31" i="46"/>
  <c r="AJ31" i="46" s="1"/>
  <c r="CX31" i="46"/>
  <c r="AI31" i="46" s="1"/>
  <c r="CW31" i="46"/>
  <c r="CV31" i="46"/>
  <c r="AG31" i="46" s="1"/>
  <c r="CU31" i="46"/>
  <c r="AF31" i="46" s="1"/>
  <c r="CT31" i="46"/>
  <c r="CS31" i="46"/>
  <c r="AD31" i="46" s="1"/>
  <c r="CR31" i="46"/>
  <c r="AC31" i="46" s="1"/>
  <c r="CQ31" i="46"/>
  <c r="AB31" i="46" s="1"/>
  <c r="CP31" i="46"/>
  <c r="AA31" i="46" s="1"/>
  <c r="CO31" i="46"/>
  <c r="CN31" i="46"/>
  <c r="CM31" i="46"/>
  <c r="CL31" i="46"/>
  <c r="CK31" i="46"/>
  <c r="V31" i="46" s="1"/>
  <c r="CJ31" i="46"/>
  <c r="CI31" i="46"/>
  <c r="CH31" i="46"/>
  <c r="S31" i="46" s="1"/>
  <c r="CG31" i="46"/>
  <c r="CF31" i="46"/>
  <c r="Q31" i="46" s="1"/>
  <c r="CE31" i="46"/>
  <c r="CD31" i="46"/>
  <c r="O31" i="46" s="1"/>
  <c r="CC31" i="46"/>
  <c r="N31" i="46" s="1"/>
  <c r="CB31" i="46"/>
  <c r="CA31" i="46"/>
  <c r="L31" i="46" s="1"/>
  <c r="BZ31" i="46"/>
  <c r="K31" i="46" s="1"/>
  <c r="BY31" i="46"/>
  <c r="J31" i="46" s="1"/>
  <c r="BX31" i="46"/>
  <c r="I31" i="46" s="1"/>
  <c r="BW31" i="46"/>
  <c r="H31" i="46" s="1"/>
  <c r="BV31" i="46"/>
  <c r="BU31" i="46"/>
  <c r="F31" i="46" s="1"/>
  <c r="BT31" i="46"/>
  <c r="E31" i="46" s="1"/>
  <c r="BS31" i="46"/>
  <c r="D31" i="46" s="1"/>
  <c r="B31" i="46"/>
  <c r="B31" i="44" s="1"/>
  <c r="A31" i="46"/>
  <c r="A29" i="27" s="1"/>
  <c r="EF30" i="46"/>
  <c r="BQ30" i="46" s="1"/>
  <c r="EE30" i="46"/>
  <c r="ED30" i="46"/>
  <c r="BO30" i="44" s="1"/>
  <c r="EC30" i="46"/>
  <c r="EB30" i="46"/>
  <c r="EA30" i="46"/>
  <c r="DZ30" i="46"/>
  <c r="BK30" i="46" s="1"/>
  <c r="DY30" i="46"/>
  <c r="DX30" i="46"/>
  <c r="BI30" i="46" s="1"/>
  <c r="DW30" i="46"/>
  <c r="DV30" i="46"/>
  <c r="BG30" i="46" s="1"/>
  <c r="DU30" i="46"/>
  <c r="BF30" i="46" s="1"/>
  <c r="DT30" i="46"/>
  <c r="BE30" i="46" s="1"/>
  <c r="DS30" i="46"/>
  <c r="DR30" i="46"/>
  <c r="BC30" i="46" s="1"/>
  <c r="DQ30" i="46"/>
  <c r="BB30" i="46" s="1"/>
  <c r="DP30" i="46"/>
  <c r="BA30" i="46" s="1"/>
  <c r="DO30" i="46"/>
  <c r="AZ30" i="46" s="1"/>
  <c r="DN30" i="46"/>
  <c r="AY30" i="46" s="1"/>
  <c r="DM30" i="46"/>
  <c r="AX30" i="46" s="1"/>
  <c r="DL30" i="46"/>
  <c r="AW30" i="46" s="1"/>
  <c r="DK30" i="46"/>
  <c r="DJ30" i="46"/>
  <c r="AU30" i="46" s="1"/>
  <c r="DI30" i="46"/>
  <c r="AT30" i="46" s="1"/>
  <c r="DH30" i="46"/>
  <c r="AS30" i="46" s="1"/>
  <c r="DG30" i="46"/>
  <c r="AR30" i="46" s="1"/>
  <c r="DF30" i="46"/>
  <c r="AQ30" i="46" s="1"/>
  <c r="DE30" i="46"/>
  <c r="AP30" i="46" s="1"/>
  <c r="DD30" i="46"/>
  <c r="DC30" i="46"/>
  <c r="DB30" i="46"/>
  <c r="AM30" i="46" s="1"/>
  <c r="DA30" i="46"/>
  <c r="CZ30" i="46"/>
  <c r="AK30" i="46" s="1"/>
  <c r="CY30" i="46"/>
  <c r="AJ30" i="46" s="1"/>
  <c r="CX30" i="46"/>
  <c r="AI30" i="46" s="1"/>
  <c r="CW30" i="46"/>
  <c r="AH30" i="46" s="1"/>
  <c r="CV30" i="46"/>
  <c r="AG30" i="46" s="1"/>
  <c r="CU30" i="46"/>
  <c r="AF30" i="46" s="1"/>
  <c r="CT30" i="46"/>
  <c r="AE30" i="46" s="1"/>
  <c r="CS30" i="46"/>
  <c r="CR30" i="46"/>
  <c r="AC30" i="46" s="1"/>
  <c r="CQ30" i="46"/>
  <c r="CP30" i="46"/>
  <c r="AA30" i="46" s="1"/>
  <c r="CO30" i="46"/>
  <c r="Z30" i="46" s="1"/>
  <c r="CN30" i="46"/>
  <c r="CM30" i="46"/>
  <c r="CL30" i="46"/>
  <c r="W30" i="46" s="1"/>
  <c r="CK30" i="46"/>
  <c r="V30" i="46" s="1"/>
  <c r="CJ30" i="46"/>
  <c r="U30" i="46" s="1"/>
  <c r="CI30" i="46"/>
  <c r="CH30" i="46"/>
  <c r="S30" i="46" s="1"/>
  <c r="CG30" i="46"/>
  <c r="R30" i="46" s="1"/>
  <c r="CF30" i="46"/>
  <c r="Q30" i="46" s="1"/>
  <c r="CE30" i="46"/>
  <c r="CD30" i="46"/>
  <c r="O30" i="46" s="1"/>
  <c r="CC30" i="46"/>
  <c r="CB30" i="46"/>
  <c r="M30" i="46" s="1"/>
  <c r="CA30" i="46"/>
  <c r="L30" i="46" s="1"/>
  <c r="BZ30" i="46"/>
  <c r="K30" i="46" s="1"/>
  <c r="BY30" i="46"/>
  <c r="J30" i="46" s="1"/>
  <c r="BX30" i="46"/>
  <c r="I30" i="46" s="1"/>
  <c r="BW30" i="46"/>
  <c r="H30" i="46" s="1"/>
  <c r="BV30" i="46"/>
  <c r="G30" i="46" s="1"/>
  <c r="BU30" i="46"/>
  <c r="BT30" i="46"/>
  <c r="E30" i="46" s="1"/>
  <c r="BS30" i="46"/>
  <c r="B30" i="46"/>
  <c r="B30" i="44" s="1"/>
  <c r="A30" i="46"/>
  <c r="A28" i="27" s="1"/>
  <c r="EF29" i="46"/>
  <c r="EE29" i="46"/>
  <c r="ED29" i="46"/>
  <c r="BO29" i="46" s="1"/>
  <c r="EC29" i="46"/>
  <c r="BN29" i="46" s="1"/>
  <c r="EB29" i="46"/>
  <c r="BM29" i="46" s="1"/>
  <c r="EA29" i="46"/>
  <c r="BL29" i="46" s="1"/>
  <c r="DZ29" i="46"/>
  <c r="BK29" i="46" s="1"/>
  <c r="DY29" i="46"/>
  <c r="BJ29" i="46" s="1"/>
  <c r="DX29" i="46"/>
  <c r="BI29" i="46" s="1"/>
  <c r="DW29" i="46"/>
  <c r="BH29" i="46" s="1"/>
  <c r="DV29" i="46"/>
  <c r="BG29" i="46" s="1"/>
  <c r="DU29" i="46"/>
  <c r="DT29" i="46"/>
  <c r="BE29" i="46" s="1"/>
  <c r="DS29" i="46"/>
  <c r="BD29" i="46" s="1"/>
  <c r="DR29" i="46"/>
  <c r="BC29" i="46" s="1"/>
  <c r="DQ29" i="46"/>
  <c r="DP29" i="46"/>
  <c r="BA29" i="46" s="1"/>
  <c r="DO29" i="46"/>
  <c r="AZ29" i="46" s="1"/>
  <c r="DN29" i="46"/>
  <c r="AY29" i="46" s="1"/>
  <c r="DM29" i="46"/>
  <c r="AX29" i="46" s="1"/>
  <c r="DL29" i="46"/>
  <c r="AW29" i="46" s="1"/>
  <c r="DK29" i="46"/>
  <c r="AV29" i="46" s="1"/>
  <c r="DJ29" i="46"/>
  <c r="AU29" i="46" s="1"/>
  <c r="DI29" i="46"/>
  <c r="AT29" i="46" s="1"/>
  <c r="DH29" i="46"/>
  <c r="AS29" i="46" s="1"/>
  <c r="DG29" i="46"/>
  <c r="AR29" i="46" s="1"/>
  <c r="DF29" i="46"/>
  <c r="AQ29" i="46" s="1"/>
  <c r="DE29" i="46"/>
  <c r="AP29" i="46" s="1"/>
  <c r="DD29" i="46"/>
  <c r="AO29" i="46" s="1"/>
  <c r="DC29" i="46"/>
  <c r="AN29" i="46" s="1"/>
  <c r="DB29" i="46"/>
  <c r="AM29" i="46" s="1"/>
  <c r="DA29" i="46"/>
  <c r="AL29" i="46" s="1"/>
  <c r="CZ29" i="46"/>
  <c r="CY29" i="46"/>
  <c r="AJ29" i="46" s="1"/>
  <c r="CX29" i="46"/>
  <c r="AI29" i="46" s="1"/>
  <c r="CW29" i="46"/>
  <c r="CV29" i="46"/>
  <c r="CU29" i="46"/>
  <c r="AF29" i="46" s="1"/>
  <c r="CT29" i="46"/>
  <c r="CS29" i="46"/>
  <c r="CR29" i="46"/>
  <c r="AC29" i="46" s="1"/>
  <c r="CQ29" i="46"/>
  <c r="AB29" i="46" s="1"/>
  <c r="CP29" i="46"/>
  <c r="AA29" i="46" s="1"/>
  <c r="CO29" i="46"/>
  <c r="Z29" i="46" s="1"/>
  <c r="CN29" i="46"/>
  <c r="Y29" i="46" s="1"/>
  <c r="CM29" i="46"/>
  <c r="X29" i="46" s="1"/>
  <c r="CL29" i="46"/>
  <c r="W29" i="46" s="1"/>
  <c r="CK29" i="46"/>
  <c r="V29" i="46" s="1"/>
  <c r="CJ29" i="46"/>
  <c r="CI29" i="46"/>
  <c r="T29" i="46" s="1"/>
  <c r="CH29" i="46"/>
  <c r="S29" i="46" s="1"/>
  <c r="CG29" i="46"/>
  <c r="R29" i="46" s="1"/>
  <c r="CF29" i="46"/>
  <c r="Q29" i="46" s="1"/>
  <c r="CE29" i="46"/>
  <c r="P29" i="46" s="1"/>
  <c r="CD29" i="46"/>
  <c r="O29" i="46" s="1"/>
  <c r="CC29" i="46"/>
  <c r="N29" i="46" s="1"/>
  <c r="CB29" i="46"/>
  <c r="M29" i="46" s="1"/>
  <c r="CA29" i="46"/>
  <c r="L29" i="46" s="1"/>
  <c r="BZ29" i="46"/>
  <c r="K29" i="46" s="1"/>
  <c r="BY29" i="46"/>
  <c r="BX29" i="46"/>
  <c r="I29" i="46" s="1"/>
  <c r="BW29" i="46"/>
  <c r="H29" i="46" s="1"/>
  <c r="BV29" i="46"/>
  <c r="G29" i="46" s="1"/>
  <c r="BU29" i="46"/>
  <c r="F29" i="46" s="1"/>
  <c r="BT29" i="46"/>
  <c r="E29" i="46" s="1"/>
  <c r="BS29" i="46"/>
  <c r="D29" i="46" s="1"/>
  <c r="B29" i="46"/>
  <c r="B29" i="44" s="1"/>
  <c r="A29" i="46"/>
  <c r="A27" i="27" s="1"/>
  <c r="EF28" i="46"/>
  <c r="BQ28" i="46" s="1"/>
  <c r="EE28" i="46"/>
  <c r="BP28" i="46" s="1"/>
  <c r="ED28" i="46"/>
  <c r="BO28" i="44" s="1"/>
  <c r="EC28" i="46"/>
  <c r="BN28" i="44" s="1"/>
  <c r="EB28" i="46"/>
  <c r="EA28" i="46"/>
  <c r="DZ28" i="46"/>
  <c r="BK28" i="46" s="1"/>
  <c r="DY28" i="46"/>
  <c r="DX28" i="46"/>
  <c r="DW28" i="46"/>
  <c r="BH28" i="46" s="1"/>
  <c r="DV28" i="46"/>
  <c r="BG28" i="46" s="1"/>
  <c r="DU28" i="46"/>
  <c r="BF28" i="46" s="1"/>
  <c r="DT28" i="46"/>
  <c r="BE28" i="46" s="1"/>
  <c r="DS28" i="46"/>
  <c r="DR28" i="46"/>
  <c r="BC28" i="46" s="1"/>
  <c r="DQ28" i="46"/>
  <c r="BB28" i="46" s="1"/>
  <c r="DP28" i="46"/>
  <c r="BA28" i="46" s="1"/>
  <c r="DO28" i="46"/>
  <c r="AZ28" i="46" s="1"/>
  <c r="DN28" i="46"/>
  <c r="DM28" i="46"/>
  <c r="AX28" i="46" s="1"/>
  <c r="DL28" i="46"/>
  <c r="DK28" i="46"/>
  <c r="AV28" i="46" s="1"/>
  <c r="DJ28" i="46"/>
  <c r="AU28" i="46" s="1"/>
  <c r="DI28" i="46"/>
  <c r="AT28" i="46" s="1"/>
  <c r="DH28" i="46"/>
  <c r="AS28" i="46" s="1"/>
  <c r="DG28" i="46"/>
  <c r="AR28" i="46" s="1"/>
  <c r="DF28" i="46"/>
  <c r="AQ28" i="46" s="1"/>
  <c r="DE28" i="46"/>
  <c r="AP28" i="46" s="1"/>
  <c r="DD28" i="46"/>
  <c r="AO28" i="46" s="1"/>
  <c r="DC28" i="46"/>
  <c r="DB28" i="46"/>
  <c r="AM28" i="46" s="1"/>
  <c r="DA28" i="46"/>
  <c r="CZ28" i="46"/>
  <c r="AK28" i="46" s="1"/>
  <c r="CY28" i="46"/>
  <c r="AJ28" i="46" s="1"/>
  <c r="CX28" i="46"/>
  <c r="AI28" i="46" s="1"/>
  <c r="CW28" i="46"/>
  <c r="AH28" i="46" s="1"/>
  <c r="CV28" i="46"/>
  <c r="AG28" i="46" s="1"/>
  <c r="CU28" i="46"/>
  <c r="AF28" i="46" s="1"/>
  <c r="CT28" i="46"/>
  <c r="AE28" i="46" s="1"/>
  <c r="CS28" i="46"/>
  <c r="AD28" i="46" s="1"/>
  <c r="CR28" i="46"/>
  <c r="AC28" i="46" s="1"/>
  <c r="CQ28" i="46"/>
  <c r="CP28" i="46"/>
  <c r="AA28" i="46" s="1"/>
  <c r="CO28" i="46"/>
  <c r="Z28" i="46" s="1"/>
  <c r="CN28" i="46"/>
  <c r="CM28" i="46"/>
  <c r="CL28" i="46"/>
  <c r="CK28" i="46"/>
  <c r="CJ28" i="46"/>
  <c r="U28" i="46" s="1"/>
  <c r="CI28" i="46"/>
  <c r="T28" i="46" s="1"/>
  <c r="CH28" i="46"/>
  <c r="CG28" i="46"/>
  <c r="R28" i="46" s="1"/>
  <c r="CF28" i="46"/>
  <c r="Q28" i="46" s="1"/>
  <c r="CE28" i="46"/>
  <c r="P28" i="46" s="1"/>
  <c r="CD28" i="46"/>
  <c r="O28" i="46" s="1"/>
  <c r="CC28" i="46"/>
  <c r="CB28" i="46"/>
  <c r="M28" i="46" s="1"/>
  <c r="CA28" i="46"/>
  <c r="L28" i="46" s="1"/>
  <c r="BZ28" i="46"/>
  <c r="BY28" i="46"/>
  <c r="J28" i="46" s="1"/>
  <c r="BX28" i="46"/>
  <c r="I28" i="46" s="1"/>
  <c r="BW28" i="46"/>
  <c r="H28" i="46" s="1"/>
  <c r="BV28" i="46"/>
  <c r="G28" i="46" s="1"/>
  <c r="BU28" i="46"/>
  <c r="BT28" i="46"/>
  <c r="E28" i="46" s="1"/>
  <c r="BS28" i="46"/>
  <c r="D28" i="46" s="1"/>
  <c r="BO28" i="46"/>
  <c r="BN28" i="46"/>
  <c r="B28" i="46"/>
  <c r="A28" i="46"/>
  <c r="A26" i="27" s="1"/>
  <c r="EF27" i="46"/>
  <c r="EE27" i="46"/>
  <c r="BP27" i="46" s="1"/>
  <c r="ED27" i="46"/>
  <c r="BO27" i="46" s="1"/>
  <c r="EC27" i="46"/>
  <c r="BN27" i="46" s="1"/>
  <c r="EB27" i="46"/>
  <c r="BM27" i="46" s="1"/>
  <c r="EA27" i="46"/>
  <c r="BL27" i="46" s="1"/>
  <c r="DZ27" i="46"/>
  <c r="BK27" i="46" s="1"/>
  <c r="DY27" i="46"/>
  <c r="BJ27" i="46" s="1"/>
  <c r="DX27" i="46"/>
  <c r="BI27" i="46" s="1"/>
  <c r="DW27" i="46"/>
  <c r="BH27" i="46" s="1"/>
  <c r="DV27" i="46"/>
  <c r="BG27" i="46" s="1"/>
  <c r="DU27" i="46"/>
  <c r="DT27" i="46"/>
  <c r="DS27" i="46"/>
  <c r="BD27" i="46" s="1"/>
  <c r="DR27" i="46"/>
  <c r="DQ27" i="46"/>
  <c r="DP27" i="46"/>
  <c r="BA27" i="46" s="1"/>
  <c r="DO27" i="46"/>
  <c r="DN27" i="46"/>
  <c r="AY27" i="46" s="1"/>
  <c r="DM27" i="46"/>
  <c r="AX27" i="46" s="1"/>
  <c r="DL27" i="46"/>
  <c r="AW27" i="46" s="1"/>
  <c r="DK27" i="46"/>
  <c r="AV27" i="46" s="1"/>
  <c r="DJ27" i="46"/>
  <c r="DI27" i="46"/>
  <c r="AT27" i="46" s="1"/>
  <c r="DH27" i="46"/>
  <c r="AS27" i="46" s="1"/>
  <c r="DG27" i="46"/>
  <c r="AR27" i="46" s="1"/>
  <c r="DF27" i="46"/>
  <c r="AQ27" i="46" s="1"/>
  <c r="DE27" i="46"/>
  <c r="AP27" i="46" s="1"/>
  <c r="DD27" i="46"/>
  <c r="DC27" i="46"/>
  <c r="AN27" i="46" s="1"/>
  <c r="DB27" i="46"/>
  <c r="AM27" i="46" s="1"/>
  <c r="DA27" i="46"/>
  <c r="AL27" i="46" s="1"/>
  <c r="CZ27" i="46"/>
  <c r="AK27" i="46" s="1"/>
  <c r="CY27" i="46"/>
  <c r="CX27" i="46"/>
  <c r="CW27" i="46"/>
  <c r="AH27" i="46" s="1"/>
  <c r="CV27" i="46"/>
  <c r="AG27" i="46" s="1"/>
  <c r="CU27" i="46"/>
  <c r="AF27" i="46" s="1"/>
  <c r="CT27" i="46"/>
  <c r="AE27" i="46" s="1"/>
  <c r="CS27" i="46"/>
  <c r="AD27" i="46" s="1"/>
  <c r="CR27" i="46"/>
  <c r="AC27" i="46" s="1"/>
  <c r="CQ27" i="46"/>
  <c r="AB27" i="46" s="1"/>
  <c r="CP27" i="46"/>
  <c r="AA27" i="46" s="1"/>
  <c r="CO27" i="46"/>
  <c r="Z27" i="46" s="1"/>
  <c r="CN27" i="46"/>
  <c r="Y27" i="46" s="1"/>
  <c r="CM27" i="46"/>
  <c r="X27" i="46" s="1"/>
  <c r="CL27" i="46"/>
  <c r="W27" i="46" s="1"/>
  <c r="CK27" i="46"/>
  <c r="V27" i="46" s="1"/>
  <c r="CJ27" i="46"/>
  <c r="U27" i="46" s="1"/>
  <c r="CI27" i="46"/>
  <c r="CH27" i="46"/>
  <c r="S27" i="46" s="1"/>
  <c r="CG27" i="46"/>
  <c r="R27" i="46" s="1"/>
  <c r="CF27" i="46"/>
  <c r="CE27" i="46"/>
  <c r="P27" i="46" s="1"/>
  <c r="CD27" i="46"/>
  <c r="CC27" i="46"/>
  <c r="N27" i="46" s="1"/>
  <c r="CB27" i="46"/>
  <c r="M27" i="46" s="1"/>
  <c r="CA27" i="46"/>
  <c r="L27" i="46" s="1"/>
  <c r="BZ27" i="46"/>
  <c r="K27" i="46" s="1"/>
  <c r="BY27" i="46"/>
  <c r="J27" i="46" s="1"/>
  <c r="BX27" i="46"/>
  <c r="I27" i="46" s="1"/>
  <c r="BW27" i="46"/>
  <c r="H27" i="46" s="1"/>
  <c r="BV27" i="46"/>
  <c r="BU27" i="46"/>
  <c r="F27" i="46" s="1"/>
  <c r="BT27" i="46"/>
  <c r="E27" i="46" s="1"/>
  <c r="BS27" i="46"/>
  <c r="B27" i="46"/>
  <c r="A27" i="46"/>
  <c r="A25" i="27" s="1"/>
  <c r="EF26" i="46"/>
  <c r="BQ26" i="46" s="1"/>
  <c r="EE26" i="46"/>
  <c r="BP26" i="46" s="1"/>
  <c r="ED26" i="46"/>
  <c r="BO26" i="44" s="1"/>
  <c r="EC26" i="46"/>
  <c r="BN26" i="46" s="1"/>
  <c r="EB26" i="46"/>
  <c r="BM26" i="46" s="1"/>
  <c r="EA26" i="46"/>
  <c r="DZ26" i="46"/>
  <c r="BK26" i="46" s="1"/>
  <c r="DY26" i="46"/>
  <c r="BJ26" i="46" s="1"/>
  <c r="DX26" i="46"/>
  <c r="DW26" i="46"/>
  <c r="BH26" i="46" s="1"/>
  <c r="DV26" i="46"/>
  <c r="BG26" i="46" s="1"/>
  <c r="DU26" i="46"/>
  <c r="BF26" i="46" s="1"/>
  <c r="DT26" i="46"/>
  <c r="BE26" i="46" s="1"/>
  <c r="DS26" i="46"/>
  <c r="BD26" i="46" s="1"/>
  <c r="DR26" i="46"/>
  <c r="BC26" i="46" s="1"/>
  <c r="DQ26" i="46"/>
  <c r="BB26" i="46" s="1"/>
  <c r="DP26" i="46"/>
  <c r="BA26" i="46" s="1"/>
  <c r="DO26" i="46"/>
  <c r="AZ26" i="46" s="1"/>
  <c r="DN26" i="46"/>
  <c r="AY26" i="46" s="1"/>
  <c r="DM26" i="46"/>
  <c r="DL26" i="46"/>
  <c r="AW26" i="46" s="1"/>
  <c r="DK26" i="46"/>
  <c r="DJ26" i="46"/>
  <c r="AU26" i="46" s="1"/>
  <c r="DI26" i="46"/>
  <c r="AT26" i="46" s="1"/>
  <c r="DH26" i="46"/>
  <c r="AS26" i="46" s="1"/>
  <c r="DG26" i="46"/>
  <c r="DF26" i="46"/>
  <c r="AQ26" i="46" s="1"/>
  <c r="DE26" i="46"/>
  <c r="AP26" i="46" s="1"/>
  <c r="DD26" i="46"/>
  <c r="AO26" i="46" s="1"/>
  <c r="DC26" i="46"/>
  <c r="DB26" i="46"/>
  <c r="AM26" i="46" s="1"/>
  <c r="DA26" i="46"/>
  <c r="AL26" i="46" s="1"/>
  <c r="CZ26" i="46"/>
  <c r="AK26" i="46" s="1"/>
  <c r="CY26" i="46"/>
  <c r="CX26" i="46"/>
  <c r="AI26" i="46" s="1"/>
  <c r="CW26" i="46"/>
  <c r="CV26" i="46"/>
  <c r="AG26" i="46" s="1"/>
  <c r="CU26" i="46"/>
  <c r="AF26" i="46" s="1"/>
  <c r="CT26" i="46"/>
  <c r="AE26" i="46" s="1"/>
  <c r="CS26" i="46"/>
  <c r="AD26" i="46" s="1"/>
  <c r="CR26" i="46"/>
  <c r="AC26" i="46" s="1"/>
  <c r="CQ26" i="46"/>
  <c r="AB26" i="46" s="1"/>
  <c r="CP26" i="46"/>
  <c r="AA26" i="46" s="1"/>
  <c r="CO26" i="46"/>
  <c r="Z26" i="46" s="1"/>
  <c r="CN26" i="46"/>
  <c r="Y26" i="46" s="1"/>
  <c r="CM26" i="46"/>
  <c r="CL26" i="46"/>
  <c r="W26" i="46" s="1"/>
  <c r="CK26" i="46"/>
  <c r="V26" i="46" s="1"/>
  <c r="CJ26" i="46"/>
  <c r="CI26" i="46"/>
  <c r="T26" i="46" s="1"/>
  <c r="CH26" i="46"/>
  <c r="S26" i="46" s="1"/>
  <c r="CG26" i="46"/>
  <c r="R26" i="46" s="1"/>
  <c r="CF26" i="46"/>
  <c r="Q26" i="46" s="1"/>
  <c r="CE26" i="46"/>
  <c r="P26" i="46" s="1"/>
  <c r="CD26" i="46"/>
  <c r="O26" i="46" s="1"/>
  <c r="CC26" i="46"/>
  <c r="N26" i="46" s="1"/>
  <c r="CB26" i="46"/>
  <c r="M26" i="46" s="1"/>
  <c r="CA26" i="46"/>
  <c r="BZ26" i="46"/>
  <c r="K26" i="46" s="1"/>
  <c r="BY26" i="46"/>
  <c r="J26" i="46" s="1"/>
  <c r="BX26" i="46"/>
  <c r="I26" i="46" s="1"/>
  <c r="BW26" i="46"/>
  <c r="H26" i="46" s="1"/>
  <c r="BV26" i="46"/>
  <c r="G26" i="46" s="1"/>
  <c r="BU26" i="46"/>
  <c r="F26" i="46" s="1"/>
  <c r="BT26" i="46"/>
  <c r="E26" i="46" s="1"/>
  <c r="BS26" i="46"/>
  <c r="D26" i="46" s="1"/>
  <c r="BO26" i="46"/>
  <c r="B26" i="46"/>
  <c r="A26" i="46"/>
  <c r="A24" i="27" s="1"/>
  <c r="EF25" i="46"/>
  <c r="EE25" i="46"/>
  <c r="BP25" i="46" s="1"/>
  <c r="ED25" i="46"/>
  <c r="BO25" i="46" s="1"/>
  <c r="EC25" i="46"/>
  <c r="EB25" i="46"/>
  <c r="BM25" i="46" s="1"/>
  <c r="EA25" i="46"/>
  <c r="DZ25" i="46"/>
  <c r="BK25" i="46" s="1"/>
  <c r="DY25" i="46"/>
  <c r="BJ25" i="46" s="1"/>
  <c r="DX25" i="46"/>
  <c r="BI25" i="46" s="1"/>
  <c r="DW25" i="46"/>
  <c r="BH25" i="46" s="1"/>
  <c r="DV25" i="46"/>
  <c r="BG25" i="46" s="1"/>
  <c r="DU25" i="46"/>
  <c r="DT25" i="46"/>
  <c r="BE25" i="46" s="1"/>
  <c r="DS25" i="46"/>
  <c r="BD25" i="46" s="1"/>
  <c r="DR25" i="46"/>
  <c r="DQ25" i="46"/>
  <c r="BB25" i="46" s="1"/>
  <c r="DP25" i="46"/>
  <c r="DO25" i="46"/>
  <c r="AZ25" i="46" s="1"/>
  <c r="DN25" i="46"/>
  <c r="AY25" i="46" s="1"/>
  <c r="DM25" i="46"/>
  <c r="AX25" i="46" s="1"/>
  <c r="DL25" i="46"/>
  <c r="AW25" i="46" s="1"/>
  <c r="DK25" i="46"/>
  <c r="AV25" i="46" s="1"/>
  <c r="DJ25" i="46"/>
  <c r="AU25" i="46" s="1"/>
  <c r="DI25" i="46"/>
  <c r="AT25" i="46" s="1"/>
  <c r="DH25" i="46"/>
  <c r="AS25" i="46" s="1"/>
  <c r="DG25" i="46"/>
  <c r="AR25" i="46" s="1"/>
  <c r="DF25" i="46"/>
  <c r="AQ25" i="46" s="1"/>
  <c r="DE25" i="46"/>
  <c r="DD25" i="46"/>
  <c r="AO25" i="46" s="1"/>
  <c r="DC25" i="46"/>
  <c r="AN25" i="46" s="1"/>
  <c r="DB25" i="46"/>
  <c r="AM25" i="46" s="1"/>
  <c r="DA25" i="46"/>
  <c r="AL25" i="46" s="1"/>
  <c r="CZ25" i="46"/>
  <c r="CY25" i="46"/>
  <c r="AJ25" i="46" s="1"/>
  <c r="CX25" i="46"/>
  <c r="AI25" i="46" s="1"/>
  <c r="CW25" i="46"/>
  <c r="CV25" i="46"/>
  <c r="AG25" i="46" s="1"/>
  <c r="CU25" i="46"/>
  <c r="AF25" i="46" s="1"/>
  <c r="CT25" i="46"/>
  <c r="AE25" i="46" s="1"/>
  <c r="CS25" i="46"/>
  <c r="AD25" i="46" s="1"/>
  <c r="CR25" i="46"/>
  <c r="AC25" i="46" s="1"/>
  <c r="CQ25" i="46"/>
  <c r="AB25" i="46" s="1"/>
  <c r="CP25" i="46"/>
  <c r="AA25" i="46" s="1"/>
  <c r="CO25" i="46"/>
  <c r="Z25" i="46" s="1"/>
  <c r="CN25" i="46"/>
  <c r="Y25" i="46" s="1"/>
  <c r="CM25" i="46"/>
  <c r="CL25" i="46"/>
  <c r="CK25" i="46"/>
  <c r="V25" i="46" s="1"/>
  <c r="CJ25" i="46"/>
  <c r="U25" i="46" s="1"/>
  <c r="CI25" i="46"/>
  <c r="T25" i="46" s="1"/>
  <c r="CH25" i="46"/>
  <c r="S25" i="46" s="1"/>
  <c r="CG25" i="46"/>
  <c r="R25" i="46" s="1"/>
  <c r="CF25" i="46"/>
  <c r="Q25" i="46" s="1"/>
  <c r="CE25" i="46"/>
  <c r="CD25" i="46"/>
  <c r="O25" i="46" s="1"/>
  <c r="CC25" i="46"/>
  <c r="CB25" i="46"/>
  <c r="M25" i="46" s="1"/>
  <c r="CA25" i="46"/>
  <c r="L25" i="46" s="1"/>
  <c r="BZ25" i="46"/>
  <c r="K25" i="46" s="1"/>
  <c r="BY25" i="46"/>
  <c r="BX25" i="46"/>
  <c r="I25" i="46" s="1"/>
  <c r="BW25" i="46"/>
  <c r="BV25" i="46"/>
  <c r="G25" i="46" s="1"/>
  <c r="BU25" i="46"/>
  <c r="F25" i="46" s="1"/>
  <c r="BT25" i="46"/>
  <c r="BS25" i="46"/>
  <c r="D25" i="46" s="1"/>
  <c r="B25" i="46"/>
  <c r="A25" i="46"/>
  <c r="A23" i="27" s="1"/>
  <c r="EF24" i="46"/>
  <c r="BQ24" i="46" s="1"/>
  <c r="EE24" i="46"/>
  <c r="BP24" i="46" s="1"/>
  <c r="ED24" i="46"/>
  <c r="BO24" i="46" s="1"/>
  <c r="EC24" i="46"/>
  <c r="EB24" i="46"/>
  <c r="BM24" i="46" s="1"/>
  <c r="EA24" i="46"/>
  <c r="BL24" i="46" s="1"/>
  <c r="DZ24" i="46"/>
  <c r="BK24" i="46" s="1"/>
  <c r="DY24" i="46"/>
  <c r="BJ24" i="46" s="1"/>
  <c r="DX24" i="46"/>
  <c r="BI24" i="46" s="1"/>
  <c r="DW24" i="46"/>
  <c r="DV24" i="46"/>
  <c r="DU24" i="46"/>
  <c r="BF24" i="46" s="1"/>
  <c r="DT24" i="46"/>
  <c r="BE24" i="46" s="1"/>
  <c r="DS24" i="46"/>
  <c r="BD24" i="46" s="1"/>
  <c r="DR24" i="46"/>
  <c r="BC24" i="46" s="1"/>
  <c r="DQ24" i="46"/>
  <c r="BB24" i="46" s="1"/>
  <c r="DP24" i="46"/>
  <c r="BA24" i="46" s="1"/>
  <c r="DO24" i="46"/>
  <c r="DN24" i="46"/>
  <c r="AY24" i="46" s="1"/>
  <c r="DM24" i="46"/>
  <c r="AX24" i="46" s="1"/>
  <c r="DL24" i="46"/>
  <c r="AW24" i="46" s="1"/>
  <c r="DK24" i="46"/>
  <c r="AV24" i="46" s="1"/>
  <c r="DJ24" i="46"/>
  <c r="AU24" i="46" s="1"/>
  <c r="DI24" i="46"/>
  <c r="DH24" i="46"/>
  <c r="AS24" i="46" s="1"/>
  <c r="DG24" i="46"/>
  <c r="AR24" i="46" s="1"/>
  <c r="DF24" i="46"/>
  <c r="AQ24" i="46" s="1"/>
  <c r="DE24" i="46"/>
  <c r="AP24" i="46" s="1"/>
  <c r="DD24" i="46"/>
  <c r="DC24" i="46"/>
  <c r="AN24" i="46" s="1"/>
  <c r="DB24" i="46"/>
  <c r="DA24" i="46"/>
  <c r="AL24" i="46" s="1"/>
  <c r="CZ24" i="46"/>
  <c r="AK24" i="46" s="1"/>
  <c r="CY24" i="46"/>
  <c r="AJ24" i="46" s="1"/>
  <c r="CX24" i="46"/>
  <c r="AI24" i="46" s="1"/>
  <c r="CW24" i="46"/>
  <c r="AH24" i="46" s="1"/>
  <c r="CV24" i="46"/>
  <c r="AG24" i="46" s="1"/>
  <c r="CU24" i="46"/>
  <c r="AF24" i="46" s="1"/>
  <c r="CT24" i="46"/>
  <c r="AE24" i="46" s="1"/>
  <c r="CS24" i="46"/>
  <c r="CR24" i="46"/>
  <c r="AC24" i="46" s="1"/>
  <c r="CQ24" i="46"/>
  <c r="AB24" i="46" s="1"/>
  <c r="CP24" i="46"/>
  <c r="CO24" i="46"/>
  <c r="Z24" i="46" s="1"/>
  <c r="CN24" i="46"/>
  <c r="Y24" i="46" s="1"/>
  <c r="CM24" i="46"/>
  <c r="X24" i="46" s="1"/>
  <c r="CL24" i="46"/>
  <c r="W24" i="46" s="1"/>
  <c r="CK24" i="46"/>
  <c r="V24" i="46" s="1"/>
  <c r="CJ24" i="46"/>
  <c r="U24" i="46" s="1"/>
  <c r="CI24" i="46"/>
  <c r="CH24" i="46"/>
  <c r="CG24" i="46"/>
  <c r="R24" i="46" s="1"/>
  <c r="CF24" i="46"/>
  <c r="Q24" i="46" s="1"/>
  <c r="CE24" i="46"/>
  <c r="P24" i="46" s="1"/>
  <c r="CD24" i="46"/>
  <c r="O24" i="46" s="1"/>
  <c r="CC24" i="46"/>
  <c r="N24" i="46" s="1"/>
  <c r="CB24" i="46"/>
  <c r="M24" i="46" s="1"/>
  <c r="CA24" i="46"/>
  <c r="L24" i="46" s="1"/>
  <c r="BZ24" i="46"/>
  <c r="K24" i="46" s="1"/>
  <c r="BY24" i="46"/>
  <c r="J24" i="46" s="1"/>
  <c r="BX24" i="46"/>
  <c r="BW24" i="46"/>
  <c r="H24" i="46" s="1"/>
  <c r="BV24" i="46"/>
  <c r="G24" i="46" s="1"/>
  <c r="BU24" i="46"/>
  <c r="F24" i="46" s="1"/>
  <c r="BT24" i="46"/>
  <c r="E24" i="46" s="1"/>
  <c r="BS24" i="46"/>
  <c r="B24" i="46"/>
  <c r="A24" i="46"/>
  <c r="A22" i="27" s="1"/>
  <c r="EF23" i="46"/>
  <c r="BQ23" i="46" s="1"/>
  <c r="EE23" i="46"/>
  <c r="BP23" i="46" s="1"/>
  <c r="ED23" i="46"/>
  <c r="BO23" i="46" s="1"/>
  <c r="EC23" i="46"/>
  <c r="BN23" i="46" s="1"/>
  <c r="EB23" i="46"/>
  <c r="BM23" i="46" s="1"/>
  <c r="EA23" i="46"/>
  <c r="BL23" i="46" s="1"/>
  <c r="DZ23" i="46"/>
  <c r="DY23" i="46"/>
  <c r="BJ23" i="46" s="1"/>
  <c r="DX23" i="46"/>
  <c r="BI23" i="46" s="1"/>
  <c r="DW23" i="46"/>
  <c r="BH23" i="46" s="1"/>
  <c r="DV23" i="46"/>
  <c r="BG23" i="46" s="1"/>
  <c r="DU23" i="46"/>
  <c r="BF23" i="46" s="1"/>
  <c r="DT23" i="46"/>
  <c r="BE23" i="46" s="1"/>
  <c r="DS23" i="46"/>
  <c r="BD23" i="46" s="1"/>
  <c r="DR23" i="46"/>
  <c r="BC23" i="46" s="1"/>
  <c r="DQ23" i="46"/>
  <c r="BB23" i="46" s="1"/>
  <c r="DP23" i="46"/>
  <c r="BA23" i="46" s="1"/>
  <c r="DO23" i="46"/>
  <c r="DN23" i="46"/>
  <c r="AY23" i="44" s="1"/>
  <c r="DM23" i="46"/>
  <c r="AX23" i="46" s="1"/>
  <c r="DL23" i="46"/>
  <c r="AW23" i="46" s="1"/>
  <c r="DK23" i="46"/>
  <c r="AV23" i="46" s="1"/>
  <c r="DJ23" i="46"/>
  <c r="AU23" i="46" s="1"/>
  <c r="DI23" i="46"/>
  <c r="AT23" i="46" s="1"/>
  <c r="DH23" i="46"/>
  <c r="AS23" i="46" s="1"/>
  <c r="DG23" i="46"/>
  <c r="AR23" i="46" s="1"/>
  <c r="DF23" i="46"/>
  <c r="AQ23" i="46" s="1"/>
  <c r="DE23" i="46"/>
  <c r="DD23" i="46"/>
  <c r="DC23" i="46"/>
  <c r="AN23" i="46" s="1"/>
  <c r="DB23" i="46"/>
  <c r="AM23" i="46" s="1"/>
  <c r="DA23" i="46"/>
  <c r="AL23" i="46" s="1"/>
  <c r="CZ23" i="46"/>
  <c r="AK23" i="46" s="1"/>
  <c r="CY23" i="46"/>
  <c r="AJ23" i="46" s="1"/>
  <c r="CX23" i="46"/>
  <c r="AI23" i="46" s="1"/>
  <c r="CW23" i="46"/>
  <c r="AH23" i="46" s="1"/>
  <c r="CV23" i="46"/>
  <c r="AG23" i="46" s="1"/>
  <c r="CU23" i="46"/>
  <c r="CT23" i="46"/>
  <c r="CS23" i="46"/>
  <c r="AD23" i="46" s="1"/>
  <c r="CR23" i="46"/>
  <c r="AC23" i="46" s="1"/>
  <c r="CQ23" i="46"/>
  <c r="CP23" i="46"/>
  <c r="AA23" i="46" s="1"/>
  <c r="CO23" i="46"/>
  <c r="Z23" i="46" s="1"/>
  <c r="CN23" i="46"/>
  <c r="Y23" i="46" s="1"/>
  <c r="CM23" i="46"/>
  <c r="X23" i="46" s="1"/>
  <c r="CL23" i="46"/>
  <c r="W23" i="46" s="1"/>
  <c r="CK23" i="46"/>
  <c r="V23" i="46" s="1"/>
  <c r="CJ23" i="46"/>
  <c r="U23" i="46" s="1"/>
  <c r="CI23" i="46"/>
  <c r="T23" i="46" s="1"/>
  <c r="CH23" i="46"/>
  <c r="S23" i="46" s="1"/>
  <c r="CG23" i="46"/>
  <c r="R23" i="46" s="1"/>
  <c r="CF23" i="46"/>
  <c r="Q23" i="46" s="1"/>
  <c r="CE23" i="46"/>
  <c r="P23" i="46" s="1"/>
  <c r="CD23" i="46"/>
  <c r="O23" i="46" s="1"/>
  <c r="CC23" i="46"/>
  <c r="N23" i="46" s="1"/>
  <c r="CB23" i="46"/>
  <c r="M23" i="46" s="1"/>
  <c r="CA23" i="46"/>
  <c r="L23" i="46" s="1"/>
  <c r="BZ23" i="46"/>
  <c r="K23" i="46" s="1"/>
  <c r="BY23" i="46"/>
  <c r="BX23" i="46"/>
  <c r="I23" i="46" s="1"/>
  <c r="BW23" i="46"/>
  <c r="BV23" i="46"/>
  <c r="G23" i="46" s="1"/>
  <c r="BU23" i="46"/>
  <c r="F23" i="46" s="1"/>
  <c r="BT23" i="46"/>
  <c r="E23" i="46" s="1"/>
  <c r="BS23" i="46"/>
  <c r="D23" i="46" s="1"/>
  <c r="AY23" i="46"/>
  <c r="B23" i="46"/>
  <c r="A23" i="46"/>
  <c r="A21" i="27" s="1"/>
  <c r="EF22" i="46"/>
  <c r="BQ22" i="46" s="1"/>
  <c r="EE22" i="46"/>
  <c r="ED22" i="46"/>
  <c r="BO22" i="46" s="1"/>
  <c r="EC22" i="46"/>
  <c r="BN22" i="46" s="1"/>
  <c r="EB22" i="46"/>
  <c r="EA22" i="46"/>
  <c r="BL22" i="46" s="1"/>
  <c r="DZ22" i="46"/>
  <c r="DY22" i="46"/>
  <c r="BJ22" i="46" s="1"/>
  <c r="DX22" i="46"/>
  <c r="BI22" i="46" s="1"/>
  <c r="DW22" i="46"/>
  <c r="BH22" i="46" s="1"/>
  <c r="DV22" i="46"/>
  <c r="BG22" i="46" s="1"/>
  <c r="DU22" i="46"/>
  <c r="BF22" i="46" s="1"/>
  <c r="DT22" i="46"/>
  <c r="BE22" i="46" s="1"/>
  <c r="DS22" i="46"/>
  <c r="BD22" i="46" s="1"/>
  <c r="DR22" i="46"/>
  <c r="BC22" i="46" s="1"/>
  <c r="DQ22" i="46"/>
  <c r="BB22" i="46" s="1"/>
  <c r="DP22" i="46"/>
  <c r="BA22" i="46" s="1"/>
  <c r="DO22" i="46"/>
  <c r="AZ22" i="46" s="1"/>
  <c r="DN22" i="46"/>
  <c r="AY22" i="46" s="1"/>
  <c r="DM22" i="46"/>
  <c r="AX22" i="46" s="1"/>
  <c r="DL22" i="46"/>
  <c r="AW22" i="46" s="1"/>
  <c r="DK22" i="46"/>
  <c r="AV22" i="46" s="1"/>
  <c r="DJ22" i="46"/>
  <c r="AU22" i="46" s="1"/>
  <c r="DI22" i="46"/>
  <c r="DH22" i="46"/>
  <c r="AS22" i="46" s="1"/>
  <c r="DG22" i="46"/>
  <c r="AR22" i="46" s="1"/>
  <c r="DF22" i="46"/>
  <c r="AQ22" i="46" s="1"/>
  <c r="DE22" i="46"/>
  <c r="AP22" i="46" s="1"/>
  <c r="DD22" i="46"/>
  <c r="DC22" i="46"/>
  <c r="AN22" i="46" s="1"/>
  <c r="DB22" i="46"/>
  <c r="AM22" i="46" s="1"/>
  <c r="DA22" i="46"/>
  <c r="AL22" i="46" s="1"/>
  <c r="CZ22" i="46"/>
  <c r="AK22" i="46" s="1"/>
  <c r="CY22" i="46"/>
  <c r="CX22" i="46"/>
  <c r="AI22" i="46" s="1"/>
  <c r="CW22" i="46"/>
  <c r="AH22" i="46" s="1"/>
  <c r="CV22" i="46"/>
  <c r="AG22" i="46" s="1"/>
  <c r="CU22" i="46"/>
  <c r="AF22" i="46" s="1"/>
  <c r="CT22" i="46"/>
  <c r="CS22" i="46"/>
  <c r="AD22" i="46" s="1"/>
  <c r="CR22" i="46"/>
  <c r="AC22" i="46" s="1"/>
  <c r="CQ22" i="46"/>
  <c r="AB22" i="46" s="1"/>
  <c r="CP22" i="46"/>
  <c r="AA22" i="46" s="1"/>
  <c r="CO22" i="46"/>
  <c r="Z22" i="46" s="1"/>
  <c r="CN22" i="46"/>
  <c r="Y22" i="46" s="1"/>
  <c r="CM22" i="46"/>
  <c r="X22" i="46" s="1"/>
  <c r="CL22" i="46"/>
  <c r="W22" i="46" s="1"/>
  <c r="CK22" i="46"/>
  <c r="CJ22" i="46"/>
  <c r="U22" i="46" s="1"/>
  <c r="CI22" i="46"/>
  <c r="T22" i="46" s="1"/>
  <c r="CH22" i="46"/>
  <c r="S22" i="46" s="1"/>
  <c r="CG22" i="46"/>
  <c r="R22" i="46" s="1"/>
  <c r="CF22" i="46"/>
  <c r="CE22" i="46"/>
  <c r="P22" i="46" s="1"/>
  <c r="CD22" i="46"/>
  <c r="O22" i="46" s="1"/>
  <c r="CC22" i="46"/>
  <c r="CB22" i="46"/>
  <c r="M22" i="46" s="1"/>
  <c r="CA22" i="46"/>
  <c r="L22" i="46" s="1"/>
  <c r="BZ22" i="46"/>
  <c r="K22" i="46" s="1"/>
  <c r="BY22" i="46"/>
  <c r="J22" i="46" s="1"/>
  <c r="BX22" i="46"/>
  <c r="I22" i="46" s="1"/>
  <c r="BW22" i="46"/>
  <c r="H22" i="46" s="1"/>
  <c r="BV22" i="46"/>
  <c r="G22" i="46" s="1"/>
  <c r="BU22" i="46"/>
  <c r="F22" i="46" s="1"/>
  <c r="BT22" i="46"/>
  <c r="E22" i="46" s="1"/>
  <c r="BS22" i="46"/>
  <c r="B22" i="46"/>
  <c r="A22" i="46"/>
  <c r="A20" i="27" s="1"/>
  <c r="EF21" i="46"/>
  <c r="EE21" i="46"/>
  <c r="BP21" i="46" s="1"/>
  <c r="ED21" i="46"/>
  <c r="BO21" i="46" s="1"/>
  <c r="EC21" i="46"/>
  <c r="BN21" i="46" s="1"/>
  <c r="EB21" i="46"/>
  <c r="BM21" i="46" s="1"/>
  <c r="EA21" i="46"/>
  <c r="BL21" i="46" s="1"/>
  <c r="DZ21" i="46"/>
  <c r="BK21" i="46" s="1"/>
  <c r="DY21" i="46"/>
  <c r="BJ21" i="46" s="1"/>
  <c r="DX21" i="46"/>
  <c r="DW21" i="46"/>
  <c r="BH21" i="46" s="1"/>
  <c r="DV21" i="46"/>
  <c r="BG21" i="46" s="1"/>
  <c r="DU21" i="46"/>
  <c r="BF21" i="46" s="1"/>
  <c r="DT21" i="46"/>
  <c r="BE21" i="46" s="1"/>
  <c r="DS21" i="46"/>
  <c r="BD21" i="46" s="1"/>
  <c r="DR21" i="46"/>
  <c r="BC21" i="46" s="1"/>
  <c r="DQ21" i="46"/>
  <c r="BB21" i="46" s="1"/>
  <c r="DP21" i="46"/>
  <c r="BA21" i="46" s="1"/>
  <c r="DO21" i="46"/>
  <c r="AZ21" i="46" s="1"/>
  <c r="DN21" i="46"/>
  <c r="AY21" i="46" s="1"/>
  <c r="DM21" i="46"/>
  <c r="DL21" i="46"/>
  <c r="AW21" i="46" s="1"/>
  <c r="DK21" i="46"/>
  <c r="AV21" i="46" s="1"/>
  <c r="DJ21" i="46"/>
  <c r="AU21" i="46" s="1"/>
  <c r="DI21" i="46"/>
  <c r="AT21" i="46" s="1"/>
  <c r="DH21" i="46"/>
  <c r="AS21" i="46" s="1"/>
  <c r="DG21" i="46"/>
  <c r="AR21" i="46" s="1"/>
  <c r="DF21" i="46"/>
  <c r="AQ21" i="44" s="1"/>
  <c r="DE21" i="46"/>
  <c r="DD21" i="46"/>
  <c r="AO21" i="46" s="1"/>
  <c r="DC21" i="46"/>
  <c r="DB21" i="46"/>
  <c r="AM21" i="46" s="1"/>
  <c r="DA21" i="46"/>
  <c r="AL21" i="46" s="1"/>
  <c r="CZ21" i="46"/>
  <c r="CY21" i="46"/>
  <c r="AJ21" i="46" s="1"/>
  <c r="CX21" i="46"/>
  <c r="AI21" i="46" s="1"/>
  <c r="CW21" i="46"/>
  <c r="AH21" i="46" s="1"/>
  <c r="CV21" i="46"/>
  <c r="AG21" i="46" s="1"/>
  <c r="CU21" i="46"/>
  <c r="AF21" i="46" s="1"/>
  <c r="CT21" i="46"/>
  <c r="AE21" i="46" s="1"/>
  <c r="CS21" i="46"/>
  <c r="AD21" i="46" s="1"/>
  <c r="CR21" i="46"/>
  <c r="AC21" i="46" s="1"/>
  <c r="CQ21" i="46"/>
  <c r="AB21" i="46" s="1"/>
  <c r="CP21" i="46"/>
  <c r="CO21" i="46"/>
  <c r="Z21" i="44" s="1"/>
  <c r="CN21" i="46"/>
  <c r="Y21" i="46" s="1"/>
  <c r="CM21" i="46"/>
  <c r="X21" i="46" s="1"/>
  <c r="CL21" i="46"/>
  <c r="W21" i="46" s="1"/>
  <c r="CK21" i="46"/>
  <c r="V21" i="46" s="1"/>
  <c r="CJ21" i="46"/>
  <c r="CI21" i="46"/>
  <c r="T21" i="46" s="1"/>
  <c r="CH21" i="46"/>
  <c r="S21" i="46" s="1"/>
  <c r="CG21" i="46"/>
  <c r="CF21" i="46"/>
  <c r="CE21" i="46"/>
  <c r="P21" i="46" s="1"/>
  <c r="CD21" i="46"/>
  <c r="O21" i="46" s="1"/>
  <c r="CC21" i="46"/>
  <c r="N21" i="46" s="1"/>
  <c r="CB21" i="46"/>
  <c r="M21" i="46" s="1"/>
  <c r="CA21" i="46"/>
  <c r="L21" i="46" s="1"/>
  <c r="BZ21" i="46"/>
  <c r="K21" i="46" s="1"/>
  <c r="BY21" i="46"/>
  <c r="BX21" i="46"/>
  <c r="I21" i="46" s="1"/>
  <c r="BW21" i="46"/>
  <c r="BV21" i="46"/>
  <c r="G21" i="46" s="1"/>
  <c r="BU21" i="46"/>
  <c r="F21" i="46" s="1"/>
  <c r="BT21" i="46"/>
  <c r="E21" i="46" s="1"/>
  <c r="BS21" i="46"/>
  <c r="D21" i="46" s="1"/>
  <c r="B21" i="46"/>
  <c r="A21" i="46"/>
  <c r="A19" i="27" s="1"/>
  <c r="EF20" i="46"/>
  <c r="BQ20" i="46" s="1"/>
  <c r="EE20" i="46"/>
  <c r="BP20" i="46" s="1"/>
  <c r="ED20" i="46"/>
  <c r="BO20" i="46" s="1"/>
  <c r="EC20" i="46"/>
  <c r="BN20" i="46" s="1"/>
  <c r="EB20" i="46"/>
  <c r="EA20" i="46"/>
  <c r="BL20" i="46" s="1"/>
  <c r="DZ20" i="46"/>
  <c r="BK20" i="46" s="1"/>
  <c r="DY20" i="46"/>
  <c r="DX20" i="46"/>
  <c r="BI20" i="46" s="1"/>
  <c r="DW20" i="46"/>
  <c r="BH20" i="46" s="1"/>
  <c r="DV20" i="46"/>
  <c r="BG20" i="46" s="1"/>
  <c r="DU20" i="46"/>
  <c r="BF20" i="46" s="1"/>
  <c r="DT20" i="46"/>
  <c r="BE20" i="46" s="1"/>
  <c r="DS20" i="46"/>
  <c r="BD20" i="46" s="1"/>
  <c r="DR20" i="46"/>
  <c r="BC20" i="46" s="1"/>
  <c r="DQ20" i="46"/>
  <c r="BB20" i="46" s="1"/>
  <c r="DP20" i="46"/>
  <c r="DO20" i="46"/>
  <c r="AZ20" i="46" s="1"/>
  <c r="DN20" i="46"/>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DB20" i="46"/>
  <c r="AM20" i="46" s="1"/>
  <c r="DA20" i="46"/>
  <c r="AL20" i="46" s="1"/>
  <c r="CZ20" i="46"/>
  <c r="AK20" i="46" s="1"/>
  <c r="CY20" i="46"/>
  <c r="AJ20" i="46" s="1"/>
  <c r="CX20" i="46"/>
  <c r="AI20" i="46" s="1"/>
  <c r="CW20" i="46"/>
  <c r="AH20" i="46" s="1"/>
  <c r="CV20" i="46"/>
  <c r="CU20" i="46"/>
  <c r="AF20" i="46" s="1"/>
  <c r="CT20" i="46"/>
  <c r="AE20" i="46" s="1"/>
  <c r="CS20" i="46"/>
  <c r="CR20" i="46"/>
  <c r="AC20" i="46" s="1"/>
  <c r="CQ20" i="46"/>
  <c r="AB20" i="46" s="1"/>
  <c r="CP20" i="46"/>
  <c r="CO20" i="46"/>
  <c r="Z20" i="46" s="1"/>
  <c r="CN20" i="46"/>
  <c r="Y20" i="46" s="1"/>
  <c r="CM20" i="46"/>
  <c r="X20" i="46" s="1"/>
  <c r="CL20" i="46"/>
  <c r="W20" i="46" s="1"/>
  <c r="CK20" i="46"/>
  <c r="CJ20" i="46"/>
  <c r="U20" i="46" s="1"/>
  <c r="CI20" i="46"/>
  <c r="T20" i="46" s="1"/>
  <c r="CH20" i="46"/>
  <c r="S20" i="46" s="1"/>
  <c r="CG20" i="46"/>
  <c r="R20" i="46" s="1"/>
  <c r="CF20" i="46"/>
  <c r="CE20" i="46"/>
  <c r="P20" i="46" s="1"/>
  <c r="CD20" i="46"/>
  <c r="O20" i="46" s="1"/>
  <c r="CC20" i="46"/>
  <c r="N20" i="46" s="1"/>
  <c r="CB20" i="46"/>
  <c r="M20" i="46" s="1"/>
  <c r="CA20" i="46"/>
  <c r="L20" i="46" s="1"/>
  <c r="BZ20" i="46"/>
  <c r="BY20" i="46"/>
  <c r="J20" i="46" s="1"/>
  <c r="BX20" i="46"/>
  <c r="BW20" i="46"/>
  <c r="H20" i="46" s="1"/>
  <c r="BV20" i="46"/>
  <c r="G20" i="46" s="1"/>
  <c r="BU20" i="46"/>
  <c r="F20" i="46" s="1"/>
  <c r="BT20" i="46"/>
  <c r="E20" i="46" s="1"/>
  <c r="BS20" i="46"/>
  <c r="D20" i="46" s="1"/>
  <c r="B20" i="46"/>
  <c r="A20" i="46"/>
  <c r="A18" i="27" s="1"/>
  <c r="EF19" i="46"/>
  <c r="EE19" i="46"/>
  <c r="BP19" i="46" s="1"/>
  <c r="ED19" i="46"/>
  <c r="BO19" i="44" s="1"/>
  <c r="EC19" i="46"/>
  <c r="BN19" i="44" s="1"/>
  <c r="EB19" i="46"/>
  <c r="BM19" i="46" s="1"/>
  <c r="EA19" i="46"/>
  <c r="BL19" i="46" s="1"/>
  <c r="DZ19" i="46"/>
  <c r="BK19" i="46" s="1"/>
  <c r="DY19" i="46"/>
  <c r="BJ19" i="46" s="1"/>
  <c r="DX19" i="46"/>
  <c r="BI19" i="46" s="1"/>
  <c r="DW19" i="46"/>
  <c r="BH19" i="46" s="1"/>
  <c r="DV19" i="46"/>
  <c r="BG19" i="46" s="1"/>
  <c r="DU19" i="46"/>
  <c r="BF19" i="46" s="1"/>
  <c r="DT19" i="46"/>
  <c r="DS19" i="46"/>
  <c r="BD19" i="46" s="1"/>
  <c r="DR19" i="46"/>
  <c r="DQ19" i="46"/>
  <c r="BB19" i="46" s="1"/>
  <c r="DP19" i="46"/>
  <c r="BA19" i="46" s="1"/>
  <c r="DO19" i="46"/>
  <c r="AZ19" i="46" s="1"/>
  <c r="DN19" i="46"/>
  <c r="AY19" i="46" s="1"/>
  <c r="DM19" i="46"/>
  <c r="AX19" i="46" s="1"/>
  <c r="DL19" i="46"/>
  <c r="AW19" i="46" s="1"/>
  <c r="DK19" i="46"/>
  <c r="AV19" i="46" s="1"/>
  <c r="DJ19" i="46"/>
  <c r="AU19" i="46" s="1"/>
  <c r="DI19" i="46"/>
  <c r="AT19" i="46" s="1"/>
  <c r="DH19" i="46"/>
  <c r="DG19" i="46"/>
  <c r="DF19" i="46"/>
  <c r="AQ19" i="46" s="1"/>
  <c r="DE19" i="46"/>
  <c r="AP19" i="46" s="1"/>
  <c r="DD19" i="46"/>
  <c r="AO19" i="46" s="1"/>
  <c r="DC19" i="46"/>
  <c r="AN19" i="46" s="1"/>
  <c r="DB19" i="46"/>
  <c r="DA19" i="46"/>
  <c r="AL19" i="46" s="1"/>
  <c r="CZ19" i="46"/>
  <c r="AK19" i="46" s="1"/>
  <c r="CY19" i="46"/>
  <c r="CX19" i="46"/>
  <c r="AI19" i="46" s="1"/>
  <c r="CW19" i="46"/>
  <c r="AH19" i="46" s="1"/>
  <c r="CV19" i="46"/>
  <c r="AG19" i="46" s="1"/>
  <c r="CU19" i="46"/>
  <c r="AF19" i="46" s="1"/>
  <c r="CT19" i="46"/>
  <c r="AE19" i="46" s="1"/>
  <c r="CS19" i="46"/>
  <c r="AD19" i="46" s="1"/>
  <c r="CR19" i="46"/>
  <c r="CQ19" i="46"/>
  <c r="AB19" i="46" s="1"/>
  <c r="CP19" i="46"/>
  <c r="AA19" i="46" s="1"/>
  <c r="CO19" i="46"/>
  <c r="CN19" i="46"/>
  <c r="Y19" i="46" s="1"/>
  <c r="CM19" i="46"/>
  <c r="X19" i="46" s="1"/>
  <c r="CL19" i="46"/>
  <c r="W19" i="46" s="1"/>
  <c r="CK19" i="46"/>
  <c r="V19" i="46" s="1"/>
  <c r="CJ19" i="46"/>
  <c r="U19" i="46" s="1"/>
  <c r="CI19" i="46"/>
  <c r="T19" i="46" s="1"/>
  <c r="CH19" i="46"/>
  <c r="S19" i="46" s="1"/>
  <c r="CG19" i="46"/>
  <c r="R19" i="46" s="1"/>
  <c r="CF19" i="46"/>
  <c r="Q19" i="46" s="1"/>
  <c r="CE19" i="46"/>
  <c r="P19" i="46" s="1"/>
  <c r="CD19" i="46"/>
  <c r="O19" i="46" s="1"/>
  <c r="CC19" i="46"/>
  <c r="N19" i="46" s="1"/>
  <c r="CB19" i="46"/>
  <c r="CA19" i="46"/>
  <c r="L19" i="46" s="1"/>
  <c r="BZ19" i="46"/>
  <c r="K19" i="46" s="1"/>
  <c r="BY19" i="46"/>
  <c r="BX19" i="46"/>
  <c r="I19" i="46" s="1"/>
  <c r="BW19" i="46"/>
  <c r="H19" i="46" s="1"/>
  <c r="BV19" i="46"/>
  <c r="BU19" i="46"/>
  <c r="F19" i="46" s="1"/>
  <c r="BT19" i="46"/>
  <c r="BS19" i="46"/>
  <c r="BO19" i="46"/>
  <c r="BN19" i="46"/>
  <c r="B19" i="46"/>
  <c r="A19" i="46"/>
  <c r="A17" i="27" s="1"/>
  <c r="EF18" i="46"/>
  <c r="EE18" i="46"/>
  <c r="BP18" i="46" s="1"/>
  <c r="ED18" i="46"/>
  <c r="EC18" i="46"/>
  <c r="BN18" i="46" s="1"/>
  <c r="EB18" i="46"/>
  <c r="BM18" i="46" s="1"/>
  <c r="EA18" i="46"/>
  <c r="BL18" i="46" s="1"/>
  <c r="DZ18" i="46"/>
  <c r="BK18" i="46" s="1"/>
  <c r="DY18" i="46"/>
  <c r="BJ18" i="46" s="1"/>
  <c r="DX18" i="46"/>
  <c r="BI18" i="46" s="1"/>
  <c r="DW18" i="46"/>
  <c r="DV18" i="46"/>
  <c r="BG18" i="46" s="1"/>
  <c r="DU18" i="46"/>
  <c r="BF18" i="46" s="1"/>
  <c r="DT18" i="46"/>
  <c r="BE18" i="46" s="1"/>
  <c r="DS18" i="46"/>
  <c r="BD18" i="46" s="1"/>
  <c r="DR18" i="46"/>
  <c r="BC18" i="46" s="1"/>
  <c r="DQ18" i="46"/>
  <c r="BB18" i="46" s="1"/>
  <c r="DP18" i="46"/>
  <c r="BA18" i="46" s="1"/>
  <c r="DO18" i="46"/>
  <c r="AZ18" i="46" s="1"/>
  <c r="DN18" i="46"/>
  <c r="DM18" i="46"/>
  <c r="DL18" i="46"/>
  <c r="AW18" i="46" s="1"/>
  <c r="DK18" i="46"/>
  <c r="AV18" i="46" s="1"/>
  <c r="DJ18" i="46"/>
  <c r="AU18" i="46" s="1"/>
  <c r="DI18" i="46"/>
  <c r="AT18" i="46" s="1"/>
  <c r="DH18" i="46"/>
  <c r="DG18" i="46"/>
  <c r="AR18" i="46" s="1"/>
  <c r="DF18" i="46"/>
  <c r="AQ18" i="46" s="1"/>
  <c r="DE18" i="46"/>
  <c r="DD18" i="46"/>
  <c r="DC18" i="46"/>
  <c r="AN18" i="46" s="1"/>
  <c r="DB18" i="46"/>
  <c r="AM18" i="46" s="1"/>
  <c r="DA18" i="46"/>
  <c r="AL18" i="46" s="1"/>
  <c r="CZ18" i="46"/>
  <c r="AK18" i="46" s="1"/>
  <c r="CY18" i="46"/>
  <c r="AJ18" i="46" s="1"/>
  <c r="CX18" i="46"/>
  <c r="AI18" i="46" s="1"/>
  <c r="CW18" i="46"/>
  <c r="CV18" i="46"/>
  <c r="AG18" i="46" s="1"/>
  <c r="CU18" i="46"/>
  <c r="AF18" i="46" s="1"/>
  <c r="CT18" i="46"/>
  <c r="AE18" i="46" s="1"/>
  <c r="CS18" i="46"/>
  <c r="AD18" i="46" s="1"/>
  <c r="CR18" i="46"/>
  <c r="CQ18" i="46"/>
  <c r="AB18" i="46" s="1"/>
  <c r="CP18" i="46"/>
  <c r="AA18" i="46" s="1"/>
  <c r="CO18" i="46"/>
  <c r="CN18" i="46"/>
  <c r="Y18" i="46" s="1"/>
  <c r="CM18" i="46"/>
  <c r="CL18" i="46"/>
  <c r="W18" i="46" s="1"/>
  <c r="CK18" i="46"/>
  <c r="V18" i="46" s="1"/>
  <c r="CJ18" i="46"/>
  <c r="CI18" i="46"/>
  <c r="T18" i="46" s="1"/>
  <c r="CH18" i="46"/>
  <c r="CG18" i="46"/>
  <c r="R18" i="46" s="1"/>
  <c r="CF18" i="46"/>
  <c r="Q18" i="46" s="1"/>
  <c r="CE18" i="46"/>
  <c r="CD18" i="46"/>
  <c r="O18" i="46" s="1"/>
  <c r="CC18" i="46"/>
  <c r="N18" i="46" s="1"/>
  <c r="CB18" i="46"/>
  <c r="CA18" i="46"/>
  <c r="L18" i="46" s="1"/>
  <c r="BZ18" i="46"/>
  <c r="K18" i="46" s="1"/>
  <c r="BY18" i="46"/>
  <c r="J18" i="46" s="1"/>
  <c r="BX18" i="46"/>
  <c r="BW18" i="46"/>
  <c r="H18" i="46" s="1"/>
  <c r="BV18" i="46"/>
  <c r="G18" i="46" s="1"/>
  <c r="BU18" i="46"/>
  <c r="F18" i="46" s="1"/>
  <c r="BT18" i="46"/>
  <c r="BS18" i="46"/>
  <c r="B18" i="46"/>
  <c r="A18" i="46"/>
  <c r="A16" i="27" s="1"/>
  <c r="EF17" i="46"/>
  <c r="BQ17" i="46" s="1"/>
  <c r="EE17" i="46"/>
  <c r="BP17" i="46" s="1"/>
  <c r="ED17" i="46"/>
  <c r="EC17" i="46"/>
  <c r="BN17" i="46" s="1"/>
  <c r="EB17" i="46"/>
  <c r="BM17" i="46" s="1"/>
  <c r="EA17" i="46"/>
  <c r="BL17" i="46" s="1"/>
  <c r="DZ17" i="46"/>
  <c r="BK17" i="46" s="1"/>
  <c r="DY17" i="46"/>
  <c r="DX17" i="46"/>
  <c r="BI17" i="46" s="1"/>
  <c r="DW17" i="46"/>
  <c r="BH17" i="46" s="1"/>
  <c r="DV17" i="46"/>
  <c r="BG17" i="46" s="1"/>
  <c r="DU17" i="46"/>
  <c r="BF17" i="46" s="1"/>
  <c r="DT17" i="46"/>
  <c r="BE17" i="46" s="1"/>
  <c r="DS17" i="46"/>
  <c r="BD17" i="46" s="1"/>
  <c r="DR17" i="46"/>
  <c r="BC17" i="46" s="1"/>
  <c r="DQ17" i="46"/>
  <c r="BB17" i="46" s="1"/>
  <c r="DP17" i="46"/>
  <c r="BA17" i="46" s="1"/>
  <c r="DO17" i="46"/>
  <c r="DN17" i="46"/>
  <c r="AY17" i="46" s="1"/>
  <c r="DM17" i="46"/>
  <c r="AX17" i="46" s="1"/>
  <c r="DL17" i="46"/>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CR17" i="46"/>
  <c r="AC17" i="46" s="1"/>
  <c r="CQ17" i="46"/>
  <c r="AB17" i="46" s="1"/>
  <c r="CP17" i="46"/>
  <c r="CO17" i="46"/>
  <c r="Z17" i="46" s="1"/>
  <c r="CN17" i="46"/>
  <c r="Y17" i="46" s="1"/>
  <c r="CM17" i="46"/>
  <c r="X17" i="46" s="1"/>
  <c r="CL17" i="46"/>
  <c r="CK17" i="46"/>
  <c r="V17" i="46" s="1"/>
  <c r="CJ17" i="46"/>
  <c r="U17" i="46" s="1"/>
  <c r="CI17" i="46"/>
  <c r="CH17" i="46"/>
  <c r="CG17" i="46"/>
  <c r="R17" i="46" s="1"/>
  <c r="CF17" i="46"/>
  <c r="CE17" i="46"/>
  <c r="P17" i="46" s="1"/>
  <c r="CD17" i="46"/>
  <c r="CC17" i="46"/>
  <c r="N17" i="46" s="1"/>
  <c r="CB17" i="46"/>
  <c r="M17" i="46" s="1"/>
  <c r="CA17" i="46"/>
  <c r="L17" i="46" s="1"/>
  <c r="BZ17" i="46"/>
  <c r="BY17" i="46"/>
  <c r="J17" i="46" s="1"/>
  <c r="BX17" i="46"/>
  <c r="BW17" i="46"/>
  <c r="H17" i="46" s="1"/>
  <c r="BV17" i="46"/>
  <c r="G17" i="46" s="1"/>
  <c r="BU17" i="46"/>
  <c r="F17" i="46" s="1"/>
  <c r="BT17" i="46"/>
  <c r="BS17" i="46"/>
  <c r="D17" i="46" s="1"/>
  <c r="B17" i="46"/>
  <c r="A17" i="46"/>
  <c r="A15" i="27" s="1"/>
  <c r="EF16" i="46"/>
  <c r="BQ16" i="46" s="1"/>
  <c r="EE16" i="46"/>
  <c r="BP16" i="46" s="1"/>
  <c r="ED16" i="46"/>
  <c r="BO16" i="46" s="1"/>
  <c r="EC16" i="46"/>
  <c r="EB16" i="46"/>
  <c r="BM16" i="46" s="1"/>
  <c r="EA16" i="46"/>
  <c r="BL16" i="46" s="1"/>
  <c r="DZ16" i="46"/>
  <c r="BK16" i="46" s="1"/>
  <c r="DY16" i="46"/>
  <c r="BJ16" i="46" s="1"/>
  <c r="DX16" i="46"/>
  <c r="DW16" i="46"/>
  <c r="BH16" i="46" s="1"/>
  <c r="DV16" i="46"/>
  <c r="BG16" i="46" s="1"/>
  <c r="DU16" i="46"/>
  <c r="BF16" i="46" s="1"/>
  <c r="DT16" i="46"/>
  <c r="BE16" i="46" s="1"/>
  <c r="DS16" i="46"/>
  <c r="DR16" i="46"/>
  <c r="BC16" i="46" s="1"/>
  <c r="DQ16" i="46"/>
  <c r="BB16" i="46" s="1"/>
  <c r="DP16" i="46"/>
  <c r="DO16" i="46"/>
  <c r="AZ16" i="46" s="1"/>
  <c r="DN16" i="46"/>
  <c r="AY16" i="46" s="1"/>
  <c r="DM16" i="46"/>
  <c r="AX16" i="46" s="1"/>
  <c r="DL16" i="46"/>
  <c r="AW16" i="46" s="1"/>
  <c r="DK16" i="46"/>
  <c r="AV16" i="46" s="1"/>
  <c r="DJ16" i="46"/>
  <c r="AU16" i="46" s="1"/>
  <c r="DI16" i="46"/>
  <c r="AT16" i="46" s="1"/>
  <c r="DH16" i="46"/>
  <c r="DG16" i="46"/>
  <c r="AR16" i="46" s="1"/>
  <c r="DF16" i="46"/>
  <c r="AQ16" i="46" s="1"/>
  <c r="DE16" i="46"/>
  <c r="AP16" i="46" s="1"/>
  <c r="DD16" i="46"/>
  <c r="AO16" i="46" s="1"/>
  <c r="DC16" i="46"/>
  <c r="AN16" i="46" s="1"/>
  <c r="DB16" i="46"/>
  <c r="AM16" i="46" s="1"/>
  <c r="DA16" i="46"/>
  <c r="AL16" i="46" s="1"/>
  <c r="CZ16" i="46"/>
  <c r="CY16" i="46"/>
  <c r="AJ16" i="46" s="1"/>
  <c r="CX16" i="46"/>
  <c r="AI16" i="46" s="1"/>
  <c r="CW16" i="46"/>
  <c r="CV16" i="46"/>
  <c r="AG16" i="46" s="1"/>
  <c r="CU16" i="46"/>
  <c r="AF16" i="46" s="1"/>
  <c r="CT16" i="46"/>
  <c r="AE16" i="46" s="1"/>
  <c r="CS16" i="46"/>
  <c r="AD16" i="46" s="1"/>
  <c r="CR16" i="46"/>
  <c r="AC16" i="46" s="1"/>
  <c r="CQ16" i="46"/>
  <c r="AB16" i="46" s="1"/>
  <c r="CP16" i="46"/>
  <c r="AA16" i="46" s="1"/>
  <c r="CO16" i="46"/>
  <c r="Z16" i="46" s="1"/>
  <c r="CN16" i="46"/>
  <c r="Y16" i="46" s="1"/>
  <c r="CM16" i="46"/>
  <c r="CL16" i="46"/>
  <c r="W16" i="46" s="1"/>
  <c r="CK16" i="46"/>
  <c r="V16" i="46" s="1"/>
  <c r="CJ16" i="46"/>
  <c r="CI16" i="46"/>
  <c r="T16" i="46" s="1"/>
  <c r="CH16" i="46"/>
  <c r="S16" i="46" s="1"/>
  <c r="CG16" i="46"/>
  <c r="R16" i="46" s="1"/>
  <c r="CF16" i="46"/>
  <c r="Q16" i="46" s="1"/>
  <c r="CE16" i="46"/>
  <c r="P16" i="46" s="1"/>
  <c r="CD16" i="46"/>
  <c r="CC16" i="46"/>
  <c r="N16" i="46" s="1"/>
  <c r="CB16" i="46"/>
  <c r="M16" i="46" s="1"/>
  <c r="CA16" i="46"/>
  <c r="L16" i="46" s="1"/>
  <c r="BZ16" i="46"/>
  <c r="K16" i="46" s="1"/>
  <c r="BY16" i="46"/>
  <c r="BX16" i="46"/>
  <c r="I16" i="46" s="1"/>
  <c r="BW16" i="46"/>
  <c r="H16" i="46" s="1"/>
  <c r="BV16" i="46"/>
  <c r="G16" i="46" s="1"/>
  <c r="BU16" i="46"/>
  <c r="F16" i="46" s="1"/>
  <c r="BT16" i="46"/>
  <c r="BS16" i="46"/>
  <c r="D16" i="46" s="1"/>
  <c r="B16" i="46"/>
  <c r="A16" i="46"/>
  <c r="A14" i="27" s="1"/>
  <c r="EF15" i="46"/>
  <c r="BQ15" i="46" s="1"/>
  <c r="EE15" i="46"/>
  <c r="ED15" i="46"/>
  <c r="BO15" i="44" s="1"/>
  <c r="EC15" i="46"/>
  <c r="BN15" i="44" s="1"/>
  <c r="EB15" i="46"/>
  <c r="BM15" i="46" s="1"/>
  <c r="EA15" i="46"/>
  <c r="BL15" i="46" s="1"/>
  <c r="DZ15" i="46"/>
  <c r="BK15" i="46" s="1"/>
  <c r="DY15" i="46"/>
  <c r="BJ15" i="46" s="1"/>
  <c r="DX15" i="46"/>
  <c r="BI15" i="46" s="1"/>
  <c r="DW15" i="46"/>
  <c r="DV15" i="46"/>
  <c r="DU15" i="46"/>
  <c r="BF15" i="46" s="1"/>
  <c r="DT15" i="46"/>
  <c r="BE15" i="46" s="1"/>
  <c r="DS15" i="46"/>
  <c r="BD15" i="46" s="1"/>
  <c r="DR15" i="46"/>
  <c r="BC15" i="46" s="1"/>
  <c r="DQ15" i="46"/>
  <c r="BB15" i="46" s="1"/>
  <c r="DP15" i="46"/>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DC15" i="46"/>
  <c r="AN15" i="46" s="1"/>
  <c r="DB15" i="46"/>
  <c r="AM15" i="46" s="1"/>
  <c r="DA15" i="46"/>
  <c r="CZ15" i="46"/>
  <c r="AK15" i="46" s="1"/>
  <c r="CY15" i="46"/>
  <c r="AJ15" i="46" s="1"/>
  <c r="CX15" i="46"/>
  <c r="CW15" i="46"/>
  <c r="AH15" i="46" s="1"/>
  <c r="CV15" i="46"/>
  <c r="AG15" i="46" s="1"/>
  <c r="CU15" i="46"/>
  <c r="AF15" i="46" s="1"/>
  <c r="CT15" i="46"/>
  <c r="AE15" i="46" s="1"/>
  <c r="CS15" i="46"/>
  <c r="CR15" i="46"/>
  <c r="AC15" i="46" s="1"/>
  <c r="CQ15" i="46"/>
  <c r="CP15" i="46"/>
  <c r="AA15" i="46" s="1"/>
  <c r="CO15" i="46"/>
  <c r="Z15" i="46" s="1"/>
  <c r="CN15" i="46"/>
  <c r="Y15" i="46" s="1"/>
  <c r="CM15" i="46"/>
  <c r="X15" i="46" s="1"/>
  <c r="CL15" i="46"/>
  <c r="W15" i="46" s="1"/>
  <c r="CK15" i="46"/>
  <c r="V15" i="46" s="1"/>
  <c r="CJ15" i="46"/>
  <c r="U15" i="46" s="1"/>
  <c r="CI15" i="46"/>
  <c r="T15" i="46" s="1"/>
  <c r="CH15" i="46"/>
  <c r="S15" i="46" s="1"/>
  <c r="CG15" i="46"/>
  <c r="R15" i="46" s="1"/>
  <c r="CF15" i="46"/>
  <c r="CE15" i="46"/>
  <c r="P15" i="46" s="1"/>
  <c r="CD15" i="46"/>
  <c r="CC15" i="46"/>
  <c r="N15" i="46" s="1"/>
  <c r="CB15" i="46"/>
  <c r="M15" i="46" s="1"/>
  <c r="CA15" i="46"/>
  <c r="L15" i="46" s="1"/>
  <c r="BZ15" i="46"/>
  <c r="K15" i="46" s="1"/>
  <c r="BY15" i="46"/>
  <c r="J15" i="46" s="1"/>
  <c r="BX15" i="46"/>
  <c r="I15" i="46" s="1"/>
  <c r="BW15" i="46"/>
  <c r="H15" i="46" s="1"/>
  <c r="BV15" i="46"/>
  <c r="G15" i="46" s="1"/>
  <c r="BU15" i="46"/>
  <c r="BT15" i="46"/>
  <c r="E15" i="46" s="1"/>
  <c r="BS15" i="46"/>
  <c r="D15" i="46" s="1"/>
  <c r="BO15" i="46"/>
  <c r="BN15" i="46"/>
  <c r="B15" i="46"/>
  <c r="A15" i="46"/>
  <c r="A13" i="27" s="1"/>
  <c r="EF14" i="46"/>
  <c r="EE14" i="46"/>
  <c r="BP14" i="46" s="1"/>
  <c r="ED14" i="46"/>
  <c r="BO14" i="46" s="1"/>
  <c r="EC14" i="46"/>
  <c r="BN14" i="46" s="1"/>
  <c r="EB14" i="46"/>
  <c r="BM14" i="46" s="1"/>
  <c r="EA14" i="46"/>
  <c r="BL14" i="46" s="1"/>
  <c r="DZ14" i="46"/>
  <c r="DY14" i="46"/>
  <c r="BJ14" i="46" s="1"/>
  <c r="DX14" i="46"/>
  <c r="DW14" i="46"/>
  <c r="BH14" i="46" s="1"/>
  <c r="DV14" i="46"/>
  <c r="BG14" i="46" s="1"/>
  <c r="DU14" i="46"/>
  <c r="BF14" i="46" s="1"/>
  <c r="DT14" i="46"/>
  <c r="BE14" i="46" s="1"/>
  <c r="DS14" i="46"/>
  <c r="BD14" i="46" s="1"/>
  <c r="DR14" i="46"/>
  <c r="BC14" i="46" s="1"/>
  <c r="DQ14" i="46"/>
  <c r="BB14" i="46" s="1"/>
  <c r="DP14" i="46"/>
  <c r="BA14" i="46" s="1"/>
  <c r="DO14" i="46"/>
  <c r="DN14" i="46"/>
  <c r="AY14" i="46" s="1"/>
  <c r="DM14" i="46"/>
  <c r="AX14" i="46" s="1"/>
  <c r="DL14" i="46"/>
  <c r="AW14" i="46" s="1"/>
  <c r="DK14" i="46"/>
  <c r="AV14" i="46" s="1"/>
  <c r="DJ14" i="46"/>
  <c r="DI14" i="46"/>
  <c r="AT14" i="46" s="1"/>
  <c r="DH14" i="46"/>
  <c r="AS14" i="46" s="1"/>
  <c r="DG14" i="46"/>
  <c r="AR14" i="46" s="1"/>
  <c r="DF14" i="46"/>
  <c r="AQ14" i="46" s="1"/>
  <c r="DE14" i="46"/>
  <c r="DD14" i="46"/>
  <c r="AO14" i="46" s="1"/>
  <c r="DC14" i="46"/>
  <c r="AN14" i="46" s="1"/>
  <c r="DB14" i="46"/>
  <c r="DA14" i="46"/>
  <c r="AL14" i="46" s="1"/>
  <c r="CZ14" i="46"/>
  <c r="AK14" i="46" s="1"/>
  <c r="CY14" i="46"/>
  <c r="CX14" i="46"/>
  <c r="AI14" i="46" s="1"/>
  <c r="CW14" i="46"/>
  <c r="AH14" i="46" s="1"/>
  <c r="CV14" i="46"/>
  <c r="AG14" i="46" s="1"/>
  <c r="CU14" i="46"/>
  <c r="AF14" i="46" s="1"/>
  <c r="CT14" i="46"/>
  <c r="CS14" i="46"/>
  <c r="AD14" i="46" s="1"/>
  <c r="CR14" i="46"/>
  <c r="AC14" i="46" s="1"/>
  <c r="CQ14" i="46"/>
  <c r="AB14" i="46" s="1"/>
  <c r="CP14" i="46"/>
  <c r="AA14" i="46" s="1"/>
  <c r="CO14" i="46"/>
  <c r="Z14" i="46" s="1"/>
  <c r="CN14" i="46"/>
  <c r="CM14" i="46"/>
  <c r="X14" i="46" s="1"/>
  <c r="CL14" i="46"/>
  <c r="W14" i="46" s="1"/>
  <c r="CK14" i="46"/>
  <c r="V14" i="46" s="1"/>
  <c r="CJ14" i="46"/>
  <c r="U14" i="46" s="1"/>
  <c r="CI14" i="46"/>
  <c r="CH14" i="46"/>
  <c r="S14" i="46" s="1"/>
  <c r="CG14" i="46"/>
  <c r="R14" i="46" s="1"/>
  <c r="CF14" i="46"/>
  <c r="Q14" i="46" s="1"/>
  <c r="CE14" i="46"/>
  <c r="P14" i="46" s="1"/>
  <c r="CD14" i="46"/>
  <c r="CC14" i="46"/>
  <c r="N14" i="46" s="1"/>
  <c r="CB14" i="46"/>
  <c r="CA14" i="46"/>
  <c r="L14" i="46" s="1"/>
  <c r="BZ14" i="46"/>
  <c r="K14" i="46" s="1"/>
  <c r="BY14" i="46"/>
  <c r="BX14" i="46"/>
  <c r="I14" i="46" s="1"/>
  <c r="BW14" i="46"/>
  <c r="H14" i="46" s="1"/>
  <c r="BV14" i="46"/>
  <c r="BU14" i="46"/>
  <c r="F14" i="46" s="1"/>
  <c r="BT14" i="46"/>
  <c r="E14" i="46" s="1"/>
  <c r="BS14" i="46"/>
  <c r="D14" i="46" s="1"/>
  <c r="B14" i="46"/>
  <c r="A14" i="46"/>
  <c r="A14" i="44" s="1"/>
  <c r="EF13" i="46"/>
  <c r="BQ13" i="46" s="1"/>
  <c r="EE13" i="46"/>
  <c r="BP13" i="46" s="1"/>
  <c r="ED13" i="46"/>
  <c r="BO13" i="44" s="1"/>
  <c r="EC13" i="46"/>
  <c r="BN13" i="46" s="1"/>
  <c r="EB13" i="46"/>
  <c r="BM13" i="46" s="1"/>
  <c r="EA13" i="46"/>
  <c r="DZ13" i="46"/>
  <c r="BK13" i="46" s="1"/>
  <c r="DY13" i="46"/>
  <c r="BJ13" i="46" s="1"/>
  <c r="DX13" i="46"/>
  <c r="BI13" i="46" s="1"/>
  <c r="DW13" i="46"/>
  <c r="BH13" i="46" s="1"/>
  <c r="DV13" i="46"/>
  <c r="BG13" i="46" s="1"/>
  <c r="DU13" i="46"/>
  <c r="BF13" i="46" s="1"/>
  <c r="DT13" i="46"/>
  <c r="BE13" i="46" s="1"/>
  <c r="DS13" i="46"/>
  <c r="DR13" i="46"/>
  <c r="BC13" i="46" s="1"/>
  <c r="DQ13" i="46"/>
  <c r="DP13" i="46"/>
  <c r="BA13" i="46" s="1"/>
  <c r="DO13" i="46"/>
  <c r="DN13" i="46"/>
  <c r="AY13" i="46" s="1"/>
  <c r="DM13" i="46"/>
  <c r="AX13" i="46" s="1"/>
  <c r="DL13" i="46"/>
  <c r="AW13" i="46" s="1"/>
  <c r="DK13" i="46"/>
  <c r="AV13" i="46" s="1"/>
  <c r="DJ13" i="46"/>
  <c r="AU13" i="46" s="1"/>
  <c r="DI13" i="46"/>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CO13" i="46"/>
  <c r="Z13" i="46" s="1"/>
  <c r="CN13" i="46"/>
  <c r="Y13" i="46" s="1"/>
  <c r="CM13" i="46"/>
  <c r="CL13" i="46"/>
  <c r="W13" i="46" s="1"/>
  <c r="CK13" i="46"/>
  <c r="V13" i="46" s="1"/>
  <c r="CJ13" i="46"/>
  <c r="U13" i="46" s="1"/>
  <c r="CI13" i="46"/>
  <c r="T13" i="46" s="1"/>
  <c r="CH13" i="46"/>
  <c r="S13" i="46" s="1"/>
  <c r="CG13" i="46"/>
  <c r="R13" i="46" s="1"/>
  <c r="CF13" i="46"/>
  <c r="Q13" i="46" s="1"/>
  <c r="CE13" i="46"/>
  <c r="P13" i="46" s="1"/>
  <c r="CD13" i="46"/>
  <c r="O13" i="46" s="1"/>
  <c r="CC13" i="46"/>
  <c r="CB13" i="46"/>
  <c r="M13" i="46" s="1"/>
  <c r="CA13" i="46"/>
  <c r="L13" i="46" s="1"/>
  <c r="BZ13" i="46"/>
  <c r="BY13" i="46"/>
  <c r="J13" i="46" s="1"/>
  <c r="BX13" i="46"/>
  <c r="I13" i="46" s="1"/>
  <c r="BW13" i="46"/>
  <c r="H13" i="46" s="1"/>
  <c r="BV13" i="46"/>
  <c r="G13" i="46" s="1"/>
  <c r="BU13" i="46"/>
  <c r="F13" i="46" s="1"/>
  <c r="BT13" i="46"/>
  <c r="BS13" i="46"/>
  <c r="D13" i="46" s="1"/>
  <c r="BO13" i="46"/>
  <c r="B13" i="46"/>
  <c r="A13" i="46"/>
  <c r="EF12" i="46"/>
  <c r="EE12" i="46"/>
  <c r="BP12" i="46" s="1"/>
  <c r="ED12" i="46"/>
  <c r="BO12" i="46" s="1"/>
  <c r="EC12" i="46"/>
  <c r="EB12" i="46"/>
  <c r="BM12" i="46" s="1"/>
  <c r="EA12" i="46"/>
  <c r="BL12" i="46" s="1"/>
  <c r="DZ12" i="46"/>
  <c r="BK12" i="46" s="1"/>
  <c r="DY12" i="46"/>
  <c r="DX12" i="46"/>
  <c r="BI12" i="46" s="1"/>
  <c r="DW12" i="46"/>
  <c r="BH12" i="46" s="1"/>
  <c r="DV12" i="46"/>
  <c r="DU12" i="46"/>
  <c r="DT12" i="46"/>
  <c r="BE12" i="46" s="1"/>
  <c r="DS12" i="46"/>
  <c r="BD12" i="46" s="1"/>
  <c r="DR12" i="46"/>
  <c r="BC12" i="46" s="1"/>
  <c r="DQ12" i="46"/>
  <c r="BB12" i="46" s="1"/>
  <c r="DP12" i="46"/>
  <c r="BA12" i="46" s="1"/>
  <c r="DO12" i="46"/>
  <c r="AZ12" i="46" s="1"/>
  <c r="DN12" i="46"/>
  <c r="DM12" i="46"/>
  <c r="AX12" i="46" s="1"/>
  <c r="DL12" i="46"/>
  <c r="AW12" i="46" s="1"/>
  <c r="DK12" i="46"/>
  <c r="DJ12" i="46"/>
  <c r="AU12" i="46" s="1"/>
  <c r="DI12" i="46"/>
  <c r="AT12" i="46" s="1"/>
  <c r="DH12" i="46"/>
  <c r="AS12" i="46" s="1"/>
  <c r="DG12" i="46"/>
  <c r="AR12" i="46" s="1"/>
  <c r="DF12" i="46"/>
  <c r="AQ12" i="46" s="1"/>
  <c r="DE12" i="46"/>
  <c r="AP12" i="46" s="1"/>
  <c r="DD12" i="46"/>
  <c r="AO12" i="46" s="1"/>
  <c r="DC12" i="46"/>
  <c r="AN12" i="46" s="1"/>
  <c r="DB12" i="46"/>
  <c r="AM12" i="46" s="1"/>
  <c r="DA12" i="46"/>
  <c r="CZ12" i="46"/>
  <c r="AK12" i="46" s="1"/>
  <c r="CY12" i="46"/>
  <c r="AJ12" i="46" s="1"/>
  <c r="CX12" i="46"/>
  <c r="AI12" i="46" s="1"/>
  <c r="CW12" i="46"/>
  <c r="CV12" i="46"/>
  <c r="AG12" i="46" s="1"/>
  <c r="CU12" i="46"/>
  <c r="AF12" i="46" s="1"/>
  <c r="CT12" i="46"/>
  <c r="AE12" i="46" s="1"/>
  <c r="CS12" i="46"/>
  <c r="AD12" i="46" s="1"/>
  <c r="CR12" i="46"/>
  <c r="AC12" i="46" s="1"/>
  <c r="CQ12" i="46"/>
  <c r="AB12" i="46" s="1"/>
  <c r="CP12" i="46"/>
  <c r="AA12" i="46" s="1"/>
  <c r="CO12" i="46"/>
  <c r="Z12" i="46" s="1"/>
  <c r="CN12" i="46"/>
  <c r="Y12" i="46" s="1"/>
  <c r="CM12" i="46"/>
  <c r="CL12" i="46"/>
  <c r="W12" i="46" s="1"/>
  <c r="CK12" i="46"/>
  <c r="CJ12" i="46"/>
  <c r="U12" i="46" s="1"/>
  <c r="CI12" i="46"/>
  <c r="T12" i="46" s="1"/>
  <c r="CH12" i="46"/>
  <c r="S12" i="46" s="1"/>
  <c r="CG12" i="46"/>
  <c r="R12" i="46" s="1"/>
  <c r="CF12" i="46"/>
  <c r="Q12" i="46" s="1"/>
  <c r="CE12" i="46"/>
  <c r="P12" i="46" s="1"/>
  <c r="CD12" i="46"/>
  <c r="O12" i="46" s="1"/>
  <c r="CC12" i="46"/>
  <c r="N12" i="46" s="1"/>
  <c r="CB12" i="46"/>
  <c r="CA12" i="46"/>
  <c r="L12" i="46" s="1"/>
  <c r="BZ12" i="46"/>
  <c r="K12" i="46" s="1"/>
  <c r="BY12" i="46"/>
  <c r="J12" i="46" s="1"/>
  <c r="BX12" i="46"/>
  <c r="I12" i="46" s="1"/>
  <c r="BW12" i="46"/>
  <c r="BV12" i="46"/>
  <c r="G12" i="46" s="1"/>
  <c r="BU12" i="46"/>
  <c r="F12" i="46" s="1"/>
  <c r="BT12" i="46"/>
  <c r="BS12" i="46"/>
  <c r="D12" i="46" s="1"/>
  <c r="B12" i="46"/>
  <c r="A12" i="46"/>
  <c r="A10" i="27" s="1"/>
  <c r="EF11" i="46"/>
  <c r="BQ11" i="46" s="1"/>
  <c r="EE11" i="46"/>
  <c r="BP11" i="46" s="1"/>
  <c r="ED11" i="46"/>
  <c r="BO11" i="44" s="1"/>
  <c r="EC11" i="46"/>
  <c r="BN11" i="44" s="1"/>
  <c r="EB11" i="46"/>
  <c r="BM11" i="46" s="1"/>
  <c r="EA11" i="46"/>
  <c r="BL11" i="46" s="1"/>
  <c r="DZ11" i="46"/>
  <c r="BK11" i="46" s="1"/>
  <c r="DY11" i="46"/>
  <c r="BJ11" i="46" s="1"/>
  <c r="DX11" i="46"/>
  <c r="BI11" i="46" s="1"/>
  <c r="DW11" i="46"/>
  <c r="BH11" i="46" s="1"/>
  <c r="DV11" i="46"/>
  <c r="BG11" i="46" s="1"/>
  <c r="DU11" i="46"/>
  <c r="BF11" i="46" s="1"/>
  <c r="DT11" i="46"/>
  <c r="BE11" i="46" s="1"/>
  <c r="DS11" i="46"/>
  <c r="DR11" i="46"/>
  <c r="BC11" i="46" s="1"/>
  <c r="DQ11" i="46"/>
  <c r="BB11" i="46" s="1"/>
  <c r="DP11" i="46"/>
  <c r="BA11" i="46" s="1"/>
  <c r="DO11" i="46"/>
  <c r="AZ11" i="46" s="1"/>
  <c r="DN11" i="46"/>
  <c r="AY11" i="46" s="1"/>
  <c r="DM11" i="46"/>
  <c r="DL11" i="46"/>
  <c r="DK11" i="46"/>
  <c r="AV11" i="46" s="1"/>
  <c r="DJ11" i="46"/>
  <c r="AU11" i="46" s="1"/>
  <c r="DI11" i="46"/>
  <c r="DH11" i="46"/>
  <c r="AS11" i="46" s="1"/>
  <c r="DG11" i="46"/>
  <c r="AR11" i="46" s="1"/>
  <c r="DF11" i="46"/>
  <c r="AQ11" i="46" s="1"/>
  <c r="DE11" i="46"/>
  <c r="DD11" i="46"/>
  <c r="AO11" i="46" s="1"/>
  <c r="DC11" i="46"/>
  <c r="AN11" i="46" s="1"/>
  <c r="DB11" i="46"/>
  <c r="DA11" i="46"/>
  <c r="CZ11" i="46"/>
  <c r="AK11" i="46" s="1"/>
  <c r="CY11" i="46"/>
  <c r="AJ11" i="46" s="1"/>
  <c r="CX11" i="46"/>
  <c r="AI11" i="46" s="1"/>
  <c r="CW11" i="46"/>
  <c r="AH11" i="46" s="1"/>
  <c r="CV11" i="46"/>
  <c r="AG11" i="46" s="1"/>
  <c r="CU11" i="46"/>
  <c r="AF11" i="46" s="1"/>
  <c r="CT11" i="46"/>
  <c r="AE11" i="46" s="1"/>
  <c r="CS11" i="46"/>
  <c r="AD11" i="46" s="1"/>
  <c r="CR11" i="46"/>
  <c r="CQ11" i="46"/>
  <c r="AB11" i="46" s="1"/>
  <c r="CP11" i="46"/>
  <c r="AA11" i="46" s="1"/>
  <c r="CO11" i="46"/>
  <c r="Z11" i="46" s="1"/>
  <c r="CN11" i="46"/>
  <c r="Y11" i="46" s="1"/>
  <c r="CM11" i="46"/>
  <c r="X11" i="46" s="1"/>
  <c r="CL11" i="46"/>
  <c r="W11" i="46" s="1"/>
  <c r="CK11" i="46"/>
  <c r="V11" i="46" s="1"/>
  <c r="CJ11" i="46"/>
  <c r="U11" i="46" s="1"/>
  <c r="CI11" i="46"/>
  <c r="T11" i="46" s="1"/>
  <c r="CH11" i="46"/>
  <c r="S11" i="46" s="1"/>
  <c r="CG11" i="46"/>
  <c r="CF11" i="46"/>
  <c r="CE11" i="46"/>
  <c r="P11" i="46" s="1"/>
  <c r="CD11" i="46"/>
  <c r="O11" i="46" s="1"/>
  <c r="CC11" i="46"/>
  <c r="N11" i="46" s="1"/>
  <c r="CB11" i="46"/>
  <c r="M11" i="46" s="1"/>
  <c r="CA11" i="46"/>
  <c r="L11" i="46" s="1"/>
  <c r="BZ11" i="46"/>
  <c r="K11" i="46" s="1"/>
  <c r="BY11" i="46"/>
  <c r="J11" i="46" s="1"/>
  <c r="BX11" i="46"/>
  <c r="I11" i="46" s="1"/>
  <c r="BW11" i="46"/>
  <c r="H11" i="46" s="1"/>
  <c r="BV11" i="46"/>
  <c r="BU11" i="46"/>
  <c r="F11" i="46" s="1"/>
  <c r="BT11" i="46"/>
  <c r="E11" i="46" s="1"/>
  <c r="BS11" i="46"/>
  <c r="D11" i="46" s="1"/>
  <c r="BO11" i="46"/>
  <c r="BN11" i="46"/>
  <c r="B11" i="46"/>
  <c r="A11" i="46"/>
  <c r="A9" i="27" s="1"/>
  <c r="EF10" i="46"/>
  <c r="BQ10" i="46" s="1"/>
  <c r="EE10" i="46"/>
  <c r="ED10" i="46"/>
  <c r="BO10" i="46" s="1"/>
  <c r="EC10" i="46"/>
  <c r="EB10" i="46"/>
  <c r="BM10" i="46" s="1"/>
  <c r="EA10" i="46"/>
  <c r="BL10" i="46" s="1"/>
  <c r="DZ10" i="46"/>
  <c r="DY10" i="46"/>
  <c r="BJ10" i="46" s="1"/>
  <c r="DX10" i="46"/>
  <c r="BI10" i="46" s="1"/>
  <c r="DW10" i="46"/>
  <c r="BH10" i="46" s="1"/>
  <c r="DV10" i="46"/>
  <c r="BG10" i="46" s="1"/>
  <c r="DU10" i="46"/>
  <c r="DT10" i="46"/>
  <c r="BE10" i="46" s="1"/>
  <c r="DS10" i="46"/>
  <c r="DR10" i="46"/>
  <c r="BC10" i="46" s="1"/>
  <c r="DQ10" i="46"/>
  <c r="BB10" i="46" s="1"/>
  <c r="DP10" i="46"/>
  <c r="DO10" i="46"/>
  <c r="AZ10" i="46" s="1"/>
  <c r="DN10" i="46"/>
  <c r="AY10" i="46" s="1"/>
  <c r="DM10" i="46"/>
  <c r="DL10" i="46"/>
  <c r="AW10" i="46" s="1"/>
  <c r="DK10" i="46"/>
  <c r="AV10" i="46" s="1"/>
  <c r="DJ10" i="46"/>
  <c r="AU10" i="46" s="1"/>
  <c r="DI10" i="46"/>
  <c r="AT10" i="46" s="1"/>
  <c r="DH10" i="46"/>
  <c r="DG10" i="46"/>
  <c r="AR10" i="46" s="1"/>
  <c r="DF10" i="46"/>
  <c r="AQ10" i="46" s="1"/>
  <c r="DE10" i="46"/>
  <c r="DD10" i="46"/>
  <c r="AO10" i="46" s="1"/>
  <c r="DC10" i="46"/>
  <c r="AN10" i="46" s="1"/>
  <c r="DB10" i="46"/>
  <c r="AM10" i="46" s="1"/>
  <c r="DA10" i="46"/>
  <c r="AL10" i="46" s="1"/>
  <c r="CZ10" i="46"/>
  <c r="AK10" i="46" s="1"/>
  <c r="CY10" i="46"/>
  <c r="AJ10" i="46" s="1"/>
  <c r="CX10" i="46"/>
  <c r="AI10" i="46" s="1"/>
  <c r="CW10" i="46"/>
  <c r="CV10" i="46"/>
  <c r="AG10" i="46" s="1"/>
  <c r="CU10" i="46"/>
  <c r="AF10" i="46" s="1"/>
  <c r="CT10" i="46"/>
  <c r="AE10" i="46" s="1"/>
  <c r="CS10" i="46"/>
  <c r="AD10" i="46" s="1"/>
  <c r="CR10" i="46"/>
  <c r="AC10" i="46" s="1"/>
  <c r="CQ10" i="46"/>
  <c r="CP10" i="46"/>
  <c r="AA10" i="46" s="1"/>
  <c r="CO10" i="46"/>
  <c r="Z10" i="46" s="1"/>
  <c r="CN10" i="46"/>
  <c r="Y10" i="46" s="1"/>
  <c r="CM10" i="46"/>
  <c r="X10" i="46" s="1"/>
  <c r="CL10" i="46"/>
  <c r="W10" i="46" s="1"/>
  <c r="CK10" i="46"/>
  <c r="V10" i="46" s="1"/>
  <c r="CJ10" i="46"/>
  <c r="U10" i="46" s="1"/>
  <c r="CI10" i="46"/>
  <c r="T10" i="46" s="1"/>
  <c r="CH10" i="46"/>
  <c r="S10" i="46" s="1"/>
  <c r="CG10" i="46"/>
  <c r="CF10" i="46"/>
  <c r="Q10" i="46" s="1"/>
  <c r="CE10" i="46"/>
  <c r="CD10" i="46"/>
  <c r="O10" i="46" s="1"/>
  <c r="CC10" i="46"/>
  <c r="N10" i="46" s="1"/>
  <c r="CB10" i="46"/>
  <c r="M10" i="46" s="1"/>
  <c r="CA10" i="46"/>
  <c r="L10" i="46" s="1"/>
  <c r="BZ10" i="46"/>
  <c r="K10" i="46" s="1"/>
  <c r="BY10" i="46"/>
  <c r="BX10" i="46"/>
  <c r="I10" i="46" s="1"/>
  <c r="BW10" i="46"/>
  <c r="H10" i="46" s="1"/>
  <c r="BV10" i="46"/>
  <c r="BU10" i="46"/>
  <c r="F10" i="46" s="1"/>
  <c r="BT10" i="46"/>
  <c r="E10" i="46" s="1"/>
  <c r="BS10" i="46"/>
  <c r="D10" i="46" s="1"/>
  <c r="B10" i="46"/>
  <c r="A10" i="46"/>
  <c r="A8" i="27" s="1"/>
  <c r="EF9" i="46"/>
  <c r="BQ9" i="46" s="1"/>
  <c r="EE9" i="46"/>
  <c r="ED9" i="46"/>
  <c r="BO9" i="46" s="1"/>
  <c r="EC9" i="46"/>
  <c r="BN9" i="46" s="1"/>
  <c r="EB9" i="46"/>
  <c r="EA9" i="46"/>
  <c r="BL9" i="46" s="1"/>
  <c r="DZ9" i="46"/>
  <c r="BK9" i="46" s="1"/>
  <c r="DY9" i="46"/>
  <c r="DX9" i="46"/>
  <c r="BI9" i="46" s="1"/>
  <c r="DW9" i="46"/>
  <c r="BH9" i="46" s="1"/>
  <c r="DV9" i="46"/>
  <c r="BG9" i="46" s="1"/>
  <c r="DU9" i="46"/>
  <c r="BF9" i="46" s="1"/>
  <c r="DT9" i="46"/>
  <c r="DS9" i="46"/>
  <c r="BD9" i="46" s="1"/>
  <c r="DR9" i="46"/>
  <c r="BC9" i="46" s="1"/>
  <c r="DQ9" i="46"/>
  <c r="DP9" i="46"/>
  <c r="BA9" i="46" s="1"/>
  <c r="DO9" i="46"/>
  <c r="DN9" i="46"/>
  <c r="AY9" i="46" s="1"/>
  <c r="DM9" i="46"/>
  <c r="AX9" i="46" s="1"/>
  <c r="DL9" i="46"/>
  <c r="AW9" i="46" s="1"/>
  <c r="DK9" i="46"/>
  <c r="AV9" i="46" s="1"/>
  <c r="DJ9" i="46"/>
  <c r="AU9" i="46" s="1"/>
  <c r="DI9" i="46"/>
  <c r="AT9" i="46" s="1"/>
  <c r="DH9" i="46"/>
  <c r="AS9" i="46" s="1"/>
  <c r="DG9" i="46"/>
  <c r="AR9" i="46" s="1"/>
  <c r="DF9" i="46"/>
  <c r="AQ9" i="44" s="1"/>
  <c r="DE9" i="46"/>
  <c r="AP9" i="46" s="1"/>
  <c r="DD9" i="46"/>
  <c r="AO9" i="46" s="1"/>
  <c r="DC9" i="46"/>
  <c r="DB9" i="46"/>
  <c r="AM9" i="46" s="1"/>
  <c r="DA9" i="46"/>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CG9" i="46"/>
  <c r="R9" i="46" s="1"/>
  <c r="CF9" i="46"/>
  <c r="Q9" i="46" s="1"/>
  <c r="CE9" i="46"/>
  <c r="P9" i="46" s="1"/>
  <c r="CD9" i="46"/>
  <c r="O9" i="46" s="1"/>
  <c r="CC9" i="46"/>
  <c r="N9" i="46" s="1"/>
  <c r="CB9" i="46"/>
  <c r="M9" i="46" s="1"/>
  <c r="CA9" i="46"/>
  <c r="L9" i="46" s="1"/>
  <c r="BZ9" i="46"/>
  <c r="BY9" i="46"/>
  <c r="J9" i="46" s="1"/>
  <c r="BX9" i="46"/>
  <c r="I9" i="46" s="1"/>
  <c r="BW9" i="46"/>
  <c r="H9" i="46" s="1"/>
  <c r="BV9" i="46"/>
  <c r="G9" i="46" s="1"/>
  <c r="BU9" i="46"/>
  <c r="F9" i="46" s="1"/>
  <c r="BT9" i="46"/>
  <c r="E9" i="46" s="1"/>
  <c r="BS9" i="46"/>
  <c r="AQ9" i="46"/>
  <c r="A9" i="46"/>
  <c r="A7" i="27" s="1"/>
  <c r="EF8" i="46"/>
  <c r="BQ8" i="46" s="1"/>
  <c r="EE8" i="46"/>
  <c r="BP8" i="46" s="1"/>
  <c r="ED8" i="46"/>
  <c r="BO8" i="46" s="1"/>
  <c r="EC8" i="46"/>
  <c r="EB8" i="46"/>
  <c r="BM8" i="46" s="1"/>
  <c r="EA8" i="46"/>
  <c r="DZ8" i="46"/>
  <c r="BK8" i="46" s="1"/>
  <c r="DY8" i="46"/>
  <c r="BJ8" i="46" s="1"/>
  <c r="DX8" i="46"/>
  <c r="BI8" i="46" s="1"/>
  <c r="DW8" i="46"/>
  <c r="BH8" i="46" s="1"/>
  <c r="DV8" i="46"/>
  <c r="BG8" i="46" s="1"/>
  <c r="DU8" i="46"/>
  <c r="BF8" i="46" s="1"/>
  <c r="DT8" i="46"/>
  <c r="BE8" i="46" s="1"/>
  <c r="DS8" i="46"/>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N8" i="46" s="1"/>
  <c r="CB8" i="46"/>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4" s="1"/>
  <c r="EC7" i="46"/>
  <c r="BN7" i="44"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DD7" i="46"/>
  <c r="AO7" i="46" s="1"/>
  <c r="DC7" i="46"/>
  <c r="AN7" i="46" s="1"/>
  <c r="DB7" i="46"/>
  <c r="AM7" i="46" s="1"/>
  <c r="DA7" i="46"/>
  <c r="AL7" i="46" s="1"/>
  <c r="CZ7" i="46"/>
  <c r="AK7" i="46" s="1"/>
  <c r="CY7" i="46"/>
  <c r="AJ7" i="46" s="1"/>
  <c r="CX7" i="46"/>
  <c r="AI7" i="46" s="1"/>
  <c r="CW7" i="46"/>
  <c r="CV7" i="46"/>
  <c r="AG7" i="46" s="1"/>
  <c r="CU7" i="46"/>
  <c r="AF7" i="46" s="1"/>
  <c r="CT7" i="46"/>
  <c r="AE7" i="46" s="1"/>
  <c r="CS7" i="46"/>
  <c r="AD7" i="46" s="1"/>
  <c r="CR7" i="46"/>
  <c r="AC7" i="46" s="1"/>
  <c r="CQ7" i="46"/>
  <c r="AB7" i="46" s="1"/>
  <c r="CP7" i="46"/>
  <c r="AA7" i="46" s="1"/>
  <c r="CO7" i="46"/>
  <c r="Z7" i="46" s="1"/>
  <c r="CN7" i="46"/>
  <c r="Y7" i="46" s="1"/>
  <c r="CM7" i="46"/>
  <c r="CL7" i="46"/>
  <c r="W7" i="46" s="1"/>
  <c r="CK7" i="46"/>
  <c r="V7" i="46" s="1"/>
  <c r="CJ7" i="46"/>
  <c r="U7" i="46" s="1"/>
  <c r="CI7" i="46"/>
  <c r="T7" i="46" s="1"/>
  <c r="CH7" i="46"/>
  <c r="S7" i="46" s="1"/>
  <c r="CG7" i="46"/>
  <c r="R7" i="46" s="1"/>
  <c r="CF7" i="46"/>
  <c r="Q7" i="46" s="1"/>
  <c r="CE7" i="46"/>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O7" i="46"/>
  <c r="A7" i="46"/>
  <c r="A5" i="27" s="1"/>
  <c r="EF6" i="46"/>
  <c r="EE6" i="46"/>
  <c r="ED6" i="46"/>
  <c r="BO6" i="46" s="1"/>
  <c r="EC6" i="46"/>
  <c r="BN6" i="46" s="1"/>
  <c r="EB6" i="46"/>
  <c r="EA6" i="46"/>
  <c r="DZ6" i="46"/>
  <c r="BK6" i="46" s="1"/>
  <c r="DY6" i="46"/>
  <c r="DX6" i="46"/>
  <c r="DW6" i="46"/>
  <c r="DV6" i="46"/>
  <c r="BG6" i="46" s="1"/>
  <c r="DU6" i="46"/>
  <c r="BF6" i="46" s="1"/>
  <c r="DT6" i="46"/>
  <c r="DS6" i="46"/>
  <c r="DR6" i="46"/>
  <c r="BC6" i="46" s="1"/>
  <c r="DQ6" i="46"/>
  <c r="DP6" i="46"/>
  <c r="DO6" i="46"/>
  <c r="DN6" i="46"/>
  <c r="AY6" i="46" s="1"/>
  <c r="DM6" i="46"/>
  <c r="AX6" i="46" s="1"/>
  <c r="DL6" i="46"/>
  <c r="DK6" i="46"/>
  <c r="DJ6" i="46"/>
  <c r="AU6" i="46" s="1"/>
  <c r="DI6" i="46"/>
  <c r="DH6" i="46"/>
  <c r="DG6" i="46"/>
  <c r="DF6" i="46"/>
  <c r="AQ6" i="46" s="1"/>
  <c r="DE6" i="46"/>
  <c r="AP6" i="46" s="1"/>
  <c r="DD6" i="46"/>
  <c r="DC6" i="46"/>
  <c r="DB6" i="46"/>
  <c r="AM6" i="46" s="1"/>
  <c r="DA6" i="46"/>
  <c r="CZ6" i="46"/>
  <c r="CY6" i="46"/>
  <c r="CX6" i="46"/>
  <c r="AI6" i="46" s="1"/>
  <c r="CW6" i="46"/>
  <c r="AH6" i="46" s="1"/>
  <c r="CV6" i="46"/>
  <c r="CU6" i="46"/>
  <c r="CT6" i="46"/>
  <c r="AE6" i="46" s="1"/>
  <c r="CS6" i="46"/>
  <c r="CR6" i="46"/>
  <c r="CQ6" i="46"/>
  <c r="CP6" i="46"/>
  <c r="AA6" i="46" s="1"/>
  <c r="CO6" i="46"/>
  <c r="Z6" i="46" s="1"/>
  <c r="CN6" i="46"/>
  <c r="CM6" i="46"/>
  <c r="CL6" i="46"/>
  <c r="W6" i="46" s="1"/>
  <c r="CK6" i="46"/>
  <c r="CJ6" i="46"/>
  <c r="CI6" i="46"/>
  <c r="CH6" i="46"/>
  <c r="S6" i="46" s="1"/>
  <c r="CG6" i="46"/>
  <c r="R6" i="46" s="1"/>
  <c r="CF6" i="46"/>
  <c r="CE6" i="46"/>
  <c r="CD6" i="46"/>
  <c r="O6" i="46" s="1"/>
  <c r="CC6" i="46"/>
  <c r="CB6" i="46"/>
  <c r="CA6" i="46"/>
  <c r="BZ6" i="46"/>
  <c r="K6" i="46" s="1"/>
  <c r="BY6" i="46"/>
  <c r="J6" i="46" s="1"/>
  <c r="BX6" i="46"/>
  <c r="BW6" i="46"/>
  <c r="BV6" i="46"/>
  <c r="G6" i="46" s="1"/>
  <c r="BU6" i="46"/>
  <c r="BT6" i="46"/>
  <c r="BS6" i="46"/>
  <c r="BQ6" i="46"/>
  <c r="BP6" i="46"/>
  <c r="BM6" i="46"/>
  <c r="BL6" i="46"/>
  <c r="BJ6" i="46"/>
  <c r="BI6" i="46"/>
  <c r="BH6" i="46"/>
  <c r="BE6" i="46"/>
  <c r="BD6" i="46"/>
  <c r="BB6" i="46"/>
  <c r="BA6" i="46"/>
  <c r="AZ6" i="46"/>
  <c r="AW6" i="46"/>
  <c r="AV6" i="46"/>
  <c r="AT6" i="46"/>
  <c r="AS6" i="46"/>
  <c r="AR6" i="46"/>
  <c r="AO6" i="46"/>
  <c r="AN6" i="46"/>
  <c r="AL6" i="46"/>
  <c r="AK6" i="46"/>
  <c r="AJ6" i="46"/>
  <c r="AG6" i="46"/>
  <c r="AF6" i="46"/>
  <c r="AD6" i="46"/>
  <c r="AC6" i="46"/>
  <c r="AB6" i="46"/>
  <c r="Y6" i="46"/>
  <c r="X6" i="46"/>
  <c r="V6" i="46"/>
  <c r="U6" i="46"/>
  <c r="T6" i="46"/>
  <c r="Q6" i="46"/>
  <c r="P6" i="46"/>
  <c r="N6" i="46"/>
  <c r="M6" i="46"/>
  <c r="L6" i="46"/>
  <c r="I6" i="46"/>
  <c r="H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O207" i="44"/>
  <c r="BL207" i="44"/>
  <c r="BK207" i="44"/>
  <c r="BJ207" i="44"/>
  <c r="BH207" i="44"/>
  <c r="BG207" i="44"/>
  <c r="BD207" i="44"/>
  <c r="BC207" i="44"/>
  <c r="BB207" i="44"/>
  <c r="BA207" i="44"/>
  <c r="AZ207" i="44"/>
  <c r="AY207" i="44"/>
  <c r="AV207" i="44"/>
  <c r="AU207" i="44"/>
  <c r="AT207" i="44"/>
  <c r="AR207" i="44"/>
  <c r="AQ207" i="44"/>
  <c r="AN207" i="44"/>
  <c r="AM207" i="44"/>
  <c r="AL207" i="44"/>
  <c r="AJ207" i="44"/>
  <c r="AI207" i="44"/>
  <c r="AG207" i="44"/>
  <c r="AF207" i="44"/>
  <c r="AE207" i="44"/>
  <c r="AD207" i="44"/>
  <c r="AB207" i="44"/>
  <c r="AA207" i="44"/>
  <c r="X207" i="44"/>
  <c r="W207" i="44"/>
  <c r="V207" i="44"/>
  <c r="U207" i="44"/>
  <c r="T207" i="44"/>
  <c r="S207" i="44"/>
  <c r="P207" i="44"/>
  <c r="O207" i="44"/>
  <c r="N207" i="44"/>
  <c r="M207" i="44"/>
  <c r="L207" i="44"/>
  <c r="K207" i="44"/>
  <c r="H207" i="44"/>
  <c r="G207" i="44"/>
  <c r="F207" i="44"/>
  <c r="D207" i="44"/>
  <c r="BQ206" i="44"/>
  <c r="BP206" i="44"/>
  <c r="BJ206" i="44"/>
  <c r="BI206" i="44"/>
  <c r="BH206" i="44"/>
  <c r="BG206" i="44"/>
  <c r="BC206" i="44"/>
  <c r="BB206" i="44"/>
  <c r="BA206" i="44"/>
  <c r="AZ206" i="44"/>
  <c r="AY206" i="44"/>
  <c r="AT206" i="44"/>
  <c r="AS206" i="44"/>
  <c r="AR206" i="44"/>
  <c r="AL206" i="44"/>
  <c r="AK206" i="44"/>
  <c r="AJ206" i="44"/>
  <c r="AI206" i="44"/>
  <c r="AD206" i="44"/>
  <c r="AB206" i="44"/>
  <c r="AA206" i="44"/>
  <c r="V206" i="44"/>
  <c r="U206" i="44"/>
  <c r="S206" i="44"/>
  <c r="Q206" i="44"/>
  <c r="N206" i="44"/>
  <c r="M206" i="44"/>
  <c r="L206" i="44"/>
  <c r="J206" i="44"/>
  <c r="F206" i="44"/>
  <c r="D206" i="44"/>
  <c r="BN205" i="44"/>
  <c r="BM205" i="44"/>
  <c r="BL205" i="44"/>
  <c r="BI205" i="44"/>
  <c r="BF205" i="44"/>
  <c r="BE205" i="44"/>
  <c r="BD205" i="44"/>
  <c r="BA205" i="44"/>
  <c r="AX205" i="44"/>
  <c r="AV205" i="44"/>
  <c r="AT205" i="44"/>
  <c r="AP205" i="44"/>
  <c r="AO205" i="44"/>
  <c r="AH205" i="44"/>
  <c r="AG205" i="44"/>
  <c r="AF205" i="44"/>
  <c r="AE205" i="44"/>
  <c r="Z205" i="44"/>
  <c r="Y205" i="44"/>
  <c r="X205" i="44"/>
  <c r="W205" i="44"/>
  <c r="S205" i="44"/>
  <c r="R205" i="44"/>
  <c r="Q205" i="44"/>
  <c r="P205" i="44"/>
  <c r="J205" i="44"/>
  <c r="H205" i="44"/>
  <c r="E205" i="44"/>
  <c r="BQ204" i="44"/>
  <c r="BL204" i="44"/>
  <c r="BJ204" i="44"/>
  <c r="BH204" i="44"/>
  <c r="BD204" i="44"/>
  <c r="BC204" i="44"/>
  <c r="BB204" i="44"/>
  <c r="AV204" i="44"/>
  <c r="AU204" i="44"/>
  <c r="AT204" i="44"/>
  <c r="AQ204" i="44"/>
  <c r="AN204" i="44"/>
  <c r="AL204" i="44"/>
  <c r="AI204" i="44"/>
  <c r="AF204" i="44"/>
  <c r="AE204" i="44"/>
  <c r="AD204" i="44"/>
  <c r="AC204" i="44"/>
  <c r="X204" i="44"/>
  <c r="W204" i="44"/>
  <c r="V204" i="44"/>
  <c r="U204" i="44"/>
  <c r="T204" i="44"/>
  <c r="P204" i="44"/>
  <c r="M204" i="44"/>
  <c r="H204" i="44"/>
  <c r="G204" i="44"/>
  <c r="F204" i="44"/>
  <c r="BP203" i="44"/>
  <c r="BN203" i="44"/>
  <c r="BH203" i="44"/>
  <c r="BG203" i="44"/>
  <c r="BF203" i="44"/>
  <c r="AZ203" i="44"/>
  <c r="AY203" i="44"/>
  <c r="AX203" i="44"/>
  <c r="AW203" i="44"/>
  <c r="AV203" i="44"/>
  <c r="AR203" i="44"/>
  <c r="AP203" i="44"/>
  <c r="AO203" i="44"/>
  <c r="AJ203" i="44"/>
  <c r="AI203" i="44"/>
  <c r="AG203" i="44"/>
  <c r="AB203" i="44"/>
  <c r="AA203" i="44"/>
  <c r="Z203" i="44"/>
  <c r="T203" i="44"/>
  <c r="S203" i="44"/>
  <c r="R203" i="44"/>
  <c r="P203" i="44"/>
  <c r="L203" i="44"/>
  <c r="K203" i="44"/>
  <c r="J203" i="44"/>
  <c r="I203" i="44"/>
  <c r="D203" i="44"/>
  <c r="BN202" i="44"/>
  <c r="BM202" i="44"/>
  <c r="BL202" i="44"/>
  <c r="BF202" i="44"/>
  <c r="BD202" i="44"/>
  <c r="AX202" i="44"/>
  <c r="AW202" i="44"/>
  <c r="AV202" i="44"/>
  <c r="AP202" i="44"/>
  <c r="AO202" i="44"/>
  <c r="AN202" i="44"/>
  <c r="AH202" i="44"/>
  <c r="AG202" i="44"/>
  <c r="AD202" i="44"/>
  <c r="Z202" i="44"/>
  <c r="Y202" i="44"/>
  <c r="X202" i="44"/>
  <c r="R202" i="44"/>
  <c r="P202" i="44"/>
  <c r="O202" i="44"/>
  <c r="J202" i="44"/>
  <c r="I202" i="44"/>
  <c r="H202" i="44"/>
  <c r="BP201" i="44"/>
  <c r="BJ201" i="44"/>
  <c r="BI201" i="44"/>
  <c r="BH201" i="44"/>
  <c r="BB201" i="44"/>
  <c r="BA201" i="44"/>
  <c r="AZ201" i="44"/>
  <c r="AT201" i="44"/>
  <c r="AS201" i="44"/>
  <c r="AR201" i="44"/>
  <c r="AL201" i="44"/>
  <c r="AK201" i="44"/>
  <c r="AJ201" i="44"/>
  <c r="AD201" i="44"/>
  <c r="V201" i="44"/>
  <c r="U201" i="44"/>
  <c r="T201" i="44"/>
  <c r="N201" i="44"/>
  <c r="M201" i="44"/>
  <c r="L201" i="44"/>
  <c r="F201" i="44"/>
  <c r="E201" i="44"/>
  <c r="D201" i="44"/>
  <c r="BP200" i="44"/>
  <c r="BO200" i="44"/>
  <c r="BN200" i="44"/>
  <c r="BH200" i="44"/>
  <c r="BF200" i="44"/>
  <c r="AZ200" i="44"/>
  <c r="AY200" i="44"/>
  <c r="AX200" i="44"/>
  <c r="AV200" i="44"/>
  <c r="AR200" i="44"/>
  <c r="AQ200" i="44"/>
  <c r="AP200" i="44"/>
  <c r="AO200" i="44"/>
  <c r="AJ200" i="44"/>
  <c r="AI200" i="44"/>
  <c r="AH200" i="44"/>
  <c r="AB200" i="44"/>
  <c r="AA200" i="44"/>
  <c r="Z200" i="44"/>
  <c r="T200" i="44"/>
  <c r="R200" i="44"/>
  <c r="Q200" i="44"/>
  <c r="L200" i="44"/>
  <c r="K200" i="44"/>
  <c r="J200" i="44"/>
  <c r="H200" i="44"/>
  <c r="D200" i="44"/>
  <c r="BL199" i="44"/>
  <c r="BJ199" i="44"/>
  <c r="BD199" i="44"/>
  <c r="BB199" i="44"/>
  <c r="AZ199" i="44"/>
  <c r="AV199" i="44"/>
  <c r="AT199" i="44"/>
  <c r="AN199" i="44"/>
  <c r="AM199" i="44"/>
  <c r="AL199" i="44"/>
  <c r="AF199" i="44"/>
  <c r="AC199" i="44"/>
  <c r="X199" i="44"/>
  <c r="W199" i="44"/>
  <c r="V199" i="44"/>
  <c r="P199" i="44"/>
  <c r="N199" i="44"/>
  <c r="H199" i="44"/>
  <c r="F199" i="44"/>
  <c r="BP198" i="44"/>
  <c r="BK198" i="44"/>
  <c r="BJ198" i="44"/>
  <c r="BH198" i="44"/>
  <c r="BG198" i="44"/>
  <c r="BB198" i="44"/>
  <c r="AZ198" i="44"/>
  <c r="AT198" i="44"/>
  <c r="AR198" i="44"/>
  <c r="AQ198" i="44"/>
  <c r="AL198" i="44"/>
  <c r="AD198" i="44"/>
  <c r="AC198" i="44"/>
  <c r="AB198" i="44"/>
  <c r="V198" i="44"/>
  <c r="T198" i="44"/>
  <c r="S198" i="44"/>
  <c r="R198" i="44"/>
  <c r="N198" i="44"/>
  <c r="M198" i="44"/>
  <c r="L198" i="44"/>
  <c r="F198" i="44"/>
  <c r="BQ197" i="44"/>
  <c r="BP197" i="44"/>
  <c r="BN197" i="44"/>
  <c r="BH197" i="44"/>
  <c r="BF197" i="44"/>
  <c r="AZ197" i="44"/>
  <c r="AY197" i="44"/>
  <c r="AU197" i="44"/>
  <c r="AR197" i="44"/>
  <c r="AP197" i="44"/>
  <c r="AM197" i="44"/>
  <c r="AJ197" i="44"/>
  <c r="AH197" i="44"/>
  <c r="AB197" i="44"/>
  <c r="Z197" i="44"/>
  <c r="T197" i="44"/>
  <c r="Q197" i="44"/>
  <c r="L197" i="44"/>
  <c r="J197" i="44"/>
  <c r="D197" i="44"/>
  <c r="BO196" i="44"/>
  <c r="BL196" i="44"/>
  <c r="BD196" i="44"/>
  <c r="BC196" i="44"/>
  <c r="BB196" i="44"/>
  <c r="AV196" i="44"/>
  <c r="AT196" i="44"/>
  <c r="AN196" i="44"/>
  <c r="AL196" i="44"/>
  <c r="AF196" i="44"/>
  <c r="AC196" i="44"/>
  <c r="X196" i="44"/>
  <c r="V196" i="44"/>
  <c r="U196" i="44"/>
  <c r="P196" i="44"/>
  <c r="N196" i="44"/>
  <c r="I196" i="44"/>
  <c r="H196" i="44"/>
  <c r="F196" i="44"/>
  <c r="BP195" i="44"/>
  <c r="BJ195" i="44"/>
  <c r="BH195" i="44"/>
  <c r="BG195" i="44"/>
  <c r="BE195" i="44"/>
  <c r="BC195" i="44"/>
  <c r="BB195" i="44"/>
  <c r="AZ195" i="44"/>
  <c r="AW195" i="44"/>
  <c r="AT195" i="44"/>
  <c r="AL195" i="44"/>
  <c r="AJ195" i="44"/>
  <c r="AG195" i="44"/>
  <c r="AD195" i="44"/>
  <c r="AB195" i="44"/>
  <c r="Y195" i="44"/>
  <c r="V195" i="44"/>
  <c r="T195" i="44"/>
  <c r="N195" i="44"/>
  <c r="M195" i="44"/>
  <c r="F195" i="44"/>
  <c r="D195" i="44"/>
  <c r="BN194" i="44"/>
  <c r="BM194" i="44"/>
  <c r="BL194" i="44"/>
  <c r="BF194" i="44"/>
  <c r="BC194" i="44"/>
  <c r="AY194" i="44"/>
  <c r="AX194" i="44"/>
  <c r="AV194" i="44"/>
  <c r="AU194" i="44"/>
  <c r="AP194" i="44"/>
  <c r="AN194" i="44"/>
  <c r="AH194" i="44"/>
  <c r="AF194" i="44"/>
  <c r="Z194" i="44"/>
  <c r="R194" i="44"/>
  <c r="Q194" i="44"/>
  <c r="P194" i="44"/>
  <c r="O194" i="44"/>
  <c r="J194" i="44"/>
  <c r="H194" i="44"/>
  <c r="BQ193" i="44"/>
  <c r="BK193" i="44"/>
  <c r="BJ193" i="44"/>
  <c r="BI193" i="44"/>
  <c r="BC193" i="44"/>
  <c r="BA193" i="44"/>
  <c r="AU193" i="44"/>
  <c r="AT193" i="44"/>
  <c r="AR193" i="44"/>
  <c r="AP193" i="44"/>
  <c r="AM193" i="44"/>
  <c r="AK193" i="44"/>
  <c r="AE193" i="44"/>
  <c r="AC193" i="44"/>
  <c r="AB193" i="44"/>
  <c r="W193" i="44"/>
  <c r="V193" i="44"/>
  <c r="U193" i="44"/>
  <c r="O193" i="44"/>
  <c r="L193" i="44"/>
  <c r="G193" i="44"/>
  <c r="F193" i="44"/>
  <c r="E193" i="44"/>
  <c r="BO192" i="44"/>
  <c r="BM192" i="44"/>
  <c r="BG192" i="44"/>
  <c r="BE192" i="44"/>
  <c r="AY192" i="44"/>
  <c r="AQ192" i="44"/>
  <c r="AO192" i="44"/>
  <c r="AI192" i="44"/>
  <c r="AG192" i="44"/>
  <c r="AA192" i="44"/>
  <c r="Y192" i="44"/>
  <c r="X192" i="44"/>
  <c r="S192" i="44"/>
  <c r="N192" i="44"/>
  <c r="K192" i="44"/>
  <c r="J192" i="44"/>
  <c r="I192" i="44"/>
  <c r="BN191" i="44"/>
  <c r="BL191" i="44"/>
  <c r="BF191" i="44"/>
  <c r="BD191" i="44"/>
  <c r="BC191" i="44"/>
  <c r="AX191" i="44"/>
  <c r="AV191" i="44"/>
  <c r="AP191" i="44"/>
  <c r="AO191" i="44"/>
  <c r="AH191" i="44"/>
  <c r="AF191" i="44"/>
  <c r="Z191" i="44"/>
  <c r="X191" i="44"/>
  <c r="W191" i="44"/>
  <c r="R191" i="44"/>
  <c r="P191" i="44"/>
  <c r="O191" i="44"/>
  <c r="J191" i="44"/>
  <c r="BP190" i="44"/>
  <c r="BJ190" i="44"/>
  <c r="BI190" i="44"/>
  <c r="BH190" i="44"/>
  <c r="BE190" i="44"/>
  <c r="BB190" i="44"/>
  <c r="AT190" i="44"/>
  <c r="AR190" i="44"/>
  <c r="AL190" i="44"/>
  <c r="AJ190" i="44"/>
  <c r="AI190" i="44"/>
  <c r="AG190" i="44"/>
  <c r="AD190" i="44"/>
  <c r="AB190" i="44"/>
  <c r="V190" i="44"/>
  <c r="T190" i="44"/>
  <c r="O190" i="44"/>
  <c r="N190" i="44"/>
  <c r="F190" i="44"/>
  <c r="D190" i="44"/>
  <c r="BN189" i="44"/>
  <c r="BL189" i="44"/>
  <c r="BK189" i="44"/>
  <c r="BF189" i="44"/>
  <c r="BE189" i="44"/>
  <c r="BD189" i="44"/>
  <c r="AP189" i="44"/>
  <c r="AN189" i="44"/>
  <c r="AF189" i="44"/>
  <c r="X189" i="44"/>
  <c r="R189" i="44"/>
  <c r="O189" i="44"/>
  <c r="K189" i="44"/>
  <c r="J189" i="44"/>
  <c r="H189" i="44"/>
  <c r="G189" i="44"/>
  <c r="BP188" i="44"/>
  <c r="BJ188" i="44"/>
  <c r="BH188" i="44"/>
  <c r="BB188" i="44"/>
  <c r="AZ188" i="44"/>
  <c r="AT188" i="44"/>
  <c r="AR188" i="44"/>
  <c r="AL188" i="44"/>
  <c r="AJ188" i="44"/>
  <c r="AC188" i="44"/>
  <c r="AB188" i="44"/>
  <c r="T188" i="44"/>
  <c r="S188" i="44"/>
  <c r="N188" i="44"/>
  <c r="L188" i="44"/>
  <c r="F188" i="44"/>
  <c r="D188" i="44"/>
  <c r="BQ187" i="44"/>
  <c r="BN187" i="44"/>
  <c r="BF187" i="44"/>
  <c r="BD187" i="44"/>
  <c r="AX187" i="44"/>
  <c r="AV187" i="44"/>
  <c r="AN187" i="44"/>
  <c r="R187" i="44"/>
  <c r="P187" i="44"/>
  <c r="H187" i="44"/>
  <c r="G187" i="44"/>
  <c r="BN186" i="44"/>
  <c r="BJ186" i="44"/>
  <c r="BH186" i="44"/>
  <c r="BB186" i="44"/>
  <c r="AZ186" i="44"/>
  <c r="AT186" i="44"/>
  <c r="AM186" i="44"/>
  <c r="AL186" i="44"/>
  <c r="AJ186" i="44"/>
  <c r="AD186" i="44"/>
  <c r="AB186" i="44"/>
  <c r="V186" i="44"/>
  <c r="T186" i="44"/>
  <c r="N186" i="44"/>
  <c r="D186" i="44"/>
  <c r="BL185" i="44"/>
  <c r="BB185" i="44"/>
  <c r="AV185" i="44"/>
  <c r="AN185" i="44"/>
  <c r="AK185" i="44"/>
  <c r="AH185" i="44"/>
  <c r="AF185" i="44"/>
  <c r="Z185" i="44"/>
  <c r="X185" i="44"/>
  <c r="R185" i="44"/>
  <c r="P185" i="44"/>
  <c r="M185" i="44"/>
  <c r="J185" i="44"/>
  <c r="H185" i="44"/>
  <c r="BP184" i="44"/>
  <c r="BJ184" i="44"/>
  <c r="BH184" i="44"/>
  <c r="BB184" i="44"/>
  <c r="AQ184" i="44"/>
  <c r="AN184" i="44"/>
  <c r="AL184" i="44"/>
  <c r="AF184" i="44"/>
  <c r="X184" i="44"/>
  <c r="K184" i="44"/>
  <c r="BQ183" i="44"/>
  <c r="BO183" i="44"/>
  <c r="BI183" i="44"/>
  <c r="BD183" i="44"/>
  <c r="AY183" i="44"/>
  <c r="AN183" i="44"/>
  <c r="AC183" i="44"/>
  <c r="Y183" i="44"/>
  <c r="U183" i="44"/>
  <c r="S183" i="44"/>
  <c r="M183" i="44"/>
  <c r="E183" i="44"/>
  <c r="BC182" i="44"/>
  <c r="BA182" i="44"/>
  <c r="AW182" i="44"/>
  <c r="AO182" i="44"/>
  <c r="AM182" i="44"/>
  <c r="F182" i="44"/>
  <c r="BM181" i="44"/>
  <c r="AX181" i="44"/>
  <c r="AR181" i="44"/>
  <c r="AL181" i="44"/>
  <c r="AB181" i="44"/>
  <c r="N181" i="44"/>
  <c r="L181" i="44"/>
  <c r="BM180" i="44"/>
  <c r="AY180" i="44"/>
  <c r="AT180" i="44"/>
  <c r="AO180" i="44"/>
  <c r="AG180" i="44"/>
  <c r="Y180" i="44"/>
  <c r="O180" i="44"/>
  <c r="I180" i="44"/>
  <c r="BC179" i="44"/>
  <c r="AS179" i="44"/>
  <c r="AM179" i="44"/>
  <c r="AK179" i="44"/>
  <c r="L179" i="44"/>
  <c r="G179" i="44"/>
  <c r="BL178" i="44"/>
  <c r="BE178" i="44"/>
  <c r="AO178" i="44"/>
  <c r="Y178" i="44"/>
  <c r="W178" i="44"/>
  <c r="K178" i="44"/>
  <c r="G178" i="44"/>
  <c r="BQ177" i="44"/>
  <c r="BN177" i="44"/>
  <c r="BI177" i="44"/>
  <c r="AS177" i="44"/>
  <c r="AH177" i="44"/>
  <c r="AC177" i="44"/>
  <c r="E177" i="44"/>
  <c r="BO176" i="44"/>
  <c r="BM176" i="44"/>
  <c r="BE176" i="44"/>
  <c r="BB176" i="44"/>
  <c r="AY176" i="44"/>
  <c r="AM176" i="44"/>
  <c r="Q176" i="44"/>
  <c r="BQ175" i="44"/>
  <c r="BO175" i="44"/>
  <c r="BI175" i="44"/>
  <c r="BA175" i="44"/>
  <c r="AY175" i="44"/>
  <c r="AX175" i="44"/>
  <c r="W175" i="44"/>
  <c r="E175" i="44"/>
  <c r="BE174" i="44"/>
  <c r="AT174" i="44"/>
  <c r="AG174" i="44"/>
  <c r="Y174" i="44"/>
  <c r="Q174" i="44"/>
  <c r="N174" i="44"/>
  <c r="K174" i="44"/>
  <c r="G174" i="44"/>
  <c r="AK173" i="44"/>
  <c r="AC173" i="44"/>
  <c r="M173" i="44"/>
  <c r="E173" i="44"/>
  <c r="BM172" i="44"/>
  <c r="BD172" i="44"/>
  <c r="X172" i="44"/>
  <c r="BE171" i="44"/>
  <c r="D171" i="44"/>
  <c r="BJ170" i="44"/>
  <c r="BI170" i="44"/>
  <c r="BB170" i="44"/>
  <c r="AZ170" i="44"/>
  <c r="AQ170" i="44"/>
  <c r="AL170" i="44"/>
  <c r="N170" i="44"/>
  <c r="K170" i="44"/>
  <c r="BP169" i="44"/>
  <c r="BM169" i="44"/>
  <c r="BL169" i="44"/>
  <c r="BC169" i="44"/>
  <c r="AZ169" i="44"/>
  <c r="AX169" i="44"/>
  <c r="AP169" i="44"/>
  <c r="AG169" i="44"/>
  <c r="J169" i="44"/>
  <c r="BB168" i="44"/>
  <c r="AT168" i="44"/>
  <c r="V168" i="44"/>
  <c r="BH167" i="44"/>
  <c r="BB167" i="44"/>
  <c r="AY167" i="44"/>
  <c r="AR167" i="44"/>
  <c r="S167" i="44"/>
  <c r="R167" i="44"/>
  <c r="L167" i="44"/>
  <c r="W166" i="44"/>
  <c r="G166" i="44"/>
  <c r="BQ165" i="44"/>
  <c r="AQ165" i="44"/>
  <c r="AI165" i="44"/>
  <c r="AC165" i="44"/>
  <c r="AW164" i="44"/>
  <c r="AU164" i="44"/>
  <c r="O164" i="44"/>
  <c r="N164" i="44"/>
  <c r="BF163" i="44"/>
  <c r="AP163" i="44"/>
  <c r="AL163" i="44"/>
  <c r="AJ163" i="44"/>
  <c r="AD163" i="44"/>
  <c r="V163" i="44"/>
  <c r="M163" i="44"/>
  <c r="J163" i="44"/>
  <c r="AT162" i="44"/>
  <c r="AG162" i="44"/>
  <c r="V162" i="44"/>
  <c r="F162" i="44"/>
  <c r="BO161" i="44"/>
  <c r="BG161" i="44"/>
  <c r="AC161" i="44"/>
  <c r="BO160" i="44"/>
  <c r="BK160" i="44"/>
  <c r="BC160" i="44"/>
  <c r="AY160" i="44"/>
  <c r="W160" i="44"/>
  <c r="O160" i="44"/>
  <c r="BO159" i="44"/>
  <c r="BK159" i="44"/>
  <c r="AI159" i="44"/>
  <c r="AE159" i="44"/>
  <c r="BC158" i="44"/>
  <c r="AM158" i="44"/>
  <c r="O158" i="44"/>
  <c r="G158" i="44"/>
  <c r="BL157" i="44"/>
  <c r="AR157" i="44"/>
  <c r="AF157" i="44"/>
  <c r="AD157" i="44"/>
  <c r="T157" i="44"/>
  <c r="L157" i="44"/>
  <c r="AR156" i="44"/>
  <c r="AN156" i="44"/>
  <c r="AJ156" i="44"/>
  <c r="T156" i="44"/>
  <c r="BJ155" i="44"/>
  <c r="BH155" i="44"/>
  <c r="AN155" i="44"/>
  <c r="AB155" i="44"/>
  <c r="T155" i="44"/>
  <c r="N155" i="44"/>
  <c r="BL154" i="44"/>
  <c r="X154" i="44"/>
  <c r="L154" i="44"/>
  <c r="D154" i="44"/>
  <c r="BA153" i="44"/>
  <c r="AS153" i="44"/>
  <c r="M153" i="44"/>
  <c r="I153" i="44"/>
  <c r="E153" i="44"/>
  <c r="BQ152" i="44"/>
  <c r="BE152" i="44"/>
  <c r="AZ152" i="44"/>
  <c r="AX152" i="44"/>
  <c r="BJ151" i="44"/>
  <c r="BB151" i="44"/>
  <c r="BQ150" i="44"/>
  <c r="BN150" i="44"/>
  <c r="AL150" i="44"/>
  <c r="R150" i="44"/>
  <c r="BO149" i="44"/>
  <c r="Y149" i="44"/>
  <c r="P149" i="44"/>
  <c r="AJ148" i="44"/>
  <c r="AS147" i="44"/>
  <c r="X147" i="44"/>
  <c r="S147" i="44"/>
  <c r="BC146" i="44"/>
  <c r="AU146" i="44"/>
  <c r="J146" i="44"/>
  <c r="AT145" i="44"/>
  <c r="S145" i="44"/>
  <c r="F145" i="44"/>
  <c r="AM144" i="44"/>
  <c r="G144" i="44"/>
  <c r="D144" i="44"/>
  <c r="AJ143" i="44"/>
  <c r="BL142" i="44"/>
  <c r="P142" i="44"/>
  <c r="AJ140" i="44"/>
  <c r="AG140" i="44"/>
  <c r="AG139" i="44"/>
  <c r="BK138" i="44"/>
  <c r="AI138" i="44"/>
  <c r="O138" i="44"/>
  <c r="AA137" i="44"/>
  <c r="R136" i="44"/>
  <c r="AY134" i="44"/>
  <c r="AQ134" i="44"/>
  <c r="AO133" i="44"/>
  <c r="AC132" i="44"/>
  <c r="Y132" i="44"/>
  <c r="BH129" i="44"/>
  <c r="Q128" i="44"/>
  <c r="AN121" i="44"/>
  <c r="AS116" i="44"/>
  <c r="BQ11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205" i="46"/>
  <c r="C205" i="44" s="1"/>
  <c r="C203" i="46"/>
  <c r="C203" i="44" s="1"/>
  <c r="C202" i="46"/>
  <c r="C202" i="44" s="1"/>
  <c r="B200" i="44"/>
  <c r="C200" i="46"/>
  <c r="C200" i="44" s="1"/>
  <c r="C199" i="46"/>
  <c r="C199" i="44" s="1"/>
  <c r="C197" i="46"/>
  <c r="C197" i="44" s="1"/>
  <c r="C196" i="46"/>
  <c r="C196" i="44" s="1"/>
  <c r="C195" i="46"/>
  <c r="C195" i="44" s="1"/>
  <c r="C193" i="46"/>
  <c r="C193" i="44" s="1"/>
  <c r="C192" i="46"/>
  <c r="C192" i="44" s="1"/>
  <c r="C191" i="46"/>
  <c r="C191" i="44" s="1"/>
  <c r="B190" i="44"/>
  <c r="C190" i="46"/>
  <c r="C190" i="44" s="1"/>
  <c r="C189" i="46"/>
  <c r="C189" i="44" s="1"/>
  <c r="C187" i="46"/>
  <c r="C187" i="44" s="1"/>
  <c r="C186" i="46"/>
  <c r="C186" i="44" s="1"/>
  <c r="C185" i="46"/>
  <c r="C185" i="44" s="1"/>
  <c r="C177" i="46"/>
  <c r="C177" i="44" s="1"/>
  <c r="C171" i="46"/>
  <c r="C171" i="44" s="1"/>
  <c r="C169" i="46"/>
  <c r="C169" i="44" s="1"/>
  <c r="C163" i="46"/>
  <c r="C163" i="44" s="1"/>
  <c r="C158" i="46"/>
  <c r="C158" i="44" s="1"/>
  <c r="C6" i="46"/>
  <c r="B206" i="44"/>
  <c r="B205" i="44"/>
  <c r="A205" i="44"/>
  <c r="A203" i="44"/>
  <c r="B201" i="44"/>
  <c r="A200" i="44"/>
  <c r="B199" i="44"/>
  <c r="A199" i="44"/>
  <c r="A197" i="44"/>
  <c r="A196" i="44"/>
  <c r="A195" i="44"/>
  <c r="B194" i="44"/>
  <c r="B193" i="44"/>
  <c r="A193" i="44"/>
  <c r="A192" i="44"/>
  <c r="A191" i="44"/>
  <c r="A190" i="44"/>
  <c r="A187" i="44"/>
  <c r="A186" i="44"/>
  <c r="A185" i="44"/>
  <c r="B183" i="44"/>
  <c r="A182" i="44"/>
  <c r="B181" i="44"/>
  <c r="A181" i="44"/>
  <c r="B180" i="44"/>
  <c r="B177" i="44"/>
  <c r="B172" i="44"/>
  <c r="B169" i="44"/>
  <c r="A169" i="44"/>
  <c r="B167" i="44"/>
  <c r="B159" i="44"/>
  <c r="A158" i="44"/>
  <c r="A151" i="44"/>
  <c r="B149" i="44"/>
  <c r="C6" i="44"/>
  <c r="A6" i="44"/>
  <c r="R29" i="42"/>
  <c r="S29" i="42" s="1"/>
  <c r="T29" i="42" s="1"/>
  <c r="K29" i="42"/>
  <c r="L29" i="42" s="1"/>
  <c r="M29" i="42" s="1"/>
  <c r="L46" i="41"/>
  <c r="AH12" i="40" a="1"/>
  <c r="AH12" i="40" s="1"/>
  <c r="X7" i="40" a="1"/>
  <c r="X7" i="40" s="1"/>
  <c r="X8" i="40" s="1"/>
  <c r="R15" i="29"/>
  <c r="S5" i="29"/>
  <c r="R5" i="29"/>
  <c r="Q5" i="29"/>
  <c r="N5" i="29"/>
  <c r="AM4" i="29"/>
  <c r="I4" i="29"/>
  <c r="I5" i="29" s="1"/>
  <c r="H4" i="29"/>
  <c r="H5" i="29" s="1"/>
  <c r="G4" i="29"/>
  <c r="G5" i="29" s="1"/>
  <c r="F4" i="29"/>
  <c r="F5" i="29" s="1"/>
  <c r="E4" i="29"/>
  <c r="E5" i="29" s="1"/>
  <c r="D4" i="29"/>
  <c r="D5" i="29" s="1"/>
  <c r="S34" i="28"/>
  <c r="R34" i="28"/>
  <c r="R20" i="28"/>
  <c r="R6" i="28" s="1"/>
  <c r="N14" i="28"/>
  <c r="N4" i="28" s="1"/>
  <c r="I10" i="28"/>
  <c r="H10" i="28"/>
  <c r="G10" i="28"/>
  <c r="F10" i="28"/>
  <c r="E10" i="28"/>
  <c r="D10" i="28"/>
  <c r="S9" i="28"/>
  <c r="R9" i="28"/>
  <c r="Q9" i="28"/>
  <c r="N9" i="28"/>
  <c r="S7" i="28"/>
  <c r="R7" i="28"/>
  <c r="Q7" i="28"/>
  <c r="N7" i="28"/>
  <c r="AM6" i="28"/>
  <c r="AL6" i="28"/>
  <c r="AK6" i="28"/>
  <c r="AJ6" i="28"/>
  <c r="AI6" i="28"/>
  <c r="AH6" i="28"/>
  <c r="AC6" i="28"/>
  <c r="AB6" i="28"/>
  <c r="AA6" i="28"/>
  <c r="Z6" i="28"/>
  <c r="Y6" i="28"/>
  <c r="X6" i="28"/>
  <c r="S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I4" i="28"/>
  <c r="H4" i="28"/>
  <c r="G4" i="28"/>
  <c r="F4" i="28"/>
  <c r="E4" i="28"/>
  <c r="D4" i="28"/>
  <c r="S31" i="27"/>
  <c r="R31" i="27"/>
  <c r="R19" i="27" s="1"/>
  <c r="S20" i="27"/>
  <c r="S5" i="27" s="1"/>
  <c r="Q20" i="27"/>
  <c r="Q5" i="27" s="1"/>
  <c r="N20" i="27"/>
  <c r="S19" i="27"/>
  <c r="Q19" i="27"/>
  <c r="N19" i="27"/>
  <c r="F19" i="27"/>
  <c r="E19" i="27"/>
  <c r="D19" i="27"/>
  <c r="S18" i="27"/>
  <c r="Q18" i="27"/>
  <c r="N18" i="27"/>
  <c r="F18" i="27"/>
  <c r="E18" i="27"/>
  <c r="D18" i="27"/>
  <c r="S17" i="27"/>
  <c r="Q17" i="27"/>
  <c r="N17" i="27"/>
  <c r="F17" i="27"/>
  <c r="E17" i="27"/>
  <c r="D17" i="27"/>
  <c r="S16" i="27"/>
  <c r="Q16" i="27"/>
  <c r="N16" i="27"/>
  <c r="F16" i="27"/>
  <c r="E16" i="27"/>
  <c r="D16" i="27"/>
  <c r="S15" i="27"/>
  <c r="Q15" i="27"/>
  <c r="N15" i="27"/>
  <c r="F15" i="27"/>
  <c r="F5" i="27" s="1"/>
  <c r="E15" i="27"/>
  <c r="E5" i="27" s="1"/>
  <c r="D15" i="27"/>
  <c r="S14" i="27"/>
  <c r="Q14" i="27"/>
  <c r="N14" i="27"/>
  <c r="F14" i="27"/>
  <c r="F6" i="27" s="1"/>
  <c r="E14" i="27"/>
  <c r="D14" i="27"/>
  <c r="S13" i="27"/>
  <c r="Q13" i="27"/>
  <c r="N13" i="27"/>
  <c r="N4" i="27" s="1"/>
  <c r="F13" i="27"/>
  <c r="F4" i="27" s="1"/>
  <c r="E13" i="27"/>
  <c r="E4" i="27" s="1"/>
  <c r="D13" i="27"/>
  <c r="AC9" i="27"/>
  <c r="AB9" i="27"/>
  <c r="AA9" i="27"/>
  <c r="X9" i="27"/>
  <c r="S9" i="27"/>
  <c r="Q9" i="27"/>
  <c r="N9" i="27"/>
  <c r="S7" i="27"/>
  <c r="Q7" i="27"/>
  <c r="N7" i="27"/>
  <c r="D7" i="27"/>
  <c r="AM6" i="27"/>
  <c r="AL6" i="27"/>
  <c r="AK6" i="27"/>
  <c r="AJ6" i="27"/>
  <c r="AI6" i="27"/>
  <c r="AH6" i="27"/>
  <c r="AC6" i="27"/>
  <c r="AB6" i="27"/>
  <c r="AA6" i="27"/>
  <c r="Z6" i="27"/>
  <c r="Y6" i="27"/>
  <c r="X6" i="27"/>
  <c r="S6" i="27"/>
  <c r="Q6" i="27"/>
  <c r="P6" i="27"/>
  <c r="O6" i="27"/>
  <c r="N6" i="27"/>
  <c r="I6" i="27"/>
  <c r="H6" i="27"/>
  <c r="G6" i="27"/>
  <c r="E6" i="27"/>
  <c r="D6" i="27"/>
  <c r="AM5" i="27"/>
  <c r="AL5" i="27"/>
  <c r="AK5" i="27"/>
  <c r="AJ5" i="27"/>
  <c r="AI5" i="27"/>
  <c r="AH5" i="27"/>
  <c r="AC5" i="27"/>
  <c r="AB5" i="27"/>
  <c r="AA5" i="27"/>
  <c r="Z5" i="27"/>
  <c r="Y5" i="27"/>
  <c r="X5" i="27"/>
  <c r="P5" i="27"/>
  <c r="O5" i="27"/>
  <c r="N5" i="27"/>
  <c r="I5" i="27"/>
  <c r="H5" i="27"/>
  <c r="G5" i="27"/>
  <c r="D5" i="27"/>
  <c r="AM4" i="27"/>
  <c r="AL4" i="27"/>
  <c r="AK4" i="27"/>
  <c r="AJ4" i="27"/>
  <c r="AI4" i="27"/>
  <c r="AH4" i="27"/>
  <c r="AC4" i="27"/>
  <c r="AB4" i="27"/>
  <c r="AA4" i="27"/>
  <c r="Z4" i="27"/>
  <c r="Y4" i="27"/>
  <c r="X4" i="27"/>
  <c r="S4" i="27"/>
  <c r="Q4" i="27"/>
  <c r="P4" i="27"/>
  <c r="O4" i="27"/>
  <c r="I4" i="27"/>
  <c r="H4" i="27"/>
  <c r="G4" i="27"/>
  <c r="D4" i="27"/>
  <c r="F134" i="44" l="1"/>
  <c r="AE141" i="44"/>
  <c r="I130" i="44"/>
  <c r="BB106" i="44"/>
  <c r="A135" i="44"/>
  <c r="AI142" i="44"/>
  <c r="AI146" i="44"/>
  <c r="BN151" i="44"/>
  <c r="BG121" i="44"/>
  <c r="Z21" i="46"/>
  <c r="AU181" i="44"/>
  <c r="BJ183" i="44"/>
  <c r="AO184" i="44"/>
  <c r="K187" i="44"/>
  <c r="L192" i="44"/>
  <c r="AJ192" i="44"/>
  <c r="AG196" i="44"/>
  <c r="AU198" i="44"/>
  <c r="O201" i="44"/>
  <c r="BC201" i="44"/>
  <c r="U203" i="44"/>
  <c r="AK203" i="44"/>
  <c r="W206" i="44"/>
  <c r="BM207" i="44"/>
  <c r="E200" i="44"/>
  <c r="AQ21" i="46"/>
  <c r="AI191" i="44"/>
  <c r="BA197" i="44"/>
  <c r="BE204" i="44"/>
  <c r="BE207" i="44"/>
  <c r="BP180" i="44"/>
  <c r="G198" i="44"/>
  <c r="AK200" i="44"/>
  <c r="W186" i="44"/>
  <c r="AM195" i="44"/>
  <c r="Q196" i="44"/>
  <c r="AI202" i="44"/>
  <c r="AL172" i="44"/>
  <c r="BF182" i="44"/>
  <c r="AL183" i="44"/>
  <c r="BC198" i="44"/>
  <c r="I199" i="44"/>
  <c r="BA200" i="44"/>
  <c r="S202" i="44"/>
  <c r="BG202" i="44"/>
  <c r="K205" i="44"/>
  <c r="Q207" i="44"/>
  <c r="AW207" i="44"/>
  <c r="BQ200" i="44"/>
  <c r="AD183" i="44"/>
  <c r="P175" i="44"/>
  <c r="X177" i="44"/>
  <c r="AJ180" i="44"/>
  <c r="R182" i="44"/>
  <c r="BG185" i="44"/>
  <c r="S191" i="44"/>
  <c r="BO191" i="44"/>
  <c r="W201" i="44"/>
  <c r="AC203" i="44"/>
  <c r="AS203" i="44"/>
  <c r="AE206" i="44"/>
  <c r="AU206" i="44"/>
  <c r="I207" i="44"/>
  <c r="X193" i="44"/>
  <c r="BM184" i="44"/>
  <c r="AW196" i="44"/>
  <c r="BE199" i="44"/>
  <c r="AC200" i="44"/>
  <c r="AY205" i="44"/>
  <c r="AO207" i="44"/>
  <c r="BO187" i="44"/>
  <c r="AW199" i="44"/>
  <c r="AE181" i="44"/>
  <c r="Z182" i="44"/>
  <c r="BI203" i="44"/>
  <c r="T174" i="44"/>
  <c r="BH192" i="44"/>
  <c r="AO199" i="44"/>
  <c r="M200" i="44"/>
  <c r="AS200" i="44"/>
  <c r="AE201" i="44"/>
  <c r="AG204" i="44"/>
  <c r="AW204" i="44"/>
  <c r="BM204" i="44"/>
  <c r="BM102" i="46"/>
  <c r="AF173" i="44"/>
  <c r="BH180" i="44"/>
  <c r="AY187" i="44"/>
  <c r="T192" i="44"/>
  <c r="O195" i="44"/>
  <c r="AD172" i="44"/>
  <c r="G181" i="44"/>
  <c r="AM190" i="44"/>
  <c r="BK190" i="44"/>
  <c r="M169" i="44"/>
  <c r="AZ166" i="44"/>
  <c r="BH176" i="44"/>
  <c r="D178" i="44"/>
  <c r="AV179" i="44"/>
  <c r="Q184" i="44"/>
  <c r="AW184" i="44"/>
  <c r="AI185" i="44"/>
  <c r="BC186" i="44"/>
  <c r="G188" i="44"/>
  <c r="AE188" i="44"/>
  <c r="AQ189" i="44"/>
  <c r="BO189" i="44"/>
  <c r="D192" i="44"/>
  <c r="P193" i="44"/>
  <c r="AF193" i="44"/>
  <c r="AU195" i="44"/>
  <c r="BE196" i="44"/>
  <c r="M197" i="44"/>
  <c r="Y199" i="44"/>
  <c r="BM199" i="44"/>
  <c r="AQ202" i="44"/>
  <c r="M203" i="44"/>
  <c r="I204" i="44"/>
  <c r="Y204" i="44"/>
  <c r="AI205" i="44"/>
  <c r="O206" i="44"/>
  <c r="Y207" i="44"/>
  <c r="BP166" i="44"/>
  <c r="BJ172" i="44"/>
  <c r="AF175" i="44"/>
  <c r="AN177" i="44"/>
  <c r="BC181" i="44"/>
  <c r="AY191" i="44"/>
  <c r="AR192" i="44"/>
  <c r="AI194" i="44"/>
  <c r="G195" i="44"/>
  <c r="AO196" i="44"/>
  <c r="Z171" i="44"/>
  <c r="BP178" i="44"/>
  <c r="N183" i="44"/>
  <c r="AY189" i="44"/>
  <c r="AE190" i="44"/>
  <c r="AX171" i="44"/>
  <c r="BK181" i="44"/>
  <c r="Y184" i="44"/>
  <c r="BG187" i="44"/>
  <c r="K191" i="44"/>
  <c r="BM196" i="44"/>
  <c r="AE198" i="44"/>
  <c r="BL173" i="44"/>
  <c r="AR180" i="44"/>
  <c r="AE186" i="44"/>
  <c r="S187" i="44"/>
  <c r="AU190" i="44"/>
  <c r="BP192" i="44"/>
  <c r="AJ174" i="44"/>
  <c r="AB176" i="44"/>
  <c r="W181" i="44"/>
  <c r="AP182" i="44"/>
  <c r="AA187" i="44"/>
  <c r="BK188" i="44"/>
  <c r="BD193" i="44"/>
  <c r="BG194" i="44"/>
  <c r="AE195" i="44"/>
  <c r="O198" i="44"/>
  <c r="C173" i="46"/>
  <c r="C173" i="44" s="1"/>
  <c r="AN165" i="44"/>
  <c r="AO168" i="44"/>
  <c r="BP176" i="44"/>
  <c r="AV177" i="44"/>
  <c r="L180" i="44"/>
  <c r="S185" i="44"/>
  <c r="AQ185" i="44"/>
  <c r="O186" i="44"/>
  <c r="AI187" i="44"/>
  <c r="O188" i="44"/>
  <c r="AA189" i="44"/>
  <c r="AB192" i="44"/>
  <c r="AZ192" i="44"/>
  <c r="AN193" i="44"/>
  <c r="Y196" i="44"/>
  <c r="AS197" i="44"/>
  <c r="AM201" i="44"/>
  <c r="E203" i="44"/>
  <c r="AA205" i="44"/>
  <c r="BG205" i="44"/>
  <c r="G206" i="44"/>
  <c r="BK206" i="44"/>
  <c r="X179" i="44"/>
  <c r="V172" i="44"/>
  <c r="L174" i="44"/>
  <c r="A184" i="44"/>
  <c r="Z161" i="44"/>
  <c r="AM167" i="44"/>
  <c r="X173" i="44"/>
  <c r="BH174" i="44"/>
  <c r="BD175" i="44"/>
  <c r="AZ176" i="44"/>
  <c r="P177" i="44"/>
  <c r="BL177" i="44"/>
  <c r="AB178" i="44"/>
  <c r="J182" i="44"/>
  <c r="AU188" i="44"/>
  <c r="AI189" i="44"/>
  <c r="H193" i="44"/>
  <c r="S194" i="44"/>
  <c r="E197" i="44"/>
  <c r="AC197" i="44"/>
  <c r="O155" i="44"/>
  <c r="AU157" i="44"/>
  <c r="AV164" i="44"/>
  <c r="AT171" i="44"/>
  <c r="AR179" i="44"/>
  <c r="G194" i="44"/>
  <c r="E196" i="44"/>
  <c r="BM200" i="44"/>
  <c r="AS207" i="44"/>
  <c r="BD153" i="44"/>
  <c r="AO169" i="44"/>
  <c r="G191" i="44"/>
  <c r="P192" i="44"/>
  <c r="BD192" i="44"/>
  <c r="I197" i="44"/>
  <c r="AY198" i="44"/>
  <c r="K201" i="44"/>
  <c r="G202" i="44"/>
  <c r="W202" i="44"/>
  <c r="BE203" i="44"/>
  <c r="BI204" i="44"/>
  <c r="BK205" i="44"/>
  <c r="BK157" i="44"/>
  <c r="AW162" i="44"/>
  <c r="BA163" i="44"/>
  <c r="AQ167" i="44"/>
  <c r="AS168" i="44"/>
  <c r="E170" i="44"/>
  <c r="D179" i="44"/>
  <c r="BC187" i="44"/>
  <c r="AA188" i="44"/>
  <c r="BO188" i="44"/>
  <c r="W189" i="44"/>
  <c r="BG190" i="44"/>
  <c r="AE194" i="44"/>
  <c r="S195" i="44"/>
  <c r="AS196" i="44"/>
  <c r="BI196" i="44"/>
  <c r="E199" i="44"/>
  <c r="AM202" i="44"/>
  <c r="Q203" i="44"/>
  <c r="AM205" i="44"/>
  <c r="K206" i="44"/>
  <c r="BO206" i="44"/>
  <c r="AK207" i="44"/>
  <c r="C172" i="46"/>
  <c r="C172" i="44" s="1"/>
  <c r="AB165" i="44"/>
  <c r="BB171" i="44"/>
  <c r="AF178" i="44"/>
  <c r="V182" i="44"/>
  <c r="BB182" i="44"/>
  <c r="AU189" i="44"/>
  <c r="AA190" i="44"/>
  <c r="AN192" i="44"/>
  <c r="BH193" i="44"/>
  <c r="AG197" i="44"/>
  <c r="AS199" i="44"/>
  <c r="BI199" i="44"/>
  <c r="I200" i="44"/>
  <c r="AA201" i="44"/>
  <c r="AQ201" i="44"/>
  <c r="BG201" i="44"/>
  <c r="BC202" i="44"/>
  <c r="AK204" i="44"/>
  <c r="O205" i="44"/>
  <c r="BC205" i="44"/>
  <c r="AC207" i="44"/>
  <c r="U170" i="44"/>
  <c r="BH179" i="44"/>
  <c r="L152" i="44"/>
  <c r="AQ154" i="44"/>
  <c r="A183" i="44"/>
  <c r="AB152" i="44"/>
  <c r="AE157" i="44"/>
  <c r="P164" i="44"/>
  <c r="AC170" i="44"/>
  <c r="R172" i="44"/>
  <c r="BD178" i="44"/>
  <c r="BJ182" i="44"/>
  <c r="BK187" i="44"/>
  <c r="AI188" i="44"/>
  <c r="AM191" i="44"/>
  <c r="AA195" i="44"/>
  <c r="BQ196" i="44"/>
  <c r="AK199" i="44"/>
  <c r="BE200" i="44"/>
  <c r="S201" i="44"/>
  <c r="AI201" i="44"/>
  <c r="AE202" i="44"/>
  <c r="BM203" i="44"/>
  <c r="AU205" i="44"/>
  <c r="E207" i="44"/>
  <c r="BQ207" i="44"/>
  <c r="K167" i="44"/>
  <c r="BJ171" i="44"/>
  <c r="AV178" i="44"/>
  <c r="AL182" i="44"/>
  <c r="AB150" i="44"/>
  <c r="AN153" i="44"/>
  <c r="BE169" i="44"/>
  <c r="BN172" i="44"/>
  <c r="AB179" i="44"/>
  <c r="AU187" i="44"/>
  <c r="BG188" i="44"/>
  <c r="K190" i="44"/>
  <c r="AF164" i="44"/>
  <c r="E168" i="44"/>
  <c r="Q169" i="44"/>
  <c r="AK170" i="44"/>
  <c r="N171" i="44"/>
  <c r="P178" i="44"/>
  <c r="O187" i="44"/>
  <c r="AM189" i="44"/>
  <c r="AY190" i="44"/>
  <c r="BO190" i="44"/>
  <c r="BK191" i="44"/>
  <c r="T193" i="44"/>
  <c r="AZ193" i="44"/>
  <c r="BP193" i="44"/>
  <c r="BK194" i="44"/>
  <c r="Y197" i="44"/>
  <c r="AO197" i="44"/>
  <c r="BE197" i="44"/>
  <c r="AA198" i="44"/>
  <c r="BQ199" i="44"/>
  <c r="AG200" i="44"/>
  <c r="AU202" i="44"/>
  <c r="Y203" i="44"/>
  <c r="AS204" i="44"/>
  <c r="G205" i="44"/>
  <c r="BI207" i="44"/>
  <c r="AH146" i="44"/>
  <c r="AM148" i="44"/>
  <c r="BA150" i="44"/>
  <c r="AC152" i="44"/>
  <c r="S158" i="44"/>
  <c r="E165" i="44"/>
  <c r="BN169" i="44"/>
  <c r="AD170" i="44"/>
  <c r="AK175" i="44"/>
  <c r="A142" i="44"/>
  <c r="K149" i="44"/>
  <c r="AD141" i="44"/>
  <c r="O159" i="44"/>
  <c r="Y164" i="44"/>
  <c r="BJ168" i="44"/>
  <c r="F170" i="44"/>
  <c r="BO80" i="46"/>
  <c r="P116" i="44"/>
  <c r="AT137" i="44"/>
  <c r="AR133" i="44"/>
  <c r="AA142" i="44"/>
  <c r="D169" i="44"/>
  <c r="AC142" i="44"/>
  <c r="BO153" i="46"/>
  <c r="D138" i="44"/>
  <c r="BO144" i="46"/>
  <c r="AN141" i="44"/>
  <c r="BG123" i="44"/>
  <c r="BJ136" i="44"/>
  <c r="AF143" i="44"/>
  <c r="W145" i="44"/>
  <c r="AG153" i="44"/>
  <c r="U117" i="44"/>
  <c r="BA128" i="44"/>
  <c r="AK139" i="44"/>
  <c r="AM145" i="44"/>
  <c r="BD155" i="44"/>
  <c r="AZ156" i="44"/>
  <c r="AI158" i="44"/>
  <c r="AM124" i="44"/>
  <c r="BJ150" i="44"/>
  <c r="AJ119" i="44"/>
  <c r="BQ128" i="44"/>
  <c r="BQ139" i="44"/>
  <c r="AT163" i="44"/>
  <c r="BP142" i="44"/>
  <c r="H143" i="44"/>
  <c r="C132" i="46"/>
  <c r="C132" i="44" s="1"/>
  <c r="W137" i="44"/>
  <c r="AJ154" i="44"/>
  <c r="AB149" i="44"/>
  <c r="H157" i="44"/>
  <c r="A137" i="44"/>
  <c r="L121" i="44"/>
  <c r="AM134" i="44"/>
  <c r="BP147" i="44"/>
  <c r="BD157" i="44"/>
  <c r="AQ158" i="44"/>
  <c r="AQ138" i="44"/>
  <c r="AO132" i="44"/>
  <c r="BL141" i="44"/>
  <c r="C164" i="46"/>
  <c r="C164" i="44" s="1"/>
  <c r="S144" i="44"/>
  <c r="P148" i="44"/>
  <c r="BL155" i="44"/>
  <c r="P157" i="44"/>
  <c r="AQ160" i="44"/>
  <c r="BK161" i="44"/>
  <c r="C141" i="46"/>
  <c r="C141" i="44" s="1"/>
  <c r="O150" i="44"/>
  <c r="AA162" i="44"/>
  <c r="AH166" i="44"/>
  <c r="H137" i="44"/>
  <c r="A141" i="44"/>
  <c r="BD161" i="44"/>
  <c r="T183" i="44"/>
  <c r="BP158" i="44"/>
  <c r="N173" i="44"/>
  <c r="AT175" i="44"/>
  <c r="J176" i="44"/>
  <c r="AO185" i="44"/>
  <c r="I141" i="44"/>
  <c r="AR144" i="44"/>
  <c r="AC121" i="44"/>
  <c r="L158" i="44"/>
  <c r="BF174" i="44"/>
  <c r="BN7" i="46"/>
  <c r="H165" i="44"/>
  <c r="L166" i="44"/>
  <c r="AQ123" i="44"/>
  <c r="BE132" i="44"/>
  <c r="BG138" i="44"/>
  <c r="AQ144" i="44"/>
  <c r="AZ149" i="44"/>
  <c r="AE113" i="44"/>
  <c r="BC124" i="44"/>
  <c r="AY138" i="44"/>
  <c r="AE137" i="44"/>
  <c r="A153" i="44"/>
  <c r="BK145" i="44"/>
  <c r="E140" i="44"/>
  <c r="BK126" i="44"/>
  <c r="BF130" i="44"/>
  <c r="AQ135" i="44"/>
  <c r="AN143" i="44"/>
  <c r="BO146" i="44"/>
  <c r="AT152" i="44"/>
  <c r="H96" i="44"/>
  <c r="G122" i="44"/>
  <c r="Q127" i="44"/>
  <c r="F131" i="44"/>
  <c r="BA133" i="44"/>
  <c r="BC137" i="44"/>
  <c r="BO138" i="44"/>
  <c r="AK140" i="44"/>
  <c r="AV143" i="44"/>
  <c r="AY144" i="44"/>
  <c r="L147" i="44"/>
  <c r="AN148" i="44"/>
  <c r="Z151" i="44"/>
  <c r="U115" i="44"/>
  <c r="AS115" i="44"/>
  <c r="AM126" i="44"/>
  <c r="BC134" i="44"/>
  <c r="BG146" i="44"/>
  <c r="AX102" i="44"/>
  <c r="AW116" i="44"/>
  <c r="K123" i="44"/>
  <c r="E128" i="44"/>
  <c r="BB131" i="44"/>
  <c r="BQ133" i="44"/>
  <c r="AD136" i="44"/>
  <c r="U139" i="44"/>
  <c r="BD143" i="44"/>
  <c r="S146" i="44"/>
  <c r="BL148" i="44"/>
  <c r="BP160" i="44"/>
  <c r="AT165" i="44"/>
  <c r="BH183" i="44"/>
  <c r="M186" i="44"/>
  <c r="AB160" i="44"/>
  <c r="AS142" i="44"/>
  <c r="BQ188" i="44"/>
  <c r="C116" i="46"/>
  <c r="C116" i="44" s="1"/>
  <c r="C178" i="46"/>
  <c r="C178" i="44" s="1"/>
  <c r="AY151" i="44"/>
  <c r="AK154" i="44"/>
  <c r="BJ165" i="44"/>
  <c r="X182" i="44"/>
  <c r="Y191" i="44"/>
  <c r="AL193" i="44"/>
  <c r="C180" i="46"/>
  <c r="C180" i="44" s="1"/>
  <c r="L144" i="44"/>
  <c r="Z176" i="44"/>
  <c r="AV182" i="44"/>
  <c r="I185" i="44"/>
  <c r="BA186" i="44"/>
  <c r="A174" i="44"/>
  <c r="H161" i="44"/>
  <c r="AH174" i="44"/>
  <c r="BF192" i="44"/>
  <c r="BI198" i="44"/>
  <c r="A134" i="44"/>
  <c r="P122" i="44"/>
  <c r="AB125" i="44"/>
  <c r="Z132" i="44"/>
  <c r="BH135" i="44"/>
  <c r="AD139" i="44"/>
  <c r="T144" i="44"/>
  <c r="AK149" i="44"/>
  <c r="P161" i="44"/>
  <c r="X171" i="44"/>
  <c r="V175" i="44"/>
  <c r="BN176" i="44"/>
  <c r="AH180" i="44"/>
  <c r="L183" i="44"/>
  <c r="BE185" i="44"/>
  <c r="Y189" i="44"/>
  <c r="Z192" i="44"/>
  <c r="O196" i="44"/>
  <c r="AE196" i="44"/>
  <c r="AU196" i="44"/>
  <c r="BK196" i="44"/>
  <c r="E198" i="44"/>
  <c r="AE199" i="44"/>
  <c r="C166" i="46"/>
  <c r="C166" i="44" s="1"/>
  <c r="BD122" i="44"/>
  <c r="AR125" i="44"/>
  <c r="M142" i="44"/>
  <c r="AW143" i="44"/>
  <c r="AJ144" i="44"/>
  <c r="AS154" i="44"/>
  <c r="AR160" i="44"/>
  <c r="AY162" i="44"/>
  <c r="AU170" i="44"/>
  <c r="BP172" i="44"/>
  <c r="AX176" i="44"/>
  <c r="AH178" i="44"/>
  <c r="BQ181" i="44"/>
  <c r="AF182" i="44"/>
  <c r="AE184" i="44"/>
  <c r="BE187" i="44"/>
  <c r="BI188" i="44"/>
  <c r="I189" i="44"/>
  <c r="U190" i="44"/>
  <c r="AW191" i="44"/>
  <c r="BM191" i="44"/>
  <c r="Y194" i="44"/>
  <c r="AO194" i="44"/>
  <c r="BE194" i="44"/>
  <c r="K197" i="44"/>
  <c r="AK198" i="44"/>
  <c r="O199" i="44"/>
  <c r="I155" i="44"/>
  <c r="P159" i="44"/>
  <c r="AI162" i="44"/>
  <c r="J174" i="44"/>
  <c r="V179" i="44"/>
  <c r="AO189" i="44"/>
  <c r="V139" i="44"/>
  <c r="D146" i="44"/>
  <c r="X159" i="44"/>
  <c r="BL161" i="44"/>
  <c r="AD173" i="44"/>
  <c r="AD177" i="44"/>
  <c r="BF178" i="44"/>
  <c r="AB183" i="44"/>
  <c r="AG187" i="44"/>
  <c r="C134" i="46"/>
  <c r="C134" i="44" s="1"/>
  <c r="AN113" i="44"/>
  <c r="G123" i="44"/>
  <c r="BH138" i="44"/>
  <c r="AT140" i="44"/>
  <c r="I143" i="44"/>
  <c r="U147" i="44"/>
  <c r="BI149" i="44"/>
  <c r="BK150" i="44"/>
  <c r="AZ158" i="44"/>
  <c r="AN159" i="44"/>
  <c r="K162" i="44"/>
  <c r="BG162" i="44"/>
  <c r="AT173" i="44"/>
  <c r="AX174" i="44"/>
  <c r="AL179" i="44"/>
  <c r="J180" i="44"/>
  <c r="BI186" i="44"/>
  <c r="AO187" i="44"/>
  <c r="AS188" i="44"/>
  <c r="Q191" i="44"/>
  <c r="AG191" i="44"/>
  <c r="I194" i="44"/>
  <c r="AK195" i="44"/>
  <c r="BA195" i="44"/>
  <c r="BQ195" i="44"/>
  <c r="AQ197" i="44"/>
  <c r="U198" i="44"/>
  <c r="BA198" i="44"/>
  <c r="BK199" i="44"/>
  <c r="AZ144" i="44"/>
  <c r="BF180" i="44"/>
  <c r="BL182" i="44"/>
  <c r="AS190" i="44"/>
  <c r="A140" i="44"/>
  <c r="C140" i="46"/>
  <c r="C140" i="44" s="1"/>
  <c r="AP132" i="44"/>
  <c r="BL137" i="44"/>
  <c r="BB139" i="44"/>
  <c r="BB140" i="44"/>
  <c r="Y143" i="44"/>
  <c r="BM143" i="44"/>
  <c r="BM148" i="44"/>
  <c r="BI154" i="44"/>
  <c r="AG155" i="44"/>
  <c r="AN161" i="44"/>
  <c r="AL165" i="44"/>
  <c r="BJ173" i="44"/>
  <c r="AT177" i="44"/>
  <c r="AP178" i="44"/>
  <c r="AS181" i="44"/>
  <c r="H182" i="44"/>
  <c r="BD182" i="44"/>
  <c r="G184" i="44"/>
  <c r="BM185" i="44"/>
  <c r="AS186" i="44"/>
  <c r="Q187" i="44"/>
  <c r="E190" i="44"/>
  <c r="BQ190" i="44"/>
  <c r="R192" i="44"/>
  <c r="AD193" i="44"/>
  <c r="BG197" i="44"/>
  <c r="O131" i="44"/>
  <c r="F133" i="44"/>
  <c r="P137" i="44"/>
  <c r="F139" i="44"/>
  <c r="AG143" i="44"/>
  <c r="BD145" i="44"/>
  <c r="BQ154" i="44"/>
  <c r="AG157" i="44"/>
  <c r="BH172" i="44"/>
  <c r="Z174" i="44"/>
  <c r="N179" i="44"/>
  <c r="R180" i="44"/>
  <c r="U181" i="44"/>
  <c r="O184" i="44"/>
  <c r="Y185" i="44"/>
  <c r="AC186" i="44"/>
  <c r="BQ186" i="44"/>
  <c r="BM187" i="44"/>
  <c r="M188" i="44"/>
  <c r="AC190" i="44"/>
  <c r="I191" i="44"/>
  <c r="AG194" i="44"/>
  <c r="AW194" i="44"/>
  <c r="AC195" i="44"/>
  <c r="AS195" i="44"/>
  <c r="S197" i="44"/>
  <c r="AI197" i="44"/>
  <c r="AS198" i="44"/>
  <c r="G199" i="44"/>
  <c r="BC199" i="44"/>
  <c r="N140" i="44"/>
  <c r="AQ151" i="44"/>
  <c r="L117" i="44"/>
  <c r="AU143" i="44"/>
  <c r="AS152" i="44"/>
  <c r="A125" i="44"/>
  <c r="C138" i="46"/>
  <c r="C138" i="44" s="1"/>
  <c r="AC131" i="44"/>
  <c r="BF144" i="44"/>
  <c r="A146" i="44"/>
  <c r="O129" i="44"/>
  <c r="L133" i="44"/>
  <c r="F137" i="44"/>
  <c r="X153" i="44"/>
  <c r="BO154" i="44"/>
  <c r="J158" i="44"/>
  <c r="Q162" i="44"/>
  <c r="BE162" i="44"/>
  <c r="C107" i="46"/>
  <c r="C107" i="44" s="1"/>
  <c r="AJ115" i="44"/>
  <c r="AW130" i="44"/>
  <c r="BF135" i="44"/>
  <c r="L139" i="44"/>
  <c r="O141" i="44"/>
  <c r="BD121" i="44"/>
  <c r="G135" i="44"/>
  <c r="V151" i="44"/>
  <c r="AN154" i="44"/>
  <c r="AV156" i="44"/>
  <c r="BH157" i="44"/>
  <c r="AQ159" i="44"/>
  <c r="AQ161" i="44"/>
  <c r="AA126" i="44"/>
  <c r="N130" i="44"/>
  <c r="AP131" i="44"/>
  <c r="AE138" i="44"/>
  <c r="AF142" i="44"/>
  <c r="G146" i="44"/>
  <c r="AZ148" i="44"/>
  <c r="BI153" i="44"/>
  <c r="BP155" i="44"/>
  <c r="AB157" i="44"/>
  <c r="W158" i="44"/>
  <c r="AE160" i="44"/>
  <c r="R163" i="44"/>
  <c r="A152" i="44"/>
  <c r="AL130" i="44"/>
  <c r="AX131" i="44"/>
  <c r="BM133" i="44"/>
  <c r="O135" i="44"/>
  <c r="BN136" i="44"/>
  <c r="AQ137" i="44"/>
  <c r="AR141" i="44"/>
  <c r="T143" i="44"/>
  <c r="O144" i="44"/>
  <c r="AU144" i="44"/>
  <c r="AA145" i="44"/>
  <c r="BK146" i="44"/>
  <c r="AV147" i="44"/>
  <c r="AN149" i="44"/>
  <c r="AC153" i="44"/>
  <c r="BQ153" i="44"/>
  <c r="D155" i="44"/>
  <c r="AJ155" i="44"/>
  <c r="H156" i="44"/>
  <c r="AE158" i="44"/>
  <c r="AY159" i="44"/>
  <c r="AM160" i="44"/>
  <c r="AY161" i="44"/>
  <c r="N162" i="44"/>
  <c r="AX163" i="44"/>
  <c r="J207" i="44"/>
  <c r="R207" i="44"/>
  <c r="Z207" i="44"/>
  <c r="AH207" i="44"/>
  <c r="AP207" i="44"/>
  <c r="AX207" i="44"/>
  <c r="BF207" i="44"/>
  <c r="BA132" i="44"/>
  <c r="AM138" i="44"/>
  <c r="I139" i="44"/>
  <c r="AX150" i="44"/>
  <c r="AL151" i="44"/>
  <c r="BF152" i="44"/>
  <c r="BD156" i="44"/>
  <c r="S159" i="44"/>
  <c r="K161" i="44"/>
  <c r="Z163" i="44"/>
  <c r="BM117" i="44"/>
  <c r="T129" i="44"/>
  <c r="D148" i="44"/>
  <c r="BN152" i="44"/>
  <c r="L155" i="44"/>
  <c r="BL156" i="44"/>
  <c r="BF131" i="44"/>
  <c r="BC135" i="44"/>
  <c r="AY137" i="44"/>
  <c r="D141" i="44"/>
  <c r="BP141" i="44"/>
  <c r="AV142" i="44"/>
  <c r="AB143" i="44"/>
  <c r="AZ143" i="44"/>
  <c r="AQ145" i="44"/>
  <c r="AE146" i="44"/>
  <c r="H147" i="44"/>
  <c r="BP148" i="44"/>
  <c r="AH152" i="44"/>
  <c r="AK153" i="44"/>
  <c r="AV154" i="44"/>
  <c r="AR155" i="44"/>
  <c r="X156" i="44"/>
  <c r="S122" i="44"/>
  <c r="BG124" i="44"/>
  <c r="U127" i="44"/>
  <c r="AJ129" i="44"/>
  <c r="BJ130" i="44"/>
  <c r="M132" i="44"/>
  <c r="K137" i="44"/>
  <c r="BD142" i="44"/>
  <c r="AE144" i="44"/>
  <c r="AP152" i="44"/>
  <c r="P154" i="44"/>
  <c r="AF156" i="44"/>
  <c r="AA159" i="44"/>
  <c r="G160" i="44"/>
  <c r="S161" i="44"/>
  <c r="BJ162" i="44"/>
  <c r="AH163" i="44"/>
  <c r="BN163" i="44"/>
  <c r="AW177" i="44"/>
  <c r="AW115" i="44"/>
  <c r="BO124" i="44"/>
  <c r="BA127" i="44"/>
  <c r="AZ129" i="44"/>
  <c r="L100" i="44"/>
  <c r="E119" i="44"/>
  <c r="S130" i="44"/>
  <c r="BE120" i="44"/>
  <c r="Y129" i="44"/>
  <c r="BK101" i="44"/>
  <c r="W113" i="44"/>
  <c r="J159" i="44"/>
  <c r="P165" i="44"/>
  <c r="T166" i="44"/>
  <c r="AT172" i="44"/>
  <c r="BP174" i="44"/>
  <c r="AN175" i="44"/>
  <c r="BL175" i="44"/>
  <c r="AJ176" i="44"/>
  <c r="T178" i="44"/>
  <c r="AR178" i="44"/>
  <c r="AF179" i="44"/>
  <c r="BD179" i="44"/>
  <c r="X165" i="44"/>
  <c r="AV173" i="44"/>
  <c r="AR164" i="44"/>
  <c r="AV165" i="44"/>
  <c r="BC167" i="44"/>
  <c r="U169" i="44"/>
  <c r="I170" i="44"/>
  <c r="AO170" i="44"/>
  <c r="BF171" i="44"/>
  <c r="AE156" i="44"/>
  <c r="AL158" i="44"/>
  <c r="D164" i="44"/>
  <c r="BD165" i="44"/>
  <c r="BI169" i="44"/>
  <c r="R171" i="44"/>
  <c r="P173" i="44"/>
  <c r="BD173" i="44"/>
  <c r="AR174" i="44"/>
  <c r="H175" i="44"/>
  <c r="AV175" i="44"/>
  <c r="AZ178" i="44"/>
  <c r="H179" i="44"/>
  <c r="R159" i="44"/>
  <c r="AO163" i="44"/>
  <c r="L164" i="44"/>
  <c r="AR166" i="44"/>
  <c r="AE167" i="44"/>
  <c r="BK167" i="44"/>
  <c r="BE168" i="44"/>
  <c r="BA162" i="44"/>
  <c r="BO155" i="44"/>
  <c r="Y163" i="44"/>
  <c r="AZ164" i="44"/>
  <c r="D166" i="44"/>
  <c r="BH166" i="44"/>
  <c r="I168" i="44"/>
  <c r="AS169" i="44"/>
  <c r="D174" i="44"/>
  <c r="T176" i="44"/>
  <c r="H177" i="44"/>
  <c r="BO104" i="46"/>
  <c r="AB169" i="44"/>
  <c r="BA100" i="44"/>
  <c r="BE115" i="44"/>
  <c r="K122" i="44"/>
  <c r="K134" i="44"/>
  <c r="S137" i="44"/>
  <c r="AA124" i="44"/>
  <c r="BP129" i="44"/>
  <c r="AE135" i="44"/>
  <c r="AX136" i="44"/>
  <c r="Q139" i="44"/>
  <c r="A115" i="44"/>
  <c r="BG126" i="44"/>
  <c r="AG133" i="44"/>
  <c r="S134" i="44"/>
  <c r="AM135" i="44"/>
  <c r="BF136" i="44"/>
  <c r="I140" i="44"/>
  <c r="BM140" i="44"/>
  <c r="AP150" i="44"/>
  <c r="R152" i="44"/>
  <c r="U153" i="44"/>
  <c r="BH164" i="44"/>
  <c r="AB166" i="44"/>
  <c r="BA169" i="44"/>
  <c r="BB172" i="44"/>
  <c r="AT183" i="44"/>
  <c r="AF165" i="44"/>
  <c r="BQ169" i="44"/>
  <c r="AH171" i="44"/>
  <c r="H173" i="44"/>
  <c r="T180" i="44"/>
  <c r="BN182" i="44"/>
  <c r="BG157" i="44"/>
  <c r="J161" i="44"/>
  <c r="BM163" i="44"/>
  <c r="AB164" i="44"/>
  <c r="BP164" i="44"/>
  <c r="BL165" i="44"/>
  <c r="O167" i="44"/>
  <c r="Y168" i="44"/>
  <c r="AP171" i="44"/>
  <c r="N172" i="44"/>
  <c r="AN173" i="44"/>
  <c r="AB174" i="44"/>
  <c r="AR176" i="44"/>
  <c r="BD177" i="44"/>
  <c r="L178" i="44"/>
  <c r="AJ178" i="44"/>
  <c r="BL179" i="44"/>
  <c r="AH182" i="44"/>
  <c r="V183" i="44"/>
  <c r="BE184" i="44"/>
  <c r="K185" i="44"/>
  <c r="AA185" i="44"/>
  <c r="BC188" i="44"/>
  <c r="S189" i="44"/>
  <c r="W190" i="44"/>
  <c r="AA191" i="44"/>
  <c r="AQ191" i="44"/>
  <c r="BG191" i="44"/>
  <c r="AV193" i="44"/>
  <c r="K194" i="44"/>
  <c r="AA194" i="44"/>
  <c r="U197" i="44"/>
  <c r="BI197" i="44"/>
  <c r="W198" i="44"/>
  <c r="AM198" i="44"/>
  <c r="BI200" i="44"/>
  <c r="AU201" i="44"/>
  <c r="K202" i="44"/>
  <c r="AY202" i="44"/>
  <c r="BO202" i="44"/>
  <c r="BA203" i="44"/>
  <c r="Q204" i="44"/>
  <c r="AO204" i="44"/>
  <c r="AQ205" i="44"/>
  <c r="AM206" i="44"/>
  <c r="BN159" i="44"/>
  <c r="AP161" i="44"/>
  <c r="AU167" i="44"/>
  <c r="AC169" i="44"/>
  <c r="AZ174" i="44"/>
  <c r="D176" i="44"/>
  <c r="AM181" i="44"/>
  <c r="AX182" i="44"/>
  <c r="AT160" i="44"/>
  <c r="M162" i="44"/>
  <c r="AJ166" i="44"/>
  <c r="AG168" i="44"/>
  <c r="E169" i="44"/>
  <c r="AK169" i="44"/>
  <c r="BM170" i="44"/>
  <c r="X175" i="44"/>
  <c r="L176" i="44"/>
  <c r="AF177" i="44"/>
  <c r="BH178" i="44"/>
  <c r="P179" i="44"/>
  <c r="AN179" i="44"/>
  <c r="D180" i="44"/>
  <c r="AB180" i="44"/>
  <c r="AZ180" i="44"/>
  <c r="O181" i="44"/>
  <c r="F183" i="44"/>
  <c r="BB183" i="44"/>
  <c r="I184" i="44"/>
  <c r="AG184" i="44"/>
  <c r="AY185" i="44"/>
  <c r="G186" i="44"/>
  <c r="AU186" i="44"/>
  <c r="BK186" i="44"/>
  <c r="AQ187" i="44"/>
  <c r="W188" i="44"/>
  <c r="AM188" i="44"/>
  <c r="BG189" i="44"/>
  <c r="G190" i="44"/>
  <c r="BC190" i="44"/>
  <c r="BL193" i="44"/>
  <c r="AQ194" i="44"/>
  <c r="W195" i="44"/>
  <c r="BK195" i="44"/>
  <c r="AK197" i="44"/>
  <c r="Q199" i="44"/>
  <c r="AG199" i="44"/>
  <c r="U200" i="44"/>
  <c r="G201" i="44"/>
  <c r="BK201" i="44"/>
  <c r="AA202" i="44"/>
  <c r="BQ203" i="44"/>
  <c r="AW102" i="44"/>
  <c r="T121" i="44"/>
  <c r="AG127" i="44"/>
  <c r="BG135" i="44"/>
  <c r="AS117" i="44"/>
  <c r="O124" i="44"/>
  <c r="R94" i="44"/>
  <c r="BD104" i="44"/>
  <c r="BK113" i="44"/>
  <c r="AM122" i="44"/>
  <c r="AY125" i="44"/>
  <c r="AC133" i="44"/>
  <c r="AQ91" i="44"/>
  <c r="R130" i="44"/>
  <c r="K135" i="44"/>
  <c r="BN94" i="44"/>
  <c r="BL104" i="44"/>
  <c r="AG116" i="44"/>
  <c r="BQ117" i="44"/>
  <c r="AU122" i="44"/>
  <c r="AE124" i="44"/>
  <c r="BM127" i="44"/>
  <c r="AH130" i="44"/>
  <c r="AG132" i="44"/>
  <c r="AA135" i="44"/>
  <c r="N136" i="44"/>
  <c r="G106" i="44"/>
  <c r="J114" i="44"/>
  <c r="BH110" i="44"/>
  <c r="E117" i="44"/>
  <c r="AV120" i="44"/>
  <c r="BQ78" i="44"/>
  <c r="X88" i="44"/>
  <c r="AN101" i="44"/>
  <c r="S107" i="44"/>
  <c r="M115" i="44"/>
  <c r="BD118" i="44"/>
  <c r="AI91" i="44"/>
  <c r="AF163" i="44"/>
  <c r="AS172" i="44"/>
  <c r="S164" i="44"/>
  <c r="AO171" i="44"/>
  <c r="AU175" i="44"/>
  <c r="I182" i="44"/>
  <c r="BA183" i="44"/>
  <c r="BG164" i="44"/>
  <c r="BC165" i="44"/>
  <c r="L169" i="44"/>
  <c r="BG176" i="44"/>
  <c r="AA178" i="44"/>
  <c r="K180" i="44"/>
  <c r="X152" i="44"/>
  <c r="AK158" i="44"/>
  <c r="AV168" i="44"/>
  <c r="AP155" i="44"/>
  <c r="D162" i="44"/>
  <c r="C168" i="46"/>
  <c r="C168" i="44" s="1"/>
  <c r="V142" i="44"/>
  <c r="R148" i="44"/>
  <c r="AA166" i="44"/>
  <c r="C150" i="46"/>
  <c r="C150" i="44" s="1"/>
  <c r="AH141" i="44"/>
  <c r="AF170" i="44"/>
  <c r="AQ84" i="44"/>
  <c r="J97" i="44"/>
  <c r="AK103" i="44"/>
  <c r="BK111" i="44"/>
  <c r="AY114" i="44"/>
  <c r="I116" i="44"/>
  <c r="AG117" i="44"/>
  <c r="X120" i="44"/>
  <c r="AR121" i="44"/>
  <c r="W122" i="44"/>
  <c r="K124" i="44"/>
  <c r="W125" i="44"/>
  <c r="M127" i="44"/>
  <c r="AC128" i="44"/>
  <c r="AR129" i="44"/>
  <c r="AD130" i="44"/>
  <c r="R131" i="44"/>
  <c r="I133" i="44"/>
  <c r="AU135" i="44"/>
  <c r="AP136" i="44"/>
  <c r="BE139" i="44"/>
  <c r="AO140" i="44"/>
  <c r="AB141" i="44"/>
  <c r="H142" i="44"/>
  <c r="C109" i="46"/>
  <c r="C109" i="44" s="1"/>
  <c r="BG84" i="44"/>
  <c r="BN99" i="44"/>
  <c r="BI103" i="44"/>
  <c r="AA112" i="44"/>
  <c r="AO117" i="44"/>
  <c r="AB120" i="44"/>
  <c r="AV121" i="44"/>
  <c r="AO128" i="44"/>
  <c r="BN164" i="46"/>
  <c r="T151" i="44"/>
  <c r="BA138" i="44"/>
  <c r="Z148" i="44"/>
  <c r="F149" i="44"/>
  <c r="BB165" i="44"/>
  <c r="AM170" i="44"/>
  <c r="BD171" i="44"/>
  <c r="R174" i="44"/>
  <c r="D183" i="44"/>
  <c r="AK186" i="44"/>
  <c r="E188" i="44"/>
  <c r="BJ142" i="44"/>
  <c r="M146" i="44"/>
  <c r="AJ162" i="44"/>
  <c r="BK170" i="44"/>
  <c r="T172" i="44"/>
  <c r="AP174" i="44"/>
  <c r="BN174" i="44"/>
  <c r="J178" i="44"/>
  <c r="W184" i="44"/>
  <c r="BK184" i="44"/>
  <c r="U186" i="44"/>
  <c r="A66" i="44"/>
  <c r="C155" i="46"/>
  <c r="C155" i="44" s="1"/>
  <c r="AM140" i="44"/>
  <c r="J141" i="44"/>
  <c r="Z155" i="44"/>
  <c r="J164" i="44"/>
  <c r="R166" i="44"/>
  <c r="W170" i="44"/>
  <c r="AD175" i="44"/>
  <c r="AH176" i="44"/>
  <c r="AX178" i="44"/>
  <c r="E181" i="44"/>
  <c r="Q185" i="44"/>
  <c r="AG185" i="44"/>
  <c r="AW185" i="44"/>
  <c r="Y187" i="44"/>
  <c r="U188" i="44"/>
  <c r="AK188" i="44"/>
  <c r="BA188" i="44"/>
  <c r="AK190" i="44"/>
  <c r="BA190" i="44"/>
  <c r="BE191" i="44"/>
  <c r="AH192" i="44"/>
  <c r="AX192" i="44"/>
  <c r="E195" i="44"/>
  <c r="U195" i="44"/>
  <c r="G196" i="44"/>
  <c r="AA197" i="44"/>
  <c r="BO197" i="44"/>
  <c r="BQ198" i="44"/>
  <c r="AC201" i="44"/>
  <c r="BQ201" i="44"/>
  <c r="Q202" i="44"/>
  <c r="AQ203" i="44"/>
  <c r="O204" i="44"/>
  <c r="I205" i="44"/>
  <c r="BQ158" i="44"/>
  <c r="M158" i="44"/>
  <c r="BH162" i="44"/>
  <c r="AP166" i="44"/>
  <c r="AF171" i="44"/>
  <c r="AZ172" i="44"/>
  <c r="BB177" i="44"/>
  <c r="AP180" i="44"/>
  <c r="AR183" i="44"/>
  <c r="C157" i="46"/>
  <c r="C157" i="44" s="1"/>
  <c r="BI123" i="44"/>
  <c r="BI138" i="44"/>
  <c r="BN143" i="44"/>
  <c r="N149" i="44"/>
  <c r="AB151" i="44"/>
  <c r="H152" i="44"/>
  <c r="BJ156" i="44"/>
  <c r="AP164" i="44"/>
  <c r="AX166" i="44"/>
  <c r="N177" i="44"/>
  <c r="AL177" i="44"/>
  <c r="AD179" i="44"/>
  <c r="AT179" i="44"/>
  <c r="Z180" i="44"/>
  <c r="BI181" i="44"/>
  <c r="P182" i="44"/>
  <c r="AU184" i="44"/>
  <c r="E186" i="44"/>
  <c r="I187" i="44"/>
  <c r="AW187" i="44"/>
  <c r="Q189" i="44"/>
  <c r="AG189" i="44"/>
  <c r="AW189" i="44"/>
  <c r="BM189" i="44"/>
  <c r="M190" i="44"/>
  <c r="BN192" i="44"/>
  <c r="N193" i="44"/>
  <c r="BB193" i="44"/>
  <c r="BI195" i="44"/>
  <c r="W196" i="44"/>
  <c r="AM196" i="44"/>
  <c r="AU199" i="44"/>
  <c r="S200" i="44"/>
  <c r="BG200" i="44"/>
  <c r="BE202" i="44"/>
  <c r="AM204" i="44"/>
  <c r="BK204" i="44"/>
  <c r="AW205" i="44"/>
  <c r="E206" i="44"/>
  <c r="AC206" i="44"/>
  <c r="AP148" i="44"/>
  <c r="N154" i="44"/>
  <c r="BA158" i="44"/>
  <c r="C120" i="46"/>
  <c r="C120" i="44" s="1"/>
  <c r="AT154" i="44"/>
  <c r="A176" i="44"/>
  <c r="C122" i="46"/>
  <c r="C122" i="44" s="1"/>
  <c r="C143" i="46"/>
  <c r="C143" i="44" s="1"/>
  <c r="P152" i="44"/>
  <c r="AL156" i="44"/>
  <c r="E158" i="44"/>
  <c r="AZ162" i="44"/>
  <c r="G170" i="44"/>
  <c r="AE170" i="44"/>
  <c r="P171" i="44"/>
  <c r="BL171" i="44"/>
  <c r="AJ172" i="44"/>
  <c r="N175" i="44"/>
  <c r="AL175" i="44"/>
  <c r="BB175" i="44"/>
  <c r="V177" i="44"/>
  <c r="R178" i="44"/>
  <c r="BB179" i="44"/>
  <c r="M181" i="44"/>
  <c r="AO122" i="44"/>
  <c r="U125" i="44"/>
  <c r="AK138" i="44"/>
  <c r="AP143" i="44"/>
  <c r="BQ146" i="44"/>
  <c r="A143" i="44"/>
  <c r="C148" i="46"/>
  <c r="C148" i="44" s="1"/>
  <c r="AO106" i="44"/>
  <c r="BQ138" i="44"/>
  <c r="W140" i="44"/>
  <c r="BB142" i="44"/>
  <c r="E146" i="44"/>
  <c r="AK146" i="44"/>
  <c r="AR151" i="44"/>
  <c r="BB154" i="44"/>
  <c r="BI158" i="44"/>
  <c r="BM159" i="44"/>
  <c r="P163" i="44"/>
  <c r="BL163" i="44"/>
  <c r="AV171" i="44"/>
  <c r="BB173" i="44"/>
  <c r="AT117" i="44"/>
  <c r="AS121" i="44"/>
  <c r="AN124" i="44"/>
  <c r="AQ86" i="44"/>
  <c r="A118" i="44"/>
  <c r="AW104" i="44"/>
  <c r="M110" i="44"/>
  <c r="BL113" i="44"/>
  <c r="AZ125" i="44"/>
  <c r="Z127" i="44"/>
  <c r="C129" i="46"/>
  <c r="C129" i="44" s="1"/>
  <c r="Q118" i="44"/>
  <c r="AX127" i="44"/>
  <c r="BM104" i="44"/>
  <c r="S114" i="44"/>
  <c r="AV122" i="44"/>
  <c r="AY130" i="44"/>
  <c r="BE163" i="44"/>
  <c r="AQ164" i="44"/>
  <c r="X168" i="44"/>
  <c r="Y171" i="44"/>
  <c r="BJ181" i="44"/>
  <c r="E162" i="44"/>
  <c r="BL170" i="44"/>
  <c r="AG182" i="44"/>
  <c r="C126" i="46"/>
  <c r="C126" i="44" s="1"/>
  <c r="H88" i="44"/>
  <c r="AT144" i="44"/>
  <c r="BK154" i="44"/>
  <c r="BF159" i="44"/>
  <c r="BB160" i="44"/>
  <c r="BD168" i="44"/>
  <c r="H170" i="44"/>
  <c r="BI172" i="44"/>
  <c r="AQ174" i="44"/>
  <c r="BG174" i="44"/>
  <c r="AQ180" i="44"/>
  <c r="BO180" i="44"/>
  <c r="Q182" i="44"/>
  <c r="BM182" i="44"/>
  <c r="AK183" i="44"/>
  <c r="H184" i="44"/>
  <c r="AP185" i="44"/>
  <c r="BF185" i="44"/>
  <c r="F186" i="44"/>
  <c r="AP187" i="44"/>
  <c r="AH189" i="44"/>
  <c r="F158" i="44"/>
  <c r="BG166" i="44"/>
  <c r="AW171" i="44"/>
  <c r="BL139" i="44"/>
  <c r="BG148" i="44"/>
  <c r="AD160" i="44"/>
  <c r="K166" i="44"/>
  <c r="AI166" i="44"/>
  <c r="BJ167" i="44"/>
  <c r="AF168" i="44"/>
  <c r="AV170" i="44"/>
  <c r="BC175" i="44"/>
  <c r="AI176" i="44"/>
  <c r="G177" i="44"/>
  <c r="AQ178" i="44"/>
  <c r="BG178" i="44"/>
  <c r="AA180" i="44"/>
  <c r="V181" i="44"/>
  <c r="AV184" i="44"/>
  <c r="BL184" i="44"/>
  <c r="J187" i="44"/>
  <c r="Z187" i="44"/>
  <c r="AD188" i="44"/>
  <c r="AX189" i="44"/>
  <c r="AX111" i="44"/>
  <c r="AY120" i="44"/>
  <c r="AI148" i="44"/>
  <c r="A159" i="44"/>
  <c r="L153" i="44"/>
  <c r="AH161" i="44"/>
  <c r="BQ162" i="44"/>
  <c r="AY164" i="44"/>
  <c r="AM165" i="44"/>
  <c r="N167" i="44"/>
  <c r="P170" i="44"/>
  <c r="Q171" i="44"/>
  <c r="U172" i="44"/>
  <c r="BC173" i="44"/>
  <c r="AY174" i="44"/>
  <c r="BK175" i="44"/>
  <c r="S176" i="44"/>
  <c r="BK177" i="44"/>
  <c r="W179" i="44"/>
  <c r="AD181" i="44"/>
  <c r="BB181" i="44"/>
  <c r="Y182" i="44"/>
  <c r="BE182" i="44"/>
  <c r="AS183" i="44"/>
  <c r="P184" i="44"/>
  <c r="BD184" i="44"/>
  <c r="AX185" i="44"/>
  <c r="AH187" i="44"/>
  <c r="V188" i="44"/>
  <c r="Z189" i="44"/>
  <c r="N123" i="44"/>
  <c r="K143" i="44"/>
  <c r="AU149" i="44"/>
  <c r="M151" i="44"/>
  <c r="AI155" i="44"/>
  <c r="AP159" i="44"/>
  <c r="I163" i="44"/>
  <c r="W165" i="44"/>
  <c r="P168" i="44"/>
  <c r="AJ169" i="44"/>
  <c r="AE173" i="44"/>
  <c r="G175" i="44"/>
  <c r="AE175" i="44"/>
  <c r="BK179" i="44"/>
  <c r="L67" i="44"/>
  <c r="AQ116" i="44"/>
  <c r="AI110" i="44"/>
  <c r="AD78" i="44"/>
  <c r="BQ100" i="44"/>
  <c r="M82" i="44"/>
  <c r="P201" i="44"/>
  <c r="C170" i="46"/>
  <c r="C170" i="44" s="1"/>
  <c r="BN49" i="44"/>
  <c r="BM131" i="44"/>
  <c r="F138" i="44"/>
  <c r="BG143" i="44"/>
  <c r="X139" i="44"/>
  <c r="W149" i="44"/>
  <c r="Y150" i="44"/>
  <c r="Y152" i="44"/>
  <c r="AZ153" i="44"/>
  <c r="A136" i="44"/>
  <c r="C147" i="46"/>
  <c r="C147" i="44" s="1"/>
  <c r="M86" i="44"/>
  <c r="K104" i="44"/>
  <c r="BN106" i="44"/>
  <c r="O112" i="44"/>
  <c r="U116" i="44"/>
  <c r="P117" i="44"/>
  <c r="BK119" i="44"/>
  <c r="AQ122" i="44"/>
  <c r="AQ124" i="44"/>
  <c r="AE125" i="44"/>
  <c r="BO126" i="44"/>
  <c r="BO129" i="44"/>
  <c r="AH134" i="44"/>
  <c r="N138" i="44"/>
  <c r="AD144" i="44"/>
  <c r="K148" i="44"/>
  <c r="BC149" i="44"/>
  <c r="BE150" i="44"/>
  <c r="AS151" i="44"/>
  <c r="AW152" i="44"/>
  <c r="D153" i="44"/>
  <c r="AM154" i="44"/>
  <c r="BC154" i="44"/>
  <c r="AA155" i="44"/>
  <c r="G156" i="44"/>
  <c r="BC156" i="44"/>
  <c r="S157" i="44"/>
  <c r="AI157" i="44"/>
  <c r="BJ158" i="44"/>
  <c r="F160" i="44"/>
  <c r="BN161" i="44"/>
  <c r="AK162" i="44"/>
  <c r="AW163" i="44"/>
  <c r="BK165" i="44"/>
  <c r="S166" i="44"/>
  <c r="BO166" i="44"/>
  <c r="AT167" i="44"/>
  <c r="I171" i="44"/>
  <c r="O173" i="44"/>
  <c r="AA174" i="44"/>
  <c r="O175" i="44"/>
  <c r="AQ176" i="44"/>
  <c r="AE177" i="44"/>
  <c r="AU177" i="44"/>
  <c r="AE179" i="44"/>
  <c r="S180" i="44"/>
  <c r="AI180" i="44"/>
  <c r="F181" i="44"/>
  <c r="AT181" i="44"/>
  <c r="AM119" i="44"/>
  <c r="S143" i="44"/>
  <c r="W147" i="44"/>
  <c r="AQ155" i="44"/>
  <c r="A126" i="44"/>
  <c r="A161" i="44"/>
  <c r="C113" i="46"/>
  <c r="C113" i="44" s="1"/>
  <c r="F114" i="44"/>
  <c r="S118" i="44"/>
  <c r="BL119" i="44"/>
  <c r="Y131" i="44"/>
  <c r="BK142" i="44"/>
  <c r="AE147" i="44"/>
  <c r="AG150" i="44"/>
  <c r="I152" i="44"/>
  <c r="O154" i="44"/>
  <c r="K155" i="44"/>
  <c r="AQ157" i="44"/>
  <c r="Z159" i="44"/>
  <c r="AX159" i="44"/>
  <c r="AL160" i="44"/>
  <c r="BJ160" i="44"/>
  <c r="R161" i="44"/>
  <c r="AX161" i="44"/>
  <c r="U162" i="44"/>
  <c r="AS162" i="44"/>
  <c r="AG163" i="44"/>
  <c r="AA164" i="44"/>
  <c r="AQ166" i="44"/>
  <c r="V167" i="44"/>
  <c r="H168" i="44"/>
  <c r="AN168" i="44"/>
  <c r="T169" i="44"/>
  <c r="BH169" i="44"/>
  <c r="BD170" i="44"/>
  <c r="AG171" i="44"/>
  <c r="E172" i="44"/>
  <c r="AC172" i="44"/>
  <c r="BA172" i="44"/>
  <c r="AM173" i="44"/>
  <c r="O177" i="44"/>
  <c r="O179" i="44"/>
  <c r="AU179" i="44"/>
  <c r="Y136" i="44"/>
  <c r="BJ146" i="44"/>
  <c r="BQ151" i="44"/>
  <c r="AB153" i="44"/>
  <c r="A113" i="44"/>
  <c r="AW87" i="44"/>
  <c r="Z96" i="44"/>
  <c r="U109" i="44"/>
  <c r="AN115" i="44"/>
  <c r="H133" i="44"/>
  <c r="AP134" i="44"/>
  <c r="R137" i="44"/>
  <c r="V138" i="44"/>
  <c r="BB138" i="44"/>
  <c r="AT146" i="44"/>
  <c r="AE149" i="44"/>
  <c r="BK149" i="44"/>
  <c r="BA151" i="44"/>
  <c r="AG152" i="44"/>
  <c r="AJ153" i="44"/>
  <c r="BH153" i="44"/>
  <c r="BG155" i="44"/>
  <c r="O156" i="44"/>
  <c r="AM156" i="44"/>
  <c r="AA157" i="44"/>
  <c r="V158" i="44"/>
  <c r="AT158" i="44"/>
  <c r="N160" i="44"/>
  <c r="BI162" i="44"/>
  <c r="Q163" i="44"/>
  <c r="K164" i="44"/>
  <c r="G165" i="44"/>
  <c r="AE165" i="44"/>
  <c r="AU165" i="44"/>
  <c r="F167" i="44"/>
  <c r="AD167" i="44"/>
  <c r="BL168" i="44"/>
  <c r="AR169" i="44"/>
  <c r="X170" i="44"/>
  <c r="AN170" i="44"/>
  <c r="M172" i="44"/>
  <c r="BQ172" i="44"/>
  <c r="W173" i="44"/>
  <c r="BK173" i="44"/>
  <c r="BO174" i="44"/>
  <c r="AM175" i="44"/>
  <c r="AA176" i="44"/>
  <c r="S178" i="44"/>
  <c r="AI178" i="44"/>
  <c r="AY178" i="44"/>
  <c r="BO178" i="44"/>
  <c r="BG180" i="44"/>
  <c r="C139" i="46"/>
  <c r="C139" i="44" s="1"/>
  <c r="AR116" i="44"/>
  <c r="AA120" i="44"/>
  <c r="AQ148" i="44"/>
  <c r="W154" i="44"/>
  <c r="AR79" i="44"/>
  <c r="BG118" i="44"/>
  <c r="N146" i="44"/>
  <c r="AU147" i="44"/>
  <c r="G149" i="44"/>
  <c r="A139" i="44"/>
  <c r="BC80" i="44"/>
  <c r="AQ129" i="44"/>
  <c r="AX134" i="44"/>
  <c r="BD139" i="44"/>
  <c r="BD140" i="44"/>
  <c r="O142" i="44"/>
  <c r="AU142" i="44"/>
  <c r="AY143" i="44"/>
  <c r="BB146" i="44"/>
  <c r="AY148" i="44"/>
  <c r="AM149" i="44"/>
  <c r="AO150" i="44"/>
  <c r="AK151" i="44"/>
  <c r="BI151" i="44"/>
  <c r="Q152" i="44"/>
  <c r="AO152" i="44"/>
  <c r="BP153" i="44"/>
  <c r="W156" i="44"/>
  <c r="AY157" i="44"/>
  <c r="AH159" i="44"/>
  <c r="V160" i="44"/>
  <c r="BF161" i="44"/>
  <c r="AC162" i="44"/>
  <c r="AI164" i="44"/>
  <c r="O165" i="44"/>
  <c r="AY166" i="44"/>
  <c r="AL167" i="44"/>
  <c r="AK172" i="44"/>
  <c r="G173" i="44"/>
  <c r="AU173" i="44"/>
  <c r="S174" i="44"/>
  <c r="AI174" i="44"/>
  <c r="K176" i="44"/>
  <c r="W177" i="44"/>
  <c r="AM177" i="44"/>
  <c r="BC177" i="44"/>
  <c r="BJ144" i="44"/>
  <c r="S148" i="44"/>
  <c r="AC151" i="44"/>
  <c r="AW98" i="44"/>
  <c r="AP113" i="44"/>
  <c r="BA114" i="44"/>
  <c r="G119" i="44"/>
  <c r="V125" i="44"/>
  <c r="AV128" i="44"/>
  <c r="BQ130" i="44"/>
  <c r="J134" i="44"/>
  <c r="Z137" i="44"/>
  <c r="AI143" i="44"/>
  <c r="AD146" i="44"/>
  <c r="BK147" i="44"/>
  <c r="AA148" i="44"/>
  <c r="Q150" i="44"/>
  <c r="E151" i="44"/>
  <c r="BM152" i="44"/>
  <c r="AR153" i="44"/>
  <c r="AE154" i="44"/>
  <c r="AU154" i="44"/>
  <c r="S155" i="44"/>
  <c r="AU156" i="44"/>
  <c r="K157" i="44"/>
  <c r="BB158" i="44"/>
  <c r="AZ89" i="44"/>
  <c r="A94" i="44"/>
  <c r="C61" i="46"/>
  <c r="C61" i="44" s="1"/>
  <c r="E78" i="44"/>
  <c r="AL93" i="44"/>
  <c r="AN104" i="44"/>
  <c r="AX109" i="44"/>
  <c r="BO112" i="44"/>
  <c r="S82" i="44"/>
  <c r="AX86" i="44"/>
  <c r="AU90" i="44"/>
  <c r="BJ93" i="44"/>
  <c r="Z99" i="44"/>
  <c r="H101" i="44"/>
  <c r="BE102" i="44"/>
  <c r="AV104" i="44"/>
  <c r="BF109" i="44"/>
  <c r="AE111" i="44"/>
  <c r="G113" i="44"/>
  <c r="BN114" i="44"/>
  <c r="H118" i="44"/>
  <c r="BL118" i="44"/>
  <c r="BH119" i="44"/>
  <c r="BD120" i="44"/>
  <c r="G126" i="44"/>
  <c r="I127" i="44"/>
  <c r="AS128" i="44"/>
  <c r="AP130" i="44"/>
  <c r="BI133" i="44"/>
  <c r="W134" i="44"/>
  <c r="AI135" i="44"/>
  <c r="BO135" i="44"/>
  <c r="AT136" i="44"/>
  <c r="M139" i="44"/>
  <c r="AS139" i="44"/>
  <c r="H141" i="44"/>
  <c r="D142" i="44"/>
  <c r="AB142" i="44"/>
  <c r="AZ142" i="44"/>
  <c r="AY146" i="44"/>
  <c r="D147" i="44"/>
  <c r="AJ147" i="44"/>
  <c r="BD148" i="44"/>
  <c r="AJ149" i="44"/>
  <c r="BH149" i="44"/>
  <c r="AX151" i="44"/>
  <c r="BJ152" i="44"/>
  <c r="L156" i="44"/>
  <c r="BC159" i="44"/>
  <c r="K160" i="44"/>
  <c r="AM161" i="44"/>
  <c r="Z162" i="44"/>
  <c r="AP162" i="44"/>
  <c r="F163" i="44"/>
  <c r="BJ163" i="44"/>
  <c r="P166" i="44"/>
  <c r="AF166" i="44"/>
  <c r="AV166" i="44"/>
  <c r="BQ168" i="44"/>
  <c r="F171" i="44"/>
  <c r="BP179" i="44"/>
  <c r="N76" i="44"/>
  <c r="AP86" i="44"/>
  <c r="BQ95" i="44"/>
  <c r="O90" i="44"/>
  <c r="BJ98" i="44"/>
  <c r="O106" i="44"/>
  <c r="G111" i="44"/>
  <c r="A99" i="44"/>
  <c r="A132" i="44"/>
  <c r="AK78" i="44"/>
  <c r="W83" i="44"/>
  <c r="S91" i="44"/>
  <c r="J94" i="44"/>
  <c r="AU96" i="44"/>
  <c r="AX99" i="44"/>
  <c r="X101" i="44"/>
  <c r="E103" i="44"/>
  <c r="L110" i="44"/>
  <c r="AM111" i="44"/>
  <c r="O113" i="44"/>
  <c r="BI115" i="44"/>
  <c r="AK117" i="44"/>
  <c r="P118" i="44"/>
  <c r="D119" i="44"/>
  <c r="G124" i="44"/>
  <c r="AA125" i="44"/>
  <c r="O126" i="44"/>
  <c r="BE127" i="44"/>
  <c r="AN129" i="44"/>
  <c r="J130" i="44"/>
  <c r="V131" i="44"/>
  <c r="AW132" i="44"/>
  <c r="M133" i="44"/>
  <c r="F136" i="44"/>
  <c r="AU137" i="44"/>
  <c r="K138" i="44"/>
  <c r="BA139" i="44"/>
  <c r="M140" i="44"/>
  <c r="AF141" i="44"/>
  <c r="AE145" i="44"/>
  <c r="AR147" i="44"/>
  <c r="L149" i="44"/>
  <c r="V150" i="44"/>
  <c r="AT150" i="44"/>
  <c r="Q153" i="44"/>
  <c r="BE153" i="44"/>
  <c r="AZ154" i="44"/>
  <c r="X157" i="44"/>
  <c r="AN157" i="44"/>
  <c r="BG158" i="44"/>
  <c r="AM159" i="44"/>
  <c r="J162" i="44"/>
  <c r="BF162" i="44"/>
  <c r="AN164" i="44"/>
  <c r="BO167" i="44"/>
  <c r="AC168" i="44"/>
  <c r="BA168" i="44"/>
  <c r="AD171" i="44"/>
  <c r="AP172" i="44"/>
  <c r="BF172" i="44"/>
  <c r="AZ179" i="44"/>
  <c r="AD93" i="46"/>
  <c r="AD93" i="44"/>
  <c r="AS95" i="46"/>
  <c r="AS95" i="44"/>
  <c r="M103" i="46"/>
  <c r="M103" i="44"/>
  <c r="BP119" i="46"/>
  <c r="BP119" i="44"/>
  <c r="BG125" i="46"/>
  <c r="BG125" i="44"/>
  <c r="AW127" i="46"/>
  <c r="AW127" i="44"/>
  <c r="U128" i="46"/>
  <c r="U128" i="44"/>
  <c r="I132" i="46"/>
  <c r="I132" i="44"/>
  <c r="BB136" i="46"/>
  <c r="BB136" i="44"/>
  <c r="G137" i="46"/>
  <c r="G137" i="44"/>
  <c r="AM137" i="46"/>
  <c r="AM137" i="44"/>
  <c r="AC139" i="46"/>
  <c r="AC139" i="44"/>
  <c r="BI139" i="46"/>
  <c r="BI139" i="44"/>
  <c r="U140" i="46"/>
  <c r="U140" i="44"/>
  <c r="AC140" i="46"/>
  <c r="AC140" i="44"/>
  <c r="AS140" i="46"/>
  <c r="AS140" i="44"/>
  <c r="L142" i="46"/>
  <c r="L142" i="44"/>
  <c r="K144" i="46"/>
  <c r="K144" i="44"/>
  <c r="BG144" i="46"/>
  <c r="BG144" i="44"/>
  <c r="BC145" i="46"/>
  <c r="BC145" i="44"/>
  <c r="AA146" i="46"/>
  <c r="AA146" i="44"/>
  <c r="X148" i="46"/>
  <c r="X148" i="44"/>
  <c r="AL152" i="46"/>
  <c r="AL152" i="44"/>
  <c r="AO153" i="46"/>
  <c r="AO153" i="44"/>
  <c r="BP154" i="46"/>
  <c r="BP154" i="44"/>
  <c r="D156" i="46"/>
  <c r="D156" i="44"/>
  <c r="AB156" i="46"/>
  <c r="AB156" i="44"/>
  <c r="BH156" i="46"/>
  <c r="BH156" i="44"/>
  <c r="K158" i="46"/>
  <c r="K158" i="44"/>
  <c r="AY158" i="46"/>
  <c r="AY158" i="44"/>
  <c r="G159" i="46"/>
  <c r="G159" i="44"/>
  <c r="AE161" i="46"/>
  <c r="AE161" i="44"/>
  <c r="BN162" i="46"/>
  <c r="BN162" i="44"/>
  <c r="X164" i="46"/>
  <c r="X164" i="44"/>
  <c r="D165" i="46"/>
  <c r="D165" i="44"/>
  <c r="L165" i="46"/>
  <c r="L165" i="44"/>
  <c r="BG167" i="46"/>
  <c r="BG167" i="44"/>
  <c r="M168" i="46"/>
  <c r="M168" i="44"/>
  <c r="U168" i="46"/>
  <c r="U168" i="44"/>
  <c r="AW169" i="46"/>
  <c r="AW169" i="44"/>
  <c r="H178" i="46"/>
  <c r="H178" i="44"/>
  <c r="X178" i="46"/>
  <c r="X178" i="44"/>
  <c r="AN178" i="46"/>
  <c r="AN178" i="44"/>
  <c r="T179" i="46"/>
  <c r="T179" i="44"/>
  <c r="AJ179" i="46"/>
  <c r="AJ179" i="44"/>
  <c r="N182" i="46"/>
  <c r="N182" i="44"/>
  <c r="AD182" i="46"/>
  <c r="AD182" i="44"/>
  <c r="AT182" i="46"/>
  <c r="AT182" i="44"/>
  <c r="W187" i="46"/>
  <c r="W187" i="44"/>
  <c r="AE187" i="46"/>
  <c r="AE187" i="44"/>
  <c r="AM187" i="46"/>
  <c r="AM187" i="44"/>
  <c r="K188" i="46"/>
  <c r="K188" i="44"/>
  <c r="AQ188" i="46"/>
  <c r="AQ188" i="44"/>
  <c r="AY188" i="46"/>
  <c r="AY188" i="44"/>
  <c r="AE189" i="46"/>
  <c r="AE189" i="44"/>
  <c r="BC189" i="46"/>
  <c r="BC189" i="44"/>
  <c r="AO79" i="46"/>
  <c r="AO79" i="44"/>
  <c r="AL87" i="46"/>
  <c r="AL87" i="44"/>
  <c r="V98" i="46"/>
  <c r="V98" i="44"/>
  <c r="AB100" i="46"/>
  <c r="AB100" i="44"/>
  <c r="AC115" i="46"/>
  <c r="AC115" i="44"/>
  <c r="BE116" i="46"/>
  <c r="BE116" i="44"/>
  <c r="AN118" i="46"/>
  <c r="AN118" i="44"/>
  <c r="BC122" i="46"/>
  <c r="BC122" i="44"/>
  <c r="BO123" i="46"/>
  <c r="BO123" i="44"/>
  <c r="AI125" i="46"/>
  <c r="AI125" i="44"/>
  <c r="W126" i="46"/>
  <c r="W126" i="44"/>
  <c r="AK128" i="46"/>
  <c r="AK128" i="44"/>
  <c r="P129" i="46"/>
  <c r="P129" i="44"/>
  <c r="BD129" i="46"/>
  <c r="BD129" i="44"/>
  <c r="AD131" i="46"/>
  <c r="AD131" i="44"/>
  <c r="Q132" i="46"/>
  <c r="Q132" i="44"/>
  <c r="AE134" i="46"/>
  <c r="AE134" i="44"/>
  <c r="BK134" i="46"/>
  <c r="BK134" i="44"/>
  <c r="AA138" i="46"/>
  <c r="AA138" i="44"/>
  <c r="BA140" i="46"/>
  <c r="BA140" i="44"/>
  <c r="AJ142" i="46"/>
  <c r="AJ142" i="44"/>
  <c r="AD150" i="46"/>
  <c r="AD150" i="44"/>
  <c r="AH151" i="46"/>
  <c r="AH151" i="44"/>
  <c r="F152" i="46"/>
  <c r="F152" i="44"/>
  <c r="BB152" i="46"/>
  <c r="BB152" i="44"/>
  <c r="T154" i="46"/>
  <c r="T154" i="44"/>
  <c r="P155" i="46"/>
  <c r="P155" i="44"/>
  <c r="BP156" i="46"/>
  <c r="BP156" i="44"/>
  <c r="AA158" i="46"/>
  <c r="AA158" i="44"/>
  <c r="W159" i="46"/>
  <c r="W159" i="44"/>
  <c r="S160" i="46"/>
  <c r="S160" i="44"/>
  <c r="AI160" i="46"/>
  <c r="AI160" i="44"/>
  <c r="BG160" i="46"/>
  <c r="BG160" i="44"/>
  <c r="O161" i="46"/>
  <c r="O161" i="44"/>
  <c r="BC161" i="46"/>
  <c r="BC161" i="44"/>
  <c r="R162" i="46"/>
  <c r="R162" i="44"/>
  <c r="N163" i="46"/>
  <c r="N163" i="44"/>
  <c r="BB163" i="46"/>
  <c r="BB163" i="44"/>
  <c r="H164" i="46"/>
  <c r="H164" i="44"/>
  <c r="BD164" i="46"/>
  <c r="BD164" i="44"/>
  <c r="AR165" i="46"/>
  <c r="AR165" i="44"/>
  <c r="AZ165" i="46"/>
  <c r="AZ165" i="44"/>
  <c r="BH165" i="46"/>
  <c r="BH165" i="44"/>
  <c r="BP165" i="46"/>
  <c r="BP165" i="44"/>
  <c r="BL166" i="46"/>
  <c r="BL166" i="44"/>
  <c r="AK168" i="46"/>
  <c r="AK168" i="44"/>
  <c r="I169" i="46"/>
  <c r="I169" i="44"/>
  <c r="Y169" i="46"/>
  <c r="Y169" i="44"/>
  <c r="BA170" i="46"/>
  <c r="BA170" i="44"/>
  <c r="BQ170" i="46"/>
  <c r="BQ170" i="44"/>
  <c r="V171" i="46"/>
  <c r="V171" i="44"/>
  <c r="AL171" i="46"/>
  <c r="AL171" i="44"/>
  <c r="J172" i="46"/>
  <c r="J172" i="44"/>
  <c r="Z172" i="46"/>
  <c r="Z172" i="44"/>
  <c r="C137" i="46"/>
  <c r="C137" i="44" s="1"/>
  <c r="AM85" i="44"/>
  <c r="AN88" i="44"/>
  <c r="BG91" i="44"/>
  <c r="U95" i="44"/>
  <c r="F98" i="44"/>
  <c r="AJ100" i="44"/>
  <c r="I102" i="44"/>
  <c r="BQ103" i="44"/>
  <c r="J109" i="44"/>
  <c r="AJ110" i="44"/>
  <c r="AH114" i="44"/>
  <c r="Q116" i="44"/>
  <c r="AF118" i="44"/>
  <c r="T119" i="44"/>
  <c r="BH121" i="44"/>
  <c r="S123" i="44"/>
  <c r="W124" i="44"/>
  <c r="AQ125" i="44"/>
  <c r="BC126" i="44"/>
  <c r="Y127" i="44"/>
  <c r="M128" i="44"/>
  <c r="H129" i="44"/>
  <c r="BM132" i="44"/>
  <c r="AK133" i="44"/>
  <c r="G134" i="44"/>
  <c r="V136" i="44"/>
  <c r="BK137" i="44"/>
  <c r="S138" i="44"/>
  <c r="E139" i="44"/>
  <c r="P141" i="44"/>
  <c r="AR142" i="44"/>
  <c r="X143" i="44"/>
  <c r="BL143" i="44"/>
  <c r="G145" i="44"/>
  <c r="K146" i="44"/>
  <c r="AR149" i="44"/>
  <c r="BP149" i="44"/>
  <c r="BB150" i="44"/>
  <c r="R151" i="44"/>
  <c r="AP151" i="44"/>
  <c r="BF151" i="44"/>
  <c r="N152" i="44"/>
  <c r="AD152" i="44"/>
  <c r="Y153" i="44"/>
  <c r="AR154" i="44"/>
  <c r="H155" i="44"/>
  <c r="X155" i="44"/>
  <c r="W161" i="44"/>
  <c r="AU161" i="44"/>
  <c r="AH162" i="44"/>
  <c r="AX162" i="44"/>
  <c r="BL164" i="44"/>
  <c r="T165" i="44"/>
  <c r="AJ165" i="44"/>
  <c r="AN166" i="44"/>
  <c r="BD166" i="44"/>
  <c r="AI167" i="44"/>
  <c r="M170" i="44"/>
  <c r="AS170" i="44"/>
  <c r="AX172" i="44"/>
  <c r="AV101" i="46"/>
  <c r="AV101" i="44"/>
  <c r="D110" i="46"/>
  <c r="D110" i="44"/>
  <c r="W111" i="46"/>
  <c r="W111" i="44"/>
  <c r="AQ112" i="46"/>
  <c r="AQ112" i="44"/>
  <c r="BC113" i="46"/>
  <c r="BC113" i="44"/>
  <c r="AP114" i="46"/>
  <c r="AP114" i="44"/>
  <c r="L119" i="46"/>
  <c r="L119" i="44"/>
  <c r="BL120" i="46"/>
  <c r="BL120" i="44"/>
  <c r="D121" i="46"/>
  <c r="D121" i="44"/>
  <c r="AY123" i="46"/>
  <c r="AY123" i="44"/>
  <c r="K125" i="46"/>
  <c r="K125" i="44"/>
  <c r="U133" i="46"/>
  <c r="U133" i="44"/>
  <c r="AS133" i="46"/>
  <c r="AS133" i="44"/>
  <c r="AY135" i="46"/>
  <c r="AY135" i="44"/>
  <c r="AL136" i="46"/>
  <c r="AL136" i="44"/>
  <c r="O137" i="46"/>
  <c r="O137" i="44"/>
  <c r="BQ140" i="46"/>
  <c r="BQ140" i="44"/>
  <c r="BD141" i="46"/>
  <c r="BD141" i="44"/>
  <c r="BH142" i="46"/>
  <c r="BH142" i="44"/>
  <c r="P143" i="46"/>
  <c r="P143" i="44"/>
  <c r="AI144" i="46"/>
  <c r="AI144" i="44"/>
  <c r="T147" i="46"/>
  <c r="T147" i="44"/>
  <c r="AB147" i="46"/>
  <c r="AB147" i="44"/>
  <c r="BH147" i="46"/>
  <c r="BH147" i="44"/>
  <c r="H148" i="46"/>
  <c r="H148" i="44"/>
  <c r="AF148" i="46"/>
  <c r="AF148" i="44"/>
  <c r="T149" i="46"/>
  <c r="T149" i="44"/>
  <c r="F150" i="46"/>
  <c r="F150" i="44"/>
  <c r="J151" i="46"/>
  <c r="J151" i="44"/>
  <c r="V152" i="46"/>
  <c r="V152" i="44"/>
  <c r="BM153" i="46"/>
  <c r="BM153" i="44"/>
  <c r="AF155" i="46"/>
  <c r="AF155" i="44"/>
  <c r="AV155" i="46"/>
  <c r="AV155" i="44"/>
  <c r="A88" i="44"/>
  <c r="AV72" i="44"/>
  <c r="X81" i="44"/>
  <c r="D89" i="44"/>
  <c r="AH92" i="44"/>
  <c r="AK95" i="44"/>
  <c r="AT98" i="44"/>
  <c r="AR100" i="44"/>
  <c r="AO102" i="44"/>
  <c r="H104" i="44"/>
  <c r="AR105" i="44"/>
  <c r="R109" i="44"/>
  <c r="AR110" i="44"/>
  <c r="S112" i="44"/>
  <c r="AX114" i="44"/>
  <c r="M117" i="44"/>
  <c r="BA117" i="44"/>
  <c r="AV118" i="44"/>
  <c r="AB119" i="44"/>
  <c r="AJ121" i="44"/>
  <c r="BP121" i="44"/>
  <c r="AI123" i="44"/>
  <c r="S125" i="44"/>
  <c r="AT131" i="44"/>
  <c r="S135" i="44"/>
  <c r="BI140" i="44"/>
  <c r="X141" i="44"/>
  <c r="AV141" i="44"/>
  <c r="T142" i="44"/>
  <c r="AA144" i="44"/>
  <c r="O145" i="44"/>
  <c r="AU145" i="44"/>
  <c r="AQ146" i="44"/>
  <c r="AZ147" i="44"/>
  <c r="AV148" i="44"/>
  <c r="D149" i="44"/>
  <c r="N150" i="44"/>
  <c r="AW153" i="44"/>
  <c r="AB154" i="44"/>
  <c r="BH154" i="44"/>
  <c r="AV157" i="44"/>
  <c r="AU159" i="44"/>
  <c r="AA160" i="44"/>
  <c r="G161" i="44"/>
  <c r="H166" i="44"/>
  <c r="X166" i="44"/>
  <c r="BI168" i="44"/>
  <c r="AH172" i="44"/>
  <c r="AM83" i="46"/>
  <c r="AM83" i="44"/>
  <c r="W90" i="46"/>
  <c r="W90" i="44"/>
  <c r="AV81" i="44"/>
  <c r="V93" i="44"/>
  <c r="AU191" i="44"/>
  <c r="H192" i="44"/>
  <c r="AV192" i="44"/>
  <c r="AJ193" i="44"/>
  <c r="W194" i="44"/>
  <c r="K195" i="44"/>
  <c r="AI195" i="44"/>
  <c r="AK196" i="44"/>
  <c r="AW197" i="44"/>
  <c r="BL192" i="44"/>
  <c r="AM194" i="44"/>
  <c r="AY195" i="44"/>
  <c r="M199" i="44"/>
  <c r="BA199" i="44"/>
  <c r="Y200" i="44"/>
  <c r="AW200" i="44"/>
  <c r="S190" i="46"/>
  <c r="S190" i="44"/>
  <c r="AQ190" i="46"/>
  <c r="AQ190" i="44"/>
  <c r="AE191" i="46"/>
  <c r="AE191" i="44"/>
  <c r="AF192" i="46"/>
  <c r="AF192" i="44"/>
  <c r="D193" i="46"/>
  <c r="D193" i="44"/>
  <c r="AQ195" i="46"/>
  <c r="AQ195" i="44"/>
  <c r="BO195" i="46"/>
  <c r="BO195" i="44"/>
  <c r="M196" i="46"/>
  <c r="M196" i="44"/>
  <c r="BA196" i="46"/>
  <c r="BA196" i="44"/>
  <c r="BM197" i="46"/>
  <c r="BM197" i="44"/>
  <c r="K198" i="46"/>
  <c r="K198" i="44"/>
  <c r="AI198" i="46"/>
  <c r="AI198" i="44"/>
  <c r="U199" i="46"/>
  <c r="U199" i="44"/>
  <c r="AY201" i="46"/>
  <c r="AY201" i="44"/>
  <c r="BK202" i="46"/>
  <c r="BK202" i="44"/>
  <c r="E204" i="46"/>
  <c r="E204" i="44"/>
  <c r="BA204" i="46"/>
  <c r="BA204" i="44"/>
  <c r="AQ206" i="46"/>
  <c r="AQ206" i="44"/>
  <c r="C68" i="46"/>
  <c r="C68" i="44" s="1"/>
  <c r="C124" i="46"/>
  <c r="C124" i="44" s="1"/>
  <c r="AE74" i="44"/>
  <c r="AJ80" i="44"/>
  <c r="AI84" i="44"/>
  <c r="M87" i="44"/>
  <c r="BP89" i="44"/>
  <c r="Z92" i="44"/>
  <c r="BF94" i="44"/>
  <c r="AJ116" i="44"/>
  <c r="AJ42" i="44"/>
  <c r="Y104" i="44"/>
  <c r="R54" i="44"/>
  <c r="Z79" i="44"/>
  <c r="AM93" i="44"/>
  <c r="V117" i="44"/>
  <c r="AR92" i="44"/>
  <c r="A122" i="44"/>
  <c r="AQ61" i="44"/>
  <c r="BF77" i="44"/>
  <c r="AY79" i="44"/>
  <c r="AT112" i="44"/>
  <c r="Y117" i="44"/>
  <c r="X119" i="44"/>
  <c r="BN120" i="44"/>
  <c r="AX124" i="44"/>
  <c r="BG132" i="44"/>
  <c r="X136" i="44"/>
  <c r="O140" i="44"/>
  <c r="R141" i="44"/>
  <c r="AP141" i="44"/>
  <c r="BM145" i="44"/>
  <c r="AS146" i="44"/>
  <c r="AH148" i="44"/>
  <c r="AX148" i="44"/>
  <c r="AL149" i="44"/>
  <c r="BH151" i="44"/>
  <c r="AC158" i="44"/>
  <c r="AG159" i="44"/>
  <c r="AW159" i="44"/>
  <c r="T162" i="44"/>
  <c r="Z164" i="44"/>
  <c r="BF164" i="44"/>
  <c r="BN166" i="44"/>
  <c r="D172" i="44"/>
  <c r="V173" i="44"/>
  <c r="AL173" i="44"/>
  <c r="AP176" i="44"/>
  <c r="BF176" i="44"/>
  <c r="F177" i="44"/>
  <c r="BN178" i="44"/>
  <c r="BN180" i="44"/>
  <c r="AK181" i="44"/>
  <c r="BA181" i="44"/>
  <c r="AJ183" i="44"/>
  <c r="AZ183" i="44"/>
  <c r="BP183" i="44"/>
  <c r="AM184" i="44"/>
  <c r="K127" i="44"/>
  <c r="AS123" i="44"/>
  <c r="AR94" i="44"/>
  <c r="G95" i="44"/>
  <c r="H65" i="44"/>
  <c r="AD89" i="44"/>
  <c r="BN129" i="44"/>
  <c r="BP109" i="44"/>
  <c r="Q83" i="44"/>
  <c r="Y126" i="44"/>
  <c r="AD62" i="44"/>
  <c r="AB130" i="44"/>
  <c r="BL131" i="44"/>
  <c r="N121" i="44"/>
  <c r="L86" i="44"/>
  <c r="AN76" i="44"/>
  <c r="C111" i="46"/>
  <c r="C111" i="44" s="1"/>
  <c r="BQ125" i="44"/>
  <c r="BP97" i="44"/>
  <c r="BA123" i="44"/>
  <c r="I126" i="44"/>
  <c r="AN131" i="44"/>
  <c r="H136" i="44"/>
  <c r="G140" i="44"/>
  <c r="AL142" i="44"/>
  <c r="AW145" i="44"/>
  <c r="BF148" i="44"/>
  <c r="AD149" i="44"/>
  <c r="BP151" i="44"/>
  <c r="AF152" i="44"/>
  <c r="AV152" i="44"/>
  <c r="BL152" i="44"/>
  <c r="U158" i="44"/>
  <c r="I159" i="44"/>
  <c r="Y159" i="44"/>
  <c r="AR162" i="44"/>
  <c r="BP162" i="44"/>
  <c r="R164" i="44"/>
  <c r="AH164" i="44"/>
  <c r="N165" i="44"/>
  <c r="AD165" i="44"/>
  <c r="C81" i="46"/>
  <c r="C81" i="44" s="1"/>
  <c r="BL65" i="44"/>
  <c r="AF47" i="44"/>
  <c r="BK115" i="44"/>
  <c r="Q117" i="44"/>
  <c r="T118" i="44"/>
  <c r="AI122" i="44"/>
  <c r="AU123" i="44"/>
  <c r="C98" i="46"/>
  <c r="C98" i="44" s="1"/>
  <c r="AP81" i="44"/>
  <c r="U84" i="44"/>
  <c r="AT57" i="44"/>
  <c r="BN81" i="44"/>
  <c r="AD97" i="44"/>
  <c r="AT203" i="44"/>
  <c r="A179" i="44"/>
  <c r="C201" i="46"/>
  <c r="C201" i="44" s="1"/>
  <c r="D74" i="44"/>
  <c r="AI170" i="44"/>
  <c r="BM188" i="44"/>
  <c r="AZ189" i="44"/>
  <c r="AS191" i="44"/>
  <c r="BQ191" i="44"/>
  <c r="O197" i="44"/>
  <c r="AF201" i="44"/>
  <c r="BD201" i="44"/>
  <c r="AS205" i="44"/>
  <c r="A198" i="44"/>
  <c r="A165" i="44"/>
  <c r="N157" i="44"/>
  <c r="BP163" i="44"/>
  <c r="L171" i="44"/>
  <c r="BN179" i="44"/>
  <c r="P183" i="44"/>
  <c r="BA192" i="44"/>
  <c r="BF199" i="44"/>
  <c r="AG206" i="44"/>
  <c r="A204" i="44"/>
  <c r="U58" i="44"/>
  <c r="AT155" i="44"/>
  <c r="I160" i="44"/>
  <c r="Y167" i="44"/>
  <c r="AB171" i="44"/>
  <c r="AP177" i="44"/>
  <c r="AF183" i="44"/>
  <c r="U187" i="44"/>
  <c r="BA189" i="44"/>
  <c r="BB192" i="44"/>
  <c r="J193" i="44"/>
  <c r="BQ194" i="44"/>
  <c r="AA204" i="44"/>
  <c r="AJ90" i="44"/>
  <c r="C154" i="46"/>
  <c r="C154" i="44" s="1"/>
  <c r="AO89" i="44"/>
  <c r="Y156" i="44"/>
  <c r="E161" i="44"/>
  <c r="H162" i="44"/>
  <c r="AY170" i="44"/>
  <c r="AT176" i="44"/>
  <c r="BF177" i="44"/>
  <c r="V178" i="44"/>
  <c r="BJ178" i="44"/>
  <c r="AO181" i="44"/>
  <c r="AS185" i="44"/>
  <c r="AG188" i="44"/>
  <c r="BE188" i="44"/>
  <c r="U194" i="44"/>
  <c r="AS194" i="44"/>
  <c r="AI196" i="44"/>
  <c r="BG196" i="44"/>
  <c r="BB200" i="44"/>
  <c r="AR202" i="44"/>
  <c r="BP202" i="44"/>
  <c r="S204" i="44"/>
  <c r="Y206" i="44"/>
  <c r="BC153" i="44"/>
  <c r="BB157" i="44"/>
  <c r="BL162" i="44"/>
  <c r="BH163" i="44"/>
  <c r="Z175" i="44"/>
  <c r="BJ203" i="44"/>
  <c r="AZ124" i="44"/>
  <c r="BH150" i="44"/>
  <c r="BN156" i="44"/>
  <c r="AR163" i="44"/>
  <c r="AE169" i="44"/>
  <c r="AL174" i="44"/>
  <c r="AP179" i="44"/>
  <c r="Y181" i="44"/>
  <c r="K196" i="44"/>
  <c r="C117" i="46"/>
  <c r="C117" i="44" s="1"/>
  <c r="C156" i="46"/>
  <c r="C156" i="44" s="1"/>
  <c r="J105" i="44"/>
  <c r="AX142" i="44"/>
  <c r="BD151" i="44"/>
  <c r="AL155" i="44"/>
  <c r="AK157" i="44"/>
  <c r="BJ166" i="44"/>
  <c r="AW167" i="44"/>
  <c r="U185" i="44"/>
  <c r="Y188" i="44"/>
  <c r="AO190" i="44"/>
  <c r="BM190" i="44"/>
  <c r="M191" i="44"/>
  <c r="V192" i="44"/>
  <c r="BN193" i="44"/>
  <c r="M194" i="44"/>
  <c r="AK194" i="44"/>
  <c r="V200" i="44"/>
  <c r="AG110" i="44"/>
  <c r="AD203" i="44"/>
  <c r="D41" i="44"/>
  <c r="BD44" i="44"/>
  <c r="BP118" i="46"/>
  <c r="BP118" i="44"/>
  <c r="AF119" i="46"/>
  <c r="AF119" i="44"/>
  <c r="AI90" i="46"/>
  <c r="AI90" i="44"/>
  <c r="AQ113" i="46"/>
  <c r="AQ113" i="44"/>
  <c r="X121" i="46"/>
  <c r="X121" i="44"/>
  <c r="AM123" i="46"/>
  <c r="AM123" i="44"/>
  <c r="AI124" i="46"/>
  <c r="AI124" i="44"/>
  <c r="Y128" i="46"/>
  <c r="Y128" i="44"/>
  <c r="J131" i="46"/>
  <c r="J131" i="44"/>
  <c r="E132" i="46"/>
  <c r="E132" i="44"/>
  <c r="AK132" i="46"/>
  <c r="AK132" i="44"/>
  <c r="BQ132" i="46"/>
  <c r="BQ132" i="44"/>
  <c r="Y133" i="46"/>
  <c r="Y133" i="44"/>
  <c r="BE133" i="46"/>
  <c r="BE133" i="44"/>
  <c r="BK135" i="46"/>
  <c r="BK135" i="44"/>
  <c r="Y140" i="46"/>
  <c r="Y140" i="44"/>
  <c r="T141" i="46"/>
  <c r="T141" i="44"/>
  <c r="D143" i="46"/>
  <c r="D143" i="44"/>
  <c r="BC144" i="46"/>
  <c r="BC144" i="44"/>
  <c r="K145" i="46"/>
  <c r="K145" i="44"/>
  <c r="BO145" i="46"/>
  <c r="BO145" i="44"/>
  <c r="O146" i="46"/>
  <c r="O146" i="44"/>
  <c r="AM146" i="46"/>
  <c r="AM146" i="44"/>
  <c r="P147" i="46"/>
  <c r="P147" i="44"/>
  <c r="AF147" i="46"/>
  <c r="AF147" i="44"/>
  <c r="AF149" i="46"/>
  <c r="AF149" i="44"/>
  <c r="AV149" i="46"/>
  <c r="AV149" i="44"/>
  <c r="A68" i="44"/>
  <c r="A98" i="44"/>
  <c r="A109" i="44"/>
  <c r="C94" i="46"/>
  <c r="C94" i="44" s="1"/>
  <c r="C136" i="46"/>
  <c r="C136" i="44" s="1"/>
  <c r="BJ40" i="44"/>
  <c r="AF72" i="44"/>
  <c r="AR80" i="44"/>
  <c r="AY82" i="44"/>
  <c r="G85" i="44"/>
  <c r="Q87" i="44"/>
  <c r="AJ89" i="44"/>
  <c r="BK90" i="44"/>
  <c r="AP94" i="44"/>
  <c r="BA95" i="44"/>
  <c r="BF97" i="44"/>
  <c r="AH99" i="44"/>
  <c r="BH100" i="44"/>
  <c r="AG102" i="44"/>
  <c r="AS103" i="44"/>
  <c r="AM106" i="44"/>
  <c r="AP109" i="44"/>
  <c r="AU111" i="44"/>
  <c r="AY112" i="44"/>
  <c r="AU113" i="44"/>
  <c r="Z114" i="44"/>
  <c r="E115" i="44"/>
  <c r="BA115" i="44"/>
  <c r="Y116" i="44"/>
  <c r="BM116" i="44"/>
  <c r="X117" i="44"/>
  <c r="BE117" i="44"/>
  <c r="AA118" i="44"/>
  <c r="AZ119" i="44"/>
  <c r="AF120" i="44"/>
  <c r="H121" i="44"/>
  <c r="AA123" i="44"/>
  <c r="AW128" i="44"/>
  <c r="AB129" i="44"/>
  <c r="U130" i="44"/>
  <c r="BB130" i="44"/>
  <c r="X133" i="44"/>
  <c r="V135" i="44"/>
  <c r="BB135" i="44"/>
  <c r="J136" i="44"/>
  <c r="AO136" i="44"/>
  <c r="AX137" i="44"/>
  <c r="G138" i="44"/>
  <c r="AF139" i="44"/>
  <c r="AN140" i="44"/>
  <c r="AJ141" i="44"/>
  <c r="X142" i="44"/>
  <c r="AM142" i="44"/>
  <c r="BC142" i="44"/>
  <c r="BP143" i="44"/>
  <c r="W144" i="44"/>
  <c r="BK144" i="44"/>
  <c r="BG145" i="44"/>
  <c r="AM147" i="44"/>
  <c r="BL147" i="44"/>
  <c r="T148" i="44"/>
  <c r="Z150" i="44"/>
  <c r="BC57" i="44"/>
  <c r="AQ75" i="46"/>
  <c r="AQ75" i="44"/>
  <c r="Q79" i="46"/>
  <c r="Q79" i="44"/>
  <c r="P81" i="46"/>
  <c r="P81" i="44"/>
  <c r="O83" i="46"/>
  <c r="O83" i="44"/>
  <c r="BO84" i="46"/>
  <c r="BO84" i="44"/>
  <c r="L89" i="46"/>
  <c r="L89" i="44"/>
  <c r="J92" i="46"/>
  <c r="J92" i="44"/>
  <c r="AM96" i="46"/>
  <c r="AM96" i="44"/>
  <c r="N98" i="46"/>
  <c r="N98" i="44"/>
  <c r="BF99" i="46"/>
  <c r="BF99" i="44"/>
  <c r="BP100" i="46"/>
  <c r="BP100" i="44"/>
  <c r="Q102" i="46"/>
  <c r="Q102" i="44"/>
  <c r="AC103" i="46"/>
  <c r="AC103" i="44"/>
  <c r="AF104" i="46"/>
  <c r="AF104" i="44"/>
  <c r="T105" i="46"/>
  <c r="T105" i="44"/>
  <c r="K107" i="46"/>
  <c r="K107" i="44"/>
  <c r="AZ110" i="46"/>
  <c r="AZ110" i="44"/>
  <c r="BC111" i="46"/>
  <c r="BC111" i="44"/>
  <c r="BG112" i="46"/>
  <c r="BG112" i="44"/>
  <c r="R114" i="46"/>
  <c r="R114" i="44"/>
  <c r="BF114" i="46"/>
  <c r="BF114" i="44"/>
  <c r="AK115" i="46"/>
  <c r="AK115" i="44"/>
  <c r="BQ115" i="46"/>
  <c r="BQ115" i="44"/>
  <c r="AO116" i="46"/>
  <c r="AO116" i="44"/>
  <c r="AC117" i="46"/>
  <c r="AC117" i="44"/>
  <c r="BI117" i="46"/>
  <c r="BI117" i="44"/>
  <c r="X118" i="46"/>
  <c r="X118" i="44"/>
  <c r="P120" i="46"/>
  <c r="P120" i="44"/>
  <c r="AE122" i="46"/>
  <c r="AE122" i="44"/>
  <c r="BK124" i="46"/>
  <c r="BK124" i="44"/>
  <c r="BO125" i="46"/>
  <c r="BO125" i="44"/>
  <c r="AE126" i="46"/>
  <c r="AE126" i="44"/>
  <c r="BI128" i="46"/>
  <c r="BI128" i="44"/>
  <c r="AF129" i="46"/>
  <c r="AF129" i="44"/>
  <c r="BL129" i="46"/>
  <c r="BL129" i="44"/>
  <c r="AX130" i="46"/>
  <c r="AX130" i="44"/>
  <c r="U46" i="44"/>
  <c r="BJ123" i="46"/>
  <c r="BJ123" i="44"/>
  <c r="L127" i="46"/>
  <c r="L127" i="44"/>
  <c r="AO131" i="46"/>
  <c r="AO131" i="44"/>
  <c r="AT138" i="46"/>
  <c r="AT138" i="44"/>
  <c r="G142" i="46"/>
  <c r="G142" i="44"/>
  <c r="W142" i="46"/>
  <c r="W142" i="44"/>
  <c r="AL144" i="46"/>
  <c r="AL144" i="44"/>
  <c r="BC147" i="46"/>
  <c r="BC147" i="44"/>
  <c r="BO148" i="46"/>
  <c r="BO148" i="44"/>
  <c r="O149" i="46"/>
  <c r="O149" i="44"/>
  <c r="AW150" i="46"/>
  <c r="AW150" i="44"/>
  <c r="BM150" i="46"/>
  <c r="BM150" i="44"/>
  <c r="U151" i="46"/>
  <c r="U151" i="44"/>
  <c r="O134" i="44"/>
  <c r="AU134" i="44"/>
  <c r="G154" i="44"/>
  <c r="AY155" i="44"/>
  <c r="BK156" i="44"/>
  <c r="BO157" i="44"/>
  <c r="N158" i="44"/>
  <c r="AD158" i="44"/>
  <c r="D118" i="46"/>
  <c r="D118" i="44"/>
  <c r="AB118" i="46"/>
  <c r="AB118" i="44"/>
  <c r="AE123" i="46"/>
  <c r="AE123" i="44"/>
  <c r="BC123" i="46"/>
  <c r="BC123" i="44"/>
  <c r="S124" i="46"/>
  <c r="S124" i="44"/>
  <c r="G125" i="46"/>
  <c r="G125" i="44"/>
  <c r="BQ127" i="46"/>
  <c r="BQ127" i="44"/>
  <c r="BM128" i="46"/>
  <c r="BM128" i="44"/>
  <c r="BH143" i="46"/>
  <c r="BH143" i="44"/>
  <c r="AN147" i="46"/>
  <c r="AN147" i="44"/>
  <c r="AR148" i="46"/>
  <c r="AR148" i="44"/>
  <c r="H149" i="46"/>
  <c r="H149" i="44"/>
  <c r="BD149" i="46"/>
  <c r="BD149" i="44"/>
  <c r="J150" i="46"/>
  <c r="J150" i="44"/>
  <c r="AD151" i="46"/>
  <c r="AD151" i="44"/>
  <c r="BD154" i="46"/>
  <c r="BD154" i="44"/>
  <c r="D157" i="46"/>
  <c r="D157" i="44"/>
  <c r="AZ157" i="46"/>
  <c r="AZ157" i="44"/>
  <c r="AU158" i="46"/>
  <c r="AU158" i="44"/>
  <c r="K159" i="46"/>
  <c r="K159" i="44"/>
  <c r="AU160" i="46"/>
  <c r="AU160" i="44"/>
  <c r="BB162" i="46"/>
  <c r="BB162" i="44"/>
  <c r="F172" i="46"/>
  <c r="F172" i="44"/>
  <c r="BH118" i="46"/>
  <c r="BH118" i="44"/>
  <c r="P119" i="46"/>
  <c r="P119" i="44"/>
  <c r="BC125" i="46"/>
  <c r="BC125" i="44"/>
  <c r="S126" i="46"/>
  <c r="S126" i="44"/>
  <c r="AG128" i="46"/>
  <c r="AG128" i="44"/>
  <c r="F130" i="46"/>
  <c r="F130" i="44"/>
  <c r="U132" i="46"/>
  <c r="U132" i="44"/>
  <c r="AS132" i="46"/>
  <c r="AS132" i="44"/>
  <c r="AW133" i="46"/>
  <c r="AW133" i="44"/>
  <c r="AI134" i="46"/>
  <c r="AI134" i="44"/>
  <c r="BG134" i="46"/>
  <c r="BG134" i="44"/>
  <c r="Z136" i="46"/>
  <c r="Z136" i="44"/>
  <c r="AI137" i="46"/>
  <c r="AI137" i="44"/>
  <c r="BG137" i="46"/>
  <c r="BG137" i="44"/>
  <c r="BC138" i="46"/>
  <c r="BC138" i="44"/>
  <c r="Y139" i="46"/>
  <c r="Y139" i="44"/>
  <c r="AW139" i="46"/>
  <c r="AW139" i="44"/>
  <c r="BE140" i="46"/>
  <c r="BE140" i="44"/>
  <c r="L141" i="46"/>
  <c r="L141" i="44"/>
  <c r="AZ141" i="46"/>
  <c r="AZ141" i="44"/>
  <c r="AN142" i="46"/>
  <c r="AN142" i="44"/>
  <c r="AR143" i="46"/>
  <c r="AR143" i="44"/>
  <c r="AI145" i="46"/>
  <c r="AI145" i="44"/>
  <c r="BH148" i="46"/>
  <c r="BH148" i="44"/>
  <c r="X149" i="46"/>
  <c r="X149" i="44"/>
  <c r="N151" i="46"/>
  <c r="N151" i="44"/>
  <c r="AT151" i="46"/>
  <c r="AT151" i="44"/>
  <c r="J152" i="46"/>
  <c r="J152" i="44"/>
  <c r="H154" i="46"/>
  <c r="H154" i="44"/>
  <c r="P156" i="46"/>
  <c r="P156" i="44"/>
  <c r="AJ157" i="46"/>
  <c r="AJ157" i="44"/>
  <c r="BP157" i="46"/>
  <c r="BP157" i="44"/>
  <c r="BG159" i="46"/>
  <c r="BG159" i="44"/>
  <c r="AI161" i="46"/>
  <c r="AI161" i="44"/>
  <c r="AD162" i="46"/>
  <c r="AD162" i="44"/>
  <c r="AJ164" i="46"/>
  <c r="AJ164" i="44"/>
  <c r="G167" i="46"/>
  <c r="G167" i="44"/>
  <c r="W167" i="46"/>
  <c r="W167" i="44"/>
  <c r="AW168" i="46"/>
  <c r="AW168" i="44"/>
  <c r="BM168" i="46"/>
  <c r="BM168" i="44"/>
  <c r="Y170" i="46"/>
  <c r="Y170" i="44"/>
  <c r="AW170" i="46"/>
  <c r="AW170" i="44"/>
  <c r="J171" i="46"/>
  <c r="J171" i="44"/>
  <c r="C99" i="46"/>
  <c r="C99" i="44" s="1"/>
  <c r="BO75" i="44"/>
  <c r="I79" i="44"/>
  <c r="AA82" i="44"/>
  <c r="AA84" i="44"/>
  <c r="BC85" i="44"/>
  <c r="R92" i="44"/>
  <c r="E95" i="44"/>
  <c r="O96" i="44"/>
  <c r="AX97" i="44"/>
  <c r="BB98" i="44"/>
  <c r="D100" i="44"/>
  <c r="Y102" i="44"/>
  <c r="U103" i="44"/>
  <c r="X104" i="44"/>
  <c r="AB110" i="44"/>
  <c r="O111" i="44"/>
  <c r="K112" i="44"/>
  <c r="BC112" i="44"/>
  <c r="AM113" i="44"/>
  <c r="BO113" i="44"/>
  <c r="AD114" i="44"/>
  <c r="BJ114" i="44"/>
  <c r="Y115" i="44"/>
  <c r="BD119" i="44"/>
  <c r="T120" i="44"/>
  <c r="AZ120" i="44"/>
  <c r="BG122" i="44"/>
  <c r="AU125" i="44"/>
  <c r="K126" i="44"/>
  <c r="AQ126" i="44"/>
  <c r="AS127" i="44"/>
  <c r="I128" i="44"/>
  <c r="L129" i="44"/>
  <c r="V130" i="44"/>
  <c r="BN131" i="44"/>
  <c r="BI132" i="44"/>
  <c r="Q133" i="44"/>
  <c r="W135" i="44"/>
  <c r="AH136" i="44"/>
  <c r="W138" i="44"/>
  <c r="AU138" i="44"/>
  <c r="AO139" i="44"/>
  <c r="BM139" i="44"/>
  <c r="Q140" i="44"/>
  <c r="BH141" i="44"/>
  <c r="L143" i="44"/>
  <c r="AY145" i="44"/>
  <c r="W146" i="44"/>
  <c r="BD147" i="44"/>
  <c r="L148" i="44"/>
  <c r="AB148" i="44"/>
  <c r="BL149" i="44"/>
  <c r="BF150" i="44"/>
  <c r="F151" i="44"/>
  <c r="Z152" i="44"/>
  <c r="AF154" i="44"/>
  <c r="AZ155" i="44"/>
  <c r="BK158" i="44"/>
  <c r="AA161" i="44"/>
  <c r="AL162" i="44"/>
  <c r="T164" i="44"/>
  <c r="Q168" i="44"/>
  <c r="Q170" i="44"/>
  <c r="AG170" i="44"/>
  <c r="BE170" i="44"/>
  <c r="AK70" i="44"/>
  <c r="AA96" i="44"/>
  <c r="BN98" i="44"/>
  <c r="AR119" i="46"/>
  <c r="AR119" i="44"/>
  <c r="H120" i="46"/>
  <c r="H120" i="44"/>
  <c r="AN120" i="46"/>
  <c r="AN120" i="44"/>
  <c r="AB121" i="46"/>
  <c r="AB121" i="44"/>
  <c r="AZ121" i="46"/>
  <c r="AZ121" i="44"/>
  <c r="O122" i="46"/>
  <c r="O122" i="44"/>
  <c r="BK122" i="46"/>
  <c r="BK122" i="44"/>
  <c r="AU124" i="46"/>
  <c r="AU124" i="44"/>
  <c r="AU126" i="46"/>
  <c r="AU126" i="44"/>
  <c r="AO127" i="46"/>
  <c r="AO127" i="44"/>
  <c r="X129" i="46"/>
  <c r="X129" i="44"/>
  <c r="AV129" i="46"/>
  <c r="AV129" i="44"/>
  <c r="Z130" i="46"/>
  <c r="Z130" i="44"/>
  <c r="N131" i="46"/>
  <c r="N131" i="44"/>
  <c r="AL131" i="46"/>
  <c r="AL131" i="44"/>
  <c r="BJ131" i="46"/>
  <c r="BJ131" i="44"/>
  <c r="E133" i="46"/>
  <c r="E133" i="44"/>
  <c r="L61" i="44"/>
  <c r="N86" i="44"/>
  <c r="BM115" i="44"/>
  <c r="AR118" i="44"/>
  <c r="A110" i="44"/>
  <c r="I115" i="44"/>
  <c r="AC116" i="44"/>
  <c r="AO115" i="44"/>
  <c r="AR120" i="44"/>
  <c r="AF121" i="44"/>
  <c r="AA122" i="44"/>
  <c r="BI127" i="44"/>
  <c r="BA116" i="44"/>
  <c r="C115" i="46"/>
  <c r="C115" i="44" s="1"/>
  <c r="BN108" i="44"/>
  <c r="S113" i="44"/>
  <c r="D120" i="44"/>
  <c r="BP120" i="44"/>
  <c r="AY122" i="44"/>
  <c r="O125" i="44"/>
  <c r="E127" i="44"/>
  <c r="AA75" i="44"/>
  <c r="O84" i="44"/>
  <c r="S85" i="44"/>
  <c r="AA106" i="44"/>
  <c r="AU112" i="44"/>
  <c r="V114" i="44"/>
  <c r="BB114" i="44"/>
  <c r="Q115" i="44"/>
  <c r="E116" i="44"/>
  <c r="AZ118" i="44"/>
  <c r="H119" i="44"/>
  <c r="AN119" i="44"/>
  <c r="L120" i="44"/>
  <c r="BL121" i="44"/>
  <c r="W123" i="44"/>
  <c r="AY124" i="44"/>
  <c r="AI126" i="44"/>
  <c r="AC127" i="44"/>
  <c r="D129" i="44"/>
  <c r="AH131" i="44"/>
  <c r="AA134" i="44"/>
  <c r="AN100" i="44"/>
  <c r="AJ81" i="44"/>
  <c r="AL86" i="44"/>
  <c r="I95" i="44"/>
  <c r="AL64" i="44"/>
  <c r="D72" i="44"/>
  <c r="AR81" i="44"/>
  <c r="AY85" i="44"/>
  <c r="BG90" i="44"/>
  <c r="AG95" i="44"/>
  <c r="AD99" i="44"/>
  <c r="AV100" i="44"/>
  <c r="AA113" i="44"/>
  <c r="AY113" i="44"/>
  <c r="M116" i="44"/>
  <c r="AK116" i="44"/>
  <c r="BI116" i="44"/>
  <c r="G75" i="44"/>
  <c r="AA85" i="44"/>
  <c r="BC91" i="44"/>
  <c r="AL97" i="44"/>
  <c r="Z93" i="44"/>
  <c r="AT97" i="44"/>
  <c r="A93" i="44"/>
  <c r="BK112" i="44"/>
  <c r="BM95" i="44"/>
  <c r="BJ99" i="44"/>
  <c r="AT86" i="44"/>
  <c r="BD89" i="44"/>
  <c r="K96" i="44"/>
  <c r="BG111" i="44"/>
  <c r="AE112" i="44"/>
  <c r="N114" i="44"/>
  <c r="AT114" i="44"/>
  <c r="AG115" i="44"/>
  <c r="C87" i="46"/>
  <c r="C87" i="44" s="1"/>
  <c r="C110" i="46"/>
  <c r="C110" i="44" s="1"/>
  <c r="L58" i="44"/>
  <c r="BO85" i="44"/>
  <c r="AO95" i="44"/>
  <c r="AX98" i="44"/>
  <c r="AL99" i="44"/>
  <c r="P100" i="44"/>
  <c r="BD100" i="44"/>
  <c r="BD105" i="44"/>
  <c r="AM112" i="44"/>
  <c r="AI113" i="44"/>
  <c r="BG113" i="44"/>
  <c r="BQ116" i="44"/>
  <c r="AW117" i="44"/>
  <c r="AJ118" i="44"/>
  <c r="AV119" i="44"/>
  <c r="AJ120" i="44"/>
  <c r="BH120" i="44"/>
  <c r="P121" i="44"/>
  <c r="O123" i="44"/>
  <c r="BK123" i="44"/>
  <c r="AM125" i="44"/>
  <c r="BK125" i="44"/>
  <c r="AY126" i="44"/>
  <c r="AK127" i="44"/>
  <c r="BE128" i="44"/>
  <c r="AT130" i="44"/>
  <c r="Z131" i="44"/>
  <c r="Q78" i="44"/>
  <c r="AD94" i="44"/>
  <c r="N99" i="44"/>
  <c r="BI70" i="44"/>
  <c r="BC82" i="44"/>
  <c r="AL94" i="44"/>
  <c r="A95" i="44"/>
  <c r="AL66" i="44"/>
  <c r="AU73" i="44"/>
  <c r="BD80" i="44"/>
  <c r="AE91" i="44"/>
  <c r="S96" i="44"/>
  <c r="X100" i="44"/>
  <c r="BB109" i="44"/>
  <c r="BO111" i="44"/>
  <c r="AS70" i="44"/>
  <c r="AI96" i="44"/>
  <c r="A100" i="44"/>
  <c r="C100" i="46"/>
  <c r="C100" i="44" s="1"/>
  <c r="AH98" i="44"/>
  <c r="A47" i="44"/>
  <c r="C95" i="46"/>
  <c r="C95" i="44" s="1"/>
  <c r="BF60" i="44"/>
  <c r="AY83" i="44"/>
  <c r="P89" i="44"/>
  <c r="AW95" i="44"/>
  <c r="N97" i="44"/>
  <c r="J98" i="44"/>
  <c r="BB99" i="44"/>
  <c r="BL100" i="44"/>
  <c r="AE107" i="44"/>
  <c r="AI111" i="44"/>
  <c r="G112" i="44"/>
  <c r="K113" i="44"/>
  <c r="C74" i="46"/>
  <c r="C74" i="44" s="1"/>
  <c r="AZ81" i="46"/>
  <c r="AZ81" i="44"/>
  <c r="O49" i="44"/>
  <c r="BK62" i="44"/>
  <c r="D77" i="44"/>
  <c r="AD86" i="46"/>
  <c r="AD86" i="44"/>
  <c r="L88" i="46"/>
  <c r="L88" i="44"/>
  <c r="S90" i="46"/>
  <c r="S90" i="44"/>
  <c r="O91" i="46"/>
  <c r="O91" i="44"/>
  <c r="R93" i="46"/>
  <c r="R93" i="44"/>
  <c r="F94" i="46"/>
  <c r="F94" i="44"/>
  <c r="A25" i="44"/>
  <c r="A148" i="44"/>
  <c r="C77" i="46"/>
  <c r="C77" i="44" s="1"/>
  <c r="AA50" i="44"/>
  <c r="P63" i="44"/>
  <c r="U73" i="44"/>
  <c r="AC75" i="44"/>
  <c r="R77" i="44"/>
  <c r="AS78" i="44"/>
  <c r="L80" i="44"/>
  <c r="S81" i="44"/>
  <c r="O82" i="44"/>
  <c r="AA83" i="44"/>
  <c r="AK84" i="44"/>
  <c r="AG85" i="44"/>
  <c r="Z86" i="44"/>
  <c r="J87" i="44"/>
  <c r="AB88" i="44"/>
  <c r="AO90" i="44"/>
  <c r="AY91" i="44"/>
  <c r="BF92" i="44"/>
  <c r="BN93" i="44"/>
  <c r="AX94" i="44"/>
  <c r="G96" i="44"/>
  <c r="AE96" i="44"/>
  <c r="AS99" i="44"/>
  <c r="AA101" i="44"/>
  <c r="Q111" i="44"/>
  <c r="AX113" i="44"/>
  <c r="AA116" i="44"/>
  <c r="G117" i="44"/>
  <c r="O119" i="44"/>
  <c r="R122" i="44"/>
  <c r="BN122" i="44"/>
  <c r="V123" i="44"/>
  <c r="BN126" i="44"/>
  <c r="S127" i="44"/>
  <c r="AR127" i="44"/>
  <c r="BC128" i="44"/>
  <c r="K129" i="44"/>
  <c r="Z129" i="44"/>
  <c r="E130" i="44"/>
  <c r="AG136" i="44"/>
  <c r="BD136" i="44"/>
  <c r="J137" i="44"/>
  <c r="AD138" i="44"/>
  <c r="AE140" i="44"/>
  <c r="BL140" i="44"/>
  <c r="N144" i="44"/>
  <c r="AG145" i="44"/>
  <c r="F146" i="44"/>
  <c r="V146" i="44"/>
  <c r="AL146" i="44"/>
  <c r="D151" i="44"/>
  <c r="AZ151" i="44"/>
  <c r="BD152" i="44"/>
  <c r="R155" i="44"/>
  <c r="AM78" i="44"/>
  <c r="L81" i="46"/>
  <c r="L81" i="44"/>
  <c r="A108" i="44"/>
  <c r="A124" i="44"/>
  <c r="C78" i="46"/>
  <c r="C78" i="44" s="1"/>
  <c r="C108" i="46"/>
  <c r="C108" i="44" s="1"/>
  <c r="V45" i="44"/>
  <c r="AZ50" i="44"/>
  <c r="P60" i="44"/>
  <c r="BF63" i="44"/>
  <c r="AV67" i="44"/>
  <c r="AE71" i="44"/>
  <c r="AK73" i="44"/>
  <c r="AK75" i="44"/>
  <c r="T77" i="44"/>
  <c r="N80" i="44"/>
  <c r="AG83" i="44"/>
  <c r="AK86" i="44"/>
  <c r="AH88" i="44"/>
  <c r="BA94" i="44"/>
  <c r="AG96" i="44"/>
  <c r="AC97" i="44"/>
  <c r="V100" i="44"/>
  <c r="AH101" i="44"/>
  <c r="BN104" i="44"/>
  <c r="AN108" i="44"/>
  <c r="AK114" i="44"/>
  <c r="AU115" i="44"/>
  <c r="AL125" i="44"/>
  <c r="R126" i="44"/>
  <c r="AO126" i="44"/>
  <c r="BD128" i="44"/>
  <c r="AA129" i="44"/>
  <c r="P133" i="44"/>
  <c r="AN133" i="44"/>
  <c r="Q136" i="44"/>
  <c r="BE136" i="44"/>
  <c r="AN139" i="44"/>
  <c r="C85" i="46"/>
  <c r="C85" i="44" s="1"/>
  <c r="M73" i="44"/>
  <c r="BA86" i="44"/>
  <c r="A76" i="44"/>
  <c r="C92" i="46"/>
  <c r="C92" i="44" s="1"/>
  <c r="AC26" i="44"/>
  <c r="D46" i="44"/>
  <c r="E52" i="44"/>
  <c r="BL63" i="44"/>
  <c r="BD67" i="44"/>
  <c r="BC71" i="44"/>
  <c r="AT73" i="44"/>
  <c r="P87" i="44"/>
  <c r="L94" i="44"/>
  <c r="J96" i="44"/>
  <c r="AO108" i="44"/>
  <c r="BQ112" i="44"/>
  <c r="F123" i="44"/>
  <c r="H128" i="44"/>
  <c r="AR68" i="44"/>
  <c r="BG73" i="46"/>
  <c r="BG73" i="44"/>
  <c r="BG75" i="46"/>
  <c r="BG75" i="44"/>
  <c r="AP77" i="46"/>
  <c r="AP77" i="44"/>
  <c r="BA78" i="46"/>
  <c r="BA78" i="44"/>
  <c r="BM79" i="46"/>
  <c r="BM79" i="44"/>
  <c r="BG82" i="46"/>
  <c r="BG82" i="44"/>
  <c r="K84" i="46"/>
  <c r="K84" i="44"/>
  <c r="F87" i="46"/>
  <c r="F87" i="44"/>
  <c r="T89" i="46"/>
  <c r="T89" i="44"/>
  <c r="BO91" i="46"/>
  <c r="BO91" i="44"/>
  <c r="M95" i="46"/>
  <c r="M95" i="44"/>
  <c r="BC96" i="46"/>
  <c r="BC96" i="44"/>
  <c r="AP97" i="46"/>
  <c r="AP97" i="44"/>
  <c r="T100" i="46"/>
  <c r="T100" i="44"/>
  <c r="AZ100" i="46"/>
  <c r="AZ100" i="44"/>
  <c r="P101" i="46"/>
  <c r="P101" i="44"/>
  <c r="BL101" i="46"/>
  <c r="BL101" i="44"/>
  <c r="BA103" i="46"/>
  <c r="BA103" i="44"/>
  <c r="D105" i="46"/>
  <c r="D105" i="44"/>
  <c r="W106" i="46"/>
  <c r="W106" i="44"/>
  <c r="AO29" i="44"/>
  <c r="A83" i="44"/>
  <c r="C58" i="46"/>
  <c r="C58" i="44" s="1"/>
  <c r="C83" i="46"/>
  <c r="C83" i="44" s="1"/>
  <c r="BK29" i="44"/>
  <c r="BQ46" i="44"/>
  <c r="S54" i="44"/>
  <c r="AH61" i="44"/>
  <c r="AZ64" i="44"/>
  <c r="H69" i="44"/>
  <c r="J72" i="44"/>
  <c r="H76" i="44"/>
  <c r="BB80" i="44"/>
  <c r="BQ84" i="44"/>
  <c r="AY101" i="44"/>
  <c r="AM105" i="44"/>
  <c r="AN117" i="44"/>
  <c r="BL117" i="44"/>
  <c r="AQ120" i="44"/>
  <c r="R124" i="44"/>
  <c r="BN124" i="44"/>
  <c r="S129" i="44"/>
  <c r="BI84" i="46"/>
  <c r="BI84" i="44"/>
  <c r="AW85" i="46"/>
  <c r="AW85" i="44"/>
  <c r="BC95" i="46"/>
  <c r="BC95" i="44"/>
  <c r="P98" i="46"/>
  <c r="P98" i="44"/>
  <c r="AW111" i="46"/>
  <c r="AW111" i="44"/>
  <c r="M112" i="46"/>
  <c r="M112" i="44"/>
  <c r="I113" i="46"/>
  <c r="I113" i="44"/>
  <c r="AY116" i="46"/>
  <c r="AY116" i="44"/>
  <c r="AG124" i="46"/>
  <c r="AG124" i="44"/>
  <c r="M125" i="46"/>
  <c r="M125" i="44"/>
  <c r="K132" i="46"/>
  <c r="K132" i="44"/>
  <c r="U138" i="46"/>
  <c r="U138" i="44"/>
  <c r="BN141" i="46"/>
  <c r="BN141" i="44"/>
  <c r="J143" i="46"/>
  <c r="J143" i="44"/>
  <c r="BF143" i="46"/>
  <c r="BF143" i="44"/>
  <c r="Q145" i="46"/>
  <c r="Q145" i="44"/>
  <c r="AO145" i="46"/>
  <c r="AO145" i="44"/>
  <c r="BE145" i="46"/>
  <c r="BE145" i="44"/>
  <c r="AT149" i="46"/>
  <c r="AT149" i="44"/>
  <c r="BJ149" i="46"/>
  <c r="BJ149" i="44"/>
  <c r="F154" i="46"/>
  <c r="F154" i="44"/>
  <c r="V154" i="46"/>
  <c r="V154" i="44"/>
  <c r="AL154" i="46"/>
  <c r="AL154" i="44"/>
  <c r="J155" i="46"/>
  <c r="J155" i="44"/>
  <c r="AX155" i="46"/>
  <c r="AX155" i="44"/>
  <c r="BN155" i="46"/>
  <c r="BN155" i="44"/>
  <c r="AO159" i="46"/>
  <c r="AO159" i="44"/>
  <c r="BE159" i="46"/>
  <c r="BE159" i="44"/>
  <c r="L162" i="46"/>
  <c r="L162" i="44"/>
  <c r="AS94" i="46"/>
  <c r="AS94" i="44"/>
  <c r="BA99" i="46"/>
  <c r="BA99" i="44"/>
  <c r="AZ102" i="46"/>
  <c r="AZ102" i="44"/>
  <c r="AI104" i="46"/>
  <c r="AI104" i="44"/>
  <c r="AS109" i="46"/>
  <c r="AS109" i="44"/>
  <c r="L116" i="46"/>
  <c r="L116" i="44"/>
  <c r="J126" i="46"/>
  <c r="J126" i="44"/>
  <c r="AJ127" i="46"/>
  <c r="AJ127" i="44"/>
  <c r="P128" i="46"/>
  <c r="P128" i="44"/>
  <c r="BL128" i="46"/>
  <c r="BL128" i="44"/>
  <c r="AC130" i="46"/>
  <c r="AC130" i="44"/>
  <c r="BE131" i="46"/>
  <c r="BE131" i="44"/>
  <c r="AD135" i="46"/>
  <c r="AD135" i="44"/>
  <c r="I136" i="46"/>
  <c r="I136" i="44"/>
  <c r="AW136" i="46"/>
  <c r="AW136" i="44"/>
  <c r="AL138" i="46"/>
  <c r="AL138" i="44"/>
  <c r="AE142" i="46"/>
  <c r="AE142" i="44"/>
  <c r="AA143" i="46"/>
  <c r="AA143" i="44"/>
  <c r="AQ143" i="46"/>
  <c r="AQ143" i="44"/>
  <c r="F144" i="46"/>
  <c r="F144" i="44"/>
  <c r="O147" i="46"/>
  <c r="O147" i="44"/>
  <c r="T110" i="44"/>
  <c r="AN163" i="44"/>
  <c r="F165" i="44"/>
  <c r="O170" i="44"/>
  <c r="L172" i="44"/>
  <c r="AR172" i="44"/>
  <c r="AG53" i="44"/>
  <c r="AL68" i="44"/>
  <c r="BP61" i="44"/>
  <c r="A87" i="44"/>
  <c r="C93" i="46"/>
  <c r="C93" i="44" s="1"/>
  <c r="R25" i="44"/>
  <c r="S43" i="44"/>
  <c r="F48" i="44"/>
  <c r="BM53" i="44"/>
  <c r="AL59" i="44"/>
  <c r="G73" i="44"/>
  <c r="BH81" i="44"/>
  <c r="BO83" i="44"/>
  <c r="D88" i="44"/>
  <c r="BL89" i="44"/>
  <c r="AQ90" i="44"/>
  <c r="AM91" i="44"/>
  <c r="AP98" i="44"/>
  <c r="V99" i="44"/>
  <c r="A60" i="44"/>
  <c r="C65" i="46"/>
  <c r="C65" i="44" s="1"/>
  <c r="AV62" i="44"/>
  <c r="AT68" i="44"/>
  <c r="AG71" i="44"/>
  <c r="AY74" i="44"/>
  <c r="C69" i="46"/>
  <c r="C69" i="44" s="1"/>
  <c r="BL55" i="44"/>
  <c r="BN60" i="44"/>
  <c r="BB66" i="44"/>
  <c r="AC70" i="44"/>
  <c r="BE71" i="44"/>
  <c r="G35" i="44"/>
  <c r="V46" i="44"/>
  <c r="BM51" i="44"/>
  <c r="BD37" i="44"/>
  <c r="AC93" i="44"/>
  <c r="A75" i="44"/>
  <c r="A160" i="44"/>
  <c r="C127" i="46"/>
  <c r="C127" i="44" s="1"/>
  <c r="BJ106" i="44"/>
  <c r="AD111" i="44"/>
  <c r="Z112" i="44"/>
  <c r="S119" i="44"/>
  <c r="AB133" i="44"/>
  <c r="R138" i="44"/>
  <c r="AH138" i="44"/>
  <c r="BN138" i="44"/>
  <c r="D140" i="44"/>
  <c r="BP140" i="44"/>
  <c r="O143" i="44"/>
  <c r="AE143" i="44"/>
  <c r="W148" i="44"/>
  <c r="AA149" i="44"/>
  <c r="E150" i="44"/>
  <c r="AG151" i="44"/>
  <c r="AI154" i="44"/>
  <c r="AM155" i="44"/>
  <c r="AY156" i="44"/>
  <c r="F159" i="44"/>
  <c r="AT159" i="44"/>
  <c r="BN160" i="44"/>
  <c r="N161" i="44"/>
  <c r="AT161" i="44"/>
  <c r="BJ161" i="44"/>
  <c r="BC166" i="44"/>
  <c r="AX167" i="44"/>
  <c r="BN167" i="44"/>
  <c r="AR170" i="44"/>
  <c r="BI171" i="44"/>
  <c r="I172" i="44"/>
  <c r="BC176" i="44"/>
  <c r="BG177" i="44"/>
  <c r="AY179" i="44"/>
  <c r="AO183" i="44"/>
  <c r="AA110" i="46"/>
  <c r="AA110" i="44"/>
  <c r="AK136" i="46"/>
  <c r="AK136" i="44"/>
  <c r="AH144" i="46"/>
  <c r="AH144" i="44"/>
  <c r="BK148" i="46"/>
  <c r="BK148" i="44"/>
  <c r="AY149" i="46"/>
  <c r="AY149" i="44"/>
  <c r="BK155" i="46"/>
  <c r="BK155" i="44"/>
  <c r="K156" i="46"/>
  <c r="K156" i="44"/>
  <c r="AA156" i="46"/>
  <c r="AA156" i="44"/>
  <c r="Y162" i="46"/>
  <c r="Y162" i="44"/>
  <c r="W164" i="46"/>
  <c r="W164" i="44"/>
  <c r="BC164" i="46"/>
  <c r="BC164" i="44"/>
  <c r="S165" i="46"/>
  <c r="S165" i="44"/>
  <c r="AA165" i="46"/>
  <c r="AA165" i="44"/>
  <c r="D170" i="46"/>
  <c r="D170" i="44"/>
  <c r="AB170" i="46"/>
  <c r="AB170" i="44"/>
  <c r="BC174" i="46"/>
  <c r="BC174" i="44"/>
  <c r="G176" i="46"/>
  <c r="G176" i="44"/>
  <c r="W176" i="46"/>
  <c r="W176" i="44"/>
  <c r="S177" i="46"/>
  <c r="S177" i="44"/>
  <c r="AQ177" i="46"/>
  <c r="AQ177" i="44"/>
  <c r="BO177" i="46"/>
  <c r="BO177" i="44"/>
  <c r="O178" i="46"/>
  <c r="O178" i="44"/>
  <c r="AM178" i="46"/>
  <c r="AM178" i="44"/>
  <c r="AU178" i="46"/>
  <c r="AU178" i="44"/>
  <c r="BC178" i="46"/>
  <c r="BC178" i="44"/>
  <c r="BK178" i="46"/>
  <c r="BK178" i="44"/>
  <c r="K179" i="46"/>
  <c r="K179" i="44"/>
  <c r="AA179" i="46"/>
  <c r="AA179" i="44"/>
  <c r="AI179" i="46"/>
  <c r="AI179" i="44"/>
  <c r="BO179" i="46"/>
  <c r="BO179" i="44"/>
  <c r="W180" i="46"/>
  <c r="W180" i="44"/>
  <c r="AM180" i="46"/>
  <c r="AM180" i="44"/>
  <c r="AU180" i="46"/>
  <c r="AU180" i="44"/>
  <c r="AH181" i="46"/>
  <c r="AH181" i="44"/>
  <c r="AP181" i="46"/>
  <c r="AP181" i="44"/>
  <c r="BF181" i="46"/>
  <c r="BF181" i="44"/>
  <c r="BN181" i="46"/>
  <c r="BN181" i="44"/>
  <c r="E182" i="46"/>
  <c r="E182" i="44"/>
  <c r="U182" i="46"/>
  <c r="U182" i="44"/>
  <c r="AK182" i="46"/>
  <c r="AK182" i="44"/>
  <c r="AS182" i="46"/>
  <c r="AS182" i="44"/>
  <c r="I183" i="46"/>
  <c r="I183" i="44"/>
  <c r="Q183" i="46"/>
  <c r="Q183" i="44"/>
  <c r="AG183" i="46"/>
  <c r="AG183" i="44"/>
  <c r="AW183" i="46"/>
  <c r="AW183" i="44"/>
  <c r="BE183" i="46"/>
  <c r="BE183" i="44"/>
  <c r="D184" i="46"/>
  <c r="D184" i="44"/>
  <c r="L184" i="46"/>
  <c r="L184" i="44"/>
  <c r="T184" i="46"/>
  <c r="T184" i="44"/>
  <c r="AB184" i="46"/>
  <c r="AB184" i="44"/>
  <c r="AZ184" i="46"/>
  <c r="AZ184" i="44"/>
  <c r="F185" i="46"/>
  <c r="F185" i="44"/>
  <c r="V185" i="46"/>
  <c r="V185" i="44"/>
  <c r="AT185" i="46"/>
  <c r="AT185" i="44"/>
  <c r="BJ185" i="46"/>
  <c r="BJ185" i="44"/>
  <c r="R186" i="46"/>
  <c r="R186" i="44"/>
  <c r="AH186" i="46"/>
  <c r="AH186" i="44"/>
  <c r="AX186" i="46"/>
  <c r="AX186" i="44"/>
  <c r="J198" i="46"/>
  <c r="J198" i="44"/>
  <c r="Z198" i="46"/>
  <c r="Z198" i="44"/>
  <c r="AX198" i="46"/>
  <c r="AX198" i="44"/>
  <c r="BF198" i="46"/>
  <c r="BF198" i="44"/>
  <c r="D199" i="46"/>
  <c r="D199" i="44"/>
  <c r="AB199" i="46"/>
  <c r="AB199" i="44"/>
  <c r="AJ199" i="46"/>
  <c r="AJ199" i="44"/>
  <c r="AR199" i="46"/>
  <c r="AR199" i="44"/>
  <c r="BH199" i="46"/>
  <c r="BH199" i="44"/>
  <c r="BP199" i="46"/>
  <c r="BP199" i="44"/>
  <c r="P200" i="46"/>
  <c r="P200" i="44"/>
  <c r="X200" i="46"/>
  <c r="X200" i="44"/>
  <c r="AF200" i="46"/>
  <c r="AF200" i="44"/>
  <c r="AN200" i="46"/>
  <c r="AN200" i="44"/>
  <c r="BD200" i="46"/>
  <c r="BD200" i="44"/>
  <c r="BL200" i="46"/>
  <c r="BL200" i="44"/>
  <c r="J201" i="46"/>
  <c r="J201" i="44"/>
  <c r="R201" i="46"/>
  <c r="R201" i="44"/>
  <c r="Z201" i="46"/>
  <c r="Z201" i="44"/>
  <c r="AH201" i="46"/>
  <c r="AH201" i="44"/>
  <c r="AX201" i="46"/>
  <c r="AX201" i="44"/>
  <c r="BF201" i="46"/>
  <c r="BF201" i="44"/>
  <c r="F202" i="46"/>
  <c r="F202" i="44"/>
  <c r="N202" i="46"/>
  <c r="N202" i="44"/>
  <c r="V202" i="46"/>
  <c r="V202" i="44"/>
  <c r="AL202" i="46"/>
  <c r="AL202" i="44"/>
  <c r="AT202" i="46"/>
  <c r="AT202" i="44"/>
  <c r="BB202" i="46"/>
  <c r="BB202" i="44"/>
  <c r="H203" i="46"/>
  <c r="H203" i="44"/>
  <c r="X203" i="46"/>
  <c r="X203" i="44"/>
  <c r="AF203" i="46"/>
  <c r="AF203" i="44"/>
  <c r="AN203" i="46"/>
  <c r="AN203" i="44"/>
  <c r="BD203" i="46"/>
  <c r="BD203" i="44"/>
  <c r="BL203" i="46"/>
  <c r="BL203" i="44"/>
  <c r="D204" i="46"/>
  <c r="D204" i="44"/>
  <c r="L204" i="46"/>
  <c r="L204" i="44"/>
  <c r="AB204" i="46"/>
  <c r="AB204" i="44"/>
  <c r="AJ204" i="46"/>
  <c r="AJ204" i="44"/>
  <c r="AR204" i="46"/>
  <c r="AR204" i="44"/>
  <c r="AZ204" i="46"/>
  <c r="AZ204" i="44"/>
  <c r="BP204" i="46"/>
  <c r="BP204" i="44"/>
  <c r="F205" i="46"/>
  <c r="F205" i="44"/>
  <c r="V205" i="46"/>
  <c r="V205" i="44"/>
  <c r="AD205" i="46"/>
  <c r="AD205" i="44"/>
  <c r="AL205" i="46"/>
  <c r="AL205" i="44"/>
  <c r="BB205" i="46"/>
  <c r="BB205" i="44"/>
  <c r="BJ205" i="46"/>
  <c r="BJ205" i="44"/>
  <c r="R206" i="46"/>
  <c r="R206" i="44"/>
  <c r="Z206" i="46"/>
  <c r="Z206" i="44"/>
  <c r="AH206" i="46"/>
  <c r="AH206" i="44"/>
  <c r="AP206" i="46"/>
  <c r="AP206" i="44"/>
  <c r="BF206" i="46"/>
  <c r="BF206" i="44"/>
  <c r="BN206" i="46"/>
  <c r="BN206" i="44"/>
  <c r="AX112" i="46"/>
  <c r="AX112" i="44"/>
  <c r="AT134" i="46"/>
  <c r="AT134" i="44"/>
  <c r="K142" i="46"/>
  <c r="K142" i="44"/>
  <c r="S154" i="46"/>
  <c r="S154" i="44"/>
  <c r="AP158" i="46"/>
  <c r="AP158" i="44"/>
  <c r="Z160" i="46"/>
  <c r="Z160" i="44"/>
  <c r="AX160" i="46"/>
  <c r="AX160" i="44"/>
  <c r="BM162" i="46"/>
  <c r="BM162" i="44"/>
  <c r="BP168" i="46"/>
  <c r="BP168" i="44"/>
  <c r="X169" i="46"/>
  <c r="X169" i="44"/>
  <c r="AN169" i="46"/>
  <c r="AN169" i="44"/>
  <c r="E171" i="46"/>
  <c r="E171" i="44"/>
  <c r="AC171" i="46"/>
  <c r="AC171" i="44"/>
  <c r="AS171" i="46"/>
  <c r="AS171" i="44"/>
  <c r="Q172" i="46"/>
  <c r="Q172" i="44"/>
  <c r="AA175" i="46"/>
  <c r="AA175" i="44"/>
  <c r="AQ175" i="46"/>
  <c r="AQ175" i="44"/>
  <c r="R181" i="46"/>
  <c r="R181" i="44"/>
  <c r="G143" i="44"/>
  <c r="BK143" i="44"/>
  <c r="AW151" i="44"/>
  <c r="G155" i="44"/>
  <c r="AE155" i="44"/>
  <c r="AP167" i="44"/>
  <c r="L170" i="44"/>
  <c r="AI177" i="44"/>
  <c r="AQ179" i="44"/>
  <c r="AR184" i="44"/>
  <c r="J186" i="44"/>
  <c r="BF186" i="44"/>
  <c r="BK104" i="46"/>
  <c r="BK104" i="44"/>
  <c r="BH133" i="46"/>
  <c r="BH133" i="44"/>
  <c r="AP135" i="46"/>
  <c r="AP135" i="44"/>
  <c r="AU141" i="46"/>
  <c r="AU141" i="44"/>
  <c r="Z144" i="46"/>
  <c r="Z144" i="44"/>
  <c r="AP146" i="46"/>
  <c r="AP146" i="44"/>
  <c r="BE151" i="46"/>
  <c r="BE151" i="44"/>
  <c r="AI156" i="46"/>
  <c r="AI156" i="44"/>
  <c r="V161" i="46"/>
  <c r="V161" i="44"/>
  <c r="AL161" i="46"/>
  <c r="AL161" i="44"/>
  <c r="AU166" i="46"/>
  <c r="AU166" i="44"/>
  <c r="T168" i="46"/>
  <c r="T168" i="44"/>
  <c r="AJ170" i="46"/>
  <c r="AJ170" i="44"/>
  <c r="AG172" i="46"/>
  <c r="AG172" i="44"/>
  <c r="AO172" i="46"/>
  <c r="AO172" i="44"/>
  <c r="BE172" i="46"/>
  <c r="BE172" i="44"/>
  <c r="AM174" i="46"/>
  <c r="AM174" i="44"/>
  <c r="BK180" i="46"/>
  <c r="BK180" i="44"/>
  <c r="BB137" i="44"/>
  <c r="AJ139" i="44"/>
  <c r="J144" i="44"/>
  <c r="N145" i="44"/>
  <c r="AX146" i="44"/>
  <c r="BC148" i="44"/>
  <c r="BC155" i="44"/>
  <c r="AL159" i="44"/>
  <c r="E163" i="44"/>
  <c r="AS163" i="44"/>
  <c r="BK164" i="44"/>
  <c r="U171" i="44"/>
  <c r="Z186" i="44"/>
  <c r="C123" i="46"/>
  <c r="C123" i="44" s="1"/>
  <c r="BL70" i="44"/>
  <c r="E93" i="44"/>
  <c r="G104" i="44"/>
  <c r="AR115" i="44"/>
  <c r="N134" i="44"/>
  <c r="E136" i="44"/>
  <c r="AB140" i="44"/>
  <c r="W141" i="44"/>
  <c r="BG147" i="44"/>
  <c r="M150" i="44"/>
  <c r="I151" i="44"/>
  <c r="Y151" i="44"/>
  <c r="AK152" i="44"/>
  <c r="AF153" i="44"/>
  <c r="BL153" i="44"/>
  <c r="K154" i="44"/>
  <c r="U163" i="44"/>
  <c r="BI163" i="44"/>
  <c r="BO165" i="44"/>
  <c r="AE166" i="44"/>
  <c r="AR168" i="44"/>
  <c r="BD169" i="44"/>
  <c r="O174" i="44"/>
  <c r="K175" i="44"/>
  <c r="AU176" i="44"/>
  <c r="BQ182" i="44"/>
  <c r="T199" i="44"/>
  <c r="AP201" i="44"/>
  <c r="BJ202" i="44"/>
  <c r="AX206" i="44"/>
  <c r="AI105" i="46"/>
  <c r="AI105" i="44"/>
  <c r="V113" i="46"/>
  <c r="V113" i="44"/>
  <c r="AR117" i="46"/>
  <c r="AR117" i="44"/>
  <c r="BO119" i="46"/>
  <c r="BO119" i="44"/>
  <c r="BK129" i="46"/>
  <c r="BK129" i="44"/>
  <c r="AC136" i="46"/>
  <c r="AC136" i="44"/>
  <c r="AS136" i="46"/>
  <c r="AS136" i="44"/>
  <c r="R146" i="46"/>
  <c r="R146" i="44"/>
  <c r="AX158" i="46"/>
  <c r="AX158" i="44"/>
  <c r="AE164" i="46"/>
  <c r="AE164" i="44"/>
  <c r="AY165" i="46"/>
  <c r="AY165" i="44"/>
  <c r="BK166" i="46"/>
  <c r="BK166" i="44"/>
  <c r="P169" i="46"/>
  <c r="P169" i="44"/>
  <c r="AV169" i="46"/>
  <c r="AV169" i="44"/>
  <c r="BK174" i="46"/>
  <c r="BK174" i="44"/>
  <c r="S175" i="46"/>
  <c r="S175" i="44"/>
  <c r="BK141" i="44"/>
  <c r="AS150" i="44"/>
  <c r="BI152" i="44"/>
  <c r="C135" i="46"/>
  <c r="C135" i="44" s="1"/>
  <c r="C162" i="46"/>
  <c r="C162" i="44" s="1"/>
  <c r="C188" i="46"/>
  <c r="C188" i="44" s="1"/>
  <c r="X132" i="44"/>
  <c r="J138" i="44"/>
  <c r="AR140" i="44"/>
  <c r="AO151" i="44"/>
  <c r="AA154" i="44"/>
  <c r="AY154" i="44"/>
  <c r="AQ156" i="44"/>
  <c r="R158" i="44"/>
  <c r="AK163" i="44"/>
  <c r="K165" i="44"/>
  <c r="BH168" i="44"/>
  <c r="AK171" i="44"/>
  <c r="AE174" i="44"/>
  <c r="O176" i="44"/>
  <c r="AA177" i="44"/>
  <c r="M182" i="44"/>
  <c r="BM183" i="44"/>
  <c r="AL185" i="44"/>
  <c r="N205" i="44"/>
  <c r="AO114" i="46"/>
  <c r="AO114" i="44"/>
  <c r="AQ121" i="46"/>
  <c r="AQ121" i="44"/>
  <c r="BM130" i="46"/>
  <c r="BM130" i="44"/>
  <c r="M136" i="46"/>
  <c r="M136" i="44"/>
  <c r="AL137" i="46"/>
  <c r="AL137" i="44"/>
  <c r="BP139" i="46"/>
  <c r="BP139" i="44"/>
  <c r="BG142" i="46"/>
  <c r="BG142" i="44"/>
  <c r="R144" i="46"/>
  <c r="R144" i="44"/>
  <c r="AD145" i="46"/>
  <c r="AD145" i="44"/>
  <c r="BN146" i="46"/>
  <c r="BN146" i="44"/>
  <c r="O148" i="46"/>
  <c r="O148" i="44"/>
  <c r="G157" i="46"/>
  <c r="G157" i="44"/>
  <c r="W157" i="46"/>
  <c r="W157" i="44"/>
  <c r="BQ163" i="46"/>
  <c r="BQ163" i="44"/>
  <c r="Z167" i="46"/>
  <c r="Z167" i="44"/>
  <c r="AJ168" i="46"/>
  <c r="AJ168" i="44"/>
  <c r="BA171" i="46"/>
  <c r="BA171" i="44"/>
  <c r="BK176" i="46"/>
  <c r="BK176" i="44"/>
  <c r="J181" i="46"/>
  <c r="J181" i="44"/>
  <c r="A114" i="44"/>
  <c r="AD41" i="44"/>
  <c r="AM104" i="44"/>
  <c r="BL132" i="44"/>
  <c r="BB145" i="44"/>
  <c r="C114" i="46"/>
  <c r="C114" i="44" s="1"/>
  <c r="C125" i="46"/>
  <c r="C125" i="44" s="1"/>
  <c r="C146" i="46"/>
  <c r="C146" i="44" s="1"/>
  <c r="F34" i="44"/>
  <c r="AL85" i="44"/>
  <c r="AV102" i="44"/>
  <c r="AA105" i="44"/>
  <c r="BP133" i="44"/>
  <c r="BJ137" i="44"/>
  <c r="AB139" i="44"/>
  <c r="AX144" i="44"/>
  <c r="BN144" i="44"/>
  <c r="K147" i="44"/>
  <c r="BA152" i="44"/>
  <c r="BB159" i="44"/>
  <c r="L168" i="44"/>
  <c r="K177" i="44"/>
  <c r="N185" i="44"/>
  <c r="AP198" i="44"/>
  <c r="L199" i="44"/>
  <c r="A61" i="44"/>
  <c r="A77" i="44"/>
  <c r="C67" i="46"/>
  <c r="C67" i="44" s="1"/>
  <c r="BB24" i="44"/>
  <c r="BQ39" i="44"/>
  <c r="AT45" i="44"/>
  <c r="Q49" i="44"/>
  <c r="AF62" i="44"/>
  <c r="AR72" i="44"/>
  <c r="BC73" i="44"/>
  <c r="AI75" i="44"/>
  <c r="BJ76" i="44"/>
  <c r="Y79" i="44"/>
  <c r="T80" i="44"/>
  <c r="V86" i="44"/>
  <c r="AZ88" i="44"/>
  <c r="W91" i="44"/>
  <c r="BK91" i="44"/>
  <c r="BJ92" i="44"/>
  <c r="V94" i="44"/>
  <c r="BO96" i="44"/>
  <c r="AE15" i="44"/>
  <c r="C46" i="46"/>
  <c r="C46" i="44" s="1"/>
  <c r="BG28" i="44"/>
  <c r="BJ59" i="44"/>
  <c r="V68" i="44"/>
  <c r="BA70" i="44"/>
  <c r="BI71" i="44"/>
  <c r="S73" i="44"/>
  <c r="O74" i="44"/>
  <c r="AM75" i="44"/>
  <c r="AG78" i="44"/>
  <c r="AS54" i="44"/>
  <c r="AC35" i="44"/>
  <c r="A46" i="44"/>
  <c r="A70" i="44"/>
  <c r="A85" i="44"/>
  <c r="A92" i="44"/>
  <c r="C64" i="46"/>
  <c r="C64" i="44" s="1"/>
  <c r="C88" i="46"/>
  <c r="C88" i="44" s="1"/>
  <c r="C106" i="46"/>
  <c r="C106" i="44" s="1"/>
  <c r="BQ26" i="44"/>
  <c r="T37" i="44"/>
  <c r="BC44" i="44"/>
  <c r="AC47" i="44"/>
  <c r="BP50" i="44"/>
  <c r="AL55" i="44"/>
  <c r="J60" i="44"/>
  <c r="H62" i="44"/>
  <c r="AD64" i="44"/>
  <c r="Z67" i="44"/>
  <c r="Q69" i="44"/>
  <c r="U71" i="44"/>
  <c r="AB72" i="44"/>
  <c r="W73" i="44"/>
  <c r="W74" i="44"/>
  <c r="AL75" i="44"/>
  <c r="BD76" i="44"/>
  <c r="I78" i="44"/>
  <c r="BC78" i="44"/>
  <c r="AW79" i="44"/>
  <c r="AU80" i="44"/>
  <c r="AB81" i="44"/>
  <c r="K82" i="44"/>
  <c r="BC83" i="44"/>
  <c r="AM84" i="44"/>
  <c r="W85" i="44"/>
  <c r="BG85" i="44"/>
  <c r="AH86" i="44"/>
  <c r="BN86" i="44"/>
  <c r="BJ87" i="44"/>
  <c r="AV88" i="44"/>
  <c r="AE90" i="44"/>
  <c r="G91" i="44"/>
  <c r="AR91" i="44"/>
  <c r="V92" i="44"/>
  <c r="F93" i="44"/>
  <c r="BB93" i="44"/>
  <c r="Z94" i="44"/>
  <c r="BB94" i="44"/>
  <c r="Y95" i="44"/>
  <c r="BI95" i="44"/>
  <c r="R96" i="44"/>
  <c r="AQ96" i="44"/>
  <c r="Z97" i="44"/>
  <c r="BJ97" i="44"/>
  <c r="AL98" i="44"/>
  <c r="J99" i="44"/>
  <c r="AT99" i="44"/>
  <c r="E100" i="44"/>
  <c r="N103" i="44"/>
  <c r="BB105" i="44"/>
  <c r="AX106" i="44"/>
  <c r="O117" i="44"/>
  <c r="Z120" i="44"/>
  <c r="I122" i="44"/>
  <c r="P124" i="44"/>
  <c r="BM126" i="44"/>
  <c r="BG127" i="44"/>
  <c r="BF129" i="44"/>
  <c r="BC140" i="44"/>
  <c r="BG49" i="44"/>
  <c r="AN114" i="44"/>
  <c r="A82" i="44"/>
  <c r="A89" i="44"/>
  <c r="A119" i="44"/>
  <c r="AV59" i="44"/>
  <c r="W116" i="44"/>
  <c r="AT120" i="44"/>
  <c r="Y125" i="44"/>
  <c r="BH152" i="44"/>
  <c r="J154" i="44"/>
  <c r="BB155" i="44"/>
  <c r="BF156" i="44"/>
  <c r="F157" i="44"/>
  <c r="AT157" i="44"/>
  <c r="I158" i="44"/>
  <c r="AW158" i="44"/>
  <c r="BA159" i="44"/>
  <c r="X162" i="44"/>
  <c r="AB163" i="44"/>
  <c r="AZ163" i="44"/>
  <c r="AT164" i="44"/>
  <c r="A105" i="44"/>
  <c r="O32" i="44"/>
  <c r="BA45" i="44"/>
  <c r="BL48" i="44"/>
  <c r="BA137" i="44"/>
  <c r="BQ137" i="44"/>
  <c r="Z142" i="44"/>
  <c r="T150" i="44"/>
  <c r="AM153" i="44"/>
  <c r="AH154" i="44"/>
  <c r="U159" i="44"/>
  <c r="AW160" i="44"/>
  <c r="BM160" i="44"/>
  <c r="BQ161" i="44"/>
  <c r="V166" i="44"/>
  <c r="AT166" i="44"/>
  <c r="BM167" i="44"/>
  <c r="AA168" i="44"/>
  <c r="O169" i="44"/>
  <c r="AF172" i="44"/>
  <c r="R173" i="44"/>
  <c r="AH173" i="44"/>
  <c r="AX173" i="44"/>
  <c r="BN175" i="44"/>
  <c r="N176" i="44"/>
  <c r="AX177" i="44"/>
  <c r="F180" i="44"/>
  <c r="AW181" i="44"/>
  <c r="T182" i="44"/>
  <c r="AR182" i="44"/>
  <c r="Q186" i="44"/>
  <c r="AO186" i="44"/>
  <c r="I190" i="44"/>
  <c r="Q123" i="46"/>
  <c r="Q123" i="44"/>
  <c r="AK134" i="46"/>
  <c r="AK134" i="44"/>
  <c r="AQ139" i="46"/>
  <c r="AQ139" i="44"/>
  <c r="F141" i="46"/>
  <c r="F141" i="44"/>
  <c r="A142" i="27"/>
  <c r="A144" i="44"/>
  <c r="Q144" i="46"/>
  <c r="Q144" i="44"/>
  <c r="BQ145" i="46"/>
  <c r="BQ145" i="44"/>
  <c r="Z147" i="46"/>
  <c r="Z147" i="44"/>
  <c r="A147" i="27"/>
  <c r="A149" i="44"/>
  <c r="D150" i="46"/>
  <c r="D150" i="44"/>
  <c r="P151" i="46"/>
  <c r="P151" i="44"/>
  <c r="AN151" i="46"/>
  <c r="AN151" i="44"/>
  <c r="D152" i="46"/>
  <c r="D152" i="44"/>
  <c r="T152" i="46"/>
  <c r="T152" i="44"/>
  <c r="BP152" i="46"/>
  <c r="BP152" i="44"/>
  <c r="BN154" i="46"/>
  <c r="BN154" i="44"/>
  <c r="R156" i="46"/>
  <c r="R156" i="44"/>
  <c r="AH156" i="46"/>
  <c r="AH156" i="44"/>
  <c r="AP156" i="46"/>
  <c r="AP156" i="44"/>
  <c r="Q158" i="46"/>
  <c r="Q158" i="44"/>
  <c r="AG158" i="46"/>
  <c r="AG158" i="44"/>
  <c r="AO158" i="46"/>
  <c r="AO158" i="44"/>
  <c r="BM158" i="46"/>
  <c r="BM158" i="44"/>
  <c r="AS159" i="46"/>
  <c r="AS159" i="44"/>
  <c r="Q160" i="46"/>
  <c r="Q160" i="44"/>
  <c r="AG160" i="46"/>
  <c r="AG160" i="44"/>
  <c r="U161" i="46"/>
  <c r="U161" i="44"/>
  <c r="AK161" i="46"/>
  <c r="AK161" i="44"/>
  <c r="BA161" i="46"/>
  <c r="BA161" i="44"/>
  <c r="BI161" i="46"/>
  <c r="BI161" i="44"/>
  <c r="P162" i="46"/>
  <c r="P162" i="44"/>
  <c r="AN162" i="46"/>
  <c r="AN162" i="44"/>
  <c r="AV162" i="46"/>
  <c r="AV162" i="44"/>
  <c r="D163" i="46"/>
  <c r="D163" i="44"/>
  <c r="L163" i="46"/>
  <c r="L163" i="44"/>
  <c r="F164" i="46"/>
  <c r="F164" i="44"/>
  <c r="V164" i="46"/>
  <c r="V164" i="44"/>
  <c r="BJ164" i="46"/>
  <c r="BJ164" i="44"/>
  <c r="J165" i="46"/>
  <c r="J165" i="44"/>
  <c r="AX165" i="46"/>
  <c r="AX165" i="44"/>
  <c r="BN165" i="46"/>
  <c r="BN165" i="44"/>
  <c r="F166" i="46"/>
  <c r="F166" i="44"/>
  <c r="BB166" i="46"/>
  <c r="BB166" i="44"/>
  <c r="Q167" i="46"/>
  <c r="Q167" i="44"/>
  <c r="AG167" i="46"/>
  <c r="AG167" i="44"/>
  <c r="BE167" i="46"/>
  <c r="BE167" i="44"/>
  <c r="S168" i="46"/>
  <c r="S168" i="44"/>
  <c r="AI168" i="46"/>
  <c r="AI168" i="44"/>
  <c r="AQ168" i="46"/>
  <c r="AQ168" i="44"/>
  <c r="AM169" i="46"/>
  <c r="AM169" i="44"/>
  <c r="BK169" i="46"/>
  <c r="BK169" i="44"/>
  <c r="AA170" i="46"/>
  <c r="AA170" i="44"/>
  <c r="BO170" i="46"/>
  <c r="BO170" i="44"/>
  <c r="AJ171" i="46"/>
  <c r="AJ171" i="44"/>
  <c r="AZ171" i="46"/>
  <c r="AZ171" i="44"/>
  <c r="BH171" i="46"/>
  <c r="BH171" i="44"/>
  <c r="H172" i="46"/>
  <c r="H172" i="44"/>
  <c r="AN172" i="46"/>
  <c r="AN172" i="44"/>
  <c r="BL172" i="46"/>
  <c r="BL172" i="44"/>
  <c r="J173" i="46"/>
  <c r="J173" i="44"/>
  <c r="Z173" i="46"/>
  <c r="Z173" i="44"/>
  <c r="AP173" i="46"/>
  <c r="AP173" i="44"/>
  <c r="BF173" i="46"/>
  <c r="BF173" i="44"/>
  <c r="F174" i="46"/>
  <c r="F174" i="44"/>
  <c r="BJ174" i="46"/>
  <c r="BJ174" i="44"/>
  <c r="AH175" i="46"/>
  <c r="AH175" i="44"/>
  <c r="BF175" i="46"/>
  <c r="BF175" i="44"/>
  <c r="F176" i="46"/>
  <c r="F176" i="44"/>
  <c r="J177" i="46"/>
  <c r="J177" i="44"/>
  <c r="F178" i="46"/>
  <c r="F178" i="44"/>
  <c r="AL178" i="46"/>
  <c r="AL178" i="44"/>
  <c r="AT178" i="46"/>
  <c r="AT178" i="44"/>
  <c r="Z179" i="46"/>
  <c r="Z179" i="44"/>
  <c r="AD180" i="46"/>
  <c r="AD180" i="44"/>
  <c r="BJ180" i="46"/>
  <c r="BJ180" i="44"/>
  <c r="Q181" i="46"/>
  <c r="Q181" i="44"/>
  <c r="L182" i="46"/>
  <c r="L182" i="44"/>
  <c r="AJ182" i="46"/>
  <c r="AJ182" i="44"/>
  <c r="BP182" i="46"/>
  <c r="BP182" i="44"/>
  <c r="X183" i="46"/>
  <c r="X183" i="44"/>
  <c r="AA184" i="46"/>
  <c r="AA184" i="44"/>
  <c r="AI184" i="46"/>
  <c r="AI184" i="44"/>
  <c r="BA185" i="46"/>
  <c r="BA185" i="44"/>
  <c r="Y186" i="46"/>
  <c r="Y186" i="44"/>
  <c r="AG186" i="46"/>
  <c r="AG186" i="44"/>
  <c r="AW186" i="46"/>
  <c r="AW186" i="44"/>
  <c r="BE186" i="46"/>
  <c r="BE186" i="44"/>
  <c r="E187" i="46"/>
  <c r="E187" i="44"/>
  <c r="AC187" i="46"/>
  <c r="AC187" i="44"/>
  <c r="BA187" i="46"/>
  <c r="BA187" i="44"/>
  <c r="BI187" i="46"/>
  <c r="BI187" i="44"/>
  <c r="I188" i="46"/>
  <c r="I188" i="44"/>
  <c r="Q188" i="46"/>
  <c r="Q188" i="44"/>
  <c r="AO188" i="46"/>
  <c r="AO188" i="44"/>
  <c r="AW188" i="46"/>
  <c r="AW188" i="44"/>
  <c r="E189" i="46"/>
  <c r="E189" i="44"/>
  <c r="AC189" i="46"/>
  <c r="AC189" i="44"/>
  <c r="AK189" i="46"/>
  <c r="AK189" i="44"/>
  <c r="BI189" i="46"/>
  <c r="BI189" i="44"/>
  <c r="BQ189" i="46"/>
  <c r="BQ189" i="44"/>
  <c r="Q190" i="46"/>
  <c r="Q190" i="44"/>
  <c r="Y190" i="46"/>
  <c r="Y190" i="44"/>
  <c r="AW190" i="46"/>
  <c r="AW190" i="44"/>
  <c r="E191" i="46"/>
  <c r="E191" i="44"/>
  <c r="AC191" i="46"/>
  <c r="AC191" i="44"/>
  <c r="AK191" i="46"/>
  <c r="AK191" i="44"/>
  <c r="BA191" i="46"/>
  <c r="BA191" i="44"/>
  <c r="BI191" i="46"/>
  <c r="BI191" i="44"/>
  <c r="F192" i="46"/>
  <c r="F192" i="44"/>
  <c r="AD192" i="46"/>
  <c r="AD192" i="44"/>
  <c r="AL192" i="46"/>
  <c r="AL192" i="44"/>
  <c r="BJ192" i="46"/>
  <c r="BJ192" i="44"/>
  <c r="R193" i="46"/>
  <c r="R193" i="44"/>
  <c r="Z193" i="46"/>
  <c r="Z193" i="44"/>
  <c r="AX193" i="46"/>
  <c r="AX193" i="44"/>
  <c r="E194" i="46"/>
  <c r="E194" i="44"/>
  <c r="AC194" i="46"/>
  <c r="AC194" i="44"/>
  <c r="BA194" i="46"/>
  <c r="BA194" i="44"/>
  <c r="BI194" i="46"/>
  <c r="BI194" i="44"/>
  <c r="I195" i="46"/>
  <c r="I195" i="44"/>
  <c r="Q195" i="46"/>
  <c r="Q195" i="44"/>
  <c r="AO195" i="46"/>
  <c r="AO195" i="44"/>
  <c r="BM195" i="46"/>
  <c r="BM195" i="44"/>
  <c r="S196" i="46"/>
  <c r="S196" i="44"/>
  <c r="AA196" i="46"/>
  <c r="AA196" i="44"/>
  <c r="AQ196" i="46"/>
  <c r="AQ196" i="44"/>
  <c r="AY196" i="46"/>
  <c r="AY196" i="44"/>
  <c r="G197" i="46"/>
  <c r="G197" i="44"/>
  <c r="W197" i="46"/>
  <c r="W197" i="44"/>
  <c r="AE197" i="46"/>
  <c r="AE197" i="44"/>
  <c r="BC197" i="46"/>
  <c r="BC197" i="44"/>
  <c r="BK197" i="46"/>
  <c r="BK197" i="44"/>
  <c r="K204" i="46"/>
  <c r="K204" i="44"/>
  <c r="AY204" i="46"/>
  <c r="AY204" i="44"/>
  <c r="BG204" i="46"/>
  <c r="BG204" i="44"/>
  <c r="BO204" i="46"/>
  <c r="BO204" i="44"/>
  <c r="M205" i="46"/>
  <c r="M205" i="44"/>
  <c r="U205" i="46"/>
  <c r="U205" i="44"/>
  <c r="AC205" i="46"/>
  <c r="AC205" i="44"/>
  <c r="AK205" i="46"/>
  <c r="AK205" i="44"/>
  <c r="BQ205" i="46"/>
  <c r="BQ205" i="44"/>
  <c r="I206" i="46"/>
  <c r="I206" i="44"/>
  <c r="AO206" i="46"/>
  <c r="AO206" i="44"/>
  <c r="AW206" i="46"/>
  <c r="AW206" i="44"/>
  <c r="BE206" i="46"/>
  <c r="BE206" i="44"/>
  <c r="BM206" i="46"/>
  <c r="BM206" i="44"/>
  <c r="A119" i="27"/>
  <c r="C121" i="46"/>
  <c r="C121" i="44" s="1"/>
  <c r="C130" i="46"/>
  <c r="C130" i="44" s="1"/>
  <c r="K115" i="44"/>
  <c r="AQ117" i="44"/>
  <c r="BE123" i="44"/>
  <c r="AF64" i="44"/>
  <c r="E137" i="44"/>
  <c r="A59" i="44"/>
  <c r="C149" i="46"/>
  <c r="C149" i="44" s="1"/>
  <c r="T49" i="44"/>
  <c r="AD104" i="44"/>
  <c r="U106" i="44"/>
  <c r="K117" i="44"/>
  <c r="BH131" i="44"/>
  <c r="BN142" i="44"/>
  <c r="AK145" i="44"/>
  <c r="BA145" i="44"/>
  <c r="AR150" i="44"/>
  <c r="AF151" i="44"/>
  <c r="O153" i="44"/>
  <c r="AE153" i="44"/>
  <c r="Z154" i="44"/>
  <c r="BF154" i="44"/>
  <c r="AL157" i="44"/>
  <c r="M159" i="44"/>
  <c r="AK159" i="44"/>
  <c r="AO160" i="44"/>
  <c r="AP165" i="44"/>
  <c r="N166" i="44"/>
  <c r="AL166" i="44"/>
  <c r="G169" i="44"/>
  <c r="AU169" i="44"/>
  <c r="R179" i="44"/>
  <c r="AX179" i="44"/>
  <c r="AL180" i="44"/>
  <c r="BG184" i="44"/>
  <c r="E185" i="44"/>
  <c r="I186" i="44"/>
  <c r="AS187" i="44"/>
  <c r="U189" i="44"/>
  <c r="AS189" i="44"/>
  <c r="U191" i="44"/>
  <c r="AH193" i="44"/>
  <c r="BF193" i="44"/>
  <c r="BH67" i="46"/>
  <c r="BH67" i="44"/>
  <c r="C102" i="46"/>
  <c r="C102" i="44" s="1"/>
  <c r="X151" i="44"/>
  <c r="AU153" i="44"/>
  <c r="R154" i="44"/>
  <c r="AX154" i="44"/>
  <c r="F155" i="44"/>
  <c r="Z156" i="44"/>
  <c r="BI159" i="44"/>
  <c r="AF162" i="44"/>
  <c r="AD164" i="44"/>
  <c r="BB164" i="44"/>
  <c r="AH165" i="44"/>
  <c r="AD166" i="44"/>
  <c r="AY168" i="44"/>
  <c r="W169" i="44"/>
  <c r="BG170" i="44"/>
  <c r="R175" i="44"/>
  <c r="V176" i="44"/>
  <c r="AL176" i="44"/>
  <c r="AD178" i="44"/>
  <c r="BB178" i="44"/>
  <c r="J179" i="44"/>
  <c r="AH179" i="44"/>
  <c r="N180" i="44"/>
  <c r="AG181" i="44"/>
  <c r="BE181" i="44"/>
  <c r="D182" i="44"/>
  <c r="H183" i="44"/>
  <c r="AK187" i="44"/>
  <c r="A60" i="27"/>
  <c r="C62" i="46"/>
  <c r="C62" i="44" s="1"/>
  <c r="BJ120" i="46"/>
  <c r="BJ120" i="44"/>
  <c r="BE125" i="46"/>
  <c r="BE125" i="44"/>
  <c r="AC126" i="46"/>
  <c r="AC126" i="44"/>
  <c r="C89" i="46"/>
  <c r="C89" i="44" s="1"/>
  <c r="M126" i="44"/>
  <c r="AC134" i="44"/>
  <c r="AP142" i="44"/>
  <c r="C142" i="46"/>
  <c r="C142" i="44" s="1"/>
  <c r="C167" i="46"/>
  <c r="C167" i="44" s="1"/>
  <c r="F101" i="44"/>
  <c r="F104" i="44"/>
  <c r="AQ115" i="44"/>
  <c r="AI133" i="44"/>
  <c r="I135" i="44"/>
  <c r="A130" i="44"/>
  <c r="AF68" i="44"/>
  <c r="AA103" i="44"/>
  <c r="AC106" i="44"/>
  <c r="R121" i="44"/>
  <c r="AS122" i="44"/>
  <c r="K139" i="44"/>
  <c r="BJ141" i="44"/>
  <c r="J142" i="44"/>
  <c r="AH142" i="44"/>
  <c r="W153" i="44"/>
  <c r="BK153" i="44"/>
  <c r="AD155" i="44"/>
  <c r="BE158" i="44"/>
  <c r="AC159" i="44"/>
  <c r="Z165" i="44"/>
  <c r="BF165" i="44"/>
  <c r="K168" i="44"/>
  <c r="T171" i="44"/>
  <c r="AR171" i="44"/>
  <c r="BP171" i="44"/>
  <c r="AD174" i="44"/>
  <c r="Z177" i="44"/>
  <c r="AB182" i="44"/>
  <c r="AZ182" i="44"/>
  <c r="AV183" i="44"/>
  <c r="BQ185" i="44"/>
  <c r="BM186" i="44"/>
  <c r="M187" i="44"/>
  <c r="M189" i="44"/>
  <c r="AT192" i="44"/>
  <c r="A64" i="44"/>
  <c r="AM17" i="44"/>
  <c r="AU29" i="44"/>
  <c r="G38" i="44"/>
  <c r="R47" i="44"/>
  <c r="Y49" i="44"/>
  <c r="BQ52" i="44"/>
  <c r="L56" i="44"/>
  <c r="F60" i="44"/>
  <c r="BH61" i="44"/>
  <c r="AH65" i="44"/>
  <c r="AX69" i="44"/>
  <c r="M71" i="44"/>
  <c r="BJ90" i="44"/>
  <c r="AL103" i="44"/>
  <c r="AK108" i="44"/>
  <c r="BP115" i="44"/>
  <c r="AU129" i="44"/>
  <c r="Q130" i="44"/>
  <c r="BA63" i="44"/>
  <c r="Z35" i="44"/>
  <c r="AB36" i="44"/>
  <c r="AI80" i="44"/>
  <c r="A97" i="44"/>
  <c r="Y27" i="44"/>
  <c r="T33" i="44"/>
  <c r="M47" i="44"/>
  <c r="BA52" i="44"/>
  <c r="BI54" i="44"/>
  <c r="AK60" i="44"/>
  <c r="I66" i="44"/>
  <c r="BI67" i="44"/>
  <c r="BF84" i="44"/>
  <c r="BA87" i="44"/>
  <c r="BM94" i="44"/>
  <c r="BG105" i="44"/>
  <c r="AX107" i="44"/>
  <c r="AQ110" i="44"/>
  <c r="R112" i="44"/>
  <c r="AD113" i="44"/>
  <c r="BH117" i="44"/>
  <c r="AM118" i="44"/>
  <c r="BK118" i="44"/>
  <c r="AZ53" i="44"/>
  <c r="AS63" i="44"/>
  <c r="AQ57" i="44"/>
  <c r="BF73" i="44"/>
  <c r="Q48" i="44"/>
  <c r="M65" i="44"/>
  <c r="BO89" i="44"/>
  <c r="R40" i="44"/>
  <c r="BG62" i="44"/>
  <c r="AU81" i="44"/>
  <c r="A84" i="44"/>
  <c r="C86" i="46"/>
  <c r="C86" i="44" s="1"/>
  <c r="C97" i="46"/>
  <c r="C97" i="44" s="1"/>
  <c r="AJ33" i="44"/>
  <c r="U37" i="44"/>
  <c r="AN50" i="44"/>
  <c r="AM58" i="44"/>
  <c r="AS60" i="44"/>
  <c r="AG64" i="44"/>
  <c r="BQ67" i="44"/>
  <c r="AS69" i="44"/>
  <c r="AD74" i="44"/>
  <c r="U76" i="44"/>
  <c r="AO77" i="44"/>
  <c r="BD79" i="44"/>
  <c r="AX82" i="44"/>
  <c r="BB90" i="44"/>
  <c r="K100" i="44"/>
  <c r="AC108" i="44"/>
  <c r="BI69" i="44"/>
  <c r="BP71" i="44"/>
  <c r="AB49" i="44"/>
  <c r="P70" i="44"/>
  <c r="AB38" i="44"/>
  <c r="AB51" i="44"/>
  <c r="BI76" i="44"/>
  <c r="BD39" i="44"/>
  <c r="AZ51" i="44"/>
  <c r="AW86" i="44"/>
  <c r="V34" i="44"/>
  <c r="AL74" i="44"/>
  <c r="N43" i="44"/>
  <c r="AN79" i="44"/>
  <c r="H32" i="44"/>
  <c r="Y46" i="44"/>
  <c r="BE48" i="44"/>
  <c r="BH49" i="44"/>
  <c r="AE61" i="44"/>
  <c r="W72" i="44"/>
  <c r="BP78" i="44"/>
  <c r="AA80" i="44"/>
  <c r="N83" i="44"/>
  <c r="Y92" i="44"/>
  <c r="AL96" i="44"/>
  <c r="BQ60" i="44"/>
  <c r="O81" i="44"/>
  <c r="N90" i="44"/>
  <c r="C43" i="46"/>
  <c r="C43" i="44" s="1"/>
  <c r="AT30" i="44"/>
  <c r="H49" i="44"/>
  <c r="AB20" i="44"/>
  <c r="L32" i="44"/>
  <c r="BD78" i="44"/>
  <c r="BJ82" i="44"/>
  <c r="G89" i="44"/>
  <c r="BI92" i="44"/>
  <c r="AX96" i="44"/>
  <c r="AF26" i="44"/>
  <c r="AN19" i="44"/>
  <c r="M23" i="44"/>
  <c r="F42" i="44"/>
  <c r="Q24" i="44"/>
  <c r="BH32" i="44"/>
  <c r="H36" i="44"/>
  <c r="BL38" i="44"/>
  <c r="D37" i="44"/>
  <c r="AY56" i="44"/>
  <c r="BM60" i="44"/>
  <c r="A56" i="44"/>
  <c r="S7" i="44"/>
  <c r="K27" i="44"/>
  <c r="BQ35" i="44"/>
  <c r="W38" i="44"/>
  <c r="AC44" i="44"/>
  <c r="S50" i="44"/>
  <c r="AJ64" i="44"/>
  <c r="AN65" i="44"/>
  <c r="AJ68" i="44"/>
  <c r="AV69" i="44"/>
  <c r="AQ70" i="44"/>
  <c r="W71" i="44"/>
  <c r="BM41" i="44"/>
  <c r="A90" i="44"/>
  <c r="C48" i="46"/>
  <c r="C48" i="44" s="1"/>
  <c r="E26" i="44"/>
  <c r="AG27" i="44"/>
  <c r="S31" i="44"/>
  <c r="K39" i="44"/>
  <c r="BO41" i="44"/>
  <c r="BI44" i="44"/>
  <c r="AB46" i="44"/>
  <c r="BI52" i="44"/>
  <c r="AC54" i="44"/>
  <c r="BF56" i="44"/>
  <c r="AZ58" i="44"/>
  <c r="AF60" i="44"/>
  <c r="AL62" i="44"/>
  <c r="BH64" i="44"/>
  <c r="AB66" i="44"/>
  <c r="K70" i="44"/>
  <c r="AM71" i="44"/>
  <c r="Z72" i="44"/>
  <c r="AW74" i="44"/>
  <c r="AC91" i="44"/>
  <c r="AF108" i="44"/>
  <c r="AG31" i="44"/>
  <c r="AJ46" i="44"/>
  <c r="BG50" i="44"/>
  <c r="D59" i="44"/>
  <c r="S27" i="44"/>
  <c r="BI20" i="44"/>
  <c r="A48" i="44"/>
  <c r="AQ22" i="44"/>
  <c r="AK26" i="44"/>
  <c r="O29" i="44"/>
  <c r="BM49" i="44"/>
  <c r="AM53" i="44"/>
  <c r="V55" i="44"/>
  <c r="AV57" i="44"/>
  <c r="AF65" i="44"/>
  <c r="BH66" i="44"/>
  <c r="X69" i="44"/>
  <c r="AI70" i="44"/>
  <c r="AH72" i="44"/>
  <c r="AC73" i="44"/>
  <c r="U75" i="44"/>
  <c r="AS75" i="44"/>
  <c r="BP77" i="44"/>
  <c r="AT80" i="44"/>
  <c r="AS82" i="44"/>
  <c r="BM83" i="44"/>
  <c r="AB86" i="44"/>
  <c r="BQ91" i="44"/>
  <c r="D94" i="44"/>
  <c r="BL98" i="44"/>
  <c r="AY102" i="44"/>
  <c r="BO9" i="44"/>
  <c r="M30" i="44"/>
  <c r="AW34" i="44"/>
  <c r="AQ52" i="44"/>
  <c r="BB64" i="46"/>
  <c r="BB64" i="44"/>
  <c r="T72" i="46"/>
  <c r="T72" i="44"/>
  <c r="BH72" i="46"/>
  <c r="BH72" i="44"/>
  <c r="AE75" i="46"/>
  <c r="AE75" i="44"/>
  <c r="H80" i="46"/>
  <c r="H80" i="44"/>
  <c r="BJ86" i="46"/>
  <c r="BJ86" i="44"/>
  <c r="AN89" i="46"/>
  <c r="AN89" i="44"/>
  <c r="BO27" i="44"/>
  <c r="S32" i="44"/>
  <c r="AM36" i="44"/>
  <c r="AP60" i="46"/>
  <c r="AP60" i="44"/>
  <c r="BB68" i="46"/>
  <c r="BB68" i="44"/>
  <c r="BF69" i="46"/>
  <c r="BF69" i="44"/>
  <c r="BQ70" i="46"/>
  <c r="BQ70" i="44"/>
  <c r="A43" i="44"/>
  <c r="A69" i="44"/>
  <c r="A106" i="44"/>
  <c r="A120" i="44"/>
  <c r="C59" i="46"/>
  <c r="C59" i="44" s="1"/>
  <c r="C70" i="46"/>
  <c r="C70" i="44" s="1"/>
  <c r="C105" i="46"/>
  <c r="C105" i="44" s="1"/>
  <c r="AK13" i="44"/>
  <c r="F24" i="44"/>
  <c r="AS26" i="44"/>
  <c r="AQ28" i="44"/>
  <c r="AC30" i="44"/>
  <c r="AJ32" i="44"/>
  <c r="BN34" i="44"/>
  <c r="BC36" i="44"/>
  <c r="BE38" i="44"/>
  <c r="V41" i="44"/>
  <c r="AD43" i="44"/>
  <c r="BI45" i="44"/>
  <c r="E47" i="44"/>
  <c r="BH48" i="44"/>
  <c r="AM49" i="44"/>
  <c r="AV52" i="44"/>
  <c r="D56" i="44"/>
  <c r="BD57" i="44"/>
  <c r="BE59" i="44"/>
  <c r="AX60" i="44"/>
  <c r="AJ61" i="44"/>
  <c r="AT62" i="44"/>
  <c r="BD63" i="44"/>
  <c r="AT64" i="44"/>
  <c r="AV65" i="44"/>
  <c r="R67" i="44"/>
  <c r="AB68" i="44"/>
  <c r="R69" i="44"/>
  <c r="U70" i="44"/>
  <c r="BK70" i="44"/>
  <c r="AJ71" i="44"/>
  <c r="R72" i="44"/>
  <c r="BL72" i="44"/>
  <c r="AM73" i="44"/>
  <c r="Q74" i="44"/>
  <c r="S75" i="44"/>
  <c r="AP75" i="44"/>
  <c r="AD76" i="44"/>
  <c r="Z77" i="44"/>
  <c r="BK78" i="44"/>
  <c r="P80" i="44"/>
  <c r="AV80" i="44"/>
  <c r="BF81" i="44"/>
  <c r="AK82" i="44"/>
  <c r="K83" i="44"/>
  <c r="AW83" i="44"/>
  <c r="BK84" i="44"/>
  <c r="AI85" i="44"/>
  <c r="F86" i="44"/>
  <c r="AG86" i="44"/>
  <c r="R87" i="44"/>
  <c r="H89" i="44"/>
  <c r="BB89" i="44"/>
  <c r="AG92" i="44"/>
  <c r="Y99" i="44"/>
  <c r="L103" i="44"/>
  <c r="AR103" i="44"/>
  <c r="AK106" i="44"/>
  <c r="BO117" i="44"/>
  <c r="V121" i="44"/>
  <c r="AI127" i="44"/>
  <c r="AQ133" i="44"/>
  <c r="AD56" i="46"/>
  <c r="AD56" i="44"/>
  <c r="AR98" i="46"/>
  <c r="AR98" i="44"/>
  <c r="BP98" i="46"/>
  <c r="BP98" i="44"/>
  <c r="BG103" i="46"/>
  <c r="BG103" i="44"/>
  <c r="Z119" i="46"/>
  <c r="Z119" i="44"/>
  <c r="BQ122" i="46"/>
  <c r="BQ122" i="44"/>
  <c r="BG133" i="46"/>
  <c r="BG133" i="44"/>
  <c r="BQ134" i="46"/>
  <c r="BQ134" i="44"/>
  <c r="AW135" i="46"/>
  <c r="AW135" i="44"/>
  <c r="AN54" i="46"/>
  <c r="AN54" i="44"/>
  <c r="AA62" i="46"/>
  <c r="AA62" i="44"/>
  <c r="BO62" i="46"/>
  <c r="BO62" i="44"/>
  <c r="BI65" i="46"/>
  <c r="BI65" i="44"/>
  <c r="M67" i="46"/>
  <c r="M67" i="44"/>
  <c r="Q68" i="46"/>
  <c r="Q68" i="44"/>
  <c r="AN70" i="46"/>
  <c r="AN70" i="44"/>
  <c r="AP82" i="46"/>
  <c r="AP82" i="44"/>
  <c r="F83" i="46"/>
  <c r="F83" i="44"/>
  <c r="AL83" i="46"/>
  <c r="AL83" i="44"/>
  <c r="AL90" i="46"/>
  <c r="AL90" i="44"/>
  <c r="AO97" i="46"/>
  <c r="AO97" i="44"/>
  <c r="H102" i="46"/>
  <c r="H102" i="44"/>
  <c r="BO105" i="46"/>
  <c r="BO105" i="44"/>
  <c r="Z107" i="46"/>
  <c r="Z107" i="44"/>
  <c r="F111" i="46"/>
  <c r="F111" i="44"/>
  <c r="AL111" i="46"/>
  <c r="AL111" i="44"/>
  <c r="AL113" i="46"/>
  <c r="AL113" i="44"/>
  <c r="BB113" i="46"/>
  <c r="BB113" i="44"/>
  <c r="G118" i="46"/>
  <c r="G118" i="44"/>
  <c r="AS71" i="46"/>
  <c r="AS71" i="44"/>
  <c r="AI73" i="46"/>
  <c r="AI73" i="44"/>
  <c r="AU74" i="46"/>
  <c r="AU74" i="44"/>
  <c r="AY75" i="46"/>
  <c r="AY75" i="44"/>
  <c r="AT76" i="46"/>
  <c r="AT76" i="44"/>
  <c r="U78" i="46"/>
  <c r="U78" i="44"/>
  <c r="BH80" i="46"/>
  <c r="BH80" i="44"/>
  <c r="AN81" i="46"/>
  <c r="AN81" i="44"/>
  <c r="BL81" i="46"/>
  <c r="BL81" i="44"/>
  <c r="O85" i="46"/>
  <c r="O85" i="44"/>
  <c r="AU85" i="46"/>
  <c r="AU85" i="44"/>
  <c r="V87" i="46"/>
  <c r="V87" i="44"/>
  <c r="G53" i="46"/>
  <c r="G53" i="44"/>
  <c r="J58" i="46"/>
  <c r="J58" i="44"/>
  <c r="AZ59" i="46"/>
  <c r="AZ59" i="44"/>
  <c r="R61" i="46"/>
  <c r="R61" i="44"/>
  <c r="T64" i="46"/>
  <c r="T64" i="44"/>
  <c r="BI73" i="46"/>
  <c r="BI73" i="44"/>
  <c r="AB77" i="46"/>
  <c r="AB77" i="44"/>
  <c r="AA79" i="46"/>
  <c r="AA79" i="44"/>
  <c r="AL80" i="46"/>
  <c r="AL80" i="44"/>
  <c r="M84" i="46"/>
  <c r="M84" i="44"/>
  <c r="AS84" i="46"/>
  <c r="AS84" i="44"/>
  <c r="F89" i="46"/>
  <c r="F89" i="44"/>
  <c r="I90" i="46"/>
  <c r="I90" i="44"/>
  <c r="E91" i="46"/>
  <c r="E91" i="44"/>
  <c r="AK91" i="46"/>
  <c r="AK91" i="44"/>
  <c r="P93" i="46"/>
  <c r="P93" i="44"/>
  <c r="H98" i="46"/>
  <c r="H98" i="44"/>
  <c r="AM115" i="46"/>
  <c r="AM115" i="44"/>
  <c r="AG126" i="46"/>
  <c r="AG126" i="44"/>
  <c r="G128" i="46"/>
  <c r="G128" i="44"/>
  <c r="R129" i="46"/>
  <c r="R129" i="44"/>
  <c r="D130" i="46"/>
  <c r="D130" i="44"/>
  <c r="AJ130" i="46"/>
  <c r="AJ130" i="44"/>
  <c r="AY132" i="46"/>
  <c r="AY132" i="44"/>
  <c r="AV136" i="46"/>
  <c r="AV136" i="44"/>
  <c r="BK8" i="44"/>
  <c r="BG27" i="44"/>
  <c r="AO34" i="44"/>
  <c r="P88" i="44"/>
  <c r="AB128" i="44"/>
  <c r="AZ128" i="44"/>
  <c r="BP128" i="44"/>
  <c r="M131" i="44"/>
  <c r="AL141" i="44"/>
  <c r="A67" i="44"/>
  <c r="C49" i="46"/>
  <c r="C49" i="44" s="1"/>
  <c r="C66" i="46"/>
  <c r="C66" i="44" s="1"/>
  <c r="O18" i="44"/>
  <c r="AV24" i="44"/>
  <c r="BP26" i="44"/>
  <c r="AI28" i="44"/>
  <c r="BN29" i="44"/>
  <c r="AD34" i="44"/>
  <c r="D36" i="44"/>
  <c r="AN37" i="44"/>
  <c r="S39" i="44"/>
  <c r="AG41" i="44"/>
  <c r="AW43" i="44"/>
  <c r="BF45" i="44"/>
  <c r="AN57" i="44"/>
  <c r="T58" i="44"/>
  <c r="J63" i="44"/>
  <c r="N64" i="44"/>
  <c r="AP65" i="44"/>
  <c r="H72" i="44"/>
  <c r="AY73" i="44"/>
  <c r="S74" i="44"/>
  <c r="BK74" i="44"/>
  <c r="BK75" i="44"/>
  <c r="BL80" i="44"/>
  <c r="H10" i="44"/>
  <c r="AE44" i="46"/>
  <c r="AE44" i="44"/>
  <c r="AP45" i="46"/>
  <c r="AP45" i="44"/>
  <c r="BF47" i="46"/>
  <c r="BF47" i="44"/>
  <c r="E50" i="46"/>
  <c r="E50" i="44"/>
  <c r="BA50" i="46"/>
  <c r="BA50" i="44"/>
  <c r="BD55" i="46"/>
  <c r="BD55" i="44"/>
  <c r="AB43" i="46"/>
  <c r="AB43" i="44"/>
  <c r="M101" i="46"/>
  <c r="M101" i="44"/>
  <c r="F102" i="46"/>
  <c r="F102" i="44"/>
  <c r="D111" i="46"/>
  <c r="D111" i="44"/>
  <c r="AH140" i="46"/>
  <c r="AH140" i="44"/>
  <c r="AP168" i="46"/>
  <c r="AP168" i="44"/>
  <c r="M174" i="46"/>
  <c r="M174" i="44"/>
  <c r="V23" i="44"/>
  <c r="O40" i="44"/>
  <c r="AU18" i="44"/>
  <c r="E63" i="46"/>
  <c r="E63" i="44"/>
  <c r="BF75" i="46"/>
  <c r="BF75" i="44"/>
  <c r="Q92" i="46"/>
  <c r="Q92" i="44"/>
  <c r="S100" i="46"/>
  <c r="S100" i="44"/>
  <c r="AN102" i="46"/>
  <c r="AN102" i="44"/>
  <c r="T103" i="46"/>
  <c r="T103" i="44"/>
  <c r="BN107" i="46"/>
  <c r="BN107" i="44"/>
  <c r="AW109" i="46"/>
  <c r="AW109" i="44"/>
  <c r="AY110" i="46"/>
  <c r="AY110" i="44"/>
  <c r="BG110" i="46"/>
  <c r="BG110" i="44"/>
  <c r="AT111" i="46"/>
  <c r="AT111" i="44"/>
  <c r="BB111" i="46"/>
  <c r="BB111" i="44"/>
  <c r="X116" i="46"/>
  <c r="X116" i="44"/>
  <c r="AF116" i="46"/>
  <c r="AF116" i="44"/>
  <c r="D117" i="46"/>
  <c r="D117" i="44"/>
  <c r="O118" i="46"/>
  <c r="O118" i="44"/>
  <c r="AE118" i="46"/>
  <c r="AE118" i="44"/>
  <c r="BC118" i="46"/>
  <c r="BC118" i="44"/>
  <c r="AQ119" i="46"/>
  <c r="AQ119" i="44"/>
  <c r="AY119" i="46"/>
  <c r="AY119" i="44"/>
  <c r="S121" i="46"/>
  <c r="S121" i="44"/>
  <c r="AI121" i="46"/>
  <c r="AI121" i="44"/>
  <c r="T128" i="46"/>
  <c r="T128" i="44"/>
  <c r="AR128" i="46"/>
  <c r="AR128" i="44"/>
  <c r="G129" i="46"/>
  <c r="G129" i="44"/>
  <c r="BC129" i="46"/>
  <c r="BC129" i="44"/>
  <c r="AG130" i="46"/>
  <c r="AG130" i="44"/>
  <c r="U131" i="46"/>
  <c r="U131" i="44"/>
  <c r="AK131" i="46"/>
  <c r="AK131" i="44"/>
  <c r="BA131" i="46"/>
  <c r="BA131" i="44"/>
  <c r="BQ131" i="46"/>
  <c r="BQ131" i="44"/>
  <c r="P132" i="46"/>
  <c r="P132" i="44"/>
  <c r="AN132" i="46"/>
  <c r="AN132" i="44"/>
  <c r="BD132" i="46"/>
  <c r="BD132" i="44"/>
  <c r="D133" i="46"/>
  <c r="D133" i="44"/>
  <c r="T133" i="46"/>
  <c r="T133" i="44"/>
  <c r="AJ133" i="46"/>
  <c r="AJ133" i="44"/>
  <c r="AZ133" i="46"/>
  <c r="AZ133" i="44"/>
  <c r="V134" i="46"/>
  <c r="V134" i="44"/>
  <c r="R135" i="46"/>
  <c r="R135" i="44"/>
  <c r="AH135" i="46"/>
  <c r="AH135" i="44"/>
  <c r="U136" i="46"/>
  <c r="U136" i="44"/>
  <c r="BA136" i="46"/>
  <c r="BA136" i="44"/>
  <c r="BQ136" i="46"/>
  <c r="BQ136" i="44"/>
  <c r="V137" i="46"/>
  <c r="V137" i="44"/>
  <c r="Z138" i="46"/>
  <c r="Z138" i="44"/>
  <c r="AX138" i="46"/>
  <c r="AX138" i="44"/>
  <c r="AR139" i="46"/>
  <c r="AR139" i="44"/>
  <c r="BH139" i="46"/>
  <c r="BH139" i="44"/>
  <c r="L140" i="46"/>
  <c r="L140" i="44"/>
  <c r="T140" i="46"/>
  <c r="T140" i="44"/>
  <c r="AZ140" i="46"/>
  <c r="AZ140" i="44"/>
  <c r="BH140" i="46"/>
  <c r="BH140" i="44"/>
  <c r="G141" i="46"/>
  <c r="G141" i="44"/>
  <c r="AM141" i="46"/>
  <c r="AM141" i="44"/>
  <c r="BC141" i="46"/>
  <c r="BC141" i="44"/>
  <c r="S142" i="46"/>
  <c r="S142" i="44"/>
  <c r="AQ142" i="46"/>
  <c r="AQ142" i="44"/>
  <c r="AY142" i="46"/>
  <c r="AY142" i="44"/>
  <c r="BO142" i="46"/>
  <c r="BO142" i="44"/>
  <c r="W143" i="46"/>
  <c r="W143" i="44"/>
  <c r="AM143" i="46"/>
  <c r="AM143" i="44"/>
  <c r="BC143" i="46"/>
  <c r="BC143" i="44"/>
  <c r="AP144" i="46"/>
  <c r="AP144" i="44"/>
  <c r="V145" i="46"/>
  <c r="V145" i="44"/>
  <c r="AL145" i="46"/>
  <c r="AL145" i="44"/>
  <c r="BJ145" i="46"/>
  <c r="BJ145" i="44"/>
  <c r="Z146" i="46"/>
  <c r="Z146" i="44"/>
  <c r="BF146" i="46"/>
  <c r="BF146" i="44"/>
  <c r="AA147" i="46"/>
  <c r="AA147" i="44"/>
  <c r="AI147" i="46"/>
  <c r="AI147" i="44"/>
  <c r="AQ147" i="46"/>
  <c r="AQ147" i="44"/>
  <c r="AY147" i="46"/>
  <c r="AY147" i="44"/>
  <c r="G148" i="46"/>
  <c r="G148" i="44"/>
  <c r="AE148" i="46"/>
  <c r="AE148" i="44"/>
  <c r="AU148" i="46"/>
  <c r="AU148" i="44"/>
  <c r="S149" i="46"/>
  <c r="S149" i="44"/>
  <c r="AI149" i="46"/>
  <c r="AI149" i="44"/>
  <c r="AQ149" i="46"/>
  <c r="AQ149" i="44"/>
  <c r="BG149" i="46"/>
  <c r="BG149" i="44"/>
  <c r="U150" i="46"/>
  <c r="U150" i="44"/>
  <c r="AC150" i="46"/>
  <c r="AC150" i="44"/>
  <c r="AK150" i="46"/>
  <c r="AK150" i="44"/>
  <c r="BI150" i="46"/>
  <c r="BI150" i="44"/>
  <c r="Q151" i="46"/>
  <c r="Q151" i="44"/>
  <c r="BQ20" i="44"/>
  <c r="AQ43" i="44"/>
  <c r="R42" i="46"/>
  <c r="R42" i="44"/>
  <c r="BA93" i="46"/>
  <c r="BA93" i="44"/>
  <c r="AW94" i="46"/>
  <c r="AW94" i="44"/>
  <c r="D95" i="46"/>
  <c r="D95" i="44"/>
  <c r="AJ95" i="46"/>
  <c r="AJ95" i="44"/>
  <c r="BP95" i="46"/>
  <c r="BP95" i="44"/>
  <c r="F96" i="46"/>
  <c r="F96" i="44"/>
  <c r="V96" i="46"/>
  <c r="V96" i="44"/>
  <c r="W101" i="46"/>
  <c r="W101" i="44"/>
  <c r="BC101" i="46"/>
  <c r="BC101" i="44"/>
  <c r="D103" i="46"/>
  <c r="D103" i="44"/>
  <c r="BH103" i="46"/>
  <c r="BH103" i="44"/>
  <c r="O104" i="46"/>
  <c r="O104" i="44"/>
  <c r="W104" i="46"/>
  <c r="W104" i="44"/>
  <c r="F106" i="46"/>
  <c r="F106" i="44"/>
  <c r="J107" i="46"/>
  <c r="J107" i="44"/>
  <c r="Q109" i="46"/>
  <c r="Q109" i="44"/>
  <c r="BE109" i="46"/>
  <c r="BE109" i="44"/>
  <c r="BM109" i="46"/>
  <c r="BM109" i="44"/>
  <c r="AP112" i="46"/>
  <c r="AP112" i="44"/>
  <c r="BN112" i="46"/>
  <c r="BN112" i="44"/>
  <c r="N113" i="46"/>
  <c r="N113" i="44"/>
  <c r="Y114" i="46"/>
  <c r="Y114" i="44"/>
  <c r="AW114" i="46"/>
  <c r="AW114" i="44"/>
  <c r="BM114" i="46"/>
  <c r="BM114" i="44"/>
  <c r="T115" i="46"/>
  <c r="T115" i="44"/>
  <c r="H116" i="46"/>
  <c r="H116" i="44"/>
  <c r="AV116" i="46"/>
  <c r="AV116" i="44"/>
  <c r="BD116" i="46"/>
  <c r="BD116" i="44"/>
  <c r="AJ117" i="46"/>
  <c r="AJ117" i="44"/>
  <c r="A127" i="44"/>
  <c r="AR10" i="44"/>
  <c r="AU16" i="44"/>
  <c r="E20" i="44"/>
  <c r="BL21" i="44"/>
  <c r="AT23" i="44"/>
  <c r="T26" i="44"/>
  <c r="BO29" i="44"/>
  <c r="AR33" i="44"/>
  <c r="BC35" i="44"/>
  <c r="BI37" i="44"/>
  <c r="AX40" i="44"/>
  <c r="AI41" i="44"/>
  <c r="AP42" i="44"/>
  <c r="BN44" i="44"/>
  <c r="BN45" i="44"/>
  <c r="AL46" i="44"/>
  <c r="BJ48" i="44"/>
  <c r="AG49" i="44"/>
  <c r="BP49" i="44"/>
  <c r="M52" i="44"/>
  <c r="P54" i="44"/>
  <c r="BK58" i="44"/>
  <c r="U67" i="44"/>
  <c r="X70" i="44"/>
  <c r="AV70" i="44"/>
  <c r="AR71" i="44"/>
  <c r="G72" i="44"/>
  <c r="F74" i="44"/>
  <c r="AC76" i="44"/>
  <c r="Q77" i="44"/>
  <c r="AQ80" i="44"/>
  <c r="Y97" i="44"/>
  <c r="I99" i="44"/>
  <c r="AG99" i="44"/>
  <c r="AM101" i="44"/>
  <c r="P102" i="44"/>
  <c r="R103" i="44"/>
  <c r="AQ105" i="44"/>
  <c r="N106" i="44"/>
  <c r="AL106" i="44"/>
  <c r="Y109" i="44"/>
  <c r="N111" i="44"/>
  <c r="AG114" i="44"/>
  <c r="AB117" i="44"/>
  <c r="K119" i="44"/>
  <c r="AA119" i="44"/>
  <c r="L128" i="44"/>
  <c r="AE129" i="44"/>
  <c r="H132" i="44"/>
  <c r="AV132" i="44"/>
  <c r="AL134" i="44"/>
  <c r="BB134" i="44"/>
  <c r="Z135" i="44"/>
  <c r="BQ13" i="44"/>
  <c r="W21" i="44"/>
  <c r="AQ31" i="44"/>
  <c r="AF21" i="44"/>
  <c r="BD52" i="46"/>
  <c r="BD52" i="44"/>
  <c r="AA57" i="46"/>
  <c r="AA57" i="44"/>
  <c r="BA60" i="46"/>
  <c r="BA60" i="44"/>
  <c r="BJ74" i="46"/>
  <c r="BJ74" i="44"/>
  <c r="BI87" i="46"/>
  <c r="BI87" i="44"/>
  <c r="AX91" i="46"/>
  <c r="AX91" i="44"/>
  <c r="A86" i="44"/>
  <c r="BN21" i="44"/>
  <c r="BH36" i="44"/>
  <c r="BC40" i="44"/>
  <c r="AY43" i="44"/>
  <c r="AT46" i="44"/>
  <c r="H50" i="44"/>
  <c r="Q53" i="44"/>
  <c r="BG57" i="44"/>
  <c r="AO66" i="44"/>
  <c r="BM68" i="44"/>
  <c r="AH84" i="44"/>
  <c r="BI93" i="44"/>
  <c r="AD96" i="44"/>
  <c r="BQ32" i="44"/>
  <c r="AO19" i="44"/>
  <c r="BP36" i="46"/>
  <c r="BP36" i="44"/>
  <c r="AH40" i="46"/>
  <c r="AH40" i="44"/>
  <c r="AF54" i="46"/>
  <c r="AF54" i="44"/>
  <c r="I68" i="46"/>
  <c r="I68" i="44"/>
  <c r="BB83" i="46"/>
  <c r="BB83" i="44"/>
  <c r="Z91" i="46"/>
  <c r="Z91" i="44"/>
  <c r="C91" i="46"/>
  <c r="C91" i="44" s="1"/>
  <c r="AO11" i="44"/>
  <c r="P20" i="44"/>
  <c r="BC23" i="44"/>
  <c r="BE33" i="44"/>
  <c r="BF35" i="44"/>
  <c r="AL41" i="44"/>
  <c r="BI50" i="44"/>
  <c r="Q86" i="44"/>
  <c r="A112" i="44"/>
  <c r="C75" i="46"/>
  <c r="C75" i="44" s="1"/>
  <c r="C112" i="46"/>
  <c r="C112" i="44" s="1"/>
  <c r="AM7" i="44"/>
  <c r="Z12" i="44"/>
  <c r="S22" i="44"/>
  <c r="N29" i="44"/>
  <c r="BH33" i="44"/>
  <c r="BG34" i="44"/>
  <c r="BN35" i="44"/>
  <c r="AV39" i="44"/>
  <c r="AY41" i="44"/>
  <c r="BN42" i="44"/>
  <c r="O44" i="44"/>
  <c r="F46" i="44"/>
  <c r="BE46" i="44"/>
  <c r="AY47" i="44"/>
  <c r="AO49" i="44"/>
  <c r="M50" i="44"/>
  <c r="AD52" i="44"/>
  <c r="T53" i="44"/>
  <c r="AQ55" i="44"/>
  <c r="BH56" i="44"/>
  <c r="I59" i="44"/>
  <c r="AK63" i="44"/>
  <c r="AS65" i="44"/>
  <c r="AW66" i="44"/>
  <c r="BA69" i="44"/>
  <c r="AF70" i="44"/>
  <c r="BD70" i="44"/>
  <c r="AZ71" i="44"/>
  <c r="S80" i="44"/>
  <c r="AE81" i="44"/>
  <c r="AD85" i="44"/>
  <c r="BM86" i="44"/>
  <c r="M88" i="44"/>
  <c r="AT90" i="44"/>
  <c r="AZ95" i="44"/>
  <c r="X102" i="44"/>
  <c r="BC104" i="44"/>
  <c r="AY105" i="44"/>
  <c r="AS108" i="44"/>
  <c r="S110" i="44"/>
  <c r="BJ113" i="44"/>
  <c r="Q114" i="44"/>
  <c r="L115" i="44"/>
  <c r="BO121" i="44"/>
  <c r="W129" i="44"/>
  <c r="BC130" i="44"/>
  <c r="E131" i="44"/>
  <c r="BI131" i="44"/>
  <c r="AF132" i="44"/>
  <c r="R133" i="44"/>
  <c r="J135" i="44"/>
  <c r="AX135" i="44"/>
  <c r="BN135" i="44"/>
  <c r="BI136" i="44"/>
  <c r="AP138" i="44"/>
  <c r="BF138" i="44"/>
  <c r="D139" i="44"/>
  <c r="T139" i="44"/>
  <c r="J140" i="44"/>
  <c r="X146" i="44"/>
  <c r="BD9" i="44"/>
  <c r="AL23" i="44"/>
  <c r="AF39" i="46"/>
  <c r="AF39" i="44"/>
  <c r="D49" i="46"/>
  <c r="D49" i="44"/>
  <c r="BP51" i="46"/>
  <c r="BP51" i="44"/>
  <c r="G58" i="46"/>
  <c r="G58" i="44"/>
  <c r="U69" i="46"/>
  <c r="U69" i="44"/>
  <c r="BQ69" i="46"/>
  <c r="BQ69" i="44"/>
  <c r="Z73" i="46"/>
  <c r="Z73" i="44"/>
  <c r="A42" i="44"/>
  <c r="C84" i="46"/>
  <c r="C84" i="44" s="1"/>
  <c r="AI17" i="44"/>
  <c r="AY34" i="44"/>
  <c r="AS39" i="44"/>
  <c r="BK42" i="44"/>
  <c r="J45" i="44"/>
  <c r="AS47" i="44"/>
  <c r="P52" i="44"/>
  <c r="U98" i="44"/>
  <c r="A30" i="44"/>
  <c r="A91" i="44"/>
  <c r="A107" i="44"/>
  <c r="O8" i="44"/>
  <c r="AI12" i="44"/>
  <c r="G18" i="44"/>
  <c r="AT20" i="44"/>
  <c r="AA22" i="44"/>
  <c r="AT27" i="44"/>
  <c r="D34" i="44"/>
  <c r="BJ34" i="44"/>
  <c r="P37" i="44"/>
  <c r="Y38" i="44"/>
  <c r="BA39" i="44"/>
  <c r="BG41" i="44"/>
  <c r="K43" i="44"/>
  <c r="W44" i="44"/>
  <c r="AK45" i="44"/>
  <c r="BQ47" i="44"/>
  <c r="BE49" i="44"/>
  <c r="P50" i="44"/>
  <c r="Q51" i="44"/>
  <c r="Z53" i="44"/>
  <c r="U54" i="44"/>
  <c r="AV55" i="44"/>
  <c r="AG59" i="44"/>
  <c r="BC61" i="44"/>
  <c r="AG68" i="44"/>
  <c r="M69" i="44"/>
  <c r="AB71" i="44"/>
  <c r="O72" i="44"/>
  <c r="Y77" i="44"/>
  <c r="X79" i="44"/>
  <c r="G81" i="44"/>
  <c r="BN82" i="44"/>
  <c r="Y86" i="44"/>
  <c r="O88" i="44"/>
  <c r="BK88" i="44"/>
  <c r="AA89" i="44"/>
  <c r="AD90" i="44"/>
  <c r="BE94" i="44"/>
  <c r="AC98" i="44"/>
  <c r="Q99" i="44"/>
  <c r="AO99" i="44"/>
  <c r="BM99" i="44"/>
  <c r="AE104" i="44"/>
  <c r="K105" i="44"/>
  <c r="V106" i="44"/>
  <c r="AP107" i="44"/>
  <c r="BA108" i="44"/>
  <c r="AZ117" i="44"/>
  <c r="BP117" i="44"/>
  <c r="AI119" i="44"/>
  <c r="BG119" i="44"/>
  <c r="AA121" i="44"/>
  <c r="D128" i="44"/>
  <c r="BH128" i="44"/>
  <c r="AO130" i="44"/>
  <c r="BE130" i="44"/>
  <c r="AS131" i="44"/>
  <c r="AD134" i="44"/>
  <c r="BJ134" i="44"/>
  <c r="N137" i="44"/>
  <c r="AD137" i="44"/>
  <c r="AZ139" i="44"/>
  <c r="AN181" i="46"/>
  <c r="AN181" i="44"/>
  <c r="AM183" i="46"/>
  <c r="AM183" i="44"/>
  <c r="AF190" i="46"/>
  <c r="AF190" i="44"/>
  <c r="BD198" i="46"/>
  <c r="BD198" i="44"/>
  <c r="F200" i="46"/>
  <c r="F200" i="44"/>
  <c r="AT200" i="46"/>
  <c r="AT200" i="44"/>
  <c r="AN201" i="46"/>
  <c r="AN201" i="44"/>
  <c r="D202" i="46"/>
  <c r="D202" i="44"/>
  <c r="AZ202" i="46"/>
  <c r="AZ202" i="44"/>
  <c r="F203" i="46"/>
  <c r="F203" i="44"/>
  <c r="AL203" i="46"/>
  <c r="AL203" i="44"/>
  <c r="E152" i="46"/>
  <c r="E152" i="44"/>
  <c r="H153" i="46"/>
  <c r="H153" i="44"/>
  <c r="AV153" i="46"/>
  <c r="AV153" i="44"/>
  <c r="AU155" i="46"/>
  <c r="AU155" i="44"/>
  <c r="S156" i="46"/>
  <c r="S156" i="44"/>
  <c r="BO156" i="46"/>
  <c r="BO156" i="44"/>
  <c r="AD159" i="46"/>
  <c r="AD159" i="44"/>
  <c r="BJ159" i="46"/>
  <c r="BJ159" i="44"/>
  <c r="J160" i="46"/>
  <c r="J160" i="44"/>
  <c r="AH160" i="46"/>
  <c r="AH160" i="44"/>
  <c r="F161" i="46"/>
  <c r="F161" i="44"/>
  <c r="AD161" i="46"/>
  <c r="AD161" i="44"/>
  <c r="AO162" i="46"/>
  <c r="AO162" i="44"/>
  <c r="AC163" i="46"/>
  <c r="AC163" i="44"/>
  <c r="G164" i="46"/>
  <c r="G164" i="44"/>
  <c r="AM164" i="46"/>
  <c r="AM164" i="44"/>
  <c r="BG165" i="46"/>
  <c r="BG165" i="44"/>
  <c r="O166" i="46"/>
  <c r="O166" i="44"/>
  <c r="AM166" i="46"/>
  <c r="AM166" i="44"/>
  <c r="J167" i="46"/>
  <c r="J167" i="44"/>
  <c r="AH167" i="46"/>
  <c r="AH167" i="44"/>
  <c r="BF167" i="46"/>
  <c r="BF167" i="44"/>
  <c r="D168" i="46"/>
  <c r="D168" i="44"/>
  <c r="AB168" i="46"/>
  <c r="AB168" i="44"/>
  <c r="AZ168" i="46"/>
  <c r="AZ168" i="44"/>
  <c r="H169" i="46"/>
  <c r="H169" i="44"/>
  <c r="AF169" i="46"/>
  <c r="AF169" i="44"/>
  <c r="T170" i="46"/>
  <c r="T170" i="44"/>
  <c r="BH170" i="46"/>
  <c r="BH170" i="44"/>
  <c r="BP170" i="46"/>
  <c r="BP170" i="44"/>
  <c r="M171" i="46"/>
  <c r="M171" i="44"/>
  <c r="BQ171" i="46"/>
  <c r="BQ171" i="44"/>
  <c r="Y172" i="46"/>
  <c r="Y172" i="44"/>
  <c r="AW172" i="46"/>
  <c r="AW172" i="44"/>
  <c r="W174" i="46"/>
  <c r="W174" i="44"/>
  <c r="AU174" i="46"/>
  <c r="AU174" i="44"/>
  <c r="AI175" i="46"/>
  <c r="AI175" i="44"/>
  <c r="BG175" i="46"/>
  <c r="BG175" i="44"/>
  <c r="AE176" i="46"/>
  <c r="AE176" i="44"/>
  <c r="BM151" i="44"/>
  <c r="U152" i="44"/>
  <c r="P153" i="44"/>
  <c r="W155" i="44"/>
  <c r="O157" i="44"/>
  <c r="AM157" i="44"/>
  <c r="AH158" i="44"/>
  <c r="BN158" i="44"/>
  <c r="V159" i="44"/>
  <c r="AP160" i="44"/>
  <c r="BB161" i="44"/>
  <c r="I162" i="44"/>
  <c r="O183" i="44"/>
  <c r="D189" i="44"/>
  <c r="Z196" i="44"/>
  <c r="N203" i="44"/>
  <c r="M152" i="44"/>
  <c r="BG156" i="44"/>
  <c r="BC157" i="44"/>
  <c r="Z158" i="44"/>
  <c r="BF158" i="44"/>
  <c r="N159" i="44"/>
  <c r="R160" i="44"/>
  <c r="BF160" i="44"/>
  <c r="AE178" i="44"/>
  <c r="BG179" i="44"/>
  <c r="BC180" i="44"/>
  <c r="Z181" i="44"/>
  <c r="AC182" i="44"/>
  <c r="BI182" i="44"/>
  <c r="AJ184" i="44"/>
  <c r="AD185" i="44"/>
  <c r="AP186" i="44"/>
  <c r="AH198" i="44"/>
  <c r="AY177" i="44"/>
  <c r="S179" i="44"/>
  <c r="G180" i="44"/>
  <c r="AE180" i="44"/>
  <c r="S68" i="44"/>
  <c r="X74" i="44"/>
  <c r="A104" i="44"/>
  <c r="BG39" i="44"/>
  <c r="BE43" i="44"/>
  <c r="AA54" i="44"/>
  <c r="BH59" i="44"/>
  <c r="C90" i="46"/>
  <c r="C90" i="44" s="1"/>
  <c r="X9" i="44"/>
  <c r="AZ10" i="44"/>
  <c r="AS13" i="44"/>
  <c r="BC16" i="44"/>
  <c r="BN18" i="44"/>
  <c r="T25" i="44"/>
  <c r="BM29" i="44"/>
  <c r="BA30" i="44"/>
  <c r="AW31" i="44"/>
  <c r="O36" i="44"/>
  <c r="AY37" i="44"/>
  <c r="AE38" i="44"/>
  <c r="AP39" i="44"/>
  <c r="AK40" i="44"/>
  <c r="AO41" i="44"/>
  <c r="BI42" i="44"/>
  <c r="Y43" i="44"/>
  <c r="BL43" i="44"/>
  <c r="BA44" i="44"/>
  <c r="BC47" i="44"/>
  <c r="T48" i="44"/>
  <c r="BP48" i="44"/>
  <c r="J50" i="44"/>
  <c r="AQ50" i="44"/>
  <c r="G51" i="44"/>
  <c r="AU51" i="44"/>
  <c r="BK53" i="44"/>
  <c r="AT55" i="44"/>
  <c r="AH58" i="44"/>
  <c r="AB59" i="44"/>
  <c r="J61" i="44"/>
  <c r="AX61" i="44"/>
  <c r="N62" i="44"/>
  <c r="AN63" i="44"/>
  <c r="D64" i="44"/>
  <c r="D66" i="44"/>
  <c r="AZ66" i="44"/>
  <c r="BL67" i="44"/>
  <c r="AF69" i="44"/>
  <c r="BL69" i="44"/>
  <c r="O71" i="44"/>
  <c r="BK71" i="44"/>
  <c r="BF72" i="44"/>
  <c r="AR77" i="44"/>
  <c r="O78" i="44"/>
  <c r="BO79" i="44"/>
  <c r="V80" i="44"/>
  <c r="AX81" i="44"/>
  <c r="AZ84" i="44"/>
  <c r="AZ86" i="44"/>
  <c r="G87" i="44"/>
  <c r="X87" i="44"/>
  <c r="AX88" i="44"/>
  <c r="L92" i="44"/>
  <c r="BH94" i="44"/>
  <c r="BG97" i="44"/>
  <c r="BI100" i="44"/>
  <c r="AO101" i="44"/>
  <c r="W103" i="44"/>
  <c r="AT103" i="44"/>
  <c r="AZ107" i="44"/>
  <c r="U110" i="44"/>
  <c r="AJ112" i="44"/>
  <c r="BQ121" i="44"/>
  <c r="R127" i="44"/>
  <c r="F128" i="44"/>
  <c r="K130" i="44"/>
  <c r="W131" i="44"/>
  <c r="BC131" i="44"/>
  <c r="AL133" i="44"/>
  <c r="BP135" i="44"/>
  <c r="O136" i="44"/>
  <c r="AA27" i="44"/>
  <c r="U28" i="44"/>
  <c r="AA32" i="44"/>
  <c r="AE33" i="44"/>
  <c r="AS35" i="44"/>
  <c r="AQ37" i="44"/>
  <c r="BQ40" i="44"/>
  <c r="E42" i="44"/>
  <c r="BA42" i="44"/>
  <c r="AK44" i="44"/>
  <c r="H45" i="44"/>
  <c r="AV45" i="44"/>
  <c r="L46" i="44"/>
  <c r="AR46" i="44"/>
  <c r="P47" i="44"/>
  <c r="W49" i="44"/>
  <c r="BC49" i="44"/>
  <c r="AM51" i="44"/>
  <c r="BG54" i="44"/>
  <c r="AS55" i="44"/>
  <c r="N57" i="44"/>
  <c r="L59" i="44"/>
  <c r="BG68" i="44"/>
  <c r="W93" i="44"/>
  <c r="X111" i="44"/>
  <c r="A34" i="44"/>
  <c r="A81" i="44"/>
  <c r="C118" i="46"/>
  <c r="C118" i="44" s="1"/>
  <c r="AV9" i="44"/>
  <c r="BH10" i="44"/>
  <c r="BA13" i="44"/>
  <c r="BK16" i="44"/>
  <c r="BB22" i="44"/>
  <c r="X24" i="44"/>
  <c r="AZ25" i="44"/>
  <c r="AQ27" i="44"/>
  <c r="V29" i="44"/>
  <c r="BF30" i="44"/>
  <c r="BM31" i="44"/>
  <c r="BG32" i="44"/>
  <c r="AM33" i="44"/>
  <c r="I34" i="44"/>
  <c r="K37" i="44"/>
  <c r="AM38" i="44"/>
  <c r="D40" i="44"/>
  <c r="AS40" i="44"/>
  <c r="Q41" i="44"/>
  <c r="AW41" i="44"/>
  <c r="M42" i="44"/>
  <c r="BM43" i="44"/>
  <c r="BD45" i="44"/>
  <c r="W47" i="44"/>
  <c r="BD47" i="44"/>
  <c r="AB48" i="44"/>
  <c r="K50" i="44"/>
  <c r="AY50" i="44"/>
  <c r="O51" i="44"/>
  <c r="AA52" i="44"/>
  <c r="BG52" i="44"/>
  <c r="W53" i="44"/>
  <c r="BN54" i="44"/>
  <c r="AH56" i="44"/>
  <c r="AD57" i="44"/>
  <c r="AV60" i="44"/>
  <c r="AM65" i="44"/>
  <c r="X67" i="44"/>
  <c r="BP68" i="44"/>
  <c r="AH70" i="44"/>
  <c r="AZ73" i="44"/>
  <c r="AG74" i="44"/>
  <c r="BM74" i="44"/>
  <c r="P76" i="44"/>
  <c r="AV76" i="44"/>
  <c r="S77" i="44"/>
  <c r="AZ77" i="44"/>
  <c r="S79" i="44"/>
  <c r="AQ79" i="44"/>
  <c r="F80" i="44"/>
  <c r="J81" i="44"/>
  <c r="AH81" i="44"/>
  <c r="BE83" i="44"/>
  <c r="AC84" i="44"/>
  <c r="BA84" i="44"/>
  <c r="I85" i="44"/>
  <c r="BM85" i="44"/>
  <c r="S86" i="44"/>
  <c r="H87" i="44"/>
  <c r="AF87" i="44"/>
  <c r="BK87" i="44"/>
  <c r="Z88" i="44"/>
  <c r="AT89" i="44"/>
  <c r="AG90" i="44"/>
  <c r="AW90" i="44"/>
  <c r="L91" i="44"/>
  <c r="AJ92" i="44"/>
  <c r="BP92" i="44"/>
  <c r="S94" i="44"/>
  <c r="BE96" i="44"/>
  <c r="BJ100" i="44"/>
  <c r="AP101" i="44"/>
  <c r="AQ102" i="44"/>
  <c r="BF104" i="44"/>
  <c r="M107" i="44"/>
  <c r="BH107" i="44"/>
  <c r="AA109" i="44"/>
  <c r="BN116" i="44"/>
  <c r="BJ117" i="44"/>
  <c r="BA119" i="44"/>
  <c r="H124" i="44"/>
  <c r="D125" i="44"/>
  <c r="BH125" i="44"/>
  <c r="AV126" i="44"/>
  <c r="BG130" i="44"/>
  <c r="R132" i="44"/>
  <c r="AH132" i="44"/>
  <c r="N133" i="44"/>
  <c r="X134" i="44"/>
  <c r="Q141" i="44"/>
  <c r="E62" i="44"/>
  <c r="BC69" i="44"/>
  <c r="BP25" i="44"/>
  <c r="AD36" i="44"/>
  <c r="BG37" i="44"/>
  <c r="BH46" i="44"/>
  <c r="G49" i="44"/>
  <c r="BK51" i="44"/>
  <c r="K54" i="44"/>
  <c r="BO54" i="44"/>
  <c r="AX56" i="44"/>
  <c r="BJ57" i="44"/>
  <c r="AT71" i="44"/>
  <c r="AZ82" i="44"/>
  <c r="BG86" i="44"/>
  <c r="AD95" i="44"/>
  <c r="AQ97" i="44"/>
  <c r="F33" i="44"/>
  <c r="AD51" i="44"/>
  <c r="C54" i="46"/>
  <c r="C54" i="44" s="1"/>
  <c r="AF24" i="44"/>
  <c r="AS28" i="44"/>
  <c r="Y29" i="44"/>
  <c r="BI30" i="44"/>
  <c r="BI35" i="44"/>
  <c r="E40" i="44"/>
  <c r="X45" i="44"/>
  <c r="X47" i="44"/>
  <c r="AJ48" i="44"/>
  <c r="AE49" i="44"/>
  <c r="AH54" i="44"/>
  <c r="BB55" i="44"/>
  <c r="AK57" i="44"/>
  <c r="AX58" i="44"/>
  <c r="H60" i="44"/>
  <c r="AA97" i="44"/>
  <c r="H111" i="44"/>
  <c r="A58" i="44"/>
  <c r="C30" i="46"/>
  <c r="C30" i="44" s="1"/>
  <c r="C56" i="46"/>
  <c r="C56" i="44" s="1"/>
  <c r="C104" i="46"/>
  <c r="C104" i="44" s="1"/>
  <c r="BL9" i="44"/>
  <c r="J12" i="44"/>
  <c r="S15" i="44"/>
  <c r="BH19" i="44"/>
  <c r="AN24" i="44"/>
  <c r="AY27" i="44"/>
  <c r="BA28" i="44"/>
  <c r="AL29" i="44"/>
  <c r="E30" i="44"/>
  <c r="I31" i="44"/>
  <c r="AU33" i="44"/>
  <c r="M35" i="44"/>
  <c r="AE36" i="44"/>
  <c r="S37" i="44"/>
  <c r="AY39" i="44"/>
  <c r="M40" i="44"/>
  <c r="BA40" i="44"/>
  <c r="Y41" i="44"/>
  <c r="BD41" i="44"/>
  <c r="AC42" i="44"/>
  <c r="BQ42" i="44"/>
  <c r="AO43" i="44"/>
  <c r="U44" i="44"/>
  <c r="BH44" i="44"/>
  <c r="AF45" i="44"/>
  <c r="AA46" i="44"/>
  <c r="BP46" i="44"/>
  <c r="BL47" i="44"/>
  <c r="AR48" i="44"/>
  <c r="W51" i="44"/>
  <c r="AI52" i="44"/>
  <c r="BO52" i="44"/>
  <c r="AE53" i="44"/>
  <c r="AI54" i="44"/>
  <c r="N55" i="44"/>
  <c r="AR59" i="44"/>
  <c r="G63" i="44"/>
  <c r="AV63" i="44"/>
  <c r="AB64" i="44"/>
  <c r="AJ66" i="44"/>
  <c r="BP66" i="44"/>
  <c r="AN67" i="44"/>
  <c r="L68" i="44"/>
  <c r="AU71" i="44"/>
  <c r="BN72" i="44"/>
  <c r="M75" i="44"/>
  <c r="BI75" i="44"/>
  <c r="X76" i="44"/>
  <c r="BH77" i="44"/>
  <c r="W78" i="44"/>
  <c r="AB82" i="44"/>
  <c r="I83" i="44"/>
  <c r="AN85" i="44"/>
  <c r="D86" i="44"/>
  <c r="BH86" i="44"/>
  <c r="AV87" i="44"/>
  <c r="AG88" i="44"/>
  <c r="BA89" i="44"/>
  <c r="T92" i="44"/>
  <c r="AZ92" i="44"/>
  <c r="AF93" i="44"/>
  <c r="AY94" i="44"/>
  <c r="AO96" i="44"/>
  <c r="AB97" i="44"/>
  <c r="AR97" i="44"/>
  <c r="U100" i="44"/>
  <c r="Y101" i="44"/>
  <c r="AE103" i="44"/>
  <c r="V105" i="44"/>
  <c r="T107" i="44"/>
  <c r="H108" i="44"/>
  <c r="BA110" i="44"/>
  <c r="BB115" i="44"/>
  <c r="E121" i="44"/>
  <c r="AK121" i="44"/>
  <c r="AF122" i="44"/>
  <c r="D123" i="44"/>
  <c r="T123" i="44"/>
  <c r="BH123" i="44"/>
  <c r="P126" i="44"/>
  <c r="J127" i="44"/>
  <c r="AP127" i="44"/>
  <c r="AD133" i="44"/>
  <c r="AN134" i="44"/>
  <c r="AN137" i="44"/>
  <c r="BJ140" i="44"/>
  <c r="AQ92" i="46"/>
  <c r="AQ92" i="44"/>
  <c r="O93" i="46"/>
  <c r="O93" i="44"/>
  <c r="K94" i="46"/>
  <c r="K94" i="44"/>
  <c r="BJ95" i="46"/>
  <c r="BJ95" i="44"/>
  <c r="P96" i="46"/>
  <c r="P96" i="44"/>
  <c r="AF96" i="46"/>
  <c r="AF96" i="44"/>
  <c r="AN96" i="46"/>
  <c r="AN96" i="44"/>
  <c r="AE98" i="46"/>
  <c r="AE98" i="44"/>
  <c r="AU98" i="46"/>
  <c r="AU98" i="44"/>
  <c r="AI99" i="46"/>
  <c r="AI99" i="44"/>
  <c r="I101" i="46"/>
  <c r="I101" i="44"/>
  <c r="AG101" i="46"/>
  <c r="AG101" i="44"/>
  <c r="R102" i="46"/>
  <c r="R102" i="44"/>
  <c r="AP102" i="46"/>
  <c r="AP102" i="44"/>
  <c r="BE104" i="46"/>
  <c r="BE104" i="44"/>
  <c r="O108" i="46"/>
  <c r="O108" i="44"/>
  <c r="W108" i="46"/>
  <c r="W108" i="44"/>
  <c r="BC108" i="46"/>
  <c r="BC108" i="44"/>
  <c r="BQ110" i="46"/>
  <c r="BQ110" i="44"/>
  <c r="P111" i="46"/>
  <c r="P111" i="44"/>
  <c r="BD111" i="46"/>
  <c r="BD111" i="44"/>
  <c r="AR112" i="46"/>
  <c r="AR112" i="44"/>
  <c r="BH112" i="46"/>
  <c r="BH112" i="44"/>
  <c r="BP112" i="46"/>
  <c r="BP112" i="44"/>
  <c r="H113" i="46"/>
  <c r="H113" i="44"/>
  <c r="P113" i="46"/>
  <c r="P113" i="44"/>
  <c r="X113" i="46"/>
  <c r="X113" i="44"/>
  <c r="AF113" i="46"/>
  <c r="AF113" i="44"/>
  <c r="BD113" i="46"/>
  <c r="BD113" i="44"/>
  <c r="AQ114" i="46"/>
  <c r="AQ114" i="44"/>
  <c r="BG114" i="46"/>
  <c r="BG114" i="44"/>
  <c r="F115" i="46"/>
  <c r="F115" i="44"/>
  <c r="AL115" i="46"/>
  <c r="AL115" i="44"/>
  <c r="AT115" i="46"/>
  <c r="AT115" i="44"/>
  <c r="BJ115" i="46"/>
  <c r="BJ115" i="44"/>
  <c r="Z116" i="46"/>
  <c r="Z116" i="44"/>
  <c r="AH116" i="46"/>
  <c r="AH116" i="44"/>
  <c r="BF116" i="46"/>
  <c r="BF116" i="44"/>
  <c r="AD117" i="46"/>
  <c r="AD117" i="44"/>
  <c r="BB117" i="46"/>
  <c r="BB117" i="44"/>
  <c r="Y118" i="46"/>
  <c r="Y118" i="44"/>
  <c r="AG118" i="46"/>
  <c r="AG118" i="44"/>
  <c r="M119" i="46"/>
  <c r="M119" i="44"/>
  <c r="U119" i="46"/>
  <c r="U119" i="44"/>
  <c r="AC119" i="46"/>
  <c r="AC119" i="44"/>
  <c r="AS119" i="46"/>
  <c r="AS119" i="44"/>
  <c r="BI119" i="46"/>
  <c r="BI119" i="44"/>
  <c r="I120" i="46"/>
  <c r="I120" i="44"/>
  <c r="Y120" i="46"/>
  <c r="Y120" i="44"/>
  <c r="AO120" i="46"/>
  <c r="AO120" i="44"/>
  <c r="AW120" i="46"/>
  <c r="AW120" i="44"/>
  <c r="BM120" i="46"/>
  <c r="BM120" i="44"/>
  <c r="M121" i="46"/>
  <c r="M121" i="44"/>
  <c r="BI121" i="46"/>
  <c r="BI121" i="44"/>
  <c r="H122" i="46"/>
  <c r="H122" i="44"/>
  <c r="BL122" i="46"/>
  <c r="BL122" i="44"/>
  <c r="AB123" i="46"/>
  <c r="AB123" i="44"/>
  <c r="AJ123" i="46"/>
  <c r="AJ123" i="44"/>
  <c r="AR123" i="46"/>
  <c r="AR123" i="44"/>
  <c r="X124" i="46"/>
  <c r="X124" i="44"/>
  <c r="AF124" i="46"/>
  <c r="AF124" i="44"/>
  <c r="AV124" i="46"/>
  <c r="AV124" i="44"/>
  <c r="L125" i="46"/>
  <c r="L125" i="44"/>
  <c r="AJ125" i="46"/>
  <c r="AJ125" i="44"/>
  <c r="BP125" i="46"/>
  <c r="BP125" i="44"/>
  <c r="H126" i="46"/>
  <c r="H126" i="44"/>
  <c r="X126" i="46"/>
  <c r="X126" i="44"/>
  <c r="AF126" i="46"/>
  <c r="AF126" i="44"/>
  <c r="BL126" i="46"/>
  <c r="BL126" i="44"/>
  <c r="BF127" i="46"/>
  <c r="BF127" i="44"/>
  <c r="V128" i="46"/>
  <c r="V128" i="44"/>
  <c r="AT128" i="46"/>
  <c r="AT128" i="44"/>
  <c r="BB128" i="46"/>
  <c r="BB128" i="44"/>
  <c r="I129" i="46"/>
  <c r="I129" i="44"/>
  <c r="Q129" i="46"/>
  <c r="Q129" i="44"/>
  <c r="AG129" i="46"/>
  <c r="AG129" i="44"/>
  <c r="AO129" i="46"/>
  <c r="AO129" i="44"/>
  <c r="AW129" i="46"/>
  <c r="AW129" i="44"/>
  <c r="BM129" i="46"/>
  <c r="BM129" i="44"/>
  <c r="AI130" i="46"/>
  <c r="AI130" i="44"/>
  <c r="AQ130" i="46"/>
  <c r="AQ130" i="44"/>
  <c r="AM131" i="46"/>
  <c r="AM131" i="44"/>
  <c r="AU131" i="46"/>
  <c r="AU131" i="44"/>
  <c r="BK131" i="46"/>
  <c r="BK131" i="44"/>
  <c r="J132" i="46"/>
  <c r="J132" i="44"/>
  <c r="AX132" i="46"/>
  <c r="AX132" i="44"/>
  <c r="BF132" i="46"/>
  <c r="BF132" i="44"/>
  <c r="BN132" i="46"/>
  <c r="BN132" i="44"/>
  <c r="V133" i="46"/>
  <c r="V133" i="44"/>
  <c r="AT133" i="46"/>
  <c r="AT133" i="44"/>
  <c r="BB133" i="46"/>
  <c r="BB133" i="44"/>
  <c r="BJ133" i="46"/>
  <c r="BJ133" i="44"/>
  <c r="AF134" i="46"/>
  <c r="AF134" i="44"/>
  <c r="AV134" i="46"/>
  <c r="AV134" i="44"/>
  <c r="BD134" i="46"/>
  <c r="BD134" i="44"/>
  <c r="BL134" i="46"/>
  <c r="BL134" i="44"/>
  <c r="D135" i="46"/>
  <c r="D135" i="44"/>
  <c r="T135" i="46"/>
  <c r="T135" i="44"/>
  <c r="AB135" i="46"/>
  <c r="AB135" i="44"/>
  <c r="AR135" i="46"/>
  <c r="AR135" i="44"/>
  <c r="AZ135" i="46"/>
  <c r="AZ135" i="44"/>
  <c r="G136" i="46"/>
  <c r="G136" i="44"/>
  <c r="W136" i="46"/>
  <c r="W136" i="44"/>
  <c r="AU136" i="46"/>
  <c r="AU136" i="44"/>
  <c r="BC136" i="46"/>
  <c r="BC136" i="44"/>
  <c r="BK136" i="46"/>
  <c r="BK136" i="44"/>
  <c r="X137" i="46"/>
  <c r="X137" i="44"/>
  <c r="AF137" i="46"/>
  <c r="AF137" i="44"/>
  <c r="AV137" i="46"/>
  <c r="AV137" i="44"/>
  <c r="BD137" i="46"/>
  <c r="BD137" i="44"/>
  <c r="L138" i="46"/>
  <c r="L138" i="44"/>
  <c r="T138" i="46"/>
  <c r="T138" i="44"/>
  <c r="AJ138" i="46"/>
  <c r="AJ138" i="44"/>
  <c r="AR138" i="46"/>
  <c r="AR138" i="44"/>
  <c r="AZ138" i="46"/>
  <c r="AZ138" i="44"/>
  <c r="BP138" i="46"/>
  <c r="BP138" i="44"/>
  <c r="AT139" i="46"/>
  <c r="AT139" i="44"/>
  <c r="F140" i="46"/>
  <c r="F140" i="44"/>
  <c r="V140" i="46"/>
  <c r="V140" i="44"/>
  <c r="AD140" i="46"/>
  <c r="AD140" i="44"/>
  <c r="AL140" i="46"/>
  <c r="AL140" i="44"/>
  <c r="Y141" i="46"/>
  <c r="Y141" i="44"/>
  <c r="AG141" i="46"/>
  <c r="AG141" i="44"/>
  <c r="AO141" i="46"/>
  <c r="AO141" i="44"/>
  <c r="AW141" i="46"/>
  <c r="AW141" i="44"/>
  <c r="BE141" i="46"/>
  <c r="BE141" i="44"/>
  <c r="BM141" i="46"/>
  <c r="BM141" i="44"/>
  <c r="E142" i="46"/>
  <c r="E142" i="44"/>
  <c r="U142" i="46"/>
  <c r="U142" i="44"/>
  <c r="AK142" i="46"/>
  <c r="AK142" i="44"/>
  <c r="BA142" i="46"/>
  <c r="BA142" i="44"/>
  <c r="BI142" i="46"/>
  <c r="BI142" i="44"/>
  <c r="BQ142" i="46"/>
  <c r="BQ142" i="44"/>
  <c r="Q143" i="46"/>
  <c r="Q143" i="44"/>
  <c r="AO143" i="46"/>
  <c r="AO143" i="44"/>
  <c r="BE143" i="46"/>
  <c r="BE143" i="44"/>
  <c r="AB144" i="46"/>
  <c r="AB144" i="44"/>
  <c r="BH144" i="46"/>
  <c r="BH144" i="44"/>
  <c r="BP144" i="46"/>
  <c r="BP144" i="44"/>
  <c r="H145" i="46"/>
  <c r="H145" i="44"/>
  <c r="P145" i="46"/>
  <c r="P145" i="44"/>
  <c r="X145" i="46"/>
  <c r="X145" i="44"/>
  <c r="AF145" i="46"/>
  <c r="AF145" i="44"/>
  <c r="AN145" i="46"/>
  <c r="AN145" i="44"/>
  <c r="AV145" i="46"/>
  <c r="AV145" i="44"/>
  <c r="BL145" i="46"/>
  <c r="BL145" i="44"/>
  <c r="L146" i="46"/>
  <c r="L146" i="44"/>
  <c r="T146" i="46"/>
  <c r="T146" i="44"/>
  <c r="AB146" i="46"/>
  <c r="AB146" i="44"/>
  <c r="AJ146" i="46"/>
  <c r="AJ146" i="44"/>
  <c r="AR146" i="46"/>
  <c r="AR146" i="44"/>
  <c r="AZ146" i="46"/>
  <c r="AZ146" i="44"/>
  <c r="BH146" i="46"/>
  <c r="BH146" i="44"/>
  <c r="BP146" i="46"/>
  <c r="BP146" i="44"/>
  <c r="E147" i="46"/>
  <c r="E147" i="44"/>
  <c r="M147" i="46"/>
  <c r="M147" i="44"/>
  <c r="AC147" i="46"/>
  <c r="AC147" i="44"/>
  <c r="AK147" i="46"/>
  <c r="AK147" i="44"/>
  <c r="BA147" i="46"/>
  <c r="BA147" i="44"/>
  <c r="BI147" i="46"/>
  <c r="BI147" i="44"/>
  <c r="BQ147" i="46"/>
  <c r="BQ147" i="44"/>
  <c r="I148" i="46"/>
  <c r="I148" i="44"/>
  <c r="Q148" i="46"/>
  <c r="Q148" i="44"/>
  <c r="Y148" i="46"/>
  <c r="Y148" i="44"/>
  <c r="AG148" i="46"/>
  <c r="AG148" i="44"/>
  <c r="AO148" i="46"/>
  <c r="AO148" i="44"/>
  <c r="AW148" i="46"/>
  <c r="AW148" i="44"/>
  <c r="BE148" i="46"/>
  <c r="BE148" i="44"/>
  <c r="E149" i="46"/>
  <c r="E149" i="44"/>
  <c r="M149" i="46"/>
  <c r="M149" i="44"/>
  <c r="U149" i="46"/>
  <c r="U149" i="44"/>
  <c r="AC149" i="46"/>
  <c r="AC149" i="44"/>
  <c r="AS149" i="46"/>
  <c r="AS149" i="44"/>
  <c r="BA149" i="46"/>
  <c r="BA149" i="44"/>
  <c r="BQ149" i="46"/>
  <c r="BQ149" i="44"/>
  <c r="G150" i="46"/>
  <c r="G150" i="44"/>
  <c r="W150" i="46"/>
  <c r="W150" i="44"/>
  <c r="AE150" i="46"/>
  <c r="AE150" i="44"/>
  <c r="AM150" i="46"/>
  <c r="AM150" i="44"/>
  <c r="AU150" i="46"/>
  <c r="AU150" i="44"/>
  <c r="BC150" i="46"/>
  <c r="BC150" i="44"/>
  <c r="K151" i="46"/>
  <c r="K151" i="44"/>
  <c r="S151" i="46"/>
  <c r="S151" i="44"/>
  <c r="AA151" i="46"/>
  <c r="AA151" i="44"/>
  <c r="AI151" i="46"/>
  <c r="AI151" i="44"/>
  <c r="BG151" i="46"/>
  <c r="BG151" i="44"/>
  <c r="BO151" i="46"/>
  <c r="BO151" i="44"/>
  <c r="G152" i="46"/>
  <c r="G152" i="44"/>
  <c r="J70" i="46"/>
  <c r="J70" i="44"/>
  <c r="AQ54" i="46"/>
  <c r="AQ54" i="44"/>
  <c r="AY54" i="46"/>
  <c r="AY54" i="44"/>
  <c r="F55" i="46"/>
  <c r="F55" i="44"/>
  <c r="AD55" i="46"/>
  <c r="AD55" i="44"/>
  <c r="BJ55" i="46"/>
  <c r="BJ55" i="44"/>
  <c r="Z56" i="46"/>
  <c r="Z56" i="44"/>
  <c r="BB57" i="46"/>
  <c r="BB57" i="44"/>
  <c r="AP58" i="46"/>
  <c r="AP58" i="44"/>
  <c r="BP59" i="46"/>
  <c r="BP59" i="44"/>
  <c r="X60" i="46"/>
  <c r="X60" i="44"/>
  <c r="Z61" i="46"/>
  <c r="Z61" i="44"/>
  <c r="BJ62" i="46"/>
  <c r="BJ62" i="44"/>
  <c r="L64" i="46"/>
  <c r="L64" i="44"/>
  <c r="X65" i="46"/>
  <c r="X65" i="44"/>
  <c r="BD65" i="46"/>
  <c r="BD65" i="44"/>
  <c r="AZ68" i="46"/>
  <c r="AZ68" i="44"/>
  <c r="BH68" i="46"/>
  <c r="BH68" i="44"/>
  <c r="P69" i="46"/>
  <c r="P69" i="44"/>
  <c r="S70" i="46"/>
  <c r="S70" i="44"/>
  <c r="G71" i="46"/>
  <c r="G71" i="44"/>
  <c r="AP72" i="46"/>
  <c r="AP72" i="44"/>
  <c r="AX72" i="46"/>
  <c r="AX72" i="44"/>
  <c r="E73" i="46"/>
  <c r="E73" i="44"/>
  <c r="AS73" i="46"/>
  <c r="AS73" i="44"/>
  <c r="BA73" i="46"/>
  <c r="BA73" i="44"/>
  <c r="I74" i="46"/>
  <c r="I74" i="44"/>
  <c r="AO74" i="46"/>
  <c r="AO74" i="44"/>
  <c r="E75" i="46"/>
  <c r="E75" i="44"/>
  <c r="BA75" i="46"/>
  <c r="BA75" i="44"/>
  <c r="BL76" i="46"/>
  <c r="BL76" i="44"/>
  <c r="AE78" i="46"/>
  <c r="AE78" i="44"/>
  <c r="BJ80" i="46"/>
  <c r="BJ80" i="44"/>
  <c r="E82" i="46"/>
  <c r="E82" i="44"/>
  <c r="BQ82" i="46"/>
  <c r="BQ82" i="44"/>
  <c r="Y83" i="46"/>
  <c r="Y83" i="44"/>
  <c r="E84" i="46"/>
  <c r="E84" i="44"/>
  <c r="AO85" i="46"/>
  <c r="AO85" i="44"/>
  <c r="T86" i="46"/>
  <c r="T86" i="44"/>
  <c r="AN87" i="46"/>
  <c r="AN87" i="44"/>
  <c r="BL87" i="46"/>
  <c r="BL87" i="44"/>
  <c r="J88" i="46"/>
  <c r="J88" i="44"/>
  <c r="R88" i="46"/>
  <c r="R88" i="44"/>
  <c r="BF88" i="46"/>
  <c r="BF88" i="44"/>
  <c r="Q90" i="46"/>
  <c r="Q90" i="44"/>
  <c r="Y90" i="46"/>
  <c r="Y90" i="44"/>
  <c r="BE90" i="46"/>
  <c r="BE90" i="44"/>
  <c r="M91" i="46"/>
  <c r="M91" i="44"/>
  <c r="U91" i="46"/>
  <c r="U91" i="44"/>
  <c r="BI91" i="46"/>
  <c r="BI91" i="44"/>
  <c r="BH92" i="46"/>
  <c r="BH92" i="44"/>
  <c r="X93" i="46"/>
  <c r="X93" i="44"/>
  <c r="AV93" i="46"/>
  <c r="AV93" i="44"/>
  <c r="BD93" i="46"/>
  <c r="BD93" i="44"/>
  <c r="BL93" i="46"/>
  <c r="BL93" i="44"/>
  <c r="T94" i="46"/>
  <c r="T94" i="44"/>
  <c r="AJ94" i="46"/>
  <c r="AJ94" i="44"/>
  <c r="AZ94" i="46"/>
  <c r="AZ94" i="44"/>
  <c r="BP94" i="46"/>
  <c r="BP94" i="44"/>
  <c r="W95" i="46"/>
  <c r="W95" i="44"/>
  <c r="AE95" i="46"/>
  <c r="AE95" i="44"/>
  <c r="AM95" i="46"/>
  <c r="AM95" i="44"/>
  <c r="AU95" i="46"/>
  <c r="AU95" i="44"/>
  <c r="I96" i="46"/>
  <c r="I96" i="44"/>
  <c r="Y96" i="46"/>
  <c r="Y96" i="44"/>
  <c r="D97" i="46"/>
  <c r="D97" i="44"/>
  <c r="L97" i="46"/>
  <c r="L97" i="44"/>
  <c r="T97" i="46"/>
  <c r="T97" i="44"/>
  <c r="AZ97" i="46"/>
  <c r="AZ97" i="44"/>
  <c r="BH97" i="46"/>
  <c r="BH97" i="44"/>
  <c r="N100" i="46"/>
  <c r="N100" i="44"/>
  <c r="AD100" i="46"/>
  <c r="AD100" i="44"/>
  <c r="BB100" i="46"/>
  <c r="BB100" i="44"/>
  <c r="Z101" i="46"/>
  <c r="Z101" i="44"/>
  <c r="BG102" i="46"/>
  <c r="BG102" i="44"/>
  <c r="N105" i="46"/>
  <c r="N105" i="44"/>
  <c r="AT105" i="46"/>
  <c r="AT105" i="44"/>
  <c r="I106" i="46"/>
  <c r="I106" i="44"/>
  <c r="AW106" i="46"/>
  <c r="AW106" i="44"/>
  <c r="AS107" i="46"/>
  <c r="AS107" i="44"/>
  <c r="BA107" i="46"/>
  <c r="BA107" i="44"/>
  <c r="BL108" i="46"/>
  <c r="BL108" i="44"/>
  <c r="D109" i="46"/>
  <c r="D109" i="44"/>
  <c r="AB109" i="46"/>
  <c r="AB109" i="44"/>
  <c r="AJ109" i="46"/>
  <c r="AJ109" i="44"/>
  <c r="AD110" i="46"/>
  <c r="AD110" i="44"/>
  <c r="BB110" i="46"/>
  <c r="BB110" i="44"/>
  <c r="I111" i="46"/>
  <c r="I111" i="44"/>
  <c r="U112" i="46"/>
  <c r="U112" i="44"/>
  <c r="AO113" i="46"/>
  <c r="AO113" i="44"/>
  <c r="AW113" i="46"/>
  <c r="AW113" i="44"/>
  <c r="BM113" i="46"/>
  <c r="BM113" i="44"/>
  <c r="L114" i="46"/>
  <c r="L114" i="44"/>
  <c r="AB114" i="46"/>
  <c r="AB114" i="44"/>
  <c r="BP114" i="46"/>
  <c r="BP114" i="44"/>
  <c r="G115" i="46"/>
  <c r="G115" i="44"/>
  <c r="O115" i="46"/>
  <c r="O115" i="44"/>
  <c r="BC115" i="46"/>
  <c r="BC115" i="44"/>
  <c r="S116" i="46"/>
  <c r="S116" i="44"/>
  <c r="AI116" i="46"/>
  <c r="AI116" i="44"/>
  <c r="W117" i="46"/>
  <c r="W117" i="44"/>
  <c r="AE117" i="46"/>
  <c r="AE117" i="44"/>
  <c r="BK117" i="46"/>
  <c r="BK117" i="44"/>
  <c r="BE61" i="46"/>
  <c r="BE61" i="44"/>
  <c r="BH82" i="44"/>
  <c r="AP56" i="46"/>
  <c r="AP56" i="44"/>
  <c r="BN56" i="46"/>
  <c r="BN56" i="44"/>
  <c r="V57" i="46"/>
  <c r="V57" i="44"/>
  <c r="R58" i="46"/>
  <c r="R58" i="44"/>
  <c r="BF58" i="46"/>
  <c r="BF58" i="44"/>
  <c r="T59" i="46"/>
  <c r="T59" i="44"/>
  <c r="AJ59" i="46"/>
  <c r="AJ59" i="44"/>
  <c r="BD60" i="46"/>
  <c r="BD60" i="44"/>
  <c r="V62" i="46"/>
  <c r="V62" i="44"/>
  <c r="AF63" i="46"/>
  <c r="AF63" i="44"/>
  <c r="BP64" i="46"/>
  <c r="BP64" i="44"/>
  <c r="L66" i="46"/>
  <c r="L66" i="44"/>
  <c r="H67" i="46"/>
  <c r="H67" i="44"/>
  <c r="AF67" i="46"/>
  <c r="AF67" i="44"/>
  <c r="D68" i="46"/>
  <c r="D68" i="44"/>
  <c r="BD69" i="46"/>
  <c r="BD69" i="44"/>
  <c r="AY70" i="46"/>
  <c r="AY70" i="44"/>
  <c r="L77" i="46"/>
  <c r="L77" i="44"/>
  <c r="AJ77" i="46"/>
  <c r="AJ77" i="44"/>
  <c r="AU78" i="46"/>
  <c r="AU78" i="44"/>
  <c r="K79" i="46"/>
  <c r="K79" i="44"/>
  <c r="AD80" i="46"/>
  <c r="AD80" i="44"/>
  <c r="R81" i="46"/>
  <c r="R81" i="44"/>
  <c r="Z81" i="46"/>
  <c r="Z81" i="44"/>
  <c r="U82" i="46"/>
  <c r="U82" i="44"/>
  <c r="AC82" i="46"/>
  <c r="AC82" i="44"/>
  <c r="BA82" i="46"/>
  <c r="BA82" i="44"/>
  <c r="AO83" i="46"/>
  <c r="AO83" i="44"/>
  <c r="Q85" i="46"/>
  <c r="Q85" i="44"/>
  <c r="Y85" i="46"/>
  <c r="Y85" i="44"/>
  <c r="BE85" i="46"/>
  <c r="BE85" i="44"/>
  <c r="AJ86" i="46"/>
  <c r="AJ86" i="44"/>
  <c r="AR86" i="46"/>
  <c r="AR86" i="44"/>
  <c r="BP86" i="46"/>
  <c r="BP86" i="44"/>
  <c r="N89" i="46"/>
  <c r="N89" i="44"/>
  <c r="A129" i="44"/>
  <c r="T8" i="44"/>
  <c r="AE10" i="44"/>
  <c r="AP12" i="44"/>
  <c r="G16" i="44"/>
  <c r="AM18" i="44"/>
  <c r="BL24" i="44"/>
  <c r="AE26" i="44"/>
  <c r="E28" i="44"/>
  <c r="BQ28" i="44"/>
  <c r="BE29" i="44"/>
  <c r="AS30" i="44"/>
  <c r="AO31" i="44"/>
  <c r="X32" i="44"/>
  <c r="BK33" i="44"/>
  <c r="AJ35" i="44"/>
  <c r="G36" i="44"/>
  <c r="AA39" i="44"/>
  <c r="BF39" i="44"/>
  <c r="AC40" i="44"/>
  <c r="AS42" i="44"/>
  <c r="Q43" i="44"/>
  <c r="BQ44" i="44"/>
  <c r="AV47" i="44"/>
  <c r="L48" i="44"/>
  <c r="AU49" i="44"/>
  <c r="AI50" i="44"/>
  <c r="BO50" i="44"/>
  <c r="AE51" i="44"/>
  <c r="K52" i="44"/>
  <c r="AY52" i="44"/>
  <c r="O53" i="44"/>
  <c r="AU53" i="44"/>
  <c r="AX54" i="44"/>
  <c r="J56" i="44"/>
  <c r="F57" i="44"/>
  <c r="AP61" i="44"/>
  <c r="F62" i="44"/>
  <c r="X63" i="44"/>
  <c r="AR66" i="44"/>
  <c r="P67" i="44"/>
  <c r="AA70" i="44"/>
  <c r="BQ73" i="44"/>
  <c r="Y74" i="44"/>
  <c r="BE74" i="44"/>
  <c r="BQ75" i="44"/>
  <c r="AF76" i="44"/>
  <c r="K77" i="44"/>
  <c r="G78" i="44"/>
  <c r="AI79" i="44"/>
  <c r="BG79" i="44"/>
  <c r="AR82" i="44"/>
  <c r="BI82" i="44"/>
  <c r="BD87" i="44"/>
  <c r="AP88" i="44"/>
  <c r="AL89" i="44"/>
  <c r="BJ89" i="44"/>
  <c r="BM90" i="44"/>
  <c r="AB91" i="44"/>
  <c r="AS91" i="44"/>
  <c r="D92" i="44"/>
  <c r="AN93" i="44"/>
  <c r="AL95" i="44"/>
  <c r="BK95" i="44"/>
  <c r="AW96" i="44"/>
  <c r="K97" i="44"/>
  <c r="AJ97" i="44"/>
  <c r="AY97" i="44"/>
  <c r="AX104" i="44"/>
  <c r="AK110" i="44"/>
  <c r="D112" i="44"/>
  <c r="J116" i="44"/>
  <c r="AZ123" i="44"/>
  <c r="BL124" i="44"/>
  <c r="N128" i="44"/>
  <c r="AD128" i="44"/>
  <c r="AM136" i="44"/>
  <c r="AE152" i="44"/>
  <c r="BC152" i="44"/>
  <c r="AX153" i="44"/>
  <c r="AV159" i="44"/>
  <c r="D160" i="44"/>
  <c r="AG164" i="44"/>
  <c r="BM164" i="44"/>
  <c r="BI165" i="44"/>
  <c r="T167" i="44"/>
  <c r="BP167" i="44"/>
  <c r="W152" i="46"/>
  <c r="W152" i="44"/>
  <c r="AM152" i="46"/>
  <c r="AM152" i="44"/>
  <c r="AU152" i="46"/>
  <c r="AU152" i="44"/>
  <c r="BK152" i="46"/>
  <c r="BK152" i="44"/>
  <c r="J153" i="46"/>
  <c r="J153" i="44"/>
  <c r="R153" i="46"/>
  <c r="R153" i="44"/>
  <c r="Z153" i="46"/>
  <c r="Z153" i="44"/>
  <c r="AH153" i="46"/>
  <c r="AH153" i="44"/>
  <c r="AP153" i="46"/>
  <c r="AP153" i="44"/>
  <c r="BF153" i="46"/>
  <c r="BF153" i="44"/>
  <c r="E154" i="46"/>
  <c r="E154" i="44"/>
  <c r="M154" i="46"/>
  <c r="M154" i="44"/>
  <c r="U154" i="46"/>
  <c r="U154" i="44"/>
  <c r="AC154" i="46"/>
  <c r="AC154" i="44"/>
  <c r="BA154" i="46"/>
  <c r="BA154" i="44"/>
  <c r="Y155" i="46"/>
  <c r="Y155" i="44"/>
  <c r="AO155" i="46"/>
  <c r="AO155" i="44"/>
  <c r="AW155" i="46"/>
  <c r="AW155" i="44"/>
  <c r="BE155" i="46"/>
  <c r="BE155" i="44"/>
  <c r="BM155" i="46"/>
  <c r="BM155" i="44"/>
  <c r="I157" i="46"/>
  <c r="I157" i="44"/>
  <c r="Q157" i="46"/>
  <c r="Q157" i="44"/>
  <c r="Y157" i="46"/>
  <c r="Y157" i="44"/>
  <c r="AO157" i="46"/>
  <c r="AO157" i="44"/>
  <c r="AW157" i="46"/>
  <c r="AW157" i="44"/>
  <c r="BE157" i="46"/>
  <c r="BE157" i="44"/>
  <c r="BM157" i="46"/>
  <c r="BM157" i="44"/>
  <c r="D158" i="46"/>
  <c r="D158" i="44"/>
  <c r="T158" i="46"/>
  <c r="T158" i="44"/>
  <c r="AB158" i="46"/>
  <c r="AB158" i="44"/>
  <c r="AJ158" i="46"/>
  <c r="AJ158" i="44"/>
  <c r="AR158" i="46"/>
  <c r="AR158" i="44"/>
  <c r="BH158" i="46"/>
  <c r="BH158" i="44"/>
  <c r="H159" i="46"/>
  <c r="H159" i="44"/>
  <c r="AF159" i="46"/>
  <c r="AF159" i="44"/>
  <c r="BD159" i="46"/>
  <c r="BD159" i="44"/>
  <c r="BL159" i="46"/>
  <c r="BL159" i="44"/>
  <c r="L160" i="46"/>
  <c r="L160" i="44"/>
  <c r="T160" i="46"/>
  <c r="T160" i="44"/>
  <c r="AJ160" i="46"/>
  <c r="AJ160" i="44"/>
  <c r="AZ160" i="46"/>
  <c r="AZ160" i="44"/>
  <c r="BH160" i="46"/>
  <c r="BH160" i="44"/>
  <c r="X161" i="46"/>
  <c r="X161" i="44"/>
  <c r="AF161" i="46"/>
  <c r="AF161" i="44"/>
  <c r="AV161" i="46"/>
  <c r="AV161" i="44"/>
  <c r="S162" i="46"/>
  <c r="S162" i="44"/>
  <c r="AQ162" i="46"/>
  <c r="AQ162" i="44"/>
  <c r="I164" i="46"/>
  <c r="I164" i="44"/>
  <c r="Q164" i="46"/>
  <c r="Q164" i="44"/>
  <c r="AO164" i="46"/>
  <c r="AO164" i="44"/>
  <c r="BE164" i="46"/>
  <c r="BE164" i="44"/>
  <c r="M165" i="46"/>
  <c r="M165" i="44"/>
  <c r="U165" i="46"/>
  <c r="U165" i="44"/>
  <c r="AK165" i="46"/>
  <c r="AK165" i="44"/>
  <c r="BA165" i="46"/>
  <c r="BA165" i="44"/>
  <c r="D167" i="46"/>
  <c r="D167" i="44"/>
  <c r="AB167" i="46"/>
  <c r="AB167" i="44"/>
  <c r="AJ167" i="46"/>
  <c r="AJ167" i="44"/>
  <c r="AZ167" i="46"/>
  <c r="AZ167" i="44"/>
  <c r="F168" i="46"/>
  <c r="F168" i="44"/>
  <c r="N168" i="46"/>
  <c r="N168" i="44"/>
  <c r="AL168" i="46"/>
  <c r="AL168" i="44"/>
  <c r="R169" i="46"/>
  <c r="R169" i="44"/>
  <c r="Z169" i="46"/>
  <c r="Z169" i="44"/>
  <c r="AH169" i="46"/>
  <c r="AH169" i="44"/>
  <c r="BF169" i="46"/>
  <c r="BF169" i="44"/>
  <c r="V170" i="46"/>
  <c r="V170" i="44"/>
  <c r="AT170" i="46"/>
  <c r="AT170" i="44"/>
  <c r="U173" i="46"/>
  <c r="U173" i="44"/>
  <c r="AS173" i="46"/>
  <c r="AS173" i="44"/>
  <c r="BA173" i="46"/>
  <c r="BA173" i="44"/>
  <c r="BI173" i="46"/>
  <c r="BI173" i="44"/>
  <c r="BQ173" i="46"/>
  <c r="BQ173" i="44"/>
  <c r="I174" i="46"/>
  <c r="I174" i="44"/>
  <c r="AO174" i="46"/>
  <c r="AO174" i="44"/>
  <c r="AW174" i="46"/>
  <c r="AW174" i="44"/>
  <c r="BM174" i="46"/>
  <c r="BM174" i="44"/>
  <c r="M175" i="46"/>
  <c r="M175" i="44"/>
  <c r="U175" i="46"/>
  <c r="U175" i="44"/>
  <c r="AC175" i="46"/>
  <c r="AC175" i="44"/>
  <c r="AS175" i="46"/>
  <c r="AS175" i="44"/>
  <c r="I176" i="46"/>
  <c r="I176" i="44"/>
  <c r="Y176" i="46"/>
  <c r="Y176" i="44"/>
  <c r="J120" i="46"/>
  <c r="J120" i="44"/>
  <c r="R120" i="46"/>
  <c r="R120" i="44"/>
  <c r="AH120" i="46"/>
  <c r="AH120" i="44"/>
  <c r="F121" i="46"/>
  <c r="F121" i="44"/>
  <c r="AD121" i="46"/>
  <c r="AD121" i="44"/>
  <c r="AL121" i="46"/>
  <c r="AL121" i="44"/>
  <c r="AT121" i="46"/>
  <c r="AT121" i="44"/>
  <c r="BB121" i="46"/>
  <c r="BB121" i="44"/>
  <c r="BJ121" i="46"/>
  <c r="BJ121" i="44"/>
  <c r="Y122" i="46"/>
  <c r="Y122" i="44"/>
  <c r="BM122" i="46"/>
  <c r="BM122" i="44"/>
  <c r="M123" i="46"/>
  <c r="M123" i="44"/>
  <c r="U123" i="46"/>
  <c r="U123" i="44"/>
  <c r="Q124" i="46"/>
  <c r="Q124" i="44"/>
  <c r="Y124" i="46"/>
  <c r="Y124" i="44"/>
  <c r="AO124" i="46"/>
  <c r="AO124" i="44"/>
  <c r="E125" i="46"/>
  <c r="E125" i="44"/>
  <c r="AC125" i="46"/>
  <c r="AC125" i="44"/>
  <c r="BA125" i="46"/>
  <c r="BA125" i="44"/>
  <c r="BI125" i="46"/>
  <c r="BI125" i="44"/>
  <c r="AW126" i="46"/>
  <c r="AW126" i="44"/>
  <c r="BE126" i="46"/>
  <c r="BE126" i="44"/>
  <c r="AA127" i="46"/>
  <c r="AA127" i="44"/>
  <c r="O128" i="46"/>
  <c r="O128" i="44"/>
  <c r="AU128" i="46"/>
  <c r="AU128" i="44"/>
  <c r="BK128" i="46"/>
  <c r="BK128" i="44"/>
  <c r="AH129" i="46"/>
  <c r="AH129" i="44"/>
  <c r="AZ130" i="46"/>
  <c r="AZ130" i="44"/>
  <c r="BH130" i="46"/>
  <c r="BH130" i="44"/>
  <c r="H131" i="46"/>
  <c r="H131" i="44"/>
  <c r="P131" i="46"/>
  <c r="P131" i="44"/>
  <c r="X131" i="46"/>
  <c r="X131" i="44"/>
  <c r="AI132" i="46"/>
  <c r="AI132" i="44"/>
  <c r="AQ132" i="46"/>
  <c r="AQ132" i="44"/>
  <c r="P136" i="46"/>
  <c r="P136" i="44"/>
  <c r="AF136" i="46"/>
  <c r="AF136" i="44"/>
  <c r="AN136" i="46"/>
  <c r="AN136" i="44"/>
  <c r="BL136" i="46"/>
  <c r="BL136" i="44"/>
  <c r="E138" i="46"/>
  <c r="E138" i="44"/>
  <c r="M138" i="46"/>
  <c r="M138" i="44"/>
  <c r="AC138" i="46"/>
  <c r="AC138" i="44"/>
  <c r="AS138" i="46"/>
  <c r="AS138" i="44"/>
  <c r="AG122" i="44"/>
  <c r="O152" i="44"/>
  <c r="BN153" i="44"/>
  <c r="Q155" i="44"/>
  <c r="AS165" i="44"/>
  <c r="AD168" i="44"/>
  <c r="AD142" i="44"/>
  <c r="Z143" i="44"/>
  <c r="I145" i="44"/>
  <c r="AG178" i="44"/>
  <c r="E179" i="44"/>
  <c r="BA179" i="44"/>
  <c r="D181" i="44"/>
  <c r="W182" i="44"/>
  <c r="BK182" i="44"/>
  <c r="AA183" i="44"/>
  <c r="BG183" i="44"/>
  <c r="BK140" i="44"/>
  <c r="BF141" i="44"/>
  <c r="N142" i="44"/>
  <c r="AG176" i="44"/>
  <c r="M177" i="44"/>
  <c r="AK177" i="44"/>
  <c r="BM178" i="44"/>
  <c r="AC179" i="44"/>
  <c r="T181" i="44"/>
  <c r="AZ181" i="44"/>
  <c r="G182" i="44"/>
  <c r="AU182" i="44"/>
  <c r="K183" i="44"/>
  <c r="AT184" i="44"/>
  <c r="AO176" i="46"/>
  <c r="AO176" i="44"/>
  <c r="U177" i="46"/>
  <c r="U177" i="44"/>
  <c r="BA177" i="46"/>
  <c r="BA177" i="44"/>
  <c r="I178" i="46"/>
  <c r="I178" i="44"/>
  <c r="Q178" i="46"/>
  <c r="Q178" i="44"/>
  <c r="AW178" i="46"/>
  <c r="AW178" i="44"/>
  <c r="U179" i="46"/>
  <c r="U179" i="44"/>
  <c r="BQ179" i="46"/>
  <c r="BQ179" i="44"/>
  <c r="Q180" i="46"/>
  <c r="Q180" i="44"/>
  <c r="AW180" i="46"/>
  <c r="AW180" i="44"/>
  <c r="BH181" i="46"/>
  <c r="BH181" i="44"/>
  <c r="O182" i="46"/>
  <c r="O182" i="44"/>
  <c r="AE182" i="46"/>
  <c r="AE182" i="44"/>
  <c r="AQ183" i="46"/>
  <c r="AQ183" i="44"/>
  <c r="F184" i="46"/>
  <c r="F184" i="44"/>
  <c r="V184" i="46"/>
  <c r="V184" i="44"/>
  <c r="AD184" i="46"/>
  <c r="AD184" i="44"/>
  <c r="BD185" i="46"/>
  <c r="BD185" i="44"/>
  <c r="L186" i="46"/>
  <c r="L186" i="44"/>
  <c r="AR186" i="46"/>
  <c r="AR186" i="44"/>
  <c r="BP186" i="46"/>
  <c r="BP186" i="44"/>
  <c r="X187" i="46"/>
  <c r="X187" i="44"/>
  <c r="AF187" i="46"/>
  <c r="AF187" i="44"/>
  <c r="BL187" i="46"/>
  <c r="BL187" i="44"/>
  <c r="AU140" i="46"/>
  <c r="AU140" i="44"/>
  <c r="Z141" i="46"/>
  <c r="Z141" i="44"/>
  <c r="F142" i="46"/>
  <c r="F142" i="44"/>
  <c r="R143" i="46"/>
  <c r="R143" i="44"/>
  <c r="AX143" i="46"/>
  <c r="AX143" i="44"/>
  <c r="Y145" i="46"/>
  <c r="Y145" i="44"/>
  <c r="U146" i="46"/>
  <c r="U146" i="44"/>
  <c r="AC146" i="46"/>
  <c r="AC146" i="44"/>
  <c r="BA146" i="46"/>
  <c r="BA146" i="44"/>
  <c r="BI146" i="46"/>
  <c r="BI146" i="44"/>
  <c r="J148" i="46"/>
  <c r="J148" i="44"/>
  <c r="BN148" i="46"/>
  <c r="BN148" i="44"/>
  <c r="V149" i="46"/>
  <c r="V149" i="44"/>
  <c r="BB149" i="46"/>
  <c r="BB149" i="44"/>
  <c r="L151" i="46"/>
  <c r="L151" i="44"/>
  <c r="AJ151" i="46"/>
  <c r="AJ151" i="44"/>
  <c r="AN152" i="46"/>
  <c r="AN152" i="44"/>
  <c r="AX141" i="44"/>
  <c r="AT142" i="44"/>
  <c r="AH143" i="44"/>
  <c r="AW176" i="44"/>
  <c r="M179" i="44"/>
  <c r="BI179" i="44"/>
  <c r="BE180" i="44"/>
  <c r="AJ181" i="44"/>
  <c r="BP181" i="44"/>
  <c r="AI183" i="44"/>
  <c r="N184" i="44"/>
  <c r="P189" i="46"/>
  <c r="P189" i="44"/>
  <c r="AV189" i="46"/>
  <c r="AV189" i="44"/>
  <c r="L190" i="46"/>
  <c r="L190" i="44"/>
  <c r="X194" i="46"/>
  <c r="X194" i="44"/>
  <c r="BD194" i="46"/>
  <c r="BD194" i="44"/>
  <c r="AD199" i="46"/>
  <c r="AD199" i="44"/>
  <c r="AB201" i="46"/>
  <c r="AB201" i="44"/>
  <c r="AF202" i="46"/>
  <c r="AF202" i="44"/>
  <c r="AH203" i="46"/>
  <c r="AH203" i="44"/>
  <c r="N204" i="46"/>
  <c r="N204" i="44"/>
  <c r="AN205" i="46"/>
  <c r="AN205" i="44"/>
  <c r="T206" i="46"/>
  <c r="T206" i="44"/>
  <c r="AD154" i="46"/>
  <c r="AD154" i="44"/>
  <c r="BF155" i="46"/>
  <c r="BF155" i="44"/>
  <c r="AS158" i="46"/>
  <c r="AS158" i="44"/>
  <c r="Q159" i="46"/>
  <c r="Q159" i="44"/>
  <c r="AB162" i="46"/>
  <c r="AB162" i="44"/>
  <c r="AX164" i="46"/>
  <c r="AX164" i="44"/>
  <c r="V165" i="46"/>
  <c r="V165" i="44"/>
  <c r="BF166" i="46"/>
  <c r="BF166" i="44"/>
  <c r="BC170" i="46"/>
  <c r="BC170" i="44"/>
  <c r="H171" i="46"/>
  <c r="H171" i="44"/>
  <c r="AN171" i="46"/>
  <c r="AN171" i="44"/>
  <c r="AB172" i="46"/>
  <c r="AB172" i="44"/>
  <c r="F173" i="46"/>
  <c r="F173" i="44"/>
  <c r="F175" i="46"/>
  <c r="F175" i="44"/>
  <c r="BJ175" i="46"/>
  <c r="BJ175" i="44"/>
  <c r="R176" i="46"/>
  <c r="R176" i="44"/>
  <c r="BJ177" i="46"/>
  <c r="BJ177" i="44"/>
  <c r="BJ154" i="44"/>
  <c r="AH155" i="44"/>
  <c r="AT156" i="44"/>
  <c r="AZ190" i="44"/>
  <c r="H191" i="44"/>
  <c r="AN191" i="44"/>
  <c r="Q192" i="44"/>
  <c r="AW192" i="44"/>
  <c r="M193" i="44"/>
  <c r="AS193" i="44"/>
  <c r="L195" i="44"/>
  <c r="AR195" i="44"/>
  <c r="AD196" i="44"/>
  <c r="BJ196" i="44"/>
  <c r="R197" i="44"/>
  <c r="AX197" i="44"/>
  <c r="D198" i="44"/>
  <c r="AJ198" i="44"/>
  <c r="Z178" i="44"/>
  <c r="F179" i="44"/>
  <c r="BJ179" i="44"/>
  <c r="AX180" i="44"/>
  <c r="AC181" i="44"/>
  <c r="AN182" i="44"/>
  <c r="BC184" i="44"/>
  <c r="BE19" i="46"/>
  <c r="BE19" i="44"/>
  <c r="BN24" i="44"/>
  <c r="BN24" i="46"/>
  <c r="AB8" i="44"/>
  <c r="F11" i="44"/>
  <c r="AX12" i="44"/>
  <c r="I14" i="44"/>
  <c r="W16" i="44"/>
  <c r="BC18" i="44"/>
  <c r="U20" i="44"/>
  <c r="AM21" i="44"/>
  <c r="BJ23" i="44"/>
  <c r="O26" i="44"/>
  <c r="AU26" i="44"/>
  <c r="AK27" i="44"/>
  <c r="AC28" i="44"/>
  <c r="AW29" i="44"/>
  <c r="U30" i="44"/>
  <c r="BQ30" i="44"/>
  <c r="BE31" i="44"/>
  <c r="AI32" i="44"/>
  <c r="G33" i="44"/>
  <c r="BC33" i="44"/>
  <c r="Y34" i="44"/>
  <c r="BM34" i="44"/>
  <c r="AK35" i="44"/>
  <c r="AU36" i="44"/>
  <c r="BC38" i="44"/>
  <c r="AI39" i="44"/>
  <c r="Q40" i="44"/>
  <c r="AB10" i="46"/>
  <c r="AB10" i="44"/>
  <c r="BN12" i="46"/>
  <c r="BN12" i="44"/>
  <c r="A12" i="44"/>
  <c r="C12" i="46"/>
  <c r="C12" i="44" s="1"/>
  <c r="AR8" i="44"/>
  <c r="V11" i="44"/>
  <c r="AO14" i="44"/>
  <c r="AQ17" i="44"/>
  <c r="BO22" i="44"/>
  <c r="AY33" i="46"/>
  <c r="AY33" i="44"/>
  <c r="D45" i="46"/>
  <c r="D45" i="44"/>
  <c r="W54" i="46"/>
  <c r="W54" i="44"/>
  <c r="L69" i="46"/>
  <c r="L69" i="44"/>
  <c r="BH69" i="46"/>
  <c r="BH69" i="44"/>
  <c r="AM70" i="46"/>
  <c r="AM70" i="44"/>
  <c r="X99" i="46"/>
  <c r="X99" i="44"/>
  <c r="BB101" i="46"/>
  <c r="BB101" i="44"/>
  <c r="BC102" i="46"/>
  <c r="BC102" i="44"/>
  <c r="BE107" i="46"/>
  <c r="BE107" i="44"/>
  <c r="BP108" i="46"/>
  <c r="BP108" i="44"/>
  <c r="P114" i="46"/>
  <c r="P114" i="44"/>
  <c r="BC116" i="46"/>
  <c r="BC116" i="44"/>
  <c r="Z121" i="46"/>
  <c r="Z121" i="44"/>
  <c r="M122" i="46"/>
  <c r="M122" i="44"/>
  <c r="AO123" i="46"/>
  <c r="AO123" i="44"/>
  <c r="AC124" i="46"/>
  <c r="AC124" i="44"/>
  <c r="W127" i="46"/>
  <c r="W127" i="44"/>
  <c r="AE132" i="46"/>
  <c r="AE132" i="44"/>
  <c r="BA134" i="46"/>
  <c r="BA134" i="44"/>
  <c r="Q135" i="46"/>
  <c r="Q135" i="44"/>
  <c r="BE135" i="46"/>
  <c r="BE135" i="44"/>
  <c r="AT11" i="46"/>
  <c r="AT11" i="44"/>
  <c r="Y14" i="46"/>
  <c r="Y14" i="44"/>
  <c r="O16" i="46"/>
  <c r="O16" i="44"/>
  <c r="K17" i="46"/>
  <c r="K17" i="44"/>
  <c r="BA20" i="46"/>
  <c r="BA20" i="44"/>
  <c r="BK12" i="44"/>
  <c r="AE16" i="44"/>
  <c r="BC21" i="44"/>
  <c r="J55" i="46"/>
  <c r="J55" i="44"/>
  <c r="D60" i="46"/>
  <c r="D60" i="44"/>
  <c r="C24" i="46"/>
  <c r="C24" i="44" s="1"/>
  <c r="BH8" i="44"/>
  <c r="L10" i="44"/>
  <c r="I13" i="44"/>
  <c r="AW14" i="44"/>
  <c r="AI16" i="44"/>
  <c r="AY17" i="44"/>
  <c r="AG19" i="44"/>
  <c r="AK20" i="44"/>
  <c r="BK21" i="44"/>
  <c r="F23" i="44"/>
  <c r="H24" i="44"/>
  <c r="D25" i="44"/>
  <c r="W26" i="44"/>
  <c r="Q29" i="44"/>
  <c r="AK30" i="44"/>
  <c r="Q31" i="44"/>
  <c r="AY32" i="44"/>
  <c r="W33" i="44"/>
  <c r="AG34" i="44"/>
  <c r="E35" i="44"/>
  <c r="BA35" i="44"/>
  <c r="AI37" i="44"/>
  <c r="O38" i="44"/>
  <c r="BK38" i="44"/>
  <c r="AQ39" i="44"/>
  <c r="BO39" i="44"/>
  <c r="U40" i="44"/>
  <c r="BI40" i="44"/>
  <c r="BE41" i="44"/>
  <c r="U42" i="44"/>
  <c r="M44" i="44"/>
  <c r="P45" i="44"/>
  <c r="T46" i="44"/>
  <c r="AQ46" i="44"/>
  <c r="H47" i="44"/>
  <c r="AN47" i="44"/>
  <c r="BF62" i="44"/>
  <c r="AJ65" i="44"/>
  <c r="AN9" i="46"/>
  <c r="AN9" i="44"/>
  <c r="M7" i="44"/>
  <c r="T10" i="44"/>
  <c r="BJ11" i="44"/>
  <c r="AC13" i="44"/>
  <c r="BE14" i="44"/>
  <c r="AM16" i="44"/>
  <c r="BG17" i="44"/>
  <c r="J25" i="46"/>
  <c r="J25" i="44"/>
  <c r="U26" i="46"/>
  <c r="U26" i="44"/>
  <c r="BI26" i="46"/>
  <c r="BI26" i="44"/>
  <c r="S28" i="46"/>
  <c r="S28" i="44"/>
  <c r="AN41" i="46"/>
  <c r="AN41" i="44"/>
  <c r="O47" i="46"/>
  <c r="O47" i="44"/>
  <c r="AC18" i="46"/>
  <c r="AC18" i="44"/>
  <c r="AI27" i="46"/>
  <c r="AI27" i="44"/>
  <c r="BI28" i="46"/>
  <c r="BI28" i="44"/>
  <c r="AG29" i="46"/>
  <c r="AG29" i="44"/>
  <c r="Y31" i="46"/>
  <c r="Y31" i="44"/>
  <c r="K32" i="46"/>
  <c r="K32" i="44"/>
  <c r="AQ32" i="46"/>
  <c r="AQ32" i="44"/>
  <c r="O33" i="46"/>
  <c r="O33" i="44"/>
  <c r="Q34" i="46"/>
  <c r="Q34" i="44"/>
  <c r="BE34" i="46"/>
  <c r="BE34" i="44"/>
  <c r="U35" i="46"/>
  <c r="U35" i="44"/>
  <c r="W36" i="46"/>
  <c r="W36" i="44"/>
  <c r="BK36" i="46"/>
  <c r="BK36" i="44"/>
  <c r="AA37" i="46"/>
  <c r="AA37" i="44"/>
  <c r="BO37" i="46"/>
  <c r="BO37" i="44"/>
  <c r="AU38" i="46"/>
  <c r="AU38" i="44"/>
  <c r="I41" i="46"/>
  <c r="I41" i="44"/>
  <c r="AK42" i="46"/>
  <c r="AK42" i="44"/>
  <c r="I43" i="46"/>
  <c r="I43" i="44"/>
  <c r="AG43" i="46"/>
  <c r="AG43" i="44"/>
  <c r="E44" i="46"/>
  <c r="E44" i="44"/>
  <c r="AS44" i="46"/>
  <c r="AS44" i="44"/>
  <c r="AN45" i="46"/>
  <c r="AN45" i="44"/>
  <c r="BL45" i="46"/>
  <c r="BL45" i="44"/>
  <c r="AZ46" i="46"/>
  <c r="AZ46" i="44"/>
  <c r="D48" i="46"/>
  <c r="D48" i="44"/>
  <c r="AZ48" i="46"/>
  <c r="AZ48" i="44"/>
  <c r="BK49" i="46"/>
  <c r="BK49" i="44"/>
  <c r="BC51" i="46"/>
  <c r="BC51" i="44"/>
  <c r="S52" i="46"/>
  <c r="S52" i="44"/>
  <c r="BC53" i="46"/>
  <c r="BC53" i="44"/>
  <c r="R56" i="46"/>
  <c r="R56" i="44"/>
  <c r="AL57" i="46"/>
  <c r="AL57" i="44"/>
  <c r="Z58" i="46"/>
  <c r="Z58" i="44"/>
  <c r="BN58" i="46"/>
  <c r="BN58" i="44"/>
  <c r="AN60" i="46"/>
  <c r="AN60" i="44"/>
  <c r="BL60" i="46"/>
  <c r="BL60" i="44"/>
  <c r="BF61" i="46"/>
  <c r="BF61" i="44"/>
  <c r="BB62" i="46"/>
  <c r="BB62" i="44"/>
  <c r="H63" i="46"/>
  <c r="H63" i="44"/>
  <c r="AR64" i="46"/>
  <c r="AR64" i="44"/>
  <c r="P65" i="46"/>
  <c r="P65" i="44"/>
  <c r="T66" i="46"/>
  <c r="T66" i="44"/>
  <c r="U62" i="44"/>
  <c r="T68" i="44"/>
  <c r="AN69" i="44"/>
  <c r="BG70" i="44"/>
  <c r="AY139" i="44"/>
  <c r="BF142" i="44"/>
  <c r="AZ150" i="44"/>
  <c r="H151" i="44"/>
  <c r="BL151" i="44"/>
  <c r="AR152" i="44"/>
  <c r="BB141" i="46"/>
  <c r="BB141" i="44"/>
  <c r="R142" i="46"/>
  <c r="R142" i="44"/>
  <c r="AS145" i="46"/>
  <c r="AS145" i="44"/>
  <c r="AH147" i="46"/>
  <c r="AH147" i="44"/>
  <c r="AV151" i="46"/>
  <c r="AV151" i="44"/>
  <c r="AJ152" i="46"/>
  <c r="AJ152" i="44"/>
  <c r="G153" i="46"/>
  <c r="G153" i="44"/>
  <c r="AP154" i="46"/>
  <c r="AP154" i="44"/>
  <c r="V155" i="46"/>
  <c r="V155" i="44"/>
  <c r="BJ157" i="46"/>
  <c r="BJ157" i="44"/>
  <c r="Y158" i="46"/>
  <c r="Y158" i="44"/>
  <c r="E159" i="46"/>
  <c r="E159" i="44"/>
  <c r="BQ159" i="46"/>
  <c r="BQ159" i="44"/>
  <c r="Y160" i="46"/>
  <c r="Y160" i="44"/>
  <c r="BE160" i="46"/>
  <c r="BE160" i="44"/>
  <c r="M161" i="46"/>
  <c r="M161" i="44"/>
  <c r="AS161" i="46"/>
  <c r="AS161" i="44"/>
  <c r="BD162" i="46"/>
  <c r="BD162" i="44"/>
  <c r="T163" i="46"/>
  <c r="T163" i="44"/>
  <c r="AL164" i="46"/>
  <c r="AL164" i="44"/>
  <c r="R165" i="46"/>
  <c r="R165" i="44"/>
  <c r="I167" i="46"/>
  <c r="I167" i="44"/>
  <c r="AO167" i="46"/>
  <c r="AO167" i="44"/>
  <c r="BG168" i="46"/>
  <c r="BG168" i="44"/>
  <c r="S170" i="46"/>
  <c r="S170" i="44"/>
  <c r="P172" i="46"/>
  <c r="P172" i="44"/>
  <c r="AV172" i="46"/>
  <c r="AV172" i="44"/>
  <c r="V174" i="46"/>
  <c r="V174" i="44"/>
  <c r="BB174" i="46"/>
  <c r="BB174" i="44"/>
  <c r="J175" i="46"/>
  <c r="J175" i="44"/>
  <c r="AP175" i="46"/>
  <c r="AP175" i="44"/>
  <c r="AD176" i="46"/>
  <c r="AD176" i="44"/>
  <c r="BJ176" i="46"/>
  <c r="BJ176" i="44"/>
  <c r="R177" i="46"/>
  <c r="R177" i="44"/>
  <c r="N178" i="46"/>
  <c r="N178" i="44"/>
  <c r="BF179" i="46"/>
  <c r="BF179" i="44"/>
  <c r="V180" i="46"/>
  <c r="V180" i="44"/>
  <c r="BB180" i="46"/>
  <c r="BB180" i="44"/>
  <c r="I181" i="46"/>
  <c r="I181" i="44"/>
  <c r="BH182" i="46"/>
  <c r="BH182" i="44"/>
  <c r="BL183" i="46"/>
  <c r="BL183" i="44"/>
  <c r="S184" i="46"/>
  <c r="S184" i="44"/>
  <c r="AY184" i="46"/>
  <c r="AY184" i="44"/>
  <c r="AC185" i="46"/>
  <c r="AC185" i="44"/>
  <c r="BI185" i="46"/>
  <c r="BI185" i="44"/>
  <c r="BQ89" i="46"/>
  <c r="BQ89" i="44"/>
  <c r="BL90" i="46"/>
  <c r="BL90" i="44"/>
  <c r="T91" i="46"/>
  <c r="T91" i="44"/>
  <c r="AJ91" i="46"/>
  <c r="AJ91" i="44"/>
  <c r="BK98" i="46"/>
  <c r="BK98" i="44"/>
  <c r="AW101" i="46"/>
  <c r="AW101" i="44"/>
  <c r="AJ107" i="46"/>
  <c r="AJ107" i="44"/>
  <c r="BO109" i="46"/>
  <c r="BO109" i="44"/>
  <c r="L112" i="46"/>
  <c r="L112" i="44"/>
  <c r="F117" i="46"/>
  <c r="F117" i="44"/>
  <c r="AK119" i="46"/>
  <c r="AK119" i="44"/>
  <c r="Q120" i="46"/>
  <c r="Q120" i="44"/>
  <c r="V89" i="46"/>
  <c r="V89" i="44"/>
  <c r="BA91" i="46"/>
  <c r="BA91" i="44"/>
  <c r="AB92" i="46"/>
  <c r="AB92" i="44"/>
  <c r="H93" i="46"/>
  <c r="H93" i="44"/>
  <c r="AB94" i="46"/>
  <c r="AB94" i="44"/>
  <c r="O95" i="46"/>
  <c r="O95" i="44"/>
  <c r="Q96" i="46"/>
  <c r="Q96" i="44"/>
  <c r="BM96" i="46"/>
  <c r="BM96" i="44"/>
  <c r="O103" i="46"/>
  <c r="O103" i="44"/>
  <c r="E107" i="46"/>
  <c r="E107" i="44"/>
  <c r="V110" i="46"/>
  <c r="V110" i="44"/>
  <c r="BJ110" i="46"/>
  <c r="BJ110" i="44"/>
  <c r="AC112" i="46"/>
  <c r="AC112" i="44"/>
  <c r="BE113" i="44"/>
  <c r="T114" i="44"/>
  <c r="AJ114" i="44"/>
  <c r="L123" i="44"/>
  <c r="BP123" i="44"/>
  <c r="J19" i="46"/>
  <c r="J19" i="44"/>
  <c r="AV30" i="46"/>
  <c r="AV30" i="44"/>
  <c r="AA67" i="46"/>
  <c r="AA67" i="44"/>
  <c r="O68" i="46"/>
  <c r="O68" i="44"/>
  <c r="T85" i="46"/>
  <c r="T85" i="44"/>
  <c r="AB161" i="46"/>
  <c r="AB161" i="44"/>
  <c r="I165" i="46"/>
  <c r="I165" i="44"/>
  <c r="AG165" i="46"/>
  <c r="AG165" i="44"/>
  <c r="AW165" i="46"/>
  <c r="AW165" i="44"/>
  <c r="BM165" i="46"/>
  <c r="BM165" i="44"/>
  <c r="AF167" i="46"/>
  <c r="AF167" i="44"/>
  <c r="AG173" i="46"/>
  <c r="AG173" i="44"/>
  <c r="AK174" i="46"/>
  <c r="AK174" i="44"/>
  <c r="AS174" i="46"/>
  <c r="AS174" i="44"/>
  <c r="AO175" i="46"/>
  <c r="AO175" i="44"/>
  <c r="BQ176" i="46"/>
  <c r="BQ176" i="44"/>
  <c r="BA180" i="46"/>
  <c r="BA180" i="44"/>
  <c r="AF181" i="46"/>
  <c r="AF181" i="44"/>
  <c r="K182" i="46"/>
  <c r="K182" i="44"/>
  <c r="S182" i="46"/>
  <c r="S182" i="44"/>
  <c r="AA182" i="46"/>
  <c r="AA182" i="44"/>
  <c r="AQ182" i="46"/>
  <c r="AQ182" i="44"/>
  <c r="AY182" i="46"/>
  <c r="AY182" i="44"/>
  <c r="BG182" i="46"/>
  <c r="BG182" i="44"/>
  <c r="BO182" i="46"/>
  <c r="BO182" i="44"/>
  <c r="AE183" i="46"/>
  <c r="AE183" i="44"/>
  <c r="AU183" i="46"/>
  <c r="AU183" i="44"/>
  <c r="BK183" i="46"/>
  <c r="BK183" i="44"/>
  <c r="J184" i="46"/>
  <c r="J184" i="44"/>
  <c r="AR185" i="46"/>
  <c r="AR185" i="44"/>
  <c r="X186" i="46"/>
  <c r="X186" i="44"/>
  <c r="BL186" i="46"/>
  <c r="BL186" i="44"/>
  <c r="L187" i="46"/>
  <c r="L187" i="44"/>
  <c r="AJ187" i="46"/>
  <c r="AJ187" i="44"/>
  <c r="BH187" i="46"/>
  <c r="BH187" i="44"/>
  <c r="BP187" i="46"/>
  <c r="BP187" i="44"/>
  <c r="AF188" i="46"/>
  <c r="AF188" i="44"/>
  <c r="BH189" i="46"/>
  <c r="BH189" i="44"/>
  <c r="X190" i="46"/>
  <c r="X190" i="44"/>
  <c r="BD190" i="46"/>
  <c r="BD190" i="44"/>
  <c r="D191" i="46"/>
  <c r="D191" i="44"/>
  <c r="AJ191" i="46"/>
  <c r="AJ191" i="44"/>
  <c r="BP191" i="46"/>
  <c r="BP191" i="44"/>
  <c r="U192" i="46"/>
  <c r="U192" i="44"/>
  <c r="AC192" i="46"/>
  <c r="AC192" i="44"/>
  <c r="AS192" i="46"/>
  <c r="AS192" i="44"/>
  <c r="Q193" i="46"/>
  <c r="Q193" i="44"/>
  <c r="AG193" i="46"/>
  <c r="AG193" i="44"/>
  <c r="AO193" i="46"/>
  <c r="AO193" i="44"/>
  <c r="D194" i="46"/>
  <c r="D194" i="44"/>
  <c r="AB194" i="46"/>
  <c r="AB194" i="44"/>
  <c r="P195" i="46"/>
  <c r="P195" i="44"/>
  <c r="AF195" i="46"/>
  <c r="AF195" i="44"/>
  <c r="AN195" i="46"/>
  <c r="AN195" i="44"/>
  <c r="R196" i="46"/>
  <c r="R196" i="44"/>
  <c r="AH196" i="46"/>
  <c r="AH196" i="44"/>
  <c r="AP196" i="46"/>
  <c r="AP196" i="44"/>
  <c r="F197" i="46"/>
  <c r="F197" i="44"/>
  <c r="N197" i="46"/>
  <c r="N197" i="44"/>
  <c r="AL197" i="46"/>
  <c r="AL197" i="44"/>
  <c r="AT197" i="46"/>
  <c r="AT197" i="44"/>
  <c r="BB197" i="46"/>
  <c r="BB197" i="44"/>
  <c r="BJ197" i="46"/>
  <c r="BJ197" i="44"/>
  <c r="H198" i="46"/>
  <c r="H198" i="44"/>
  <c r="P198" i="46"/>
  <c r="P198" i="44"/>
  <c r="X198" i="46"/>
  <c r="X198" i="44"/>
  <c r="R199" i="46"/>
  <c r="R199" i="44"/>
  <c r="Z199" i="46"/>
  <c r="Z199" i="44"/>
  <c r="AP199" i="46"/>
  <c r="AP199" i="44"/>
  <c r="AX199" i="46"/>
  <c r="AX199" i="44"/>
  <c r="AD200" i="46"/>
  <c r="AD200" i="44"/>
  <c r="AL200" i="46"/>
  <c r="AL200" i="44"/>
  <c r="H40" i="46"/>
  <c r="H40" i="44"/>
  <c r="H73" i="46"/>
  <c r="H73" i="44"/>
  <c r="AJ74" i="46"/>
  <c r="AJ74" i="44"/>
  <c r="AS88" i="46"/>
  <c r="AS88" i="44"/>
  <c r="H91" i="46"/>
  <c r="H91" i="44"/>
  <c r="X91" i="46"/>
  <c r="X91" i="44"/>
  <c r="AV91" i="46"/>
  <c r="AV91" i="44"/>
  <c r="BK99" i="46"/>
  <c r="BK99" i="44"/>
  <c r="AC104" i="46"/>
  <c r="AC104" i="44"/>
  <c r="BQ104" i="46"/>
  <c r="BQ104" i="44"/>
  <c r="T106" i="46"/>
  <c r="T106" i="44"/>
  <c r="BQ129" i="46"/>
  <c r="BQ129" i="44"/>
  <c r="W130" i="46"/>
  <c r="W130" i="44"/>
  <c r="BD138" i="46"/>
  <c r="BD138" i="44"/>
  <c r="AT153" i="46"/>
  <c r="AT153" i="44"/>
  <c r="Q165" i="46"/>
  <c r="Q165" i="44"/>
  <c r="Y165" i="46"/>
  <c r="Y165" i="44"/>
  <c r="AO165" i="46"/>
  <c r="AO165" i="44"/>
  <c r="BE165" i="46"/>
  <c r="BE165" i="44"/>
  <c r="X167" i="46"/>
  <c r="X167" i="44"/>
  <c r="BL167" i="46"/>
  <c r="BL167" i="44"/>
  <c r="BB169" i="46"/>
  <c r="BB169" i="44"/>
  <c r="BG171" i="46"/>
  <c r="BG171" i="44"/>
  <c r="AE172" i="46"/>
  <c r="AE172" i="44"/>
  <c r="AM172" i="46"/>
  <c r="AM172" i="44"/>
  <c r="AS176" i="46"/>
  <c r="AS176" i="44"/>
  <c r="C28" i="46"/>
  <c r="C28" i="44" s="1"/>
  <c r="BK19" i="44"/>
  <c r="AD38" i="44"/>
  <c r="BN39" i="44"/>
  <c r="BK45" i="44"/>
  <c r="AL49" i="44"/>
  <c r="BJ49" i="44"/>
  <c r="AK55" i="44"/>
  <c r="BI55" i="44"/>
  <c r="AU60" i="44"/>
  <c r="AQ64" i="44"/>
  <c r="AM67" i="44"/>
  <c r="BK67" i="44"/>
  <c r="AM69" i="44"/>
  <c r="Y72" i="44"/>
  <c r="AJ73" i="44"/>
  <c r="L75" i="44"/>
  <c r="AE76" i="44"/>
  <c r="AY77" i="44"/>
  <c r="BE81" i="44"/>
  <c r="L82" i="44"/>
  <c r="AY86" i="44"/>
  <c r="AK88" i="44"/>
  <c r="BE88" i="44"/>
  <c r="AT95" i="44"/>
  <c r="I193" i="44"/>
  <c r="BL195" i="44"/>
  <c r="BF196" i="44"/>
  <c r="AN198" i="44"/>
  <c r="AG57" i="46"/>
  <c r="AG57" i="44"/>
  <c r="AH78" i="46"/>
  <c r="AH78" i="44"/>
  <c r="Q89" i="46"/>
  <c r="Q89" i="44"/>
  <c r="BC94" i="46"/>
  <c r="BC94" i="44"/>
  <c r="G97" i="46"/>
  <c r="G97" i="44"/>
  <c r="AM97" i="46"/>
  <c r="AM97" i="44"/>
  <c r="V102" i="46"/>
  <c r="V102" i="44"/>
  <c r="BN103" i="46"/>
  <c r="BN103" i="44"/>
  <c r="H112" i="46"/>
  <c r="H112" i="44"/>
  <c r="AV123" i="46"/>
  <c r="AV123" i="44"/>
  <c r="A126" i="27"/>
  <c r="C128" i="46"/>
  <c r="C128" i="44" s="1"/>
  <c r="AU130" i="46"/>
  <c r="AU130" i="44"/>
  <c r="P135" i="46"/>
  <c r="P135" i="44"/>
  <c r="AY136" i="46"/>
  <c r="AY136" i="44"/>
  <c r="D137" i="46"/>
  <c r="D137" i="44"/>
  <c r="T137" i="46"/>
  <c r="T137" i="44"/>
  <c r="Z139" i="46"/>
  <c r="Z139" i="44"/>
  <c r="P144" i="46"/>
  <c r="P144" i="44"/>
  <c r="AG147" i="46"/>
  <c r="AG147" i="44"/>
  <c r="AS148" i="46"/>
  <c r="AS148" i="44"/>
  <c r="M10" i="44"/>
  <c r="AY13" i="44"/>
  <c r="BN14" i="44"/>
  <c r="T35" i="44"/>
  <c r="AZ35" i="44"/>
  <c r="AH36" i="44"/>
  <c r="AJ44" i="44"/>
  <c r="AU45" i="44"/>
  <c r="AE47" i="44"/>
  <c r="AP52" i="44"/>
  <c r="V53" i="44"/>
  <c r="BB53" i="44"/>
  <c r="BQ57" i="44"/>
  <c r="AG58" i="44"/>
  <c r="AI59" i="44"/>
  <c r="I72" i="44"/>
  <c r="AJ75" i="44"/>
  <c r="E80" i="44"/>
  <c r="AK80" i="44"/>
  <c r="BQ80" i="44"/>
  <c r="AO81" i="44"/>
  <c r="X83" i="44"/>
  <c r="AV83" i="44"/>
  <c r="BD84" i="44"/>
  <c r="H85" i="44"/>
  <c r="Q88" i="44"/>
  <c r="BE89" i="44"/>
  <c r="AG119" i="44"/>
  <c r="H125" i="44"/>
  <c r="AS129" i="44"/>
  <c r="S163" i="44"/>
  <c r="BI166" i="44"/>
  <c r="T191" i="44"/>
  <c r="BH191" i="44"/>
  <c r="BH194" i="44"/>
  <c r="AF198" i="44"/>
  <c r="BG45" i="46"/>
  <c r="BG45" i="44"/>
  <c r="N50" i="46"/>
  <c r="N50" i="44"/>
  <c r="AQ69" i="46"/>
  <c r="AQ69" i="44"/>
  <c r="AH95" i="46"/>
  <c r="AH95" i="44"/>
  <c r="BP124" i="46"/>
  <c r="BP124" i="44"/>
  <c r="A117" i="44"/>
  <c r="C34" i="46"/>
  <c r="C34" i="44" s="1"/>
  <c r="C50" i="46"/>
  <c r="C50" i="44" s="1"/>
  <c r="C133" i="46"/>
  <c r="C133" i="44" s="1"/>
  <c r="E8" i="44"/>
  <c r="BD12" i="44"/>
  <c r="AP37" i="44"/>
  <c r="F38" i="44"/>
  <c r="AL38" i="44"/>
  <c r="R39" i="44"/>
  <c r="L42" i="44"/>
  <c r="AR42" i="44"/>
  <c r="BP44" i="44"/>
  <c r="BG47" i="44"/>
  <c r="BO48" i="44"/>
  <c r="BN52" i="44"/>
  <c r="I55" i="44"/>
  <c r="AE60" i="44"/>
  <c r="W65" i="44"/>
  <c r="S66" i="44"/>
  <c r="AY66" i="44"/>
  <c r="AU67" i="44"/>
  <c r="AL71" i="44"/>
  <c r="AF74" i="44"/>
  <c r="AL78" i="44"/>
  <c r="U80" i="44"/>
  <c r="H83" i="44"/>
  <c r="AJ84" i="44"/>
  <c r="S87" i="44"/>
  <c r="E88" i="44"/>
  <c r="AO88" i="44"/>
  <c r="BI89" i="44"/>
  <c r="AV90" i="44"/>
  <c r="I119" i="44"/>
  <c r="AH139" i="44"/>
  <c r="E141" i="44"/>
  <c r="BQ143" i="44"/>
  <c r="AS157" i="44"/>
  <c r="BP161" i="44"/>
  <c r="L191" i="44"/>
  <c r="AZ194" i="44"/>
  <c r="J196" i="44"/>
  <c r="M57" i="46"/>
  <c r="M57" i="44"/>
  <c r="BC63" i="46"/>
  <c r="BC63" i="44"/>
  <c r="BN70" i="46"/>
  <c r="BN70" i="44"/>
  <c r="V71" i="46"/>
  <c r="V71" i="44"/>
  <c r="AW72" i="46"/>
  <c r="AW72" i="44"/>
  <c r="D73" i="46"/>
  <c r="D73" i="44"/>
  <c r="T73" i="46"/>
  <c r="T73" i="44"/>
  <c r="AV74" i="46"/>
  <c r="AV74" i="44"/>
  <c r="AZ75" i="46"/>
  <c r="AZ75" i="44"/>
  <c r="BP75" i="46"/>
  <c r="BP75" i="44"/>
  <c r="O76" i="46"/>
  <c r="O76" i="44"/>
  <c r="BC76" i="46"/>
  <c r="BC76" i="44"/>
  <c r="BK76" i="46"/>
  <c r="BK76" i="44"/>
  <c r="AP79" i="46"/>
  <c r="AP79" i="44"/>
  <c r="I81" i="46"/>
  <c r="I81" i="44"/>
  <c r="AW81" i="46"/>
  <c r="AW81" i="44"/>
  <c r="D82" i="46"/>
  <c r="D82" i="44"/>
  <c r="AJ82" i="46"/>
  <c r="AJ82" i="44"/>
  <c r="BP82" i="46"/>
  <c r="BP82" i="44"/>
  <c r="P83" i="46"/>
  <c r="P83" i="44"/>
  <c r="BD83" i="46"/>
  <c r="BD83" i="44"/>
  <c r="AR84" i="46"/>
  <c r="AR84" i="44"/>
  <c r="BH84" i="46"/>
  <c r="BH84" i="44"/>
  <c r="BP84" i="46"/>
  <c r="BP84" i="44"/>
  <c r="P85" i="46"/>
  <c r="P85" i="44"/>
  <c r="AF85" i="46"/>
  <c r="AF85" i="44"/>
  <c r="AV85" i="46"/>
  <c r="AV85" i="44"/>
  <c r="K86" i="46"/>
  <c r="K86" i="44"/>
  <c r="AA86" i="46"/>
  <c r="AA86" i="44"/>
  <c r="AI86" i="46"/>
  <c r="AI86" i="44"/>
  <c r="O87" i="46"/>
  <c r="O87" i="44"/>
  <c r="AU87" i="46"/>
  <c r="AU87" i="44"/>
  <c r="I88" i="46"/>
  <c r="I88" i="44"/>
  <c r="Y88" i="46"/>
  <c r="Y88" i="44"/>
  <c r="BM88" i="46"/>
  <c r="BM88" i="44"/>
  <c r="E89" i="46"/>
  <c r="E89" i="44"/>
  <c r="M89" i="46"/>
  <c r="M89" i="44"/>
  <c r="AC89" i="46"/>
  <c r="AC89" i="44"/>
  <c r="AK89" i="46"/>
  <c r="AK89" i="44"/>
  <c r="AS89" i="46"/>
  <c r="AS89" i="44"/>
  <c r="H90" i="46"/>
  <c r="H90" i="44"/>
  <c r="P90" i="46"/>
  <c r="P90" i="44"/>
  <c r="X90" i="46"/>
  <c r="X90" i="44"/>
  <c r="AF90" i="46"/>
  <c r="AF90" i="44"/>
  <c r="D91" i="46"/>
  <c r="D91" i="44"/>
  <c r="AZ91" i="46"/>
  <c r="AZ91" i="44"/>
  <c r="BH91" i="46"/>
  <c r="BH91" i="44"/>
  <c r="BP91" i="46"/>
  <c r="BP91" i="44"/>
  <c r="K92" i="46"/>
  <c r="K92" i="44"/>
  <c r="S92" i="46"/>
  <c r="S92" i="44"/>
  <c r="AA92" i="46"/>
  <c r="AA92" i="44"/>
  <c r="AI92" i="46"/>
  <c r="AI92" i="44"/>
  <c r="AY92" i="46"/>
  <c r="AY92" i="44"/>
  <c r="BG92" i="46"/>
  <c r="BG92" i="44"/>
  <c r="G93" i="46"/>
  <c r="G93" i="44"/>
  <c r="AU93" i="46"/>
  <c r="AU93" i="44"/>
  <c r="BC93" i="46"/>
  <c r="BC93" i="44"/>
  <c r="BK93" i="46"/>
  <c r="BK93" i="44"/>
  <c r="AA94" i="46"/>
  <c r="AA94" i="44"/>
  <c r="AI94" i="46"/>
  <c r="AI94" i="44"/>
  <c r="AQ94" i="46"/>
  <c r="AQ94" i="44"/>
  <c r="BG94" i="46"/>
  <c r="BG94" i="44"/>
  <c r="BO94" i="46"/>
  <c r="BO94" i="44"/>
  <c r="F95" i="46"/>
  <c r="F95" i="44"/>
  <c r="N95" i="46"/>
  <c r="N95" i="44"/>
  <c r="V95" i="46"/>
  <c r="V95" i="44"/>
  <c r="BB95" i="46"/>
  <c r="BB95" i="44"/>
  <c r="A94" i="27"/>
  <c r="C96" i="46"/>
  <c r="C96" i="44" s="1"/>
  <c r="X96" i="46"/>
  <c r="X96" i="44"/>
  <c r="AV96" i="46"/>
  <c r="AV96" i="44"/>
  <c r="BD96" i="46"/>
  <c r="BD96" i="44"/>
  <c r="BL96" i="46"/>
  <c r="BL96" i="44"/>
  <c r="S97" i="46"/>
  <c r="S97" i="44"/>
  <c r="AI97" i="46"/>
  <c r="AI97" i="44"/>
  <c r="G98" i="46"/>
  <c r="G98" i="44"/>
  <c r="O98" i="46"/>
  <c r="O98" i="44"/>
  <c r="W98" i="46"/>
  <c r="W98" i="44"/>
  <c r="AM98" i="46"/>
  <c r="AM98" i="44"/>
  <c r="BC98" i="46"/>
  <c r="BC98" i="44"/>
  <c r="K99" i="46"/>
  <c r="K99" i="44"/>
  <c r="S99" i="46"/>
  <c r="S99" i="44"/>
  <c r="AA99" i="46"/>
  <c r="AA99" i="44"/>
  <c r="AQ99" i="46"/>
  <c r="AQ99" i="44"/>
  <c r="AY99" i="46"/>
  <c r="AY99" i="44"/>
  <c r="BG99" i="46"/>
  <c r="BG99" i="44"/>
  <c r="BO99" i="46"/>
  <c r="BO99" i="44"/>
  <c r="M100" i="46"/>
  <c r="M100" i="44"/>
  <c r="AC100" i="46"/>
  <c r="AC100" i="44"/>
  <c r="AK100" i="46"/>
  <c r="AK100" i="44"/>
  <c r="AS100" i="46"/>
  <c r="AS100" i="44"/>
  <c r="Q101" i="46"/>
  <c r="Q101" i="44"/>
  <c r="BE101" i="46"/>
  <c r="BE101" i="44"/>
  <c r="BM101" i="46"/>
  <c r="BM101" i="44"/>
  <c r="J102" i="46"/>
  <c r="J102" i="44"/>
  <c r="Z102" i="46"/>
  <c r="Z102" i="44"/>
  <c r="AH102" i="46"/>
  <c r="AH102" i="44"/>
  <c r="BF102" i="46"/>
  <c r="BF102" i="44"/>
  <c r="F103" i="46"/>
  <c r="F103" i="44"/>
  <c r="V103" i="46"/>
  <c r="V103" i="44"/>
  <c r="AD103" i="46"/>
  <c r="AD103" i="44"/>
  <c r="BB103" i="46"/>
  <c r="BB103" i="44"/>
  <c r="BJ103" i="46"/>
  <c r="BJ103" i="44"/>
  <c r="I104" i="46"/>
  <c r="I104" i="44"/>
  <c r="Q104" i="46"/>
  <c r="Q104" i="44"/>
  <c r="AG104" i="46"/>
  <c r="AG104" i="44"/>
  <c r="AO104" i="46"/>
  <c r="AO104" i="44"/>
  <c r="D107" i="46"/>
  <c r="D107" i="44"/>
  <c r="L107" i="46"/>
  <c r="L107" i="44"/>
  <c r="AB107" i="46"/>
  <c r="AB107" i="44"/>
  <c r="AR107" i="46"/>
  <c r="AR107" i="44"/>
  <c r="BP107" i="46"/>
  <c r="BP107" i="44"/>
  <c r="G108" i="46"/>
  <c r="G108" i="44"/>
  <c r="AE108" i="46"/>
  <c r="AE108" i="44"/>
  <c r="AM108" i="46"/>
  <c r="AM108" i="44"/>
  <c r="AU108" i="46"/>
  <c r="AU108" i="44"/>
  <c r="BK108" i="46"/>
  <c r="BK108" i="44"/>
  <c r="K109" i="46"/>
  <c r="K109" i="44"/>
  <c r="S109" i="46"/>
  <c r="S109" i="44"/>
  <c r="AI109" i="46"/>
  <c r="AI109" i="44"/>
  <c r="AQ109" i="46"/>
  <c r="AQ109" i="44"/>
  <c r="AY109" i="46"/>
  <c r="AY109" i="44"/>
  <c r="BG109" i="46"/>
  <c r="BG109" i="44"/>
  <c r="E110" i="46"/>
  <c r="E110" i="44"/>
  <c r="AC110" i="46"/>
  <c r="AC110" i="44"/>
  <c r="AS110" i="46"/>
  <c r="AS110" i="44"/>
  <c r="BI110" i="46"/>
  <c r="BI110" i="44"/>
  <c r="K13" i="46"/>
  <c r="K13" i="44"/>
  <c r="E16" i="46"/>
  <c r="E16" i="44"/>
  <c r="BA16" i="46"/>
  <c r="BA16" i="44"/>
  <c r="AH39" i="46"/>
  <c r="AH39" i="44"/>
  <c r="BG48" i="46"/>
  <c r="BG48" i="44"/>
  <c r="Z50" i="46"/>
  <c r="Z50" i="44"/>
  <c r="BN50" i="46"/>
  <c r="BN50" i="44"/>
  <c r="F51" i="46"/>
  <c r="F51" i="44"/>
  <c r="Z54" i="46"/>
  <c r="Z54" i="44"/>
  <c r="AG56" i="46"/>
  <c r="AG56" i="44"/>
  <c r="BM56" i="46"/>
  <c r="BM56" i="44"/>
  <c r="Y58" i="46"/>
  <c r="Y58" i="44"/>
  <c r="BK60" i="46"/>
  <c r="BK60" i="44"/>
  <c r="K64" i="46"/>
  <c r="K64" i="44"/>
  <c r="BG66" i="46"/>
  <c r="BG66" i="44"/>
  <c r="R70" i="46"/>
  <c r="R70" i="44"/>
  <c r="BF70" i="46"/>
  <c r="BF70" i="44"/>
  <c r="F71" i="46"/>
  <c r="F71" i="44"/>
  <c r="BJ71" i="46"/>
  <c r="BJ71" i="44"/>
  <c r="A70" i="27"/>
  <c r="C72" i="46"/>
  <c r="C72" i="44" s="1"/>
  <c r="AO72" i="46"/>
  <c r="AO72" i="44"/>
  <c r="BE72" i="46"/>
  <c r="BE72" i="44"/>
  <c r="AB73" i="46"/>
  <c r="AB73" i="44"/>
  <c r="H74" i="46"/>
  <c r="H74" i="44"/>
  <c r="BH75" i="46"/>
  <c r="BH75" i="44"/>
  <c r="AI77" i="46"/>
  <c r="AI77" i="44"/>
  <c r="AQ77" i="46"/>
  <c r="AQ77" i="44"/>
  <c r="N78" i="46"/>
  <c r="N78" i="44"/>
  <c r="V78" i="46"/>
  <c r="V78" i="44"/>
  <c r="BB78" i="46"/>
  <c r="BB78" i="44"/>
  <c r="BJ78" i="46"/>
  <c r="BJ78" i="44"/>
  <c r="J79" i="46"/>
  <c r="J79" i="44"/>
  <c r="A72" i="44"/>
  <c r="A128" i="44"/>
  <c r="V27" i="44"/>
  <c r="AX36" i="44"/>
  <c r="AX37" i="44"/>
  <c r="T44" i="44"/>
  <c r="BC45" i="44"/>
  <c r="BF50" i="44"/>
  <c r="BF51" i="44"/>
  <c r="R52" i="44"/>
  <c r="AX52" i="44"/>
  <c r="Q61" i="44"/>
  <c r="BC67" i="44"/>
  <c r="AP70" i="44"/>
  <c r="Q72" i="44"/>
  <c r="AG72" i="44"/>
  <c r="BH73" i="44"/>
  <c r="BL74" i="44"/>
  <c r="AU76" i="44"/>
  <c r="BK77" i="44"/>
  <c r="BM81" i="44"/>
  <c r="T82" i="44"/>
  <c r="AF83" i="44"/>
  <c r="W87" i="44"/>
  <c r="U89" i="44"/>
  <c r="AE93" i="44"/>
  <c r="BO108" i="44"/>
  <c r="AC118" i="44"/>
  <c r="BH134" i="44"/>
  <c r="AF138" i="44"/>
  <c r="BD181" i="44"/>
  <c r="G183" i="44"/>
  <c r="AR191" i="44"/>
  <c r="D30" i="46"/>
  <c r="D30" i="44"/>
  <c r="AH37" i="46"/>
  <c r="AH37" i="44"/>
  <c r="N38" i="46"/>
  <c r="N38" i="44"/>
  <c r="AZ42" i="46"/>
  <c r="AZ42" i="44"/>
  <c r="AE45" i="46"/>
  <c r="AE45" i="44"/>
  <c r="BO46" i="46"/>
  <c r="BO46" i="44"/>
  <c r="AY48" i="46"/>
  <c r="AY48" i="44"/>
  <c r="AT49" i="46"/>
  <c r="AT49" i="44"/>
  <c r="AP50" i="46"/>
  <c r="AP50" i="44"/>
  <c r="F53" i="46"/>
  <c r="F53" i="44"/>
  <c r="AT53" i="46"/>
  <c r="AT53" i="44"/>
  <c r="BF54" i="46"/>
  <c r="BF54" i="44"/>
  <c r="AO58" i="46"/>
  <c r="AO58" i="44"/>
  <c r="AC62" i="46"/>
  <c r="AC62" i="44"/>
  <c r="AU63" i="46"/>
  <c r="AU63" i="44"/>
  <c r="BK65" i="46"/>
  <c r="BK65" i="44"/>
  <c r="AR73" i="46"/>
  <c r="AR73" i="44"/>
  <c r="A133" i="44"/>
  <c r="C79" i="46"/>
  <c r="C79" i="44" s="1"/>
  <c r="C103" i="46"/>
  <c r="C103" i="44" s="1"/>
  <c r="AZ31" i="44"/>
  <c r="AF35" i="44"/>
  <c r="BH35" i="44"/>
  <c r="AR40" i="44"/>
  <c r="G45" i="44"/>
  <c r="AM45" i="44"/>
  <c r="K46" i="44"/>
  <c r="BK46" i="44"/>
  <c r="AD49" i="44"/>
  <c r="AH50" i="44"/>
  <c r="U55" i="44"/>
  <c r="BE56" i="44"/>
  <c r="S59" i="44"/>
  <c r="AM63" i="44"/>
  <c r="F70" i="44"/>
  <c r="BM72" i="44"/>
  <c r="AB75" i="44"/>
  <c r="AN75" i="44"/>
  <c r="BO77" i="44"/>
  <c r="AT78" i="44"/>
  <c r="BF79" i="44"/>
  <c r="M80" i="44"/>
  <c r="AC80" i="44"/>
  <c r="AS80" i="44"/>
  <c r="BI80" i="44"/>
  <c r="AG81" i="44"/>
  <c r="AW88" i="44"/>
  <c r="AN90" i="44"/>
  <c r="BD90" i="44"/>
  <c r="AR96" i="44"/>
  <c r="BP106" i="44"/>
  <c r="BE110" i="44"/>
  <c r="BQ118" i="44"/>
  <c r="BM121" i="44"/>
  <c r="AM130" i="44"/>
  <c r="AW156" i="44"/>
  <c r="AF160" i="44"/>
  <c r="J170" i="44"/>
  <c r="R170" i="44"/>
  <c r="Z170" i="44"/>
  <c r="AH170" i="44"/>
  <c r="AP170" i="44"/>
  <c r="AX170" i="44"/>
  <c r="BF170" i="44"/>
  <c r="BN170" i="44"/>
  <c r="S171" i="44"/>
  <c r="Q177" i="44"/>
  <c r="BE177" i="44"/>
  <c r="I179" i="44"/>
  <c r="Q179" i="44"/>
  <c r="Y179" i="44"/>
  <c r="AG179" i="44"/>
  <c r="AO179" i="44"/>
  <c r="AW179" i="44"/>
  <c r="BE179" i="44"/>
  <c r="BM179" i="44"/>
  <c r="BN184" i="44"/>
  <c r="H195" i="44"/>
  <c r="H201" i="46"/>
  <c r="H201" i="44"/>
  <c r="BL201" i="46"/>
  <c r="BL201" i="44"/>
  <c r="AJ202" i="46"/>
  <c r="AJ202" i="44"/>
  <c r="AF111" i="44"/>
  <c r="T112" i="44"/>
  <c r="AZ112" i="44"/>
  <c r="AV113" i="44"/>
  <c r="T202" i="44"/>
  <c r="K114" i="44"/>
  <c r="AI114" i="44"/>
  <c r="V115" i="44"/>
  <c r="AX116" i="44"/>
  <c r="AO118" i="44"/>
  <c r="L202" i="44"/>
  <c r="BH202" i="44"/>
  <c r="V203" i="44"/>
  <c r="AV111" i="46"/>
  <c r="AV111" i="44"/>
  <c r="BL111" i="46"/>
  <c r="BL111" i="44"/>
  <c r="R116" i="46"/>
  <c r="R116" i="44"/>
  <c r="AP116" i="46"/>
  <c r="AP116" i="44"/>
  <c r="N117" i="46"/>
  <c r="N117" i="44"/>
  <c r="AL117" i="46"/>
  <c r="AL117" i="44"/>
  <c r="I118" i="46"/>
  <c r="I118" i="44"/>
  <c r="BE118" i="46"/>
  <c r="BE118" i="44"/>
  <c r="BQ119" i="46"/>
  <c r="BQ119" i="44"/>
  <c r="AG120" i="46"/>
  <c r="AG120" i="44"/>
  <c r="BD124" i="46"/>
  <c r="BD124" i="44"/>
  <c r="T125" i="46"/>
  <c r="T125" i="44"/>
  <c r="AN126" i="46"/>
  <c r="AN126" i="44"/>
  <c r="BD126" i="46"/>
  <c r="BD126" i="44"/>
  <c r="AH127" i="46"/>
  <c r="AH127" i="44"/>
  <c r="AL128" i="46"/>
  <c r="AL128" i="44"/>
  <c r="BJ128" i="46"/>
  <c r="BJ128" i="44"/>
  <c r="BE129" i="46"/>
  <c r="BE129" i="44"/>
  <c r="AA130" i="46"/>
  <c r="AA130" i="44"/>
  <c r="G131" i="46"/>
  <c r="G131" i="44"/>
  <c r="AN111" i="44"/>
  <c r="AB112" i="44"/>
  <c r="AA114" i="44"/>
  <c r="N115" i="44"/>
  <c r="AD115" i="44"/>
  <c r="AW118" i="44"/>
  <c r="BM118" i="44"/>
  <c r="X122" i="44"/>
  <c r="AN122" i="44"/>
  <c r="BJ200" i="44"/>
  <c r="X201" i="44"/>
  <c r="AE131" i="44"/>
  <c r="P134" i="44"/>
  <c r="L135" i="44"/>
  <c r="AJ135" i="44"/>
  <c r="AE136" i="44"/>
  <c r="AB138" i="44"/>
  <c r="N139" i="44"/>
  <c r="AL139" i="44"/>
  <c r="BJ139" i="44"/>
  <c r="AS7" i="46"/>
  <c r="AS7" i="44"/>
  <c r="AX10" i="46"/>
  <c r="AX10" i="44"/>
  <c r="BN10" i="46"/>
  <c r="BN10" i="44"/>
  <c r="Q15" i="46"/>
  <c r="Q15" i="44"/>
  <c r="E18" i="46"/>
  <c r="E18" i="44"/>
  <c r="AM19" i="46"/>
  <c r="AM19" i="44"/>
  <c r="AB23" i="46"/>
  <c r="AB23" i="44"/>
  <c r="Y18" i="44"/>
  <c r="BH23" i="44"/>
  <c r="AM25" i="44"/>
  <c r="D29" i="44"/>
  <c r="AJ29" i="44"/>
  <c r="BH29" i="44"/>
  <c r="AT33" i="44"/>
  <c r="P35" i="44"/>
  <c r="AN44" i="44"/>
  <c r="S45" i="44"/>
  <c r="J51" i="44"/>
  <c r="BN51" i="44"/>
  <c r="AK56" i="44"/>
  <c r="AW57" i="44"/>
  <c r="BI58" i="44"/>
  <c r="V70" i="44"/>
  <c r="BF71" i="44"/>
  <c r="AB74" i="44"/>
  <c r="BF78" i="44"/>
  <c r="BD28" i="46"/>
  <c r="BD28" i="44"/>
  <c r="BD30" i="46"/>
  <c r="BD30" i="44"/>
  <c r="BL30" i="46"/>
  <c r="BL30" i="44"/>
  <c r="A31" i="27"/>
  <c r="C33" i="46"/>
  <c r="C33" i="44" s="1"/>
  <c r="J33" i="46"/>
  <c r="J33" i="44"/>
  <c r="F37" i="46"/>
  <c r="F37" i="44"/>
  <c r="BJ37" i="46"/>
  <c r="BJ37" i="44"/>
  <c r="AP38" i="46"/>
  <c r="AP38" i="44"/>
  <c r="AX38" i="46"/>
  <c r="AX38" i="44"/>
  <c r="BJ39" i="46"/>
  <c r="BJ39" i="44"/>
  <c r="A38" i="27"/>
  <c r="C40" i="46"/>
  <c r="C40" i="44" s="1"/>
  <c r="H44" i="46"/>
  <c r="H44" i="44"/>
  <c r="W46" i="46"/>
  <c r="W46" i="44"/>
  <c r="AM46" i="46"/>
  <c r="AM46" i="44"/>
  <c r="BC46" i="46"/>
  <c r="BC46" i="44"/>
  <c r="AM48" i="46"/>
  <c r="AM48" i="44"/>
  <c r="BC48" i="46"/>
  <c r="BC48" i="44"/>
  <c r="BK48" i="46"/>
  <c r="BK48" i="44"/>
  <c r="J49" i="46"/>
  <c r="J49" i="44"/>
  <c r="A49" i="27"/>
  <c r="A51" i="44"/>
  <c r="R51" i="46"/>
  <c r="R51" i="44"/>
  <c r="N52" i="46"/>
  <c r="N52" i="44"/>
  <c r="V52" i="46"/>
  <c r="V52" i="44"/>
  <c r="A53" i="27"/>
  <c r="C55" i="46"/>
  <c r="C55" i="44" s="1"/>
  <c r="Y55" i="46"/>
  <c r="Y55" i="44"/>
  <c r="AO55" i="46"/>
  <c r="AO55" i="44"/>
  <c r="BE55" i="46"/>
  <c r="BE55" i="44"/>
  <c r="BM55" i="46"/>
  <c r="BM55" i="44"/>
  <c r="BI56" i="46"/>
  <c r="BI56" i="44"/>
  <c r="G59" i="46"/>
  <c r="G59" i="44"/>
  <c r="AE59" i="46"/>
  <c r="AE59" i="44"/>
  <c r="BC59" i="46"/>
  <c r="BC59" i="44"/>
  <c r="K60" i="46"/>
  <c r="K60" i="44"/>
  <c r="AA60" i="46"/>
  <c r="AA60" i="44"/>
  <c r="AQ60" i="46"/>
  <c r="AQ60" i="44"/>
  <c r="BO60" i="46"/>
  <c r="BO60" i="44"/>
  <c r="AC61" i="46"/>
  <c r="AC61" i="44"/>
  <c r="BE62" i="46"/>
  <c r="BE62" i="44"/>
  <c r="BM62" i="46"/>
  <c r="BM62" i="44"/>
  <c r="K63" i="46"/>
  <c r="K63" i="44"/>
  <c r="AI63" i="46"/>
  <c r="AI63" i="44"/>
  <c r="BO63" i="46"/>
  <c r="BO63" i="44"/>
  <c r="S65" i="46"/>
  <c r="S65" i="44"/>
  <c r="AY65" i="46"/>
  <c r="AY65" i="44"/>
  <c r="AE68" i="46"/>
  <c r="AE68" i="44"/>
  <c r="AL70" i="46"/>
  <c r="AL70" i="44"/>
  <c r="BB70" i="46"/>
  <c r="BB70" i="44"/>
  <c r="BJ70" i="46"/>
  <c r="BJ70" i="44"/>
  <c r="J71" i="46"/>
  <c r="J71" i="44"/>
  <c r="Z71" i="46"/>
  <c r="Z71" i="44"/>
  <c r="AH71" i="46"/>
  <c r="AH71" i="44"/>
  <c r="AP71" i="46"/>
  <c r="AP71" i="44"/>
  <c r="E72" i="46"/>
  <c r="E72" i="44"/>
  <c r="M72" i="46"/>
  <c r="M72" i="44"/>
  <c r="AK72" i="46"/>
  <c r="AK72" i="44"/>
  <c r="BA72" i="46"/>
  <c r="BA72" i="44"/>
  <c r="BQ72" i="46"/>
  <c r="BQ72" i="44"/>
  <c r="P73" i="46"/>
  <c r="P73" i="44"/>
  <c r="AN73" i="46"/>
  <c r="AN73" i="44"/>
  <c r="AV73" i="46"/>
  <c r="AV73" i="44"/>
  <c r="BD73" i="46"/>
  <c r="BD73" i="44"/>
  <c r="BL73" i="46"/>
  <c r="BL73" i="44"/>
  <c r="AR74" i="46"/>
  <c r="AR74" i="44"/>
  <c r="BH74" i="46"/>
  <c r="BH74" i="44"/>
  <c r="BP74" i="46"/>
  <c r="BP74" i="44"/>
  <c r="H75" i="46"/>
  <c r="H75" i="44"/>
  <c r="P75" i="46"/>
  <c r="P75" i="44"/>
  <c r="X75" i="46"/>
  <c r="X75" i="44"/>
  <c r="AF75" i="46"/>
  <c r="AF75" i="44"/>
  <c r="AV75" i="46"/>
  <c r="AV75" i="44"/>
  <c r="BD75" i="46"/>
  <c r="BD75" i="44"/>
  <c r="BL75" i="46"/>
  <c r="BL75" i="44"/>
  <c r="K76" i="46"/>
  <c r="K76" i="44"/>
  <c r="S76" i="46"/>
  <c r="S76" i="44"/>
  <c r="AA76" i="46"/>
  <c r="AA76" i="44"/>
  <c r="AQ76" i="46"/>
  <c r="AQ76" i="44"/>
  <c r="G77" i="46"/>
  <c r="G77" i="44"/>
  <c r="O77" i="46"/>
  <c r="O77" i="44"/>
  <c r="W77" i="46"/>
  <c r="W77" i="44"/>
  <c r="AM77" i="46"/>
  <c r="AM77" i="44"/>
  <c r="AU77" i="46"/>
  <c r="AU77" i="44"/>
  <c r="BC77" i="46"/>
  <c r="BC77" i="44"/>
  <c r="J78" i="46"/>
  <c r="J78" i="44"/>
  <c r="Z78" i="46"/>
  <c r="Z78" i="44"/>
  <c r="AP78" i="46"/>
  <c r="AP78" i="44"/>
  <c r="AX78" i="46"/>
  <c r="AX78" i="44"/>
  <c r="BN78" i="46"/>
  <c r="BN78" i="44"/>
  <c r="F79" i="46"/>
  <c r="F79" i="44"/>
  <c r="N79" i="46"/>
  <c r="N79" i="44"/>
  <c r="V79" i="46"/>
  <c r="V79" i="44"/>
  <c r="AL79" i="46"/>
  <c r="AL79" i="44"/>
  <c r="AT79" i="46"/>
  <c r="AT79" i="44"/>
  <c r="BB79" i="46"/>
  <c r="BB79" i="44"/>
  <c r="BJ79" i="46"/>
  <c r="BJ79" i="44"/>
  <c r="A78" i="27"/>
  <c r="A80" i="44"/>
  <c r="I80" i="46"/>
  <c r="I80" i="44"/>
  <c r="Q80" i="46"/>
  <c r="Q80" i="44"/>
  <c r="AO80" i="46"/>
  <c r="AO80" i="44"/>
  <c r="AW80" i="46"/>
  <c r="AW80" i="44"/>
  <c r="BE80" i="46"/>
  <c r="BE80" i="44"/>
  <c r="BM80" i="46"/>
  <c r="BM80" i="44"/>
  <c r="E81" i="46"/>
  <c r="E81" i="44"/>
  <c r="M81" i="46"/>
  <c r="M81" i="44"/>
  <c r="U81" i="46"/>
  <c r="U81" i="44"/>
  <c r="AC81" i="46"/>
  <c r="AC81" i="44"/>
  <c r="AK81" i="46"/>
  <c r="AK81" i="44"/>
  <c r="AS81" i="46"/>
  <c r="AS81" i="44"/>
  <c r="BA81" i="46"/>
  <c r="BA81" i="44"/>
  <c r="BI81" i="46"/>
  <c r="BI81" i="44"/>
  <c r="BQ81" i="46"/>
  <c r="BQ81" i="44"/>
  <c r="P82" i="46"/>
  <c r="P82" i="44"/>
  <c r="X82" i="46"/>
  <c r="X82" i="44"/>
  <c r="AF82" i="46"/>
  <c r="AF82" i="44"/>
  <c r="AV82" i="46"/>
  <c r="AV82" i="44"/>
  <c r="BD82" i="46"/>
  <c r="BD82" i="44"/>
  <c r="BL82" i="46"/>
  <c r="BL82" i="44"/>
  <c r="D83" i="46"/>
  <c r="D83" i="44"/>
  <c r="L83" i="46"/>
  <c r="L83" i="44"/>
  <c r="T83" i="46"/>
  <c r="T83" i="44"/>
  <c r="AB83" i="46"/>
  <c r="AB83" i="44"/>
  <c r="AJ83" i="46"/>
  <c r="AJ83" i="44"/>
  <c r="AR83" i="46"/>
  <c r="AR83" i="44"/>
  <c r="AZ83" i="46"/>
  <c r="AZ83" i="44"/>
  <c r="BH83" i="46"/>
  <c r="BH83" i="44"/>
  <c r="BP83" i="46"/>
  <c r="BP83" i="44"/>
  <c r="H84" i="46"/>
  <c r="H84" i="44"/>
  <c r="P84" i="46"/>
  <c r="P84" i="44"/>
  <c r="X84" i="46"/>
  <c r="X84" i="44"/>
  <c r="AF84" i="46"/>
  <c r="AF84" i="44"/>
  <c r="AN84" i="46"/>
  <c r="AN84" i="44"/>
  <c r="AV84" i="46"/>
  <c r="AV84" i="44"/>
  <c r="BL84" i="46"/>
  <c r="BL84" i="44"/>
  <c r="D85" i="46"/>
  <c r="D85" i="44"/>
  <c r="L85" i="46"/>
  <c r="L85" i="44"/>
  <c r="AB85" i="46"/>
  <c r="AB85" i="44"/>
  <c r="AJ85" i="46"/>
  <c r="AJ85" i="44"/>
  <c r="AR85" i="46"/>
  <c r="AR85" i="44"/>
  <c r="AZ85" i="46"/>
  <c r="AZ85" i="44"/>
  <c r="BH85" i="46"/>
  <c r="BH85" i="44"/>
  <c r="BP85" i="46"/>
  <c r="BP85" i="44"/>
  <c r="G86" i="46"/>
  <c r="G86" i="44"/>
  <c r="O86" i="46"/>
  <c r="O86" i="44"/>
  <c r="W86" i="46"/>
  <c r="W86" i="44"/>
  <c r="AE86" i="46"/>
  <c r="AE86" i="44"/>
  <c r="AM86" i="46"/>
  <c r="AM86" i="44"/>
  <c r="AU86" i="46"/>
  <c r="AU86" i="44"/>
  <c r="BC86" i="46"/>
  <c r="BC86" i="44"/>
  <c r="BK86" i="46"/>
  <c r="BK86" i="44"/>
  <c r="K87" i="46"/>
  <c r="K87" i="44"/>
  <c r="AA87" i="46"/>
  <c r="AA87" i="44"/>
  <c r="AI87" i="46"/>
  <c r="AI87" i="44"/>
  <c r="AQ87" i="46"/>
  <c r="AQ87" i="44"/>
  <c r="AY87" i="46"/>
  <c r="AY87" i="44"/>
  <c r="BG87" i="46"/>
  <c r="BG87" i="44"/>
  <c r="BO87" i="46"/>
  <c r="BO87" i="44"/>
  <c r="U88" i="46"/>
  <c r="U88" i="44"/>
  <c r="AC88" i="46"/>
  <c r="AC88" i="44"/>
  <c r="BA88" i="46"/>
  <c r="BA88" i="44"/>
  <c r="BI88" i="46"/>
  <c r="BI88" i="44"/>
  <c r="BQ88" i="46"/>
  <c r="BQ88" i="44"/>
  <c r="I89" i="46"/>
  <c r="I89" i="44"/>
  <c r="Y89" i="46"/>
  <c r="Y89" i="44"/>
  <c r="AG89" i="46"/>
  <c r="AG89" i="44"/>
  <c r="AW89" i="46"/>
  <c r="AW89" i="44"/>
  <c r="BM89" i="46"/>
  <c r="BM89" i="44"/>
  <c r="D90" i="46"/>
  <c r="D90" i="44"/>
  <c r="L90" i="46"/>
  <c r="L90" i="44"/>
  <c r="T90" i="46"/>
  <c r="T90" i="44"/>
  <c r="AB90" i="46"/>
  <c r="AB90" i="44"/>
  <c r="AR90" i="46"/>
  <c r="AR90" i="44"/>
  <c r="AZ90" i="46"/>
  <c r="AZ90" i="44"/>
  <c r="BH90" i="46"/>
  <c r="BH90" i="44"/>
  <c r="BP90" i="46"/>
  <c r="BP90" i="44"/>
  <c r="P91" i="46"/>
  <c r="P91" i="44"/>
  <c r="AF91" i="46"/>
  <c r="AF91" i="44"/>
  <c r="AA24" i="46"/>
  <c r="AA24" i="44"/>
  <c r="BC25" i="46"/>
  <c r="BC25" i="44"/>
  <c r="BB27" i="46"/>
  <c r="BB27" i="44"/>
  <c r="BL28" i="46"/>
  <c r="BL28" i="44"/>
  <c r="BP29" i="46"/>
  <c r="BP29" i="44"/>
  <c r="P30" i="46"/>
  <c r="P30" i="44"/>
  <c r="T31" i="46"/>
  <c r="T31" i="44"/>
  <c r="AJ34" i="46"/>
  <c r="AJ34" i="44"/>
  <c r="V37" i="46"/>
  <c r="V37" i="44"/>
  <c r="F39" i="46"/>
  <c r="F39" i="44"/>
  <c r="V39" i="46"/>
  <c r="V39" i="44"/>
  <c r="AL39" i="46"/>
  <c r="AL39" i="44"/>
  <c r="X42" i="46"/>
  <c r="X42" i="44"/>
  <c r="AN42" i="46"/>
  <c r="AN42" i="44"/>
  <c r="AV42" i="46"/>
  <c r="AV42" i="44"/>
  <c r="AA47" i="46"/>
  <c r="AA47" i="44"/>
  <c r="G48" i="46"/>
  <c r="G48" i="44"/>
  <c r="AE48" i="46"/>
  <c r="AE48" i="44"/>
  <c r="AU48" i="46"/>
  <c r="AU48" i="44"/>
  <c r="Z49" i="46"/>
  <c r="Z49" i="44"/>
  <c r="F52" i="46"/>
  <c r="F52" i="44"/>
  <c r="A51" i="27"/>
  <c r="C53" i="46"/>
  <c r="C53" i="44" s="1"/>
  <c r="R53" i="46"/>
  <c r="R53" i="44"/>
  <c r="AH53" i="46"/>
  <c r="AH53" i="44"/>
  <c r="AX53" i="46"/>
  <c r="AX53" i="44"/>
  <c r="BF53" i="46"/>
  <c r="BF53" i="44"/>
  <c r="F54" i="46"/>
  <c r="F54" i="44"/>
  <c r="V54" i="46"/>
  <c r="V54" i="44"/>
  <c r="AL54" i="46"/>
  <c r="AL54" i="44"/>
  <c r="BB54" i="46"/>
  <c r="BB54" i="44"/>
  <c r="Q55" i="46"/>
  <c r="Q55" i="44"/>
  <c r="U56" i="46"/>
  <c r="U56" i="44"/>
  <c r="AC56" i="46"/>
  <c r="AC56" i="44"/>
  <c r="BA56" i="46"/>
  <c r="BA56" i="44"/>
  <c r="BQ56" i="46"/>
  <c r="BQ56" i="44"/>
  <c r="Q57" i="46"/>
  <c r="Q57" i="44"/>
  <c r="Y57" i="46"/>
  <c r="Y57" i="44"/>
  <c r="U61" i="46"/>
  <c r="U61" i="44"/>
  <c r="BA61" i="46"/>
  <c r="BA61" i="44"/>
  <c r="I62" i="46"/>
  <c r="I62" i="44"/>
  <c r="AO62" i="46"/>
  <c r="AO62" i="44"/>
  <c r="AQ63" i="46"/>
  <c r="AQ63" i="44"/>
  <c r="O64" i="46"/>
  <c r="O64" i="44"/>
  <c r="AI65" i="46"/>
  <c r="AI65" i="44"/>
  <c r="BG65" i="46"/>
  <c r="BG65" i="44"/>
  <c r="S67" i="46"/>
  <c r="S67" i="44"/>
  <c r="BC68" i="46"/>
  <c r="BC68" i="44"/>
  <c r="BK68" i="46"/>
  <c r="BK68" i="44"/>
  <c r="AA69" i="46"/>
  <c r="AA69" i="44"/>
  <c r="BK25" i="44"/>
  <c r="H28" i="44"/>
  <c r="AZ30" i="44"/>
  <c r="BD31" i="44"/>
  <c r="AX33" i="44"/>
  <c r="BL34" i="44"/>
  <c r="AD37" i="44"/>
  <c r="AJ41" i="44"/>
  <c r="D43" i="44"/>
  <c r="AV44" i="44"/>
  <c r="O46" i="44"/>
  <c r="AQ47" i="44"/>
  <c r="W48" i="44"/>
  <c r="AX51" i="44"/>
  <c r="BB52" i="44"/>
  <c r="M56" i="44"/>
  <c r="AS56" i="44"/>
  <c r="S63" i="44"/>
  <c r="BG67" i="44"/>
  <c r="G68" i="44"/>
  <c r="AU68" i="44"/>
  <c r="BI72" i="44"/>
  <c r="AI76" i="44"/>
  <c r="BG76" i="44"/>
  <c r="AE77" i="44"/>
  <c r="AX26" i="46"/>
  <c r="AX26" i="44"/>
  <c r="X30" i="46"/>
  <c r="X30" i="44"/>
  <c r="AN30" i="46"/>
  <c r="AN30" i="44"/>
  <c r="AZ34" i="46"/>
  <c r="AZ34" i="44"/>
  <c r="R36" i="46"/>
  <c r="R36" i="44"/>
  <c r="AT37" i="46"/>
  <c r="AT37" i="44"/>
  <c r="R38" i="46"/>
  <c r="R38" i="44"/>
  <c r="BD40" i="46"/>
  <c r="BD40" i="44"/>
  <c r="AZ41" i="46"/>
  <c r="AZ41" i="44"/>
  <c r="BP41" i="46"/>
  <c r="BP41" i="44"/>
  <c r="AF44" i="46"/>
  <c r="AF44" i="44"/>
  <c r="G46" i="46"/>
  <c r="G46" i="44"/>
  <c r="AE46" i="46"/>
  <c r="AE46" i="44"/>
  <c r="AU46" i="46"/>
  <c r="AU46" i="44"/>
  <c r="BF49" i="46"/>
  <c r="BF49" i="44"/>
  <c r="AH51" i="46"/>
  <c r="AH51" i="44"/>
  <c r="AP51" i="46"/>
  <c r="AP51" i="44"/>
  <c r="AP53" i="46"/>
  <c r="AP53" i="44"/>
  <c r="AG55" i="46"/>
  <c r="AG55" i="44"/>
  <c r="AW55" i="46"/>
  <c r="AW55" i="44"/>
  <c r="AO57" i="46"/>
  <c r="AO57" i="44"/>
  <c r="BM57" i="46"/>
  <c r="BM57" i="44"/>
  <c r="M58" i="46"/>
  <c r="M58" i="44"/>
  <c r="AC58" i="46"/>
  <c r="AC58" i="44"/>
  <c r="AK58" i="46"/>
  <c r="AK58" i="44"/>
  <c r="AS58" i="46"/>
  <c r="AS58" i="44"/>
  <c r="BA58" i="46"/>
  <c r="BA58" i="44"/>
  <c r="BQ58" i="46"/>
  <c r="BQ58" i="44"/>
  <c r="W59" i="46"/>
  <c r="W59" i="44"/>
  <c r="AM59" i="46"/>
  <c r="AM59" i="44"/>
  <c r="BK59" i="46"/>
  <c r="BK59" i="44"/>
  <c r="S60" i="46"/>
  <c r="S60" i="44"/>
  <c r="AI60" i="46"/>
  <c r="AI60" i="44"/>
  <c r="AY60" i="46"/>
  <c r="AY60" i="44"/>
  <c r="BG60" i="46"/>
  <c r="BG60" i="44"/>
  <c r="M61" i="46"/>
  <c r="M61" i="44"/>
  <c r="AS61" i="46"/>
  <c r="AS61" i="44"/>
  <c r="BQ61" i="46"/>
  <c r="BQ61" i="44"/>
  <c r="Y62" i="46"/>
  <c r="Y62" i="44"/>
  <c r="W64" i="46"/>
  <c r="W64" i="44"/>
  <c r="AM64" i="46"/>
  <c r="AM64" i="44"/>
  <c r="AQ65" i="46"/>
  <c r="AQ65" i="44"/>
  <c r="BO65" i="46"/>
  <c r="BO65" i="44"/>
  <c r="K67" i="46"/>
  <c r="K67" i="44"/>
  <c r="K69" i="46"/>
  <c r="K69" i="44"/>
  <c r="AI69" i="46"/>
  <c r="AI69" i="44"/>
  <c r="AY69" i="46"/>
  <c r="AY69" i="44"/>
  <c r="BG69" i="46"/>
  <c r="BG69" i="44"/>
  <c r="BO69" i="46"/>
  <c r="BO69" i="44"/>
  <c r="N70" i="46"/>
  <c r="N70" i="44"/>
  <c r="AT70" i="46"/>
  <c r="AT70" i="44"/>
  <c r="A69" i="27"/>
  <c r="C71" i="46"/>
  <c r="C71" i="44" s="1"/>
  <c r="L74" i="46"/>
  <c r="L74" i="44"/>
  <c r="A71" i="44"/>
  <c r="AG22" i="44"/>
  <c r="BO24" i="44"/>
  <c r="N27" i="44"/>
  <c r="AP27" i="44"/>
  <c r="AR29" i="44"/>
  <c r="AF30" i="44"/>
  <c r="AD33" i="44"/>
  <c r="AR34" i="44"/>
  <c r="AP36" i="44"/>
  <c r="X40" i="44"/>
  <c r="X44" i="44"/>
  <c r="AA45" i="44"/>
  <c r="AL52" i="44"/>
  <c r="J53" i="44"/>
  <c r="I57" i="44"/>
  <c r="BK64" i="44"/>
  <c r="AA65" i="44"/>
  <c r="AS72" i="44"/>
  <c r="AF73" i="44"/>
  <c r="AG80" i="44"/>
  <c r="AH26" i="46"/>
  <c r="AH26" i="44"/>
  <c r="X28" i="46"/>
  <c r="X28" i="44"/>
  <c r="AN28" i="46"/>
  <c r="AN28" i="44"/>
  <c r="AP33" i="46"/>
  <c r="AP33" i="44"/>
  <c r="L34" i="46"/>
  <c r="L34" i="44"/>
  <c r="BP34" i="46"/>
  <c r="BP34" i="44"/>
  <c r="H35" i="46"/>
  <c r="H35" i="44"/>
  <c r="X35" i="46"/>
  <c r="X35" i="44"/>
  <c r="AN35" i="46"/>
  <c r="AN35" i="44"/>
  <c r="Z36" i="46"/>
  <c r="Z36" i="44"/>
  <c r="AD39" i="46"/>
  <c r="AD39" i="44"/>
  <c r="P40" i="46"/>
  <c r="P40" i="44"/>
  <c r="AN40" i="46"/>
  <c r="AN40" i="44"/>
  <c r="L43" i="46"/>
  <c r="L43" i="44"/>
  <c r="T43" i="46"/>
  <c r="T43" i="44"/>
  <c r="AJ43" i="46"/>
  <c r="AJ43" i="44"/>
  <c r="AZ43" i="46"/>
  <c r="AZ43" i="44"/>
  <c r="BP43" i="46"/>
  <c r="BP43" i="44"/>
  <c r="AI45" i="46"/>
  <c r="AI45" i="44"/>
  <c r="AY45" i="46"/>
  <c r="AY45" i="44"/>
  <c r="S47" i="46"/>
  <c r="S47" i="44"/>
  <c r="AI47" i="46"/>
  <c r="AI47" i="44"/>
  <c r="AH49" i="46"/>
  <c r="AH49" i="44"/>
  <c r="AX49" i="46"/>
  <c r="AX49" i="44"/>
  <c r="AD50" i="46"/>
  <c r="AD50" i="44"/>
  <c r="AL50" i="46"/>
  <c r="AL50" i="44"/>
  <c r="AT50" i="46"/>
  <c r="AT50" i="44"/>
  <c r="BJ50" i="46"/>
  <c r="BJ50" i="44"/>
  <c r="AT52" i="46"/>
  <c r="AT52" i="44"/>
  <c r="BJ52" i="46"/>
  <c r="BJ52" i="44"/>
  <c r="N54" i="46"/>
  <c r="N54" i="44"/>
  <c r="AD54" i="46"/>
  <c r="AD54" i="44"/>
  <c r="BJ54" i="46"/>
  <c r="BJ54" i="44"/>
  <c r="E58" i="46"/>
  <c r="E58" i="44"/>
  <c r="BI61" i="46"/>
  <c r="BI61" i="44"/>
  <c r="Q62" i="46"/>
  <c r="Q62" i="44"/>
  <c r="AG62" i="46"/>
  <c r="AG62" i="44"/>
  <c r="AY63" i="46"/>
  <c r="AY63" i="44"/>
  <c r="G64" i="46"/>
  <c r="G64" i="44"/>
  <c r="AE64" i="46"/>
  <c r="AE64" i="44"/>
  <c r="AU64" i="46"/>
  <c r="AU64" i="44"/>
  <c r="BC64" i="46"/>
  <c r="BC64" i="44"/>
  <c r="AI67" i="46"/>
  <c r="AI67" i="44"/>
  <c r="AQ67" i="46"/>
  <c r="AQ67" i="44"/>
  <c r="W68" i="46"/>
  <c r="W68" i="44"/>
  <c r="A53" i="44"/>
  <c r="C51" i="46"/>
  <c r="C51" i="44" s="1"/>
  <c r="AP8" i="44"/>
  <c r="AS21" i="44"/>
  <c r="AR23" i="44"/>
  <c r="BH28" i="44"/>
  <c r="AJ30" i="44"/>
  <c r="AF31" i="44"/>
  <c r="AV34" i="44"/>
  <c r="N37" i="44"/>
  <c r="BF38" i="44"/>
  <c r="T41" i="44"/>
  <c r="AF42" i="44"/>
  <c r="BD42" i="44"/>
  <c r="R49" i="44"/>
  <c r="F50" i="44"/>
  <c r="V50" i="44"/>
  <c r="Z51" i="44"/>
  <c r="BN53" i="44"/>
  <c r="AT54" i="44"/>
  <c r="BE57" i="44"/>
  <c r="AA63" i="44"/>
  <c r="AD70" i="44"/>
  <c r="AX71" i="44"/>
  <c r="BN71" i="44"/>
  <c r="AC72" i="44"/>
  <c r="T74" i="44"/>
  <c r="AZ74" i="44"/>
  <c r="AN82" i="44"/>
  <c r="AL9" i="46"/>
  <c r="AL9" i="44"/>
  <c r="AM14" i="46"/>
  <c r="AM14" i="44"/>
  <c r="AO15" i="46"/>
  <c r="AO15" i="44"/>
  <c r="Q17" i="46"/>
  <c r="Q17" i="44"/>
  <c r="AS18" i="46"/>
  <c r="AS18" i="44"/>
  <c r="G19" i="46"/>
  <c r="G19" i="44"/>
  <c r="U21" i="46"/>
  <c r="U21" i="44"/>
  <c r="BM22" i="46"/>
  <c r="BM22" i="44"/>
  <c r="T30" i="46"/>
  <c r="T30" i="44"/>
  <c r="AB30" i="46"/>
  <c r="AB30" i="44"/>
  <c r="P31" i="46"/>
  <c r="P31" i="44"/>
  <c r="X31" i="46"/>
  <c r="X31" i="44"/>
  <c r="AN31" i="46"/>
  <c r="AN31" i="44"/>
  <c r="AV31" i="46"/>
  <c r="AV31" i="44"/>
  <c r="BL31" i="46"/>
  <c r="BL31" i="44"/>
  <c r="J32" i="46"/>
  <c r="J32" i="44"/>
  <c r="R32" i="46"/>
  <c r="R32" i="44"/>
  <c r="Z32" i="46"/>
  <c r="Z32" i="44"/>
  <c r="AH32" i="46"/>
  <c r="AH32" i="44"/>
  <c r="AP32" i="46"/>
  <c r="AP32" i="44"/>
  <c r="BF32" i="46"/>
  <c r="BF32" i="44"/>
  <c r="V33" i="46"/>
  <c r="V33" i="44"/>
  <c r="AL33" i="46"/>
  <c r="AL33" i="44"/>
  <c r="BB33" i="46"/>
  <c r="BB33" i="44"/>
  <c r="H34" i="46"/>
  <c r="H34" i="44"/>
  <c r="P34" i="46"/>
  <c r="P34" i="44"/>
  <c r="AF34" i="46"/>
  <c r="AF34" i="44"/>
  <c r="AN34" i="46"/>
  <c r="AN34" i="44"/>
  <c r="BD34" i="46"/>
  <c r="BD34" i="44"/>
  <c r="D35" i="46"/>
  <c r="D35" i="44"/>
  <c r="L35" i="46"/>
  <c r="L35" i="44"/>
  <c r="AB35" i="46"/>
  <c r="AB35" i="44"/>
  <c r="AR35" i="46"/>
  <c r="AR35" i="44"/>
  <c r="BP35" i="46"/>
  <c r="BP35" i="44"/>
  <c r="F36" i="46"/>
  <c r="F36" i="44"/>
  <c r="N36" i="46"/>
  <c r="N36" i="44"/>
  <c r="V36" i="46"/>
  <c r="V36" i="44"/>
  <c r="AL36" i="46"/>
  <c r="AL36" i="44"/>
  <c r="AT36" i="46"/>
  <c r="AT36" i="44"/>
  <c r="BB36" i="46"/>
  <c r="BB36" i="44"/>
  <c r="BJ36" i="46"/>
  <c r="BJ36" i="44"/>
  <c r="A35" i="27"/>
  <c r="A37" i="44"/>
  <c r="J37" i="46"/>
  <c r="J37" i="44"/>
  <c r="R37" i="46"/>
  <c r="R37" i="44"/>
  <c r="Z37" i="46"/>
  <c r="Z37" i="44"/>
  <c r="BF37" i="46"/>
  <c r="BF37" i="44"/>
  <c r="BN37" i="46"/>
  <c r="BN37" i="44"/>
  <c r="V38" i="46"/>
  <c r="V38" i="44"/>
  <c r="AT38" i="46"/>
  <c r="AT38" i="44"/>
  <c r="BB38" i="46"/>
  <c r="BB38" i="44"/>
  <c r="BJ38" i="46"/>
  <c r="BJ38" i="44"/>
  <c r="A37" i="27"/>
  <c r="A39" i="44"/>
  <c r="J39" i="46"/>
  <c r="J39" i="44"/>
  <c r="Z39" i="46"/>
  <c r="Z39" i="44"/>
  <c r="AX39" i="46"/>
  <c r="AX39" i="44"/>
  <c r="L40" i="46"/>
  <c r="L40" i="44"/>
  <c r="T40" i="46"/>
  <c r="T40" i="44"/>
  <c r="AB40" i="46"/>
  <c r="AB40" i="44"/>
  <c r="AJ40" i="46"/>
  <c r="AJ40" i="44"/>
  <c r="AZ40" i="46"/>
  <c r="AZ40" i="44"/>
  <c r="BH40" i="46"/>
  <c r="BH40" i="44"/>
  <c r="BP40" i="46"/>
  <c r="BP40" i="44"/>
  <c r="H41" i="46"/>
  <c r="H41" i="44"/>
  <c r="P41" i="46"/>
  <c r="P41" i="44"/>
  <c r="X41" i="46"/>
  <c r="X41" i="44"/>
  <c r="AV41" i="46"/>
  <c r="AV41" i="44"/>
  <c r="BL41" i="46"/>
  <c r="BL41" i="44"/>
  <c r="D42" i="46"/>
  <c r="D42" i="44"/>
  <c r="T42" i="46"/>
  <c r="T42" i="44"/>
  <c r="AB42" i="46"/>
  <c r="AB42" i="44"/>
  <c r="BH42" i="46"/>
  <c r="BH42" i="44"/>
  <c r="BP42" i="46"/>
  <c r="BP42" i="44"/>
  <c r="H43" i="46"/>
  <c r="H43" i="44"/>
  <c r="P43" i="46"/>
  <c r="P43" i="44"/>
  <c r="AF43" i="46"/>
  <c r="AF43" i="44"/>
  <c r="AN43" i="46"/>
  <c r="AN43" i="44"/>
  <c r="I17" i="46"/>
  <c r="I17" i="44"/>
  <c r="M18" i="46"/>
  <c r="M18" i="44"/>
  <c r="BQ21" i="46"/>
  <c r="BQ21" i="44"/>
  <c r="BH30" i="46"/>
  <c r="BH30" i="44"/>
  <c r="BG20" i="44"/>
  <c r="BE22" i="44"/>
  <c r="AF28" i="44"/>
  <c r="AB29" i="44"/>
  <c r="AZ29" i="44"/>
  <c r="AR30" i="44"/>
  <c r="X34" i="44"/>
  <c r="BL40" i="44"/>
  <c r="AR43" i="44"/>
  <c r="O59" i="44"/>
  <c r="E61" i="44"/>
  <c r="AW62" i="44"/>
  <c r="K65" i="44"/>
  <c r="R71" i="44"/>
  <c r="R78" i="44"/>
  <c r="AD79" i="44"/>
  <c r="BN8" i="46"/>
  <c r="BN8" i="44"/>
  <c r="AE14" i="46"/>
  <c r="AE14" i="44"/>
  <c r="AK21" i="46"/>
  <c r="AK21" i="44"/>
  <c r="BI21" i="46"/>
  <c r="BI21" i="44"/>
  <c r="BP30" i="46"/>
  <c r="BP30" i="44"/>
  <c r="W19" i="44"/>
  <c r="G20" i="44"/>
  <c r="BD23" i="44"/>
  <c r="L30" i="44"/>
  <c r="H31" i="44"/>
  <c r="AX32" i="44"/>
  <c r="N33" i="44"/>
  <c r="BJ33" i="44"/>
  <c r="BN38" i="44"/>
  <c r="BL42" i="44"/>
  <c r="P44" i="44"/>
  <c r="K47" i="44"/>
  <c r="O48" i="44"/>
  <c r="AP49" i="44"/>
  <c r="BB50" i="44"/>
  <c r="E56" i="44"/>
  <c r="AU59" i="44"/>
  <c r="AK61" i="44"/>
  <c r="AY67" i="44"/>
  <c r="BO67" i="44"/>
  <c r="AM68" i="44"/>
  <c r="S69" i="44"/>
  <c r="U72" i="44"/>
  <c r="X73" i="44"/>
  <c r="BO76" i="44"/>
  <c r="Y80" i="44"/>
  <c r="H82" i="44"/>
  <c r="W92" i="44"/>
  <c r="AN91" i="46"/>
  <c r="AN91" i="44"/>
  <c r="BL91" i="46"/>
  <c r="BL91" i="44"/>
  <c r="G92" i="46"/>
  <c r="G92" i="44"/>
  <c r="O92" i="46"/>
  <c r="O92" i="44"/>
  <c r="AE92" i="46"/>
  <c r="AE92" i="44"/>
  <c r="AU92" i="46"/>
  <c r="AU92" i="44"/>
  <c r="BC92" i="46"/>
  <c r="BC92" i="44"/>
  <c r="AA93" i="46"/>
  <c r="AA93" i="44"/>
  <c r="AI93" i="46"/>
  <c r="AI93" i="44"/>
  <c r="AQ93" i="46"/>
  <c r="AQ93" i="44"/>
  <c r="AY93" i="46"/>
  <c r="AY93" i="44"/>
  <c r="BG93" i="46"/>
  <c r="BG93" i="44"/>
  <c r="BO93" i="46"/>
  <c r="BO93" i="44"/>
  <c r="G94" i="46"/>
  <c r="G94" i="44"/>
  <c r="O94" i="46"/>
  <c r="O94" i="44"/>
  <c r="AE94" i="46"/>
  <c r="AE94" i="44"/>
  <c r="AM94" i="46"/>
  <c r="AM94" i="44"/>
  <c r="AU94" i="46"/>
  <c r="AU94" i="44"/>
  <c r="BK94" i="46"/>
  <c r="BK94" i="44"/>
  <c r="R95" i="46"/>
  <c r="R95" i="44"/>
  <c r="Z95" i="46"/>
  <c r="Z95" i="44"/>
  <c r="AP95" i="46"/>
  <c r="AP95" i="44"/>
  <c r="AX95" i="46"/>
  <c r="AX95" i="44"/>
  <c r="BF95" i="46"/>
  <c r="BF95" i="44"/>
  <c r="BN95" i="46"/>
  <c r="BN95" i="44"/>
  <c r="D96" i="46"/>
  <c r="D96" i="44"/>
  <c r="T96" i="46"/>
  <c r="T96" i="44"/>
  <c r="AJ96" i="46"/>
  <c r="AJ96" i="44"/>
  <c r="BH96" i="46"/>
  <c r="BH96" i="44"/>
  <c r="BP96" i="46"/>
  <c r="BP96" i="44"/>
  <c r="O97" i="46"/>
  <c r="O97" i="44"/>
  <c r="W97" i="46"/>
  <c r="W97" i="44"/>
  <c r="AU97" i="46"/>
  <c r="AU97" i="44"/>
  <c r="BC97" i="46"/>
  <c r="BC97" i="44"/>
  <c r="BK97" i="46"/>
  <c r="BK97" i="44"/>
  <c r="G99" i="46"/>
  <c r="G99" i="44"/>
  <c r="O99" i="46"/>
  <c r="O99" i="44"/>
  <c r="AE99" i="46"/>
  <c r="AE99" i="44"/>
  <c r="AM99" i="46"/>
  <c r="AM99" i="44"/>
  <c r="AU99" i="46"/>
  <c r="AU99" i="44"/>
  <c r="BC99" i="46"/>
  <c r="BC99" i="44"/>
  <c r="BE100" i="46"/>
  <c r="BE100" i="44"/>
  <c r="E101" i="46"/>
  <c r="E101" i="44"/>
  <c r="AC101" i="46"/>
  <c r="AC101" i="44"/>
  <c r="AS101" i="46"/>
  <c r="AS101" i="44"/>
  <c r="BA101" i="46"/>
  <c r="BA101" i="44"/>
  <c r="BI101" i="46"/>
  <c r="BI101" i="44"/>
  <c r="BQ101" i="46"/>
  <c r="BQ101" i="44"/>
  <c r="N102" i="46"/>
  <c r="N102" i="44"/>
  <c r="AD102" i="46"/>
  <c r="AD102" i="44"/>
  <c r="AL102" i="46"/>
  <c r="AL102" i="44"/>
  <c r="AT102" i="46"/>
  <c r="AT102" i="44"/>
  <c r="BB102" i="46"/>
  <c r="BB102" i="44"/>
  <c r="BJ102" i="46"/>
  <c r="BJ102" i="44"/>
  <c r="J103" i="46"/>
  <c r="J103" i="44"/>
  <c r="AX103" i="46"/>
  <c r="AX103" i="44"/>
  <c r="BF103" i="46"/>
  <c r="BF103" i="44"/>
  <c r="E104" i="46"/>
  <c r="E104" i="44"/>
  <c r="M104" i="46"/>
  <c r="M104" i="44"/>
  <c r="U104" i="46"/>
  <c r="U104" i="44"/>
  <c r="AK104" i="46"/>
  <c r="AK104" i="44"/>
  <c r="AS104" i="46"/>
  <c r="AS104" i="44"/>
  <c r="BA104" i="46"/>
  <c r="BA104" i="44"/>
  <c r="BI104" i="46"/>
  <c r="BI104" i="44"/>
  <c r="I105" i="46"/>
  <c r="I105" i="44"/>
  <c r="Q105" i="46"/>
  <c r="Q105" i="44"/>
  <c r="Y105" i="46"/>
  <c r="Y105" i="44"/>
  <c r="AG105" i="46"/>
  <c r="AG105" i="44"/>
  <c r="AO105" i="46"/>
  <c r="AO105" i="44"/>
  <c r="AW105" i="46"/>
  <c r="AW105" i="44"/>
  <c r="BE105" i="46"/>
  <c r="BE105" i="44"/>
  <c r="BM105" i="46"/>
  <c r="BM105" i="44"/>
  <c r="D106" i="46"/>
  <c r="D106" i="44"/>
  <c r="L106" i="46"/>
  <c r="L106" i="44"/>
  <c r="AB106" i="46"/>
  <c r="AB106" i="44"/>
  <c r="AJ106" i="46"/>
  <c r="AJ106" i="44"/>
  <c r="AR106" i="46"/>
  <c r="AR106" i="44"/>
  <c r="AZ106" i="46"/>
  <c r="AZ106" i="44"/>
  <c r="BH106" i="46"/>
  <c r="BH106" i="44"/>
  <c r="H107" i="46"/>
  <c r="H107" i="44"/>
  <c r="X107" i="46"/>
  <c r="X107" i="44"/>
  <c r="AF107" i="46"/>
  <c r="AF107" i="44"/>
  <c r="AN107" i="46"/>
  <c r="AN107" i="44"/>
  <c r="AV107" i="46"/>
  <c r="AV107" i="44"/>
  <c r="BD107" i="46"/>
  <c r="BD107" i="44"/>
  <c r="BL107" i="46"/>
  <c r="BL107" i="44"/>
  <c r="K108" i="46"/>
  <c r="K108" i="44"/>
  <c r="S108" i="46"/>
  <c r="S108" i="44"/>
  <c r="AA108" i="46"/>
  <c r="AA108" i="44"/>
  <c r="AI108" i="46"/>
  <c r="AI108" i="44"/>
  <c r="AQ108" i="46"/>
  <c r="AQ108" i="44"/>
  <c r="BG108" i="46"/>
  <c r="BG108" i="44"/>
  <c r="G109" i="46"/>
  <c r="G109" i="44"/>
  <c r="O109" i="46"/>
  <c r="O109" i="44"/>
  <c r="AM109" i="46"/>
  <c r="AM109" i="44"/>
  <c r="AU109" i="46"/>
  <c r="AU109" i="44"/>
  <c r="BC109" i="46"/>
  <c r="BC109" i="44"/>
  <c r="I110" i="46"/>
  <c r="I110" i="44"/>
  <c r="Y110" i="46"/>
  <c r="Y110" i="44"/>
  <c r="AO110" i="46"/>
  <c r="AO110" i="44"/>
  <c r="BM110" i="46"/>
  <c r="BM110" i="44"/>
  <c r="L111" i="46"/>
  <c r="L111" i="44"/>
  <c r="T111" i="46"/>
  <c r="T111" i="44"/>
  <c r="AB111" i="46"/>
  <c r="AB111" i="44"/>
  <c r="AZ111" i="46"/>
  <c r="AZ111" i="44"/>
  <c r="BH111" i="46"/>
  <c r="BH111" i="44"/>
  <c r="BP111" i="46"/>
  <c r="BP111" i="44"/>
  <c r="P112" i="46"/>
  <c r="P112" i="44"/>
  <c r="X112" i="46"/>
  <c r="X112" i="44"/>
  <c r="AF112" i="46"/>
  <c r="AF112" i="44"/>
  <c r="AN112" i="46"/>
  <c r="AN112" i="44"/>
  <c r="AV112" i="46"/>
  <c r="AV112" i="44"/>
  <c r="BD112" i="46"/>
  <c r="BD112" i="44"/>
  <c r="BL112" i="46"/>
  <c r="BL112" i="44"/>
  <c r="E118" i="46"/>
  <c r="E118" i="44"/>
  <c r="M118" i="46"/>
  <c r="M118" i="44"/>
  <c r="U118" i="46"/>
  <c r="U118" i="44"/>
  <c r="AK118" i="46"/>
  <c r="AK118" i="44"/>
  <c r="AS118" i="46"/>
  <c r="AS118" i="44"/>
  <c r="BA118" i="46"/>
  <c r="BA118" i="44"/>
  <c r="BI118" i="46"/>
  <c r="BI118" i="44"/>
  <c r="Q119" i="46"/>
  <c r="Q119" i="44"/>
  <c r="Y119" i="46"/>
  <c r="Y119" i="44"/>
  <c r="AO119" i="46"/>
  <c r="AO119" i="44"/>
  <c r="AW119" i="46"/>
  <c r="AW119" i="44"/>
  <c r="BE119" i="46"/>
  <c r="BE119" i="44"/>
  <c r="BM119" i="46"/>
  <c r="BM119" i="44"/>
  <c r="E120" i="46"/>
  <c r="E120" i="44"/>
  <c r="M120" i="46"/>
  <c r="M120" i="44"/>
  <c r="U120" i="46"/>
  <c r="U120" i="44"/>
  <c r="AC120" i="46"/>
  <c r="AC120" i="44"/>
  <c r="AK120" i="46"/>
  <c r="AK120" i="44"/>
  <c r="AS120" i="46"/>
  <c r="AS120" i="44"/>
  <c r="BA120" i="46"/>
  <c r="BA120" i="44"/>
  <c r="BI120" i="46"/>
  <c r="BI120" i="44"/>
  <c r="BQ120" i="46"/>
  <c r="BQ120" i="44"/>
  <c r="I121" i="46"/>
  <c r="I121" i="44"/>
  <c r="Q121" i="46"/>
  <c r="Q121" i="44"/>
  <c r="AO121" i="46"/>
  <c r="AO121" i="44"/>
  <c r="AW121" i="46"/>
  <c r="AW121" i="44"/>
  <c r="BE121" i="46"/>
  <c r="BE121" i="44"/>
  <c r="D122" i="46"/>
  <c r="D122" i="44"/>
  <c r="L122" i="46"/>
  <c r="L122" i="44"/>
  <c r="T122" i="46"/>
  <c r="T122" i="44"/>
  <c r="AB122" i="46"/>
  <c r="AB122" i="44"/>
  <c r="AR122" i="46"/>
  <c r="AR122" i="44"/>
  <c r="AZ122" i="46"/>
  <c r="AZ122" i="44"/>
  <c r="BH122" i="46"/>
  <c r="BH122" i="44"/>
  <c r="BP122" i="46"/>
  <c r="BP122" i="44"/>
  <c r="H123" i="46"/>
  <c r="H123" i="44"/>
  <c r="P123" i="46"/>
  <c r="P123" i="44"/>
  <c r="X123" i="46"/>
  <c r="X123" i="44"/>
  <c r="AF123" i="46"/>
  <c r="AF123" i="44"/>
  <c r="AN123" i="46"/>
  <c r="AN123" i="44"/>
  <c r="BL123" i="46"/>
  <c r="BL123" i="44"/>
  <c r="D124" i="46"/>
  <c r="D124" i="44"/>
  <c r="L124" i="46"/>
  <c r="L124" i="44"/>
  <c r="T124" i="46"/>
  <c r="T124" i="44"/>
  <c r="AJ124" i="46"/>
  <c r="AJ124" i="44"/>
  <c r="AR124" i="46"/>
  <c r="AR124" i="44"/>
  <c r="BH124" i="46"/>
  <c r="BH124" i="44"/>
  <c r="P125" i="46"/>
  <c r="P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F127" i="46"/>
  <c r="F127" i="44"/>
  <c r="N127" i="46"/>
  <c r="N127" i="44"/>
  <c r="V127" i="46"/>
  <c r="V127" i="44"/>
  <c r="AD127" i="46"/>
  <c r="AD127" i="44"/>
  <c r="AL127" i="46"/>
  <c r="AL127" i="44"/>
  <c r="BB127" i="46"/>
  <c r="BB127" i="44"/>
  <c r="J128" i="46"/>
  <c r="J128" i="44"/>
  <c r="R128" i="46"/>
  <c r="R128" i="44"/>
  <c r="Z128" i="46"/>
  <c r="Z128" i="44"/>
  <c r="AH128" i="46"/>
  <c r="AH128" i="44"/>
  <c r="AP128" i="46"/>
  <c r="AP128" i="44"/>
  <c r="AX128" i="46"/>
  <c r="AX128" i="44"/>
  <c r="BN128" i="46"/>
  <c r="BN128" i="44"/>
  <c r="E129" i="46"/>
  <c r="E129" i="44"/>
  <c r="M129" i="46"/>
  <c r="M129" i="44"/>
  <c r="U129" i="46"/>
  <c r="U129" i="44"/>
  <c r="AC129" i="46"/>
  <c r="AC129" i="44"/>
  <c r="AK129" i="46"/>
  <c r="AK129" i="44"/>
  <c r="BA129" i="46"/>
  <c r="BA129" i="44"/>
  <c r="BI129" i="46"/>
  <c r="BI129" i="44"/>
  <c r="G130" i="46"/>
  <c r="G130" i="44"/>
  <c r="O130" i="46"/>
  <c r="O130" i="44"/>
  <c r="AE130" i="46"/>
  <c r="AE130" i="44"/>
  <c r="BK130" i="46"/>
  <c r="BK130" i="44"/>
  <c r="F132" i="46"/>
  <c r="F132" i="44"/>
  <c r="N132" i="46"/>
  <c r="N132" i="44"/>
  <c r="V132" i="46"/>
  <c r="V132" i="44"/>
  <c r="AD132" i="46"/>
  <c r="AD132" i="44"/>
  <c r="AL132" i="46"/>
  <c r="AL132" i="44"/>
  <c r="AT132" i="46"/>
  <c r="AT132" i="44"/>
  <c r="BB132" i="46"/>
  <c r="BB132" i="44"/>
  <c r="BJ132" i="46"/>
  <c r="BJ132" i="44"/>
  <c r="J133" i="46"/>
  <c r="J133" i="44"/>
  <c r="Z133" i="46"/>
  <c r="Z133" i="44"/>
  <c r="AH133" i="46"/>
  <c r="AH133" i="44"/>
  <c r="AP133" i="46"/>
  <c r="AP133" i="44"/>
  <c r="AX133" i="46"/>
  <c r="AX133" i="44"/>
  <c r="BF133" i="46"/>
  <c r="BF133" i="44"/>
  <c r="BN133" i="46"/>
  <c r="BN133" i="44"/>
  <c r="D134" i="46"/>
  <c r="D134" i="44"/>
  <c r="L134" i="46"/>
  <c r="L134" i="44"/>
  <c r="T134" i="46"/>
  <c r="T134" i="44"/>
  <c r="AB134" i="46"/>
  <c r="AB134" i="44"/>
  <c r="AJ134" i="46"/>
  <c r="AJ134" i="44"/>
  <c r="AR134" i="46"/>
  <c r="AR134" i="44"/>
  <c r="AZ134" i="46"/>
  <c r="AZ134" i="44"/>
  <c r="BP134" i="46"/>
  <c r="BP134" i="44"/>
  <c r="H135" i="46"/>
  <c r="H135" i="44"/>
  <c r="X135" i="46"/>
  <c r="X135" i="44"/>
  <c r="AF135" i="46"/>
  <c r="AF135" i="44"/>
  <c r="AN135" i="46"/>
  <c r="AN135" i="44"/>
  <c r="AV135" i="46"/>
  <c r="AV135" i="44"/>
  <c r="BD135" i="46"/>
  <c r="BD135" i="44"/>
  <c r="BL135" i="46"/>
  <c r="BL135" i="44"/>
  <c r="K136" i="46"/>
  <c r="K136" i="44"/>
  <c r="S136" i="46"/>
  <c r="S136" i="44"/>
  <c r="AA136" i="46"/>
  <c r="AA136" i="44"/>
  <c r="AI136" i="46"/>
  <c r="AI136" i="44"/>
  <c r="AQ136" i="46"/>
  <c r="AQ136" i="44"/>
  <c r="BG136" i="46"/>
  <c r="BG136" i="44"/>
  <c r="L137" i="46"/>
  <c r="L137" i="44"/>
  <c r="AB137" i="46"/>
  <c r="AB137" i="44"/>
  <c r="AJ137" i="46"/>
  <c r="AJ137" i="44"/>
  <c r="AR137" i="46"/>
  <c r="AR137" i="44"/>
  <c r="AZ137" i="46"/>
  <c r="AZ137" i="44"/>
  <c r="BH137" i="46"/>
  <c r="BH137" i="44"/>
  <c r="BP137" i="46"/>
  <c r="BP137" i="44"/>
  <c r="H138" i="46"/>
  <c r="H138" i="44"/>
  <c r="P138" i="46"/>
  <c r="P138" i="44"/>
  <c r="X138" i="46"/>
  <c r="X138" i="44"/>
  <c r="AN138" i="46"/>
  <c r="AN138" i="44"/>
  <c r="AV138" i="46"/>
  <c r="AV138" i="44"/>
  <c r="BL138" i="46"/>
  <c r="BL138" i="44"/>
  <c r="J139" i="46"/>
  <c r="J139" i="44"/>
  <c r="R139" i="46"/>
  <c r="R139" i="44"/>
  <c r="AP139" i="46"/>
  <c r="AP139" i="44"/>
  <c r="AX139" i="46"/>
  <c r="AX139" i="44"/>
  <c r="BF139" i="46"/>
  <c r="BF139" i="44"/>
  <c r="C52" i="46"/>
  <c r="C52" i="44" s="1"/>
  <c r="AV43" i="44"/>
  <c r="AR44" i="44"/>
  <c r="O45" i="44"/>
  <c r="S46" i="44"/>
  <c r="K48" i="44"/>
  <c r="N51" i="44"/>
  <c r="BB51" i="44"/>
  <c r="Z52" i="44"/>
  <c r="N53" i="44"/>
  <c r="AD53" i="44"/>
  <c r="E55" i="44"/>
  <c r="BQ55" i="44"/>
  <c r="AO56" i="44"/>
  <c r="I58" i="44"/>
  <c r="BM58" i="44"/>
  <c r="AO61" i="44"/>
  <c r="BQ62" i="44"/>
  <c r="W63" i="44"/>
  <c r="AY64" i="44"/>
  <c r="G65" i="44"/>
  <c r="AE65" i="44"/>
  <c r="AE67" i="44"/>
  <c r="BK92" i="44"/>
  <c r="K93" i="44"/>
  <c r="U101" i="44"/>
  <c r="AK101" i="44"/>
  <c r="W109" i="44"/>
  <c r="AR111" i="44"/>
  <c r="AB124" i="44"/>
  <c r="A54" i="44"/>
  <c r="A50" i="44"/>
  <c r="D44" i="44"/>
  <c r="AI46" i="44"/>
  <c r="AY46" i="44"/>
  <c r="AI48" i="44"/>
  <c r="F49" i="44"/>
  <c r="V49" i="44"/>
  <c r="BB49" i="44"/>
  <c r="AX50" i="44"/>
  <c r="J52" i="44"/>
  <c r="J54" i="44"/>
  <c r="BA55" i="44"/>
  <c r="Y56" i="44"/>
  <c r="AW58" i="44"/>
  <c r="O60" i="44"/>
  <c r="Y61" i="44"/>
  <c r="AK62" i="44"/>
  <c r="BK63" i="44"/>
  <c r="AI64" i="44"/>
  <c r="O67" i="44"/>
  <c r="W69" i="44"/>
  <c r="AU69" i="44"/>
  <c r="L96" i="44"/>
  <c r="W99" i="44"/>
  <c r="AH103" i="44"/>
  <c r="BK109" i="44"/>
  <c r="Q110" i="44"/>
  <c r="AW110" i="44"/>
  <c r="AT127" i="44"/>
  <c r="BJ127" i="44"/>
  <c r="BF128" i="44"/>
  <c r="AM47" i="46"/>
  <c r="AM47" i="44"/>
  <c r="BF52" i="46"/>
  <c r="BF52" i="44"/>
  <c r="U57" i="46"/>
  <c r="U57" i="44"/>
  <c r="BA57" i="46"/>
  <c r="BA57" i="44"/>
  <c r="Q58" i="46"/>
  <c r="Q58" i="44"/>
  <c r="AA59" i="46"/>
  <c r="AA59" i="44"/>
  <c r="AQ59" i="46"/>
  <c r="AQ59" i="44"/>
  <c r="BG59" i="46"/>
  <c r="BG59" i="44"/>
  <c r="G60" i="46"/>
  <c r="G60" i="44"/>
  <c r="AM60" i="46"/>
  <c r="AM60" i="44"/>
  <c r="BC60" i="46"/>
  <c r="BC60" i="44"/>
  <c r="AW61" i="46"/>
  <c r="AW61" i="44"/>
  <c r="BM61" i="46"/>
  <c r="BM61" i="44"/>
  <c r="M62" i="46"/>
  <c r="M62" i="44"/>
  <c r="BA62" i="46"/>
  <c r="BA62" i="44"/>
  <c r="O63" i="46"/>
  <c r="O63" i="44"/>
  <c r="AE63" i="46"/>
  <c r="AE63" i="44"/>
  <c r="S64" i="46"/>
  <c r="S64" i="44"/>
  <c r="BO64" i="46"/>
  <c r="BO64" i="44"/>
  <c r="O65" i="46"/>
  <c r="O65" i="44"/>
  <c r="AU65" i="46"/>
  <c r="AU65" i="44"/>
  <c r="AA66" i="46"/>
  <c r="AA66" i="44"/>
  <c r="AI66" i="46"/>
  <c r="AI66" i="44"/>
  <c r="G67" i="46"/>
  <c r="G67" i="44"/>
  <c r="W67" i="46"/>
  <c r="W67" i="44"/>
  <c r="AI68" i="46"/>
  <c r="AI68" i="44"/>
  <c r="AY68" i="46"/>
  <c r="AY68" i="44"/>
  <c r="BO68" i="46"/>
  <c r="BO68" i="44"/>
  <c r="G69" i="46"/>
  <c r="G69" i="44"/>
  <c r="AE69" i="46"/>
  <c r="AE69" i="44"/>
  <c r="BK69" i="46"/>
  <c r="BK69" i="44"/>
  <c r="Z70" i="46"/>
  <c r="Z70" i="44"/>
  <c r="AX70" i="46"/>
  <c r="AX70" i="44"/>
  <c r="N71" i="46"/>
  <c r="N71" i="44"/>
  <c r="AD71" i="46"/>
  <c r="AD71" i="44"/>
  <c r="BB71" i="46"/>
  <c r="BB71" i="44"/>
  <c r="L73" i="46"/>
  <c r="L73" i="44"/>
  <c r="BP73" i="46"/>
  <c r="BP73" i="44"/>
  <c r="P74" i="46"/>
  <c r="P74" i="44"/>
  <c r="AN74" i="46"/>
  <c r="AN74" i="44"/>
  <c r="BD74" i="46"/>
  <c r="BD74" i="44"/>
  <c r="D75" i="46"/>
  <c r="D75" i="44"/>
  <c r="T75" i="46"/>
  <c r="T75" i="44"/>
  <c r="AR75" i="46"/>
  <c r="AR75" i="44"/>
  <c r="G76" i="46"/>
  <c r="G76" i="44"/>
  <c r="W76" i="46"/>
  <c r="W76" i="44"/>
  <c r="AM76" i="46"/>
  <c r="AM76" i="44"/>
  <c r="W45" i="46"/>
  <c r="W45" i="44"/>
  <c r="AA48" i="46"/>
  <c r="AA48" i="44"/>
  <c r="BJ53" i="46"/>
  <c r="BJ53" i="44"/>
  <c r="M55" i="46"/>
  <c r="M55" i="44"/>
  <c r="AC55" i="46"/>
  <c r="AC55" i="44"/>
  <c r="E57" i="46"/>
  <c r="E57" i="44"/>
  <c r="BE58" i="46"/>
  <c r="BE58" i="44"/>
  <c r="AG61" i="46"/>
  <c r="AG61" i="44"/>
  <c r="A103" i="44"/>
  <c r="AZ44" i="44"/>
  <c r="G47" i="44"/>
  <c r="BK47" i="44"/>
  <c r="V51" i="44"/>
  <c r="BJ51" i="44"/>
  <c r="AH52" i="44"/>
  <c r="AP54" i="44"/>
  <c r="I56" i="44"/>
  <c r="AW56" i="44"/>
  <c r="AS57" i="44"/>
  <c r="W60" i="44"/>
  <c r="I61" i="44"/>
  <c r="BC65" i="44"/>
  <c r="AA68" i="44"/>
  <c r="AQ68" i="44"/>
  <c r="O69" i="44"/>
  <c r="AE97" i="44"/>
  <c r="AG121" i="44"/>
  <c r="AJ122" i="44"/>
  <c r="BD123" i="44"/>
  <c r="AL51" i="46"/>
  <c r="AL51" i="44"/>
  <c r="Q56" i="46"/>
  <c r="Q56" i="44"/>
  <c r="A52" i="44"/>
  <c r="BD43" i="44"/>
  <c r="BG46" i="44"/>
  <c r="AU47" i="44"/>
  <c r="S48" i="44"/>
  <c r="AQ48" i="44"/>
  <c r="N49" i="44"/>
  <c r="R50" i="44"/>
  <c r="AT51" i="44"/>
  <c r="AL53" i="44"/>
  <c r="AC57" i="44"/>
  <c r="BI57" i="44"/>
  <c r="K59" i="44"/>
  <c r="AY59" i="44"/>
  <c r="AS62" i="44"/>
  <c r="BI62" i="44"/>
  <c r="AA64" i="44"/>
  <c r="BG64" i="44"/>
  <c r="K66" i="44"/>
  <c r="AQ66" i="44"/>
  <c r="BO66" i="44"/>
  <c r="K68" i="44"/>
  <c r="BD91" i="44"/>
  <c r="S93" i="44"/>
  <c r="W94" i="44"/>
  <c r="J95" i="44"/>
  <c r="AB96" i="44"/>
  <c r="AZ96" i="44"/>
  <c r="Z103" i="44"/>
  <c r="AP103" i="44"/>
  <c r="P107" i="44"/>
  <c r="AE109" i="44"/>
  <c r="AJ111" i="44"/>
  <c r="Y121" i="44"/>
  <c r="X125" i="44"/>
  <c r="R140" i="46"/>
  <c r="R140" i="44"/>
  <c r="Z140" i="46"/>
  <c r="Z140" i="44"/>
  <c r="AX140" i="46"/>
  <c r="AX140" i="44"/>
  <c r="BF140" i="46"/>
  <c r="BF140" i="44"/>
  <c r="M141" i="46"/>
  <c r="M141" i="44"/>
  <c r="U141" i="46"/>
  <c r="U141" i="44"/>
  <c r="AK141" i="46"/>
  <c r="AK141" i="44"/>
  <c r="AS141" i="46"/>
  <c r="AS141" i="44"/>
  <c r="BA141" i="46"/>
  <c r="BA141" i="44"/>
  <c r="BI141" i="46"/>
  <c r="BI141" i="44"/>
  <c r="I142" i="46"/>
  <c r="I142" i="44"/>
  <c r="Q142" i="46"/>
  <c r="Q142" i="44"/>
  <c r="Y142" i="46"/>
  <c r="Y142" i="44"/>
  <c r="AG142" i="46"/>
  <c r="AG142" i="44"/>
  <c r="AO142" i="46"/>
  <c r="AO142" i="44"/>
  <c r="AW142" i="46"/>
  <c r="AW142" i="44"/>
  <c r="BE142" i="46"/>
  <c r="BE142" i="44"/>
  <c r="BM142" i="46"/>
  <c r="BM142" i="44"/>
  <c r="E143" i="46"/>
  <c r="E143" i="44"/>
  <c r="M143" i="46"/>
  <c r="M143" i="44"/>
  <c r="U143" i="46"/>
  <c r="U143" i="44"/>
  <c r="AK143" i="46"/>
  <c r="AK143" i="44"/>
  <c r="AS143" i="46"/>
  <c r="AS143" i="44"/>
  <c r="BA143" i="46"/>
  <c r="BA143" i="44"/>
  <c r="BI143" i="46"/>
  <c r="BI143" i="44"/>
  <c r="H144" i="46"/>
  <c r="H144" i="44"/>
  <c r="AF144" i="46"/>
  <c r="AF144" i="44"/>
  <c r="AN144" i="46"/>
  <c r="AN144" i="44"/>
  <c r="BD144" i="46"/>
  <c r="BD144" i="44"/>
  <c r="BL144" i="46"/>
  <c r="BL144" i="44"/>
  <c r="D145" i="46"/>
  <c r="D145" i="44"/>
  <c r="L145" i="46"/>
  <c r="L145" i="44"/>
  <c r="T145" i="46"/>
  <c r="T145" i="44"/>
  <c r="AB145" i="46"/>
  <c r="AB145" i="44"/>
  <c r="AJ145" i="46"/>
  <c r="AJ145" i="44"/>
  <c r="AR145" i="46"/>
  <c r="AR145" i="44"/>
  <c r="BH145" i="46"/>
  <c r="BH145" i="44"/>
  <c r="BP145" i="46"/>
  <c r="BP145" i="44"/>
  <c r="H146" i="46"/>
  <c r="H146" i="44"/>
  <c r="P146" i="46"/>
  <c r="P146" i="44"/>
  <c r="AF146" i="46"/>
  <c r="AF146" i="44"/>
  <c r="AN146" i="46"/>
  <c r="AN146" i="44"/>
  <c r="BD146" i="46"/>
  <c r="BD146" i="44"/>
  <c r="BL146" i="46"/>
  <c r="BL146" i="44"/>
  <c r="I147" i="46"/>
  <c r="I147" i="44"/>
  <c r="Q147" i="46"/>
  <c r="Q147" i="44"/>
  <c r="Y147" i="46"/>
  <c r="Y147" i="44"/>
  <c r="AO147" i="46"/>
  <c r="AO147" i="44"/>
  <c r="AW147" i="46"/>
  <c r="AW147" i="44"/>
  <c r="BM147" i="46"/>
  <c r="BM147" i="44"/>
  <c r="E148" i="46"/>
  <c r="E148" i="44"/>
  <c r="M148" i="46"/>
  <c r="M148" i="44"/>
  <c r="U148" i="46"/>
  <c r="U148" i="44"/>
  <c r="AC148" i="46"/>
  <c r="AC148" i="44"/>
  <c r="AK148" i="46"/>
  <c r="AK148" i="44"/>
  <c r="BI148" i="46"/>
  <c r="BI148" i="44"/>
  <c r="BQ148" i="46"/>
  <c r="BQ148" i="44"/>
  <c r="I149" i="46"/>
  <c r="I149" i="44"/>
  <c r="Q149" i="46"/>
  <c r="Q149" i="44"/>
  <c r="AG149" i="46"/>
  <c r="AG149" i="44"/>
  <c r="AO149" i="46"/>
  <c r="AO149" i="44"/>
  <c r="AW149" i="46"/>
  <c r="AW149" i="44"/>
  <c r="BE149" i="46"/>
  <c r="BE149" i="44"/>
  <c r="BM149" i="46"/>
  <c r="BM149" i="44"/>
  <c r="AA150" i="46"/>
  <c r="AA150" i="44"/>
  <c r="AQ150" i="46"/>
  <c r="AQ150" i="44"/>
  <c r="BG150" i="46"/>
  <c r="BG150" i="44"/>
  <c r="BO150" i="46"/>
  <c r="BO150" i="44"/>
  <c r="G151" i="46"/>
  <c r="G151" i="44"/>
  <c r="O151" i="46"/>
  <c r="O151" i="44"/>
  <c r="W151" i="46"/>
  <c r="W151" i="44"/>
  <c r="AE151" i="46"/>
  <c r="AE151" i="44"/>
  <c r="AM151" i="46"/>
  <c r="AM151" i="44"/>
  <c r="AU151" i="46"/>
  <c r="AU151" i="44"/>
  <c r="BC151" i="46"/>
  <c r="BC151" i="44"/>
  <c r="BK151" i="46"/>
  <c r="BK151" i="44"/>
  <c r="F153" i="46"/>
  <c r="F153" i="44"/>
  <c r="N153" i="46"/>
  <c r="N153" i="44"/>
  <c r="V153" i="46"/>
  <c r="V153" i="44"/>
  <c r="AD153" i="46"/>
  <c r="AD153" i="44"/>
  <c r="BB153" i="46"/>
  <c r="BB153"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I156" i="46"/>
  <c r="I156" i="44"/>
  <c r="Q156" i="46"/>
  <c r="Q156" i="44"/>
  <c r="AG156" i="46"/>
  <c r="AG156" i="44"/>
  <c r="AO156" i="46"/>
  <c r="AO156" i="44"/>
  <c r="BM156" i="46"/>
  <c r="BM156" i="44"/>
  <c r="E157" i="46"/>
  <c r="E157" i="44"/>
  <c r="M157" i="46"/>
  <c r="M157" i="44"/>
  <c r="U157" i="46"/>
  <c r="U157" i="44"/>
  <c r="AC157" i="46"/>
  <c r="AC157" i="44"/>
  <c r="BA157" i="46"/>
  <c r="BA157" i="44"/>
  <c r="BI157" i="46"/>
  <c r="BI157" i="44"/>
  <c r="BQ157" i="46"/>
  <c r="BQ157" i="44"/>
  <c r="D159" i="46"/>
  <c r="D159" i="44"/>
  <c r="L159" i="46"/>
  <c r="L159" i="44"/>
  <c r="T159" i="46"/>
  <c r="T159" i="44"/>
  <c r="AB159" i="46"/>
  <c r="AB159" i="44"/>
  <c r="AJ159" i="46"/>
  <c r="AJ159" i="44"/>
  <c r="AR159" i="46"/>
  <c r="AR159" i="44"/>
  <c r="AZ159" i="46"/>
  <c r="AZ159" i="44"/>
  <c r="BH159" i="46"/>
  <c r="BH159" i="44"/>
  <c r="BP159" i="46"/>
  <c r="BP159" i="44"/>
  <c r="H160" i="46"/>
  <c r="H160" i="44"/>
  <c r="P160" i="46"/>
  <c r="P160" i="44"/>
  <c r="X160" i="46"/>
  <c r="X160" i="44"/>
  <c r="AN160" i="46"/>
  <c r="AN160" i="44"/>
  <c r="AV160" i="46"/>
  <c r="AV160" i="44"/>
  <c r="BL160" i="46"/>
  <c r="BL160" i="44"/>
  <c r="D161" i="46"/>
  <c r="D161" i="44"/>
  <c r="L161" i="46"/>
  <c r="L161" i="44"/>
  <c r="T161" i="46"/>
  <c r="T161" i="44"/>
  <c r="AJ161" i="46"/>
  <c r="AJ161" i="44"/>
  <c r="AR161" i="46"/>
  <c r="AR161" i="44"/>
  <c r="AZ161" i="46"/>
  <c r="AZ161" i="44"/>
  <c r="BH161" i="46"/>
  <c r="BH161" i="44"/>
  <c r="G162" i="46"/>
  <c r="G162" i="44"/>
  <c r="O162" i="46"/>
  <c r="O162" i="44"/>
  <c r="W162" i="46"/>
  <c r="W162" i="44"/>
  <c r="AE162" i="46"/>
  <c r="AE162" i="44"/>
  <c r="AM162" i="46"/>
  <c r="AM162" i="44"/>
  <c r="AU162" i="46"/>
  <c r="AU162" i="44"/>
  <c r="BC162" i="46"/>
  <c r="BC162" i="44"/>
  <c r="BK162" i="46"/>
  <c r="BK162" i="44"/>
  <c r="K163" i="46"/>
  <c r="K163" i="44"/>
  <c r="AI163" i="46"/>
  <c r="AI163" i="44"/>
  <c r="AQ163" i="46"/>
  <c r="AQ163" i="44"/>
  <c r="AY163" i="46"/>
  <c r="AY163" i="44"/>
  <c r="BO163" i="46"/>
  <c r="BO163" i="44"/>
  <c r="E164" i="46"/>
  <c r="E164" i="44"/>
  <c r="M164" i="46"/>
  <c r="M164" i="44"/>
  <c r="U164" i="46"/>
  <c r="U164" i="44"/>
  <c r="AC164" i="46"/>
  <c r="AC164" i="44"/>
  <c r="AK164" i="46"/>
  <c r="AK164" i="44"/>
  <c r="AS164" i="46"/>
  <c r="AS164" i="44"/>
  <c r="BA164" i="46"/>
  <c r="BA164" i="44"/>
  <c r="BI164" i="46"/>
  <c r="BI164" i="44"/>
  <c r="BQ164" i="46"/>
  <c r="BQ164" i="44"/>
  <c r="E166" i="46"/>
  <c r="E166" i="44"/>
  <c r="M166" i="46"/>
  <c r="M166" i="44"/>
  <c r="U166" i="46"/>
  <c r="U166" i="44"/>
  <c r="AC166" i="46"/>
  <c r="AC166" i="44"/>
  <c r="AK166" i="46"/>
  <c r="AK166" i="44"/>
  <c r="AS166" i="46"/>
  <c r="AS166" i="44"/>
  <c r="BA166" i="46"/>
  <c r="BA166" i="44"/>
  <c r="BQ166" i="46"/>
  <c r="BQ166" i="44"/>
  <c r="H167" i="46"/>
  <c r="H167" i="44"/>
  <c r="P167" i="46"/>
  <c r="P167" i="44"/>
  <c r="AN167" i="46"/>
  <c r="AN167" i="44"/>
  <c r="AV167" i="46"/>
  <c r="AV167" i="44"/>
  <c r="BD167" i="46"/>
  <c r="BD167" i="44"/>
  <c r="J168" i="46"/>
  <c r="J168" i="44"/>
  <c r="R168" i="46"/>
  <c r="R168" i="44"/>
  <c r="Z168" i="46"/>
  <c r="Z168" i="44"/>
  <c r="AH168" i="46"/>
  <c r="AH168" i="44"/>
  <c r="AX168" i="46"/>
  <c r="AX168" i="44"/>
  <c r="BF168" i="46"/>
  <c r="BF168" i="44"/>
  <c r="F169" i="46"/>
  <c r="F169" i="44"/>
  <c r="N169" i="46"/>
  <c r="N169" i="44"/>
  <c r="V169" i="46"/>
  <c r="V169" i="44"/>
  <c r="AD169" i="46"/>
  <c r="AD169" i="44"/>
  <c r="AL169" i="46"/>
  <c r="AL169" i="44"/>
  <c r="AT169" i="46"/>
  <c r="AT169" i="44"/>
  <c r="BJ169" i="46"/>
  <c r="BJ169" i="44"/>
  <c r="K171" i="46"/>
  <c r="K171" i="44"/>
  <c r="AA171" i="46"/>
  <c r="AA171" i="44"/>
  <c r="AI171" i="46"/>
  <c r="AI171" i="44"/>
  <c r="AQ171" i="46"/>
  <c r="AQ171" i="44"/>
  <c r="AY171" i="46"/>
  <c r="AY171" i="44"/>
  <c r="G172" i="46"/>
  <c r="G172" i="44"/>
  <c r="O172" i="46"/>
  <c r="O172" i="44"/>
  <c r="W172" i="46"/>
  <c r="W172" i="44"/>
  <c r="AU172" i="46"/>
  <c r="AU172" i="44"/>
  <c r="BC172" i="46"/>
  <c r="BC172" i="44"/>
  <c r="BK172" i="46"/>
  <c r="BK172" i="44"/>
  <c r="I173" i="46"/>
  <c r="I173" i="44"/>
  <c r="Q173" i="46"/>
  <c r="Q173" i="44"/>
  <c r="Y173" i="46"/>
  <c r="Y173" i="44"/>
  <c r="AO173" i="46"/>
  <c r="AO173" i="44"/>
  <c r="AW173" i="46"/>
  <c r="AW173" i="44"/>
  <c r="AC143" i="44"/>
  <c r="S150" i="44"/>
  <c r="K152" i="44"/>
  <c r="S152" i="44"/>
  <c r="AA152" i="44"/>
  <c r="AI152" i="44"/>
  <c r="AQ152" i="44"/>
  <c r="AY152" i="44"/>
  <c r="BG152" i="44"/>
  <c r="BO152" i="44"/>
  <c r="BJ153" i="44"/>
  <c r="F78" i="44"/>
  <c r="R79" i="44"/>
  <c r="AH79" i="44"/>
  <c r="BQ141" i="44"/>
  <c r="AZ145" i="44"/>
  <c r="AV146" i="44"/>
  <c r="K150" i="44"/>
  <c r="Q81" i="46"/>
  <c r="Q81" i="44"/>
  <c r="AN83" i="46"/>
  <c r="AN83" i="44"/>
  <c r="BL83" i="46"/>
  <c r="BL83" i="44"/>
  <c r="D84" i="46"/>
  <c r="D84" i="44"/>
  <c r="L84" i="46"/>
  <c r="L84" i="44"/>
  <c r="T84" i="46"/>
  <c r="T84" i="44"/>
  <c r="AB84" i="46"/>
  <c r="AB84" i="44"/>
  <c r="X85" i="46"/>
  <c r="X85" i="44"/>
  <c r="BD85" i="46"/>
  <c r="BD85" i="44"/>
  <c r="BL85" i="46"/>
  <c r="BL85" i="44"/>
  <c r="AE87" i="46"/>
  <c r="AE87" i="44"/>
  <c r="AM87" i="46"/>
  <c r="AM87" i="44"/>
  <c r="BC87" i="46"/>
  <c r="BC87" i="44"/>
  <c r="BG77" i="44"/>
  <c r="AX79" i="44"/>
  <c r="BN79" i="44"/>
  <c r="BA80" i="44"/>
  <c r="Y81" i="44"/>
  <c r="AC141" i="44"/>
  <c r="AL153" i="44"/>
  <c r="BD160" i="44"/>
  <c r="BG163" i="44"/>
  <c r="AA77" i="44"/>
  <c r="AP140" i="44"/>
  <c r="X144" i="44"/>
  <c r="AV144" i="44"/>
  <c r="BA148" i="44"/>
  <c r="AI150" i="44"/>
  <c r="BE156" i="44"/>
  <c r="H158" i="44"/>
  <c r="P158" i="44"/>
  <c r="X158" i="44"/>
  <c r="AF158" i="44"/>
  <c r="AN158" i="44"/>
  <c r="AV158" i="44"/>
  <c r="BD158" i="44"/>
  <c r="BL158" i="44"/>
  <c r="AA163" i="44"/>
  <c r="BM173" i="46"/>
  <c r="BM173" i="44"/>
  <c r="E174" i="46"/>
  <c r="E174" i="44"/>
  <c r="AC174" i="46"/>
  <c r="AC174" i="44"/>
  <c r="BA174" i="46"/>
  <c r="BA174" i="44"/>
  <c r="BI174" i="46"/>
  <c r="BI174" i="44"/>
  <c r="BQ174" i="46"/>
  <c r="BQ174" i="44"/>
  <c r="Y175" i="46"/>
  <c r="Y175" i="44"/>
  <c r="AG175" i="46"/>
  <c r="AG175" i="44"/>
  <c r="AW175" i="46"/>
  <c r="AW175" i="44"/>
  <c r="BE175" i="46"/>
  <c r="BE175" i="44"/>
  <c r="E176" i="46"/>
  <c r="E176" i="44"/>
  <c r="AC176" i="46"/>
  <c r="AC176" i="44"/>
  <c r="BA176" i="46"/>
  <c r="BA176" i="44"/>
  <c r="BI176" i="46"/>
  <c r="BI176" i="44"/>
  <c r="I177" i="46"/>
  <c r="I177" i="44"/>
  <c r="Y177" i="46"/>
  <c r="Y177" i="44"/>
  <c r="AG177" i="46"/>
  <c r="AG177" i="44"/>
  <c r="BM177" i="46"/>
  <c r="BM177" i="44"/>
  <c r="E178" i="46"/>
  <c r="E178" i="44"/>
  <c r="M178" i="46"/>
  <c r="M178" i="44"/>
  <c r="U178" i="46"/>
  <c r="U178" i="44"/>
  <c r="AC178" i="46"/>
  <c r="AC178" i="44"/>
  <c r="AK178" i="46"/>
  <c r="AK178" i="44"/>
  <c r="AS178" i="46"/>
  <c r="AS178" i="44"/>
  <c r="BA178" i="46"/>
  <c r="BA178" i="44"/>
  <c r="BI178" i="46"/>
  <c r="BI178" i="44"/>
  <c r="BQ178" i="46"/>
  <c r="BQ178" i="44"/>
  <c r="M180" i="46"/>
  <c r="M180" i="44"/>
  <c r="U180" i="46"/>
  <c r="U180" i="44"/>
  <c r="AC180" i="46"/>
  <c r="AC180" i="44"/>
  <c r="AK180" i="46"/>
  <c r="AK180" i="44"/>
  <c r="BQ180" i="46"/>
  <c r="BQ180" i="44"/>
  <c r="H181" i="46"/>
  <c r="H181" i="44"/>
  <c r="P181" i="46"/>
  <c r="P181" i="44"/>
  <c r="AV181" i="46"/>
  <c r="AV181" i="44"/>
  <c r="BL181" i="46"/>
  <c r="BL181" i="44"/>
  <c r="W183" i="46"/>
  <c r="W183" i="44"/>
  <c r="BC183" i="46"/>
  <c r="BC183" i="44"/>
  <c r="Z184" i="46"/>
  <c r="Z184" i="44"/>
  <c r="AX184" i="46"/>
  <c r="AX184" i="44"/>
  <c r="BF184" i="46"/>
  <c r="BF184" i="44"/>
  <c r="D185" i="46"/>
  <c r="D185" i="44"/>
  <c r="L185" i="46"/>
  <c r="L185" i="44"/>
  <c r="T185" i="46"/>
  <c r="T185" i="44"/>
  <c r="AJ185" i="46"/>
  <c r="AJ185" i="44"/>
  <c r="BH185" i="46"/>
  <c r="BH185" i="44"/>
  <c r="BP185" i="46"/>
  <c r="BP185" i="44"/>
  <c r="H186" i="46"/>
  <c r="H186" i="44"/>
  <c r="P186" i="46"/>
  <c r="P186" i="44"/>
  <c r="AN186" i="46"/>
  <c r="AN186" i="44"/>
  <c r="AV186" i="46"/>
  <c r="AV186" i="44"/>
  <c r="T187" i="46"/>
  <c r="T187" i="44"/>
  <c r="AB187" i="46"/>
  <c r="AB187" i="44"/>
  <c r="AZ187" i="46"/>
  <c r="AZ187" i="44"/>
  <c r="H188" i="46"/>
  <c r="H188" i="44"/>
  <c r="AN188" i="46"/>
  <c r="AN188" i="44"/>
  <c r="BD188" i="46"/>
  <c r="BD188" i="44"/>
  <c r="BL188" i="46"/>
  <c r="BL188" i="44"/>
  <c r="L189" i="46"/>
  <c r="L189" i="44"/>
  <c r="T189" i="46"/>
  <c r="T189" i="44"/>
  <c r="AB189" i="46"/>
  <c r="AB189" i="44"/>
  <c r="AJ189" i="46"/>
  <c r="AJ189" i="44"/>
  <c r="BP189" i="46"/>
  <c r="BP189" i="44"/>
  <c r="H190" i="46"/>
  <c r="H190" i="44"/>
  <c r="P190" i="46"/>
  <c r="P190" i="44"/>
  <c r="AV190" i="46"/>
  <c r="AV190" i="44"/>
  <c r="AB191" i="46"/>
  <c r="AB191" i="44"/>
  <c r="AZ191" i="46"/>
  <c r="AZ191" i="44"/>
  <c r="E192" i="46"/>
  <c r="E192" i="44"/>
  <c r="M192" i="46"/>
  <c r="M192" i="44"/>
  <c r="AK192" i="46"/>
  <c r="AK192" i="44"/>
  <c r="BI192" i="46"/>
  <c r="BI192" i="44"/>
  <c r="BQ192" i="46"/>
  <c r="BQ192" i="44"/>
  <c r="Y193" i="46"/>
  <c r="Y193" i="44"/>
  <c r="AW193" i="46"/>
  <c r="AW193" i="44"/>
  <c r="BE193" i="46"/>
  <c r="BE193" i="44"/>
  <c r="BM193" i="46"/>
  <c r="BM193" i="44"/>
  <c r="L194" i="46"/>
  <c r="L194" i="44"/>
  <c r="T194" i="46"/>
  <c r="T194" i="44"/>
  <c r="AJ194" i="46"/>
  <c r="AJ194" i="44"/>
  <c r="AR194" i="46"/>
  <c r="AR194" i="44"/>
  <c r="BP194" i="46"/>
  <c r="BP194" i="44"/>
  <c r="X195" i="46"/>
  <c r="X195" i="44"/>
  <c r="AV195" i="46"/>
  <c r="AV195" i="44"/>
  <c r="BD195" i="46"/>
  <c r="BD195" i="44"/>
  <c r="AK176" i="44"/>
  <c r="AO177" i="44"/>
  <c r="X181" i="44"/>
  <c r="AP184" i="44"/>
  <c r="AB185" i="44"/>
  <c r="D187" i="44"/>
  <c r="X188" i="44"/>
  <c r="AN190" i="44"/>
  <c r="U174" i="44"/>
  <c r="BM175" i="44"/>
  <c r="BI180" i="44"/>
  <c r="AH184" i="44"/>
  <c r="AF186" i="44"/>
  <c r="AR187" i="44"/>
  <c r="P188" i="44"/>
  <c r="BE173" i="44"/>
  <c r="Q175" i="44"/>
  <c r="U176" i="44"/>
  <c r="AS180" i="44"/>
  <c r="I175" i="44"/>
  <c r="M176" i="44"/>
  <c r="E180" i="44"/>
  <c r="R184" i="44"/>
  <c r="AZ185" i="44"/>
  <c r="BD186" i="44"/>
  <c r="AV188" i="44"/>
  <c r="AR189" i="44"/>
  <c r="BL190" i="44"/>
  <c r="AX196" i="46"/>
  <c r="AX196" i="44"/>
  <c r="AD197" i="46"/>
  <c r="AD197" i="44"/>
  <c r="BL198" i="46"/>
  <c r="BL198" i="44"/>
  <c r="AH199" i="46"/>
  <c r="AH199" i="44"/>
  <c r="N200" i="46"/>
  <c r="N200" i="44"/>
  <c r="AV201" i="46"/>
  <c r="AV201" i="44"/>
  <c r="AB202" i="46"/>
  <c r="AB202" i="44"/>
  <c r="BB203" i="46"/>
  <c r="BB203" i="44"/>
  <c r="U121" i="46"/>
  <c r="U121" i="44"/>
  <c r="BA121" i="46"/>
  <c r="BA121" i="44"/>
  <c r="V197" i="44"/>
  <c r="AV198" i="44"/>
  <c r="J199" i="44"/>
  <c r="BK40" i="46"/>
  <c r="BK40" i="44"/>
  <c r="Y53" i="46"/>
  <c r="Y53" i="44"/>
  <c r="AO53" i="46"/>
  <c r="AO53" i="44"/>
  <c r="AK54" i="46"/>
  <c r="AK54" i="44"/>
  <c r="BQ54" i="46"/>
  <c r="BQ54" i="44"/>
  <c r="AJ56" i="46"/>
  <c r="AJ56" i="44"/>
  <c r="AZ56" i="46"/>
  <c r="AZ56" i="44"/>
  <c r="BL57" i="46"/>
  <c r="BL57" i="44"/>
  <c r="AN62" i="46"/>
  <c r="AN62" i="44"/>
  <c r="BN63" i="46"/>
  <c r="BN63" i="44"/>
  <c r="AX65" i="46"/>
  <c r="AX65" i="44"/>
  <c r="AH67" i="46"/>
  <c r="AH67" i="44"/>
  <c r="BN67" i="46"/>
  <c r="BN67" i="44"/>
  <c r="N68" i="46"/>
  <c r="N68" i="44"/>
  <c r="Q71" i="46"/>
  <c r="Q71" i="44"/>
  <c r="AO71" i="46"/>
  <c r="AO71" i="44"/>
  <c r="BM71" i="46"/>
  <c r="BM71" i="44"/>
  <c r="AZ72" i="46"/>
  <c r="AZ72" i="44"/>
  <c r="O73" i="46"/>
  <c r="O73" i="44"/>
  <c r="AQ74" i="46"/>
  <c r="AQ74" i="44"/>
  <c r="AT77" i="46"/>
  <c r="AT77" i="44"/>
  <c r="Y78" i="46"/>
  <c r="Y78" i="44"/>
  <c r="T81" i="46"/>
  <c r="T81" i="44"/>
  <c r="AE82" i="46"/>
  <c r="AE82" i="44"/>
  <c r="W84" i="46"/>
  <c r="W84" i="44"/>
  <c r="K85" i="46"/>
  <c r="K85" i="44"/>
  <c r="BB86" i="46"/>
  <c r="BB86" i="44"/>
  <c r="A26" i="44"/>
  <c r="E7" i="44"/>
  <c r="BA7" i="44"/>
  <c r="K12" i="44"/>
  <c r="BD18" i="44"/>
  <c r="U22" i="44"/>
  <c r="AQ41" i="44"/>
  <c r="AF40" i="46"/>
  <c r="AF40" i="44"/>
  <c r="L41" i="46"/>
  <c r="L41" i="44"/>
  <c r="AR41" i="46"/>
  <c r="AR41" i="44"/>
  <c r="BH41" i="46"/>
  <c r="BH41" i="44"/>
  <c r="H42" i="46"/>
  <c r="H42" i="44"/>
  <c r="BL44" i="46"/>
  <c r="BL44" i="44"/>
  <c r="K45" i="46"/>
  <c r="K45" i="44"/>
  <c r="AQ45" i="46"/>
  <c r="AQ45" i="44"/>
  <c r="AC25" i="44"/>
  <c r="AY29" i="44"/>
  <c r="AM40" i="44"/>
  <c r="A74" i="44"/>
  <c r="C21" i="46"/>
  <c r="C21" i="44" s="1"/>
  <c r="C60" i="46"/>
  <c r="C60" i="44" s="1"/>
  <c r="C76" i="46"/>
  <c r="C76" i="44" s="1"/>
  <c r="G7" i="44"/>
  <c r="D8" i="44"/>
  <c r="BF8" i="44"/>
  <c r="Z10" i="44"/>
  <c r="U12" i="44"/>
  <c r="F13" i="44"/>
  <c r="BC14" i="44"/>
  <c r="BB15" i="44"/>
  <c r="BF18" i="44"/>
  <c r="E21" i="44"/>
  <c r="BD21" i="44"/>
  <c r="Y22" i="44"/>
  <c r="AU23" i="44"/>
  <c r="V24" i="44"/>
  <c r="BF24" i="44"/>
  <c r="AE25" i="44"/>
  <c r="AP26" i="44"/>
  <c r="F27" i="44"/>
  <c r="BM27" i="44"/>
  <c r="G29" i="44"/>
  <c r="AN33" i="44"/>
  <c r="Z34" i="44"/>
  <c r="AU35" i="44"/>
  <c r="BE36" i="44"/>
  <c r="BC42" i="44"/>
  <c r="G44" i="44"/>
  <c r="AX45" i="44"/>
  <c r="BJ45" i="44"/>
  <c r="J47" i="44"/>
  <c r="BQ50" i="44"/>
  <c r="BE51" i="44"/>
  <c r="U52" i="44"/>
  <c r="BE53" i="44"/>
  <c r="H55" i="44"/>
  <c r="X55" i="44"/>
  <c r="AF57" i="44"/>
  <c r="AR58" i="44"/>
  <c r="AT59" i="44"/>
  <c r="AX63" i="44"/>
  <c r="J67" i="44"/>
  <c r="BF67" i="44"/>
  <c r="Y71" i="44"/>
  <c r="AH76" i="44"/>
  <c r="AX76" i="44"/>
  <c r="AY81" i="44"/>
  <c r="BK89" i="44"/>
  <c r="AT91" i="44"/>
  <c r="AC92" i="44"/>
  <c r="AH96" i="44"/>
  <c r="S101" i="44"/>
  <c r="AB102" i="44"/>
  <c r="AD45" i="46"/>
  <c r="AD45" i="44"/>
  <c r="AC71" i="46"/>
  <c r="AC71" i="44"/>
  <c r="BA71" i="46"/>
  <c r="BA71" i="44"/>
  <c r="AN72" i="46"/>
  <c r="AN72" i="44"/>
  <c r="AA73" i="46"/>
  <c r="AA73" i="44"/>
  <c r="AL76" i="46"/>
  <c r="AL76" i="44"/>
  <c r="AH77" i="46"/>
  <c r="AH77" i="44"/>
  <c r="M78" i="46"/>
  <c r="M78" i="44"/>
  <c r="AF11" i="44"/>
  <c r="D15" i="44"/>
  <c r="AQ29" i="44"/>
  <c r="AF41" i="46"/>
  <c r="AF41" i="44"/>
  <c r="X43" i="46"/>
  <c r="X43" i="44"/>
  <c r="L44" i="46"/>
  <c r="L44" i="44"/>
  <c r="AB44" i="46"/>
  <c r="AB44" i="44"/>
  <c r="T7" i="44"/>
  <c r="AU20" i="44"/>
  <c r="AM28" i="44"/>
  <c r="AE30" i="44"/>
  <c r="AC7" i="44"/>
  <c r="Z8" i="44"/>
  <c r="V9" i="44"/>
  <c r="AZ22" i="44"/>
  <c r="AG24" i="44"/>
  <c r="BE26" i="44"/>
  <c r="O28" i="44"/>
  <c r="O30" i="44"/>
  <c r="AY31" i="44"/>
  <c r="AC32" i="44"/>
  <c r="BA32" i="44"/>
  <c r="S34" i="44"/>
  <c r="AM35" i="44"/>
  <c r="AT42" i="46"/>
  <c r="AT42" i="44"/>
  <c r="BJ42" i="46"/>
  <c r="BJ42" i="44"/>
  <c r="BD53" i="46"/>
  <c r="BD53" i="44"/>
  <c r="U92" i="46"/>
  <c r="U92" i="44"/>
  <c r="BD95" i="46"/>
  <c r="BD95" i="44"/>
  <c r="AP96" i="46"/>
  <c r="AP96" i="44"/>
  <c r="BN96" i="46"/>
  <c r="BN96" i="44"/>
  <c r="Q98" i="46"/>
  <c r="Q98" i="44"/>
  <c r="AL112" i="46"/>
  <c r="AL112" i="44"/>
  <c r="M114" i="46"/>
  <c r="M114" i="44"/>
  <c r="X115" i="46"/>
  <c r="X115" i="44"/>
  <c r="BL115" i="46"/>
  <c r="BL115" i="44"/>
  <c r="BD117" i="46"/>
  <c r="BD117" i="44"/>
  <c r="AX122" i="46"/>
  <c r="AX122" i="44"/>
  <c r="BB123" i="46"/>
  <c r="BB123" i="44"/>
  <c r="AH124" i="46"/>
  <c r="AH124" i="44"/>
  <c r="AF128" i="46"/>
  <c r="AF128" i="44"/>
  <c r="BO47" i="44"/>
  <c r="AZ80" i="44"/>
  <c r="BD81" i="44"/>
  <c r="AU83" i="44"/>
  <c r="AJ88" i="44"/>
  <c r="X89" i="44"/>
  <c r="AA90" i="44"/>
  <c r="AT92" i="44"/>
  <c r="AS130" i="44"/>
  <c r="AW131" i="44"/>
  <c r="AV133" i="44"/>
  <c r="N135" i="44"/>
  <c r="AT135" i="44"/>
  <c r="BM136" i="44"/>
  <c r="AP137" i="44"/>
  <c r="BJ138" i="44"/>
  <c r="BO143" i="44"/>
  <c r="BB144" i="44"/>
  <c r="O13" i="44"/>
  <c r="AO16" i="44"/>
  <c r="BC13" i="44"/>
  <c r="A28" i="44"/>
  <c r="A35" i="44"/>
  <c r="A40" i="44"/>
  <c r="C32" i="46"/>
  <c r="C32" i="44" s="1"/>
  <c r="C42" i="46"/>
  <c r="C42" i="44" s="1"/>
  <c r="L8" i="44"/>
  <c r="AZ8" i="44"/>
  <c r="AF9" i="44"/>
  <c r="D10" i="44"/>
  <c r="AJ10" i="44"/>
  <c r="AD11" i="44"/>
  <c r="BI12" i="44"/>
  <c r="U13" i="44"/>
  <c r="BI13" i="44"/>
  <c r="AT16" i="44"/>
  <c r="U17" i="44"/>
  <c r="AE18" i="44"/>
  <c r="AW19" i="44"/>
  <c r="M20" i="44"/>
  <c r="AE21" i="44"/>
  <c r="BG22" i="44"/>
  <c r="AD23" i="44"/>
  <c r="Z24" i="44"/>
  <c r="BD24" i="44"/>
  <c r="AB25" i="44"/>
  <c r="BJ25" i="44"/>
  <c r="AM26" i="44"/>
  <c r="BK26" i="44"/>
  <c r="U27" i="44"/>
  <c r="AL27" i="44"/>
  <c r="BI27" i="44"/>
  <c r="AH30" i="44"/>
  <c r="AU30" i="44"/>
  <c r="L31" i="44"/>
  <c r="AS32" i="44"/>
  <c r="R33" i="44"/>
  <c r="AG33" i="44"/>
  <c r="BF33" i="44"/>
  <c r="T34" i="44"/>
  <c r="J35" i="44"/>
  <c r="AP35" i="44"/>
  <c r="BD35" i="44"/>
  <c r="Q36" i="44"/>
  <c r="AR36" i="44"/>
  <c r="BF36" i="44"/>
  <c r="E37" i="44"/>
  <c r="AC37" i="44"/>
  <c r="J38" i="44"/>
  <c r="Z38" i="44"/>
  <c r="AO38" i="44"/>
  <c r="BP38" i="44"/>
  <c r="U39" i="44"/>
  <c r="AT39" i="44"/>
  <c r="J40" i="44"/>
  <c r="K41" i="44"/>
  <c r="BB41" i="44"/>
  <c r="O42" i="44"/>
  <c r="AE42" i="44"/>
  <c r="BF42" i="44"/>
  <c r="AT43" i="44"/>
  <c r="BG43" i="44"/>
  <c r="Z44" i="44"/>
  <c r="AM44" i="44"/>
  <c r="M45" i="44"/>
  <c r="Z45" i="44"/>
  <c r="I46" i="44"/>
  <c r="AD48" i="44"/>
  <c r="BL50" i="44"/>
  <c r="I51" i="44"/>
  <c r="AO51" i="44"/>
  <c r="AC52" i="44"/>
  <c r="S55" i="44"/>
  <c r="AF55" i="44"/>
  <c r="G56" i="44"/>
  <c r="T56" i="44"/>
  <c r="AE56" i="44"/>
  <c r="AR56" i="44"/>
  <c r="BC56" i="44"/>
  <c r="BP56" i="44"/>
  <c r="P57" i="44"/>
  <c r="BO57" i="44"/>
  <c r="O58" i="44"/>
  <c r="AB58" i="44"/>
  <c r="V59" i="44"/>
  <c r="E60" i="44"/>
  <c r="R60" i="44"/>
  <c r="BI60" i="44"/>
  <c r="G61" i="44"/>
  <c r="T61" i="44"/>
  <c r="AR61" i="44"/>
  <c r="P62" i="44"/>
  <c r="R63" i="44"/>
  <c r="BI63" i="44"/>
  <c r="I64" i="44"/>
  <c r="V64" i="44"/>
  <c r="BM64" i="44"/>
  <c r="E67" i="44"/>
  <c r="AC67" i="44"/>
  <c r="AP67" i="44"/>
  <c r="AD68" i="44"/>
  <c r="AO68" i="44"/>
  <c r="AK69" i="44"/>
  <c r="L71" i="44"/>
  <c r="AE72" i="44"/>
  <c r="BC72" i="44"/>
  <c r="BN73" i="44"/>
  <c r="AA74" i="44"/>
  <c r="BO74" i="44"/>
  <c r="I77" i="44"/>
  <c r="AR78" i="44"/>
  <c r="BL79" i="44"/>
  <c r="K80" i="44"/>
  <c r="BK81" i="44"/>
  <c r="J82" i="44"/>
  <c r="V83" i="44"/>
  <c r="BJ83" i="44"/>
  <c r="J84" i="44"/>
  <c r="BJ85" i="44"/>
  <c r="I86" i="44"/>
  <c r="AO86" i="44"/>
  <c r="U87" i="44"/>
  <c r="W88" i="44"/>
  <c r="M93" i="44"/>
  <c r="AT96" i="44"/>
  <c r="BI98" i="44"/>
  <c r="BJ43" i="46"/>
  <c r="BJ43" i="44"/>
  <c r="AX44" i="46"/>
  <c r="AX44" i="44"/>
  <c r="AG46" i="46"/>
  <c r="AG46" i="44"/>
  <c r="U47" i="46"/>
  <c r="U47" i="44"/>
  <c r="AJ53" i="46"/>
  <c r="AJ53" i="44"/>
  <c r="AR53" i="46"/>
  <c r="AR53" i="44"/>
  <c r="BH53" i="46"/>
  <c r="BH53" i="44"/>
  <c r="AV54" i="46"/>
  <c r="AV54" i="44"/>
  <c r="AY57" i="46"/>
  <c r="AY57" i="44"/>
  <c r="AU58" i="46"/>
  <c r="AU58" i="44"/>
  <c r="BC58" i="46"/>
  <c r="BC58" i="44"/>
  <c r="M60" i="46"/>
  <c r="M60" i="44"/>
  <c r="U60" i="46"/>
  <c r="U60" i="44"/>
  <c r="AQ62" i="46"/>
  <c r="AQ62" i="44"/>
  <c r="AY62" i="46"/>
  <c r="AY62" i="44"/>
  <c r="M63" i="46"/>
  <c r="M63" i="44"/>
  <c r="U63" i="46"/>
  <c r="U63" i="44"/>
  <c r="Y64" i="46"/>
  <c r="Y64" i="44"/>
  <c r="AW64" i="46"/>
  <c r="AW64" i="44"/>
  <c r="BE64" i="46"/>
  <c r="BE64" i="44"/>
  <c r="E65" i="46"/>
  <c r="E65" i="44"/>
  <c r="AC65" i="46"/>
  <c r="AC65" i="44"/>
  <c r="BA65" i="46"/>
  <c r="BA65" i="44"/>
  <c r="Y66" i="46"/>
  <c r="Y66" i="44"/>
  <c r="AG66" i="46"/>
  <c r="AG66" i="44"/>
  <c r="BA67" i="46"/>
  <c r="BA67" i="44"/>
  <c r="Y68" i="46"/>
  <c r="Y68" i="44"/>
  <c r="AW68" i="46"/>
  <c r="AW68" i="44"/>
  <c r="BE68" i="46"/>
  <c r="BE68" i="44"/>
  <c r="E69" i="46"/>
  <c r="E69" i="44"/>
  <c r="AC69" i="46"/>
  <c r="AC69" i="44"/>
  <c r="D71" i="46"/>
  <c r="D71" i="44"/>
  <c r="T71" i="46"/>
  <c r="T71" i="44"/>
  <c r="BH71" i="46"/>
  <c r="BH71" i="44"/>
  <c r="AU72" i="46"/>
  <c r="AU72" i="44"/>
  <c r="BK72" i="46"/>
  <c r="BK72" i="44"/>
  <c r="J73" i="46"/>
  <c r="J73" i="44"/>
  <c r="R73" i="46"/>
  <c r="R73" i="44"/>
  <c r="AH73" i="46"/>
  <c r="AH73" i="44"/>
  <c r="AP73" i="46"/>
  <c r="AP73" i="44"/>
  <c r="N74" i="46"/>
  <c r="N74" i="44"/>
  <c r="V74" i="46"/>
  <c r="V74" i="44"/>
  <c r="AT74" i="46"/>
  <c r="AT74" i="44"/>
  <c r="J75" i="46"/>
  <c r="J75" i="44"/>
  <c r="R75" i="46"/>
  <c r="R75" i="44"/>
  <c r="AH75" i="46"/>
  <c r="AH75" i="44"/>
  <c r="BN75" i="46"/>
  <c r="BN75" i="44"/>
  <c r="M76" i="46"/>
  <c r="M76" i="44"/>
  <c r="AS76" i="46"/>
  <c r="AS76" i="44"/>
  <c r="BA76" i="46"/>
  <c r="BA76" i="44"/>
  <c r="BQ76" i="46"/>
  <c r="BQ76" i="44"/>
  <c r="AW77" i="46"/>
  <c r="AW77" i="44"/>
  <c r="BE77" i="46"/>
  <c r="BE77" i="44"/>
  <c r="D78" i="46"/>
  <c r="D78" i="44"/>
  <c r="L78" i="46"/>
  <c r="L78" i="44"/>
  <c r="AB78" i="46"/>
  <c r="AB78" i="44"/>
  <c r="AJ78" i="46"/>
  <c r="AJ78" i="44"/>
  <c r="BH78" i="46"/>
  <c r="BH78" i="44"/>
  <c r="H79" i="46"/>
  <c r="H79" i="44"/>
  <c r="AF79" i="46"/>
  <c r="AF79" i="44"/>
  <c r="AV79" i="46"/>
  <c r="AV79" i="44"/>
  <c r="AY80" i="46"/>
  <c r="AY80" i="44"/>
  <c r="BG80" i="46"/>
  <c r="BG80" i="44"/>
  <c r="W81" i="46"/>
  <c r="W81" i="44"/>
  <c r="AM81" i="46"/>
  <c r="AM81" i="44"/>
  <c r="BC81" i="46"/>
  <c r="BC81" i="44"/>
  <c r="R82" i="46"/>
  <c r="R82" i="44"/>
  <c r="Z82" i="46"/>
  <c r="Z82" i="44"/>
  <c r="AH82" i="46"/>
  <c r="AH82" i="44"/>
  <c r="BF82" i="46"/>
  <c r="BF82" i="44"/>
  <c r="AD83" i="46"/>
  <c r="AD83" i="44"/>
  <c r="AT83" i="46"/>
  <c r="AT83" i="44"/>
  <c r="R84" i="46"/>
  <c r="R84" i="44"/>
  <c r="Z84" i="46"/>
  <c r="Z84" i="44"/>
  <c r="AP84" i="46"/>
  <c r="AP84" i="44"/>
  <c r="AX84" i="46"/>
  <c r="AX84" i="44"/>
  <c r="BN84" i="46"/>
  <c r="BN84" i="44"/>
  <c r="F85" i="46"/>
  <c r="F85" i="44"/>
  <c r="N85" i="46"/>
  <c r="N85" i="44"/>
  <c r="V85" i="46"/>
  <c r="V85" i="44"/>
  <c r="AT85" i="46"/>
  <c r="AT85" i="44"/>
  <c r="BB85" i="46"/>
  <c r="BB85" i="44"/>
  <c r="BE86" i="46"/>
  <c r="BE86" i="44"/>
  <c r="E87" i="46"/>
  <c r="E87" i="44"/>
  <c r="AK87" i="46"/>
  <c r="AK87" i="44"/>
  <c r="BQ87" i="46"/>
  <c r="BQ87" i="44"/>
  <c r="AE88" i="46"/>
  <c r="AE88" i="44"/>
  <c r="AM88" i="46"/>
  <c r="AM88" i="44"/>
  <c r="AU88" i="46"/>
  <c r="AU88" i="44"/>
  <c r="BC88" i="46"/>
  <c r="BC88" i="44"/>
  <c r="K89" i="46"/>
  <c r="K89" i="44"/>
  <c r="AI89" i="46"/>
  <c r="AI89" i="44"/>
  <c r="AQ89" i="46"/>
  <c r="AQ89" i="44"/>
  <c r="AY89" i="46"/>
  <c r="AY89" i="44"/>
  <c r="BG89" i="46"/>
  <c r="BG89" i="44"/>
  <c r="V90" i="46"/>
  <c r="V90" i="44"/>
  <c r="J91" i="46"/>
  <c r="J91" i="44"/>
  <c r="R91" i="46"/>
  <c r="R91" i="44"/>
  <c r="AH91" i="46"/>
  <c r="AH91" i="44"/>
  <c r="AP91" i="46"/>
  <c r="AP91" i="44"/>
  <c r="BF91" i="46"/>
  <c r="BF91" i="44"/>
  <c r="I92" i="46"/>
  <c r="I92" i="44"/>
  <c r="AO92" i="46"/>
  <c r="AO92" i="44"/>
  <c r="BM92" i="46"/>
  <c r="BM92" i="44"/>
  <c r="U93" i="46"/>
  <c r="U93" i="44"/>
  <c r="AK93" i="46"/>
  <c r="AK93" i="44"/>
  <c r="AS93" i="46"/>
  <c r="AS93" i="44"/>
  <c r="BQ93" i="46"/>
  <c r="BQ93" i="44"/>
  <c r="I94" i="46"/>
  <c r="I94" i="44"/>
  <c r="Q94" i="46"/>
  <c r="Q94" i="44"/>
  <c r="Y94" i="46"/>
  <c r="Y94" i="44"/>
  <c r="AG94" i="46"/>
  <c r="AG94" i="44"/>
  <c r="AO94" i="46"/>
  <c r="AO94" i="44"/>
  <c r="L95" i="46"/>
  <c r="L95" i="44"/>
  <c r="T95" i="46"/>
  <c r="T95" i="44"/>
  <c r="AB95" i="46"/>
  <c r="AB95" i="44"/>
  <c r="AR95" i="46"/>
  <c r="AR95" i="44"/>
  <c r="BH95" i="46"/>
  <c r="BH95" i="44"/>
  <c r="N96" i="46"/>
  <c r="N96" i="44"/>
  <c r="BB96" i="46"/>
  <c r="BB96" i="44"/>
  <c r="BJ96" i="46"/>
  <c r="BJ96" i="44"/>
  <c r="I97" i="46"/>
  <c r="I97" i="44"/>
  <c r="Q97" i="46"/>
  <c r="Q97" i="44"/>
  <c r="AG97" i="46"/>
  <c r="AG97" i="44"/>
  <c r="AW97" i="46"/>
  <c r="AW97" i="44"/>
  <c r="BE97" i="46"/>
  <c r="BE97" i="44"/>
  <c r="BM97" i="46"/>
  <c r="BM97" i="44"/>
  <c r="E98" i="46"/>
  <c r="E98" i="44"/>
  <c r="M98" i="46"/>
  <c r="M98" i="44"/>
  <c r="AK98" i="46"/>
  <c r="AK98" i="44"/>
  <c r="AS98" i="46"/>
  <c r="AS98" i="44"/>
  <c r="BQ98" i="46"/>
  <c r="BQ98" i="44"/>
  <c r="V43" i="46"/>
  <c r="V43" i="44"/>
  <c r="J44" i="46"/>
  <c r="J44" i="44"/>
  <c r="BI47" i="46"/>
  <c r="BI47" i="44"/>
  <c r="AO48" i="46"/>
  <c r="AO48" i="44"/>
  <c r="X50" i="46"/>
  <c r="X50" i="44"/>
  <c r="L51" i="46"/>
  <c r="L51" i="44"/>
  <c r="T51" i="46"/>
  <c r="T51" i="44"/>
  <c r="X52" i="46"/>
  <c r="X52" i="44"/>
  <c r="AF52" i="46"/>
  <c r="AF52" i="44"/>
  <c r="D53" i="46"/>
  <c r="D53" i="44"/>
  <c r="BG55" i="46"/>
  <c r="BG55" i="44"/>
  <c r="C44" i="46"/>
  <c r="C44" i="44" s="1"/>
  <c r="AO7" i="44"/>
  <c r="AN11" i="44"/>
  <c r="AF13" i="44"/>
  <c r="AL17" i="44"/>
  <c r="L18" i="44"/>
  <c r="S19" i="44"/>
  <c r="BG19" i="44"/>
  <c r="AC22" i="44"/>
  <c r="Y26" i="44"/>
  <c r="BJ29" i="44"/>
  <c r="G30" i="44"/>
  <c r="W30" i="44"/>
  <c r="AX30" i="44"/>
  <c r="BK30" i="44"/>
  <c r="BG31" i="44"/>
  <c r="K34" i="44"/>
  <c r="AL34" i="44"/>
  <c r="T36" i="44"/>
  <c r="AG36" i="44"/>
  <c r="H37" i="44"/>
  <c r="AF37" i="44"/>
  <c r="AV37" i="44"/>
  <c r="AR38" i="44"/>
  <c r="H39" i="44"/>
  <c r="X39" i="44"/>
  <c r="AK39" i="44"/>
  <c r="Z40" i="44"/>
  <c r="N41" i="44"/>
  <c r="AH42" i="44"/>
  <c r="AP44" i="44"/>
  <c r="AG48" i="44"/>
  <c r="AW48" i="44"/>
  <c r="AR51" i="44"/>
  <c r="H54" i="44"/>
  <c r="AI55" i="44"/>
  <c r="W56" i="44"/>
  <c r="AU56" i="44"/>
  <c r="S57" i="44"/>
  <c r="AE58" i="44"/>
  <c r="Y59" i="44"/>
  <c r="AW59" i="44"/>
  <c r="W61" i="44"/>
  <c r="AU61" i="44"/>
  <c r="S62" i="44"/>
  <c r="U65" i="44"/>
  <c r="Q66" i="44"/>
  <c r="BE66" i="44"/>
  <c r="AS67" i="44"/>
  <c r="D26" i="44"/>
  <c r="F29" i="44"/>
  <c r="AM30" i="44"/>
  <c r="BB34" i="44"/>
  <c r="BH38" i="44"/>
  <c r="BF40" i="44"/>
  <c r="E45" i="44"/>
  <c r="BD50" i="44"/>
  <c r="BL54" i="44"/>
  <c r="BJ41" i="46"/>
  <c r="BJ41" i="44"/>
  <c r="C35" i="46"/>
  <c r="C35" i="44" s="1"/>
  <c r="AL25" i="44"/>
  <c r="AT29" i="44"/>
  <c r="AH35" i="44"/>
  <c r="AT41" i="44"/>
  <c r="AS45" i="44"/>
  <c r="AJ49" i="44"/>
  <c r="AZ49" i="44"/>
  <c r="BL52" i="44"/>
  <c r="A32" i="44"/>
  <c r="Y33" i="44"/>
  <c r="AZ33" i="44"/>
  <c r="N34" i="44"/>
  <c r="AJ36" i="44"/>
  <c r="BM36" i="44"/>
  <c r="T38" i="44"/>
  <c r="AN39" i="44"/>
  <c r="U45" i="44"/>
  <c r="BQ45" i="44"/>
  <c r="L49" i="44"/>
  <c r="BH51" i="44"/>
  <c r="H52" i="44"/>
  <c r="AO59" i="44"/>
  <c r="BM59" i="44"/>
  <c r="AM61" i="44"/>
  <c r="AI62" i="44"/>
  <c r="J30" i="44"/>
  <c r="AP40" i="44"/>
  <c r="AL43" i="44"/>
  <c r="BF44" i="44"/>
  <c r="AB53" i="44"/>
  <c r="H13" i="44"/>
  <c r="L14" i="44"/>
  <c r="AS15" i="44"/>
  <c r="I21" i="44"/>
  <c r="J24" i="44"/>
  <c r="AC27" i="44"/>
  <c r="BM33" i="44"/>
  <c r="AX35" i="44"/>
  <c r="BK35" i="44"/>
  <c r="AZ36" i="44"/>
  <c r="AG38" i="44"/>
  <c r="K55" i="44"/>
  <c r="AY55" i="44"/>
  <c r="AI57" i="44"/>
  <c r="BK61" i="44"/>
  <c r="AO64" i="44"/>
  <c r="AK65" i="44"/>
  <c r="A24" i="44"/>
  <c r="A33" i="44"/>
  <c r="A38" i="44"/>
  <c r="A44" i="44"/>
  <c r="A49" i="44"/>
  <c r="A65" i="44"/>
  <c r="C26" i="46"/>
  <c r="C26" i="44" s="1"/>
  <c r="C38" i="46"/>
  <c r="C38" i="44" s="1"/>
  <c r="C47" i="46"/>
  <c r="C47" i="44" s="1"/>
  <c r="R7" i="44"/>
  <c r="BC7" i="44"/>
  <c r="AJ8" i="44"/>
  <c r="H9" i="44"/>
  <c r="BG9" i="44"/>
  <c r="BB11" i="44"/>
  <c r="AU12" i="44"/>
  <c r="Q14" i="44"/>
  <c r="BM14" i="44"/>
  <c r="AY15" i="44"/>
  <c r="AT17" i="44"/>
  <c r="W18" i="44"/>
  <c r="BM19" i="44"/>
  <c r="O21" i="44"/>
  <c r="AU21" i="44"/>
  <c r="K22" i="44"/>
  <c r="N23" i="44"/>
  <c r="AV23" i="44"/>
  <c r="AQ24" i="44"/>
  <c r="AR25" i="44"/>
  <c r="J26" i="44"/>
  <c r="BC26" i="44"/>
  <c r="M27" i="44"/>
  <c r="BA27" i="44"/>
  <c r="M28" i="44"/>
  <c r="AK28" i="44"/>
  <c r="I29" i="44"/>
  <c r="AI29" i="44"/>
  <c r="BC30" i="44"/>
  <c r="BO31" i="44"/>
  <c r="U32" i="44"/>
  <c r="AN32" i="44"/>
  <c r="L33" i="44"/>
  <c r="Z33" i="44"/>
  <c r="AO33" i="44"/>
  <c r="BN33" i="44"/>
  <c r="AB34" i="44"/>
  <c r="AQ34" i="44"/>
  <c r="BL35" i="44"/>
  <c r="L36" i="44"/>
  <c r="Y36" i="44"/>
  <c r="M37" i="44"/>
  <c r="X37" i="44"/>
  <c r="AL37" i="44"/>
  <c r="BA37" i="44"/>
  <c r="D38" i="44"/>
  <c r="AJ38" i="44"/>
  <c r="AW38" i="44"/>
  <c r="P39" i="44"/>
  <c r="AC39" i="44"/>
  <c r="BB39" i="44"/>
  <c r="F41" i="44"/>
  <c r="J42" i="44"/>
  <c r="Z42" i="44"/>
  <c r="AM42" i="44"/>
  <c r="AA43" i="44"/>
  <c r="BB43" i="44"/>
  <c r="AH44" i="44"/>
  <c r="AU44" i="44"/>
  <c r="AW46" i="44"/>
  <c r="BM46" i="44"/>
  <c r="Z47" i="44"/>
  <c r="I48" i="44"/>
  <c r="Y48" i="44"/>
  <c r="AL48" i="44"/>
  <c r="BB48" i="44"/>
  <c r="AF50" i="44"/>
  <c r="AV50" i="44"/>
  <c r="D51" i="44"/>
  <c r="AJ51" i="44"/>
  <c r="AW51" i="44"/>
  <c r="AN52" i="44"/>
  <c r="M54" i="44"/>
  <c r="BA54" i="44"/>
  <c r="AA55" i="44"/>
  <c r="AN55" i="44"/>
  <c r="O56" i="44"/>
  <c r="AB56" i="44"/>
  <c r="AM56" i="44"/>
  <c r="BK56" i="44"/>
  <c r="K57" i="44"/>
  <c r="X57" i="44"/>
  <c r="W58" i="44"/>
  <c r="AJ58" i="44"/>
  <c r="Q59" i="44"/>
  <c r="AD59" i="44"/>
  <c r="BB59" i="44"/>
  <c r="AC60" i="44"/>
  <c r="O61" i="44"/>
  <c r="AB61" i="44"/>
  <c r="AZ61" i="44"/>
  <c r="K62" i="44"/>
  <c r="X62" i="44"/>
  <c r="BL62" i="44"/>
  <c r="AC63" i="44"/>
  <c r="BQ63" i="44"/>
  <c r="Q64" i="44"/>
  <c r="Z65" i="44"/>
  <c r="BQ65" i="44"/>
  <c r="V66" i="44"/>
  <c r="BM66" i="44"/>
  <c r="AK67" i="44"/>
  <c r="AX67" i="44"/>
  <c r="H70" i="44"/>
  <c r="AM72" i="44"/>
  <c r="AX73" i="44"/>
  <c r="Z75" i="44"/>
  <c r="J76" i="44"/>
  <c r="AZ78" i="44"/>
  <c r="P79" i="44"/>
  <c r="AC87" i="44"/>
  <c r="AS87" i="44"/>
  <c r="G88" i="44"/>
  <c r="S89" i="44"/>
  <c r="F90" i="44"/>
  <c r="BN91" i="44"/>
  <c r="AW92" i="44"/>
  <c r="BA98" i="44"/>
  <c r="G42" i="46"/>
  <c r="G42" i="44"/>
  <c r="AI43" i="46"/>
  <c r="AI43" i="44"/>
  <c r="BK44" i="46"/>
  <c r="BK44" i="44"/>
  <c r="BJ46" i="46"/>
  <c r="BJ46" i="44"/>
  <c r="AH47" i="46"/>
  <c r="AH47" i="44"/>
  <c r="BN47" i="46"/>
  <c r="BN47" i="44"/>
  <c r="I49" i="46"/>
  <c r="I49" i="44"/>
  <c r="AC50" i="46"/>
  <c r="AC50" i="44"/>
  <c r="AK50" i="46"/>
  <c r="AK50" i="44"/>
  <c r="Y51" i="46"/>
  <c r="Y51" i="44"/>
  <c r="AG51" i="46"/>
  <c r="AG51" i="44"/>
  <c r="AK52" i="46"/>
  <c r="AK52" i="44"/>
  <c r="AS52" i="46"/>
  <c r="AS52" i="44"/>
  <c r="I53" i="46"/>
  <c r="I53" i="44"/>
  <c r="AW53" i="46"/>
  <c r="AW53" i="44"/>
  <c r="E54" i="46"/>
  <c r="E54" i="44"/>
  <c r="P55" i="46"/>
  <c r="P55" i="44"/>
  <c r="H57" i="46"/>
  <c r="H57" i="44"/>
  <c r="D58" i="46"/>
  <c r="D58" i="44"/>
  <c r="BH58" i="46"/>
  <c r="BH58" i="44"/>
  <c r="BP58" i="46"/>
  <c r="BP58" i="44"/>
  <c r="F59" i="46"/>
  <c r="F59" i="44"/>
  <c r="N59" i="46"/>
  <c r="N59" i="44"/>
  <c r="Z60" i="46"/>
  <c r="Z60" i="44"/>
  <c r="AH60" i="46"/>
  <c r="AH60" i="44"/>
  <c r="D61" i="46"/>
  <c r="D61" i="44"/>
  <c r="BD62" i="46"/>
  <c r="BD62" i="44"/>
  <c r="Z63" i="46"/>
  <c r="Z63" i="44"/>
  <c r="AH63" i="46"/>
  <c r="AH63" i="44"/>
  <c r="F64" i="46"/>
  <c r="F64" i="44"/>
  <c r="BJ64" i="46"/>
  <c r="BJ64" i="44"/>
  <c r="J65" i="46"/>
  <c r="J65" i="44"/>
  <c r="R65" i="46"/>
  <c r="R65" i="44"/>
  <c r="BF65" i="46"/>
  <c r="BF65" i="44"/>
  <c r="BN65" i="46"/>
  <c r="BN65" i="44"/>
  <c r="F66" i="46"/>
  <c r="F66" i="44"/>
  <c r="N66" i="46"/>
  <c r="N66" i="44"/>
  <c r="AD66" i="46"/>
  <c r="AD66" i="44"/>
  <c r="AT66" i="46"/>
  <c r="AT66" i="44"/>
  <c r="BJ66" i="46"/>
  <c r="BJ66" i="44"/>
  <c r="F68" i="46"/>
  <c r="F68" i="44"/>
  <c r="BJ68" i="46"/>
  <c r="BJ68" i="44"/>
  <c r="J69" i="46"/>
  <c r="J69" i="44"/>
  <c r="Z69" i="46"/>
  <c r="Z69" i="44"/>
  <c r="AH69" i="46"/>
  <c r="AH69" i="44"/>
  <c r="AP69" i="46"/>
  <c r="AP69" i="44"/>
  <c r="BN69" i="46"/>
  <c r="BN69" i="44"/>
  <c r="E70" i="46"/>
  <c r="E70" i="44"/>
  <c r="M70" i="46"/>
  <c r="M70" i="44"/>
  <c r="I71" i="46"/>
  <c r="I71" i="44"/>
  <c r="AW71" i="46"/>
  <c r="AW71" i="44"/>
  <c r="L72" i="46"/>
  <c r="L72" i="44"/>
  <c r="AJ72" i="46"/>
  <c r="AJ72" i="44"/>
  <c r="BP72" i="46"/>
  <c r="BP72" i="44"/>
  <c r="AE73" i="46"/>
  <c r="AE73" i="44"/>
  <c r="BK73" i="46"/>
  <c r="BK73" i="44"/>
  <c r="K74" i="46"/>
  <c r="K74" i="44"/>
  <c r="AI74" i="46"/>
  <c r="AI74" i="44"/>
  <c r="BG74" i="46"/>
  <c r="BG74" i="44"/>
  <c r="O75" i="46"/>
  <c r="O75" i="44"/>
  <c r="W75" i="46"/>
  <c r="W75" i="44"/>
  <c r="AU75" i="46"/>
  <c r="AU75" i="44"/>
  <c r="BC75" i="46"/>
  <c r="BC75" i="44"/>
  <c r="R76" i="46"/>
  <c r="R76" i="44"/>
  <c r="Z76" i="46"/>
  <c r="Z76" i="44"/>
  <c r="AP76" i="46"/>
  <c r="AP76" i="44"/>
  <c r="BF76" i="46"/>
  <c r="BF76" i="44"/>
  <c r="BN76" i="46"/>
  <c r="BN76" i="44"/>
  <c r="F77" i="46"/>
  <c r="F77" i="44"/>
  <c r="N77" i="46"/>
  <c r="N77" i="44"/>
  <c r="V77" i="46"/>
  <c r="V77" i="44"/>
  <c r="AD77" i="46"/>
  <c r="AD77" i="44"/>
  <c r="AL77" i="46"/>
  <c r="AL77" i="44"/>
  <c r="BB77" i="46"/>
  <c r="BB77" i="44"/>
  <c r="BJ77" i="46"/>
  <c r="BJ77" i="44"/>
  <c r="AO78" i="46"/>
  <c r="AO78" i="44"/>
  <c r="AW78" i="46"/>
  <c r="AW78" i="44"/>
  <c r="BE78" i="46"/>
  <c r="BE78" i="44"/>
  <c r="BM78" i="46"/>
  <c r="BM78" i="44"/>
  <c r="X80" i="46"/>
  <c r="X80" i="44"/>
  <c r="AF80" i="46"/>
  <c r="AF80" i="44"/>
  <c r="AN80" i="46"/>
  <c r="AN80" i="44"/>
  <c r="D81" i="46"/>
  <c r="D81" i="44"/>
  <c r="BP81" i="46"/>
  <c r="BP81" i="44"/>
  <c r="G82" i="46"/>
  <c r="G82" i="44"/>
  <c r="W82" i="46"/>
  <c r="W82" i="44"/>
  <c r="AM82" i="46"/>
  <c r="AM82" i="44"/>
  <c r="AU82" i="46"/>
  <c r="AU82" i="44"/>
  <c r="BK82" i="46"/>
  <c r="BK82" i="44"/>
  <c r="S83" i="46"/>
  <c r="S83" i="44"/>
  <c r="AI83" i="46"/>
  <c r="AI83" i="44"/>
  <c r="AQ83" i="46"/>
  <c r="AQ83" i="44"/>
  <c r="BG83" i="46"/>
  <c r="BG83" i="44"/>
  <c r="G84" i="46"/>
  <c r="G84" i="44"/>
  <c r="AE84" i="46"/>
  <c r="AE84" i="44"/>
  <c r="AU84" i="46"/>
  <c r="AU84" i="44"/>
  <c r="BC84" i="46"/>
  <c r="BC84" i="44"/>
  <c r="AQ85" i="46"/>
  <c r="AQ85" i="44"/>
  <c r="Z87" i="44"/>
  <c r="F92" i="44"/>
  <c r="AL92" i="44"/>
  <c r="AX93" i="44"/>
  <c r="AA100" i="44"/>
  <c r="BG100" i="44"/>
  <c r="AE101" i="44"/>
  <c r="BP103" i="44"/>
  <c r="BF107" i="44"/>
  <c r="M108" i="44"/>
  <c r="AW99" i="46"/>
  <c r="AW99" i="44"/>
  <c r="BE99" i="46"/>
  <c r="BE99" i="44"/>
  <c r="AI100" i="46"/>
  <c r="AI100" i="44"/>
  <c r="AY100" i="46"/>
  <c r="AY100" i="44"/>
  <c r="G101" i="46"/>
  <c r="G101" i="44"/>
  <c r="AU101" i="46"/>
  <c r="AU101" i="44"/>
  <c r="AF102" i="46"/>
  <c r="AF102" i="44"/>
  <c r="BD102" i="46"/>
  <c r="BD102" i="44"/>
  <c r="BL102" i="46"/>
  <c r="BL102" i="44"/>
  <c r="AB103" i="46"/>
  <c r="AB103" i="44"/>
  <c r="AJ103" i="46"/>
  <c r="AJ103" i="44"/>
  <c r="AZ103" i="46"/>
  <c r="AZ103" i="44"/>
  <c r="AU104" i="46"/>
  <c r="AU104" i="44"/>
  <c r="S105" i="46"/>
  <c r="S105" i="44"/>
  <c r="AD106" i="46"/>
  <c r="AD106" i="44"/>
  <c r="AT106" i="46"/>
  <c r="AT106" i="44"/>
  <c r="R107" i="46"/>
  <c r="R107" i="44"/>
  <c r="AH107" i="46"/>
  <c r="AH107" i="44"/>
  <c r="E108" i="46"/>
  <c r="E108" i="44"/>
  <c r="U108" i="46"/>
  <c r="U108" i="44"/>
  <c r="BI108" i="46"/>
  <c r="BI108" i="44"/>
  <c r="BQ108" i="46"/>
  <c r="BQ108" i="44"/>
  <c r="I109" i="46"/>
  <c r="I109" i="44"/>
  <c r="AG109" i="46"/>
  <c r="AG109" i="44"/>
  <c r="AO109" i="46"/>
  <c r="AO109" i="44"/>
  <c r="K110" i="46"/>
  <c r="K110" i="44"/>
  <c r="V111" i="46"/>
  <c r="V111" i="44"/>
  <c r="BJ111" i="46"/>
  <c r="BJ111" i="44"/>
  <c r="J112" i="46"/>
  <c r="J112" i="44"/>
  <c r="AH112" i="46"/>
  <c r="AH112" i="44"/>
  <c r="BF112" i="46"/>
  <c r="BF112" i="44"/>
  <c r="F113" i="46"/>
  <c r="F113" i="44"/>
  <c r="AT113" i="46"/>
  <c r="AT113" i="44"/>
  <c r="I114" i="46"/>
  <c r="I114" i="44"/>
  <c r="BE114" i="46"/>
  <c r="BE114" i="44"/>
  <c r="D115" i="46"/>
  <c r="D115" i="44"/>
  <c r="AB115" i="46"/>
  <c r="AB115" i="44"/>
  <c r="AZ115" i="46"/>
  <c r="AZ115" i="44"/>
  <c r="BH115" i="46"/>
  <c r="BH115" i="44"/>
  <c r="BH88" i="44"/>
  <c r="AU91" i="44"/>
  <c r="N92" i="44"/>
  <c r="BO100" i="44"/>
  <c r="O101" i="44"/>
  <c r="AH87" i="46"/>
  <c r="AH87" i="44"/>
  <c r="T88" i="46"/>
  <c r="T88" i="44"/>
  <c r="AR88" i="46"/>
  <c r="AR88" i="44"/>
  <c r="BP88" i="46"/>
  <c r="BP88" i="44"/>
  <c r="AF89" i="46"/>
  <c r="AF89" i="44"/>
  <c r="AV89" i="46"/>
  <c r="AV89" i="44"/>
  <c r="K90" i="46"/>
  <c r="K90" i="44"/>
  <c r="AY90" i="46"/>
  <c r="AY90" i="44"/>
  <c r="AD92" i="46"/>
  <c r="AD92" i="44"/>
  <c r="BB92" i="46"/>
  <c r="BB92" i="44"/>
  <c r="J93" i="46"/>
  <c r="J93" i="44"/>
  <c r="AH93" i="46"/>
  <c r="AH93" i="44"/>
  <c r="AP93" i="46"/>
  <c r="AP93" i="44"/>
  <c r="BF93" i="46"/>
  <c r="BF93" i="44"/>
  <c r="N94" i="46"/>
  <c r="N94" i="44"/>
  <c r="AT94" i="46"/>
  <c r="AT94" i="44"/>
  <c r="BJ94" i="46"/>
  <c r="BJ94" i="44"/>
  <c r="Q95" i="46"/>
  <c r="Q95" i="44"/>
  <c r="BE95" i="46"/>
  <c r="BE95" i="44"/>
  <c r="AY96" i="46"/>
  <c r="AY96" i="44"/>
  <c r="F97" i="46"/>
  <c r="F97" i="44"/>
  <c r="V97" i="46"/>
  <c r="V97" i="44"/>
  <c r="BB97" i="46"/>
  <c r="BB97" i="44"/>
  <c r="R98" i="46"/>
  <c r="R98" i="44"/>
  <c r="Z98" i="46"/>
  <c r="Z98" i="44"/>
  <c r="BF98" i="46"/>
  <c r="BF98" i="44"/>
  <c r="F99" i="46"/>
  <c r="F99" i="44"/>
  <c r="H100" i="46"/>
  <c r="H100" i="44"/>
  <c r="AF100" i="46"/>
  <c r="AF100" i="44"/>
  <c r="X110" i="46"/>
  <c r="X110" i="44"/>
  <c r="W112" i="44"/>
  <c r="AL114" i="44"/>
  <c r="AN116" i="44"/>
  <c r="BL116" i="44"/>
  <c r="I117" i="44"/>
  <c r="T117" i="44"/>
  <c r="L118" i="44"/>
  <c r="W118" i="44"/>
  <c r="AU118" i="44"/>
  <c r="K121" i="44"/>
  <c r="AY121" i="44"/>
  <c r="AJ128" i="44"/>
  <c r="AM129" i="44"/>
  <c r="Y130" i="44"/>
  <c r="BD13" i="46"/>
  <c r="BD13" i="44"/>
  <c r="AJ14" i="46"/>
  <c r="AJ14" i="44"/>
  <c r="AD15" i="46"/>
  <c r="AD15" i="44"/>
  <c r="J16" i="46"/>
  <c r="J16" i="44"/>
  <c r="Z18" i="46"/>
  <c r="Z18" i="44"/>
  <c r="AX18" i="46"/>
  <c r="AX18" i="44"/>
  <c r="J21" i="46"/>
  <c r="J21" i="44"/>
  <c r="AP21" i="46"/>
  <c r="AP21" i="44"/>
  <c r="V22" i="46"/>
  <c r="V22" i="44"/>
  <c r="BG24" i="46"/>
  <c r="BG24" i="44"/>
  <c r="W25" i="46"/>
  <c r="W25" i="44"/>
  <c r="C25" i="46"/>
  <c r="C25" i="44" s="1"/>
  <c r="J7" i="44"/>
  <c r="J8" i="44"/>
  <c r="AD9" i="44"/>
  <c r="P12" i="44"/>
  <c r="AQ13" i="44"/>
  <c r="I15" i="44"/>
  <c r="AW15" i="44"/>
  <c r="M16" i="44"/>
  <c r="N17" i="44"/>
  <c r="AK18" i="44"/>
  <c r="BI18" i="44"/>
  <c r="AE19" i="44"/>
  <c r="S20" i="44"/>
  <c r="AV20" i="44"/>
  <c r="M21" i="44"/>
  <c r="T23" i="44"/>
  <c r="BP23" i="44"/>
  <c r="G25" i="44"/>
  <c r="AW32" i="44"/>
  <c r="AL45" i="44"/>
  <c r="BH18" i="46"/>
  <c r="BH18" i="44"/>
  <c r="L26" i="46"/>
  <c r="L26" i="44"/>
  <c r="AR26" i="46"/>
  <c r="AR26" i="44"/>
  <c r="P32" i="46"/>
  <c r="P32" i="44"/>
  <c r="BB9" i="46"/>
  <c r="BB9" i="44"/>
  <c r="J10" i="46"/>
  <c r="J10" i="44"/>
  <c r="U16" i="46"/>
  <c r="U16" i="44"/>
  <c r="AK16" i="46"/>
  <c r="AK16" i="44"/>
  <c r="BI16" i="46"/>
  <c r="BI16" i="44"/>
  <c r="BC19" i="46"/>
  <c r="BC19" i="44"/>
  <c r="AY20" i="46"/>
  <c r="AY20" i="44"/>
  <c r="Q22" i="46"/>
  <c r="Q22" i="44"/>
  <c r="AO22" i="46"/>
  <c r="AO22" i="44"/>
  <c r="AZ23" i="46"/>
  <c r="AZ23" i="44"/>
  <c r="AD24" i="46"/>
  <c r="AD24" i="44"/>
  <c r="AT24" i="46"/>
  <c r="AT24" i="44"/>
  <c r="AH25" i="46"/>
  <c r="AH25" i="44"/>
  <c r="AP25" i="46"/>
  <c r="AP25" i="44"/>
  <c r="BF25" i="46"/>
  <c r="BF25" i="44"/>
  <c r="BN25" i="46"/>
  <c r="BN25" i="44"/>
  <c r="Q27" i="46"/>
  <c r="Q27" i="44"/>
  <c r="AO27" i="46"/>
  <c r="AO27" i="44"/>
  <c r="BE27" i="46"/>
  <c r="BE27" i="44"/>
  <c r="K28" i="46"/>
  <c r="K28" i="44"/>
  <c r="AY28" i="46"/>
  <c r="AY28" i="44"/>
  <c r="AE29" i="46"/>
  <c r="AE29" i="44"/>
  <c r="N45" i="46"/>
  <c r="N45" i="44"/>
  <c r="BB45" i="46"/>
  <c r="BB45" i="44"/>
  <c r="N60" i="46"/>
  <c r="N60" i="44"/>
  <c r="AX66" i="46"/>
  <c r="AX66" i="44"/>
  <c r="E71" i="46"/>
  <c r="E71" i="44"/>
  <c r="AK71" i="46"/>
  <c r="AK71" i="44"/>
  <c r="BQ71" i="46"/>
  <c r="BQ71" i="44"/>
  <c r="X72" i="46"/>
  <c r="X72" i="44"/>
  <c r="BD72" i="46"/>
  <c r="BD72" i="44"/>
  <c r="K73" i="46"/>
  <c r="K73" i="44"/>
  <c r="AQ73" i="46"/>
  <c r="AQ73" i="44"/>
  <c r="G74" i="46"/>
  <c r="G74" i="44"/>
  <c r="AM74" i="46"/>
  <c r="AM74" i="44"/>
  <c r="BC74" i="46"/>
  <c r="BC74" i="44"/>
  <c r="K75" i="46"/>
  <c r="K75" i="44"/>
  <c r="F76" i="46"/>
  <c r="F76" i="44"/>
  <c r="BB76" i="46"/>
  <c r="BB76" i="44"/>
  <c r="J77" i="46"/>
  <c r="J77" i="44"/>
  <c r="AX77" i="46"/>
  <c r="AX77" i="44"/>
  <c r="BN77" i="46"/>
  <c r="BN77" i="44"/>
  <c r="AC78" i="46"/>
  <c r="AC78" i="44"/>
  <c r="AB80" i="46"/>
  <c r="AB80" i="44"/>
  <c r="BP80" i="46"/>
  <c r="BP80" i="44"/>
  <c r="H81" i="46"/>
  <c r="H81" i="44"/>
  <c r="AF81" i="46"/>
  <c r="AF81" i="44"/>
  <c r="AI82" i="46"/>
  <c r="AI82" i="44"/>
  <c r="AE83" i="46"/>
  <c r="AE83" i="44"/>
  <c r="BK83" i="46"/>
  <c r="BK83" i="44"/>
  <c r="S84" i="46"/>
  <c r="S84" i="44"/>
  <c r="AY84" i="46"/>
  <c r="AY84" i="44"/>
  <c r="AE85" i="46"/>
  <c r="AE85" i="44"/>
  <c r="BK85" i="46"/>
  <c r="BK85" i="44"/>
  <c r="R86" i="46"/>
  <c r="R86" i="44"/>
  <c r="BF86" i="46"/>
  <c r="BF86" i="44"/>
  <c r="N87" i="46"/>
  <c r="N87" i="44"/>
  <c r="AD87" i="46"/>
  <c r="AD87" i="44"/>
  <c r="AT87" i="46"/>
  <c r="AT87" i="44"/>
  <c r="AF88" i="46"/>
  <c r="AF88" i="44"/>
  <c r="BL88" i="46"/>
  <c r="BL88" i="44"/>
  <c r="AB89" i="46"/>
  <c r="AB89" i="44"/>
  <c r="BH89" i="46"/>
  <c r="BH89" i="44"/>
  <c r="G90" i="46"/>
  <c r="G90" i="44"/>
  <c r="AM90" i="46"/>
  <c r="AM90" i="44"/>
  <c r="AA91" i="46"/>
  <c r="AA91" i="44"/>
  <c r="AP92" i="46"/>
  <c r="AP92" i="44"/>
  <c r="N93" i="46"/>
  <c r="N93" i="44"/>
  <c r="AT93" i="46"/>
  <c r="AT93" i="44"/>
  <c r="AH94" i="46"/>
  <c r="AH94" i="44"/>
  <c r="AC95" i="46"/>
  <c r="AC95" i="44"/>
  <c r="W96" i="46"/>
  <c r="W96" i="44"/>
  <c r="BK96" i="46"/>
  <c r="BK96" i="44"/>
  <c r="R97" i="46"/>
  <c r="R97" i="44"/>
  <c r="AH97" i="46"/>
  <c r="AH97" i="44"/>
  <c r="BN97" i="46"/>
  <c r="BN97" i="44"/>
  <c r="AD98" i="46"/>
  <c r="AD98" i="44"/>
  <c r="R10" i="46"/>
  <c r="R10" i="44"/>
  <c r="H12" i="46"/>
  <c r="H12" i="44"/>
  <c r="AA13" i="46"/>
  <c r="AA13" i="44"/>
  <c r="AI13" i="46"/>
  <c r="AI13" i="44"/>
  <c r="AW17" i="46"/>
  <c r="AW17" i="44"/>
  <c r="U18" i="46"/>
  <c r="U18" i="44"/>
  <c r="K20" i="46"/>
  <c r="K20" i="44"/>
  <c r="AA20" i="46"/>
  <c r="AA20" i="44"/>
  <c r="F9" i="44"/>
  <c r="I11" i="44"/>
  <c r="BE15" i="44"/>
  <c r="BE17" i="44"/>
  <c r="I22" i="44"/>
  <c r="AC11" i="46"/>
  <c r="AC11" i="44"/>
  <c r="AZ13" i="46"/>
  <c r="AZ13" i="44"/>
  <c r="AM24" i="46"/>
  <c r="AM24" i="44"/>
  <c r="BJ9" i="46"/>
  <c r="BJ9" i="44"/>
  <c r="X12" i="46"/>
  <c r="X12" i="44"/>
  <c r="AV12" i="46"/>
  <c r="AV12" i="44"/>
  <c r="G14" i="46"/>
  <c r="G14" i="44"/>
  <c r="O14" i="46"/>
  <c r="O14" i="44"/>
  <c r="BK14" i="46"/>
  <c r="BK14" i="44"/>
  <c r="AO17" i="46"/>
  <c r="AO17" i="44"/>
  <c r="C10" i="46"/>
  <c r="C10" i="44" s="1"/>
  <c r="AU8" i="44"/>
  <c r="S13" i="44"/>
  <c r="R18" i="44"/>
  <c r="AX25" i="44"/>
  <c r="BI7" i="44"/>
  <c r="AT9" i="44"/>
  <c r="BL12" i="44"/>
  <c r="BH14" i="44"/>
  <c r="BM15" i="44"/>
  <c r="BA18" i="44"/>
  <c r="L19" i="44"/>
  <c r="BO20" i="44"/>
  <c r="AW22" i="44"/>
  <c r="AG23" i="44"/>
  <c r="N24" i="44"/>
  <c r="BJ24" i="44"/>
  <c r="I27" i="44"/>
  <c r="AA28" i="44"/>
  <c r="F45" i="44"/>
  <c r="BP10" i="46"/>
  <c r="BP10" i="44"/>
  <c r="AL11" i="46"/>
  <c r="AL11" i="44"/>
  <c r="AH12" i="46"/>
  <c r="AH12" i="44"/>
  <c r="BF12" i="46"/>
  <c r="BF12" i="44"/>
  <c r="E13" i="46"/>
  <c r="E13" i="44"/>
  <c r="AI15" i="46"/>
  <c r="AI15" i="44"/>
  <c r="BG15" i="46"/>
  <c r="BG15" i="44"/>
  <c r="S17" i="46"/>
  <c r="S17" i="44"/>
  <c r="AA17" i="46"/>
  <c r="AA17" i="44"/>
  <c r="BO17" i="46"/>
  <c r="BO17" i="44"/>
  <c r="AH10" i="46"/>
  <c r="AH10" i="44"/>
  <c r="AP10" i="46"/>
  <c r="AP10" i="44"/>
  <c r="BF10" i="46"/>
  <c r="BF10" i="44"/>
  <c r="AU14" i="46"/>
  <c r="AU14" i="44"/>
  <c r="AS16" i="46"/>
  <c r="AS16" i="44"/>
  <c r="BQ18" i="46"/>
  <c r="BQ18" i="44"/>
  <c r="A10" i="44"/>
  <c r="R8" i="44"/>
  <c r="AM10" i="44"/>
  <c r="AF12" i="44"/>
  <c r="Y15" i="44"/>
  <c r="AC16" i="44"/>
  <c r="Y17" i="44"/>
  <c r="AI20" i="44"/>
  <c r="BA21" i="44"/>
  <c r="D23" i="44"/>
  <c r="AX8" i="44"/>
  <c r="W14" i="44"/>
  <c r="AG17" i="44"/>
  <c r="AC21" i="44"/>
  <c r="AI24" i="44"/>
  <c r="Z25" i="44"/>
  <c r="M26" i="44"/>
  <c r="BA26" i="44"/>
  <c r="AM29" i="44"/>
  <c r="A23" i="44"/>
  <c r="C16" i="46"/>
  <c r="C16" i="44" s="1"/>
  <c r="U7" i="44"/>
  <c r="BQ7" i="44"/>
  <c r="W8" i="44"/>
  <c r="N9" i="44"/>
  <c r="AW10" i="44"/>
  <c r="AA11" i="44"/>
  <c r="BM11" i="44"/>
  <c r="AN12" i="44"/>
  <c r="BG13" i="44"/>
  <c r="AG15" i="44"/>
  <c r="BQ16" i="44"/>
  <c r="BM17" i="44"/>
  <c r="O19" i="44"/>
  <c r="AU19" i="44"/>
  <c r="AQ20" i="44"/>
  <c r="L23" i="44"/>
  <c r="AJ23" i="44"/>
  <c r="BE23" i="44"/>
  <c r="AL24" i="44"/>
  <c r="AW27" i="44"/>
  <c r="W29" i="44"/>
  <c r="BC29" i="44"/>
  <c r="I32" i="44"/>
  <c r="V60" i="44"/>
  <c r="P72" i="44"/>
  <c r="V76" i="44"/>
  <c r="BI78" i="44"/>
  <c r="AG79" i="44"/>
  <c r="BE79" i="44"/>
  <c r="D80" i="44"/>
  <c r="AQ82" i="44"/>
  <c r="G83" i="44"/>
  <c r="J86" i="44"/>
  <c r="BB87" i="44"/>
  <c r="BD88" i="44"/>
  <c r="AR89" i="44"/>
  <c r="BC90" i="44"/>
  <c r="K91" i="44"/>
  <c r="AX92" i="44"/>
  <c r="BC8" i="44"/>
  <c r="BD11" i="46"/>
  <c r="BD11" i="44"/>
  <c r="BA15" i="46"/>
  <c r="BA15" i="44"/>
  <c r="E17" i="46"/>
  <c r="E17" i="44"/>
  <c r="I18" i="46"/>
  <c r="I18" i="44"/>
  <c r="AO18" i="46"/>
  <c r="AO18" i="44"/>
  <c r="Q21" i="46"/>
  <c r="Q21" i="44"/>
  <c r="H23" i="46"/>
  <c r="H23" i="44"/>
  <c r="AF23" i="46"/>
  <c r="AF23" i="44"/>
  <c r="N25" i="46"/>
  <c r="N25" i="44"/>
  <c r="BQ27" i="46"/>
  <c r="BQ27" i="44"/>
  <c r="W28" i="46"/>
  <c r="W28" i="44"/>
  <c r="Y19" i="44"/>
  <c r="R26" i="44"/>
  <c r="AF32" i="44"/>
  <c r="AV32" i="44"/>
  <c r="BL32" i="44"/>
  <c r="AB33" i="44"/>
  <c r="R99" i="44"/>
  <c r="AP99" i="44"/>
  <c r="P104" i="44"/>
  <c r="AJ105" i="44"/>
  <c r="AZ105" i="44"/>
  <c r="BP105" i="44"/>
  <c r="AE106" i="44"/>
  <c r="AU106" i="44"/>
  <c r="BK106" i="44"/>
  <c r="Z109" i="44"/>
  <c r="BN109" i="44"/>
  <c r="BP110" i="44"/>
  <c r="AI112" i="44"/>
  <c r="Q19" i="44"/>
  <c r="Z26" i="44"/>
  <c r="K29" i="44"/>
  <c r="AF101" i="44"/>
  <c r="BD101" i="44"/>
  <c r="L105" i="44"/>
  <c r="AB105" i="44"/>
  <c r="BH105" i="44"/>
  <c r="BC106" i="44"/>
  <c r="AH109" i="44"/>
  <c r="S18" i="46"/>
  <c r="S18" i="44"/>
  <c r="E19" i="46"/>
  <c r="E19" i="44"/>
  <c r="O39" i="46"/>
  <c r="O39" i="44"/>
  <c r="BC50" i="46"/>
  <c r="BC50" i="44"/>
  <c r="W52" i="46"/>
  <c r="W52" i="44"/>
  <c r="BC52" i="46"/>
  <c r="BC52" i="44"/>
  <c r="BK54" i="46"/>
  <c r="BK54" i="44"/>
  <c r="AT56" i="46"/>
  <c r="AT56" i="44"/>
  <c r="X59" i="46"/>
  <c r="X59" i="44"/>
  <c r="AR60" i="46"/>
  <c r="AR60" i="44"/>
  <c r="P64" i="46"/>
  <c r="P64" i="44"/>
  <c r="BD64" i="46"/>
  <c r="BD64" i="44"/>
  <c r="L65" i="46"/>
  <c r="L65" i="44"/>
  <c r="AZ65" i="46"/>
  <c r="AZ65" i="44"/>
  <c r="BP65" i="46"/>
  <c r="BP65" i="44"/>
  <c r="P66" i="46"/>
  <c r="P66" i="44"/>
  <c r="X66" i="46"/>
  <c r="X66" i="44"/>
  <c r="AF66" i="46"/>
  <c r="AF66" i="44"/>
  <c r="BD66" i="46"/>
  <c r="BD66" i="44"/>
  <c r="BL66" i="46"/>
  <c r="BL66" i="44"/>
  <c r="T67" i="46"/>
  <c r="T67" i="44"/>
  <c r="AJ67" i="46"/>
  <c r="AJ67" i="44"/>
  <c r="P68" i="46"/>
  <c r="P68" i="44"/>
  <c r="X68" i="46"/>
  <c r="X68" i="44"/>
  <c r="AV68" i="46"/>
  <c r="AV68" i="44"/>
  <c r="BD68" i="46"/>
  <c r="BD68" i="44"/>
  <c r="D69" i="46"/>
  <c r="D69" i="44"/>
  <c r="AB69" i="46"/>
  <c r="AB69" i="44"/>
  <c r="G70" i="46"/>
  <c r="G70" i="44"/>
  <c r="AE70" i="46"/>
  <c r="AE70" i="44"/>
  <c r="AU70" i="46"/>
  <c r="AU70" i="44"/>
  <c r="AM79" i="46"/>
  <c r="AM79" i="44"/>
  <c r="Y84" i="46"/>
  <c r="Y84" i="44"/>
  <c r="AG84" i="46"/>
  <c r="AG84" i="44"/>
  <c r="BE84" i="46"/>
  <c r="BE84" i="44"/>
  <c r="E96" i="46"/>
  <c r="E96" i="44"/>
  <c r="M96" i="46"/>
  <c r="M96" i="44"/>
  <c r="U96" i="46"/>
  <c r="U96" i="44"/>
  <c r="AC96" i="46"/>
  <c r="AC96" i="44"/>
  <c r="AK96" i="46"/>
  <c r="AK96" i="44"/>
  <c r="AS96" i="46"/>
  <c r="AS96" i="44"/>
  <c r="BA96" i="46"/>
  <c r="BA96" i="44"/>
  <c r="BI96" i="46"/>
  <c r="BI96" i="44"/>
  <c r="BQ96" i="46"/>
  <c r="BQ96" i="44"/>
  <c r="D98" i="46"/>
  <c r="D98" i="44"/>
  <c r="AB98" i="46"/>
  <c r="AB98" i="44"/>
  <c r="AJ98" i="46"/>
  <c r="AJ98" i="44"/>
  <c r="AZ98" i="46"/>
  <c r="AZ98" i="44"/>
  <c r="BH98" i="46"/>
  <c r="BH98" i="44"/>
  <c r="AF99" i="46"/>
  <c r="AF99" i="44"/>
  <c r="BD99" i="46"/>
  <c r="BD99" i="44"/>
  <c r="BL99" i="46"/>
  <c r="BL99" i="44"/>
  <c r="J100" i="46"/>
  <c r="J100" i="44"/>
  <c r="R100" i="46"/>
  <c r="R100" i="44"/>
  <c r="AP100" i="46"/>
  <c r="AP100" i="44"/>
  <c r="AD101" i="46"/>
  <c r="AD101" i="44"/>
  <c r="AL101" i="46"/>
  <c r="AL101" i="44"/>
  <c r="BJ101" i="46"/>
  <c r="BJ101" i="44"/>
  <c r="O102" i="46"/>
  <c r="O102" i="44"/>
  <c r="AM102" i="46"/>
  <c r="AM102" i="44"/>
  <c r="AU102" i="46"/>
  <c r="AU102" i="44"/>
  <c r="S103" i="46"/>
  <c r="S103" i="44"/>
  <c r="AI103" i="46"/>
  <c r="AI103" i="44"/>
  <c r="AQ103" i="46"/>
  <c r="AQ103" i="44"/>
  <c r="AY103" i="46"/>
  <c r="AY103" i="44"/>
  <c r="BB104" i="46"/>
  <c r="BB104" i="44"/>
  <c r="Z105" i="46"/>
  <c r="Z105" i="44"/>
  <c r="AH105" i="46"/>
  <c r="AH105" i="44"/>
  <c r="AP105" i="46"/>
  <c r="AP105" i="44"/>
  <c r="BF105" i="46"/>
  <c r="BF105" i="44"/>
  <c r="E106" i="46"/>
  <c r="E106" i="44"/>
  <c r="BI106" i="46"/>
  <c r="BI106" i="44"/>
  <c r="I107" i="46"/>
  <c r="I107" i="44"/>
  <c r="Y107" i="46"/>
  <c r="Y107" i="44"/>
  <c r="AG107" i="46"/>
  <c r="AG107" i="44"/>
  <c r="AO107" i="46"/>
  <c r="AO107" i="44"/>
  <c r="AW107" i="46"/>
  <c r="AW107" i="44"/>
  <c r="L108" i="46"/>
  <c r="L108" i="44"/>
  <c r="AB108" i="46"/>
  <c r="AB108" i="44"/>
  <c r="AZ108" i="46"/>
  <c r="AZ108" i="44"/>
  <c r="U113" i="46"/>
  <c r="U113" i="44"/>
  <c r="AC113" i="46"/>
  <c r="AC113" i="44"/>
  <c r="AK113" i="46"/>
  <c r="AK113" i="44"/>
  <c r="AS113" i="46"/>
  <c r="AS113" i="44"/>
  <c r="BI113" i="46"/>
  <c r="BI113" i="44"/>
  <c r="H114" i="46"/>
  <c r="H114" i="44"/>
  <c r="BL114" i="46"/>
  <c r="BL114" i="44"/>
  <c r="S115" i="46"/>
  <c r="S115" i="44"/>
  <c r="AY115" i="46"/>
  <c r="AY115" i="44"/>
  <c r="BG115" i="46"/>
  <c r="BG115" i="44"/>
  <c r="O116" i="46"/>
  <c r="O116" i="44"/>
  <c r="AU116" i="46"/>
  <c r="AU116" i="44"/>
  <c r="BK116" i="46"/>
  <c r="BK116" i="44"/>
  <c r="S117" i="46"/>
  <c r="S117" i="44"/>
  <c r="AI117" i="46"/>
  <c r="AI117" i="44"/>
  <c r="AY117" i="46"/>
  <c r="AY117" i="44"/>
  <c r="N118" i="46"/>
  <c r="N118" i="44"/>
  <c r="V118" i="46"/>
  <c r="V118" i="44"/>
  <c r="AL118" i="46"/>
  <c r="AL118" i="44"/>
  <c r="AT118" i="46"/>
  <c r="AT118" i="44"/>
  <c r="BB118" i="46"/>
  <c r="BB118" i="44"/>
  <c r="BJ118" i="46"/>
  <c r="BJ118" i="44"/>
  <c r="R119" i="46"/>
  <c r="R119" i="44"/>
  <c r="AX119" i="46"/>
  <c r="AX119" i="44"/>
  <c r="BN119" i="46"/>
  <c r="BN119" i="44"/>
  <c r="N120" i="46"/>
  <c r="N120" i="44"/>
  <c r="V120" i="46"/>
  <c r="V120" i="44"/>
  <c r="AL120" i="46"/>
  <c r="AL120" i="44"/>
  <c r="BB120" i="46"/>
  <c r="BB120" i="44"/>
  <c r="J121" i="46"/>
  <c r="J121" i="44"/>
  <c r="AH121" i="46"/>
  <c r="AH121" i="44"/>
  <c r="AP121" i="46"/>
  <c r="AP121" i="44"/>
  <c r="AX121" i="46"/>
  <c r="AX121" i="44"/>
  <c r="BN121" i="46"/>
  <c r="BN121" i="44"/>
  <c r="E122" i="46"/>
  <c r="E122" i="44"/>
  <c r="AK122" i="46"/>
  <c r="AK122" i="44"/>
  <c r="BA122" i="46"/>
  <c r="BA122" i="44"/>
  <c r="BI122" i="46"/>
  <c r="BI122" i="44"/>
  <c r="I123" i="46"/>
  <c r="I123" i="44"/>
  <c r="E124" i="46"/>
  <c r="E124" i="44"/>
  <c r="U124" i="46"/>
  <c r="U124" i="44"/>
  <c r="AK124" i="46"/>
  <c r="AK124" i="44"/>
  <c r="AS124" i="46"/>
  <c r="AS124" i="44"/>
  <c r="BI124" i="46"/>
  <c r="BI124" i="44"/>
  <c r="BQ124" i="46"/>
  <c r="BQ124" i="44"/>
  <c r="Q125" i="46"/>
  <c r="Q125" i="44"/>
  <c r="AO125" i="46"/>
  <c r="AO125" i="44"/>
  <c r="AW125" i="46"/>
  <c r="AW125" i="44"/>
  <c r="BM125" i="46"/>
  <c r="BM125" i="44"/>
  <c r="U126" i="46"/>
  <c r="U126" i="44"/>
  <c r="AK126" i="46"/>
  <c r="AK126" i="44"/>
  <c r="BA126" i="46"/>
  <c r="BA126" i="44"/>
  <c r="BI126" i="46"/>
  <c r="BI126" i="44"/>
  <c r="BQ126" i="46"/>
  <c r="BQ126" i="44"/>
  <c r="G127" i="46"/>
  <c r="G127" i="44"/>
  <c r="O127" i="46"/>
  <c r="O127" i="44"/>
  <c r="AE127" i="46"/>
  <c r="AE127" i="44"/>
  <c r="AU127" i="46"/>
  <c r="AU127" i="44"/>
  <c r="BC127" i="46"/>
  <c r="BC127" i="44"/>
  <c r="D131" i="46"/>
  <c r="D131" i="44"/>
  <c r="L131" i="46"/>
  <c r="L131" i="44"/>
  <c r="T131" i="46"/>
  <c r="T131" i="44"/>
  <c r="AB131" i="46"/>
  <c r="AB131" i="44"/>
  <c r="AJ131" i="46"/>
  <c r="AJ131" i="44"/>
  <c r="AR131" i="46"/>
  <c r="AR131" i="44"/>
  <c r="BP131" i="46"/>
  <c r="BP131" i="44"/>
  <c r="G132" i="46"/>
  <c r="G132" i="44"/>
  <c r="W132" i="46"/>
  <c r="W132" i="44"/>
  <c r="AM132" i="46"/>
  <c r="AM132" i="44"/>
  <c r="AU132" i="46"/>
  <c r="AU132" i="44"/>
  <c r="BC132" i="46"/>
  <c r="BC132" i="44"/>
  <c r="K133" i="46"/>
  <c r="K133" i="44"/>
  <c r="S133" i="46"/>
  <c r="S133" i="44"/>
  <c r="AA133" i="46"/>
  <c r="AA133" i="44"/>
  <c r="AY133" i="46"/>
  <c r="AY133" i="44"/>
  <c r="BO133" i="46"/>
  <c r="BO133" i="44"/>
  <c r="E134" i="46"/>
  <c r="E134" i="44"/>
  <c r="M134" i="46"/>
  <c r="M134" i="44"/>
  <c r="U134" i="46"/>
  <c r="U134" i="44"/>
  <c r="AS134" i="46"/>
  <c r="AS134" i="44"/>
  <c r="BI134" i="46"/>
  <c r="BI134" i="44"/>
  <c r="J23" i="46"/>
  <c r="J23" i="44"/>
  <c r="AA51" i="46"/>
  <c r="AA51" i="44"/>
  <c r="AU54" i="46"/>
  <c r="AU54" i="44"/>
  <c r="Z62" i="46"/>
  <c r="Z62" i="44"/>
  <c r="AN66" i="44"/>
  <c r="D18" i="46"/>
  <c r="D18" i="44"/>
  <c r="AJ26" i="46"/>
  <c r="AJ26" i="44"/>
  <c r="AD29" i="46"/>
  <c r="AD29" i="44"/>
  <c r="BB29" i="46"/>
  <c r="BB29" i="44"/>
  <c r="BN30" i="46"/>
  <c r="BN30" i="44"/>
  <c r="BD32" i="46"/>
  <c r="BD32" i="44"/>
  <c r="W17" i="46"/>
  <c r="W17" i="44"/>
  <c r="AA21" i="46"/>
  <c r="AA21" i="44"/>
  <c r="AM39" i="46"/>
  <c r="AM39" i="44"/>
  <c r="BQ41" i="46"/>
  <c r="BQ41" i="44"/>
  <c r="AR45" i="46"/>
  <c r="AR45" i="44"/>
  <c r="AN48" i="46"/>
  <c r="AN48" i="44"/>
  <c r="W50" i="46"/>
  <c r="W50" i="44"/>
  <c r="AY51" i="46"/>
  <c r="AY51" i="44"/>
  <c r="V56" i="46"/>
  <c r="V56" i="44"/>
  <c r="AD58" i="46"/>
  <c r="AD58" i="44"/>
  <c r="S16" i="44"/>
  <c r="BE30" i="44"/>
  <c r="BO53" i="44"/>
  <c r="AX57" i="44"/>
  <c r="AZ67" i="44"/>
  <c r="A102" i="44"/>
  <c r="C57" i="46"/>
  <c r="C57" i="44" s="1"/>
  <c r="AK8" i="44"/>
  <c r="BE8" i="44"/>
  <c r="BH9" i="44"/>
  <c r="BC11" i="44"/>
  <c r="BA14" i="44"/>
  <c r="AN16" i="44"/>
  <c r="AR18" i="44"/>
  <c r="AO20" i="44"/>
  <c r="AJ24" i="44"/>
  <c r="AS25" i="44"/>
  <c r="BQ31" i="44"/>
  <c r="N35" i="44"/>
  <c r="S36" i="44"/>
  <c r="AB45" i="44"/>
  <c r="BK50" i="44"/>
  <c r="BO51" i="44"/>
  <c r="Z55" i="44"/>
  <c r="AN59" i="44"/>
  <c r="AZ60" i="44"/>
  <c r="X64" i="44"/>
  <c r="D65" i="44"/>
  <c r="AZ69" i="44"/>
  <c r="Q84" i="44"/>
  <c r="BN100" i="44"/>
  <c r="V101" i="44"/>
  <c r="W102" i="44"/>
  <c r="AF114" i="44"/>
  <c r="AA117" i="44"/>
  <c r="F118" i="44"/>
  <c r="AD120" i="44"/>
  <c r="AC122" i="44"/>
  <c r="BK127" i="44"/>
  <c r="AS41" i="46"/>
  <c r="AS41" i="44"/>
  <c r="AW44" i="46"/>
  <c r="AW44" i="44"/>
  <c r="K53" i="46"/>
  <c r="K53" i="44"/>
  <c r="AI53" i="46"/>
  <c r="AI53" i="44"/>
  <c r="BF55" i="46"/>
  <c r="BF55" i="44"/>
  <c r="R57" i="46"/>
  <c r="R57" i="44"/>
  <c r="N58" i="46"/>
  <c r="N58" i="44"/>
  <c r="AL58" i="46"/>
  <c r="AL58" i="44"/>
  <c r="BJ58" i="46"/>
  <c r="BJ58" i="44"/>
  <c r="F61" i="46"/>
  <c r="F61" i="44"/>
  <c r="BH63" i="46"/>
  <c r="BH63" i="44"/>
  <c r="BE20" i="44"/>
  <c r="AM22" i="44"/>
  <c r="AQ51" i="44"/>
  <c r="AB63" i="44"/>
  <c r="H7" i="44"/>
  <c r="AF7" i="44"/>
  <c r="AN8" i="44"/>
  <c r="AR9" i="44"/>
  <c r="Z23" i="44"/>
  <c r="AI26" i="44"/>
  <c r="AS29" i="44"/>
  <c r="BA31" i="44"/>
  <c r="AC34" i="44"/>
  <c r="AZ45" i="44"/>
  <c r="AA49" i="44"/>
  <c r="O52" i="44"/>
  <c r="AM52" i="44"/>
  <c r="AT58" i="44"/>
  <c r="T63" i="44"/>
  <c r="AV64" i="44"/>
  <c r="AW84" i="44"/>
  <c r="T98" i="44"/>
  <c r="V104" i="44"/>
  <c r="AT104" i="44"/>
  <c r="AX105" i="44"/>
  <c r="BA106" i="44"/>
  <c r="BQ106" i="44"/>
  <c r="AM116" i="44"/>
  <c r="J119" i="44"/>
  <c r="AP119" i="44"/>
  <c r="AG123" i="44"/>
  <c r="BM123" i="44"/>
  <c r="M124" i="44"/>
  <c r="P46" i="46"/>
  <c r="P46" i="44"/>
  <c r="AV46" i="46"/>
  <c r="AV46" i="44"/>
  <c r="BG53" i="46"/>
  <c r="BG53" i="44"/>
  <c r="O54" i="46"/>
  <c r="O54" i="44"/>
  <c r="AM54" i="46"/>
  <c r="AM54" i="44"/>
  <c r="BC54" i="46"/>
  <c r="BC54" i="44"/>
  <c r="AP55" i="46"/>
  <c r="AP55" i="44"/>
  <c r="L60" i="46"/>
  <c r="L60" i="44"/>
  <c r="AB60" i="46"/>
  <c r="AB60" i="44"/>
  <c r="J62" i="46"/>
  <c r="J62" i="44"/>
  <c r="K21" i="44"/>
  <c r="BP24" i="44"/>
  <c r="AA33" i="44"/>
  <c r="AU52" i="44"/>
  <c r="Z57" i="44"/>
  <c r="F58" i="44"/>
  <c r="C73" i="46"/>
  <c r="C73" i="44" s="1"/>
  <c r="AI7" i="44"/>
  <c r="BM44" i="44"/>
  <c r="BG51" i="44"/>
  <c r="G54" i="44"/>
  <c r="T60" i="44"/>
  <c r="AR63" i="44"/>
  <c r="T69" i="44"/>
  <c r="AR69" i="44"/>
  <c r="BF100" i="44"/>
  <c r="N101" i="44"/>
  <c r="BO103" i="44"/>
  <c r="BN105" i="44"/>
  <c r="M106" i="44"/>
  <c r="Q107" i="44"/>
  <c r="BM107" i="44"/>
  <c r="BA113" i="44"/>
  <c r="AA115" i="44"/>
  <c r="G116" i="44"/>
  <c r="X8" i="44"/>
  <c r="Y20" i="44"/>
  <c r="BG38" i="44"/>
  <c r="X46" i="44"/>
  <c r="N56" i="44"/>
  <c r="AP62" i="44"/>
  <c r="T65" i="44"/>
  <c r="D27" i="46"/>
  <c r="D27" i="44"/>
  <c r="BH37" i="46"/>
  <c r="BH37" i="44"/>
  <c r="H38" i="46"/>
  <c r="H38" i="44"/>
  <c r="BH39" i="46"/>
  <c r="BH39" i="44"/>
  <c r="BF43" i="46"/>
  <c r="BF43" i="44"/>
  <c r="V44" i="46"/>
  <c r="V44" i="44"/>
  <c r="AL44" i="46"/>
  <c r="AL44" i="44"/>
  <c r="I47" i="46"/>
  <c r="I47" i="44"/>
  <c r="X49" i="46"/>
  <c r="X49" i="44"/>
  <c r="BD51" i="46"/>
  <c r="BD51" i="44"/>
  <c r="AJ52" i="46"/>
  <c r="AJ52" i="44"/>
  <c r="AZ54" i="46"/>
  <c r="AZ54" i="44"/>
  <c r="AE55" i="46"/>
  <c r="AE55" i="44"/>
  <c r="BO56" i="46"/>
  <c r="BO56" i="44"/>
  <c r="BQ59" i="46"/>
  <c r="BQ59" i="44"/>
  <c r="AB9" i="44"/>
  <c r="AT61" i="44"/>
  <c r="BA25" i="46"/>
  <c r="BA25" i="44"/>
  <c r="AD30" i="46"/>
  <c r="AD30" i="44"/>
  <c r="A73" i="44"/>
  <c r="C82" i="46"/>
  <c r="C82" i="44" s="1"/>
  <c r="C119" i="46"/>
  <c r="C119" i="44" s="1"/>
  <c r="I8" i="44"/>
  <c r="Y8" i="44"/>
  <c r="BM8" i="44"/>
  <c r="AC9" i="44"/>
  <c r="BA9" i="44"/>
  <c r="BQ9" i="44"/>
  <c r="X10" i="44"/>
  <c r="F12" i="44"/>
  <c r="AD13" i="44"/>
  <c r="AF16" i="44"/>
  <c r="AZ18" i="44"/>
  <c r="BP18" i="44"/>
  <c r="U19" i="44"/>
  <c r="BG26" i="44"/>
  <c r="BK27" i="44"/>
  <c r="E29" i="44"/>
  <c r="I35" i="44"/>
  <c r="AV38" i="44"/>
  <c r="AO40" i="44"/>
  <c r="BE42" i="44"/>
  <c r="AQ49" i="44"/>
  <c r="AA53" i="44"/>
  <c r="BD59" i="44"/>
  <c r="N61" i="44"/>
  <c r="AL61" i="44"/>
  <c r="BL64" i="44"/>
  <c r="AR65" i="44"/>
  <c r="N104" i="44"/>
  <c r="AL104" i="44"/>
  <c r="BJ104" i="44"/>
  <c r="T108" i="44"/>
  <c r="AJ108" i="44"/>
  <c r="E113" i="44"/>
  <c r="AV114" i="44"/>
  <c r="BF119" i="44"/>
  <c r="AG125" i="44"/>
  <c r="AG135" i="46"/>
  <c r="AG135" i="44"/>
  <c r="BM135" i="46"/>
  <c r="BM135" i="44"/>
  <c r="U137" i="46"/>
  <c r="U137" i="44"/>
  <c r="AK137" i="46"/>
  <c r="AK137" i="44"/>
  <c r="AS137" i="46"/>
  <c r="AS137" i="44"/>
  <c r="AA139" i="46"/>
  <c r="AA139" i="44"/>
  <c r="AI139" i="46"/>
  <c r="AI139" i="44"/>
  <c r="BG139" i="46"/>
  <c r="BG139" i="44"/>
  <c r="K140" i="46"/>
  <c r="K140" i="44"/>
  <c r="AI140" i="46"/>
  <c r="AI140" i="44"/>
  <c r="AQ140" i="46"/>
  <c r="AQ140" i="44"/>
  <c r="AY140" i="46"/>
  <c r="AY140" i="44"/>
  <c r="BG140" i="46"/>
  <c r="BG140" i="44"/>
  <c r="N141" i="46"/>
  <c r="N141" i="44"/>
  <c r="AT141" i="46"/>
  <c r="AT141" i="44"/>
  <c r="F143" i="46"/>
  <c r="F143" i="44"/>
  <c r="N143" i="46"/>
  <c r="N143" i="44"/>
  <c r="V143" i="46"/>
  <c r="V143" i="44"/>
  <c r="AD143" i="46"/>
  <c r="AD143" i="44"/>
  <c r="AL143" i="46"/>
  <c r="AL143" i="44"/>
  <c r="AT143" i="46"/>
  <c r="AT143" i="44"/>
  <c r="BB143" i="46"/>
  <c r="BB143" i="44"/>
  <c r="BJ143" i="46"/>
  <c r="BJ143" i="44"/>
  <c r="I144" i="46"/>
  <c r="I144" i="44"/>
  <c r="AG144" i="46"/>
  <c r="AG144" i="44"/>
  <c r="AO144" i="46"/>
  <c r="AO144" i="44"/>
  <c r="BE144" i="46"/>
  <c r="BE144" i="44"/>
  <c r="E145" i="46"/>
  <c r="E145" i="44"/>
  <c r="U145" i="46"/>
  <c r="U145" i="44"/>
  <c r="AC145" i="46"/>
  <c r="AC145" i="44"/>
  <c r="BI145" i="46"/>
  <c r="BI145" i="44"/>
  <c r="I146" i="46"/>
  <c r="I146" i="44"/>
  <c r="Q146" i="46"/>
  <c r="Q146" i="44"/>
  <c r="Y146" i="46"/>
  <c r="Y146" i="44"/>
  <c r="AG146" i="46"/>
  <c r="AG146" i="44"/>
  <c r="AO146" i="46"/>
  <c r="AO146" i="44"/>
  <c r="AW146" i="46"/>
  <c r="AW146" i="44"/>
  <c r="BE146" i="46"/>
  <c r="BE146" i="44"/>
  <c r="BM146" i="46"/>
  <c r="BM146" i="44"/>
  <c r="R147" i="46"/>
  <c r="R147" i="44"/>
  <c r="AX147" i="46"/>
  <c r="AX147" i="44"/>
  <c r="F148" i="46"/>
  <c r="F148" i="44"/>
  <c r="N148" i="46"/>
  <c r="N148" i="44"/>
  <c r="V148" i="46"/>
  <c r="V148" i="44"/>
  <c r="AD148" i="46"/>
  <c r="AD148" i="44"/>
  <c r="AL148" i="46"/>
  <c r="AL148" i="44"/>
  <c r="AT148" i="46"/>
  <c r="AT148" i="44"/>
  <c r="BB148" i="46"/>
  <c r="BB148" i="44"/>
  <c r="BJ148" i="46"/>
  <c r="BJ148" i="44"/>
  <c r="BL37" i="46"/>
  <c r="BL37" i="44"/>
  <c r="L38" i="46"/>
  <c r="L38" i="44"/>
  <c r="AZ38" i="46"/>
  <c r="AZ38" i="44"/>
  <c r="BL39" i="46"/>
  <c r="BL39" i="44"/>
  <c r="AX42" i="46"/>
  <c r="AX42" i="44"/>
  <c r="F43" i="46"/>
  <c r="F43" i="44"/>
  <c r="R44" i="46"/>
  <c r="R44" i="44"/>
  <c r="AC45" i="46"/>
  <c r="AC45" i="44"/>
  <c r="Q46" i="46"/>
  <c r="Q46" i="44"/>
  <c r="AO46" i="46"/>
  <c r="AO46" i="44"/>
  <c r="AK47" i="46"/>
  <c r="AK47" i="44"/>
  <c r="BA47" i="46"/>
  <c r="BA47" i="44"/>
  <c r="BM48" i="46"/>
  <c r="BM48" i="44"/>
  <c r="AR49" i="46"/>
  <c r="AR49" i="44"/>
  <c r="AS68" i="44"/>
  <c r="X71" i="44"/>
  <c r="BI137" i="44"/>
  <c r="AA140" i="44"/>
  <c r="AG67" i="44"/>
  <c r="Y135" i="44"/>
  <c r="S140" i="44"/>
  <c r="Y144" i="44"/>
  <c r="BM144" i="44"/>
  <c r="J147" i="44"/>
  <c r="BF147" i="44"/>
  <c r="E66" i="46"/>
  <c r="E66" i="44"/>
  <c r="AW67" i="46"/>
  <c r="AW67" i="44"/>
  <c r="D70" i="46"/>
  <c r="D70" i="44"/>
  <c r="K72" i="46"/>
  <c r="K72" i="44"/>
  <c r="BF74" i="46"/>
  <c r="BF74" i="44"/>
  <c r="BE76" i="46"/>
  <c r="BE76" i="44"/>
  <c r="AL82" i="46"/>
  <c r="AL82" i="44"/>
  <c r="AX83" i="46"/>
  <c r="AX83" i="44"/>
  <c r="AH85" i="46"/>
  <c r="AH85" i="44"/>
  <c r="Y87" i="46"/>
  <c r="Y87" i="44"/>
  <c r="AY88" i="46"/>
  <c r="AY88" i="44"/>
  <c r="AD91" i="46"/>
  <c r="AD91" i="44"/>
  <c r="AO93" i="46"/>
  <c r="AO93" i="44"/>
  <c r="BL95" i="46"/>
  <c r="BL95" i="44"/>
  <c r="E97" i="46"/>
  <c r="E97" i="44"/>
  <c r="AS97" i="46"/>
  <c r="AS97" i="44"/>
  <c r="AT34" i="44"/>
  <c r="R35" i="44"/>
  <c r="AC77" i="44"/>
  <c r="M137" i="44"/>
  <c r="I138" i="44"/>
  <c r="Q138" i="44"/>
  <c r="Y138" i="44"/>
  <c r="AG138" i="44"/>
  <c r="AO138" i="44"/>
  <c r="AW138" i="44"/>
  <c r="BE138" i="44"/>
  <c r="BM138" i="44"/>
  <c r="S139" i="44"/>
  <c r="V141" i="44"/>
  <c r="AW144" i="44"/>
  <c r="M145" i="44"/>
  <c r="AP147" i="44"/>
  <c r="J149" i="44"/>
  <c r="R149" i="44"/>
  <c r="Z149" i="44"/>
  <c r="AH149" i="44"/>
  <c r="AP149" i="44"/>
  <c r="AX149" i="44"/>
  <c r="BF149" i="44"/>
  <c r="BN149" i="44"/>
  <c r="L150" i="46"/>
  <c r="L150" i="44"/>
  <c r="BB74" i="46"/>
  <c r="BB74" i="44"/>
  <c r="AX75" i="46"/>
  <c r="AX75" i="44"/>
  <c r="E76" i="46"/>
  <c r="E76" i="44"/>
  <c r="AK76" i="46"/>
  <c r="AK76" i="44"/>
  <c r="AG77" i="46"/>
  <c r="AG77" i="44"/>
  <c r="BM77" i="46"/>
  <c r="BM77" i="44"/>
  <c r="L53" i="44"/>
  <c r="BP53" i="44"/>
  <c r="X54" i="44"/>
  <c r="BD54" i="44"/>
  <c r="H103" i="44"/>
  <c r="BI109" i="44"/>
  <c r="G110" i="44"/>
  <c r="R111" i="44"/>
  <c r="AJ150" i="44"/>
  <c r="BD103" i="46"/>
  <c r="BD103" i="44"/>
  <c r="M109" i="46"/>
  <c r="M109" i="44"/>
  <c r="AK109" i="46"/>
  <c r="AK109" i="44"/>
  <c r="AI118" i="46"/>
  <c r="AI118" i="44"/>
  <c r="BO120" i="46"/>
  <c r="BO120" i="44"/>
  <c r="BP150" i="44"/>
  <c r="T78" i="44"/>
  <c r="AP122" i="44"/>
  <c r="Z124" i="44"/>
  <c r="AT125" i="44"/>
  <c r="AP126" i="44"/>
  <c r="BH127" i="44"/>
  <c r="J156" i="44"/>
  <c r="AX156" i="44"/>
  <c r="V157" i="44"/>
  <c r="BH7" i="44"/>
  <c r="AK9" i="44"/>
  <c r="S11" i="44"/>
  <c r="G12" i="44"/>
  <c r="L7" i="44"/>
  <c r="U9" i="44"/>
  <c r="BE10" i="44"/>
  <c r="K11" i="44"/>
  <c r="BG11" i="44"/>
  <c r="AZ12" i="44"/>
  <c r="AU13" i="44"/>
  <c r="BK13" i="44"/>
  <c r="BO14" i="44"/>
  <c r="BK20" i="44"/>
  <c r="AG21" i="44"/>
  <c r="E22" i="44"/>
  <c r="AN23" i="44"/>
  <c r="AO26" i="44"/>
  <c r="AG8" i="44"/>
  <c r="I10" i="44"/>
  <c r="AO10" i="44"/>
  <c r="AM12" i="44"/>
  <c r="AG16" i="44"/>
  <c r="AS17" i="44"/>
  <c r="AE20" i="44"/>
  <c r="AG26" i="44"/>
  <c r="AJ7" i="44"/>
  <c r="BI9" i="44"/>
  <c r="Y10" i="44"/>
  <c r="AE13" i="44"/>
  <c r="O20" i="44"/>
  <c r="BE21" i="44"/>
  <c r="R24" i="44"/>
  <c r="AX24" i="44"/>
  <c r="V25" i="44"/>
  <c r="BB25" i="44"/>
  <c r="BP7" i="44"/>
  <c r="E9" i="44"/>
  <c r="BM10" i="44"/>
  <c r="X11" i="44"/>
  <c r="AQ11" i="44"/>
  <c r="W12" i="44"/>
  <c r="AI14" i="44"/>
  <c r="Q16" i="44"/>
  <c r="BQ17" i="44"/>
  <c r="Q18" i="44"/>
  <c r="AB18" i="44"/>
  <c r="AQ19" i="44"/>
  <c r="AO21" i="44"/>
  <c r="AH22" i="44"/>
  <c r="BL23" i="44"/>
  <c r="I26" i="44"/>
  <c r="BH26" i="44"/>
  <c r="AU28" i="44"/>
  <c r="BK28" i="44"/>
  <c r="Z30" i="44"/>
  <c r="AA31" i="44"/>
  <c r="D33" i="44"/>
  <c r="BP33" i="44"/>
  <c r="AA34" i="44"/>
  <c r="W35" i="44"/>
  <c r="I36" i="44"/>
  <c r="AW36" i="44"/>
  <c r="AS37" i="44"/>
  <c r="Q38" i="44"/>
  <c r="BM38" i="44"/>
  <c r="M39" i="44"/>
  <c r="BI39" i="44"/>
  <c r="G40" i="44"/>
  <c r="AE40" i="44"/>
  <c r="AA41" i="44"/>
  <c r="W42" i="44"/>
  <c r="AU42" i="44"/>
  <c r="BO43" i="44"/>
  <c r="AH45" i="44"/>
  <c r="AD46" i="44"/>
  <c r="BB46" i="44"/>
  <c r="AX47" i="44"/>
  <c r="V48" i="44"/>
  <c r="AT48" i="44"/>
  <c r="AW49" i="44"/>
  <c r="U50" i="44"/>
  <c r="AS50" i="44"/>
  <c r="BN9" i="44"/>
  <c r="BE16" i="44"/>
  <c r="AK17" i="44"/>
  <c r="AA19" i="44"/>
  <c r="U15" i="44"/>
  <c r="BQ15" i="44"/>
  <c r="AW18" i="44"/>
  <c r="K19" i="44"/>
  <c r="AM20" i="44"/>
  <c r="I7" i="44"/>
  <c r="AB7" i="44"/>
  <c r="AZ7" i="44"/>
  <c r="AO8" i="44"/>
  <c r="M9" i="44"/>
  <c r="Q10" i="44"/>
  <c r="AG10" i="44"/>
  <c r="AE12" i="44"/>
  <c r="BA17" i="44"/>
  <c r="T18" i="44"/>
  <c r="AJ18" i="44"/>
  <c r="BM18" i="44"/>
  <c r="AY19" i="44"/>
  <c r="W20" i="44"/>
  <c r="BQ22" i="44"/>
  <c r="P23" i="44"/>
  <c r="AT25" i="44"/>
  <c r="AB26" i="44"/>
  <c r="AZ26" i="44"/>
  <c r="BM26" i="44"/>
  <c r="BC28" i="44"/>
  <c r="R30" i="44"/>
  <c r="AP30" i="44"/>
  <c r="AI31" i="44"/>
  <c r="E32" i="44"/>
  <c r="BI32" i="44"/>
  <c r="I33" i="44"/>
  <c r="O35" i="44"/>
  <c r="I38" i="44"/>
  <c r="E39" i="44"/>
  <c r="W40" i="44"/>
  <c r="AU40" i="44"/>
  <c r="S41" i="44"/>
  <c r="R45" i="44"/>
  <c r="N46" i="44"/>
  <c r="AP47" i="44"/>
  <c r="N48" i="44"/>
  <c r="BL8" i="46"/>
  <c r="BL8" i="44"/>
  <c r="D9" i="46"/>
  <c r="D9" i="44"/>
  <c r="AP11" i="46"/>
  <c r="AP11" i="44"/>
  <c r="BQ14" i="46"/>
  <c r="BQ14" i="44"/>
  <c r="O15" i="46"/>
  <c r="O15" i="44"/>
  <c r="AC19" i="46"/>
  <c r="AC19" i="44"/>
  <c r="D24" i="46"/>
  <c r="D24" i="44"/>
  <c r="T24" i="46"/>
  <c r="T24" i="44"/>
  <c r="AZ24" i="46"/>
  <c r="AZ24" i="44"/>
  <c r="H25" i="46"/>
  <c r="H25" i="44"/>
  <c r="P25" i="46"/>
  <c r="P25" i="44"/>
  <c r="BM28" i="46"/>
  <c r="BM28" i="44"/>
  <c r="AE32" i="46"/>
  <c r="AE32" i="44"/>
  <c r="AM32" i="46"/>
  <c r="AM32" i="44"/>
  <c r="AI33" i="46"/>
  <c r="AI33" i="44"/>
  <c r="BO33" i="46"/>
  <c r="BO33" i="44"/>
  <c r="BA34" i="46"/>
  <c r="BA34" i="44"/>
  <c r="BI34" i="46"/>
  <c r="BI34" i="44"/>
  <c r="Q35" i="46"/>
  <c r="Q35" i="44"/>
  <c r="AQ36" i="46"/>
  <c r="AQ36" i="44"/>
  <c r="AE37" i="46"/>
  <c r="AE37" i="44"/>
  <c r="AU37" i="46"/>
  <c r="AU37" i="44"/>
  <c r="AI38" i="46"/>
  <c r="AI38" i="44"/>
  <c r="BO38" i="46"/>
  <c r="BO38" i="44"/>
  <c r="W39" i="46"/>
  <c r="W39" i="44"/>
  <c r="AE39" i="46"/>
  <c r="AE39" i="44"/>
  <c r="BC39" i="46"/>
  <c r="BC39" i="44"/>
  <c r="BK39" i="46"/>
  <c r="BK39" i="44"/>
  <c r="AG40" i="46"/>
  <c r="AG40" i="44"/>
  <c r="BM40" i="46"/>
  <c r="BM40" i="44"/>
  <c r="E41" i="46"/>
  <c r="E41" i="44"/>
  <c r="U41" i="46"/>
  <c r="U41" i="44"/>
  <c r="AC41" i="46"/>
  <c r="AC41" i="44"/>
  <c r="BA41" i="46"/>
  <c r="BA41" i="44"/>
  <c r="BI41" i="46"/>
  <c r="BI41" i="44"/>
  <c r="Y42" i="46"/>
  <c r="Y42" i="44"/>
  <c r="AO42" i="46"/>
  <c r="AO42" i="44"/>
  <c r="BM42" i="46"/>
  <c r="BM42" i="44"/>
  <c r="E43" i="46"/>
  <c r="E43" i="44"/>
  <c r="M43" i="46"/>
  <c r="M43" i="44"/>
  <c r="AK43" i="46"/>
  <c r="AK43" i="44"/>
  <c r="AS43" i="46"/>
  <c r="AS43" i="44"/>
  <c r="BQ43" i="46"/>
  <c r="BQ43" i="44"/>
  <c r="Q44" i="46"/>
  <c r="Q44" i="44"/>
  <c r="Y44" i="46"/>
  <c r="Y44" i="44"/>
  <c r="AO44" i="46"/>
  <c r="AO44" i="44"/>
  <c r="BE44" i="46"/>
  <c r="BE44" i="44"/>
  <c r="T45" i="46"/>
  <c r="T45" i="44"/>
  <c r="AJ45" i="46"/>
  <c r="AJ45" i="44"/>
  <c r="AN46" i="46"/>
  <c r="AN46" i="44"/>
  <c r="BL46" i="46"/>
  <c r="BL46" i="44"/>
  <c r="D47" i="46"/>
  <c r="D47" i="44"/>
  <c r="AB47" i="46"/>
  <c r="AB47" i="44"/>
  <c r="AJ47" i="46"/>
  <c r="AJ47" i="44"/>
  <c r="BH47" i="46"/>
  <c r="BH47" i="44"/>
  <c r="BP47" i="46"/>
  <c r="BP47" i="44"/>
  <c r="P48" i="46"/>
  <c r="P48" i="44"/>
  <c r="X48" i="46"/>
  <c r="X48" i="44"/>
  <c r="AV48" i="46"/>
  <c r="AV48" i="44"/>
  <c r="BD48" i="46"/>
  <c r="BD48" i="44"/>
  <c r="K49" i="46"/>
  <c r="K49" i="44"/>
  <c r="AI49" i="46"/>
  <c r="AI49" i="44"/>
  <c r="AY49" i="46"/>
  <c r="AY49" i="44"/>
  <c r="G50" i="46"/>
  <c r="G50" i="44"/>
  <c r="O50" i="46"/>
  <c r="O50" i="44"/>
  <c r="AM50" i="46"/>
  <c r="AM50" i="44"/>
  <c r="AU50" i="46"/>
  <c r="AU50" i="44"/>
  <c r="K51" i="46"/>
  <c r="K51" i="44"/>
  <c r="S51" i="46"/>
  <c r="S51" i="44"/>
  <c r="AI51" i="46"/>
  <c r="AI51" i="44"/>
  <c r="G52" i="46"/>
  <c r="G52" i="44"/>
  <c r="AE52" i="46"/>
  <c r="AE52" i="44"/>
  <c r="BK52" i="46"/>
  <c r="BK52" i="44"/>
  <c r="S53" i="46"/>
  <c r="S53" i="44"/>
  <c r="AQ53" i="46"/>
  <c r="AQ53" i="44"/>
  <c r="AY53" i="46"/>
  <c r="AY53" i="44"/>
  <c r="AE54" i="46"/>
  <c r="AE54" i="44"/>
  <c r="R55" i="46"/>
  <c r="R55" i="44"/>
  <c r="AH55" i="46"/>
  <c r="AH55" i="44"/>
  <c r="AX55" i="46"/>
  <c r="AX55" i="44"/>
  <c r="BN55" i="46"/>
  <c r="BN55" i="44"/>
  <c r="F56" i="46"/>
  <c r="F56" i="44"/>
  <c r="AL56" i="46"/>
  <c r="AL56" i="44"/>
  <c r="BB56" i="46"/>
  <c r="BB56" i="44"/>
  <c r="BJ56" i="46"/>
  <c r="BJ56" i="44"/>
  <c r="J57" i="46"/>
  <c r="J57" i="44"/>
  <c r="AH57" i="46"/>
  <c r="AH57" i="44"/>
  <c r="AP57" i="46"/>
  <c r="AP57" i="44"/>
  <c r="BF57" i="46"/>
  <c r="BF57" i="44"/>
  <c r="BN57" i="46"/>
  <c r="BN57" i="44"/>
  <c r="V58" i="46"/>
  <c r="V58" i="44"/>
  <c r="BB58" i="46"/>
  <c r="BB58" i="44"/>
  <c r="H59" i="46"/>
  <c r="H59" i="44"/>
  <c r="BD8" i="46"/>
  <c r="BD8" i="44"/>
  <c r="M14" i="46"/>
  <c r="M14" i="44"/>
  <c r="O17" i="46"/>
  <c r="O17" i="44"/>
  <c r="BK22" i="46"/>
  <c r="BK22" i="44"/>
  <c r="BQ29" i="46"/>
  <c r="BQ29" i="44"/>
  <c r="AO30" i="46"/>
  <c r="AO30" i="44"/>
  <c r="G32" i="46"/>
  <c r="G32" i="44"/>
  <c r="BC32" i="46"/>
  <c r="BC32" i="44"/>
  <c r="S33" i="46"/>
  <c r="S33" i="44"/>
  <c r="AG35" i="46"/>
  <c r="AG35" i="44"/>
  <c r="W37" i="46"/>
  <c r="W37" i="44"/>
  <c r="AT12" i="44"/>
  <c r="AK14" i="44"/>
  <c r="BC15" i="44"/>
  <c r="G17" i="44"/>
  <c r="BC17" i="44"/>
  <c r="BG18" i="44"/>
  <c r="BG21" i="44"/>
  <c r="G22" i="44"/>
  <c r="W22" i="44"/>
  <c r="BF23" i="44"/>
  <c r="AN25" i="44"/>
  <c r="AA26" i="44"/>
  <c r="Q28" i="44"/>
  <c r="AG28" i="44"/>
  <c r="E31" i="44"/>
  <c r="AU32" i="44"/>
  <c r="U34" i="44"/>
  <c r="AA38" i="44"/>
  <c r="I40" i="44"/>
  <c r="BI43" i="44"/>
  <c r="H48" i="44"/>
  <c r="AF48" i="44"/>
  <c r="BI14" i="46"/>
  <c r="BI14" i="44"/>
  <c r="Q20" i="46"/>
  <c r="Q20" i="44"/>
  <c r="AE22" i="46"/>
  <c r="AE22" i="44"/>
  <c r="Y30" i="46"/>
  <c r="Y30" i="44"/>
  <c r="BM30" i="46"/>
  <c r="BM30" i="44"/>
  <c r="M31" i="46"/>
  <c r="M31" i="44"/>
  <c r="U31" i="46"/>
  <c r="U31" i="44"/>
  <c r="AK31" i="46"/>
  <c r="AK31" i="44"/>
  <c r="K33" i="46"/>
  <c r="K33" i="44"/>
  <c r="Y35" i="46"/>
  <c r="Y35" i="44"/>
  <c r="AO35" i="46"/>
  <c r="AO35" i="44"/>
  <c r="AW35" i="46"/>
  <c r="AW35" i="44"/>
  <c r="BE35" i="46"/>
  <c r="BE35" i="44"/>
  <c r="BM35" i="46"/>
  <c r="BM35" i="44"/>
  <c r="AI36" i="46"/>
  <c r="AI36" i="44"/>
  <c r="BG36" i="46"/>
  <c r="BG36" i="44"/>
  <c r="AH11" i="44"/>
  <c r="AG13" i="44"/>
  <c r="BM13" i="44"/>
  <c r="AM15" i="44"/>
  <c r="AA16" i="44"/>
  <c r="AU22" i="44"/>
  <c r="L24" i="44"/>
  <c r="AB24" i="44"/>
  <c r="W27" i="44"/>
  <c r="BI29" i="44"/>
  <c r="Q30" i="44"/>
  <c r="AW30" i="44"/>
  <c r="AQ33" i="44"/>
  <c r="BQ34" i="44"/>
  <c r="K36" i="44"/>
  <c r="AY38" i="44"/>
  <c r="G39" i="44"/>
  <c r="AK41" i="44"/>
  <c r="AW42" i="44"/>
  <c r="H46" i="44"/>
  <c r="AZ47" i="44"/>
  <c r="AY18" i="46"/>
  <c r="AY18" i="44"/>
  <c r="BO18" i="46"/>
  <c r="BO18" i="44"/>
  <c r="M19" i="46"/>
  <c r="M19" i="44"/>
  <c r="BM20" i="46"/>
  <c r="BM20" i="44"/>
  <c r="X25" i="46"/>
  <c r="X25" i="44"/>
  <c r="BC27" i="46"/>
  <c r="BC27" i="44"/>
  <c r="AK29" i="46"/>
  <c r="AK29" i="44"/>
  <c r="BC37" i="46"/>
  <c r="BC37" i="44"/>
  <c r="AA7" i="44"/>
  <c r="BF11" i="44"/>
  <c r="K16" i="44"/>
  <c r="BG16" i="44"/>
  <c r="AE17" i="44"/>
  <c r="S26" i="44"/>
  <c r="AY26" i="44"/>
  <c r="AM27" i="44"/>
  <c r="AS31" i="44"/>
  <c r="M34" i="44"/>
  <c r="O37" i="44"/>
  <c r="AM37" i="44"/>
  <c r="BK37" i="44"/>
  <c r="S38" i="44"/>
  <c r="AQ38" i="44"/>
  <c r="BE40" i="44"/>
  <c r="M41" i="44"/>
  <c r="Q42" i="44"/>
  <c r="AC43" i="44"/>
  <c r="BA43" i="44"/>
  <c r="I44" i="44"/>
  <c r="BJ12" i="46"/>
  <c r="BJ12" i="44"/>
  <c r="BL25" i="46"/>
  <c r="BL25" i="44"/>
  <c r="Y28" i="46"/>
  <c r="Y28" i="44"/>
  <c r="AW28" i="46"/>
  <c r="AW28" i="44"/>
  <c r="U29" i="46"/>
  <c r="U29" i="44"/>
  <c r="AQ7" i="44"/>
  <c r="BL10" i="44"/>
  <c r="BI19" i="44"/>
  <c r="AS34" i="44"/>
  <c r="K7" i="44"/>
  <c r="P8" i="44"/>
  <c r="AF8" i="44"/>
  <c r="T9" i="44"/>
  <c r="AJ9" i="44"/>
  <c r="AF10" i="44"/>
  <c r="AV10" i="44"/>
  <c r="AS14" i="44"/>
  <c r="W15" i="44"/>
  <c r="BK15" i="44"/>
  <c r="AQ16" i="44"/>
  <c r="AW20" i="44"/>
  <c r="S21" i="44"/>
  <c r="AI21" i="44"/>
  <c r="AY21" i="44"/>
  <c r="O22" i="44"/>
  <c r="R23" i="44"/>
  <c r="AH23" i="44"/>
  <c r="AX23" i="44"/>
  <c r="AR24" i="44"/>
  <c r="BD25" i="44"/>
  <c r="M29" i="44"/>
  <c r="AC29" i="44"/>
  <c r="I30" i="44"/>
  <c r="AC31" i="44"/>
  <c r="BI31" i="44"/>
  <c r="W32" i="44"/>
  <c r="BK32" i="44"/>
  <c r="AG44" i="44"/>
  <c r="T47" i="44"/>
  <c r="AR47" i="44"/>
  <c r="AE50" i="44"/>
  <c r="BP9" i="46"/>
  <c r="BP9" i="44"/>
  <c r="P10" i="46"/>
  <c r="P10" i="44"/>
  <c r="AS19" i="46"/>
  <c r="AS19" i="44"/>
  <c r="I20" i="46"/>
  <c r="I20" i="44"/>
  <c r="AP23" i="46"/>
  <c r="AP23" i="44"/>
  <c r="BH24" i="46"/>
  <c r="BH24" i="44"/>
  <c r="G27" i="46"/>
  <c r="G27" i="44"/>
  <c r="O27" i="46"/>
  <c r="O27" i="44"/>
  <c r="AU27" i="46"/>
  <c r="AU27" i="44"/>
  <c r="AY7" i="44"/>
  <c r="AV8" i="44"/>
  <c r="Z11" i="44"/>
  <c r="AO13" i="44"/>
  <c r="E14" i="44"/>
  <c r="AC14" i="44"/>
  <c r="AU17" i="44"/>
  <c r="BN23" i="44"/>
  <c r="AF25" i="44"/>
  <c r="I28" i="44"/>
  <c r="BA29" i="44"/>
  <c r="BG33" i="44"/>
  <c r="E34" i="44"/>
  <c r="AK34" i="44"/>
  <c r="AY36" i="44"/>
  <c r="G37" i="44"/>
  <c r="K38" i="44"/>
  <c r="AU39" i="44"/>
  <c r="Y40" i="44"/>
  <c r="AW40" i="44"/>
  <c r="U43" i="44"/>
  <c r="BP45" i="44"/>
  <c r="AF46" i="44"/>
  <c r="AZ9" i="46"/>
  <c r="AZ9" i="44"/>
  <c r="BD10" i="46"/>
  <c r="BD10" i="44"/>
  <c r="R11" i="46"/>
  <c r="R11" i="44"/>
  <c r="AX11" i="46"/>
  <c r="AX11" i="44"/>
  <c r="V12" i="46"/>
  <c r="V12" i="44"/>
  <c r="AL12" i="46"/>
  <c r="AL12" i="44"/>
  <c r="A11" i="27"/>
  <c r="C13" i="46"/>
  <c r="C13" i="44" s="1"/>
  <c r="BQ19" i="46"/>
  <c r="BQ19" i="44"/>
  <c r="AG20" i="46"/>
  <c r="AG20" i="44"/>
  <c r="A13" i="44"/>
  <c r="BB12" i="44"/>
  <c r="BE13" i="44"/>
  <c r="BO16" i="44"/>
  <c r="AA18" i="44"/>
  <c r="AQ18" i="44"/>
  <c r="AK19" i="44"/>
  <c r="BA19" i="44"/>
  <c r="BO21" i="44"/>
  <c r="BC22" i="44"/>
  <c r="AV25" i="44"/>
  <c r="K26" i="44"/>
  <c r="AQ26" i="44"/>
  <c r="AE27" i="44"/>
  <c r="AO28" i="44"/>
  <c r="BE28" i="44"/>
  <c r="AG30" i="44"/>
  <c r="AA36" i="44"/>
  <c r="I42" i="44"/>
  <c r="AG42" i="44"/>
  <c r="L45" i="44"/>
  <c r="BH45" i="44"/>
  <c r="BD46" i="44"/>
  <c r="L47" i="44"/>
  <c r="S49" i="44"/>
  <c r="AF59" i="46"/>
  <c r="AF59" i="44"/>
  <c r="BL59" i="46"/>
  <c r="BL59" i="44"/>
  <c r="AJ60" i="46"/>
  <c r="AJ60" i="44"/>
  <c r="BJ61" i="46"/>
  <c r="BJ61" i="44"/>
  <c r="R62" i="46"/>
  <c r="R62" i="44"/>
  <c r="AX62" i="46"/>
  <c r="AX62" i="44"/>
  <c r="D63" i="46"/>
  <c r="D63" i="44"/>
  <c r="AJ63" i="46"/>
  <c r="AJ63" i="44"/>
  <c r="BP63" i="46"/>
  <c r="BP63" i="44"/>
  <c r="H66" i="46"/>
  <c r="H66" i="44"/>
  <c r="D67" i="46"/>
  <c r="D67" i="44"/>
  <c r="W70" i="46"/>
  <c r="W70" i="44"/>
  <c r="BC70" i="46"/>
  <c r="BC70" i="44"/>
  <c r="AO84" i="46"/>
  <c r="AO84" i="44"/>
  <c r="H99" i="46"/>
  <c r="H99" i="44"/>
  <c r="AN99" i="46"/>
  <c r="AN99" i="44"/>
  <c r="G102" i="46"/>
  <c r="G102" i="44"/>
  <c r="AE102" i="46"/>
  <c r="AE102" i="44"/>
  <c r="BK102" i="46"/>
  <c r="BK102" i="44"/>
  <c r="K103" i="46"/>
  <c r="K103" i="44"/>
  <c r="R105" i="46"/>
  <c r="R105" i="44"/>
  <c r="AS106" i="46"/>
  <c r="AS106" i="44"/>
  <c r="D108" i="46"/>
  <c r="D108" i="44"/>
  <c r="AR108" i="46"/>
  <c r="AR108" i="44"/>
  <c r="BH108" i="46"/>
  <c r="BH108" i="44"/>
  <c r="M113" i="46"/>
  <c r="M113" i="44"/>
  <c r="X114" i="46"/>
  <c r="X114" i="44"/>
  <c r="BD114" i="46"/>
  <c r="BD114" i="44"/>
  <c r="P59" i="44"/>
  <c r="AD61" i="44"/>
  <c r="AZ63" i="44"/>
  <c r="H64" i="44"/>
  <c r="AN64" i="44"/>
  <c r="AB65" i="44"/>
  <c r="BH65" i="44"/>
  <c r="AR67" i="44"/>
  <c r="H68" i="44"/>
  <c r="AN68" i="44"/>
  <c r="AJ69" i="44"/>
  <c r="BP69" i="44"/>
  <c r="V61" i="44"/>
  <c r="BP60" i="44"/>
  <c r="A62" i="44"/>
  <c r="BH60" i="44"/>
  <c r="BB61" i="44"/>
  <c r="AH62" i="44"/>
  <c r="BN62" i="44"/>
  <c r="L63" i="44"/>
  <c r="AV66" i="44"/>
  <c r="AB67" i="44"/>
  <c r="BP67" i="44"/>
  <c r="BL68" i="44"/>
  <c r="O70" i="44"/>
  <c r="I84" i="44"/>
  <c r="BM84" i="44"/>
  <c r="L98" i="44"/>
  <c r="P99" i="44"/>
  <c r="AV99" i="44"/>
  <c r="Z100" i="44"/>
  <c r="AX100" i="44"/>
  <c r="AT101" i="44"/>
  <c r="AI115" i="44"/>
  <c r="AE116" i="44"/>
  <c r="BG117" i="44"/>
  <c r="AD118" i="44"/>
  <c r="AH119" i="44"/>
  <c r="F120" i="44"/>
  <c r="BF121" i="44"/>
  <c r="U122" i="44"/>
  <c r="Y123" i="44"/>
  <c r="AW123" i="44"/>
  <c r="BA124" i="44"/>
  <c r="I125" i="44"/>
  <c r="E126" i="44"/>
  <c r="AS126" i="44"/>
  <c r="AM127" i="44"/>
  <c r="AZ131" i="44"/>
  <c r="O132" i="44"/>
  <c r="BK132" i="44"/>
  <c r="AO135" i="44"/>
  <c r="D136" i="44"/>
  <c r="L136" i="44"/>
  <c r="T136" i="44"/>
  <c r="AB136" i="44"/>
  <c r="AJ136" i="44"/>
  <c r="AR136" i="44"/>
  <c r="AZ136" i="44"/>
  <c r="BH136" i="44"/>
  <c r="BP136" i="44"/>
  <c r="AC137" i="44"/>
  <c r="AL8" i="44"/>
  <c r="AH9" i="44"/>
  <c r="V10" i="44"/>
  <c r="BG14" i="44"/>
  <c r="M17" i="44"/>
  <c r="Z17" i="44"/>
  <c r="Y21" i="44"/>
  <c r="BB21" i="44"/>
  <c r="BM21" i="44"/>
  <c r="M22" i="44"/>
  <c r="AS22" i="44"/>
  <c r="BI22" i="44"/>
  <c r="X23" i="44"/>
  <c r="AP24" i="44"/>
  <c r="S25" i="44"/>
  <c r="AD25" i="44"/>
  <c r="Q26" i="44"/>
  <c r="AS27" i="44"/>
  <c r="G28" i="44"/>
  <c r="S29" i="44"/>
  <c r="H11" i="44"/>
  <c r="BH12" i="44"/>
  <c r="G13" i="44"/>
  <c r="AW16" i="44"/>
  <c r="BJ8" i="44"/>
  <c r="AP9" i="44"/>
  <c r="T12" i="44"/>
  <c r="BG7" i="44"/>
  <c r="F8" i="44"/>
  <c r="L9" i="44"/>
  <c r="J11" i="44"/>
  <c r="N12" i="44"/>
  <c r="AD12" i="44"/>
  <c r="Y13" i="44"/>
  <c r="U14" i="44"/>
  <c r="O7" i="44"/>
  <c r="AE7" i="44"/>
  <c r="AU7" i="44"/>
  <c r="BK7" i="44"/>
  <c r="BB8" i="44"/>
  <c r="AT10" i="44"/>
  <c r="C7" i="46"/>
  <c r="C7" i="44" s="1"/>
  <c r="H8" i="44"/>
  <c r="AW8" i="44"/>
  <c r="AN10" i="44"/>
  <c r="AI11" i="44"/>
  <c r="AY11" i="44"/>
  <c r="O12" i="44"/>
  <c r="AB12" i="44"/>
  <c r="BC12" i="44"/>
  <c r="Q13" i="44"/>
  <c r="AW13" i="44"/>
  <c r="K14" i="44"/>
  <c r="AA14" i="44"/>
  <c r="AQ14" i="44"/>
  <c r="G15" i="44"/>
  <c r="AC15" i="44"/>
  <c r="AU15" i="44"/>
  <c r="BI15" i="44"/>
  <c r="I16" i="44"/>
  <c r="AY16" i="44"/>
  <c r="BK17" i="44"/>
  <c r="K18" i="44"/>
  <c r="AI18" i="44"/>
  <c r="AW7" i="44"/>
  <c r="P11" i="44"/>
  <c r="AR12" i="44"/>
  <c r="A9" i="44"/>
  <c r="AD10" i="44"/>
  <c r="BB10" i="44"/>
  <c r="BL11" i="44"/>
  <c r="C11" i="46"/>
  <c r="C11" i="44" s="1"/>
  <c r="D7" i="44"/>
  <c r="AR7" i="44"/>
  <c r="Q8" i="44"/>
  <c r="R9" i="44"/>
  <c r="AS9" i="44"/>
  <c r="L12" i="44"/>
  <c r="AJ12" i="44"/>
  <c r="AM13" i="44"/>
  <c r="AF14" i="44"/>
  <c r="M15" i="44"/>
  <c r="Y16" i="44"/>
  <c r="BE18" i="44"/>
  <c r="BC20" i="44"/>
  <c r="AW21" i="44"/>
  <c r="AK22" i="44"/>
  <c r="BA22" i="44"/>
  <c r="AH24" i="44"/>
  <c r="F25" i="44"/>
  <c r="AW26" i="44"/>
  <c r="E27" i="44"/>
  <c r="D28" i="44"/>
  <c r="AE28" i="44"/>
  <c r="AA29" i="44"/>
  <c r="BG29" i="44"/>
  <c r="K31" i="44"/>
  <c r="M32" i="44"/>
  <c r="AK32" i="44"/>
  <c r="Q33" i="44"/>
  <c r="AW33" i="44"/>
  <c r="AI34" i="44"/>
  <c r="AE35" i="44"/>
  <c r="AO36" i="44"/>
  <c r="AK37" i="44"/>
  <c r="BQ37" i="44"/>
  <c r="A11" i="44"/>
  <c r="C9" i="46"/>
  <c r="C9" i="44" s="1"/>
  <c r="W7" i="44"/>
  <c r="AK7" i="44"/>
  <c r="BM7" i="44"/>
  <c r="V8" i="44"/>
  <c r="AH8" i="44"/>
  <c r="BP8" i="44"/>
  <c r="P9" i="44"/>
  <c r="BF9" i="44"/>
  <c r="N10" i="44"/>
  <c r="N11" i="44"/>
  <c r="R12" i="44"/>
  <c r="M13" i="44"/>
  <c r="S14" i="44"/>
  <c r="AG14" i="44"/>
  <c r="K15" i="44"/>
  <c r="AA15" i="44"/>
  <c r="AQ15" i="44"/>
  <c r="BK18" i="44"/>
  <c r="I19" i="44"/>
  <c r="AC20" i="44"/>
  <c r="AS20" i="44"/>
  <c r="G21" i="44"/>
  <c r="AI22" i="44"/>
  <c r="AY22" i="44"/>
  <c r="BB23" i="44"/>
  <c r="P24" i="44"/>
  <c r="L25" i="44"/>
  <c r="AJ25" i="44"/>
  <c r="BH25" i="44"/>
  <c r="G26" i="44"/>
  <c r="C41" i="46"/>
  <c r="C41" i="44" s="1"/>
  <c r="BO12" i="44"/>
  <c r="AR15" i="44"/>
  <c r="AF18" i="44"/>
  <c r="R19" i="44"/>
  <c r="BF19" i="44"/>
  <c r="BB20" i="44"/>
  <c r="P21" i="44"/>
  <c r="L22" i="44"/>
  <c r="BH22" i="44"/>
  <c r="G23" i="44"/>
  <c r="AB27" i="44"/>
  <c r="AT28" i="44"/>
  <c r="BP32" i="44"/>
  <c r="F35" i="44"/>
  <c r="AL40" i="44"/>
  <c r="AP41" i="44"/>
  <c r="Z43" i="44"/>
  <c r="AW47" i="44"/>
  <c r="BI48" i="44"/>
  <c r="AB52" i="44"/>
  <c r="W55" i="44"/>
  <c r="AI58" i="44"/>
  <c r="BI59" i="44"/>
  <c r="AI61" i="44"/>
  <c r="Y63" i="44"/>
  <c r="AK64" i="44"/>
  <c r="R74" i="44"/>
  <c r="A31" i="44"/>
  <c r="BI10" i="44"/>
  <c r="R14" i="44"/>
  <c r="BF14" i="44"/>
  <c r="P16" i="44"/>
  <c r="D17" i="44"/>
  <c r="AB17" i="44"/>
  <c r="BP17" i="44"/>
  <c r="BL18" i="44"/>
  <c r="AH19" i="44"/>
  <c r="F20" i="44"/>
  <c r="BM24" i="44"/>
  <c r="U25" i="44"/>
  <c r="Z29" i="44"/>
  <c r="AF33" i="44"/>
  <c r="AH34" i="44"/>
  <c r="AT35" i="44"/>
  <c r="AN36" i="44"/>
  <c r="P38" i="44"/>
  <c r="T39" i="44"/>
  <c r="BP39" i="44"/>
  <c r="AD40" i="44"/>
  <c r="AH41" i="44"/>
  <c r="R43" i="44"/>
  <c r="AC46" i="44"/>
  <c r="AO47" i="44"/>
  <c r="M48" i="44"/>
  <c r="BA48" i="44"/>
  <c r="BH54" i="44"/>
  <c r="AA58" i="44"/>
  <c r="AC64" i="44"/>
  <c r="AR70" i="44"/>
  <c r="S72" i="44"/>
  <c r="AJ27" i="46"/>
  <c r="AJ27" i="44"/>
  <c r="J29" i="46"/>
  <c r="J29" i="44"/>
  <c r="F30" i="46"/>
  <c r="F30" i="44"/>
  <c r="N30" i="46"/>
  <c r="N30" i="44"/>
  <c r="AH31" i="46"/>
  <c r="AH31" i="44"/>
  <c r="AP31" i="46"/>
  <c r="AP31" i="44"/>
  <c r="BN31" i="46"/>
  <c r="BN31" i="44"/>
  <c r="BD33" i="46"/>
  <c r="BD33" i="44"/>
  <c r="V35" i="46"/>
  <c r="V35" i="44"/>
  <c r="AZ37" i="46"/>
  <c r="AZ37" i="44"/>
  <c r="BP37" i="46"/>
  <c r="BP37" i="44"/>
  <c r="X38" i="46"/>
  <c r="X38" i="44"/>
  <c r="AN38" i="46"/>
  <c r="AN38" i="44"/>
  <c r="R41" i="46"/>
  <c r="R41" i="44"/>
  <c r="Q47" i="46"/>
  <c r="Q47" i="44"/>
  <c r="AG47" i="46"/>
  <c r="AG47" i="44"/>
  <c r="AB50" i="46"/>
  <c r="AB50" i="44"/>
  <c r="AR50" i="46"/>
  <c r="AR50" i="44"/>
  <c r="BH50" i="46"/>
  <c r="BH50" i="44"/>
  <c r="T52" i="46"/>
  <c r="T52" i="44"/>
  <c r="AZ52" i="46"/>
  <c r="AZ52" i="44"/>
  <c r="BH52" i="46"/>
  <c r="BH52" i="44"/>
  <c r="BP52" i="46"/>
  <c r="BP52" i="44"/>
  <c r="X53" i="46"/>
  <c r="X53" i="44"/>
  <c r="AF53" i="46"/>
  <c r="AF53" i="44"/>
  <c r="AN53" i="46"/>
  <c r="AN53" i="44"/>
  <c r="AV53" i="46"/>
  <c r="AV53" i="44"/>
  <c r="BL53" i="46"/>
  <c r="BL53" i="44"/>
  <c r="D54" i="46"/>
  <c r="D54" i="44"/>
  <c r="AR54" i="46"/>
  <c r="AR54" i="44"/>
  <c r="BP54" i="46"/>
  <c r="BP54" i="44"/>
  <c r="O55" i="46"/>
  <c r="O55" i="44"/>
  <c r="AM55" i="46"/>
  <c r="AM55" i="44"/>
  <c r="AU55" i="46"/>
  <c r="AU55" i="44"/>
  <c r="BC55" i="46"/>
  <c r="BC55" i="44"/>
  <c r="BK55" i="46"/>
  <c r="BK55" i="44"/>
  <c r="S56" i="46"/>
  <c r="S56" i="44"/>
  <c r="AA56" i="46"/>
  <c r="AA56" i="44"/>
  <c r="AI56" i="46"/>
  <c r="AI56" i="44"/>
  <c r="AQ56" i="46"/>
  <c r="AQ56" i="44"/>
  <c r="G57" i="46"/>
  <c r="G57" i="44"/>
  <c r="O57" i="46"/>
  <c r="O57" i="44"/>
  <c r="W57" i="46"/>
  <c r="W57" i="44"/>
  <c r="AQ58" i="46"/>
  <c r="AQ58" i="44"/>
  <c r="BG58" i="46"/>
  <c r="BG58" i="44"/>
  <c r="M59" i="46"/>
  <c r="M59" i="44"/>
  <c r="BA59" i="46"/>
  <c r="BA59" i="44"/>
  <c r="I60" i="46"/>
  <c r="I60" i="44"/>
  <c r="Q60" i="46"/>
  <c r="Q60" i="44"/>
  <c r="Y60" i="46"/>
  <c r="Y60" i="44"/>
  <c r="AG60" i="46"/>
  <c r="AG60" i="44"/>
  <c r="AO60" i="46"/>
  <c r="AO60" i="44"/>
  <c r="BE60" i="46"/>
  <c r="BE60" i="44"/>
  <c r="K61" i="46"/>
  <c r="K61" i="44"/>
  <c r="AA61" i="46"/>
  <c r="AA61" i="44"/>
  <c r="AY61" i="46"/>
  <c r="AY61" i="44"/>
  <c r="BG61" i="46"/>
  <c r="BG61" i="44"/>
  <c r="G62" i="46"/>
  <c r="G62" i="44"/>
  <c r="AE62" i="46"/>
  <c r="AE62" i="44"/>
  <c r="AM62" i="46"/>
  <c r="AM62" i="44"/>
  <c r="AU62" i="46"/>
  <c r="AU62" i="44"/>
  <c r="BC62" i="46"/>
  <c r="BC62" i="44"/>
  <c r="I63" i="46"/>
  <c r="I63" i="44"/>
  <c r="Q63" i="46"/>
  <c r="Q63" i="44"/>
  <c r="AG63" i="46"/>
  <c r="AG63" i="44"/>
  <c r="BE63" i="46"/>
  <c r="BE63" i="44"/>
  <c r="BM63" i="46"/>
  <c r="BM63" i="44"/>
  <c r="E64" i="46"/>
  <c r="E64" i="44"/>
  <c r="U64" i="46"/>
  <c r="U64" i="44"/>
  <c r="AS64" i="46"/>
  <c r="AS64" i="44"/>
  <c r="BA64" i="46"/>
  <c r="BA64" i="44"/>
  <c r="BI64" i="46"/>
  <c r="BI64" i="44"/>
  <c r="BQ64" i="46"/>
  <c r="BQ64" i="44"/>
  <c r="Y65" i="46"/>
  <c r="Y65" i="44"/>
  <c r="AG65" i="46"/>
  <c r="AG65" i="44"/>
  <c r="AO65" i="46"/>
  <c r="AO65" i="44"/>
  <c r="AW65" i="46"/>
  <c r="AW65" i="44"/>
  <c r="BM65" i="46"/>
  <c r="BM65" i="44"/>
  <c r="M66" i="46"/>
  <c r="M66" i="44"/>
  <c r="U66" i="46"/>
  <c r="U66" i="44"/>
  <c r="AC66" i="46"/>
  <c r="AC66" i="44"/>
  <c r="AS66" i="46"/>
  <c r="AS66" i="44"/>
  <c r="BA66" i="46"/>
  <c r="BA66" i="44"/>
  <c r="I67" i="46"/>
  <c r="I67" i="44"/>
  <c r="Q67" i="46"/>
  <c r="Q67" i="44"/>
  <c r="Y67" i="46"/>
  <c r="Y67" i="44"/>
  <c r="AO67" i="46"/>
  <c r="AO67" i="44"/>
  <c r="BM67" i="46"/>
  <c r="BM67" i="44"/>
  <c r="E68" i="46"/>
  <c r="E68" i="44"/>
  <c r="M68" i="46"/>
  <c r="M68" i="44"/>
  <c r="AC68" i="46"/>
  <c r="AC68" i="44"/>
  <c r="BA68" i="46"/>
  <c r="BA68" i="44"/>
  <c r="BI68" i="46"/>
  <c r="BI68" i="44"/>
  <c r="BQ68" i="46"/>
  <c r="BQ68" i="44"/>
  <c r="I69" i="46"/>
  <c r="I69" i="44"/>
  <c r="AG69" i="46"/>
  <c r="AG69" i="44"/>
  <c r="AO69" i="46"/>
  <c r="AO69" i="44"/>
  <c r="AW69" i="46"/>
  <c r="AW69" i="44"/>
  <c r="BE69" i="46"/>
  <c r="BE69" i="44"/>
  <c r="L70" i="46"/>
  <c r="L70" i="44"/>
  <c r="T70" i="46"/>
  <c r="T70" i="44"/>
  <c r="AB70" i="46"/>
  <c r="AB70" i="44"/>
  <c r="AJ70" i="46"/>
  <c r="AJ70" i="44"/>
  <c r="AZ70" i="46"/>
  <c r="AZ70" i="44"/>
  <c r="H71" i="46"/>
  <c r="H71" i="44"/>
  <c r="AF71" i="46"/>
  <c r="AF71" i="44"/>
  <c r="BD71" i="46"/>
  <c r="BD71" i="44"/>
  <c r="BL71" i="46"/>
  <c r="BL71" i="44"/>
  <c r="AA72" i="46"/>
  <c r="AA72" i="44"/>
  <c r="AI72" i="46"/>
  <c r="AI72" i="44"/>
  <c r="AQ72" i="46"/>
  <c r="AQ72" i="44"/>
  <c r="BG72" i="46"/>
  <c r="BG72" i="44"/>
  <c r="F73" i="46"/>
  <c r="F73" i="44"/>
  <c r="N73" i="46"/>
  <c r="N73" i="44"/>
  <c r="V73" i="46"/>
  <c r="V73" i="44"/>
  <c r="BB73" i="46"/>
  <c r="BB73" i="44"/>
  <c r="BJ73" i="46"/>
  <c r="BJ73" i="44"/>
  <c r="Z74" i="46"/>
  <c r="Z74" i="44"/>
  <c r="AH74" i="46"/>
  <c r="AH74" i="44"/>
  <c r="AP74" i="46"/>
  <c r="AP74" i="44"/>
  <c r="AX74" i="46"/>
  <c r="AX74" i="44"/>
  <c r="BN74" i="46"/>
  <c r="BN74" i="44"/>
  <c r="F75" i="46"/>
  <c r="F75" i="44"/>
  <c r="N75" i="46"/>
  <c r="N75" i="44"/>
  <c r="V75" i="46"/>
  <c r="V75" i="44"/>
  <c r="AD75" i="46"/>
  <c r="AD75" i="44"/>
  <c r="AT75" i="46"/>
  <c r="AT75" i="44"/>
  <c r="BJ75" i="46"/>
  <c r="BJ75" i="44"/>
  <c r="I76" i="46"/>
  <c r="I76" i="44"/>
  <c r="AG76" i="46"/>
  <c r="AG76" i="44"/>
  <c r="AO76" i="46"/>
  <c r="AO76" i="44"/>
  <c r="AW76" i="46"/>
  <c r="AW76" i="44"/>
  <c r="BM76" i="46"/>
  <c r="BM76" i="44"/>
  <c r="M77" i="46"/>
  <c r="M77" i="44"/>
  <c r="U77" i="46"/>
  <c r="U77" i="44"/>
  <c r="AK77" i="46"/>
  <c r="AK77" i="44"/>
  <c r="BA77" i="46"/>
  <c r="BA77" i="44"/>
  <c r="BI77" i="46"/>
  <c r="BI77" i="44"/>
  <c r="H78" i="46"/>
  <c r="H78" i="44"/>
  <c r="P78" i="46"/>
  <c r="P78" i="44"/>
  <c r="X78" i="46"/>
  <c r="X78" i="44"/>
  <c r="AF78" i="46"/>
  <c r="AF78" i="44"/>
  <c r="AN78" i="46"/>
  <c r="AN78" i="44"/>
  <c r="BL78" i="46"/>
  <c r="BL78" i="44"/>
  <c r="D79" i="46"/>
  <c r="D79" i="44"/>
  <c r="L79" i="46"/>
  <c r="L79" i="44"/>
  <c r="AB79" i="46"/>
  <c r="AB79" i="44"/>
  <c r="AJ79" i="46"/>
  <c r="AJ79" i="44"/>
  <c r="BH79" i="46"/>
  <c r="BH79" i="44"/>
  <c r="BP79" i="46"/>
  <c r="BP79" i="44"/>
  <c r="O80" i="46"/>
  <c r="O80" i="44"/>
  <c r="W80" i="46"/>
  <c r="W80" i="44"/>
  <c r="AE80" i="46"/>
  <c r="AE80" i="44"/>
  <c r="AM80" i="46"/>
  <c r="AM80" i="44"/>
  <c r="BK80" i="46"/>
  <c r="BK80" i="44"/>
  <c r="K81" i="46"/>
  <c r="K81" i="44"/>
  <c r="AA81" i="46"/>
  <c r="AA81" i="44"/>
  <c r="AI81" i="46"/>
  <c r="AI81" i="44"/>
  <c r="AQ81" i="46"/>
  <c r="AQ81" i="44"/>
  <c r="BG81" i="46"/>
  <c r="BG81" i="44"/>
  <c r="BO81" i="46"/>
  <c r="BO81" i="44"/>
  <c r="F82" i="46"/>
  <c r="F82" i="44"/>
  <c r="N82" i="46"/>
  <c r="N82" i="44"/>
  <c r="V82" i="46"/>
  <c r="V82" i="44"/>
  <c r="AT82" i="46"/>
  <c r="AT82" i="44"/>
  <c r="BB82" i="46"/>
  <c r="BB82" i="44"/>
  <c r="J83" i="46"/>
  <c r="J83" i="44"/>
  <c r="R83" i="46"/>
  <c r="R83" i="44"/>
  <c r="Z83" i="46"/>
  <c r="Z83" i="44"/>
  <c r="AH83" i="46"/>
  <c r="AH83" i="44"/>
  <c r="BF83" i="46"/>
  <c r="BF83" i="44"/>
  <c r="BN83" i="46"/>
  <c r="BN83" i="44"/>
  <c r="F84" i="46"/>
  <c r="F84" i="44"/>
  <c r="N84" i="46"/>
  <c r="N84" i="44"/>
  <c r="V84" i="46"/>
  <c r="V84" i="44"/>
  <c r="AD84" i="46"/>
  <c r="AD84" i="44"/>
  <c r="AL84" i="46"/>
  <c r="AL84" i="44"/>
  <c r="AT84" i="46"/>
  <c r="AT84" i="44"/>
  <c r="BB84" i="46"/>
  <c r="BB84" i="44"/>
  <c r="BJ84" i="46"/>
  <c r="BJ84" i="44"/>
  <c r="J85" i="46"/>
  <c r="J85" i="44"/>
  <c r="R85" i="46"/>
  <c r="R85" i="44"/>
  <c r="Z85" i="46"/>
  <c r="Z85" i="44"/>
  <c r="AP85" i="46"/>
  <c r="AP85" i="44"/>
  <c r="AX85" i="46"/>
  <c r="AX85" i="44"/>
  <c r="BF85" i="46"/>
  <c r="BF85" i="44"/>
  <c r="BN85" i="46"/>
  <c r="BN85" i="44"/>
  <c r="U86" i="46"/>
  <c r="U86" i="44"/>
  <c r="AC86" i="46"/>
  <c r="AC86" i="44"/>
  <c r="AS86" i="46"/>
  <c r="AS86" i="44"/>
  <c r="BI86" i="46"/>
  <c r="BI86" i="44"/>
  <c r="BQ86" i="46"/>
  <c r="BQ86" i="44"/>
  <c r="I87" i="46"/>
  <c r="I87" i="44"/>
  <c r="AG87" i="46"/>
  <c r="AG87" i="44"/>
  <c r="AO87" i="46"/>
  <c r="AO87" i="44"/>
  <c r="BE87" i="46"/>
  <c r="BE87" i="44"/>
  <c r="BM87" i="46"/>
  <c r="BM87" i="44"/>
  <c r="K88" i="46"/>
  <c r="K88" i="44"/>
  <c r="S88" i="46"/>
  <c r="S88" i="44"/>
  <c r="AA88" i="46"/>
  <c r="AA88" i="44"/>
  <c r="AI88" i="46"/>
  <c r="AI88" i="44"/>
  <c r="AQ88" i="46"/>
  <c r="AQ88" i="44"/>
  <c r="BG88" i="46"/>
  <c r="BG88" i="44"/>
  <c r="O89" i="46"/>
  <c r="O89" i="44"/>
  <c r="W89" i="46"/>
  <c r="W89" i="44"/>
  <c r="AE89" i="46"/>
  <c r="AE89" i="44"/>
  <c r="AM89" i="46"/>
  <c r="AM89" i="44"/>
  <c r="AU89" i="46"/>
  <c r="AU89" i="44"/>
  <c r="BC89" i="46"/>
  <c r="BC89" i="44"/>
  <c r="J90" i="46"/>
  <c r="J90" i="44"/>
  <c r="R90" i="46"/>
  <c r="R90" i="44"/>
  <c r="Z90" i="46"/>
  <c r="Z90" i="44"/>
  <c r="AH90" i="46"/>
  <c r="AH90" i="44"/>
  <c r="AP90" i="46"/>
  <c r="AP90" i="44"/>
  <c r="AX90" i="46"/>
  <c r="AX90" i="44"/>
  <c r="BF90" i="46"/>
  <c r="BF90" i="44"/>
  <c r="BN90" i="46"/>
  <c r="BN90" i="44"/>
  <c r="F91" i="46"/>
  <c r="F91" i="44"/>
  <c r="N91" i="46"/>
  <c r="N91" i="44"/>
  <c r="V91" i="46"/>
  <c r="V91" i="44"/>
  <c r="AL91" i="46"/>
  <c r="AL91" i="44"/>
  <c r="BB91" i="46"/>
  <c r="BB91" i="44"/>
  <c r="BJ91" i="46"/>
  <c r="BJ91" i="44"/>
  <c r="E92" i="46"/>
  <c r="E92" i="44"/>
  <c r="M92" i="46"/>
  <c r="M92" i="44"/>
  <c r="AK92" i="46"/>
  <c r="AK92" i="44"/>
  <c r="AS92" i="46"/>
  <c r="AS92" i="44"/>
  <c r="BA92" i="46"/>
  <c r="BA92" i="44"/>
  <c r="BQ92" i="46"/>
  <c r="BQ92" i="44"/>
  <c r="I93" i="46"/>
  <c r="I93" i="44"/>
  <c r="Q93" i="46"/>
  <c r="Q93" i="44"/>
  <c r="Y93" i="46"/>
  <c r="Y93" i="44"/>
  <c r="AG93" i="46"/>
  <c r="AG93" i="44"/>
  <c r="AW93" i="46"/>
  <c r="AW93" i="44"/>
  <c r="BE93" i="46"/>
  <c r="BE93" i="44"/>
  <c r="BM93" i="46"/>
  <c r="BM93" i="44"/>
  <c r="E94" i="46"/>
  <c r="E94" i="44"/>
  <c r="M94" i="46"/>
  <c r="M94" i="44"/>
  <c r="U94" i="46"/>
  <c r="U94" i="44"/>
  <c r="AC94" i="46"/>
  <c r="AC94" i="44"/>
  <c r="AK94" i="46"/>
  <c r="AK94" i="44"/>
  <c r="BI94" i="46"/>
  <c r="BI94" i="44"/>
  <c r="BQ94" i="46"/>
  <c r="BQ94" i="44"/>
  <c r="H95" i="46"/>
  <c r="H95" i="44"/>
  <c r="P95" i="46"/>
  <c r="P95" i="44"/>
  <c r="X95" i="46"/>
  <c r="X95" i="44"/>
  <c r="N28" i="46"/>
  <c r="N28" i="44"/>
  <c r="AL30" i="46"/>
  <c r="AL30" i="44"/>
  <c r="Z31" i="46"/>
  <c r="Z31" i="44"/>
  <c r="BF31" i="46"/>
  <c r="BF31" i="44"/>
  <c r="X33" i="46"/>
  <c r="X33" i="44"/>
  <c r="AZ39" i="46"/>
  <c r="AZ39" i="44"/>
  <c r="AT40" i="46"/>
  <c r="AT40" i="44"/>
  <c r="AX41" i="46"/>
  <c r="AX41" i="44"/>
  <c r="J43" i="46"/>
  <c r="J43" i="44"/>
  <c r="N44" i="46"/>
  <c r="N44" i="44"/>
  <c r="AD44" i="46"/>
  <c r="AD44" i="44"/>
  <c r="Y45" i="46"/>
  <c r="Y45" i="44"/>
  <c r="AW45" i="46"/>
  <c r="AW45" i="44"/>
  <c r="BM45" i="46"/>
  <c r="BM45" i="44"/>
  <c r="M46" i="46"/>
  <c r="M46" i="44"/>
  <c r="BQ48" i="46"/>
  <c r="BQ48" i="44"/>
  <c r="T50" i="46"/>
  <c r="T50" i="44"/>
  <c r="P51" i="46"/>
  <c r="P51" i="44"/>
  <c r="X51" i="46"/>
  <c r="X51" i="44"/>
  <c r="AN51" i="46"/>
  <c r="AN51" i="44"/>
  <c r="BL51" i="46"/>
  <c r="BL51" i="44"/>
  <c r="D52" i="46"/>
  <c r="D52" i="44"/>
  <c r="AR52" i="46"/>
  <c r="AR52" i="44"/>
  <c r="L54" i="46"/>
  <c r="L54" i="44"/>
  <c r="T54" i="46"/>
  <c r="T54" i="44"/>
  <c r="AB54" i="46"/>
  <c r="AB54" i="44"/>
  <c r="BG56" i="46"/>
  <c r="BG56" i="44"/>
  <c r="AM57" i="46"/>
  <c r="AM57" i="44"/>
  <c r="BK57" i="46"/>
  <c r="BK57" i="44"/>
  <c r="S58" i="46"/>
  <c r="S58" i="44"/>
  <c r="AY58" i="46"/>
  <c r="AY58" i="44"/>
  <c r="BO58" i="46"/>
  <c r="BO58" i="44"/>
  <c r="A41" i="44"/>
  <c r="C36" i="46"/>
  <c r="C36" i="44" s="1"/>
  <c r="I9" i="44"/>
  <c r="AW9" i="44"/>
  <c r="AC10" i="44"/>
  <c r="H16" i="44"/>
  <c r="AR17" i="44"/>
  <c r="AV18" i="44"/>
  <c r="AX19" i="44"/>
  <c r="AB22" i="44"/>
  <c r="W23" i="44"/>
  <c r="BE24" i="44"/>
  <c r="M25" i="44"/>
  <c r="AR27" i="44"/>
  <c r="BP27" i="44"/>
  <c r="R29" i="44"/>
  <c r="V30" i="44"/>
  <c r="BL33" i="44"/>
  <c r="AR37" i="44"/>
  <c r="L39" i="44"/>
  <c r="Z41" i="44"/>
  <c r="AL42" i="44"/>
  <c r="BJ44" i="44"/>
  <c r="BI46" i="44"/>
  <c r="AV49" i="44"/>
  <c r="L50" i="44"/>
  <c r="AV51" i="44"/>
  <c r="L52" i="44"/>
  <c r="P53" i="44"/>
  <c r="G55" i="44"/>
  <c r="K56" i="44"/>
  <c r="AU57" i="44"/>
  <c r="AS59" i="44"/>
  <c r="S61" i="44"/>
  <c r="W62" i="44"/>
  <c r="BE65" i="44"/>
  <c r="BQ66" i="44"/>
  <c r="AK68" i="44"/>
  <c r="AV71" i="44"/>
  <c r="AL73" i="44"/>
  <c r="G80" i="44"/>
  <c r="AP83" i="44"/>
  <c r="BF29" i="46"/>
  <c r="BF29" i="44"/>
  <c r="R31" i="46"/>
  <c r="R31" i="44"/>
  <c r="L37" i="46"/>
  <c r="L37" i="44"/>
  <c r="AB37" i="46"/>
  <c r="AB37" i="44"/>
  <c r="BB40" i="46"/>
  <c r="BB40" i="44"/>
  <c r="AH43" i="46"/>
  <c r="AH43" i="44"/>
  <c r="E48" i="46"/>
  <c r="E48" i="44"/>
  <c r="P49" i="46"/>
  <c r="P49" i="44"/>
  <c r="BD49" i="46"/>
  <c r="BD49" i="44"/>
  <c r="U59" i="46"/>
  <c r="U59" i="44"/>
  <c r="C29" i="46"/>
  <c r="C29" i="44" s="1"/>
  <c r="AA12" i="44"/>
  <c r="AH14" i="44"/>
  <c r="AV21" i="44"/>
  <c r="Y24" i="44"/>
  <c r="AZ32" i="44"/>
  <c r="P33" i="44"/>
  <c r="AD35" i="44"/>
  <c r="X36" i="44"/>
  <c r="AJ37" i="44"/>
  <c r="D39" i="44"/>
  <c r="N40" i="44"/>
  <c r="BN41" i="44"/>
  <c r="Y47" i="44"/>
  <c r="AK48" i="44"/>
  <c r="D50" i="44"/>
  <c r="H53" i="44"/>
  <c r="K58" i="44"/>
  <c r="E59" i="44"/>
  <c r="O62" i="44"/>
  <c r="AW63" i="44"/>
  <c r="M64" i="44"/>
  <c r="Q65" i="44"/>
  <c r="AK66" i="44"/>
  <c r="AN71" i="44"/>
  <c r="X26" i="46"/>
  <c r="X26" i="44"/>
  <c r="BJ28" i="46"/>
  <c r="BJ28" i="44"/>
  <c r="BJ30" i="46"/>
  <c r="BJ30" i="44"/>
  <c r="T32" i="46"/>
  <c r="T32" i="44"/>
  <c r="AB32" i="46"/>
  <c r="AB32" i="44"/>
  <c r="BB35" i="46"/>
  <c r="BB35" i="44"/>
  <c r="BD38" i="46"/>
  <c r="BD38" i="44"/>
  <c r="V40" i="46"/>
  <c r="V40" i="44"/>
  <c r="N42" i="46"/>
  <c r="N42" i="44"/>
  <c r="AD42" i="46"/>
  <c r="AD42" i="44"/>
  <c r="BB42" i="46"/>
  <c r="BB42" i="44"/>
  <c r="AX43" i="46"/>
  <c r="AX43" i="44"/>
  <c r="BN43" i="46"/>
  <c r="BN43" i="44"/>
  <c r="I45" i="46"/>
  <c r="I45" i="44"/>
  <c r="AO45" i="46"/>
  <c r="AO45" i="44"/>
  <c r="AK46" i="46"/>
  <c r="AK46" i="44"/>
  <c r="U48" i="46"/>
  <c r="U48" i="44"/>
  <c r="AC48" i="46"/>
  <c r="AC48" i="44"/>
  <c r="AS48" i="46"/>
  <c r="AS48" i="44"/>
  <c r="AN49" i="46"/>
  <c r="AN49" i="44"/>
  <c r="H51" i="46"/>
  <c r="H51" i="44"/>
  <c r="AC59" i="46"/>
  <c r="AC59" i="44"/>
  <c r="BJ13" i="44"/>
  <c r="AS8" i="44"/>
  <c r="U10" i="44"/>
  <c r="AE11" i="44"/>
  <c r="S12" i="44"/>
  <c r="AL13" i="44"/>
  <c r="AZ15" i="44"/>
  <c r="AV16" i="44"/>
  <c r="AJ17" i="44"/>
  <c r="BH17" i="44"/>
  <c r="AN18" i="44"/>
  <c r="AL20" i="44"/>
  <c r="X21" i="44"/>
  <c r="T22" i="44"/>
  <c r="AR22" i="44"/>
  <c r="AM23" i="44"/>
  <c r="BI25" i="44"/>
  <c r="P26" i="44"/>
  <c r="BD26" i="44"/>
  <c r="L27" i="44"/>
  <c r="AD28" i="44"/>
  <c r="BB28" i="44"/>
  <c r="AX29" i="44"/>
  <c r="AX31" i="44"/>
  <c r="AR32" i="44"/>
  <c r="H33" i="44"/>
  <c r="J34" i="44"/>
  <c r="BJ35" i="44"/>
  <c r="P36" i="44"/>
  <c r="BL36" i="44"/>
  <c r="AR39" i="44"/>
  <c r="F40" i="44"/>
  <c r="BF41" i="44"/>
  <c r="AP43" i="44"/>
  <c r="F44" i="44"/>
  <c r="E46" i="44"/>
  <c r="BM47" i="44"/>
  <c r="AJ54" i="44"/>
  <c r="AW60" i="44"/>
  <c r="AO63" i="44"/>
  <c r="I65" i="44"/>
  <c r="BI66" i="44"/>
  <c r="BM69" i="44"/>
  <c r="BP70" i="44"/>
  <c r="Q76" i="44"/>
  <c r="AZ79" i="44"/>
  <c r="AD82" i="44"/>
  <c r="BL26" i="46"/>
  <c r="BL26" i="44"/>
  <c r="V28" i="46"/>
  <c r="V28" i="44"/>
  <c r="AH29" i="46"/>
  <c r="AH29" i="44"/>
  <c r="D32" i="46"/>
  <c r="D32" i="44"/>
  <c r="R34" i="46"/>
  <c r="R34" i="44"/>
  <c r="AP34" i="46"/>
  <c r="AP34" i="44"/>
  <c r="AL35" i="46"/>
  <c r="AL35" i="44"/>
  <c r="AF36" i="46"/>
  <c r="AF36" i="44"/>
  <c r="AV36" i="46"/>
  <c r="AV36" i="44"/>
  <c r="AB39" i="46"/>
  <c r="AB39" i="44"/>
  <c r="BB44" i="46"/>
  <c r="BB44" i="44"/>
  <c r="Q45" i="46"/>
  <c r="Q45" i="44"/>
  <c r="AG45" i="46"/>
  <c r="AG45" i="44"/>
  <c r="BE45" i="46"/>
  <c r="BE45" i="44"/>
  <c r="BA46" i="46"/>
  <c r="BA46" i="44"/>
  <c r="BE47" i="46"/>
  <c r="BE47" i="44"/>
  <c r="BL49" i="46"/>
  <c r="BL49" i="44"/>
  <c r="AJ50" i="46"/>
  <c r="AJ50" i="44"/>
  <c r="AK59" i="46"/>
  <c r="AK59" i="44"/>
  <c r="AJ15" i="44"/>
  <c r="A29" i="44"/>
  <c r="A21" i="44"/>
  <c r="C31" i="46"/>
  <c r="C31" i="44" s="1"/>
  <c r="Z14" i="44"/>
  <c r="L15" i="44"/>
  <c r="BL16" i="44"/>
  <c r="L17" i="44"/>
  <c r="H18" i="44"/>
  <c r="AP19" i="44"/>
  <c r="N20" i="44"/>
  <c r="O23" i="44"/>
  <c r="AW24" i="44"/>
  <c r="H26" i="44"/>
  <c r="BH27" i="44"/>
  <c r="AP29" i="44"/>
  <c r="BB30" i="44"/>
  <c r="J31" i="44"/>
  <c r="AV33" i="44"/>
  <c r="AX34" i="44"/>
  <c r="BD36" i="44"/>
  <c r="AF38" i="44"/>
  <c r="AJ39" i="44"/>
  <c r="J41" i="44"/>
  <c r="V42" i="44"/>
  <c r="AT44" i="44"/>
  <c r="AS46" i="44"/>
  <c r="AF49" i="44"/>
  <c r="AF51" i="44"/>
  <c r="AE57" i="44"/>
  <c r="BE67" i="44"/>
  <c r="U68" i="44"/>
  <c r="Y69" i="44"/>
  <c r="BH70" i="44"/>
  <c r="AS77" i="44"/>
  <c r="T79" i="44"/>
  <c r="E86" i="44"/>
  <c r="D173" i="46"/>
  <c r="D173" i="44"/>
  <c r="L173" i="46"/>
  <c r="L173" i="44"/>
  <c r="T173" i="46"/>
  <c r="T173" i="44"/>
  <c r="AB173" i="46"/>
  <c r="AB173" i="44"/>
  <c r="AJ173" i="46"/>
  <c r="AJ173" i="44"/>
  <c r="AZ173" i="46"/>
  <c r="AZ173" i="44"/>
  <c r="BH173" i="46"/>
  <c r="BH173" i="44"/>
  <c r="BP173" i="46"/>
  <c r="BP173" i="44"/>
  <c r="H176" i="46"/>
  <c r="H176" i="44"/>
  <c r="P176" i="46"/>
  <c r="P176" i="44"/>
  <c r="X176" i="46"/>
  <c r="X176" i="44"/>
  <c r="AF176" i="46"/>
  <c r="AF176" i="44"/>
  <c r="AN176" i="46"/>
  <c r="AN176" i="44"/>
  <c r="AV176" i="46"/>
  <c r="AV176" i="44"/>
  <c r="BD176" i="46"/>
  <c r="BD176" i="44"/>
  <c r="BL176" i="46"/>
  <c r="BL176" i="44"/>
  <c r="D177" i="46"/>
  <c r="D177" i="44"/>
  <c r="L177" i="46"/>
  <c r="L177" i="44"/>
  <c r="T177" i="46"/>
  <c r="T177" i="44"/>
  <c r="AB177" i="46"/>
  <c r="AB177" i="44"/>
  <c r="AJ177" i="46"/>
  <c r="AJ177" i="44"/>
  <c r="AR177" i="46"/>
  <c r="AR177" i="44"/>
  <c r="AZ177" i="46"/>
  <c r="AZ177" i="44"/>
  <c r="BH177" i="46"/>
  <c r="BH177" i="44"/>
  <c r="BP177" i="46"/>
  <c r="BP177" i="44"/>
  <c r="H180" i="46"/>
  <c r="H180" i="44"/>
  <c r="P180" i="46"/>
  <c r="P180" i="44"/>
  <c r="X180" i="46"/>
  <c r="X180" i="44"/>
  <c r="AF180" i="46"/>
  <c r="AF180" i="44"/>
  <c r="AN180" i="46"/>
  <c r="AN180" i="44"/>
  <c r="AV180" i="46"/>
  <c r="AV180" i="44"/>
  <c r="BD180" i="46"/>
  <c r="BD180" i="44"/>
  <c r="BL180" i="46"/>
  <c r="BL180" i="44"/>
  <c r="K181" i="46"/>
  <c r="K181" i="44"/>
  <c r="S181" i="46"/>
  <c r="S181" i="44"/>
  <c r="AA181" i="46"/>
  <c r="AA181" i="44"/>
  <c r="AI181" i="46"/>
  <c r="AI181" i="44"/>
  <c r="AQ181" i="46"/>
  <c r="AQ181" i="44"/>
  <c r="AY181" i="46"/>
  <c r="AY181" i="44"/>
  <c r="BO181" i="46"/>
  <c r="BO181" i="44"/>
  <c r="J183" i="46"/>
  <c r="J183" i="44"/>
  <c r="R183" i="46"/>
  <c r="R183" i="44"/>
  <c r="Z183" i="46"/>
  <c r="Z183" i="44"/>
  <c r="AH183" i="46"/>
  <c r="AH183" i="44"/>
  <c r="AP183" i="46"/>
  <c r="AP183" i="44"/>
  <c r="AX183" i="46"/>
  <c r="AX183" i="44"/>
  <c r="BF183" i="46"/>
  <c r="BF183" i="44"/>
  <c r="BN183" i="46"/>
  <c r="BN183" i="44"/>
  <c r="E184" i="46"/>
  <c r="E184" i="44"/>
  <c r="M184" i="46"/>
  <c r="M184" i="44"/>
  <c r="U184" i="46"/>
  <c r="U184" i="44"/>
  <c r="AC184" i="46"/>
  <c r="AC184" i="44"/>
  <c r="AK184" i="46"/>
  <c r="AK184" i="44"/>
  <c r="AS184" i="46"/>
  <c r="AS184" i="44"/>
  <c r="BA184" i="46"/>
  <c r="BA184" i="44"/>
  <c r="BI184" i="46"/>
  <c r="BI184" i="44"/>
  <c r="BQ184" i="46"/>
  <c r="BQ184" i="44"/>
  <c r="G185" i="46"/>
  <c r="G185" i="44"/>
  <c r="O185" i="46"/>
  <c r="O185" i="44"/>
  <c r="W185" i="46"/>
  <c r="W185" i="44"/>
  <c r="AE185" i="46"/>
  <c r="AE185" i="44"/>
  <c r="AM185" i="46"/>
  <c r="AM185" i="44"/>
  <c r="AU185" i="46"/>
  <c r="AU185" i="44"/>
  <c r="BC185" i="46"/>
  <c r="BC185" i="44"/>
  <c r="BK185" i="46"/>
  <c r="BK185" i="44"/>
  <c r="K186" i="46"/>
  <c r="K186" i="44"/>
  <c r="S186" i="46"/>
  <c r="S186" i="44"/>
  <c r="AA186" i="46"/>
  <c r="AA186" i="44"/>
  <c r="AI186" i="46"/>
  <c r="AI186" i="44"/>
  <c r="AQ186" i="46"/>
  <c r="AQ186" i="44"/>
  <c r="AY186" i="46"/>
  <c r="AY186" i="44"/>
  <c r="BG186" i="46"/>
  <c r="BG186" i="44"/>
  <c r="BO186" i="46"/>
  <c r="BO186" i="44"/>
  <c r="F187" i="46"/>
  <c r="F187" i="44"/>
  <c r="N187" i="46"/>
  <c r="N187" i="44"/>
  <c r="V187" i="46"/>
  <c r="V187" i="44"/>
  <c r="AD187" i="46"/>
  <c r="AD187" i="44"/>
  <c r="AL187" i="46"/>
  <c r="AL187" i="44"/>
  <c r="AT187" i="46"/>
  <c r="AT187" i="44"/>
  <c r="BB187" i="46"/>
  <c r="BB187" i="44"/>
  <c r="BJ187" i="46"/>
  <c r="BJ187" i="44"/>
  <c r="J188" i="46"/>
  <c r="J188" i="44"/>
  <c r="R188" i="46"/>
  <c r="R188" i="44"/>
  <c r="Z188" i="46"/>
  <c r="Z188" i="44"/>
  <c r="AH188" i="46"/>
  <c r="AH188" i="44"/>
  <c r="AP188" i="46"/>
  <c r="AP188" i="44"/>
  <c r="AX188" i="46"/>
  <c r="AX188" i="44"/>
  <c r="BF188" i="46"/>
  <c r="BF188" i="44"/>
  <c r="BN188" i="46"/>
  <c r="BN188" i="44"/>
  <c r="J190" i="46"/>
  <c r="J190" i="44"/>
  <c r="R190" i="46"/>
  <c r="R190" i="44"/>
  <c r="Z190" i="46"/>
  <c r="Z190" i="44"/>
  <c r="AH190" i="46"/>
  <c r="AH190" i="44"/>
  <c r="AP190" i="46"/>
  <c r="AP190" i="44"/>
  <c r="AX190" i="46"/>
  <c r="AX190" i="44"/>
  <c r="BF190" i="46"/>
  <c r="BF190" i="44"/>
  <c r="BN190" i="46"/>
  <c r="BN190" i="44"/>
  <c r="F191" i="46"/>
  <c r="F191" i="44"/>
  <c r="N191" i="46"/>
  <c r="N191" i="44"/>
  <c r="V191" i="46"/>
  <c r="V191" i="44"/>
  <c r="AD191" i="46"/>
  <c r="AD191" i="44"/>
  <c r="AL191" i="46"/>
  <c r="AL191" i="44"/>
  <c r="AT191" i="46"/>
  <c r="AT191" i="44"/>
  <c r="BB191" i="46"/>
  <c r="BB191" i="44"/>
  <c r="BJ191" i="46"/>
  <c r="BJ191" i="44"/>
  <c r="G192" i="46"/>
  <c r="G192" i="44"/>
  <c r="O192" i="46"/>
  <c r="O192" i="44"/>
  <c r="W192" i="46"/>
  <c r="W192" i="44"/>
  <c r="AE192" i="46"/>
  <c r="AE192" i="44"/>
  <c r="AM192" i="46"/>
  <c r="AM192" i="44"/>
  <c r="AU192" i="46"/>
  <c r="AU192" i="44"/>
  <c r="BC192" i="46"/>
  <c r="BC192" i="44"/>
  <c r="BK192" i="46"/>
  <c r="BK192" i="44"/>
  <c r="K193" i="46"/>
  <c r="K193" i="44"/>
  <c r="S193" i="46"/>
  <c r="S193" i="44"/>
  <c r="AA193" i="46"/>
  <c r="AA193" i="44"/>
  <c r="AI193" i="46"/>
  <c r="AI193" i="44"/>
  <c r="AQ193" i="46"/>
  <c r="AQ193" i="44"/>
  <c r="AY193" i="46"/>
  <c r="AY193" i="44"/>
  <c r="BG193" i="46"/>
  <c r="BG193" i="44"/>
  <c r="BO193" i="46"/>
  <c r="BO193" i="44"/>
  <c r="F194" i="46"/>
  <c r="F194" i="44"/>
  <c r="N194" i="46"/>
  <c r="N194" i="44"/>
  <c r="V194" i="46"/>
  <c r="V194" i="44"/>
  <c r="AD194" i="46"/>
  <c r="AD194" i="44"/>
  <c r="AL194" i="46"/>
  <c r="AL194" i="44"/>
  <c r="AT194" i="46"/>
  <c r="AT194" i="44"/>
  <c r="BB194" i="46"/>
  <c r="BB194" i="44"/>
  <c r="BJ194" i="46"/>
  <c r="BJ194" i="44"/>
  <c r="D196" i="46"/>
  <c r="D196" i="44"/>
  <c r="L196" i="46"/>
  <c r="L196" i="44"/>
  <c r="T196" i="46"/>
  <c r="T196" i="44"/>
  <c r="AB196" i="46"/>
  <c r="AB196" i="44"/>
  <c r="AJ196" i="46"/>
  <c r="AJ196" i="44"/>
  <c r="AR196" i="46"/>
  <c r="AR196" i="44"/>
  <c r="AZ196" i="46"/>
  <c r="AZ196" i="44"/>
  <c r="BH196" i="46"/>
  <c r="BH196" i="44"/>
  <c r="BP196" i="46"/>
  <c r="BP196" i="44"/>
  <c r="H197" i="46"/>
  <c r="H197" i="44"/>
  <c r="P197" i="46"/>
  <c r="P197" i="44"/>
  <c r="X197" i="46"/>
  <c r="X197" i="44"/>
  <c r="AF197" i="46"/>
  <c r="AF197" i="44"/>
  <c r="AN197" i="46"/>
  <c r="AN197" i="44"/>
  <c r="AV197" i="46"/>
  <c r="AV197" i="44"/>
  <c r="BD197" i="46"/>
  <c r="BD197" i="44"/>
  <c r="BL197" i="46"/>
  <c r="BL197" i="44"/>
  <c r="I198" i="46"/>
  <c r="I198" i="44"/>
  <c r="Q198" i="46"/>
  <c r="Q198" i="44"/>
  <c r="Y198" i="46"/>
  <c r="Y198" i="44"/>
  <c r="AG198" i="46"/>
  <c r="AG198" i="44"/>
  <c r="AO198" i="46"/>
  <c r="AO198" i="44"/>
  <c r="AW198" i="46"/>
  <c r="AW198" i="44"/>
  <c r="BE198" i="46"/>
  <c r="BE198" i="44"/>
  <c r="BM198" i="46"/>
  <c r="BM198" i="44"/>
  <c r="K199" i="46"/>
  <c r="K199" i="44"/>
  <c r="S199" i="46"/>
  <c r="S199" i="44"/>
  <c r="AA199" i="46"/>
  <c r="AA199" i="44"/>
  <c r="AI199" i="46"/>
  <c r="AI199" i="44"/>
  <c r="AQ199" i="46"/>
  <c r="AQ199" i="44"/>
  <c r="AY199" i="46"/>
  <c r="AY199" i="44"/>
  <c r="BG199" i="46"/>
  <c r="BG199" i="44"/>
  <c r="G200" i="46"/>
  <c r="G200" i="44"/>
  <c r="O200" i="46"/>
  <c r="O200" i="44"/>
  <c r="W200" i="46"/>
  <c r="W200" i="44"/>
  <c r="AE200" i="46"/>
  <c r="AE200" i="44"/>
  <c r="AM200" i="46"/>
  <c r="AM200" i="44"/>
  <c r="AU200" i="46"/>
  <c r="AU200" i="44"/>
  <c r="BC200" i="46"/>
  <c r="BC200" i="44"/>
  <c r="BK200" i="46"/>
  <c r="BK200" i="44"/>
  <c r="I201" i="46"/>
  <c r="I201" i="44"/>
  <c r="Q201" i="46"/>
  <c r="Q201" i="44"/>
  <c r="Y201" i="46"/>
  <c r="Y201" i="44"/>
  <c r="AG201" i="46"/>
  <c r="AG201" i="44"/>
  <c r="AO201" i="46"/>
  <c r="AO201" i="44"/>
  <c r="AW201" i="46"/>
  <c r="AW201" i="44"/>
  <c r="BE201" i="46"/>
  <c r="BE201" i="44"/>
  <c r="BM201" i="46"/>
  <c r="BM201" i="44"/>
  <c r="E202" i="46"/>
  <c r="E202" i="44"/>
  <c r="M202" i="46"/>
  <c r="M202" i="44"/>
  <c r="U202" i="46"/>
  <c r="U202" i="44"/>
  <c r="AC202" i="46"/>
  <c r="AC202" i="44"/>
  <c r="AK202" i="46"/>
  <c r="AK202" i="44"/>
  <c r="AS202" i="46"/>
  <c r="AS202" i="44"/>
  <c r="BA202" i="46"/>
  <c r="BA202" i="44"/>
  <c r="BI202" i="46"/>
  <c r="BI202" i="44"/>
  <c r="BQ202" i="46"/>
  <c r="BQ202" i="44"/>
  <c r="G203" i="46"/>
  <c r="G203" i="44"/>
  <c r="O203" i="46"/>
  <c r="O203" i="44"/>
  <c r="W203" i="46"/>
  <c r="W203" i="44"/>
  <c r="AE203" i="46"/>
  <c r="AE203" i="44"/>
  <c r="AM203" i="46"/>
  <c r="AM203" i="44"/>
  <c r="AU203" i="46"/>
  <c r="AU203" i="44"/>
  <c r="BC203" i="46"/>
  <c r="BC203" i="44"/>
  <c r="BK203" i="46"/>
  <c r="BK203" i="44"/>
  <c r="J204" i="46"/>
  <c r="J204" i="44"/>
  <c r="R204" i="46"/>
  <c r="R204" i="44"/>
  <c r="Z204" i="46"/>
  <c r="Z204" i="44"/>
  <c r="AH204" i="46"/>
  <c r="AH204" i="44"/>
  <c r="AP204" i="46"/>
  <c r="AP204" i="44"/>
  <c r="AX204" i="46"/>
  <c r="AX204" i="44"/>
  <c r="BF204" i="46"/>
  <c r="BF204" i="44"/>
  <c r="BN204" i="46"/>
  <c r="BN204" i="44"/>
  <c r="D205" i="46"/>
  <c r="D205" i="44"/>
  <c r="L205" i="46"/>
  <c r="L205" i="44"/>
  <c r="T205" i="46"/>
  <c r="T205" i="44"/>
  <c r="AB205" i="46"/>
  <c r="AB205" i="44"/>
  <c r="AJ205" i="46"/>
  <c r="AJ205" i="44"/>
  <c r="AR205" i="46"/>
  <c r="AR205" i="44"/>
  <c r="AZ205" i="46"/>
  <c r="AZ205" i="44"/>
  <c r="BH205" i="46"/>
  <c r="BH205" i="44"/>
  <c r="BP205" i="46"/>
  <c r="BP205" i="44"/>
  <c r="H206" i="46"/>
  <c r="H206" i="44"/>
  <c r="P206" i="46"/>
  <c r="P206" i="44"/>
  <c r="X206" i="46"/>
  <c r="X206" i="44"/>
  <c r="AF206" i="46"/>
  <c r="AF206" i="44"/>
  <c r="AN206" i="46"/>
  <c r="AN206" i="44"/>
  <c r="AV206" i="46"/>
  <c r="AV206" i="44"/>
  <c r="BD206" i="46"/>
  <c r="BD206" i="44"/>
  <c r="BL206" i="46"/>
  <c r="BL206" i="44"/>
  <c r="AK97" i="44"/>
  <c r="BH102" i="44"/>
  <c r="P103" i="44"/>
  <c r="AV103" i="44"/>
  <c r="AP106" i="44"/>
  <c r="V107" i="44"/>
  <c r="W110" i="44"/>
  <c r="AU110" i="44"/>
  <c r="AP111" i="44"/>
  <c r="V112" i="44"/>
  <c r="J113" i="44"/>
  <c r="AH113" i="44"/>
  <c r="P115" i="44"/>
  <c r="AZ116" i="44"/>
  <c r="H117" i="44"/>
  <c r="D175" i="44"/>
  <c r="L175" i="44"/>
  <c r="T175" i="44"/>
  <c r="AB175" i="44"/>
  <c r="AJ175" i="44"/>
  <c r="AR175" i="44"/>
  <c r="AZ175" i="44"/>
  <c r="BH175" i="44"/>
  <c r="BP175" i="44"/>
  <c r="AV95" i="46"/>
  <c r="AV95" i="44"/>
  <c r="M97" i="46"/>
  <c r="M97" i="44"/>
  <c r="U97" i="46"/>
  <c r="U97" i="44"/>
  <c r="BA97" i="46"/>
  <c r="BA97" i="44"/>
  <c r="I98" i="46"/>
  <c r="I98" i="44"/>
  <c r="AO98" i="46"/>
  <c r="AO98" i="44"/>
  <c r="BM98" i="46"/>
  <c r="BM98" i="44"/>
  <c r="E99" i="46"/>
  <c r="E99" i="44"/>
  <c r="AK99" i="46"/>
  <c r="AK99" i="44"/>
  <c r="BI99" i="46"/>
  <c r="BI99" i="44"/>
  <c r="BQ99" i="46"/>
  <c r="BQ99" i="44"/>
  <c r="W100" i="46"/>
  <c r="W100" i="44"/>
  <c r="K101" i="46"/>
  <c r="K101" i="44"/>
  <c r="AQ101" i="46"/>
  <c r="AQ101" i="44"/>
  <c r="BG101" i="46"/>
  <c r="BG101" i="44"/>
  <c r="D102" i="46"/>
  <c r="D102" i="44"/>
  <c r="T102" i="46"/>
  <c r="T102" i="44"/>
  <c r="AJ102" i="46"/>
  <c r="AJ102" i="44"/>
  <c r="X103" i="46"/>
  <c r="X103" i="44"/>
  <c r="AN103" i="46"/>
  <c r="AN103" i="44"/>
  <c r="AA104" i="46"/>
  <c r="AA104" i="44"/>
  <c r="AY104" i="46"/>
  <c r="AY104" i="44"/>
  <c r="W105" i="46"/>
  <c r="W105" i="44"/>
  <c r="AU105" i="46"/>
  <c r="AU105" i="44"/>
  <c r="R106" i="46"/>
  <c r="R106" i="44"/>
  <c r="Z106" i="46"/>
  <c r="Z106" i="44"/>
  <c r="BF106" i="46"/>
  <c r="BF106" i="44"/>
  <c r="N107" i="46"/>
  <c r="N107" i="44"/>
  <c r="AD107" i="46"/>
  <c r="AD107" i="44"/>
  <c r="AT107" i="46"/>
  <c r="AT107" i="44"/>
  <c r="I108" i="46"/>
  <c r="I108" i="44"/>
  <c r="Q108" i="46"/>
  <c r="Q108" i="44"/>
  <c r="AG108" i="46"/>
  <c r="AG108" i="44"/>
  <c r="BE108" i="46"/>
  <c r="BE108" i="44"/>
  <c r="E109" i="46"/>
  <c r="E109" i="44"/>
  <c r="AC109" i="46"/>
  <c r="AC109" i="44"/>
  <c r="BA109" i="46"/>
  <c r="BA109" i="44"/>
  <c r="BQ109" i="46"/>
  <c r="BQ109" i="44"/>
  <c r="O110" i="46"/>
  <c r="O110" i="44"/>
  <c r="AE110" i="46"/>
  <c r="AE110" i="44"/>
  <c r="BC110" i="46"/>
  <c r="BC110" i="44"/>
  <c r="J111" i="46"/>
  <c r="J111" i="44"/>
  <c r="Z111" i="46"/>
  <c r="Z111" i="44"/>
  <c r="AH111" i="46"/>
  <c r="AH111" i="44"/>
  <c r="BN111" i="46"/>
  <c r="BN111" i="44"/>
  <c r="F112" i="46"/>
  <c r="F112" i="44"/>
  <c r="N112" i="46"/>
  <c r="N112" i="44"/>
  <c r="AD112" i="46"/>
  <c r="AD112" i="44"/>
  <c r="BB112" i="46"/>
  <c r="BB112" i="44"/>
  <c r="BJ112" i="46"/>
  <c r="BJ112" i="44"/>
  <c r="R113" i="46"/>
  <c r="R113" i="44"/>
  <c r="Z113" i="46"/>
  <c r="Z113" i="44"/>
  <c r="BF113" i="46"/>
  <c r="BF113" i="44"/>
  <c r="BN113" i="46"/>
  <c r="BN113" i="44"/>
  <c r="U114" i="46"/>
  <c r="U114" i="44"/>
  <c r="AC114" i="46"/>
  <c r="AC114" i="44"/>
  <c r="AS114" i="46"/>
  <c r="AS114" i="44"/>
  <c r="BI114" i="46"/>
  <c r="BI114" i="44"/>
  <c r="BQ114" i="46"/>
  <c r="BQ114" i="44"/>
  <c r="H115" i="46"/>
  <c r="H115" i="44"/>
  <c r="AF115" i="46"/>
  <c r="AF115" i="44"/>
  <c r="AV115" i="46"/>
  <c r="AV115" i="44"/>
  <c r="BD115" i="46"/>
  <c r="BD115" i="44"/>
  <c r="D116" i="46"/>
  <c r="D116" i="44"/>
  <c r="T116" i="46"/>
  <c r="T116" i="44"/>
  <c r="AB116" i="46"/>
  <c r="AB116" i="44"/>
  <c r="BH116" i="46"/>
  <c r="BH116" i="44"/>
  <c r="BP116" i="46"/>
  <c r="BP116" i="44"/>
  <c r="AF117" i="46"/>
  <c r="AF117" i="44"/>
  <c r="AV117" i="46"/>
  <c r="AV117" i="44"/>
  <c r="K118" i="46"/>
  <c r="K118" i="44"/>
  <c r="AQ118" i="46"/>
  <c r="AQ118" i="44"/>
  <c r="AY118" i="46"/>
  <c r="AY118" i="44"/>
  <c r="W119" i="46"/>
  <c r="W119" i="44"/>
  <c r="AE119" i="46"/>
  <c r="AE119" i="44"/>
  <c r="AU119" i="46"/>
  <c r="AU119" i="44"/>
  <c r="BC119" i="46"/>
  <c r="BC119" i="44"/>
  <c r="K120" i="46"/>
  <c r="K120" i="44"/>
  <c r="S120" i="46"/>
  <c r="S120" i="44"/>
  <c r="AI120" i="46"/>
  <c r="AI120" i="44"/>
  <c r="BG120" i="46"/>
  <c r="BG120" i="44"/>
  <c r="G121" i="46"/>
  <c r="G121" i="44"/>
  <c r="O121" i="46"/>
  <c r="O121" i="44"/>
  <c r="W121" i="46"/>
  <c r="W121" i="44"/>
  <c r="AE121" i="46"/>
  <c r="AE121" i="44"/>
  <c r="AM121" i="46"/>
  <c r="AM121" i="44"/>
  <c r="AU121" i="46"/>
  <c r="AU121" i="44"/>
  <c r="BC121" i="46"/>
  <c r="BC121" i="44"/>
  <c r="BK121" i="46"/>
  <c r="BK121" i="44"/>
  <c r="J122" i="46"/>
  <c r="J122" i="44"/>
  <c r="Z122" i="46"/>
  <c r="Z122" i="44"/>
  <c r="AH122" i="46"/>
  <c r="AH122" i="44"/>
  <c r="BF122" i="46"/>
  <c r="BF122" i="44"/>
  <c r="AD123" i="46"/>
  <c r="AD123" i="44"/>
  <c r="AL123" i="46"/>
  <c r="AL123" i="44"/>
  <c r="AT123" i="46"/>
  <c r="AT123" i="44"/>
  <c r="J124" i="46"/>
  <c r="J124" i="44"/>
  <c r="AP124" i="46"/>
  <c r="AP124" i="44"/>
  <c r="BF124" i="46"/>
  <c r="BF124" i="44"/>
  <c r="F125" i="46"/>
  <c r="F125" i="44"/>
  <c r="N125" i="46"/>
  <c r="N125" i="44"/>
  <c r="AD125" i="46"/>
  <c r="AD125" i="44"/>
  <c r="BB125" i="46"/>
  <c r="BB125" i="44"/>
  <c r="BJ125" i="46"/>
  <c r="BJ125" i="44"/>
  <c r="Z126" i="46"/>
  <c r="Z126" i="44"/>
  <c r="AH126" i="46"/>
  <c r="AH126" i="44"/>
  <c r="AX126" i="46"/>
  <c r="AX126" i="44"/>
  <c r="BF126" i="46"/>
  <c r="BF126" i="44"/>
  <c r="D127" i="46"/>
  <c r="D127" i="44"/>
  <c r="T127" i="46"/>
  <c r="T127" i="44"/>
  <c r="AB127" i="46"/>
  <c r="AB127" i="44"/>
  <c r="AN95" i="44"/>
  <c r="AC99" i="44"/>
  <c r="AR102" i="44"/>
  <c r="BG104" i="44"/>
  <c r="O105" i="44"/>
  <c r="BK105" i="44"/>
  <c r="AH106" i="44"/>
  <c r="AL107" i="44"/>
  <c r="BJ107" i="44"/>
  <c r="AR173" i="44"/>
  <c r="H174" i="44"/>
  <c r="P174" i="44"/>
  <c r="X174" i="44"/>
  <c r="AF174" i="44"/>
  <c r="AN174" i="44"/>
  <c r="AV174" i="44"/>
  <c r="BD174" i="44"/>
  <c r="BL174" i="44"/>
  <c r="AF95" i="44"/>
  <c r="BQ97" i="44"/>
  <c r="AG98" i="44"/>
  <c r="U99" i="44"/>
  <c r="L102" i="44"/>
  <c r="Y108" i="44"/>
  <c r="AW108" i="44"/>
  <c r="AM110" i="44"/>
  <c r="BK110" i="44"/>
  <c r="BF111" i="44"/>
  <c r="BI97" i="44"/>
  <c r="BE98" i="44"/>
  <c r="M99" i="44"/>
  <c r="O100" i="44"/>
  <c r="BO101" i="44"/>
  <c r="BL103" i="44"/>
  <c r="S104" i="44"/>
  <c r="G105" i="44"/>
  <c r="AE105" i="44"/>
  <c r="BC105" i="44"/>
  <c r="J106" i="44"/>
  <c r="F107" i="44"/>
  <c r="F189" i="44"/>
  <c r="N189" i="44"/>
  <c r="V189" i="44"/>
  <c r="AD189" i="44"/>
  <c r="AL189" i="44"/>
  <c r="AT189" i="44"/>
  <c r="BB189" i="44"/>
  <c r="BJ189" i="44"/>
  <c r="J195" i="44"/>
  <c r="R195" i="44"/>
  <c r="Z195" i="44"/>
  <c r="AH195" i="44"/>
  <c r="AP195" i="44"/>
  <c r="AX195" i="44"/>
  <c r="BF195" i="44"/>
  <c r="BN195" i="44"/>
  <c r="Y98" i="44"/>
  <c r="G100" i="44"/>
  <c r="AI101" i="44"/>
  <c r="BP102" i="44"/>
  <c r="AF103" i="44"/>
  <c r="AQ104" i="44"/>
  <c r="BB107" i="44"/>
  <c r="BM108" i="44"/>
  <c r="E114" i="44"/>
  <c r="N156" i="46"/>
  <c r="N156" i="44"/>
  <c r="AD156" i="46"/>
  <c r="AD156" i="44"/>
  <c r="E160" i="46"/>
  <c r="E160" i="44"/>
  <c r="M160" i="46"/>
  <c r="M160" i="44"/>
  <c r="U160" i="46"/>
  <c r="U160" i="44"/>
  <c r="AC160" i="46"/>
  <c r="AC160" i="44"/>
  <c r="AK160" i="46"/>
  <c r="AK160" i="44"/>
  <c r="AS160" i="46"/>
  <c r="AS160" i="44"/>
  <c r="BA160" i="46"/>
  <c r="BA160" i="44"/>
  <c r="BI160" i="46"/>
  <c r="BI160" i="44"/>
  <c r="BQ160" i="46"/>
  <c r="BQ160" i="44"/>
  <c r="I161" i="46"/>
  <c r="I161" i="44"/>
  <c r="Q161" i="46"/>
  <c r="Q161" i="44"/>
  <c r="Y161" i="46"/>
  <c r="Y161" i="44"/>
  <c r="AG161" i="46"/>
  <c r="AG161" i="44"/>
  <c r="AO161" i="46"/>
  <c r="AO161" i="44"/>
  <c r="AW161" i="46"/>
  <c r="AW161" i="44"/>
  <c r="BE161" i="46"/>
  <c r="BE161" i="44"/>
  <c r="BM161" i="46"/>
  <c r="BM161" i="44"/>
  <c r="H163" i="46"/>
  <c r="H163" i="44"/>
  <c r="X163" i="46"/>
  <c r="X163" i="44"/>
  <c r="J166" i="46"/>
  <c r="J166" i="44"/>
  <c r="Z166" i="46"/>
  <c r="Z166" i="44"/>
  <c r="E167" i="46"/>
  <c r="E167" i="44"/>
  <c r="M167" i="46"/>
  <c r="M167" i="44"/>
  <c r="U167" i="46"/>
  <c r="U167" i="44"/>
  <c r="AC167" i="46"/>
  <c r="AC167" i="44"/>
  <c r="AK167" i="46"/>
  <c r="AK167" i="44"/>
  <c r="AS167" i="46"/>
  <c r="AS167" i="44"/>
  <c r="BA167" i="46"/>
  <c r="BA167" i="44"/>
  <c r="BI167" i="46"/>
  <c r="BI167" i="44"/>
  <c r="BQ167" i="46"/>
  <c r="BQ167" i="44"/>
  <c r="G168" i="46"/>
  <c r="G168" i="44"/>
  <c r="O168" i="46"/>
  <c r="O168" i="44"/>
  <c r="W168" i="46"/>
  <c r="W168" i="44"/>
  <c r="AE168" i="46"/>
  <c r="AE168" i="44"/>
  <c r="AM168" i="46"/>
  <c r="AM168" i="44"/>
  <c r="AU168" i="46"/>
  <c r="AU168" i="44"/>
  <c r="BC168" i="46"/>
  <c r="BC168" i="44"/>
  <c r="BK168" i="46"/>
  <c r="BK168" i="44"/>
  <c r="K169" i="46"/>
  <c r="K169" i="44"/>
  <c r="S169" i="46"/>
  <c r="S169" i="44"/>
  <c r="AA169" i="46"/>
  <c r="AA169" i="44"/>
  <c r="AI169" i="46"/>
  <c r="AI169" i="44"/>
  <c r="AQ169" i="46"/>
  <c r="AQ169" i="44"/>
  <c r="AY169" i="46"/>
  <c r="AY169" i="44"/>
  <c r="BG169" i="46"/>
  <c r="BG169" i="44"/>
  <c r="BO169" i="46"/>
  <c r="BO169" i="44"/>
  <c r="G171" i="46"/>
  <c r="G171" i="44"/>
  <c r="O171" i="46"/>
  <c r="O171" i="44"/>
  <c r="W171" i="46"/>
  <c r="W171" i="44"/>
  <c r="AE171" i="46"/>
  <c r="AE171" i="44"/>
  <c r="AM171" i="46"/>
  <c r="AM171" i="44"/>
  <c r="AU171" i="46"/>
  <c r="AU171" i="44"/>
  <c r="BC171" i="46"/>
  <c r="BC171" i="44"/>
  <c r="BK171" i="46"/>
  <c r="BK171" i="44"/>
  <c r="K172" i="46"/>
  <c r="K172" i="44"/>
  <c r="S172" i="46"/>
  <c r="S172" i="44"/>
  <c r="AA172" i="46"/>
  <c r="AA172" i="44"/>
  <c r="AI172" i="46"/>
  <c r="AI172" i="44"/>
  <c r="AQ172" i="46"/>
  <c r="AQ172" i="44"/>
  <c r="AY172" i="46"/>
  <c r="AY172" i="44"/>
  <c r="BG172" i="46"/>
  <c r="BG172" i="44"/>
  <c r="BO172" i="46"/>
  <c r="BO172" i="44"/>
  <c r="V144" i="46"/>
  <c r="V144" i="44"/>
  <c r="J145" i="46"/>
  <c r="J145" i="44"/>
  <c r="R145" i="46"/>
  <c r="R145" i="44"/>
  <c r="Z145" i="46"/>
  <c r="Z145" i="44"/>
  <c r="AH145" i="46"/>
  <c r="AH145" i="44"/>
  <c r="AP145" i="46"/>
  <c r="AP145" i="44"/>
  <c r="AX145" i="46"/>
  <c r="AX145" i="44"/>
  <c r="BF145" i="46"/>
  <c r="BF145" i="44"/>
  <c r="BN145" i="46"/>
  <c r="BN145" i="44"/>
  <c r="G147" i="46"/>
  <c r="G147" i="44"/>
  <c r="I150" i="46"/>
  <c r="I150" i="44"/>
  <c r="T153" i="46"/>
  <c r="T153" i="44"/>
  <c r="AN128" i="44"/>
  <c r="AY129" i="44"/>
  <c r="M130" i="44"/>
  <c r="BI130" i="44"/>
  <c r="AG131" i="44"/>
  <c r="BL133" i="44"/>
  <c r="Z134" i="44"/>
  <c r="F135" i="44"/>
  <c r="P139" i="44"/>
  <c r="J157" i="44"/>
  <c r="R157" i="44"/>
  <c r="Z157" i="44"/>
  <c r="AH157" i="44"/>
  <c r="AP157" i="44"/>
  <c r="AX157" i="44"/>
  <c r="BF157" i="44"/>
  <c r="BN157" i="44"/>
  <c r="BD163" i="44"/>
  <c r="BP127" i="44"/>
  <c r="BA130" i="44"/>
  <c r="BD133" i="44"/>
  <c r="R134" i="44"/>
  <c r="BJ135" i="44"/>
  <c r="BF137" i="44"/>
  <c r="H139" i="44"/>
  <c r="K141" i="44"/>
  <c r="S141" i="44"/>
  <c r="AA141" i="44"/>
  <c r="AI141" i="44"/>
  <c r="AQ141" i="44"/>
  <c r="BG141" i="44"/>
  <c r="BO141" i="44"/>
  <c r="V156" i="44"/>
  <c r="AV163" i="44"/>
  <c r="AZ127" i="44"/>
  <c r="Q131" i="44"/>
  <c r="X128" i="44"/>
  <c r="AI129" i="44"/>
  <c r="AK130" i="44"/>
  <c r="I131" i="44"/>
  <c r="AF133" i="44"/>
  <c r="BF134" i="44"/>
  <c r="AL135" i="44"/>
  <c r="AH137" i="44"/>
  <c r="AV139" i="44"/>
  <c r="H140" i="44"/>
  <c r="P140" i="44"/>
  <c r="X140" i="44"/>
  <c r="AF140" i="44"/>
  <c r="F156" i="44"/>
  <c r="BB156" i="44"/>
  <c r="Q7" i="44"/>
  <c r="AT8" i="44"/>
  <c r="Z9" i="44"/>
  <c r="AX9" i="44"/>
  <c r="F10" i="44"/>
  <c r="AL10" i="44"/>
  <c r="BE7" i="44"/>
  <c r="N8" i="44"/>
  <c r="AP7" i="46"/>
  <c r="AP7" i="44"/>
  <c r="AM8" i="46"/>
  <c r="AM8" i="44"/>
  <c r="BK10" i="46"/>
  <c r="BK10" i="44"/>
  <c r="AW11" i="46"/>
  <c r="AW11" i="44"/>
  <c r="X13" i="46"/>
  <c r="X13" i="44"/>
  <c r="T14" i="46"/>
  <c r="T14" i="44"/>
  <c r="AH16" i="46"/>
  <c r="AH16" i="44"/>
  <c r="D19" i="46"/>
  <c r="D19" i="44"/>
  <c r="R21" i="46"/>
  <c r="R21" i="44"/>
  <c r="AX21" i="46"/>
  <c r="AX21" i="44"/>
  <c r="N22" i="46"/>
  <c r="N22" i="44"/>
  <c r="AT22" i="46"/>
  <c r="AT22" i="44"/>
  <c r="S24" i="46"/>
  <c r="S24" i="44"/>
  <c r="C18" i="46"/>
  <c r="C18" i="44" s="1"/>
  <c r="BL7" i="44"/>
  <c r="AO9" i="44"/>
  <c r="W10" i="44"/>
  <c r="W11" i="44"/>
  <c r="BE11" i="44"/>
  <c r="AQ12" i="44"/>
  <c r="BA12" i="44"/>
  <c r="V13" i="44"/>
  <c r="D14" i="44"/>
  <c r="AB14" i="44"/>
  <c r="AX14" i="44"/>
  <c r="T15" i="44"/>
  <c r="BF16" i="44"/>
  <c r="BL20" i="44"/>
  <c r="AH21" i="44"/>
  <c r="AE8" i="46"/>
  <c r="AE8" i="44"/>
  <c r="K9" i="46"/>
  <c r="K9" i="44"/>
  <c r="S9" i="46"/>
  <c r="S9" i="44"/>
  <c r="Q11" i="46"/>
  <c r="Q11" i="44"/>
  <c r="F15" i="46"/>
  <c r="F15" i="44"/>
  <c r="BN16" i="46"/>
  <c r="BN16" i="44"/>
  <c r="AH18" i="46"/>
  <c r="AH18" i="44"/>
  <c r="AJ19" i="46"/>
  <c r="AJ19" i="44"/>
  <c r="AR19" i="46"/>
  <c r="AR19" i="44"/>
  <c r="AO23" i="46"/>
  <c r="AO23" i="44"/>
  <c r="BD7" i="44"/>
  <c r="G8" i="44"/>
  <c r="AG9" i="44"/>
  <c r="AY9" i="44"/>
  <c r="E10" i="44"/>
  <c r="O10" i="44"/>
  <c r="AG11" i="44"/>
  <c r="AV13" i="44"/>
  <c r="AT15" i="44"/>
  <c r="Z16" i="44"/>
  <c r="F17" i="44"/>
  <c r="J18" i="44"/>
  <c r="AB19" i="44"/>
  <c r="AZ19" i="44"/>
  <c r="H20" i="44"/>
  <c r="BF21" i="44"/>
  <c r="Y23" i="44"/>
  <c r="AW23" i="44"/>
  <c r="AZ14" i="46"/>
  <c r="AZ14" i="44"/>
  <c r="AL15" i="46"/>
  <c r="AL15" i="44"/>
  <c r="AN20" i="46"/>
  <c r="AN20" i="44"/>
  <c r="C23" i="46"/>
  <c r="C23" i="44" s="1"/>
  <c r="Z7" i="44"/>
  <c r="AV7" i="44"/>
  <c r="AC8" i="44"/>
  <c r="BQ8" i="44"/>
  <c r="Y9" i="44"/>
  <c r="BC10" i="44"/>
  <c r="Y11" i="44"/>
  <c r="AU11" i="44"/>
  <c r="AS12" i="44"/>
  <c r="V15" i="44"/>
  <c r="BB17" i="44"/>
  <c r="AF20" i="44"/>
  <c r="AL22" i="44"/>
  <c r="AH7" i="46"/>
  <c r="AH7" i="44"/>
  <c r="G10" i="46"/>
  <c r="G10" i="44"/>
  <c r="BL13" i="46"/>
  <c r="BL13" i="44"/>
  <c r="BJ17" i="46"/>
  <c r="BJ17" i="44"/>
  <c r="A16" i="44"/>
  <c r="BF7" i="44"/>
  <c r="BI8" i="44"/>
  <c r="AI9" i="44"/>
  <c r="O11" i="44"/>
  <c r="AK12" i="44"/>
  <c r="AX16" i="44"/>
  <c r="BD20" i="44"/>
  <c r="F22" i="44"/>
  <c r="BJ22" i="44"/>
  <c r="Q23" i="44"/>
  <c r="K24" i="44"/>
  <c r="E12" i="46"/>
  <c r="E12" i="44"/>
  <c r="M12" i="46"/>
  <c r="M12" i="44"/>
  <c r="BQ12" i="46"/>
  <c r="BQ12" i="44"/>
  <c r="AD17" i="46"/>
  <c r="AD17" i="44"/>
  <c r="AP18" i="46"/>
  <c r="AP18" i="44"/>
  <c r="A18" i="44"/>
  <c r="AN7" i="44"/>
  <c r="AX7" i="44"/>
  <c r="BA8" i="44"/>
  <c r="Q9" i="44"/>
  <c r="AA9" i="44"/>
  <c r="AK10" i="44"/>
  <c r="AU10" i="44"/>
  <c r="BQ10" i="44"/>
  <c r="BK11" i="44"/>
  <c r="AC12" i="44"/>
  <c r="P13" i="44"/>
  <c r="AN13" i="44"/>
  <c r="AR14" i="44"/>
  <c r="BP14" i="44"/>
  <c r="N15" i="44"/>
  <c r="BJ15" i="44"/>
  <c r="R16" i="44"/>
  <c r="AP16" i="44"/>
  <c r="V17" i="44"/>
  <c r="T19" i="44"/>
  <c r="BP19" i="44"/>
  <c r="X20" i="44"/>
  <c r="AD22" i="44"/>
  <c r="I23" i="44"/>
  <c r="BM23" i="44"/>
  <c r="P7" i="46"/>
  <c r="P7" i="44"/>
  <c r="X7" i="46"/>
  <c r="X7" i="44"/>
  <c r="M8" i="46"/>
  <c r="M8" i="44"/>
  <c r="U8" i="46"/>
  <c r="U8" i="44"/>
  <c r="BE9" i="46"/>
  <c r="BE9" i="44"/>
  <c r="BM9" i="46"/>
  <c r="BM9" i="44"/>
  <c r="AS10" i="46"/>
  <c r="AS10" i="44"/>
  <c r="BA10" i="46"/>
  <c r="BA10" i="44"/>
  <c r="G11" i="46"/>
  <c r="G11" i="44"/>
  <c r="AM11" i="46"/>
  <c r="AM11" i="44"/>
  <c r="AY12" i="46"/>
  <c r="AY12" i="44"/>
  <c r="BG12" i="46"/>
  <c r="BG12" i="44"/>
  <c r="N13" i="46"/>
  <c r="N13" i="44"/>
  <c r="AT13" i="46"/>
  <c r="AT13" i="44"/>
  <c r="BB13" i="46"/>
  <c r="BB13" i="44"/>
  <c r="A12" i="27"/>
  <c r="C14" i="46"/>
  <c r="C14" i="44" s="1"/>
  <c r="J14" i="46"/>
  <c r="J14" i="44"/>
  <c r="AP14" i="46"/>
  <c r="AP14" i="44"/>
  <c r="AB15" i="46"/>
  <c r="AB15" i="44"/>
  <c r="BH15" i="46"/>
  <c r="BH15" i="44"/>
  <c r="BP15" i="46"/>
  <c r="BP15" i="44"/>
  <c r="X16" i="46"/>
  <c r="X16" i="44"/>
  <c r="BD16" i="46"/>
  <c r="BD16" i="44"/>
  <c r="T17" i="46"/>
  <c r="T17" i="44"/>
  <c r="AZ17" i="46"/>
  <c r="AZ17" i="44"/>
  <c r="P18" i="46"/>
  <c r="P18" i="44"/>
  <c r="X18" i="46"/>
  <c r="X18" i="44"/>
  <c r="Z19" i="46"/>
  <c r="Z19" i="44"/>
  <c r="V20" i="46"/>
  <c r="V20" i="44"/>
  <c r="AD20" i="46"/>
  <c r="AD20" i="44"/>
  <c r="BJ20" i="46"/>
  <c r="BJ20" i="44"/>
  <c r="H21" i="46"/>
  <c r="H21" i="44"/>
  <c r="AN21" i="46"/>
  <c r="AN21" i="44"/>
  <c r="D22" i="46"/>
  <c r="D22" i="44"/>
  <c r="AJ22" i="46"/>
  <c r="AJ22" i="44"/>
  <c r="BP22" i="46"/>
  <c r="BP22" i="44"/>
  <c r="AE23" i="46"/>
  <c r="AE23" i="44"/>
  <c r="BK23" i="46"/>
  <c r="BK23" i="44"/>
  <c r="I24" i="46"/>
  <c r="I24" i="44"/>
  <c r="AO24" i="46"/>
  <c r="AO24" i="44"/>
  <c r="E25" i="46"/>
  <c r="E25" i="44"/>
  <c r="AK25" i="46"/>
  <c r="AK25" i="44"/>
  <c r="BQ25" i="46"/>
  <c r="BQ25" i="44"/>
  <c r="AN26" i="46"/>
  <c r="AN26" i="44"/>
  <c r="AV26" i="46"/>
  <c r="AV26" i="44"/>
  <c r="T27" i="46"/>
  <c r="T27" i="44"/>
  <c r="AZ27" i="46"/>
  <c r="AZ27" i="44"/>
  <c r="F28" i="46"/>
  <c r="F28" i="44"/>
  <c r="AL28" i="46"/>
  <c r="AL28" i="44"/>
  <c r="X98" i="46"/>
  <c r="X98" i="44"/>
  <c r="AF98" i="46"/>
  <c r="AF98" i="44"/>
  <c r="AN98" i="46"/>
  <c r="AN98" i="44"/>
  <c r="AV98" i="46"/>
  <c r="AV98" i="44"/>
  <c r="BD98" i="46"/>
  <c r="BD98" i="44"/>
  <c r="D99" i="46"/>
  <c r="D99" i="44"/>
  <c r="L99" i="46"/>
  <c r="L99" i="44"/>
  <c r="T99" i="46"/>
  <c r="T99" i="44"/>
  <c r="AB99" i="46"/>
  <c r="AB99" i="44"/>
  <c r="AJ99" i="46"/>
  <c r="AJ99" i="44"/>
  <c r="AR99" i="46"/>
  <c r="AR99" i="44"/>
  <c r="AZ99" i="46"/>
  <c r="AZ99" i="44"/>
  <c r="BH99" i="46"/>
  <c r="BH99" i="44"/>
  <c r="BP99" i="46"/>
  <c r="BP99" i="44"/>
  <c r="F100" i="46"/>
  <c r="F100" i="44"/>
  <c r="AL100" i="46"/>
  <c r="AL100" i="44"/>
  <c r="AT100" i="46"/>
  <c r="AT100" i="44"/>
  <c r="A99" i="27"/>
  <c r="C101" i="46"/>
  <c r="C101" i="44" s="1"/>
  <c r="J101" i="46"/>
  <c r="J101" i="44"/>
  <c r="R101" i="46"/>
  <c r="R101" i="44"/>
  <c r="AX101" i="46"/>
  <c r="AX101" i="44"/>
  <c r="BF101" i="46"/>
  <c r="BF101" i="44"/>
  <c r="BN101" i="46"/>
  <c r="BN101" i="44"/>
  <c r="K102" i="46"/>
  <c r="K102" i="44"/>
  <c r="S102" i="46"/>
  <c r="S102" i="44"/>
  <c r="AA102" i="46"/>
  <c r="AA102" i="44"/>
  <c r="AI102" i="46"/>
  <c r="AI102" i="44"/>
  <c r="G103" i="46"/>
  <c r="G103" i="44"/>
  <c r="AM103" i="46"/>
  <c r="AM103" i="44"/>
  <c r="AU103" i="46"/>
  <c r="AU103" i="44"/>
  <c r="BC103" i="46"/>
  <c r="BC103" i="44"/>
  <c r="BK103" i="46"/>
  <c r="BK103" i="44"/>
  <c r="J104" i="46"/>
  <c r="J104" i="44"/>
  <c r="R104" i="46"/>
  <c r="R104" i="44"/>
  <c r="Z104" i="46"/>
  <c r="Z104" i="44"/>
  <c r="AH104" i="46"/>
  <c r="AH104" i="44"/>
  <c r="AP104" i="46"/>
  <c r="AP104" i="44"/>
  <c r="F105" i="46"/>
  <c r="F105" i="44"/>
  <c r="AD105" i="46"/>
  <c r="AD105" i="44"/>
  <c r="AL105" i="46"/>
  <c r="AL105" i="44"/>
  <c r="BJ105" i="46"/>
  <c r="BJ105" i="44"/>
  <c r="Q106" i="46"/>
  <c r="Q106" i="44"/>
  <c r="Y106" i="46"/>
  <c r="Y106" i="44"/>
  <c r="AG106" i="46"/>
  <c r="AG106" i="44"/>
  <c r="BE106" i="46"/>
  <c r="BE106" i="44"/>
  <c r="BM106" i="46"/>
  <c r="BM106" i="44"/>
  <c r="U107" i="46"/>
  <c r="U107" i="44"/>
  <c r="AC107" i="46"/>
  <c r="AC107" i="44"/>
  <c r="AK107" i="46"/>
  <c r="AK107" i="44"/>
  <c r="BH109" i="44"/>
  <c r="N110" i="44"/>
  <c r="AO111" i="44"/>
  <c r="E112" i="44"/>
  <c r="T109" i="44"/>
  <c r="AT110" i="44"/>
  <c r="BQ107" i="44"/>
  <c r="X108" i="44"/>
  <c r="BD108" i="44"/>
  <c r="AZ109" i="44"/>
  <c r="AG111" i="44"/>
  <c r="BI112" i="44"/>
  <c r="A111" i="44"/>
  <c r="AG7" i="44"/>
  <c r="AD8" i="44"/>
  <c r="J9" i="44"/>
  <c r="BJ10" i="44"/>
  <c r="AV11" i="44"/>
  <c r="D12" i="44"/>
  <c r="BP12" i="44"/>
  <c r="W13" i="44"/>
  <c r="AY14" i="44"/>
  <c r="E15" i="44"/>
  <c r="AK15" i="44"/>
  <c r="BM16" i="44"/>
  <c r="AC17" i="44"/>
  <c r="BI17" i="44"/>
  <c r="AG18" i="44"/>
  <c r="AI19" i="44"/>
  <c r="O25" i="44"/>
  <c r="BN26" i="44"/>
  <c r="AD27" i="44"/>
  <c r="T29" i="44"/>
  <c r="H30" i="44"/>
  <c r="AH33" i="44"/>
  <c r="BH34" i="44"/>
  <c r="AV35" i="44"/>
  <c r="J36" i="44"/>
  <c r="BB37" i="44"/>
  <c r="AH38" i="44"/>
  <c r="N39" i="44"/>
  <c r="AV40" i="44"/>
  <c r="AB41" i="44"/>
  <c r="P42" i="44"/>
  <c r="BH43" i="44"/>
  <c r="P71" i="44"/>
  <c r="AY72" i="44"/>
  <c r="AD73" i="44"/>
  <c r="J74" i="44"/>
  <c r="BB75" i="44"/>
  <c r="Y76" i="44"/>
  <c r="E77" i="44"/>
  <c r="BQ77" i="44"/>
  <c r="AV78" i="44"/>
  <c r="F110" i="44"/>
  <c r="BA112" i="44"/>
  <c r="AG113" i="44"/>
  <c r="D114" i="44"/>
  <c r="BH114" i="44"/>
  <c r="AE115" i="44"/>
  <c r="K116" i="44"/>
  <c r="AX120" i="44"/>
  <c r="BE122" i="44"/>
  <c r="AK123" i="44"/>
  <c r="I124" i="44"/>
  <c r="BM124" i="44"/>
  <c r="AS125" i="44"/>
  <c r="AE128" i="44"/>
  <c r="AX129" i="44"/>
  <c r="T130" i="44"/>
  <c r="BD131" i="44"/>
  <c r="AA132" i="44"/>
  <c r="E135" i="44"/>
  <c r="M135" i="44"/>
  <c r="U135" i="44"/>
  <c r="AC135" i="44"/>
  <c r="AK135" i="44"/>
  <c r="AS135" i="44"/>
  <c r="BA135" i="44"/>
  <c r="BI135" i="44"/>
  <c r="BQ135" i="44"/>
  <c r="I137" i="44"/>
  <c r="Q137" i="44"/>
  <c r="Y137" i="44"/>
  <c r="AG137" i="44"/>
  <c r="AO137" i="44"/>
  <c r="BE137" i="44"/>
  <c r="BM137" i="44"/>
  <c r="F147" i="44"/>
  <c r="N147" i="44"/>
  <c r="V147" i="44"/>
  <c r="AD147" i="44"/>
  <c r="AL147" i="44"/>
  <c r="AT147" i="44"/>
  <c r="BB147" i="44"/>
  <c r="BJ147" i="44"/>
  <c r="H150" i="44"/>
  <c r="P150" i="44"/>
  <c r="X150" i="44"/>
  <c r="AF150" i="44"/>
  <c r="AN150" i="44"/>
  <c r="AV150" i="44"/>
  <c r="BD150" i="44"/>
  <c r="BL150" i="44"/>
  <c r="Y7" i="44"/>
  <c r="AY24" i="44"/>
  <c r="AU25" i="44"/>
  <c r="BF26" i="44"/>
  <c r="BJ27" i="44"/>
  <c r="P28" i="44"/>
  <c r="AV28" i="44"/>
  <c r="L29" i="44"/>
  <c r="BI107" i="44"/>
  <c r="P108" i="44"/>
  <c r="AV108" i="44"/>
  <c r="L109" i="44"/>
  <c r="AR109" i="44"/>
  <c r="AL110" i="44"/>
  <c r="Y111" i="44"/>
  <c r="BM111" i="44"/>
  <c r="AS112" i="44"/>
  <c r="Y113" i="44"/>
  <c r="AZ114" i="44"/>
  <c r="AU117" i="44"/>
  <c r="AP120" i="44"/>
  <c r="AW122" i="44"/>
  <c r="AC123" i="44"/>
  <c r="BE124" i="44"/>
  <c r="AQ127" i="44"/>
  <c r="W128" i="44"/>
  <c r="AP129" i="44"/>
  <c r="L130" i="44"/>
  <c r="BP130" i="44"/>
  <c r="AV131" i="44"/>
  <c r="S132" i="44"/>
  <c r="BE111" i="44"/>
  <c r="AK112" i="44"/>
  <c r="Q113" i="44"/>
  <c r="BG116" i="44"/>
  <c r="AM117" i="44"/>
  <c r="AR114" i="46"/>
  <c r="AR114" i="44"/>
  <c r="W115" i="46"/>
  <c r="W115" i="44"/>
  <c r="BO116" i="46"/>
  <c r="BO116" i="44"/>
  <c r="BC117" i="46"/>
  <c r="BC117" i="44"/>
  <c r="BF120" i="46"/>
  <c r="BF120" i="44"/>
  <c r="Q122" i="46"/>
  <c r="Q122" i="44"/>
  <c r="E123" i="46"/>
  <c r="E123" i="44"/>
  <c r="BQ123" i="46"/>
  <c r="BQ123" i="44"/>
  <c r="AW124" i="46"/>
  <c r="AW124" i="44"/>
  <c r="AK125" i="46"/>
  <c r="AK125" i="44"/>
  <c r="Q126" i="46"/>
  <c r="Q126" i="44"/>
  <c r="AY127" i="46"/>
  <c r="AY127" i="44"/>
  <c r="AM128" i="46"/>
  <c r="AM128" i="44"/>
  <c r="J129" i="46"/>
  <c r="J129" i="44"/>
  <c r="AR130" i="46"/>
  <c r="AR130" i="44"/>
  <c r="AF131" i="46"/>
  <c r="AF131" i="44"/>
  <c r="I134" i="46"/>
  <c r="I134" i="44"/>
  <c r="Q134" i="46"/>
  <c r="Q134" i="44"/>
  <c r="Y134" i="46"/>
  <c r="Y134" i="44"/>
  <c r="AG134" i="46"/>
  <c r="AG134" i="44"/>
  <c r="AO134" i="46"/>
  <c r="AO134" i="44"/>
  <c r="AW134" i="46"/>
  <c r="AW134" i="44"/>
  <c r="BE134" i="46"/>
  <c r="BE134" i="44"/>
  <c r="BM134" i="46"/>
  <c r="BM134" i="44"/>
  <c r="G139" i="46"/>
  <c r="G139" i="44"/>
  <c r="O139" i="46"/>
  <c r="O139" i="44"/>
  <c r="W139" i="46"/>
  <c r="W139" i="44"/>
  <c r="AE139" i="46"/>
  <c r="AE139" i="44"/>
  <c r="AM139" i="46"/>
  <c r="AM139" i="44"/>
  <c r="AU139" i="46"/>
  <c r="AU139" i="44"/>
  <c r="BC139" i="46"/>
  <c r="BC139" i="44"/>
  <c r="BK139" i="46"/>
  <c r="BK139" i="44"/>
  <c r="E144" i="46"/>
  <c r="E144" i="44"/>
  <c r="M144" i="46"/>
  <c r="M144" i="44"/>
  <c r="U144" i="46"/>
  <c r="U144" i="44"/>
  <c r="AC144" i="46"/>
  <c r="AC144" i="44"/>
  <c r="AK144" i="46"/>
  <c r="AK144" i="44"/>
  <c r="AS144" i="46"/>
  <c r="AS144" i="44"/>
  <c r="BA144" i="46"/>
  <c r="BA144" i="44"/>
  <c r="BI144" i="46"/>
  <c r="BI144" i="44"/>
  <c r="BQ144" i="46"/>
  <c r="BQ144" i="44"/>
  <c r="K153" i="46"/>
  <c r="K153" i="44"/>
  <c r="S153" i="46"/>
  <c r="S153" i="44"/>
  <c r="AA153" i="46"/>
  <c r="AA153" i="44"/>
  <c r="AI153" i="46"/>
  <c r="AI153" i="44"/>
  <c r="AQ153" i="46"/>
  <c r="AQ153" i="44"/>
  <c r="AY153" i="46"/>
  <c r="AY153" i="44"/>
  <c r="BG153" i="46"/>
  <c r="BG153" i="44"/>
  <c r="E156" i="46"/>
  <c r="E156" i="44"/>
  <c r="M156" i="46"/>
  <c r="M156" i="44"/>
  <c r="U156" i="46"/>
  <c r="U156" i="44"/>
  <c r="AC156" i="46"/>
  <c r="AC156" i="44"/>
  <c r="AK156" i="46"/>
  <c r="AK156" i="44"/>
  <c r="AS156" i="46"/>
  <c r="AS156" i="44"/>
  <c r="BA156" i="46"/>
  <c r="BA156" i="44"/>
  <c r="BI156" i="46"/>
  <c r="BI156" i="44"/>
  <c r="BQ156" i="46"/>
  <c r="BQ156" i="44"/>
  <c r="G163" i="46"/>
  <c r="G163" i="44"/>
  <c r="O163" i="46"/>
  <c r="O163" i="44"/>
  <c r="W163" i="46"/>
  <c r="W163" i="44"/>
  <c r="AE163" i="46"/>
  <c r="AE163" i="44"/>
  <c r="AM163" i="46"/>
  <c r="AM163" i="44"/>
  <c r="AU163" i="46"/>
  <c r="AU163" i="44"/>
  <c r="BC163" i="46"/>
  <c r="BC163" i="44"/>
  <c r="BK163" i="46"/>
  <c r="BK163" i="44"/>
  <c r="I166" i="44"/>
  <c r="Q166" i="44"/>
  <c r="Y166" i="44"/>
  <c r="AG166" i="44"/>
  <c r="AO166" i="44"/>
  <c r="AW166" i="44"/>
  <c r="BE166" i="44"/>
  <c r="BM166" i="44"/>
  <c r="K173" i="44"/>
  <c r="S173" i="44"/>
  <c r="AA173" i="44"/>
  <c r="AI173" i="44"/>
  <c r="AQ173" i="44"/>
  <c r="AY173" i="44"/>
  <c r="BG173" i="44"/>
  <c r="AB28" i="46"/>
  <c r="AB28" i="44"/>
  <c r="A19" i="44"/>
  <c r="C8" i="46"/>
  <c r="C8" i="44" s="1"/>
  <c r="C17" i="46"/>
  <c r="C17" i="44" s="1"/>
  <c r="E11" i="44"/>
  <c r="BQ11" i="44"/>
  <c r="AB13" i="44"/>
  <c r="H14" i="44"/>
  <c r="AP15" i="44"/>
  <c r="V16" i="44"/>
  <c r="BN17" i="44"/>
  <c r="P19" i="44"/>
  <c r="D20" i="44"/>
  <c r="BP20" i="44"/>
  <c r="AD21" i="44"/>
  <c r="J22" i="44"/>
  <c r="BA23" i="44"/>
  <c r="O24" i="44"/>
  <c r="BG25" i="44"/>
  <c r="R27" i="44"/>
  <c r="AJ28" i="44"/>
  <c r="K40" i="44"/>
  <c r="S40" i="44"/>
  <c r="AA40" i="44"/>
  <c r="AI40" i="44"/>
  <c r="AQ40" i="44"/>
  <c r="AY40" i="44"/>
  <c r="BG40" i="44"/>
  <c r="K44" i="44"/>
  <c r="S44" i="44"/>
  <c r="AA44" i="44"/>
  <c r="AI44" i="44"/>
  <c r="AQ44" i="44"/>
  <c r="AY44" i="44"/>
  <c r="BG44" i="44"/>
  <c r="BO44" i="44"/>
  <c r="BI11" i="44"/>
  <c r="T13" i="44"/>
  <c r="BL14" i="44"/>
  <c r="AH15" i="44"/>
  <c r="N16" i="44"/>
  <c r="BF17" i="44"/>
  <c r="H19" i="44"/>
  <c r="BH20" i="44"/>
  <c r="V21" i="44"/>
  <c r="BN22" i="44"/>
  <c r="AS23" i="44"/>
  <c r="G24" i="44"/>
  <c r="AY25" i="44"/>
  <c r="J27" i="44"/>
  <c r="BN27" i="44"/>
  <c r="O31" i="44"/>
  <c r="I37" i="44"/>
  <c r="Q37" i="44"/>
  <c r="Y37" i="44"/>
  <c r="AG37" i="44"/>
  <c r="AO37" i="44"/>
  <c r="AW37" i="44"/>
  <c r="BE37" i="44"/>
  <c r="BM37" i="44"/>
  <c r="A22" i="44"/>
  <c r="C19" i="46"/>
  <c r="C19" i="44" s="1"/>
  <c r="BA11" i="44"/>
  <c r="L13" i="44"/>
  <c r="BD14" i="44"/>
  <c r="Z15" i="44"/>
  <c r="F16" i="44"/>
  <c r="AX17" i="44"/>
  <c r="BL19" i="44"/>
  <c r="AZ20" i="44"/>
  <c r="N21" i="44"/>
  <c r="BF22" i="44"/>
  <c r="AK23" i="44"/>
  <c r="BK24" i="44"/>
  <c r="AQ25" i="44"/>
  <c r="H29" i="44"/>
  <c r="P29" i="44"/>
  <c r="X29" i="44"/>
  <c r="AF29" i="44"/>
  <c r="AN29" i="44"/>
  <c r="AV29" i="44"/>
  <c r="BD29" i="44"/>
  <c r="BL29" i="44"/>
  <c r="AM31" i="44"/>
  <c r="G34" i="44"/>
  <c r="O34" i="44"/>
  <c r="W34" i="44"/>
  <c r="AE34" i="44"/>
  <c r="AM34" i="44"/>
  <c r="AU34" i="44"/>
  <c r="BC34" i="44"/>
  <c r="BK34" i="44"/>
  <c r="H56" i="44"/>
  <c r="P56" i="44"/>
  <c r="X56" i="44"/>
  <c r="AF56" i="44"/>
  <c r="AN56" i="44"/>
  <c r="AV56" i="44"/>
  <c r="BD56" i="44"/>
  <c r="BL56" i="44"/>
  <c r="AS11" i="44"/>
  <c r="D13" i="44"/>
  <c r="BP13" i="44"/>
  <c r="AV14" i="44"/>
  <c r="R15" i="44"/>
  <c r="BJ16" i="44"/>
  <c r="AP17" i="44"/>
  <c r="BD19" i="44"/>
  <c r="AR20" i="44"/>
  <c r="F21" i="44"/>
  <c r="AX22" i="44"/>
  <c r="AC23" i="44"/>
  <c r="BC24" i="44"/>
  <c r="AI25" i="44"/>
  <c r="T28" i="44"/>
  <c r="A8" i="44"/>
  <c r="A17" i="44"/>
  <c r="C22" i="46"/>
  <c r="C22" i="44" s="1"/>
  <c r="AK11" i="44"/>
  <c r="BH13" i="44"/>
  <c r="AN14" i="44"/>
  <c r="J15" i="44"/>
  <c r="BB16" i="44"/>
  <c r="AH17" i="44"/>
  <c r="AV19" i="44"/>
  <c r="AJ20" i="44"/>
  <c r="BJ21" i="44"/>
  <c r="AP22" i="44"/>
  <c r="U23" i="44"/>
  <c r="AU24" i="44"/>
  <c r="AA25" i="44"/>
  <c r="F26" i="44"/>
  <c r="N26" i="44"/>
  <c r="V26" i="44"/>
  <c r="AD26" i="44"/>
  <c r="AL26" i="44"/>
  <c r="AT26" i="44"/>
  <c r="BB26" i="44"/>
  <c r="BJ26" i="44"/>
  <c r="AX27" i="44"/>
  <c r="L28" i="44"/>
  <c r="BP28" i="44"/>
  <c r="BO30" i="46"/>
  <c r="W31" i="46"/>
  <c r="W31" i="44"/>
  <c r="AE31" i="46"/>
  <c r="AE31" i="44"/>
  <c r="AU31" i="46"/>
  <c r="AU31" i="44"/>
  <c r="BK31" i="46"/>
  <c r="BK31" i="44"/>
  <c r="Q32" i="46"/>
  <c r="Q32" i="44"/>
  <c r="Y32" i="46"/>
  <c r="Y32" i="44"/>
  <c r="AG32" i="46"/>
  <c r="AG32" i="44"/>
  <c r="BE32" i="46"/>
  <c r="BE32" i="44"/>
  <c r="BM32" i="46"/>
  <c r="BM32" i="44"/>
  <c r="E33" i="46"/>
  <c r="E33" i="44"/>
  <c r="M33" i="46"/>
  <c r="M33" i="44"/>
  <c r="U33" i="46"/>
  <c r="U33" i="44"/>
  <c r="AC33" i="46"/>
  <c r="AC33" i="44"/>
  <c r="AK33" i="46"/>
  <c r="AK33" i="44"/>
  <c r="AS33" i="46"/>
  <c r="AS33" i="44"/>
  <c r="BA33" i="46"/>
  <c r="BA33" i="44"/>
  <c r="BI33" i="46"/>
  <c r="BI33" i="44"/>
  <c r="BQ33" i="46"/>
  <c r="BQ33" i="44"/>
  <c r="K35" i="46"/>
  <c r="K35" i="44"/>
  <c r="S35" i="46"/>
  <c r="S35" i="44"/>
  <c r="AA35" i="46"/>
  <c r="AA35" i="44"/>
  <c r="AI35" i="46"/>
  <c r="AI35" i="44"/>
  <c r="AQ35" i="46"/>
  <c r="AQ35" i="44"/>
  <c r="AY35" i="46"/>
  <c r="AY35" i="44"/>
  <c r="BG35" i="46"/>
  <c r="BG35" i="44"/>
  <c r="BO35" i="46"/>
  <c r="BO35" i="44"/>
  <c r="E36" i="46"/>
  <c r="E36" i="44"/>
  <c r="M36" i="46"/>
  <c r="M36" i="44"/>
  <c r="U36" i="46"/>
  <c r="U36" i="44"/>
  <c r="AC36" i="46"/>
  <c r="AC36" i="44"/>
  <c r="AK36" i="46"/>
  <c r="AK36" i="44"/>
  <c r="AS36" i="46"/>
  <c r="AS36" i="44"/>
  <c r="BA36" i="46"/>
  <c r="BA36" i="44"/>
  <c r="BI36" i="46"/>
  <c r="BI36" i="44"/>
  <c r="BQ36" i="46"/>
  <c r="BQ36" i="44"/>
  <c r="E38" i="46"/>
  <c r="E38" i="44"/>
  <c r="M38" i="46"/>
  <c r="M38" i="44"/>
  <c r="U38" i="46"/>
  <c r="U38" i="44"/>
  <c r="AC38" i="46"/>
  <c r="AC38" i="44"/>
  <c r="AK38" i="46"/>
  <c r="AK38" i="44"/>
  <c r="AS38" i="46"/>
  <c r="AS38" i="44"/>
  <c r="BA38" i="46"/>
  <c r="BA38" i="44"/>
  <c r="BI38" i="46"/>
  <c r="BI38" i="44"/>
  <c r="BQ38" i="46"/>
  <c r="BQ38" i="44"/>
  <c r="I39" i="46"/>
  <c r="I39" i="44"/>
  <c r="Q39" i="46"/>
  <c r="Q39" i="44"/>
  <c r="Y39" i="46"/>
  <c r="Y39" i="44"/>
  <c r="AG39" i="46"/>
  <c r="AG39" i="44"/>
  <c r="AO39" i="46"/>
  <c r="AO39" i="44"/>
  <c r="AW39" i="46"/>
  <c r="AW39" i="44"/>
  <c r="BE39" i="46"/>
  <c r="BE39" i="44"/>
  <c r="BM39" i="46"/>
  <c r="BM39" i="44"/>
  <c r="G41" i="46"/>
  <c r="G41" i="44"/>
  <c r="O41" i="46"/>
  <c r="O41" i="44"/>
  <c r="W41" i="46"/>
  <c r="W41" i="44"/>
  <c r="AE41" i="46"/>
  <c r="AE41" i="44"/>
  <c r="AM41" i="46"/>
  <c r="AM41" i="44"/>
  <c r="AU41" i="46"/>
  <c r="AU41" i="44"/>
  <c r="BC41" i="46"/>
  <c r="BC41" i="44"/>
  <c r="BK41" i="46"/>
  <c r="BK41" i="44"/>
  <c r="K42" i="46"/>
  <c r="K42" i="44"/>
  <c r="S42" i="46"/>
  <c r="S42" i="44"/>
  <c r="AA42" i="46"/>
  <c r="AA42" i="44"/>
  <c r="AI42" i="46"/>
  <c r="AI42" i="44"/>
  <c r="AQ42" i="46"/>
  <c r="AQ42" i="44"/>
  <c r="AY42" i="46"/>
  <c r="AY42" i="44"/>
  <c r="BG42" i="46"/>
  <c r="BG42" i="44"/>
  <c r="BO42" i="46"/>
  <c r="BO42" i="44"/>
  <c r="G43" i="46"/>
  <c r="G43" i="44"/>
  <c r="O43" i="46"/>
  <c r="O43" i="44"/>
  <c r="W43" i="46"/>
  <c r="W43" i="44"/>
  <c r="AE43" i="46"/>
  <c r="AE43" i="44"/>
  <c r="AM43" i="46"/>
  <c r="AM43" i="44"/>
  <c r="AU43" i="46"/>
  <c r="AU43" i="44"/>
  <c r="BC43" i="46"/>
  <c r="BC43" i="44"/>
  <c r="BK43" i="46"/>
  <c r="BK43" i="44"/>
  <c r="J46" i="46"/>
  <c r="J46" i="44"/>
  <c r="R46" i="46"/>
  <c r="R46" i="44"/>
  <c r="Z46" i="46"/>
  <c r="Z46" i="44"/>
  <c r="AH46" i="46"/>
  <c r="AH46" i="44"/>
  <c r="AP46" i="46"/>
  <c r="AP46" i="44"/>
  <c r="AX46" i="46"/>
  <c r="AX46" i="44"/>
  <c r="BF46" i="46"/>
  <c r="BF46" i="44"/>
  <c r="BN46" i="46"/>
  <c r="BN46" i="44"/>
  <c r="F47" i="46"/>
  <c r="F47" i="44"/>
  <c r="N47" i="46"/>
  <c r="N47" i="44"/>
  <c r="V47" i="46"/>
  <c r="V47" i="44"/>
  <c r="AD47" i="46"/>
  <c r="AD47" i="44"/>
  <c r="AL47" i="46"/>
  <c r="AL47" i="44"/>
  <c r="AT47" i="46"/>
  <c r="AT47" i="44"/>
  <c r="BB47" i="46"/>
  <c r="BB47" i="44"/>
  <c r="BJ47" i="46"/>
  <c r="BJ47" i="44"/>
  <c r="J48" i="46"/>
  <c r="J48" i="44"/>
  <c r="R48" i="46"/>
  <c r="R48" i="44"/>
  <c r="Z48" i="46"/>
  <c r="Z48" i="44"/>
  <c r="AH48" i="46"/>
  <c r="AH48" i="44"/>
  <c r="AP48" i="46"/>
  <c r="AP48" i="44"/>
  <c r="AX48" i="46"/>
  <c r="AX48" i="44"/>
  <c r="BF48" i="46"/>
  <c r="BF48" i="44"/>
  <c r="BN48" i="46"/>
  <c r="BN48" i="44"/>
  <c r="E49" i="46"/>
  <c r="E49" i="44"/>
  <c r="M49" i="46"/>
  <c r="M49" i="44"/>
  <c r="U49" i="46"/>
  <c r="U49" i="44"/>
  <c r="AC49" i="46"/>
  <c r="AC49" i="44"/>
  <c r="AK49" i="46"/>
  <c r="AK49" i="44"/>
  <c r="AS49" i="46"/>
  <c r="AS49" i="44"/>
  <c r="BA49" i="46"/>
  <c r="BA49" i="44"/>
  <c r="BI49" i="46"/>
  <c r="BI49" i="44"/>
  <c r="BQ49" i="46"/>
  <c r="BQ49" i="44"/>
  <c r="I50" i="46"/>
  <c r="I50" i="44"/>
  <c r="Q50" i="46"/>
  <c r="Q50" i="44"/>
  <c r="Y50" i="46"/>
  <c r="Y50" i="44"/>
  <c r="AG50" i="46"/>
  <c r="AG50" i="44"/>
  <c r="AO50" i="46"/>
  <c r="AO50" i="44"/>
  <c r="AW50" i="46"/>
  <c r="AW50" i="44"/>
  <c r="BE50" i="46"/>
  <c r="BE50" i="44"/>
  <c r="BM50" i="46"/>
  <c r="BM50" i="44"/>
  <c r="I52" i="46"/>
  <c r="I52" i="44"/>
  <c r="Q52" i="46"/>
  <c r="Q52" i="44"/>
  <c r="Y52" i="46"/>
  <c r="Y52" i="44"/>
  <c r="AG52" i="46"/>
  <c r="AG52" i="44"/>
  <c r="AO52" i="46"/>
  <c r="AO52" i="44"/>
  <c r="AW52" i="46"/>
  <c r="AW52" i="44"/>
  <c r="BE52" i="46"/>
  <c r="BE52" i="44"/>
  <c r="BM52" i="46"/>
  <c r="BM52" i="44"/>
  <c r="E53" i="46"/>
  <c r="E53" i="44"/>
  <c r="M53" i="46"/>
  <c r="M53" i="44"/>
  <c r="U53" i="46"/>
  <c r="U53" i="44"/>
  <c r="AC53" i="46"/>
  <c r="AC53" i="44"/>
  <c r="AK53" i="46"/>
  <c r="AK53" i="44"/>
  <c r="AS53" i="46"/>
  <c r="AS53" i="44"/>
  <c r="BA53" i="46"/>
  <c r="BA53" i="44"/>
  <c r="BI53" i="46"/>
  <c r="BI53" i="44"/>
  <c r="BQ53" i="46"/>
  <c r="BQ53" i="44"/>
  <c r="I54" i="46"/>
  <c r="I54" i="44"/>
  <c r="Q54" i="46"/>
  <c r="Q54" i="44"/>
  <c r="Y54" i="46"/>
  <c r="Y54" i="44"/>
  <c r="AG54" i="46"/>
  <c r="AG54" i="44"/>
  <c r="AO54" i="46"/>
  <c r="AO54" i="44"/>
  <c r="AW54" i="46"/>
  <c r="AW54" i="44"/>
  <c r="BE54" i="46"/>
  <c r="BE54" i="44"/>
  <c r="BM54" i="46"/>
  <c r="BM54" i="44"/>
  <c r="D55" i="46"/>
  <c r="D55" i="44"/>
  <c r="L55" i="46"/>
  <c r="L55" i="44"/>
  <c r="T55" i="46"/>
  <c r="T55" i="44"/>
  <c r="AB55" i="46"/>
  <c r="AB55" i="44"/>
  <c r="AJ55" i="46"/>
  <c r="AJ55" i="44"/>
  <c r="AR55" i="46"/>
  <c r="AR55" i="44"/>
  <c r="AZ55" i="46"/>
  <c r="AZ55" i="44"/>
  <c r="BH55" i="46"/>
  <c r="BH55" i="44"/>
  <c r="BP55" i="46"/>
  <c r="BP55" i="44"/>
  <c r="D57" i="46"/>
  <c r="D57" i="44"/>
  <c r="L57" i="46"/>
  <c r="L57" i="44"/>
  <c r="T57" i="46"/>
  <c r="T57" i="44"/>
  <c r="AB57" i="46"/>
  <c r="AB57" i="44"/>
  <c r="AJ57" i="46"/>
  <c r="AJ57" i="44"/>
  <c r="AR57" i="46"/>
  <c r="AR57" i="44"/>
  <c r="AZ57" i="46"/>
  <c r="AZ57" i="44"/>
  <c r="BH57" i="46"/>
  <c r="BH57" i="44"/>
  <c r="BP57" i="46"/>
  <c r="BP57" i="44"/>
  <c r="H58" i="46"/>
  <c r="H58" i="44"/>
  <c r="P58" i="46"/>
  <c r="P58" i="44"/>
  <c r="X58" i="46"/>
  <c r="X58" i="44"/>
  <c r="AF58" i="46"/>
  <c r="AF58" i="44"/>
  <c r="AN58" i="46"/>
  <c r="AN58" i="44"/>
  <c r="AV58" i="46"/>
  <c r="AV58" i="44"/>
  <c r="BD58" i="46"/>
  <c r="BD58" i="44"/>
  <c r="BL58" i="46"/>
  <c r="BL58" i="44"/>
  <c r="J59" i="46"/>
  <c r="J59" i="44"/>
  <c r="R59" i="46"/>
  <c r="R59" i="44"/>
  <c r="Z59" i="46"/>
  <c r="Z59" i="44"/>
  <c r="AH59" i="46"/>
  <c r="AH59" i="44"/>
  <c r="AP59" i="46"/>
  <c r="AP59" i="44"/>
  <c r="AX59" i="46"/>
  <c r="AX59" i="44"/>
  <c r="BF59" i="46"/>
  <c r="BF59" i="44"/>
  <c r="AD60" i="46"/>
  <c r="AD60" i="44"/>
  <c r="AL60" i="46"/>
  <c r="AL60" i="44"/>
  <c r="AT60" i="46"/>
  <c r="AT60" i="44"/>
  <c r="BB60" i="46"/>
  <c r="BB60" i="44"/>
  <c r="BJ60" i="46"/>
  <c r="BJ60" i="44"/>
  <c r="H61" i="46"/>
  <c r="H61" i="44"/>
  <c r="P61" i="46"/>
  <c r="P61" i="44"/>
  <c r="X61" i="46"/>
  <c r="X61" i="44"/>
  <c r="AF61" i="46"/>
  <c r="AF61" i="44"/>
  <c r="AN61" i="46"/>
  <c r="AN61" i="44"/>
  <c r="AV61" i="46"/>
  <c r="AV61" i="44"/>
  <c r="BD61" i="46"/>
  <c r="BD61" i="44"/>
  <c r="BL61" i="46"/>
  <c r="BL61" i="44"/>
  <c r="D62" i="46"/>
  <c r="D62" i="44"/>
  <c r="L62" i="46"/>
  <c r="L62" i="44"/>
  <c r="T62" i="46"/>
  <c r="T62" i="44"/>
  <c r="AB62" i="46"/>
  <c r="AB62" i="44"/>
  <c r="AJ62" i="46"/>
  <c r="AJ62" i="44"/>
  <c r="AR62" i="46"/>
  <c r="AR62" i="44"/>
  <c r="AZ62" i="46"/>
  <c r="AZ62" i="44"/>
  <c r="BH62" i="46"/>
  <c r="BH62" i="44"/>
  <c r="BP62" i="46"/>
  <c r="BP62" i="44"/>
  <c r="F63" i="46"/>
  <c r="F63" i="44"/>
  <c r="N63" i="46"/>
  <c r="N63" i="44"/>
  <c r="V63" i="46"/>
  <c r="V63" i="44"/>
  <c r="BF27" i="46"/>
  <c r="BF27" i="44"/>
  <c r="U11" i="44"/>
  <c r="I12" i="44"/>
  <c r="Q12" i="44"/>
  <c r="Y12" i="44"/>
  <c r="AG12" i="44"/>
  <c r="AO12" i="44"/>
  <c r="AW12" i="44"/>
  <c r="BE12" i="44"/>
  <c r="BM12" i="44"/>
  <c r="AR13" i="44"/>
  <c r="X14" i="44"/>
  <c r="BF15" i="44"/>
  <c r="AL16" i="44"/>
  <c r="R17" i="44"/>
  <c r="F18" i="44"/>
  <c r="N18" i="44"/>
  <c r="V18" i="44"/>
  <c r="AD18" i="44"/>
  <c r="AL18" i="44"/>
  <c r="AT18" i="44"/>
  <c r="BB18" i="44"/>
  <c r="BJ18" i="44"/>
  <c r="AF19" i="44"/>
  <c r="T20" i="44"/>
  <c r="AT21" i="44"/>
  <c r="Z22" i="44"/>
  <c r="E23" i="44"/>
  <c r="BQ23" i="44"/>
  <c r="AE24" i="44"/>
  <c r="K25" i="44"/>
  <c r="AH27" i="44"/>
  <c r="AZ28" i="44"/>
  <c r="BC31" i="44"/>
  <c r="AO32" i="44"/>
  <c r="G31" i="46"/>
  <c r="G31" i="44"/>
  <c r="M11" i="44"/>
  <c r="AJ13" i="44"/>
  <c r="P14" i="44"/>
  <c r="AX15" i="44"/>
  <c r="AD16" i="44"/>
  <c r="J17" i="44"/>
  <c r="X19" i="44"/>
  <c r="L20" i="44"/>
  <c r="AL21" i="44"/>
  <c r="R22" i="44"/>
  <c r="BI23" i="44"/>
  <c r="W24" i="44"/>
  <c r="BO25" i="44"/>
  <c r="Z27" i="44"/>
  <c r="AR28" i="44"/>
  <c r="K30" i="44"/>
  <c r="S30" i="44"/>
  <c r="AA30" i="44"/>
  <c r="AI30" i="44"/>
  <c r="AQ30" i="44"/>
  <c r="AY30" i="44"/>
  <c r="BG30" i="44"/>
  <c r="E51" i="44"/>
  <c r="M51" i="44"/>
  <c r="U51" i="44"/>
  <c r="AC51" i="44"/>
  <c r="AK51" i="44"/>
  <c r="AS51" i="44"/>
  <c r="BA51" i="44"/>
  <c r="BI51" i="44"/>
  <c r="BQ51" i="44"/>
  <c r="F65" i="44"/>
  <c r="N65" i="44"/>
  <c r="V65" i="44"/>
  <c r="AD65" i="44"/>
  <c r="AL65" i="44"/>
  <c r="AT65" i="44"/>
  <c r="BB65" i="44"/>
  <c r="BJ65" i="44"/>
  <c r="F69" i="44"/>
  <c r="N69" i="44"/>
  <c r="V69" i="44"/>
  <c r="AD69" i="44"/>
  <c r="AL69" i="44"/>
  <c r="AT69" i="44"/>
  <c r="BB69" i="44"/>
  <c r="BJ69" i="44"/>
  <c r="AR87" i="44"/>
  <c r="AD63" i="46"/>
  <c r="AD63" i="44"/>
  <c r="AL63" i="46"/>
  <c r="AL63" i="44"/>
  <c r="AT63" i="46"/>
  <c r="AT63" i="44"/>
  <c r="BB63" i="46"/>
  <c r="BB63" i="44"/>
  <c r="BJ63" i="46"/>
  <c r="BJ63" i="44"/>
  <c r="J64" i="46"/>
  <c r="J64" i="44"/>
  <c r="R64" i="46"/>
  <c r="R64" i="44"/>
  <c r="Z64" i="46"/>
  <c r="Z64" i="44"/>
  <c r="AH64" i="46"/>
  <c r="AH64" i="44"/>
  <c r="AP64" i="46"/>
  <c r="AP64" i="44"/>
  <c r="AX64" i="46"/>
  <c r="AX64" i="44"/>
  <c r="BF64" i="46"/>
  <c r="BF64" i="44"/>
  <c r="BN64" i="46"/>
  <c r="BN64" i="44"/>
  <c r="J66" i="46"/>
  <c r="J66" i="44"/>
  <c r="R66" i="46"/>
  <c r="R66" i="44"/>
  <c r="Z66" i="46"/>
  <c r="Z66" i="44"/>
  <c r="AH66" i="46"/>
  <c r="AH66" i="44"/>
  <c r="AP66" i="46"/>
  <c r="AP66" i="44"/>
  <c r="BF66" i="46"/>
  <c r="BF66" i="44"/>
  <c r="BN66" i="46"/>
  <c r="BN66" i="44"/>
  <c r="F67" i="46"/>
  <c r="F67" i="44"/>
  <c r="N67" i="46"/>
  <c r="N67" i="44"/>
  <c r="V67" i="46"/>
  <c r="V67" i="44"/>
  <c r="AD67" i="46"/>
  <c r="AD67" i="44"/>
  <c r="AL67" i="46"/>
  <c r="AL67" i="44"/>
  <c r="AT67" i="46"/>
  <c r="AT67" i="44"/>
  <c r="BB67" i="46"/>
  <c r="BB67" i="44"/>
  <c r="BJ67" i="46"/>
  <c r="BJ67" i="44"/>
  <c r="J68" i="46"/>
  <c r="J68" i="44"/>
  <c r="R68" i="46"/>
  <c r="R68" i="44"/>
  <c r="Z68" i="46"/>
  <c r="Z68" i="44"/>
  <c r="AH68" i="46"/>
  <c r="AH68" i="44"/>
  <c r="AP68" i="46"/>
  <c r="AP68" i="44"/>
  <c r="AX68" i="46"/>
  <c r="AX68" i="44"/>
  <c r="BF68" i="46"/>
  <c r="BF68" i="44"/>
  <c r="BN68" i="46"/>
  <c r="BN68" i="44"/>
  <c r="I70" i="46"/>
  <c r="I70" i="44"/>
  <c r="Q70" i="46"/>
  <c r="Q70" i="44"/>
  <c r="Y70" i="46"/>
  <c r="Y70" i="44"/>
  <c r="AG70" i="46"/>
  <c r="AG70" i="44"/>
  <c r="AO70" i="46"/>
  <c r="AO70" i="44"/>
  <c r="AW70" i="46"/>
  <c r="AW70" i="44"/>
  <c r="BE70" i="46"/>
  <c r="BE70" i="44"/>
  <c r="BM70" i="46"/>
  <c r="BM70" i="44"/>
  <c r="K71" i="46"/>
  <c r="K71" i="44"/>
  <c r="S71" i="46"/>
  <c r="S71" i="44"/>
  <c r="AA71" i="46"/>
  <c r="AA71" i="44"/>
  <c r="AI71" i="46"/>
  <c r="AI71" i="44"/>
  <c r="AQ71" i="46"/>
  <c r="AQ71" i="44"/>
  <c r="AY71" i="46"/>
  <c r="AY71" i="44"/>
  <c r="BG71" i="46"/>
  <c r="BG71" i="44"/>
  <c r="BO71" i="46"/>
  <c r="BO71" i="44"/>
  <c r="F72" i="46"/>
  <c r="F72" i="44"/>
  <c r="N72" i="46"/>
  <c r="N72" i="44"/>
  <c r="V72" i="46"/>
  <c r="V72" i="44"/>
  <c r="AD72" i="46"/>
  <c r="AD72" i="44"/>
  <c r="AL72" i="46"/>
  <c r="AL72" i="44"/>
  <c r="AT72" i="46"/>
  <c r="AT72" i="44"/>
  <c r="BB72" i="46"/>
  <c r="BB72" i="44"/>
  <c r="BJ72" i="46"/>
  <c r="BJ72" i="44"/>
  <c r="I73" i="46"/>
  <c r="I73" i="44"/>
  <c r="Q73" i="46"/>
  <c r="Q73" i="44"/>
  <c r="Y73" i="46"/>
  <c r="Y73" i="44"/>
  <c r="AG73" i="46"/>
  <c r="AG73" i="44"/>
  <c r="AO73" i="46"/>
  <c r="AO73" i="44"/>
  <c r="AW73" i="46"/>
  <c r="AW73" i="44"/>
  <c r="BE73" i="46"/>
  <c r="BE73" i="44"/>
  <c r="BM73" i="46"/>
  <c r="BM73" i="44"/>
  <c r="E74" i="46"/>
  <c r="E74" i="44"/>
  <c r="M74" i="46"/>
  <c r="M74" i="44"/>
  <c r="U74" i="46"/>
  <c r="U74" i="44"/>
  <c r="AC74" i="46"/>
  <c r="AC74" i="44"/>
  <c r="AK74" i="46"/>
  <c r="AK74" i="44"/>
  <c r="AS74" i="46"/>
  <c r="AS74" i="44"/>
  <c r="BA74" i="46"/>
  <c r="BA74" i="44"/>
  <c r="BI74" i="46"/>
  <c r="BI74" i="44"/>
  <c r="BQ74" i="46"/>
  <c r="BQ74" i="44"/>
  <c r="I75" i="46"/>
  <c r="I75" i="44"/>
  <c r="Q75" i="46"/>
  <c r="Q75" i="44"/>
  <c r="Y75" i="46"/>
  <c r="Y75" i="44"/>
  <c r="AG75" i="46"/>
  <c r="AG75" i="44"/>
  <c r="AO75" i="46"/>
  <c r="AO75" i="44"/>
  <c r="AW75" i="46"/>
  <c r="AW75" i="44"/>
  <c r="BE75" i="46"/>
  <c r="BE75" i="44"/>
  <c r="BM75" i="46"/>
  <c r="BM75" i="44"/>
  <c r="D76" i="46"/>
  <c r="D76" i="44"/>
  <c r="L76" i="46"/>
  <c r="L76" i="44"/>
  <c r="T76" i="46"/>
  <c r="T76" i="44"/>
  <c r="AB76" i="46"/>
  <c r="AB76" i="44"/>
  <c r="AJ76" i="46"/>
  <c r="AJ76" i="44"/>
  <c r="AR76" i="46"/>
  <c r="AR76" i="44"/>
  <c r="AZ76" i="46"/>
  <c r="AZ76" i="44"/>
  <c r="BH76" i="46"/>
  <c r="BH76" i="44"/>
  <c r="BP76" i="46"/>
  <c r="BP76" i="44"/>
  <c r="H77" i="46"/>
  <c r="H77" i="44"/>
  <c r="P77" i="46"/>
  <c r="P77" i="44"/>
  <c r="X77" i="46"/>
  <c r="X77" i="44"/>
  <c r="AF77" i="46"/>
  <c r="AF77" i="44"/>
  <c r="AN77" i="46"/>
  <c r="AN77" i="44"/>
  <c r="AV77" i="46"/>
  <c r="AV77" i="44"/>
  <c r="BD77" i="46"/>
  <c r="BD77" i="44"/>
  <c r="BL77" i="46"/>
  <c r="BL77" i="44"/>
  <c r="K78" i="46"/>
  <c r="K78" i="44"/>
  <c r="S78" i="46"/>
  <c r="S78" i="44"/>
  <c r="AA78" i="46"/>
  <c r="AA78" i="44"/>
  <c r="AI78" i="46"/>
  <c r="AI78" i="44"/>
  <c r="AQ78" i="46"/>
  <c r="AQ78" i="44"/>
  <c r="AY78" i="46"/>
  <c r="AY78" i="44"/>
  <c r="BG78" i="46"/>
  <c r="BG78" i="44"/>
  <c r="G79" i="46"/>
  <c r="G79" i="44"/>
  <c r="O79" i="46"/>
  <c r="O79" i="44"/>
  <c r="W79" i="46"/>
  <c r="W79" i="44"/>
  <c r="AE79" i="46"/>
  <c r="AE79" i="44"/>
  <c r="AU79" i="46"/>
  <c r="AU79" i="44"/>
  <c r="BC79" i="46"/>
  <c r="BC79" i="44"/>
  <c r="BK79" i="46"/>
  <c r="BK79" i="44"/>
  <c r="J80" i="46"/>
  <c r="J80" i="44"/>
  <c r="R80" i="46"/>
  <c r="R80" i="44"/>
  <c r="Z80" i="46"/>
  <c r="Z80" i="44"/>
  <c r="AH80" i="46"/>
  <c r="AH80" i="44"/>
  <c r="AP80" i="46"/>
  <c r="AP80" i="44"/>
  <c r="AX80" i="46"/>
  <c r="AX80" i="44"/>
  <c r="BF80" i="46"/>
  <c r="BF80" i="44"/>
  <c r="BN80" i="46"/>
  <c r="BN80" i="44"/>
  <c r="F81" i="46"/>
  <c r="F81" i="44"/>
  <c r="N81" i="46"/>
  <c r="N81" i="44"/>
  <c r="V81" i="46"/>
  <c r="V81" i="44"/>
  <c r="AD81" i="46"/>
  <c r="AD81" i="44"/>
  <c r="AL81" i="46"/>
  <c r="AL81" i="44"/>
  <c r="AT81" i="46"/>
  <c r="AT81" i="44"/>
  <c r="BB81" i="46"/>
  <c r="BB81" i="44"/>
  <c r="BJ81" i="46"/>
  <c r="BJ81" i="44"/>
  <c r="I82" i="46"/>
  <c r="I82" i="44"/>
  <c r="Q82" i="46"/>
  <c r="Q82" i="44"/>
  <c r="Y82" i="46"/>
  <c r="Y82" i="44"/>
  <c r="AG82" i="46"/>
  <c r="AG82" i="44"/>
  <c r="AO82" i="46"/>
  <c r="AO82" i="44"/>
  <c r="AW82" i="46"/>
  <c r="AW82" i="44"/>
  <c r="BE82" i="46"/>
  <c r="BE82" i="44"/>
  <c r="BM82" i="46"/>
  <c r="BM82" i="44"/>
  <c r="E83" i="46"/>
  <c r="E83" i="44"/>
  <c r="M83" i="46"/>
  <c r="M83" i="44"/>
  <c r="U83" i="46"/>
  <c r="U83" i="44"/>
  <c r="AC83" i="46"/>
  <c r="AC83" i="44"/>
  <c r="AK83" i="46"/>
  <c r="AK83" i="44"/>
  <c r="AS83" i="46"/>
  <c r="AS83" i="44"/>
  <c r="BA83" i="46"/>
  <c r="BA83" i="44"/>
  <c r="BI83" i="46"/>
  <c r="BI83" i="44"/>
  <c r="BQ83" i="46"/>
  <c r="BQ83" i="44"/>
  <c r="E85" i="46"/>
  <c r="E85" i="44"/>
  <c r="M85" i="46"/>
  <c r="M85" i="44"/>
  <c r="U85" i="46"/>
  <c r="U85" i="44"/>
  <c r="AC85" i="46"/>
  <c r="AC85" i="44"/>
  <c r="AK85" i="46"/>
  <c r="AK85" i="44"/>
  <c r="AS85" i="46"/>
  <c r="AS85" i="44"/>
  <c r="BA85" i="46"/>
  <c r="BA85" i="44"/>
  <c r="BI85" i="46"/>
  <c r="BI85" i="44"/>
  <c r="BQ85" i="46"/>
  <c r="BQ85"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Z87" i="46"/>
  <c r="AZ87" i="44"/>
  <c r="BH87" i="46"/>
  <c r="BH87" i="44"/>
  <c r="BP87" i="46"/>
  <c r="BP87" i="44"/>
  <c r="F88" i="46"/>
  <c r="F88" i="44"/>
  <c r="N88" i="46"/>
  <c r="N88" i="44"/>
  <c r="V88" i="46"/>
  <c r="V88" i="44"/>
  <c r="AD88" i="46"/>
  <c r="AD88" i="44"/>
  <c r="AL88" i="46"/>
  <c r="AL88" i="44"/>
  <c r="AT88" i="46"/>
  <c r="AT88" i="44"/>
  <c r="BB88" i="46"/>
  <c r="BB88" i="44"/>
  <c r="BJ88" i="46"/>
  <c r="BJ88" i="44"/>
  <c r="J89" i="46"/>
  <c r="J89" i="44"/>
  <c r="R89" i="46"/>
  <c r="R89" i="44"/>
  <c r="Z89" i="46"/>
  <c r="Z89" i="44"/>
  <c r="AH89" i="46"/>
  <c r="AH89" i="44"/>
  <c r="AP89" i="46"/>
  <c r="AP89" i="44"/>
  <c r="AX89" i="46"/>
  <c r="AX89" i="44"/>
  <c r="BF89" i="46"/>
  <c r="BF89" i="44"/>
  <c r="BN89" i="46"/>
  <c r="BN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H92" i="46"/>
  <c r="H92" i="44"/>
  <c r="P92" i="46"/>
  <c r="P92" i="44"/>
  <c r="X92" i="46"/>
  <c r="X92" i="44"/>
  <c r="AF92" i="46"/>
  <c r="AF92" i="44"/>
  <c r="AV92" i="46"/>
  <c r="AV92" i="44"/>
  <c r="BD92" i="46"/>
  <c r="BD92" i="44"/>
  <c r="BL92" i="46"/>
  <c r="BL92" i="44"/>
  <c r="D93" i="46"/>
  <c r="D93" i="44"/>
  <c r="L93" i="46"/>
  <c r="L93" i="44"/>
  <c r="T93" i="46"/>
  <c r="T93" i="44"/>
  <c r="AB93" i="46"/>
  <c r="AB93" i="44"/>
  <c r="AJ93" i="46"/>
  <c r="AJ93" i="44"/>
  <c r="AR93" i="46"/>
  <c r="AR93" i="44"/>
  <c r="AZ93" i="46"/>
  <c r="AZ93" i="44"/>
  <c r="BH93" i="46"/>
  <c r="BH93" i="44"/>
  <c r="BP93" i="46"/>
  <c r="BP93" i="44"/>
  <c r="H94" i="46"/>
  <c r="H94" i="44"/>
  <c r="P94" i="46"/>
  <c r="P94" i="44"/>
  <c r="X94" i="46"/>
  <c r="X94" i="44"/>
  <c r="AF94" i="46"/>
  <c r="AF94" i="44"/>
  <c r="AN94" i="46"/>
  <c r="AN94" i="44"/>
  <c r="AV94" i="46"/>
  <c r="AV94" i="44"/>
  <c r="BD94" i="46"/>
  <c r="BD94" i="44"/>
  <c r="BL94" i="46"/>
  <c r="BL94" i="44"/>
  <c r="K95" i="46"/>
  <c r="K95" i="44"/>
  <c r="S95" i="46"/>
  <c r="S95" i="44"/>
  <c r="AA95" i="46"/>
  <c r="AA95" i="44"/>
  <c r="AI95" i="46"/>
  <c r="AI95" i="44"/>
  <c r="AQ95" i="46"/>
  <c r="AQ95" i="44"/>
  <c r="AY95" i="46"/>
  <c r="AY95" i="44"/>
  <c r="BG95" i="46"/>
  <c r="BG95" i="44"/>
  <c r="H97" i="46"/>
  <c r="H97" i="44"/>
  <c r="P97" i="46"/>
  <c r="P97" i="44"/>
  <c r="X97" i="46"/>
  <c r="X97" i="44"/>
  <c r="AF97" i="46"/>
  <c r="AF97" i="44"/>
  <c r="AN97" i="46"/>
  <c r="AN97" i="44"/>
  <c r="AV97" i="46"/>
  <c r="AV97" i="44"/>
  <c r="BD97" i="46"/>
  <c r="BD97" i="44"/>
  <c r="BL97" i="46"/>
  <c r="BL97" i="44"/>
  <c r="K98" i="46"/>
  <c r="K98" i="44"/>
  <c r="S98" i="46"/>
  <c r="S98" i="44"/>
  <c r="AA98" i="46"/>
  <c r="AA98" i="44"/>
  <c r="AI98" i="46"/>
  <c r="AI98" i="44"/>
  <c r="AQ98" i="46"/>
  <c r="AQ98" i="44"/>
  <c r="AY98" i="46"/>
  <c r="AY98" i="44"/>
  <c r="BG98" i="46"/>
  <c r="BG98" i="44"/>
  <c r="BO98" i="46"/>
  <c r="BO98" i="44"/>
  <c r="AW100" i="44"/>
  <c r="D104" i="44"/>
  <c r="L104" i="44"/>
  <c r="T104" i="44"/>
  <c r="AB104" i="44"/>
  <c r="AJ104" i="44"/>
  <c r="AR104" i="44"/>
  <c r="AZ104" i="44"/>
  <c r="BH104" i="44"/>
  <c r="BP104" i="44"/>
  <c r="AV105" i="44"/>
  <c r="S106" i="44"/>
  <c r="G107" i="44"/>
  <c r="O107" i="44"/>
  <c r="W107" i="44"/>
  <c r="BF108" i="44"/>
  <c r="AT109" i="44"/>
  <c r="P110" i="44"/>
  <c r="AY111" i="44"/>
  <c r="AO100" i="44"/>
  <c r="AN105" i="44"/>
  <c r="K106" i="44"/>
  <c r="AX108" i="44"/>
  <c r="AL109" i="44"/>
  <c r="H110" i="44"/>
  <c r="AQ111" i="44"/>
  <c r="AG100" i="44"/>
  <c r="AF105" i="44"/>
  <c r="AP108" i="44"/>
  <c r="AD109" i="44"/>
  <c r="BL110" i="44"/>
  <c r="I100" i="44"/>
  <c r="Q100" i="44"/>
  <c r="Y100" i="44"/>
  <c r="D101" i="44"/>
  <c r="L101" i="44"/>
  <c r="T101" i="44"/>
  <c r="AB101" i="44"/>
  <c r="AJ101" i="44"/>
  <c r="AR101" i="44"/>
  <c r="AZ101" i="44"/>
  <c r="BH101" i="44"/>
  <c r="BP101" i="44"/>
  <c r="I103" i="44"/>
  <c r="Q103" i="44"/>
  <c r="Y103" i="44"/>
  <c r="AG103" i="44"/>
  <c r="AO103" i="44"/>
  <c r="AW103" i="44"/>
  <c r="BE103" i="44"/>
  <c r="BM103" i="44"/>
  <c r="X105" i="44"/>
  <c r="BG106" i="44"/>
  <c r="BK107" i="44"/>
  <c r="AH108" i="44"/>
  <c r="V109" i="44"/>
  <c r="BD110" i="44"/>
  <c r="P105" i="44"/>
  <c r="AY106" i="44"/>
  <c r="BC107" i="44"/>
  <c r="Z108" i="44"/>
  <c r="N109" i="44"/>
  <c r="AV110" i="44"/>
  <c r="S111" i="44"/>
  <c r="BQ102" i="44"/>
  <c r="H105" i="44"/>
  <c r="AQ106" i="44"/>
  <c r="AU107" i="44"/>
  <c r="R108" i="44"/>
  <c r="F109" i="44"/>
  <c r="AN110" i="44"/>
  <c r="K111" i="44"/>
  <c r="BM100" i="44"/>
  <c r="E102" i="44"/>
  <c r="M102" i="44"/>
  <c r="U102" i="44"/>
  <c r="AC102" i="44"/>
  <c r="AK102" i="44"/>
  <c r="AS102" i="44"/>
  <c r="BA102" i="44"/>
  <c r="BI102" i="44"/>
  <c r="BL105" i="44"/>
  <c r="AI106" i="44"/>
  <c r="AM107" i="44"/>
  <c r="J108" i="44"/>
  <c r="BJ109" i="44"/>
  <c r="AF110"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G9" i="44"/>
  <c r="AE9" i="44"/>
  <c r="BC9" i="44"/>
  <c r="K8" i="44"/>
  <c r="S8" i="44"/>
  <c r="AA8" i="44"/>
  <c r="AI8" i="44"/>
  <c r="AQ8" i="44"/>
  <c r="AY8" i="44"/>
  <c r="BG8" i="44"/>
  <c r="BO8" i="44"/>
  <c r="I25" i="44"/>
  <c r="Q25" i="44"/>
  <c r="Y25" i="44"/>
  <c r="AG25" i="44"/>
  <c r="AO25" i="44"/>
  <c r="AW25" i="44"/>
  <c r="BE25" i="44"/>
  <c r="BM25" i="44"/>
  <c r="BH31" i="44"/>
  <c r="C20" i="46"/>
  <c r="C20" i="44" s="1"/>
  <c r="V7" i="44"/>
  <c r="BJ7" i="44"/>
  <c r="Z13" i="44"/>
  <c r="AP13" i="44"/>
  <c r="BF13" i="44"/>
  <c r="BN13" i="44"/>
  <c r="D16" i="44"/>
  <c r="L16" i="44"/>
  <c r="T16" i="44"/>
  <c r="AB16" i="44"/>
  <c r="AJ16" i="44"/>
  <c r="AR16" i="44"/>
  <c r="AZ16" i="44"/>
  <c r="BH16" i="44"/>
  <c r="BP16" i="44"/>
  <c r="F19" i="44"/>
  <c r="N19" i="44"/>
  <c r="V19" i="44"/>
  <c r="AD19" i="44"/>
  <c r="AL19" i="44"/>
  <c r="AT19" i="44"/>
  <c r="BB19" i="44"/>
  <c r="BJ19" i="44"/>
  <c r="H22" i="44"/>
  <c r="P22" i="44"/>
  <c r="X22" i="44"/>
  <c r="AF22" i="44"/>
  <c r="AN22" i="44"/>
  <c r="AV22" i="44"/>
  <c r="BD22" i="44"/>
  <c r="BL22" i="44"/>
  <c r="F7" i="44"/>
  <c r="AL7" i="44"/>
  <c r="BB7" i="44"/>
  <c r="R13" i="44"/>
  <c r="AX13" i="44"/>
  <c r="E24" i="44"/>
  <c r="M24" i="44"/>
  <c r="U24" i="44"/>
  <c r="AC24" i="44"/>
  <c r="AK24" i="44"/>
  <c r="AS24" i="44"/>
  <c r="BA24" i="44"/>
  <c r="BI24" i="44"/>
  <c r="BQ24" i="44"/>
  <c r="AR31" i="44"/>
  <c r="AD7" i="44"/>
  <c r="J13" i="44"/>
  <c r="AH13" i="44"/>
  <c r="H15" i="44"/>
  <c r="P15" i="44"/>
  <c r="X15" i="44"/>
  <c r="AF15" i="44"/>
  <c r="AN15" i="44"/>
  <c r="AV15" i="44"/>
  <c r="BD15" i="44"/>
  <c r="BL15" i="44"/>
  <c r="D21" i="44"/>
  <c r="L21" i="44"/>
  <c r="T21" i="44"/>
  <c r="AB21" i="44"/>
  <c r="AJ21" i="44"/>
  <c r="AR21" i="44"/>
  <c r="AZ21" i="44"/>
  <c r="BH21" i="44"/>
  <c r="BP21" i="44"/>
  <c r="H27" i="44"/>
  <c r="P27" i="44"/>
  <c r="X27" i="44"/>
  <c r="AF27" i="44"/>
  <c r="AN27" i="44"/>
  <c r="AV27" i="44"/>
  <c r="BD27" i="44"/>
  <c r="BL27" i="44"/>
  <c r="AJ31" i="44"/>
  <c r="F32" i="44"/>
  <c r="N32" i="44"/>
  <c r="V32" i="44"/>
  <c r="AD32" i="44"/>
  <c r="AL32" i="44"/>
  <c r="AT32" i="44"/>
  <c r="BB32" i="44"/>
  <c r="BJ32" i="44"/>
  <c r="A20" i="44"/>
  <c r="N7" i="44"/>
  <c r="AT7" i="44"/>
  <c r="A15" i="44"/>
  <c r="C15" i="46"/>
  <c r="C15" i="44" s="1"/>
  <c r="K10" i="44"/>
  <c r="S10" i="44"/>
  <c r="AA10" i="44"/>
  <c r="AI10" i="44"/>
  <c r="AQ10" i="44"/>
  <c r="AY10" i="44"/>
  <c r="BG10" i="44"/>
  <c r="BO10" i="44"/>
  <c r="AB31" i="44"/>
  <c r="O9" i="44"/>
  <c r="AM9" i="44"/>
  <c r="BK9" i="44"/>
  <c r="K23" i="44"/>
  <c r="S23" i="44"/>
  <c r="AA23" i="44"/>
  <c r="AI23" i="44"/>
  <c r="AQ23" i="44"/>
  <c r="BG23" i="44"/>
  <c r="BO23" i="44"/>
  <c r="W9" i="44"/>
  <c r="AU9" i="44"/>
  <c r="D11" i="44"/>
  <c r="L11" i="44"/>
  <c r="T11" i="44"/>
  <c r="AB11" i="44"/>
  <c r="AJ11" i="44"/>
  <c r="AR11" i="44"/>
  <c r="AZ11" i="44"/>
  <c r="BH11" i="44"/>
  <c r="BP11" i="44"/>
  <c r="F14" i="44"/>
  <c r="N14" i="44"/>
  <c r="V14" i="44"/>
  <c r="AD14" i="44"/>
  <c r="AL14" i="44"/>
  <c r="AT14" i="44"/>
  <c r="BB14" i="44"/>
  <c r="BJ14" i="44"/>
  <c r="H17" i="44"/>
  <c r="P17" i="44"/>
  <c r="X17" i="44"/>
  <c r="AF17" i="44"/>
  <c r="AN17" i="44"/>
  <c r="AV17" i="44"/>
  <c r="BD17" i="44"/>
  <c r="BL17" i="44"/>
  <c r="J20" i="44"/>
  <c r="R20" i="44"/>
  <c r="Z20" i="44"/>
  <c r="AH20" i="44"/>
  <c r="AP20" i="44"/>
  <c r="AX20" i="44"/>
  <c r="BF20" i="44"/>
  <c r="BN20" i="44"/>
  <c r="J28" i="44"/>
  <c r="R28" i="44"/>
  <c r="Z28" i="44"/>
  <c r="AH28" i="44"/>
  <c r="AP28" i="44"/>
  <c r="AX28" i="44"/>
  <c r="BF28" i="44"/>
  <c r="D31" i="44"/>
  <c r="BP31"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G66" i="44"/>
  <c r="O66" i="44"/>
  <c r="W66" i="44"/>
  <c r="AE66" i="44"/>
  <c r="AM66" i="44"/>
  <c r="AU66" i="44"/>
  <c r="BC66" i="44"/>
  <c r="BK66" i="44"/>
  <c r="E79" i="44"/>
  <c r="M79" i="44"/>
  <c r="U79" i="44"/>
  <c r="AC79" i="44"/>
  <c r="AK79" i="44"/>
  <c r="AS79" i="44"/>
  <c r="BA79" i="44"/>
  <c r="BI79" i="44"/>
  <c r="BQ79" i="44"/>
  <c r="G120" i="46"/>
  <c r="G120" i="44"/>
  <c r="O120" i="46"/>
  <c r="O120" i="44"/>
  <c r="W120" i="46"/>
  <c r="W120" i="44"/>
  <c r="AE120" i="46"/>
  <c r="AE120" i="44"/>
  <c r="AM120" i="46"/>
  <c r="AM120" i="44"/>
  <c r="AU120" i="46"/>
  <c r="AU120" i="44"/>
  <c r="BC120" i="46"/>
  <c r="BC120" i="44"/>
  <c r="BK120" i="46"/>
  <c r="BK120" i="44"/>
  <c r="F122" i="46"/>
  <c r="F122" i="44"/>
  <c r="N122" i="46"/>
  <c r="N122" i="44"/>
  <c r="V122" i="46"/>
  <c r="V122" i="44"/>
  <c r="AD122" i="46"/>
  <c r="AD122" i="44"/>
  <c r="AL122" i="46"/>
  <c r="AL122" i="44"/>
  <c r="AT122" i="46"/>
  <c r="AT122" i="44"/>
  <c r="BB122" i="46"/>
  <c r="BB122" i="44"/>
  <c r="BJ122" i="46"/>
  <c r="BJ122" i="44"/>
  <c r="J123" i="46"/>
  <c r="J123" i="44"/>
  <c r="R123" i="46"/>
  <c r="R123" i="44"/>
  <c r="Z123" i="46"/>
  <c r="Z123" i="44"/>
  <c r="AH123" i="46"/>
  <c r="AH123" i="44"/>
  <c r="AP123" i="46"/>
  <c r="AP123" i="44"/>
  <c r="AX123" i="46"/>
  <c r="AX123" i="44"/>
  <c r="BF123" i="46"/>
  <c r="BF123" i="44"/>
  <c r="BN123" i="46"/>
  <c r="BN123"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F126" i="46"/>
  <c r="F126" i="44"/>
  <c r="N126" i="46"/>
  <c r="N126" i="44"/>
  <c r="V126" i="46"/>
  <c r="V126" i="44"/>
  <c r="AD126" i="46"/>
  <c r="AD126" i="44"/>
  <c r="AL126" i="46"/>
  <c r="AL126" i="44"/>
  <c r="AT126" i="46"/>
  <c r="AT126" i="44"/>
  <c r="BB126" i="46"/>
  <c r="BB126" i="44"/>
  <c r="BJ126" i="46"/>
  <c r="BJ126" i="44"/>
  <c r="H127" i="46"/>
  <c r="H127" i="44"/>
  <c r="P127" i="46"/>
  <c r="P127" i="44"/>
  <c r="X127" i="46"/>
  <c r="X127" i="44"/>
  <c r="AF127" i="46"/>
  <c r="AF127" i="44"/>
  <c r="AN127" i="46"/>
  <c r="AN127" i="44"/>
  <c r="AV127" i="46"/>
  <c r="AV127" i="44"/>
  <c r="BD127" i="46"/>
  <c r="BD127" i="44"/>
  <c r="BL127" i="46"/>
  <c r="BL127" i="44"/>
  <c r="K128" i="46"/>
  <c r="K128" i="44"/>
  <c r="S128" i="46"/>
  <c r="S128" i="44"/>
  <c r="AA128" i="46"/>
  <c r="AA128" i="44"/>
  <c r="AI128" i="46"/>
  <c r="AI128" i="44"/>
  <c r="AQ128" i="46"/>
  <c r="AQ128" i="44"/>
  <c r="AY128" i="46"/>
  <c r="AY128" i="44"/>
  <c r="BG128" i="46"/>
  <c r="BG128" i="44"/>
  <c r="BO128" i="46"/>
  <c r="BO128" i="44"/>
  <c r="F129" i="46"/>
  <c r="F129" i="44"/>
  <c r="N129" i="46"/>
  <c r="N129" i="44"/>
  <c r="V129" i="46"/>
  <c r="V129" i="44"/>
  <c r="AD129" i="46"/>
  <c r="AD129" i="44"/>
  <c r="AL129" i="46"/>
  <c r="AL129" i="44"/>
  <c r="AT129" i="46"/>
  <c r="AT129" i="44"/>
  <c r="BB129" i="46"/>
  <c r="BB129" i="44"/>
  <c r="BJ129" i="46"/>
  <c r="BJ129" i="44"/>
  <c r="H130" i="46"/>
  <c r="H130" i="44"/>
  <c r="P130" i="46"/>
  <c r="P130" i="44"/>
  <c r="X130" i="46"/>
  <c r="X130" i="44"/>
  <c r="AF130" i="46"/>
  <c r="AF130" i="44"/>
  <c r="AN130" i="46"/>
  <c r="AN130" i="44"/>
  <c r="AV130" i="46"/>
  <c r="AV130" i="44"/>
  <c r="BD130" i="46"/>
  <c r="BD130" i="44"/>
  <c r="BL130" i="46"/>
  <c r="BL130" i="44"/>
  <c r="K131" i="46"/>
  <c r="K131" i="44"/>
  <c r="S131" i="46"/>
  <c r="S131" i="44"/>
  <c r="AA131" i="46"/>
  <c r="AA131" i="44"/>
  <c r="AI131" i="46"/>
  <c r="AI131" i="44"/>
  <c r="AQ131" i="46"/>
  <c r="AQ131" i="44"/>
  <c r="AY131" i="46"/>
  <c r="AY131" i="44"/>
  <c r="BG131" i="46"/>
  <c r="BG131" i="44"/>
  <c r="BO131" i="46"/>
  <c r="BO131" i="44"/>
  <c r="D132" i="46"/>
  <c r="D132" i="44"/>
  <c r="L132" i="46"/>
  <c r="L132" i="44"/>
  <c r="T132" i="46"/>
  <c r="T132" i="44"/>
  <c r="AB132" i="46"/>
  <c r="AB132" i="44"/>
  <c r="AJ132" i="46"/>
  <c r="AJ132" i="44"/>
  <c r="AR132" i="46"/>
  <c r="AR132" i="44"/>
  <c r="AZ132" i="46"/>
  <c r="AZ132" i="44"/>
  <c r="BH132" i="46"/>
  <c r="BH132" i="44"/>
  <c r="BP132" i="46"/>
  <c r="BP132" i="44"/>
  <c r="G133" i="46"/>
  <c r="G133" i="44"/>
  <c r="O133" i="46"/>
  <c r="O133" i="44"/>
  <c r="W133" i="46"/>
  <c r="W133" i="44"/>
  <c r="AE133" i="46"/>
  <c r="AE133" i="44"/>
  <c r="AM133" i="46"/>
  <c r="AM133" i="44"/>
  <c r="AU133" i="46"/>
  <c r="AU133" i="44"/>
  <c r="BC133" i="46"/>
  <c r="BC133" i="44"/>
  <c r="BK133" i="46"/>
  <c r="BK133" i="44"/>
  <c r="H134" i="46"/>
  <c r="H134" i="44"/>
  <c r="F31" i="44"/>
  <c r="N31" i="44"/>
  <c r="V31" i="44"/>
  <c r="AD31" i="44"/>
  <c r="AL31" i="44"/>
  <c r="AT31" i="44"/>
  <c r="BB31" i="44"/>
  <c r="BJ31" i="44"/>
  <c r="AP87" i="46"/>
  <c r="AP87" i="44"/>
  <c r="AX87" i="46"/>
  <c r="AX87" i="44"/>
  <c r="BF87" i="46"/>
  <c r="BF87" i="44"/>
  <c r="BN87" i="46"/>
  <c r="BN87" i="44"/>
  <c r="D113" i="46"/>
  <c r="D113" i="44"/>
  <c r="L113" i="46"/>
  <c r="L113" i="44"/>
  <c r="T113" i="46"/>
  <c r="T113" i="44"/>
  <c r="AB113" i="46"/>
  <c r="AB113" i="44"/>
  <c r="AJ113" i="46"/>
  <c r="AJ113" i="44"/>
  <c r="AR113" i="46"/>
  <c r="AR113" i="44"/>
  <c r="AZ113" i="46"/>
  <c r="AZ113" i="44"/>
  <c r="BH113" i="46"/>
  <c r="BH113" i="44"/>
  <c r="BP113" i="46"/>
  <c r="BP113" i="44"/>
  <c r="G114" i="46"/>
  <c r="G114" i="44"/>
  <c r="O114" i="46"/>
  <c r="O114" i="44"/>
  <c r="W114" i="46"/>
  <c r="W114" i="44"/>
  <c r="AE114" i="46"/>
  <c r="AE114" i="44"/>
  <c r="AM114" i="46"/>
  <c r="AM114" i="44"/>
  <c r="AU114" i="46"/>
  <c r="AU114" i="44"/>
  <c r="BC114" i="46"/>
  <c r="BC114" i="44"/>
  <c r="BK114" i="46"/>
  <c r="BK114"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J117" i="46"/>
  <c r="J117" i="44"/>
  <c r="R117" i="46"/>
  <c r="R117" i="44"/>
  <c r="Z117" i="46"/>
  <c r="Z117" i="44"/>
  <c r="AH117" i="46"/>
  <c r="AH117" i="44"/>
  <c r="AP117" i="46"/>
  <c r="AP117" i="44"/>
  <c r="AX117" i="46"/>
  <c r="AX117" i="44"/>
  <c r="BF117" i="46"/>
  <c r="BF117" i="44"/>
  <c r="BN117" i="46"/>
  <c r="BN117" i="44"/>
  <c r="J118" i="46"/>
  <c r="J118" i="44"/>
  <c r="R118" i="46"/>
  <c r="R118" i="44"/>
  <c r="Z118" i="46"/>
  <c r="Z118" i="44"/>
  <c r="AH118" i="46"/>
  <c r="AH118" i="44"/>
  <c r="AP118" i="46"/>
  <c r="AP118" i="44"/>
  <c r="AX118" i="46"/>
  <c r="AX118" i="44"/>
  <c r="BF118" i="46"/>
  <c r="BF118" i="44"/>
  <c r="BN118" i="46"/>
  <c r="BN118" i="44"/>
  <c r="F119" i="46"/>
  <c r="F119" i="44"/>
  <c r="N119" i="46"/>
  <c r="N119" i="44"/>
  <c r="V119" i="46"/>
  <c r="V119" i="44"/>
  <c r="AD119" i="46"/>
  <c r="AD119" i="44"/>
  <c r="AL119" i="46"/>
  <c r="AL119" i="44"/>
  <c r="AT119" i="46"/>
  <c r="AT119" i="44"/>
  <c r="BB119" i="46"/>
  <c r="BB119" i="44"/>
  <c r="BJ119" i="46"/>
  <c r="BJ119" i="44"/>
  <c r="H109" i="46"/>
  <c r="H109" i="44"/>
  <c r="P109" i="46"/>
  <c r="P109" i="44"/>
  <c r="X109" i="46"/>
  <c r="X109" i="44"/>
  <c r="AF109" i="46"/>
  <c r="AF109" i="44"/>
  <c r="AN109" i="46"/>
  <c r="AN109" i="44"/>
  <c r="AV109" i="46"/>
  <c r="AV109" i="44"/>
  <c r="BD109" i="46"/>
  <c r="BD109" i="44"/>
  <c r="BL109" i="46"/>
  <c r="BL109" i="44"/>
  <c r="J110" i="46"/>
  <c r="J110" i="44"/>
  <c r="R110" i="46"/>
  <c r="R110" i="44"/>
  <c r="Z110" i="46"/>
  <c r="Z110" i="44"/>
  <c r="AH110" i="46"/>
  <c r="AH110" i="44"/>
  <c r="AP110" i="46"/>
  <c r="AP110" i="44"/>
  <c r="BF110" i="46"/>
  <c r="BF110" i="44"/>
  <c r="BN110" i="46"/>
  <c r="BN110"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Y112" i="46"/>
  <c r="Y112" i="44"/>
  <c r="AG112" i="46"/>
  <c r="AG112" i="44"/>
  <c r="AO112" i="46"/>
  <c r="AO112" i="44"/>
  <c r="AW112" i="46"/>
  <c r="AW112" i="44"/>
  <c r="BE112" i="46"/>
  <c r="BE112" i="44"/>
  <c r="BM112" i="46"/>
  <c r="BM112" i="44"/>
  <c r="AE100" i="46"/>
  <c r="AE100" i="44"/>
  <c r="AM100" i="46"/>
  <c r="AM100" i="44"/>
  <c r="AU100" i="46"/>
  <c r="AU100" i="44"/>
  <c r="BC100" i="46"/>
  <c r="BC100" i="44"/>
  <c r="BK100" i="46"/>
  <c r="BK100" i="44"/>
  <c r="E105" i="46"/>
  <c r="E105" i="44"/>
  <c r="M105" i="46"/>
  <c r="M105" i="44"/>
  <c r="U105" i="46"/>
  <c r="U105" i="44"/>
  <c r="AC105" i="46"/>
  <c r="AC105" i="44"/>
  <c r="AK105" i="46"/>
  <c r="AK105" i="44"/>
  <c r="AS105" i="46"/>
  <c r="AS105" i="44"/>
  <c r="BA105" i="46"/>
  <c r="BA105" i="44"/>
  <c r="BI105" i="46"/>
  <c r="BI105" i="44"/>
  <c r="BQ105" i="46"/>
  <c r="BQ105" i="44"/>
  <c r="H106" i="46"/>
  <c r="H106" i="44"/>
  <c r="P106" i="46"/>
  <c r="P106" i="44"/>
  <c r="X106" i="46"/>
  <c r="X106" i="44"/>
  <c r="AF106" i="46"/>
  <c r="AF106" i="44"/>
  <c r="AN106" i="46"/>
  <c r="AN106" i="44"/>
  <c r="AV106" i="46"/>
  <c r="AV106" i="44"/>
  <c r="BD106" i="46"/>
  <c r="BD106" i="44"/>
  <c r="BL106" i="46"/>
  <c r="BL106" i="44"/>
  <c r="AA107" i="46"/>
  <c r="AA107" i="44"/>
  <c r="AI107" i="46"/>
  <c r="AI107" i="44"/>
  <c r="AQ107" i="46"/>
  <c r="AQ107" i="44"/>
  <c r="AY107" i="46"/>
  <c r="AY107" i="44"/>
  <c r="BG107" i="46"/>
  <c r="BG107" i="44"/>
  <c r="BO107" i="46"/>
  <c r="BO107" i="44"/>
  <c r="F108" i="46"/>
  <c r="F108" i="44"/>
  <c r="N108" i="46"/>
  <c r="N108" i="44"/>
  <c r="V108" i="46"/>
  <c r="V108" i="44"/>
  <c r="AD108" i="46"/>
  <c r="AD108" i="44"/>
  <c r="AL108" i="46"/>
  <c r="AL108" i="44"/>
  <c r="AT108" i="46"/>
  <c r="AT108" i="44"/>
  <c r="BB108" i="46"/>
  <c r="BB108" i="44"/>
  <c r="BJ108" i="46"/>
  <c r="BJ108" i="44"/>
  <c r="A147" i="44"/>
  <c r="A194" i="44"/>
  <c r="A175" i="44"/>
  <c r="A138" i="44"/>
  <c r="A123" i="44"/>
  <c r="A202" i="44"/>
  <c r="A36" i="44"/>
  <c r="C206" i="46"/>
  <c r="C206" i="44" s="1"/>
  <c r="A206" i="44"/>
  <c r="C131" i="46"/>
  <c r="C131" i="44" s="1"/>
  <c r="A131" i="44"/>
  <c r="A57" i="44"/>
  <c r="A7" i="44"/>
  <c r="C27" i="46"/>
  <c r="C27" i="44" s="1"/>
  <c r="A27" i="44"/>
  <c r="C45" i="46"/>
  <c r="C45" i="44" s="1"/>
  <c r="A45" i="44"/>
  <c r="C145" i="46"/>
  <c r="C145" i="44" s="1"/>
  <c r="A145" i="44"/>
  <c r="A116" i="44"/>
  <c r="C207" i="46"/>
  <c r="C207" i="44" s="1"/>
  <c r="A207" i="44"/>
  <c r="C63" i="46"/>
  <c r="C63" i="44" s="1"/>
  <c r="A63" i="44"/>
  <c r="A78" i="44"/>
  <c r="A79" i="44"/>
  <c r="H29" i="42"/>
  <c r="G29" i="42"/>
  <c r="O29" i="42"/>
  <c r="N29" i="42"/>
  <c r="V29" i="42"/>
  <c r="U29" i="42"/>
  <c r="A148" i="27"/>
  <c r="A148" i="28"/>
  <c r="A148" i="29"/>
  <c r="A151" i="29"/>
  <c r="A151" i="27"/>
  <c r="A151" i="28"/>
  <c r="A150" i="28"/>
  <c r="A150" i="29"/>
  <c r="A150" i="27"/>
  <c r="A149" i="28"/>
  <c r="A149" i="29"/>
  <c r="A149" i="27"/>
  <c r="R9" i="27"/>
  <c r="R7" i="27"/>
  <c r="R20" i="27"/>
  <c r="R13" i="27"/>
  <c r="R4" i="27" s="1"/>
  <c r="R14" i="27"/>
  <c r="R15" i="27"/>
  <c r="R16" i="27"/>
  <c r="R17" i="27"/>
  <c r="R18" i="27"/>
  <c r="R6" i="27" l="1"/>
  <c r="R5" i="27"/>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C14" i="29"/>
  <c r="B10" i="29"/>
  <c r="C8" i="29"/>
  <c r="C6" i="29"/>
  <c r="C4" i="29"/>
  <c r="AF3" i="29"/>
  <c r="V3" i="29"/>
  <c r="L3" i="29"/>
  <c r="B3" i="29"/>
  <c r="M14" i="29"/>
  <c r="M12" i="29"/>
  <c r="L10" i="29"/>
  <c r="M8" i="29"/>
  <c r="M6" i="29"/>
  <c r="M4" i="29"/>
  <c r="AG3" i="29"/>
  <c r="W3" i="29"/>
  <c r="M3" i="29"/>
  <c r="C3" i="29"/>
  <c r="C12"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A5" i="40"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44" i="43"/>
  <c r="I4" i="42"/>
  <c r="Q38" i="42"/>
  <c r="A1"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C36"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Q36"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C38" i="42"/>
  <c r="Q27" i="42"/>
  <c r="A1" i="44"/>
  <c r="J37" i="42"/>
  <c r="A2" i="43"/>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J39" i="42"/>
  <c r="A23" i="43"/>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J27" i="42"/>
  <c r="B4" i="42"/>
  <c r="C23" i="41"/>
  <c r="C14" i="41"/>
  <c r="I114" i="40"/>
  <c r="I87" i="40"/>
  <c r="I79" i="40"/>
  <c r="I61" i="40"/>
  <c r="I53" i="40"/>
  <c r="I31" i="40"/>
  <c r="I15" i="40"/>
  <c r="C22" i="41"/>
  <c r="C13" i="41"/>
  <c r="I113" i="40"/>
  <c r="I86" i="40"/>
  <c r="I78" i="40"/>
  <c r="I60" i="40"/>
  <c r="I52" i="40"/>
  <c r="I30" i="40"/>
  <c r="I14" i="40"/>
  <c r="C21" i="41"/>
  <c r="C11" i="41"/>
  <c r="I112" i="40"/>
  <c r="B9"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I73" i="40"/>
  <c r="C15" i="41"/>
  <c r="I72" i="40"/>
  <c r="C6" i="41"/>
  <c r="I55" i="40"/>
  <c r="C4" i="41"/>
  <c r="I54" i="40"/>
  <c r="I89" i="40"/>
  <c r="I47" i="40"/>
  <c r="I88" i="40"/>
  <c r="I46" i="40"/>
  <c r="I81" i="40"/>
  <c r="I17" i="40"/>
  <c r="I80" i="40"/>
  <c r="I16" i="40"/>
  <c r="X1" i="29" l="1"/>
  <c r="AH1" i="29"/>
  <c r="D1" i="29"/>
  <c r="N1" i="29"/>
  <c r="X1" i="28"/>
  <c r="AH1" i="28"/>
  <c r="D1" i="28"/>
  <c r="N1" i="28"/>
  <c r="X1" i="27"/>
  <c r="AH1" i="27"/>
  <c r="D1" i="27"/>
  <c r="N1" i="27"/>
  <c r="P38" i="42"/>
  <c r="B38" i="42"/>
  <c r="I38" i="42"/>
  <c r="A32" i="42"/>
  <c r="DU3" i="46"/>
  <c r="BF3" i="46"/>
  <c r="E28" i="42"/>
  <c r="BY3" i="46"/>
  <c r="CU3" i="46"/>
  <c r="J3" i="46"/>
  <c r="AF3" i="46"/>
  <c r="S28" i="42"/>
  <c r="L28" i="42"/>
  <c r="AA3" i="46"/>
  <c r="DR3" i="46"/>
  <c r="BC3" i="46"/>
  <c r="BV3" i="46"/>
  <c r="CP3" i="46"/>
  <c r="G3" i="46"/>
  <c r="D28" i="42"/>
  <c r="K28" i="42"/>
  <c r="R28" i="42"/>
  <c r="B39" i="42"/>
  <c r="A33" i="42"/>
  <c r="P39" i="42"/>
  <c r="I39" i="42"/>
  <c r="BI3" i="46"/>
  <c r="F28" i="42"/>
  <c r="CB3" i="46"/>
  <c r="CZ3" i="46"/>
  <c r="M3" i="46"/>
  <c r="AK3" i="46"/>
  <c r="DX3" i="46"/>
  <c r="M28" i="42"/>
  <c r="T28" i="42"/>
  <c r="CE3" i="46"/>
  <c r="DE3" i="46"/>
  <c r="P3" i="46"/>
  <c r="AP3" i="46"/>
  <c r="EA3" i="46"/>
  <c r="BL3" i="46"/>
  <c r="N28" i="42"/>
  <c r="U28" i="42"/>
  <c r="G28" i="42"/>
  <c r="A30" i="42"/>
  <c r="I36" i="42"/>
  <c r="B36" i="42"/>
  <c r="P36" i="42"/>
  <c r="CH3" i="46"/>
  <c r="S3" i="46"/>
  <c r="O28" i="42"/>
  <c r="AU3" i="46"/>
  <c r="ED3" i="46"/>
  <c r="BO3" i="46"/>
  <c r="H28" i="42"/>
  <c r="V28" i="42"/>
  <c r="B8" i="46"/>
  <c r="B6" i="46"/>
  <c r="B7" i="46"/>
  <c r="P37" i="42"/>
  <c r="I37" i="42"/>
  <c r="B37" i="42"/>
  <c r="A31" i="42"/>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B5" i="40"/>
  <c r="F5" i="40"/>
  <c r="E5" i="40"/>
  <c r="D5" i="40"/>
  <c r="C5" i="40"/>
  <c r="G3" i="30" l="1"/>
  <c r="F3" i="30"/>
  <c r="E3" i="30"/>
  <c r="D3" i="30"/>
  <c r="C3" i="30"/>
  <c r="Q25" i="42"/>
  <c r="Q26" i="42"/>
  <c r="J25" i="42"/>
  <c r="J26" i="42"/>
  <c r="C26" i="42"/>
  <c r="C25" i="42"/>
  <c r="C15" i="47"/>
  <c r="C2" i="47"/>
  <c r="G2" i="42"/>
  <c r="D1" i="45"/>
  <c r="H27" i="42"/>
  <c r="V2" i="42"/>
  <c r="N2" i="42"/>
  <c r="F2" i="42"/>
  <c r="T1" i="42"/>
  <c r="L1" i="42"/>
  <c r="D1" i="42"/>
  <c r="F1" i="42"/>
  <c r="D2" i="45"/>
  <c r="C1" i="45"/>
  <c r="O27" i="42"/>
  <c r="G27" i="42"/>
  <c r="U2" i="42"/>
  <c r="M2" i="42"/>
  <c r="E2" i="42"/>
  <c r="S1" i="42"/>
  <c r="K1" i="42"/>
  <c r="C1" i="42"/>
  <c r="V27" i="42"/>
  <c r="F27" i="42"/>
  <c r="L2" i="42"/>
  <c r="R1" i="42"/>
  <c r="B1" i="42"/>
  <c r="T27" i="42"/>
  <c r="P1" i="42"/>
  <c r="V1" i="42"/>
  <c r="C2" i="45"/>
  <c r="B1" i="45"/>
  <c r="N27" i="42"/>
  <c r="T2" i="42"/>
  <c r="D2" i="42"/>
  <c r="J1" i="42"/>
  <c r="U27" i="42"/>
  <c r="E27" i="42"/>
  <c r="C2" i="42"/>
  <c r="I1" i="42"/>
  <c r="D27" i="42"/>
  <c r="R2" i="42"/>
  <c r="H1" i="42"/>
  <c r="R27" i="42"/>
  <c r="P2" i="42"/>
  <c r="N1" i="42"/>
  <c r="O2" i="42"/>
  <c r="E1" i="42"/>
  <c r="B2" i="45"/>
  <c r="M27" i="42"/>
  <c r="S2" i="42"/>
  <c r="K2" i="42"/>
  <c r="Q1" i="42"/>
  <c r="J2" i="42"/>
  <c r="H2" i="42"/>
  <c r="A2" i="45"/>
  <c r="L27" i="42"/>
  <c r="B2" i="42"/>
  <c r="S27" i="42"/>
  <c r="K27" i="42"/>
  <c r="Q2" i="42"/>
  <c r="I2" i="42"/>
  <c r="A2" i="42"/>
  <c r="O1" i="42"/>
  <c r="G1" i="42"/>
  <c r="M1" i="42"/>
  <c r="U1" i="42"/>
  <c r="B27" i="44" l="1"/>
  <c r="B26" i="44"/>
  <c r="B21" i="44"/>
  <c r="B19" i="44"/>
  <c r="B23" i="44"/>
  <c r="B17" i="44"/>
  <c r="B20" i="44"/>
  <c r="B11" i="44"/>
  <c r="B12" i="44"/>
  <c r="B9" i="44"/>
  <c r="B10" i="44"/>
  <c r="B13" i="44"/>
  <c r="B6" i="44"/>
  <c r="B7" i="44"/>
  <c r="B8" i="44"/>
  <c r="B25" i="44"/>
  <c r="B28" i="44"/>
  <c r="B22" i="44"/>
  <c r="B18" i="44"/>
  <c r="B16"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<sst xmlns="http://schemas.openxmlformats.org/spreadsheetml/2006/main" count="3756" uniqueCount="2263">
  <si>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</si>
  <si>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</si>
  <si>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</si>
  <si>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</si>
  <si>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</si>
  <si>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</si>
  <si>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</si>
  <si>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</si>
  <si>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</si>
  <si>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</si>
  <si>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</si>
  <si>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</si>
  <si>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</si>
  <si>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</si>
  <si>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</si>
  <si>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</si>
  <si>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</si>
  <si>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</si>
  <si>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</si>
  <si>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</si>
  <si>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</si>
  <si>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</si>
  <si>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</si>
  <si>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</si>
  <si>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</si>
  <si>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</si>
  <si>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</si>
  <si>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</si>
  <si>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</si>
  <si>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</si>
  <si>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</si>
  <si>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</si>
  <si>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</si>
  <si>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</si>
  <si>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</si>
  <si>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</si>
  <si>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</si>
  <si>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</si>
  <si>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</si>
  <si>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</si>
  <si>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</si>
  <si>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</si>
  <si>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</si>
  <si>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</si>
  <si>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</si>
  <si>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</si>
  <si>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</si>
  <si>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</si>
  <si>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</si>
  <si>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</si>
  <si>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</si>
  <si>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</si>
  <si>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</si>
  <si>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</si>
  <si>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</si>
  <si>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</si>
  <si>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</si>
  <si>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</si>
  <si>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</si>
  <si>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</si>
  <si>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</si>
  <si>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</si>
  <si>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</si>
  <si>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</si>
  <si>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</si>
  <si>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</si>
  <si>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</si>
  <si>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</si>
  <si>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</si>
  <si>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</si>
  <si>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</si>
  <si>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</si>
  <si>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</si>
  <si>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</si>
  <si>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</si>
  <si>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</si>
  <si>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</si>
  <si>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</si>
  <si>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</si>
  <si>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</si>
  <si>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</si>
  <si>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</si>
  <si>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</si>
  <si>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</si>
  <si>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</si>
  <si>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</si>
  <si>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</si>
  <si>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</si>
  <si>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</si>
  <si>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</si>
  <si>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</si>
  <si>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</si>
  <si>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</si>
  <si>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</si>
  <si>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</si>
  <si>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</si>
  <si>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</si>
  <si>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</si>
  <si>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</si>
  <si>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</si>
  <si>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</si>
  <si>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</si>
  <si>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</si>
  <si>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</si>
  <si>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</si>
  <si>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</si>
  <si>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</si>
  <si>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</si>
  <si>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</si>
  <si>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</si>
  <si>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</si>
  <si>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</si>
  <si>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</si>
  <si>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</si>
  <si>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</si>
  <si>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</si>
  <si>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</si>
  <si>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</si>
  <si>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</si>
  <si>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</si>
  <si>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</si>
  <si>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</si>
  <si>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</si>
  <si>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</si>
  <si>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</si>
  <si>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</si>
  <si>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</si>
  <si>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</si>
  <si>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</si>
  <si>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</si>
  <si>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</si>
  <si>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</si>
  <si>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</si>
  <si>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</si>
  <si>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</si>
  <si>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</si>
  <si>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</si>
  <si>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</si>
  <si>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</si>
  <si>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</si>
  <si>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</si>
  <si>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</si>
  <si>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</si>
  <si>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Papua New Guinea</t>
  </si>
  <si>
    <t>Functional more than 4 hrs/day</t>
  </si>
  <si>
    <t>Improved &amp; functional 4+ hrs/day</t>
  </si>
  <si>
    <t>Piped to school</t>
  </si>
  <si>
    <t>Protected well</t>
  </si>
  <si>
    <t>Rainwater</t>
  </si>
  <si>
    <t>Bottled water</t>
  </si>
  <si>
    <t>Other</t>
  </si>
  <si>
    <t>Yes</t>
  </si>
  <si>
    <t>At least one functional  improved toilet</t>
  </si>
  <si>
    <t>Functional improved toilet for both boys and girls</t>
  </si>
  <si>
    <t>Flush</t>
  </si>
  <si>
    <t>Ventilated Improved Pit (VIP)</t>
  </si>
  <si>
    <t>Pit toilet with slab/covered</t>
  </si>
  <si>
    <t>Pit toilet without slab/open pit</t>
  </si>
  <si>
    <t>Shore drop toilet</t>
  </si>
  <si>
    <t>with water  alone or water and soap</t>
  </si>
  <si>
    <t>with soap and water</t>
  </si>
  <si>
    <t>Pre-primary includes all elementary schools, which have preparatory grade (before grade 1); primary includes all schools which have grade 1  and higher (elementary, community and primary schools); and secondary schools include secondary schools. Missing values (1.48% of schools) are assumed to refer to no facilities.</t>
  </si>
  <si>
    <t>EMIS 2016-17 microdata</t>
  </si>
  <si>
    <t>EMIS 2015-16 microdata</t>
  </si>
  <si>
    <t>Well/Spring (protected)</t>
  </si>
  <si>
    <t>Well/Spring (unprotected)</t>
  </si>
  <si>
    <t>Creek/Lake/River/Stream</t>
  </si>
  <si>
    <t>Tank water</t>
  </si>
  <si>
    <t>Improved and available</t>
  </si>
  <si>
    <t>Flush/Pour</t>
  </si>
  <si>
    <t>Shore drop (Solwara)</t>
  </si>
  <si>
    <t>Pit toilet without slab / open pit</t>
  </si>
  <si>
    <t>Pit toilet with slab / covered</t>
  </si>
  <si>
    <t>Composting toilet</t>
  </si>
  <si>
    <t>Usable toilets</t>
  </si>
  <si>
    <t>1+ boys and 1+ girls usable improved toilets</t>
  </si>
  <si>
    <t>1+ boys and 1+ girls usable toilets (not common use)</t>
  </si>
  <si>
    <t>Pre-primary includes all elementary schools, which have preparatory grade (before grade 1); primary includes all schools which have grade 1  and higher (elementary, community and primary schools); and secondary schools include secondary schools. Missing values are assumed to refer to no facilities.</t>
  </si>
  <si>
    <t>No</t>
  </si>
  <si>
    <t xml:space="preserve">Pre-primary includes all elementary schools, which have preparatory grade (before grade 1); primary includes all schools which have grade 1 and higher (elementary, community and primary schools); and secondary schools include secondary schools. Missing values (no response) are assumed to refer to no facilities. 50% of the "other" toilets are considered improved. The estimate for basic includes schools with at least one functional boys' and one functional girls' toilet which may or may not be sex-separated (i.e. they could be mixed use toilets). These estimates are not used since they disagree with the 2017 data which is based on an updated questionnaire that is aligned with the SDG criteria. </t>
  </si>
  <si>
    <t>wat_fac_</t>
  </si>
  <si>
    <t>san_fac_</t>
  </si>
  <si>
    <t>Definition</t>
  </si>
  <si>
    <t>Basic (improved &amp; available)</t>
  </si>
  <si>
    <t>Limited</t>
  </si>
  <si>
    <t>EMIS</t>
  </si>
  <si>
    <t>POPULATION OF SCHOOL AGE CHILDREN</t>
  </si>
  <si>
    <t>Town supply</t>
  </si>
  <si>
    <t xml:space="preserve">Piped water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</si>
  <si>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</si>
  <si>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</si>
  <si>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</si>
  <si>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</si>
  <si>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</si>
  <si>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</si>
  <si>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</si>
  <si>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</si>
  <si>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</si>
  <si>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</si>
  <si>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</si>
  <si>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</si>
  <si>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</si>
  <si>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</si>
  <si>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</si>
  <si>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</si>
  <si>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</si>
  <si>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</si>
  <si>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</si>
  <si>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</si>
  <si>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</si>
  <si>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</si>
  <si>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</si>
  <si>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</si>
  <si>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</si>
  <si>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EMIS 2018-19 microdata</t>
  </si>
  <si>
    <t>Piped water</t>
  </si>
  <si>
    <t>Well Spring (protected)</t>
  </si>
  <si>
    <t>Well Spring (unprotected)</t>
  </si>
  <si>
    <t>Creek</t>
  </si>
  <si>
    <t>Lake</t>
  </si>
  <si>
    <t>River</t>
  </si>
  <si>
    <t>Stream</t>
  </si>
  <si>
    <t xml:space="preserve">Pre-primary includes all elementary schools, which have preparatory grade (before grade 1); primary includes all schools which have grade 1 up to grade 8 (elementary, community and primary schools); and secondary schools include secondary schools. The schools with an 'other' water source are assumed to have an unimproved source since there are no options for unimproved sources. Missing values (no response) are assumed to refer to no water source since there is no response option for no source. The proportion of schools with a 'functional' source, regardless of how often functional is 78.3%. These estimates are not used since they disagree with the 2017 data which is based on an updated questionnaire that is aligned with the SDG criteria. </t>
  </si>
  <si>
    <t>Pre-primary includes all elementary schools, which have preparatory grade (before grade 1); primary includes all schools which have grade 1 up to grade 8 (elementary, community, and primary schools); and secondary schools include high schools and secondary schools. Schools where the water source is listed as "students bring water from home" (14.6% nationally) are assumed to not have a water facility. Missing values (no response) are assumed to refer to no water source since there is not a response optino for no water source.</t>
  </si>
  <si>
    <t xml:space="preserve">Pre-primary includes all elementary schools, which have preparatory grade (before grade 1); primary includes all schools which have grade 1 and higher (elementary, community and primary schools); and secondary schools include secondary schools. </t>
  </si>
  <si>
    <t>with water alone or water and soap</t>
  </si>
  <si>
    <t>with soap alone or water and soap</t>
  </si>
  <si>
    <t>not used</t>
  </si>
  <si>
    <t xml:space="preserve">Pre-primary includes all elementary schools, which have preparatory grade (before grade 1); primary includes all schools which have grade 1 up to grade 8 (elementary, community, and primary schools); and secondary schools include high schools and secondary schools. Schools where the water source is listed as "students bring water from home" (13% nationally) are assumed to not have a water facility. Missing values (no response) for water source type are excluded from the facility type analysis due to the large proportion compared to previous years. </t>
  </si>
  <si>
    <t>Septic (Flush/pour)</t>
  </si>
  <si>
    <t>Pit latrine with slab/covered</t>
  </si>
  <si>
    <t>Pit latrine without slab</t>
  </si>
  <si>
    <t>Shore Drop (Solwara)</t>
  </si>
  <si>
    <t>PNG_2016_EMIS</t>
  </si>
  <si>
    <t>PNG_2017_EMIS</t>
  </si>
  <si>
    <t>PNG_2019_EMIS</t>
  </si>
  <si>
    <t>2016</t>
  </si>
  <si>
    <t>2017</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</si>
  <si>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</si>
  <si>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</si>
  <si>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</si>
  <si>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</si>
  <si>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</si>
  <si>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</si>
  <si>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</si>
  <si>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</si>
  <si>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</si>
  <si>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</si>
  <si>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</si>
  <si>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</si>
  <si>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</si>
  <si>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</si>
  <si>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</si>
  <si>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</si>
  <si>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</si>
  <si>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</si>
  <si>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</si>
  <si>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</si>
  <si>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</si>
  <si>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</si>
  <si>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</si>
  <si>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</si>
  <si>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</si>
  <si>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</si>
  <si>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</si>
  <si>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</si>
  <si>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</si>
  <si>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UNESCO UIS (http://data.uis.unesco.org/)</t>
  </si>
  <si>
    <t>Basic drinking water</t>
  </si>
  <si>
    <t>PNG_2023_UIS</t>
  </si>
  <si>
    <t/>
  </si>
  <si>
    <t>The secondary school estimate is based on coverage in lower and upper secondary schools and the school age population for each level. The national estimate is based on coverage in primary and secondary schools. Comparing with EMIS, it looks to be improved source.</t>
  </si>
  <si>
    <t>Basic sanitation</t>
  </si>
  <si>
    <t>Basic handwashing facilities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</si>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</sst>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5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2" borderId="90" xfId="0" applyFont="1" applyFill="1" applyBorder="1" applyAlignment="1">
      <alignment horizontal="left" vertical="center"/>
    </xf>
    <xf numFmtId="0" fontId="4" fillId="0" borderId="90" xfId="0" applyFont="1" applyBorder="1" applyAlignment="1">
      <alignment horizontal="left" vertical="center"/>
    </xf>
    <xf numFmtId="164" fontId="57" fillId="2" borderId="12" xfId="0" applyNumberFormat="1" applyFont="1" applyFill="1" applyBorder="1" applyAlignment="1">
      <alignment horizontal="center" vertical="center"/>
    </xf>
    <xf numFmtId="164" fontId="3" fillId="2" borderId="90" xfId="0" applyNumberFormat="1" applyFont="1" applyFill="1" applyBorder="1" applyAlignment="1">
      <alignment horizontal="center" vertical="center"/>
    </xf>
    <xf numFmtId="0" fontId="8" fillId="11" borderId="90" xfId="0" applyFont="1" applyFill="1" applyBorder="1" applyAlignment="1">
      <alignment vertical="center"/>
    </xf>
    <xf numFmtId="0" fontId="3" fillId="2" borderId="90" xfId="0" applyFont="1" applyFill="1" applyBorder="1" applyAlignment="1">
      <alignment horizontal="center"/>
    </xf>
    <xf numFmtId="0" fontId="3" fillId="2" borderId="90"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90" xfId="0" applyNumberFormat="1" applyFont="1" applyFill="1" applyBorder="1" applyAlignment="1">
      <alignment horizontal="center" vertical="center"/>
    </xf>
    <xf numFmtId="1" fontId="3" fillId="0" borderId="90" xfId="0" applyNumberFormat="1" applyFont="1" applyBorder="1" applyAlignment="1">
      <alignment horizontal="center" vertical="center"/>
    </xf>
    <xf numFmtId="0" fontId="1" fillId="0" borderId="90" xfId="0" applyFont="1" applyBorder="1" applyAlignment="1">
      <alignment horizontal="center"/>
    </xf>
    <xf numFmtId="1" fontId="1" fillId="0" borderId="90" xfId="0" applyNumberFormat="1" applyFont="1" applyBorder="1" applyAlignment="1">
      <alignment horizontal="center"/>
    </xf>
    <xf numFmtId="0" fontId="4" fillId="2" borderId="90" xfId="0" applyFont="1" applyFill="1" applyBorder="1" applyAlignment="1">
      <alignment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164" fontId="1" fillId="0" borderId="90" xfId="0" applyNumberFormat="1" applyFont="1" applyBorder="1" applyAlignment="1">
      <alignment horizontal="center" vertical="center"/>
    </xf>
    <xf numFmtId="0" fontId="8" fillId="28" borderId="90" xfId="0" applyFont="1" applyFill="1" applyBorder="1" applyAlignment="1">
      <alignment vertical="center"/>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 fillId="0" borderId="90" xfId="0" applyFont="1" applyBorder="1" applyAlignment="1">
      <alignment horizontal="center" vertical="center" wrapText="1"/>
    </xf>
    <xf numFmtId="1" fontId="3" fillId="2" borderId="90" xfId="0" applyNumberFormat="1" applyFont="1" applyFill="1" applyBorder="1" applyAlignment="1">
      <alignment horizontal="center" vertical="center"/>
    </xf>
    <xf numFmtId="1" fontId="95" fillId="36" borderId="91" xfId="0" applyNumberFormat="1" applyFont="1" applyFill="1" applyBorder="1" applyAlignment="1" applyProtection="1">
      <alignment horizontal="center" vertical="center"/>
    </xf>
    <xf numFmtId="1" fontId="96" fillId="37" borderId="92" xfId="0" applyNumberFormat="1" applyFont="1" applyFill="1" applyBorder="1" applyAlignment="1" applyProtection="1">
      <alignment horizontal="center" vertical="center"/>
    </xf>
    <xf numFmtId="1" fontId="97" fillId="38" borderId="93" xfId="0" applyNumberFormat="1" applyFont="1" applyFill="1" applyBorder="1" applyAlignment="1" applyProtection="1">
      <alignment horizontal="center" vertical="center"/>
    </xf>
    <xf numFmtId="1" fontId="98" fillId="39" borderId="94" xfId="0" applyNumberFormat="1" applyFont="1" applyFill="1" applyBorder="1" applyAlignment="1" applyProtection="1">
      <alignment horizontal="center" vertical="center"/>
    </xf>
    <xf numFmtId="1" fontId="99" fillId="40" borderId="95" xfId="0" applyNumberFormat="1" applyFont="1" applyFill="1" applyBorder="1" applyAlignment="1" applyProtection="1">
      <alignment horizontal="center" vertical="center"/>
    </xf>
    <xf numFmtId="1" fontId="100" fillId="41" borderId="96" xfId="0" applyNumberFormat="1" applyFont="1" applyFill="1" applyBorder="1" applyAlignment="1" applyProtection="1">
      <alignment horizontal="center" vertical="center"/>
    </xf>
    <xf numFmtId="1" fontId="101" fillId="42" borderId="97" xfId="0" applyNumberFormat="1" applyFont="1" applyFill="1" applyBorder="1" applyAlignment="1" applyProtection="1">
      <alignment horizontal="center" vertical="center"/>
    </xf>
    <xf numFmtId="1" fontId="102" fillId="43" borderId="98" xfId="0" applyNumberFormat="1" applyFont="1" applyFill="1" applyBorder="1" applyAlignment="1" applyProtection="1">
      <alignment horizontal="center" vertical="center"/>
    </xf>
    <xf numFmtId="1" fontId="103" fillId="44" borderId="99" xfId="0" applyNumberFormat="1" applyFont="1" applyFill="1" applyBorder="1" applyAlignment="1" applyProtection="1">
      <alignment horizontal="center" vertical="center"/>
    </xf>
    <xf numFmtId="1" fontId="104" fillId="45" borderId="100" xfId="0" applyNumberFormat="1" applyFont="1" applyFill="1" applyBorder="1" applyAlignment="1" applyProtection="1">
      <alignment horizontal="center" vertical="center"/>
    </xf>
    <xf numFmtId="1" fontId="105" fillId="46" borderId="101" xfId="0" applyNumberFormat="1" applyFont="1" applyFill="1" applyBorder="1" applyAlignment="1" applyProtection="1">
      <alignment horizontal="center" vertical="center"/>
    </xf>
    <xf numFmtId="1" fontId="106" fillId="47" borderId="102" xfId="0" applyNumberFormat="1" applyFont="1" applyFill="1" applyBorder="1" applyAlignment="1" applyProtection="1">
      <alignment horizontal="center" vertical="center"/>
    </xf>
    <xf numFmtId="1" fontId="107" fillId="48" borderId="103" xfId="0" applyNumberFormat="1" applyFont="1" applyFill="1" applyBorder="1" applyAlignment="1" applyProtection="1">
      <alignment horizontal="center" vertical="center"/>
    </xf>
    <xf numFmtId="1" fontId="108" fillId="49" borderId="104" xfId="0" applyNumberFormat="1" applyFont="1" applyFill="1" applyBorder="1" applyAlignment="1" applyProtection="1">
      <alignment horizontal="center" vertical="center"/>
    </xf>
    <xf numFmtId="1" fontId="109" fillId="50" borderId="105" xfId="0" applyNumberFormat="1" applyFont="1" applyFill="1" applyBorder="1" applyAlignment="1" applyProtection="1">
      <alignment horizontal="center" vertical="center"/>
    </xf>
    <xf numFmtId="1" fontId="110" fillId="51" borderId="106" xfId="0" applyNumberFormat="1" applyFont="1" applyFill="1" applyBorder="1" applyAlignment="1" applyProtection="1">
      <alignment horizontal="center" vertical="center"/>
    </xf>
    <xf numFmtId="1" fontId="111" fillId="52" borderId="107" xfId="0" applyNumberFormat="1" applyFont="1" applyFill="1" applyBorder="1" applyAlignment="1" applyProtection="1">
      <alignment horizontal="center" vertical="center"/>
    </xf>
    <xf numFmtId="1" fontId="112" fillId="53" borderId="108" xfId="0" applyNumberFormat="1" applyFont="1" applyFill="1" applyBorder="1" applyAlignment="1" applyProtection="1">
      <alignment horizontal="center" vertical="center"/>
    </xf>
    <xf numFmtId="1" fontId="113" fillId="54" borderId="109" xfId="0" applyNumberFormat="1" applyFont="1" applyFill="1" applyBorder="1" applyAlignment="1" applyProtection="1">
      <alignment horizontal="center" vertical="center"/>
    </xf>
    <xf numFmtId="1" fontId="114" fillId="55" borderId="110" xfId="0" applyNumberFormat="1" applyFont="1" applyFill="1" applyBorder="1" applyAlignment="1" applyProtection="1">
      <alignment horizontal="center" vertical="center"/>
    </xf>
    <xf numFmtId="1" fontId="115" fillId="56" borderId="111" xfId="0" applyNumberFormat="1" applyFont="1" applyFill="1" applyBorder="1" applyAlignment="1" applyProtection="1">
      <alignment horizontal="center" vertical="center"/>
    </xf>
    <xf numFmtId="1" fontId="116" fillId="57" borderId="112" xfId="0" applyNumberFormat="1" applyFont="1" applyFill="1" applyBorder="1" applyAlignment="1" applyProtection="1">
      <alignment horizontal="center" vertical="center"/>
    </xf>
    <xf numFmtId="1" fontId="117" fillId="58" borderId="113" xfId="0" applyNumberFormat="1" applyFont="1" applyFill="1" applyBorder="1" applyAlignment="1" applyProtection="1">
      <alignment horizontal="center" vertical="center"/>
    </xf>
    <xf numFmtId="1" fontId="118" fillId="59" borderId="114" xfId="0" applyNumberFormat="1" applyFont="1" applyFill="1" applyBorder="1" applyAlignment="1" applyProtection="1">
      <alignment horizontal="center" vertical="center"/>
    </xf>
    <xf numFmtId="1" fontId="119" fillId="60" borderId="115" xfId="0" applyNumberFormat="1" applyFont="1" applyFill="1" applyBorder="1" applyAlignment="1" applyProtection="1">
      <alignment horizontal="center" vertical="center"/>
    </xf>
    <xf numFmtId="1" fontId="120" fillId="61" borderId="116" xfId="0" applyNumberFormat="1" applyFont="1" applyFill="1" applyBorder="1" applyAlignment="1" applyProtection="1">
      <alignment horizontal="center" vertical="center"/>
    </xf>
    <xf numFmtId="0" fontId="121" fillId="62" borderId="117" xfId="0" applyNumberFormat="1" applyFont="1" applyFill="1" applyBorder="1" applyAlignment="1" applyProtection="1">
      <alignment horizontal="center" vertical="center"/>
    </xf>
    <xf numFmtId="164" fontId="122" fillId="63" borderId="118" xfId="0" applyNumberFormat="1" applyFont="1" applyFill="1" applyBorder="1" applyAlignment="1" applyProtection="1">
      <alignment horizontal="center" vertical="center"/>
    </xf>
    <xf numFmtId="0" fontId="123" fillId="64" borderId="119" xfId="0" applyNumberFormat="1" applyFont="1" applyFill="1" applyBorder="1" applyAlignment="1" applyProtection="1">
      <alignment horizontal="center" vertical="center"/>
    </xf>
    <xf numFmtId="0" fontId="124" fillId="65" borderId="120" xfId="0" applyNumberFormat="1" applyFont="1" applyFill="1" applyBorder="1" applyAlignment="1" applyProtection="1">
      <alignment horizontal="center" vertical="center"/>
    </xf>
    <xf numFmtId="0" fontId="125" fillId="66" borderId="121" xfId="0" applyNumberFormat="1" applyFont="1" applyFill="1" applyBorder="1" applyAlignment="1" applyProtection="1">
      <alignment horizontal="center" vertical="center"/>
    </xf>
    <xf numFmtId="0" fontId="126" fillId="67" borderId="122" xfId="0" applyNumberFormat="1" applyFont="1" applyFill="1" applyBorder="1" applyAlignment="1" applyProtection="1">
      <alignment horizontal="center" vertical="center"/>
    </xf>
    <xf numFmtId="164" fontId="127" fillId="68" borderId="123" xfId="0" applyNumberFormat="1" applyFont="1" applyFill="1" applyBorder="1" applyAlignment="1" applyProtection="1">
      <alignment horizontal="center" vertical="center"/>
    </xf>
    <xf numFmtId="0" fontId="128" fillId="69" borderId="124" xfId="0" applyNumberFormat="1" applyFont="1" applyFill="1" applyBorder="1" applyAlignment="1" applyProtection="1">
      <alignment horizontal="center" vertical="center"/>
    </xf>
    <xf numFmtId="0" fontId="129" fillId="70" borderId="125" xfId="0" applyNumberFormat="1" applyFont="1" applyFill="1" applyBorder="1" applyAlignment="1" applyProtection="1">
      <alignment horizontal="center" vertical="center"/>
    </xf>
    <xf numFmtId="0" fontId="130" fillId="71" borderId="126" xfId="0" applyNumberFormat="1" applyFont="1" applyFill="1" applyBorder="1" applyAlignment="1" applyProtection="1">
      <alignment horizontal="center" vertical="center"/>
    </xf>
    <xf numFmtId="0" fontId="131" fillId="72" borderId="127" xfId="0" applyNumberFormat="1" applyFont="1" applyFill="1" applyBorder="1" applyAlignment="1" applyProtection="1">
      <alignment horizontal="center" vertical="center"/>
    </xf>
    <xf numFmtId="164" fontId="132" fillId="73" borderId="128" xfId="0" applyNumberFormat="1" applyFont="1" applyFill="1" applyBorder="1" applyAlignment="1" applyProtection="1">
      <alignment horizontal="center" vertical="center"/>
    </xf>
    <xf numFmtId="0" fontId="133" fillId="74" borderId="129" xfId="0" applyNumberFormat="1" applyFont="1" applyFill="1" applyBorder="1" applyAlignment="1" applyProtection="1">
      <alignment horizontal="center" vertical="center"/>
    </xf>
    <xf numFmtId="0" fontId="134" fillId="75" borderId="130" xfId="0" applyNumberFormat="1" applyFont="1" applyFill="1" applyBorder="1" applyAlignment="1" applyProtection="1">
      <alignment horizontal="center" vertical="center"/>
    </xf>
    <xf numFmtId="0" fontId="135" fillId="76" borderId="131" xfId="0" applyNumberFormat="1" applyFont="1" applyFill="1" applyBorder="1" applyAlignment="1" applyProtection="1">
      <alignment horizontal="center" vertical="center"/>
    </xf>
    <xf numFmtId="0" fontId="136" fillId="77" borderId="132" xfId="0" applyNumberFormat="1" applyFont="1" applyFill="1" applyBorder="1" applyAlignment="1" applyProtection="1">
      <alignment horizontal="center" vertical="center"/>
    </xf>
    <xf numFmtId="164" fontId="137" fillId="78" borderId="133" xfId="0" applyNumberFormat="1" applyFont="1" applyFill="1" applyBorder="1" applyAlignment="1" applyProtection="1">
      <alignment horizontal="center" vertical="center"/>
    </xf>
    <xf numFmtId="0" fontId="138" fillId="79" borderId="134" xfId="0" applyNumberFormat="1" applyFont="1" applyFill="1" applyBorder="1" applyAlignment="1" applyProtection="1">
      <alignment horizontal="center" vertical="center"/>
    </xf>
    <xf numFmtId="0" fontId="139" fillId="80" borderId="135" xfId="0" applyNumberFormat="1" applyFont="1" applyFill="1" applyBorder="1" applyAlignment="1" applyProtection="1">
      <alignment horizontal="center" vertical="center"/>
    </xf>
    <xf numFmtId="0" fontId="140" fillId="81" borderId="136" xfId="0" applyNumberFormat="1" applyFont="1" applyFill="1" applyBorder="1" applyAlignment="1" applyProtection="1">
      <alignment horizontal="center" vertical="center"/>
    </xf>
    <xf numFmtId="0" fontId="141" fillId="82" borderId="137" xfId="0" applyNumberFormat="1" applyFont="1" applyFill="1" applyBorder="1" applyAlignment="1" applyProtection="1">
      <alignment horizontal="center" vertical="center"/>
    </xf>
    <xf numFmtId="164" fontId="142" fillId="83" borderId="138" xfId="0" applyNumberFormat="1" applyFont="1" applyFill="1" applyBorder="1" applyAlignment="1" applyProtection="1">
      <alignment horizontal="center" vertical="center"/>
    </xf>
    <xf numFmtId="0" fontId="143" fillId="84" borderId="139" xfId="0" applyNumberFormat="1" applyFont="1" applyFill="1" applyBorder="1" applyAlignment="1" applyProtection="1">
      <alignment horizontal="center" vertical="center"/>
    </xf>
    <xf numFmtId="0" fontId="144" fillId="85" borderId="140" xfId="0" applyNumberFormat="1" applyFont="1" applyFill="1" applyBorder="1" applyAlignment="1" applyProtection="1">
      <alignment horizontal="center" vertical="center"/>
    </xf>
    <xf numFmtId="0" fontId="145" fillId="86" borderId="141" xfId="0" applyNumberFormat="1" applyFont="1" applyFill="1" applyBorder="1" applyAlignment="1" applyProtection="1">
      <alignment horizontal="center" vertical="center"/>
    </xf>
    <xf numFmtId="0" fontId="146" fillId="87" borderId="142" xfId="0" applyNumberFormat="1" applyFont="1" applyFill="1" applyBorder="1" applyAlignment="1" applyProtection="1">
      <alignment horizontal="center" vertical="center"/>
    </xf>
    <xf numFmtId="164" fontId="147" fillId="88" borderId="143" xfId="0" applyNumberFormat="1" applyFont="1" applyFill="1" applyBorder="1" applyAlignment="1" applyProtection="1">
      <alignment horizontal="center" vertical="center"/>
    </xf>
    <xf numFmtId="0" fontId="148" fillId="89" borderId="144" xfId="0" applyNumberFormat="1" applyFont="1" applyFill="1" applyBorder="1" applyAlignment="1" applyProtection="1">
      <alignment horizontal="center" vertical="center"/>
    </xf>
    <xf numFmtId="0" fontId="149" fillId="90" borderId="145" xfId="0" applyNumberFormat="1" applyFont="1" applyFill="1" applyBorder="1" applyAlignment="1" applyProtection="1">
      <alignment horizontal="center" vertical="center"/>
    </xf>
    <xf numFmtId="0" fontId="150" fillId="91" borderId="146" xfId="0" applyNumberFormat="1" applyFont="1" applyFill="1" applyBorder="1" applyAlignment="1" applyProtection="1">
      <alignment horizontal="center" vertical="center"/>
    </xf>
    <xf numFmtId="0" fontId="151" fillId="92" borderId="147" xfId="0" applyNumberFormat="1" applyFont="1" applyFill="1" applyBorder="1" applyAlignment="1" applyProtection="1">
      <alignment horizontal="center" vertical="center"/>
    </xf>
    <xf numFmtId="164" fontId="152" fillId="93" borderId="148" xfId="0" applyNumberFormat="1" applyFont="1" applyFill="1" applyBorder="1" applyAlignment="1" applyProtection="1">
      <alignment horizontal="center" vertical="center"/>
    </xf>
    <xf numFmtId="0" fontId="153" fillId="94" borderId="149" xfId="0" applyNumberFormat="1" applyFont="1" applyFill="1" applyBorder="1" applyAlignment="1" applyProtection="1">
      <alignment horizontal="center" vertical="center"/>
    </xf>
    <xf numFmtId="0" fontId="154" fillId="95" borderId="150" xfId="0" applyNumberFormat="1" applyFont="1" applyFill="1" applyBorder="1" applyAlignment="1" applyProtection="1">
      <alignment horizontal="center" vertical="center"/>
    </xf>
    <xf numFmtId="0" fontId="155" fillId="96" borderId="151" xfId="0" applyNumberFormat="1" applyFont="1" applyFill="1" applyBorder="1" applyAlignment="1" applyProtection="1">
      <alignment horizontal="center" vertical="center"/>
    </xf>
    <xf numFmtId="0" fontId="156" fillId="97" borderId="152" xfId="0" applyNumberFormat="1" applyFont="1" applyFill="1" applyBorder="1" applyAlignment="1" applyProtection="1">
      <alignment horizontal="center" vertical="center"/>
    </xf>
    <xf numFmtId="164" fontId="157" fillId="98" borderId="153" xfId="0" applyNumberFormat="1" applyFont="1" applyFill="1" applyBorder="1" applyAlignment="1" applyProtection="1">
      <alignment horizontal="center" vertical="center"/>
    </xf>
    <xf numFmtId="0" fontId="158" fillId="99" borderId="154" xfId="0" applyNumberFormat="1" applyFont="1" applyFill="1" applyBorder="1" applyAlignment="1" applyProtection="1">
      <alignment horizontal="center" vertical="center"/>
    </xf>
    <xf numFmtId="0" fontId="159" fillId="100" borderId="155" xfId="0" applyNumberFormat="1" applyFont="1" applyFill="1" applyBorder="1" applyAlignment="1" applyProtection="1">
      <alignment horizontal="center" vertical="center"/>
    </xf>
    <xf numFmtId="0" fontId="160" fillId="101" borderId="156" xfId="0" applyNumberFormat="1" applyFont="1" applyFill="1" applyBorder="1" applyAlignment="1" applyProtection="1">
      <alignment horizontal="center" vertical="center"/>
    </xf>
    <xf numFmtId="0" fontId="161" fillId="102" borderId="157" xfId="0" applyNumberFormat="1" applyFont="1" applyFill="1" applyBorder="1" applyAlignment="1" applyProtection="1">
      <alignment horizontal="center" vertical="center"/>
    </xf>
    <xf numFmtId="164" fontId="162" fillId="103" borderId="158" xfId="0" applyNumberFormat="1" applyFont="1" applyFill="1" applyBorder="1" applyAlignment="1" applyProtection="1">
      <alignment horizontal="center" vertical="center"/>
    </xf>
    <xf numFmtId="0" fontId="163" fillId="104" borderId="159" xfId="0" applyNumberFormat="1" applyFont="1" applyFill="1" applyBorder="1" applyAlignment="1" applyProtection="1">
      <alignment horizontal="center" vertical="center"/>
    </xf>
    <xf numFmtId="0" fontId="164" fillId="105" borderId="160" xfId="0" applyNumberFormat="1" applyFont="1" applyFill="1" applyBorder="1" applyAlignment="1" applyProtection="1">
      <alignment horizontal="center" vertical="center"/>
    </xf>
    <xf numFmtId="0" fontId="165" fillId="106" borderId="161" xfId="0" applyNumberFormat="1" applyFont="1" applyFill="1" applyBorder="1" applyAlignment="1" applyProtection="1">
      <alignment horizontal="center" vertical="center"/>
    </xf>
    <xf numFmtId="0" fontId="166" fillId="107" borderId="162" xfId="0" applyNumberFormat="1" applyFont="1" applyFill="1" applyBorder="1" applyAlignment="1" applyProtection="1">
      <alignment horizontal="center" vertical="center"/>
    </xf>
    <xf numFmtId="164" fontId="167" fillId="108" borderId="163" xfId="0" applyNumberFormat="1" applyFont="1" applyFill="1" applyBorder="1" applyAlignment="1" applyProtection="1">
      <alignment horizontal="center" vertical="center"/>
    </xf>
    <xf numFmtId="0" fontId="168" fillId="109" borderId="164" xfId="0" applyNumberFormat="1" applyFont="1" applyFill="1" applyBorder="1" applyAlignment="1" applyProtection="1">
      <alignment horizontal="center" vertical="center"/>
    </xf>
    <xf numFmtId="0" fontId="169" fillId="110" borderId="165" xfId="0" applyNumberFormat="1" applyFont="1" applyFill="1" applyBorder="1" applyAlignment="1" applyProtection="1">
      <alignment horizontal="center" vertical="center"/>
    </xf>
    <xf numFmtId="0" fontId="170" fillId="111" borderId="166" xfId="0" applyNumberFormat="1" applyFont="1" applyFill="1" applyBorder="1" applyAlignment="1" applyProtection="1">
      <alignment horizontal="center" vertical="center"/>
    </xf>
    <xf numFmtId="0" fontId="171" fillId="112" borderId="167" xfId="0" applyNumberFormat="1" applyFont="1" applyFill="1" applyBorder="1" applyAlignment="1" applyProtection="1">
      <alignment horizontal="center" vertical="center"/>
    </xf>
    <xf numFmtId="164" fontId="172" fillId="113" borderId="168" xfId="0" applyNumberFormat="1" applyFont="1" applyFill="1" applyBorder="1" applyAlignment="1" applyProtection="1">
      <alignment horizontal="center" vertical="center"/>
    </xf>
    <xf numFmtId="0" fontId="173" fillId="114" borderId="169" xfId="0" applyNumberFormat="1" applyFont="1" applyFill="1" applyBorder="1" applyAlignment="1" applyProtection="1">
      <alignment horizontal="center" vertical="center"/>
    </xf>
    <xf numFmtId="0" fontId="174" fillId="115" borderId="170" xfId="0" applyNumberFormat="1" applyFont="1" applyFill="1" applyBorder="1" applyAlignment="1" applyProtection="1">
      <alignment horizontal="center" vertical="center"/>
    </xf>
    <xf numFmtId="0" fontId="175" fillId="116" borderId="171" xfId="0" applyNumberFormat="1" applyFont="1" applyFill="1" applyBorder="1" applyAlignment="1" applyProtection="1">
      <alignment horizontal="center" vertical="center"/>
    </xf>
    <xf numFmtId="0" fontId="176" fillId="117" borderId="172" xfId="0" applyNumberFormat="1" applyFont="1" applyFill="1" applyBorder="1" applyAlignment="1" applyProtection="1">
      <alignment horizontal="center" vertical="center"/>
    </xf>
    <xf numFmtId="164" fontId="177" fillId="118" borderId="173" xfId="0" applyNumberFormat="1" applyFont="1" applyFill="1" applyBorder="1" applyAlignment="1" applyProtection="1">
      <alignment horizontal="center" vertical="center"/>
    </xf>
    <xf numFmtId="0" fontId="178" fillId="119" borderId="174" xfId="0" applyNumberFormat="1" applyFont="1" applyFill="1" applyBorder="1" applyAlignment="1" applyProtection="1">
      <alignment horizontal="center" vertical="center"/>
    </xf>
    <xf numFmtId="0" fontId="179" fillId="120" borderId="175" xfId="0" applyNumberFormat="1" applyFont="1" applyFill="1" applyBorder="1" applyAlignment="1" applyProtection="1">
      <alignment horizontal="center" vertical="center"/>
    </xf>
    <xf numFmtId="0" fontId="180" fillId="121" borderId="176" xfId="0" applyNumberFormat="1" applyFont="1" applyFill="1" applyBorder="1" applyAlignment="1" applyProtection="1">
      <alignment horizontal="center" vertical="center"/>
    </xf>
    <xf numFmtId="0" fontId="181" fillId="122" borderId="177" xfId="0" applyNumberFormat="1" applyFont="1" applyFill="1" applyBorder="1" applyAlignment="1" applyProtection="1">
      <alignment horizontal="center" vertical="center"/>
    </xf>
    <xf numFmtId="164" fontId="182" fillId="123" borderId="178" xfId="0" applyNumberFormat="1" applyFont="1" applyFill="1" applyBorder="1" applyAlignment="1" applyProtection="1">
      <alignment horizontal="center" vertical="center"/>
    </xf>
    <xf numFmtId="0" fontId="183" fillId="124" borderId="179" xfId="0" applyNumberFormat="1" applyFont="1" applyFill="1" applyBorder="1" applyAlignment="1" applyProtection="1">
      <alignment horizontal="center" vertical="center"/>
    </xf>
    <xf numFmtId="0" fontId="184" fillId="125" borderId="180" xfId="0" applyNumberFormat="1" applyFont="1" applyFill="1" applyBorder="1" applyAlignment="1" applyProtection="1">
      <alignment horizontal="center" vertical="center"/>
    </xf>
    <xf numFmtId="0" fontId="185" fillId="126" borderId="181" xfId="0" applyNumberFormat="1" applyFont="1" applyFill="1" applyBorder="1" applyAlignment="1" applyProtection="1">
      <alignment horizontal="center" vertical="center"/>
    </xf>
    <xf numFmtId="0" fontId="186" fillId="127" borderId="182" xfId="0" applyNumberFormat="1" applyFont="1" applyFill="1" applyBorder="1" applyAlignment="1" applyProtection="1">
      <alignment horizontal="center" vertical="center"/>
    </xf>
    <xf numFmtId="164" fontId="187" fillId="128" borderId="183" xfId="0" applyNumberFormat="1" applyFont="1" applyFill="1" applyBorder="1" applyAlignment="1" applyProtection="1">
      <alignment horizontal="center" vertical="center"/>
    </xf>
    <xf numFmtId="0" fontId="188" fillId="129" borderId="184" xfId="0" applyNumberFormat="1" applyFont="1" applyFill="1" applyBorder="1" applyAlignment="1" applyProtection="1">
      <alignment horizontal="center" vertical="center"/>
    </xf>
    <xf numFmtId="0" fontId="189" fillId="130" borderId="185" xfId="0" applyNumberFormat="1" applyFont="1" applyFill="1" applyBorder="1" applyAlignment="1" applyProtection="1">
      <alignment horizontal="center" vertical="center"/>
    </xf>
    <xf numFmtId="0" fontId="190" fillId="131" borderId="186" xfId="0" applyNumberFormat="1" applyFont="1" applyFill="1" applyBorder="1" applyAlignment="1" applyProtection="1">
      <alignment horizontal="center" vertical="center"/>
    </xf>
    <xf numFmtId="0" fontId="191" fillId="132" borderId="187" xfId="0" applyNumberFormat="1" applyFont="1" applyFill="1" applyBorder="1" applyAlignment="1" applyProtection="1">
      <alignment horizontal="center" vertical="center"/>
    </xf>
    <xf numFmtId="164" fontId="192" fillId="133" borderId="188" xfId="0" applyNumberFormat="1" applyFont="1" applyFill="1" applyBorder="1" applyAlignment="1" applyProtection="1">
      <alignment horizontal="center" vertical="center"/>
    </xf>
    <xf numFmtId="0" fontId="193" fillId="134" borderId="189" xfId="0" applyNumberFormat="1" applyFont="1" applyFill="1" applyBorder="1" applyAlignment="1" applyProtection="1">
      <alignment horizontal="center" vertical="center"/>
    </xf>
    <xf numFmtId="0" fontId="194" fillId="135" borderId="190" xfId="0" applyNumberFormat="1" applyFont="1" applyFill="1" applyBorder="1" applyAlignment="1" applyProtection="1">
      <alignment horizontal="center" vertical="center"/>
    </xf>
    <xf numFmtId="0" fontId="195" fillId="136" borderId="191" xfId="0" applyNumberFormat="1" applyFont="1" applyFill="1" applyBorder="1" applyAlignment="1" applyProtection="1">
      <alignment horizontal="center" vertical="center"/>
    </xf>
    <xf numFmtId="0" fontId="196" fillId="137" borderId="192" xfId="0" applyNumberFormat="1" applyFont="1" applyFill="1" applyBorder="1" applyAlignment="1" applyProtection="1">
      <alignment horizontal="center" vertical="center"/>
    </xf>
    <xf numFmtId="164" fontId="197" fillId="138" borderId="193" xfId="0" applyNumberFormat="1" applyFont="1" applyFill="1" applyBorder="1" applyAlignment="1" applyProtection="1">
      <alignment horizontal="center" vertical="center"/>
    </xf>
    <xf numFmtId="0" fontId="198" fillId="139" borderId="194" xfId="0" applyNumberFormat="1" applyFont="1" applyFill="1" applyBorder="1" applyAlignment="1" applyProtection="1">
      <alignment horizontal="center" vertical="center"/>
    </xf>
    <xf numFmtId="0" fontId="199" fillId="140" borderId="195" xfId="0" applyNumberFormat="1" applyFont="1" applyFill="1" applyBorder="1" applyAlignment="1" applyProtection="1">
      <alignment horizontal="center" vertical="center"/>
    </xf>
    <xf numFmtId="0" fontId="200" fillId="141" borderId="196" xfId="0" applyNumberFormat="1" applyFont="1" applyFill="1" applyBorder="1" applyAlignment="1" applyProtection="1">
      <alignment horizontal="center" vertical="center"/>
    </xf>
    <xf numFmtId="0" fontId="201" fillId="142" borderId="197" xfId="0" applyNumberFormat="1" applyFont="1" applyFill="1" applyBorder="1" applyAlignment="1" applyProtection="1">
      <alignment horizontal="center" vertical="center"/>
    </xf>
    <xf numFmtId="164" fontId="202" fillId="143" borderId="198" xfId="0" applyNumberFormat="1" applyFont="1" applyFill="1" applyBorder="1" applyAlignment="1" applyProtection="1">
      <alignment horizontal="center" vertical="center"/>
    </xf>
    <xf numFmtId="0" fontId="203" fillId="144" borderId="199" xfId="0" applyNumberFormat="1" applyFont="1" applyFill="1" applyBorder="1" applyAlignment="1" applyProtection="1">
      <alignment horizontal="center" vertical="center"/>
    </xf>
    <xf numFmtId="0" fontId="204" fillId="145" borderId="200" xfId="0" applyNumberFormat="1" applyFont="1" applyFill="1" applyBorder="1" applyAlignment="1" applyProtection="1">
      <alignment horizontal="center" vertical="center"/>
    </xf>
    <xf numFmtId="0" fontId="205" fillId="146" borderId="201" xfId="0" applyNumberFormat="1" applyFont="1" applyFill="1" applyBorder="1" applyAlignment="1" applyProtection="1">
      <alignment horizontal="center" vertical="center"/>
    </xf>
    <xf numFmtId="0" fontId="206" fillId="147" borderId="202" xfId="0" applyNumberFormat="1" applyFont="1" applyFill="1" applyBorder="1" applyAlignment="1" applyProtection="1">
      <alignment horizontal="center" vertical="center"/>
    </xf>
    <xf numFmtId="164" fontId="207" fillId="148" borderId="203" xfId="0" applyNumberFormat="1" applyFont="1" applyFill="1" applyBorder="1" applyAlignment="1" applyProtection="1">
      <alignment horizontal="center" vertical="center"/>
    </xf>
    <xf numFmtId="0" fontId="208" fillId="149" borderId="204" xfId="0" applyNumberFormat="1" applyFont="1" applyFill="1" applyBorder="1" applyAlignment="1" applyProtection="1">
      <alignment horizontal="center" vertical="center"/>
    </xf>
    <xf numFmtId="0" fontId="209" fillId="150" borderId="205" xfId="0" applyNumberFormat="1" applyFont="1" applyFill="1" applyBorder="1" applyAlignment="1" applyProtection="1">
      <alignment horizontal="center" vertical="center"/>
    </xf>
    <xf numFmtId="0" fontId="210" fillId="151" borderId="206" xfId="0" applyNumberFormat="1" applyFont="1" applyFill="1" applyBorder="1" applyAlignment="1" applyProtection="1">
      <alignment horizontal="center" vertical="center"/>
    </xf>
    <xf numFmtId="0" fontId="211" fillId="152" borderId="207" xfId="0" applyNumberFormat="1" applyFont="1" applyFill="1" applyBorder="1" applyAlignment="1" applyProtection="1">
      <alignment horizontal="center" vertical="center"/>
    </xf>
    <xf numFmtId="164" fontId="212" fillId="153" borderId="208" xfId="0" applyNumberFormat="1" applyFont="1" applyFill="1" applyBorder="1" applyAlignment="1" applyProtection="1">
      <alignment horizontal="center" vertical="center"/>
    </xf>
    <xf numFmtId="0" fontId="213" fillId="154" borderId="209" xfId="0" applyNumberFormat="1" applyFont="1" applyFill="1" applyBorder="1" applyAlignment="1" applyProtection="1">
      <alignment horizontal="center" vertical="center"/>
    </xf>
    <xf numFmtId="0" fontId="214" fillId="155" borderId="210" xfId="0" applyNumberFormat="1" applyFont="1" applyFill="1" applyBorder="1" applyAlignment="1" applyProtection="1">
      <alignment horizontal="center" vertical="center"/>
    </xf>
    <xf numFmtId="0" fontId="215" fillId="156" borderId="211" xfId="0" applyNumberFormat="1" applyFont="1" applyFill="1" applyBorder="1" applyAlignment="1" applyProtection="1">
      <alignment horizontal="center" vertical="center"/>
    </xf>
    <xf numFmtId="0" fontId="216" fillId="157" borderId="212" xfId="0" applyNumberFormat="1" applyFont="1" applyFill="1" applyBorder="1" applyAlignment="1" applyProtection="1">
      <alignment horizontal="center" vertical="center"/>
    </xf>
    <xf numFmtId="164" fontId="217" fillId="158" borderId="213" xfId="0" applyNumberFormat="1" applyFont="1" applyFill="1" applyBorder="1" applyAlignment="1" applyProtection="1">
      <alignment horizontal="center" vertical="center"/>
    </xf>
    <xf numFmtId="0" fontId="218" fillId="159" borderId="214" xfId="0" applyNumberFormat="1" applyFont="1" applyFill="1" applyBorder="1" applyAlignment="1" applyProtection="1">
      <alignment horizontal="center" vertical="center"/>
    </xf>
    <xf numFmtId="0" fontId="219" fillId="160" borderId="215" xfId="0" applyNumberFormat="1" applyFont="1" applyFill="1" applyBorder="1" applyAlignment="1" applyProtection="1">
      <alignment horizontal="center" vertical="center"/>
    </xf>
    <xf numFmtId="0" fontId="220" fillId="161" borderId="216" xfId="0" applyNumberFormat="1" applyFont="1" applyFill="1" applyBorder="1" applyAlignment="1" applyProtection="1">
      <alignment horizontal="center" vertical="center"/>
    </xf>
    <xf numFmtId="0" fontId="221" fillId="162" borderId="217" xfId="0" applyNumberFormat="1" applyFont="1" applyFill="1" applyBorder="1" applyAlignment="1" applyProtection="1">
      <alignment horizontal="center" vertical="center"/>
    </xf>
    <xf numFmtId="164" fontId="222" fillId="163" borderId="218" xfId="0" applyNumberFormat="1" applyFont="1" applyFill="1" applyBorder="1" applyAlignment="1" applyProtection="1">
      <alignment horizontal="center" vertical="center"/>
    </xf>
    <xf numFmtId="0" fontId="223" fillId="164" borderId="219" xfId="0" applyNumberFormat="1" applyFont="1" applyFill="1" applyBorder="1" applyAlignment="1" applyProtection="1">
      <alignment horizontal="center" vertical="center"/>
    </xf>
    <xf numFmtId="0" fontId="224" fillId="165" borderId="220" xfId="0" applyNumberFormat="1" applyFont="1" applyFill="1" applyBorder="1" applyAlignment="1" applyProtection="1">
      <alignment horizontal="center" vertical="center"/>
    </xf>
    <xf numFmtId="0" fontId="225" fillId="166" borderId="221" xfId="0" applyNumberFormat="1" applyFont="1" applyFill="1" applyBorder="1" applyAlignment="1" applyProtection="1">
      <alignment horizontal="center" vertical="center"/>
    </xf>
    <xf numFmtId="0" fontId="226" fillId="167" borderId="222" xfId="0" applyNumberFormat="1" applyFont="1" applyFill="1" applyBorder="1" applyAlignment="1" applyProtection="1">
      <alignment horizontal="center" vertical="center"/>
    </xf>
    <xf numFmtId="164" fontId="227" fillId="168" borderId="223" xfId="0" applyNumberFormat="1" applyFont="1" applyFill="1" applyBorder="1" applyAlignment="1" applyProtection="1">
      <alignment horizontal="center" vertical="center"/>
    </xf>
    <xf numFmtId="0" fontId="228" fillId="169" borderId="224" xfId="0" applyNumberFormat="1" applyFont="1" applyFill="1" applyBorder="1" applyAlignment="1" applyProtection="1">
      <alignment horizontal="center" vertical="center"/>
    </xf>
    <xf numFmtId="0" fontId="229" fillId="170" borderId="225" xfId="0" applyNumberFormat="1" applyFont="1" applyFill="1" applyBorder="1" applyAlignment="1" applyProtection="1">
      <alignment horizontal="center" vertical="center"/>
    </xf>
    <xf numFmtId="0" fontId="230" fillId="171" borderId="226" xfId="0" applyNumberFormat="1" applyFont="1" applyFill="1" applyBorder="1" applyAlignment="1" applyProtection="1">
      <alignment horizontal="center" vertical="center"/>
    </xf>
    <xf numFmtId="0" fontId="231" fillId="172" borderId="227" xfId="0" applyNumberFormat="1" applyFont="1" applyFill="1" applyBorder="1" applyAlignment="1" applyProtection="1">
      <alignment horizontal="center" vertical="center"/>
    </xf>
    <xf numFmtId="164" fontId="232" fillId="173" borderId="228" xfId="0" applyNumberFormat="1" applyFont="1" applyFill="1" applyBorder="1" applyAlignment="1" applyProtection="1">
      <alignment horizontal="center" vertical="center"/>
    </xf>
    <xf numFmtId="0" fontId="233" fillId="174" borderId="229" xfId="0" applyNumberFormat="1" applyFont="1" applyFill="1" applyBorder="1" applyAlignment="1" applyProtection="1">
      <alignment horizontal="center" vertical="center"/>
    </xf>
    <xf numFmtId="0" fontId="234" fillId="175" borderId="230" xfId="0" applyNumberFormat="1" applyFont="1" applyFill="1" applyBorder="1" applyAlignment="1" applyProtection="1">
      <alignment horizontal="center" vertical="center"/>
    </xf>
    <xf numFmtId="0" fontId="235" fillId="176" borderId="231" xfId="0" applyNumberFormat="1" applyFont="1" applyFill="1" applyBorder="1" applyAlignment="1" applyProtection="1">
      <alignment horizontal="center" vertical="center"/>
    </xf>
    <xf numFmtId="0" fontId="236" fillId="177" borderId="232" xfId="0" applyNumberFormat="1" applyFont="1" applyFill="1" applyBorder="1" applyAlignment="1" applyProtection="1">
      <alignment horizontal="center" vertical="center"/>
    </xf>
    <xf numFmtId="164" fontId="237" fillId="178" borderId="233" xfId="0" applyNumberFormat="1" applyFont="1" applyFill="1" applyBorder="1" applyAlignment="1" applyProtection="1">
      <alignment horizontal="center" vertical="center"/>
    </xf>
    <xf numFmtId="0" fontId="238" fillId="179" borderId="234" xfId="0" applyNumberFormat="1" applyFont="1" applyFill="1" applyBorder="1" applyAlignment="1" applyProtection="1">
      <alignment horizontal="center" vertical="center"/>
    </xf>
    <xf numFmtId="0" fontId="239" fillId="180" borderId="235" xfId="0" applyNumberFormat="1" applyFont="1" applyFill="1" applyBorder="1" applyAlignment="1" applyProtection="1">
      <alignment horizontal="center" vertical="center"/>
    </xf>
    <xf numFmtId="0" fontId="240" fillId="181" borderId="236" xfId="0" applyNumberFormat="1" applyFont="1" applyFill="1" applyBorder="1" applyAlignment="1" applyProtection="1">
      <alignment horizontal="center" vertical="center"/>
    </xf>
    <xf numFmtId="0" fontId="241" fillId="182" borderId="237" xfId="0" applyNumberFormat="1" applyFont="1" applyFill="1" applyBorder="1" applyAlignment="1" applyProtection="1">
      <alignment horizontal="center" vertical="center"/>
    </xf>
    <xf numFmtId="164" fontId="242" fillId="183" borderId="238" xfId="0" applyNumberFormat="1" applyFont="1" applyFill="1" applyBorder="1" applyAlignment="1" applyProtection="1">
      <alignment horizontal="center" vertical="center"/>
    </xf>
    <xf numFmtId="0" fontId="243" fillId="184" borderId="239" xfId="0" applyNumberFormat="1" applyFont="1" applyFill="1" applyBorder="1" applyAlignment="1" applyProtection="1">
      <alignment horizontal="center" vertical="center"/>
    </xf>
    <xf numFmtId="0" fontId="244" fillId="185" borderId="240" xfId="0" applyNumberFormat="1" applyFont="1" applyFill="1" applyBorder="1" applyAlignment="1" applyProtection="1">
      <alignment horizontal="center" vertical="center"/>
    </xf>
    <xf numFmtId="0" fontId="245" fillId="186" borderId="241" xfId="0" applyNumberFormat="1" applyFont="1" applyFill="1" applyBorder="1" applyAlignment="1" applyProtection="1">
      <alignment horizontal="center" vertical="center"/>
    </xf>
    <xf numFmtId="164" fontId="246" fillId="187" borderId="242" xfId="0" applyNumberFormat="1" applyFont="1" applyFill="1" applyBorder="1" applyAlignment="1" applyProtection="1">
      <alignment horizontal="center" vertical="center"/>
    </xf>
    <xf numFmtId="0" fontId="247" fillId="188" borderId="243" xfId="0" applyNumberFormat="1" applyFont="1" applyFill="1" applyBorder="1" applyAlignment="1" applyProtection="1">
      <alignment horizontal="center" vertical="center"/>
    </xf>
    <xf numFmtId="0" fontId="248" fillId="189" borderId="244" xfId="0" applyNumberFormat="1" applyFont="1" applyFill="1" applyBorder="1" applyAlignment="1" applyProtection="1">
      <alignment horizontal="center" vertical="center"/>
    </xf>
    <xf numFmtId="0" fontId="249" fillId="190" borderId="245" xfId="0" applyNumberFormat="1" applyFont="1" applyFill="1" applyBorder="1" applyAlignment="1" applyProtection="1">
      <alignment horizontal="center" vertical="center"/>
    </xf>
    <xf numFmtId="0" fontId="250"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90"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24" xfId="0" applyNumberFormat="1" applyFont="1" applyBorder="1" applyAlignment="1">
      <alignment horizontal="center" vertical="center" wrapText="1"/>
    </xf>
    <xf numFmtId="0" fontId="4" fillId="2" borderId="90" xfId="0" applyFont="1" applyFill="1" applyBorder="1" applyAlignment="1">
      <alignment horizontal="left" vertical="center" wrapText="1"/>
    </xf>
    <xf numFmtId="164" fontId="3" fillId="2" borderId="10" xfId="0" applyNumberFormat="1" applyFont="1" applyFill="1" applyBorder="1" applyAlignment="1">
      <alignment horizontal="center" vertical="center" wrapText="1"/>
    </xf>
    <xf numFmtId="164" fontId="3" fillId="2" borderId="9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57" fillId="0" borderId="90"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0" xfId="0" applyFont="1" applyBorder="1" applyAlignment="1">
      <alignment vertical="center" wrapText="1"/>
    </xf>
    <xf numFmtId="164" fontId="3" fillId="0" borderId="90"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7" xfId="35" applyFont="1" applyAlignment="1">
      <alignment vertical="center" wrapText="1"/>
    </xf>
    <xf numFmtId="0" fontId="4" fillId="2" borderId="12" xfId="0" applyFont="1" applyFill="1" applyBorder="1" applyAlignment="1">
      <alignment horizontal="left" vertical="center" wrapText="1"/>
    </xf>
    <xf numFmtId="0" fontId="87" fillId="0" borderId="247" xfId="19" applyFont="1" applyBorder="1" applyAlignment="1">
      <alignment vertical="center"/>
    </xf>
    <xf numFmtId="0" fontId="89" fillId="0" borderId="247" xfId="19" applyFont="1" applyBorder="1" applyAlignment="1">
      <alignment vertical="center"/>
    </xf>
    <xf numFmtId="0" fontId="91" fillId="0" borderId="247" xfId="19" applyFont="1" applyBorder="1" applyAlignment="1">
      <alignment vertical="center"/>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EB50037-E7C9-4058-B37C-B4E17CA834C1}"/>
    <cellStyle name="Hyperlink" xfId="19" builtinId="8"/>
    <cellStyle name="Hyperlink 2" xfId="6" xr:uid="{00000000-0005-0000-0000-000003000000}"/>
    <cellStyle name="Hyperlink 2 2" xfId="16" xr:uid="{00000000-0005-0000-0000-000004000000}"/>
    <cellStyle name="Hyperlink 2 2 2" xfId="29" xr:uid="{6E0F9728-FF18-438F-A441-3B750EC2FB53}"/>
    <cellStyle name="Hyperlink 3" xfId="17" xr:uid="{00000000-0005-0000-0000-000005000000}"/>
    <cellStyle name="Hyperlink 3 2" xfId="30" xr:uid="{5AAE33A6-A777-4F32-A537-5B6072666512}"/>
    <cellStyle name="Hyperlink 4" xfId="35" xr:uid="{0C5D9FDE-C225-44FE-9FEA-3ACAF338E6D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7E6EF12-D1D9-46F9-A696-9FF00E302DBD}"/>
    <cellStyle name="Normal 2 2 3" xfId="34" xr:uid="{8DB337EE-F1CC-4403-84E7-2C6629B7C725}"/>
    <cellStyle name="Normal 2 3" xfId="9" xr:uid="{00000000-0005-0000-0000-00000B000000}"/>
    <cellStyle name="Normal 2 3 2" xfId="12" xr:uid="{00000000-0005-0000-0000-00000C000000}"/>
    <cellStyle name="Normal 2 3 2 2" xfId="22" xr:uid="{00000000-0005-0000-0000-00000D000000}"/>
    <cellStyle name="Normal 2 3 2 2 2" xfId="33" xr:uid="{031D968E-7582-4C41-BFCF-06CAD04FA92B}"/>
    <cellStyle name="Normal 2 3 3" xfId="20" xr:uid="{00000000-0005-0000-0000-00000E000000}"/>
    <cellStyle name="Normal 2 3 4" xfId="32" xr:uid="{382102C2-6C06-4D2C-BC1F-C8D9FB51F8B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18CD8C3-4416-4FE9-812D-CF69F6DFF72C}"/>
    <cellStyle name="Normal 4 3" xfId="21" xr:uid="{00000000-0005-0000-0000-000013000000}"/>
    <cellStyle name="Normal 5" xfId="23" xr:uid="{67B5ED41-5972-423B-9EBB-48E53847979A}"/>
    <cellStyle name="Normal 6" xfId="1" xr:uid="{00000000-0005-0000-0000-000014000000}"/>
    <cellStyle name="Normal 6 2" xfId="11" xr:uid="{00000000-0005-0000-0000-000015000000}"/>
    <cellStyle name="Normal 6 2 2" xfId="14" xr:uid="{00000000-0005-0000-0000-000016000000}"/>
    <cellStyle name="Normal 6 2 2 2" xfId="25" xr:uid="{C6081138-011A-46E9-A6B3-519080B243EE}"/>
    <cellStyle name="Normal 6 2 3" xfId="24" xr:uid="{F159C18C-C42F-4A05-B042-7FEB242CE87A}"/>
    <cellStyle name="Normal 6 3" xfId="27" xr:uid="{BC0B1CA2-7A76-414D-AFAE-A6E398E1DFF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11.667846669999999</c:v>
                </c:pt>
                <c:pt idx="1">
                  <c:v>1E-10</c:v>
                </c:pt>
                <c:pt idx="2">
                  <c:v>1E-10</c:v>
                </c:pt>
                <c:pt idx="3">
                  <c:v>12.307933329999999</c:v>
                </c:pt>
                <c:pt idx="4">
                  <c:v>11.48278541</c:v>
                </c:pt>
                <c:pt idx="5">
                  <c:v>16.32358</c:v>
                </c:pt>
              </c:numCache>
            </c:numRef>
          </c:val>
          <c:extLst>
            <c:ext xmlns:c16="http://schemas.microsoft.com/office/drawing/2014/chart" uri="{C3380CC4-5D6E-409C-BE32-E72D297353CC}">
              <c16:uniqueId val="{00000000-1E4D-4F36-A043-CB5EA25517B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4D-4F36-A043-CB5EA25517B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4D-4F36-A043-CB5EA25517B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4D-4F36-A043-CB5EA25517B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E4D-4F36-A043-CB5EA25517B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E4D-4F36-A043-CB5EA25517B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E4D-4F36-A043-CB5EA25517B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42.755443329999999</c:v>
                </c:pt>
                <c:pt idx="1">
                  <c:v>1E-10</c:v>
                </c:pt>
                <c:pt idx="2">
                  <c:v>1E-10</c:v>
                </c:pt>
                <c:pt idx="3">
                  <c:v>41.25764667</c:v>
                </c:pt>
                <c:pt idx="4">
                  <c:v>42.704568279999997</c:v>
                </c:pt>
                <c:pt idx="5">
                  <c:v>44.093703329999997</c:v>
                </c:pt>
              </c:numCache>
            </c:numRef>
          </c:val>
          <c:extLst>
            <c:ext xmlns:c16="http://schemas.microsoft.com/office/drawing/2014/chart" uri="{C3380CC4-5D6E-409C-BE32-E72D297353CC}">
              <c16:uniqueId val="{00000007-1E4D-4F36-A043-CB5EA25517B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8-1E4D-4F36-A043-CB5EA25517B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45.576709999999999</c:v>
                </c:pt>
                <c:pt idx="1">
                  <c:v>1E-10</c:v>
                </c:pt>
                <c:pt idx="2">
                  <c:v>1E-10</c:v>
                </c:pt>
                <c:pt idx="3">
                  <c:v>46.434420000000003</c:v>
                </c:pt>
                <c:pt idx="4">
                  <c:v>45.812646309999998</c:v>
                </c:pt>
                <c:pt idx="5">
                  <c:v>39.582716670000003</c:v>
                </c:pt>
              </c:numCache>
            </c:numRef>
          </c:val>
          <c:extLst>
            <c:ext xmlns:c16="http://schemas.microsoft.com/office/drawing/2014/chart" uri="{C3380CC4-5D6E-409C-BE32-E72D297353CC}">
              <c16:uniqueId val="{00000009-1E4D-4F36-A043-CB5EA25517B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304-4F2D-89A8-3211E175285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46.832801369999999</c:v>
                </c:pt>
                <c:pt idx="1">
                  <c:v>1E-10</c:v>
                </c:pt>
                <c:pt idx="2">
                  <c:v>1E-10</c:v>
                </c:pt>
                <c:pt idx="3">
                  <c:v>33.90925739</c:v>
                </c:pt>
                <c:pt idx="4">
                  <c:v>45.840338369999998</c:v>
                </c:pt>
                <c:pt idx="5">
                  <c:v>65.185185189999999</c:v>
                </c:pt>
              </c:numCache>
            </c:numRef>
          </c:val>
          <c:extLst>
            <c:ext xmlns:c16="http://schemas.microsoft.com/office/drawing/2014/chart" uri="{C3380CC4-5D6E-409C-BE32-E72D297353CC}">
              <c16:uniqueId val="{00000002-1304-4F2D-89A8-3211E175285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6.4343529889999997</c:v>
                </c:pt>
                <c:pt idx="1">
                  <c:v>1E-10</c:v>
                </c:pt>
                <c:pt idx="2">
                  <c:v>1E-10</c:v>
                </c:pt>
                <c:pt idx="3">
                  <c:v>7.8127089659999998</c:v>
                </c:pt>
                <c:pt idx="4">
                  <c:v>6.2901849460000001</c:v>
                </c:pt>
                <c:pt idx="5">
                  <c:v>34.814814810000001</c:v>
                </c:pt>
              </c:numCache>
            </c:numRef>
          </c:val>
          <c:extLst>
            <c:ext xmlns:c16="http://schemas.microsoft.com/office/drawing/2014/chart" uri="{C3380CC4-5D6E-409C-BE32-E72D297353CC}">
              <c16:uniqueId val="{00000003-1304-4F2D-89A8-3211E175285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4-1304-4F2D-89A8-3211E175285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46.732845640000001</c:v>
                </c:pt>
                <c:pt idx="1">
                  <c:v>1E-10</c:v>
                </c:pt>
                <c:pt idx="2">
                  <c:v>1E-10</c:v>
                </c:pt>
                <c:pt idx="3">
                  <c:v>58.278033639999997</c:v>
                </c:pt>
                <c:pt idx="4">
                  <c:v>47.869476679999998</c:v>
                </c:pt>
                <c:pt idx="5">
                  <c:v>0</c:v>
                </c:pt>
              </c:numCache>
            </c:numRef>
          </c:val>
          <c:extLst>
            <c:ext xmlns:c16="http://schemas.microsoft.com/office/drawing/2014/chart" uri="{C3380CC4-5D6E-409C-BE32-E72D297353CC}">
              <c16:uniqueId val="{00000005-1304-4F2D-89A8-3211E175285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46.381790000000002</c:v>
                </c:pt>
                <c:pt idx="1">
                  <c:v>1E-10</c:v>
                </c:pt>
                <c:pt idx="2">
                  <c:v>1E-10</c:v>
                </c:pt>
                <c:pt idx="3">
                  <c:v>45.180255000000002</c:v>
                </c:pt>
                <c:pt idx="4">
                  <c:v>45.62600509</c:v>
                </c:pt>
                <c:pt idx="5">
                  <c:v>68.939260000000004</c:v>
                </c:pt>
              </c:numCache>
            </c:numRef>
          </c:val>
          <c:extLst>
            <c:ext xmlns:c16="http://schemas.microsoft.com/office/drawing/2014/chart" uri="{C3380CC4-5D6E-409C-BE32-E72D297353CC}">
              <c16:uniqueId val="{00000000-6AEF-4459-881A-ACEE63D4905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12.00309</c:v>
                </c:pt>
                <c:pt idx="1">
                  <c:v>1E-10</c:v>
                </c:pt>
                <c:pt idx="2">
                  <c:v>1E-10</c:v>
                </c:pt>
                <c:pt idx="3">
                  <c:v>13.242000000000001</c:v>
                </c:pt>
                <c:pt idx="4">
                  <c:v>12.053400509999999</c:v>
                </c:pt>
                <c:pt idx="5">
                  <c:v>31.060739999999999</c:v>
                </c:pt>
              </c:numCache>
            </c:numRef>
          </c:val>
          <c:extLst>
            <c:ext xmlns:c16="http://schemas.microsoft.com/office/drawing/2014/chart" uri="{C3380CC4-5D6E-409C-BE32-E72D297353CC}">
              <c16:uniqueId val="{00000001-6AEF-4459-881A-ACEE63D4905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2-6AEF-4459-881A-ACEE63D4905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41.615119999999997</c:v>
                </c:pt>
                <c:pt idx="1">
                  <c:v>1E-10</c:v>
                </c:pt>
                <c:pt idx="2">
                  <c:v>1E-10</c:v>
                </c:pt>
                <c:pt idx="3">
                  <c:v>41.577745</c:v>
                </c:pt>
                <c:pt idx="4">
                  <c:v>42.320594399999997</c:v>
                </c:pt>
                <c:pt idx="5">
                  <c:v>0</c:v>
                </c:pt>
              </c:numCache>
            </c:numRef>
          </c:val>
          <c:extLst>
            <c:ext xmlns:c16="http://schemas.microsoft.com/office/drawing/2014/chart" uri="{C3380CC4-5D6E-409C-BE32-E72D297353CC}">
              <c16:uniqueId val="{00000003-6AEF-4459-881A-ACEE63D4905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83.8</c:v>
                </c:pt>
                <c:pt idx="12">
                  <c:v>83.8</c:v>
                </c:pt>
                <c:pt idx="13">
                  <c:v>83.8</c:v>
                </c:pt>
                <c:pt idx="14">
                  <c:v>83.8</c:v>
                </c:pt>
                <c:pt idx="15">
                  <c:v>83.8</c:v>
                </c:pt>
                <c:pt idx="16">
                  <c:v>83.8</c:v>
                </c:pt>
                <c:pt idx="17">
                  <c:v>83.8</c:v>
                </c:pt>
                <c:pt idx="18">
                  <c:v>83.8</c:v>
                </c:pt>
                <c:pt idx="19">
                  <c:v>83.8</c:v>
                </c:pt>
                <c:pt idx="20">
                  <c:v>83.8</c:v>
                </c:pt>
                <c:pt idx="21">
                  <c:v>83.8</c:v>
                </c:pt>
                <c:pt idx="22">
                  <c:v>83.8</c:v>
                </c:pt>
                <c:pt idx="23">
                  <c:v>83.8</c:v>
                </c:pt>
                <c:pt idx="24">
                  <c:v>83.8</c:v>
                </c:pt>
                <c:pt idx="25">
                  <c:v>83.8</c:v>
                </c:pt>
              </c:numCache>
            </c:numRef>
          </c:yVal>
          <c:smooth val="0"/>
          <c:extLst>
            <c:ext xmlns:c16="http://schemas.microsoft.com/office/drawing/2014/chart" uri="{C3380CC4-5D6E-409C-BE32-E72D297353CC}">
              <c16:uniqueId val="{00000000-00C5-4182-9705-6B813F93C79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C5-4182-9705-6B813F93C79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C5-4182-9705-6B813F93C79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C5-4182-9705-6B813F93C7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C5-4182-9705-6B813F93C79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C5-4182-9705-6B813F93C7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C5-4182-9705-6B813F93C7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C5-4182-9705-6B813F93C7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C5-4182-9705-6B813F93C7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C5-4182-9705-6B813F93C7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C5-4182-9705-6B813F93C7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C5-4182-9705-6B813F93C7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C5-4182-9705-6B813F93C7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C5-4182-9705-6B813F93C7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C5-4182-9705-6B813F93C7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C5-4182-9705-6B813F93C7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C5-4182-9705-6B813F93C79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C5-4182-9705-6B813F93C7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C5-4182-9705-6B813F93C7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C5-4182-9705-6B813F93C7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C5-4182-9705-6B813F93C7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C5-4182-9705-6B813F93C7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C5-4182-9705-6B813F93C7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C5-4182-9705-6B813F93C7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C5-4182-9705-6B813F93C7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C5-4182-9705-6B813F93C7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C5-4182-9705-6B813F93C7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C5-4182-9705-6B813F93C7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C5-4182-9705-6B813F93C7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C5-4182-9705-6B813F93C7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C5-4182-9705-6B813F93C7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C5-4182-9705-6B813F93C7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C5-4182-9705-6B813F93C7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C5-4182-9705-6B813F93C7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C5-4182-9705-6B813F93C7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C5-4182-9705-6B813F93C7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C5-4182-9705-6B813F93C7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C5-4182-9705-6B813F93C7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C5-4182-9705-6B813F93C7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C5-4182-9705-6B813F93C7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C5-4182-9705-6B813F93C7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C5-4182-9705-6B813F93C7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C5-4182-9705-6B813F93C7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C5-4182-9705-6B813F93C7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C5-4182-9705-6B813F93C7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C5-4182-9705-6B813F93C7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C5-4182-9705-6B813F93C7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C5-4182-9705-6B813F93C7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C5-4182-9705-6B813F93C7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C5-4182-9705-6B813F93C7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C5-4182-9705-6B813F93C7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C5-4182-9705-6B813F93C7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C5-4182-9705-6B813F93C7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C5-4182-9705-6B813F93C7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C5-4182-9705-6B813F93C7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C5-4182-9705-6B813F93C7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C5-4182-9705-6B813F93C7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C5-4182-9705-6B813F93C7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C5-4182-9705-6B813F93C7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C5-4182-9705-6B813F93C7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C5-4182-9705-6B813F93C7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C5-4182-9705-6B813F93C7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C5-4182-9705-6B813F93C7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C5-4182-9705-6B813F93C7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C5-4182-9705-6B813F93C7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C5-4182-9705-6B813F93C7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C5-4182-9705-6B813F93C7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C5-4182-9705-6B813F93C7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C5-4182-9705-6B813F93C7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C5-4182-9705-6B813F93C7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C5-4182-9705-6B813F93C7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C5-4182-9705-6B813F93C7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C5-4182-9705-6B813F93C7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C5-4182-9705-6B813F93C7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C5-4182-9705-6B813F93C7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C5-4182-9705-6B813F93C7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C5-4182-9705-6B813F93C7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C5-4182-9705-6B813F93C7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C5-4182-9705-6B813F93C7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C5-4182-9705-6B813F93C7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C5-4182-9705-6B813F93C7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C5-4182-9705-6B813F93C7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C5-4182-9705-6B813F93C7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C5-4182-9705-6B813F93C7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C5-4182-9705-6B813F93C7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C5-4182-9705-6B813F93C7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C5-4182-9705-6B813F93C7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C5-4182-9705-6B813F93C7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C5-4182-9705-6B813F93C7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C5-4182-9705-6B813F93C7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C5-4182-9705-6B813F93C7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C5-4182-9705-6B813F93C7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C5-4182-9705-6B813F93C7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C5-4182-9705-6B813F93C7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C5-4182-9705-6B813F93C7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C5-4182-9705-6B813F93C7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84.384974220476309</c:v>
                </c:pt>
                <c:pt idx="2">
                  <c:v>83.185848392253504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0C5-4182-9705-6B813F93C79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53.3</c:v>
                </c:pt>
                <c:pt idx="12">
                  <c:v>53.3</c:v>
                </c:pt>
                <c:pt idx="13">
                  <c:v>53.3</c:v>
                </c:pt>
                <c:pt idx="14">
                  <c:v>53.3</c:v>
                </c:pt>
                <c:pt idx="15">
                  <c:v>53.3</c:v>
                </c:pt>
                <c:pt idx="16">
                  <c:v>53.3</c:v>
                </c:pt>
                <c:pt idx="17">
                  <c:v>53.3</c:v>
                </c:pt>
                <c:pt idx="18">
                  <c:v>53.3</c:v>
                </c:pt>
                <c:pt idx="19">
                  <c:v>53.3</c:v>
                </c:pt>
                <c:pt idx="20">
                  <c:v>53.3</c:v>
                </c:pt>
                <c:pt idx="21">
                  <c:v>53.3</c:v>
                </c:pt>
                <c:pt idx="22">
                  <c:v>53.3</c:v>
                </c:pt>
                <c:pt idx="23">
                  <c:v>53.3</c:v>
                </c:pt>
                <c:pt idx="24">
                  <c:v>53.3</c:v>
                </c:pt>
                <c:pt idx="25">
                  <c:v>53.3</c:v>
                </c:pt>
              </c:numCache>
            </c:numRef>
          </c:yVal>
          <c:smooth val="0"/>
          <c:extLst>
            <c:ext xmlns:c16="http://schemas.microsoft.com/office/drawing/2014/chart" uri="{C3380CC4-5D6E-409C-BE32-E72D297353CC}">
              <c16:uniqueId val="{00000061-00C5-4182-9705-6B813F93C79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0C5-4182-9705-6B813F93C79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0C5-4182-9705-6B813F93C79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0C5-4182-9705-6B813F93C79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0C5-4182-9705-6B813F93C796}"/>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00C5-4182-9705-6B813F93C79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0C5-4182-9705-6B813F93C79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0C5-4182-9705-6B813F93C79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0C5-4182-9705-6B813F93C79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0C5-4182-9705-6B813F93C79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0C5-4182-9705-6B813F93C79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0C5-4182-9705-6B813F93C79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0C5-4182-9705-6B813F93C79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0C5-4182-9705-6B813F93C79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0C5-4182-9705-6B813F93C79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0C5-4182-9705-6B813F93C79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0C5-4182-9705-6B813F93C79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0C5-4182-9705-6B813F93C79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0C5-4182-9705-6B813F93C79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0C5-4182-9705-6B813F93C79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0C5-4182-9705-6B813F93C79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0C5-4182-9705-6B813F93C79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0C5-4182-9705-6B813F93C79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0C5-4182-9705-6B813F93C79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0C5-4182-9705-6B813F93C79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52.307881168671742</c:v>
                </c:pt>
                <c:pt idx="2">
                  <c:v>54.226427559830363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0C5-4182-9705-6B813F93C79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46.8</c:v>
                </c:pt>
                <c:pt idx="12">
                  <c:v>46.8</c:v>
                </c:pt>
                <c:pt idx="13">
                  <c:v>46.8</c:v>
                </c:pt>
                <c:pt idx="14">
                  <c:v>46.8</c:v>
                </c:pt>
                <c:pt idx="15">
                  <c:v>46.8</c:v>
                </c:pt>
                <c:pt idx="16">
                  <c:v>46.8</c:v>
                </c:pt>
                <c:pt idx="17">
                  <c:v>46.8</c:v>
                </c:pt>
                <c:pt idx="18">
                  <c:v>46.8</c:v>
                </c:pt>
                <c:pt idx="19">
                  <c:v>46.8</c:v>
                </c:pt>
                <c:pt idx="20">
                  <c:v>46.8</c:v>
                </c:pt>
                <c:pt idx="21">
                  <c:v>46.8</c:v>
                </c:pt>
                <c:pt idx="22">
                  <c:v>46.8</c:v>
                </c:pt>
                <c:pt idx="23">
                  <c:v>46.8</c:v>
                </c:pt>
                <c:pt idx="24">
                  <c:v>46.8</c:v>
                </c:pt>
                <c:pt idx="25">
                  <c:v>46.8</c:v>
                </c:pt>
              </c:numCache>
            </c:numRef>
          </c:yVal>
          <c:smooth val="0"/>
          <c:extLst>
            <c:ext xmlns:c16="http://schemas.microsoft.com/office/drawing/2014/chart" uri="{C3380CC4-5D6E-409C-BE32-E72D297353CC}">
              <c16:uniqueId val="{0000007B-00C5-4182-9705-6B813F93C79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0C5-4182-9705-6B813F93C79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0C5-4182-9705-6B813F93C79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0C5-4182-9705-6B813F93C7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0C5-4182-9705-6B813F93C79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0C5-4182-9705-6B813F93C7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0C5-4182-9705-6B813F93C7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0C5-4182-9705-6B813F93C7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0C5-4182-9705-6B813F93C7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0C5-4182-9705-6B813F93C7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0C5-4182-9705-6B813F93C7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0C5-4182-9705-6B813F93C7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0C5-4182-9705-6B813F93C7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0C5-4182-9705-6B813F93C7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0C5-4182-9705-6B813F93C7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0C5-4182-9705-6B813F93C7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0C5-4182-9705-6B813F93C79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0C5-4182-9705-6B813F93C7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0C5-4182-9705-6B813F93C7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0C5-4182-9705-6B813F93C7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0C5-4182-9705-6B813F93C7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0C5-4182-9705-6B813F93C7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0C5-4182-9705-6B813F93C7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0C5-4182-9705-6B813F93C7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0C5-4182-9705-6B813F93C7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C5-4182-9705-6B813F93C7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C5-4182-9705-6B813F93C7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C5-4182-9705-6B813F93C7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C5-4182-9705-6B813F93C7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C5-4182-9705-6B813F93C7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C5-4182-9705-6B813F93C7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C5-4182-9705-6B813F93C7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C5-4182-9705-6B813F93C7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C5-4182-9705-6B813F93C7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C5-4182-9705-6B813F93C7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C5-4182-9705-6B813F93C7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C5-4182-9705-6B813F93C7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C5-4182-9705-6B813F93C7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C5-4182-9705-6B813F93C7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C5-4182-9705-6B813F93C7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C5-4182-9705-6B813F93C7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C5-4182-9705-6B813F93C7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C5-4182-9705-6B813F93C7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C5-4182-9705-6B813F93C7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C5-4182-9705-6B813F93C7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C5-4182-9705-6B813F93C7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C5-4182-9705-6B813F93C7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C5-4182-9705-6B813F93C7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C5-4182-9705-6B813F93C7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C5-4182-9705-6B813F93C7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C5-4182-9705-6B813F93C7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C5-4182-9705-6B813F93C7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C5-4182-9705-6B813F93C7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C5-4182-9705-6B813F93C7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C5-4182-9705-6B813F93C7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C5-4182-9705-6B813F93C7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C5-4182-9705-6B813F93C7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C5-4182-9705-6B813F93C7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C5-4182-9705-6B813F93C7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C5-4182-9705-6B813F93C7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C5-4182-9705-6B813F93C7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C5-4182-9705-6B813F93C7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C5-4182-9705-6B813F93C7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C5-4182-9705-6B813F93C7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C5-4182-9705-6B813F93C7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C5-4182-9705-6B813F93C7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C5-4182-9705-6B813F93C7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C5-4182-9705-6B813F93C7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C5-4182-9705-6B813F93C7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C5-4182-9705-6B813F93C7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0C5-4182-9705-6B813F93C7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0C5-4182-9705-6B813F93C7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0C5-4182-9705-6B813F93C7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0C5-4182-9705-6B813F93C7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0C5-4182-9705-6B813F93C7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0C5-4182-9705-6B813F93C7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0C5-4182-9705-6B813F93C7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0C5-4182-9705-6B813F93C7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0C5-4182-9705-6B813F93C7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0C5-4182-9705-6B813F93C7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0C5-4182-9705-6B813F93C7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0C5-4182-9705-6B813F93C7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0C5-4182-9705-6B813F93C7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0C5-4182-9705-6B813F93C7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0C5-4182-9705-6B813F93C7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0C5-4182-9705-6B813F93C7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0C5-4182-9705-6B813F93C7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0C5-4182-9705-6B813F93C7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0C5-4182-9705-6B813F93C7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0C5-4182-9705-6B813F93C7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0C5-4182-9705-6B813F93C7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0C5-4182-9705-6B813F93C7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0C5-4182-9705-6B813F93C7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0C5-4182-9705-6B813F93C7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0C5-4182-9705-6B813F93C7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0C5-4182-9705-6B813F93C7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46.83280137490793</c:v>
                </c:pt>
                <c:pt idx="2">
                  <c:v>46.83280137490793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0C5-4182-9705-6B813F93C79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AD-458A-84CD-22CA176D20D5}"/>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AD-458A-84CD-22CA176D20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AD-458A-84CD-22CA176D20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AD-458A-84CD-22CA176D20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AD-458A-84CD-22CA176D20D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AD-458A-84CD-22CA176D20D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AD-458A-84CD-22CA176D20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AD-458A-84CD-22CA176D20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AD-458A-84CD-22CA176D20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AD-458A-84CD-22CA176D20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AD-458A-84CD-22CA176D20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AD-458A-84CD-22CA176D20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AD-458A-84CD-22CA176D20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AD-458A-84CD-22CA176D20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AD-458A-84CD-22CA176D20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AD-458A-84CD-22CA176D20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AD-458A-84CD-22CA176D20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AD-458A-84CD-22CA176D20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AD-458A-84CD-22CA176D20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AD-458A-84CD-22CA176D20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AD-458A-84CD-22CA176D20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AD-458A-84CD-22CA176D20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AD-458A-84CD-22CA176D20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AD-458A-84CD-22CA176D20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AD-458A-84CD-22CA176D20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AD-458A-84CD-22CA176D20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AD-458A-84CD-22CA176D20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AD-458A-84CD-22CA176D20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AD-458A-84CD-22CA176D20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AD-458A-84CD-22CA176D20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AD-458A-84CD-22CA176D20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AD-458A-84CD-22CA176D20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AD-458A-84CD-22CA176D20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AD-458A-84CD-22CA176D20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AD-458A-84CD-22CA176D20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AD-458A-84CD-22CA176D20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AD-458A-84CD-22CA176D20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AD-458A-84CD-22CA176D20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AD-458A-84CD-22CA176D20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AD-458A-84CD-22CA176D20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AD-458A-84CD-22CA176D20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AD-458A-84CD-22CA176D20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AD-458A-84CD-22CA176D20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AD-458A-84CD-22CA176D20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AD-458A-84CD-22CA176D20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AD-458A-84CD-22CA176D20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AD-458A-84CD-22CA176D20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AD-458A-84CD-22CA176D20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AD-458A-84CD-22CA176D20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AD-458A-84CD-22CA176D20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AD-458A-84CD-22CA176D20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AD-458A-84CD-22CA176D20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AD-458A-84CD-22CA176D20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AD-458A-84CD-22CA176D20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AD-458A-84CD-22CA176D20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AD-458A-84CD-22CA176D20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AD-458A-84CD-22CA176D20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AD-458A-84CD-22CA176D20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AD-458A-84CD-22CA176D20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AD-458A-84CD-22CA176D20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AD-458A-84CD-22CA176D20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AD-458A-84CD-22CA176D20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AD-458A-84CD-22CA176D20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AD-458A-84CD-22CA176D20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AD-458A-84CD-22CA176D20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AD-458A-84CD-22CA176D20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AD-458A-84CD-22CA176D20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AD-458A-84CD-22CA176D20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AD-458A-84CD-22CA176D20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AD-458A-84CD-22CA176D20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AD-458A-84CD-22CA176D20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AD-458A-84CD-22CA176D20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AD-458A-84CD-22CA176D20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AD-458A-84CD-22CA176D20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AD-458A-84CD-22CA176D20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AD-458A-84CD-22CA176D20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AD-458A-84CD-22CA176D20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AD-458A-84CD-22CA176D20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AD-458A-84CD-22CA176D20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AD-458A-84CD-22CA176D20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AD-458A-84CD-22CA176D20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AD-458A-84CD-22CA176D20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AD-458A-84CD-22CA176D20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AD-458A-84CD-22CA176D20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AD-458A-84CD-22CA176D20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AD-458A-84CD-22CA176D20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AD-458A-84CD-22CA176D20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AD-458A-84CD-22CA176D20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AD-458A-84CD-22CA176D20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AD-458A-84CD-22CA176D20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AD-458A-84CD-22CA176D20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AD-458A-84CD-22CA176D20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AD-458A-84CD-22CA176D20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AD-458A-84CD-22CA176D20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AD-458A-84CD-22CA176D20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AD-458A-84CD-22CA176D20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AD-458A-84CD-22CA176D20D5}"/>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AD-458A-84CD-22CA176D20D5}"/>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AD-458A-84CD-22CA176D20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AD-458A-84CD-22CA176D20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AD-458A-84CD-22CA176D20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AD-458A-84CD-22CA176D20D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AD-458A-84CD-22CA176D20D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AD-458A-84CD-22CA176D20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AD-458A-84CD-22CA176D20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AD-458A-84CD-22CA176D20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AD-458A-84CD-22CA176D20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AD-458A-84CD-22CA176D20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AD-458A-84CD-22CA176D20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AD-458A-84CD-22CA176D20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AD-458A-84CD-22CA176D20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AD-458A-84CD-22CA176D20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AD-458A-84CD-22CA176D20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AD-458A-84CD-22CA176D20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AD-458A-84CD-22CA176D20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AD-458A-84CD-22CA176D20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AD-458A-84CD-22CA176D20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AD-458A-84CD-22CA176D20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AD-458A-84CD-22CA176D20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AD-458A-84CD-22CA176D20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AD-458A-84CD-22CA176D20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AD-458A-84CD-22CA176D20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AD-458A-84CD-22CA176D20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AD-458A-84CD-22CA176D20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AD-458A-84CD-22CA176D20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AD-458A-84CD-22CA176D20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AD-458A-84CD-22CA176D20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AD-458A-84CD-22CA176D20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AD-458A-84CD-22CA176D20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AD-458A-84CD-22CA176D20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AD-458A-84CD-22CA176D20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AD-458A-84CD-22CA176D20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AD-458A-84CD-22CA176D20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AD-458A-84CD-22CA176D20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AD-458A-84CD-22CA176D20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AD-458A-84CD-22CA176D20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AD-458A-84CD-22CA176D20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AD-458A-84CD-22CA176D20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AD-458A-84CD-22CA176D20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AD-458A-84CD-22CA176D20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AD-458A-84CD-22CA176D20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AD-458A-84CD-22CA176D20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AD-458A-84CD-22CA176D20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AD-458A-84CD-22CA176D20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AD-458A-84CD-22CA176D20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AD-458A-84CD-22CA176D20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AD-458A-84CD-22CA176D20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AD-458A-84CD-22CA176D20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AD-458A-84CD-22CA176D20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AD-458A-84CD-22CA176D20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AD-458A-84CD-22CA176D20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AD-458A-84CD-22CA176D20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AD-458A-84CD-22CA176D20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AD-458A-84CD-22CA176D20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AD-458A-84CD-22CA176D20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AD-458A-84CD-22CA176D20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AD-458A-84CD-22CA176D20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AD-458A-84CD-22CA176D20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AD-458A-84CD-22CA176D20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AD-458A-84CD-22CA176D20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AD-458A-84CD-22CA176D20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AD-458A-84CD-22CA176D20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AD-458A-84CD-22CA176D20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AD-458A-84CD-22CA176D20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AD-458A-84CD-22CA176D20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AD-458A-84CD-22CA176D20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AD-458A-84CD-22CA176D20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AD-458A-84CD-22CA176D20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AD-458A-84CD-22CA176D20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AD-458A-84CD-22CA176D20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AD-458A-84CD-22CA176D20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AD-458A-84CD-22CA176D20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AD-458A-84CD-22CA176D20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AD-458A-84CD-22CA176D20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AD-458A-84CD-22CA176D20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AD-458A-84CD-22CA176D20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AD-458A-84CD-22CA176D20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AD-458A-84CD-22CA176D20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AD-458A-84CD-22CA176D20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AD-458A-84CD-22CA176D20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AD-458A-84CD-22CA176D20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AD-458A-84CD-22CA176D20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AD-458A-84CD-22CA176D20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AD-458A-84CD-22CA176D20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AD-458A-84CD-22CA176D20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AD-458A-84CD-22CA176D20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AD-458A-84CD-22CA176D20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AD-458A-84CD-22CA176D20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AD-458A-84CD-22CA176D20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AD-458A-84CD-22CA176D20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AD-458A-84CD-22CA176D20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AD-458A-84CD-22CA176D20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AD-458A-84CD-22CA176D20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AD-458A-84CD-22CA176D20D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1AD-458A-84CD-22CA176D20D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AD-458A-84CD-22CA176D20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AD-458A-84CD-22CA176D20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AD-458A-84CD-22CA176D20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AD-458A-84CD-22CA176D20D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AD-458A-84CD-22CA176D20D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AD-458A-84CD-22CA176D20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AD-458A-84CD-22CA176D20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AD-458A-84CD-22CA176D20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AD-458A-84CD-22CA176D20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AD-458A-84CD-22CA176D20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AD-458A-84CD-22CA176D20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AD-458A-84CD-22CA176D20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AD-458A-84CD-22CA176D20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AD-458A-84CD-22CA176D20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AD-458A-84CD-22CA176D20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AD-458A-84CD-22CA176D20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AD-458A-84CD-22CA176D20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AD-458A-84CD-22CA176D20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AD-458A-84CD-22CA176D20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AD-458A-84CD-22CA176D20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AD-458A-84CD-22CA176D20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AD-458A-84CD-22CA176D20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AD-458A-84CD-22CA176D20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AD-458A-84CD-22CA176D20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AD-458A-84CD-22CA176D20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AD-458A-84CD-22CA176D20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AD-458A-84CD-22CA176D20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AD-458A-84CD-22CA176D20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AD-458A-84CD-22CA176D20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AD-458A-84CD-22CA176D20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AD-458A-84CD-22CA176D20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AD-458A-84CD-22CA176D20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AD-458A-84CD-22CA176D20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AD-458A-84CD-22CA176D20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AD-458A-84CD-22CA176D20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AD-458A-84CD-22CA176D20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AD-458A-84CD-22CA176D20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AD-458A-84CD-22CA176D20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AD-458A-84CD-22CA176D20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AD-458A-84CD-22CA176D20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AD-458A-84CD-22CA176D20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AD-458A-84CD-22CA176D20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AD-458A-84CD-22CA176D20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AD-458A-84CD-22CA176D20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AD-458A-84CD-22CA176D20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AD-458A-84CD-22CA176D20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AD-458A-84CD-22CA176D20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AD-458A-84CD-22CA176D20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AD-458A-84CD-22CA176D20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AD-458A-84CD-22CA176D20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AD-458A-84CD-22CA176D20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AD-458A-84CD-22CA176D20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AD-458A-84CD-22CA176D20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AD-458A-84CD-22CA176D20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AD-458A-84CD-22CA176D20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AD-458A-84CD-22CA176D20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AD-458A-84CD-22CA176D20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AD-458A-84CD-22CA176D20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AD-458A-84CD-22CA176D20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AD-458A-84CD-22CA176D20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AD-458A-84CD-22CA176D20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AD-458A-84CD-22CA176D20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AD-458A-84CD-22CA176D20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AD-458A-84CD-22CA176D20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AD-458A-84CD-22CA176D20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AD-458A-84CD-22CA176D20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AD-458A-84CD-22CA176D20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AD-458A-84CD-22CA176D20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AD-458A-84CD-22CA176D20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AD-458A-84CD-22CA176D20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AD-458A-84CD-22CA176D20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AD-458A-84CD-22CA176D20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AD-458A-84CD-22CA176D20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AD-458A-84CD-22CA176D20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AD-458A-84CD-22CA176D20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AD-458A-84CD-22CA176D20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AD-458A-84CD-22CA176D20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AD-458A-84CD-22CA176D20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AD-458A-84CD-22CA176D20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AD-458A-84CD-22CA176D20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AD-458A-84CD-22CA176D20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AD-458A-84CD-22CA176D20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AD-458A-84CD-22CA176D20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AD-458A-84CD-22CA176D20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AD-458A-84CD-22CA176D20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AD-458A-84CD-22CA176D20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AD-458A-84CD-22CA176D20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AD-458A-84CD-22CA176D20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AD-458A-84CD-22CA176D20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AD-458A-84CD-22CA176D20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AD-458A-84CD-22CA176D20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AD-458A-84CD-22CA176D20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AD-458A-84CD-22CA176D20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AD-458A-84CD-22CA176D20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AD-458A-84CD-22CA176D20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AD-458A-84CD-22CA176D20D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AC5-4BCB-9D75-B0311126C39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AC5-4BCB-9D75-B0311126C3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C5-4BCB-9D75-B0311126C39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C5-4BCB-9D75-B0311126C3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C5-4BCB-9D75-B0311126C39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C5-4BCB-9D75-B0311126C39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C5-4BCB-9D75-B0311126C39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C5-4BCB-9D75-B0311126C3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C5-4BCB-9D75-B0311126C3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C5-4BCB-9D75-B0311126C3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C5-4BCB-9D75-B0311126C3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C5-4BCB-9D75-B0311126C3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C5-4BCB-9D75-B0311126C3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C5-4BCB-9D75-B0311126C3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C5-4BCB-9D75-B0311126C3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C5-4BCB-9D75-B0311126C3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C5-4BCB-9D75-B0311126C3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C5-4BCB-9D75-B0311126C3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C5-4BCB-9D75-B0311126C3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C5-4BCB-9D75-B0311126C3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C5-4BCB-9D75-B0311126C3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C5-4BCB-9D75-B0311126C3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C5-4BCB-9D75-B0311126C3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C5-4BCB-9D75-B0311126C3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AC5-4BCB-9D75-B0311126C3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AC5-4BCB-9D75-B0311126C3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C5-4BCB-9D75-B0311126C3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C5-4BCB-9D75-B0311126C3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C5-4BCB-9D75-B0311126C3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C5-4BCB-9D75-B0311126C3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C5-4BCB-9D75-B0311126C3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C5-4BCB-9D75-B0311126C3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C5-4BCB-9D75-B0311126C3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C5-4BCB-9D75-B0311126C3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C5-4BCB-9D75-B0311126C3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C5-4BCB-9D75-B0311126C3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C5-4BCB-9D75-B0311126C3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C5-4BCB-9D75-B0311126C3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C5-4BCB-9D75-B0311126C3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C5-4BCB-9D75-B0311126C3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C5-4BCB-9D75-B0311126C3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C5-4BCB-9D75-B0311126C3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C5-4BCB-9D75-B0311126C3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C5-4BCB-9D75-B0311126C3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C5-4BCB-9D75-B0311126C3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C5-4BCB-9D75-B0311126C3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C5-4BCB-9D75-B0311126C3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C5-4BCB-9D75-B0311126C3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C5-4BCB-9D75-B0311126C3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C5-4BCB-9D75-B0311126C3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C5-4BCB-9D75-B0311126C3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C5-4BCB-9D75-B0311126C3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C5-4BCB-9D75-B0311126C3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C5-4BCB-9D75-B0311126C3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C5-4BCB-9D75-B0311126C3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C5-4BCB-9D75-B0311126C3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C5-4BCB-9D75-B0311126C3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C5-4BCB-9D75-B0311126C3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C5-4BCB-9D75-B0311126C3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C5-4BCB-9D75-B0311126C3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C5-4BCB-9D75-B0311126C3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C5-4BCB-9D75-B0311126C3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C5-4BCB-9D75-B0311126C3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C5-4BCB-9D75-B0311126C3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C5-4BCB-9D75-B0311126C3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C5-4BCB-9D75-B0311126C3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C5-4BCB-9D75-B0311126C3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C5-4BCB-9D75-B0311126C3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C5-4BCB-9D75-B0311126C3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C5-4BCB-9D75-B0311126C3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C5-4BCB-9D75-B0311126C3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C5-4BCB-9D75-B0311126C3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C5-4BCB-9D75-B0311126C3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C5-4BCB-9D75-B0311126C3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C5-4BCB-9D75-B0311126C3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C5-4BCB-9D75-B0311126C3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C5-4BCB-9D75-B0311126C3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C5-4BCB-9D75-B0311126C3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C5-4BCB-9D75-B0311126C3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C5-4BCB-9D75-B0311126C3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C5-4BCB-9D75-B0311126C3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C5-4BCB-9D75-B0311126C3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C5-4BCB-9D75-B0311126C3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C5-4BCB-9D75-B0311126C3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C5-4BCB-9D75-B0311126C3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C5-4BCB-9D75-B0311126C3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C5-4BCB-9D75-B0311126C3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C5-4BCB-9D75-B0311126C3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C5-4BCB-9D75-B0311126C3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C5-4BCB-9D75-B0311126C3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C5-4BCB-9D75-B0311126C3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C5-4BCB-9D75-B0311126C3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C5-4BCB-9D75-B0311126C3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C5-4BCB-9D75-B0311126C3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C5-4BCB-9D75-B0311126C3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AC5-4BCB-9D75-B0311126C3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AC5-4BCB-9D75-B0311126C39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AC5-4BCB-9D75-B0311126C39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C5-4BCB-9D75-B0311126C3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C5-4BCB-9D75-B0311126C39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C5-4BCB-9D75-B0311126C3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C5-4BCB-9D75-B0311126C39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C5-4BCB-9D75-B0311126C39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C5-4BCB-9D75-B0311126C39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C5-4BCB-9D75-B0311126C3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C5-4BCB-9D75-B0311126C3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C5-4BCB-9D75-B0311126C3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C5-4BCB-9D75-B0311126C3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C5-4BCB-9D75-B0311126C3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C5-4BCB-9D75-B0311126C3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C5-4BCB-9D75-B0311126C3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C5-4BCB-9D75-B0311126C3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C5-4BCB-9D75-B0311126C3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C5-4BCB-9D75-B0311126C3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C5-4BCB-9D75-B0311126C3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C5-4BCB-9D75-B0311126C3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C5-4BCB-9D75-B0311126C3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C5-4BCB-9D75-B0311126C3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C5-4BCB-9D75-B0311126C3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C5-4BCB-9D75-B0311126C3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C5-4BCB-9D75-B0311126C3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C5-4BCB-9D75-B0311126C3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C5-4BCB-9D75-B0311126C3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C5-4BCB-9D75-B0311126C3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C5-4BCB-9D75-B0311126C3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C5-4BCB-9D75-B0311126C3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C5-4BCB-9D75-B0311126C3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C5-4BCB-9D75-B0311126C3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C5-4BCB-9D75-B0311126C3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C5-4BCB-9D75-B0311126C3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C5-4BCB-9D75-B0311126C3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C5-4BCB-9D75-B0311126C3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C5-4BCB-9D75-B0311126C3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C5-4BCB-9D75-B0311126C3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C5-4BCB-9D75-B0311126C3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C5-4BCB-9D75-B0311126C3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C5-4BCB-9D75-B0311126C3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C5-4BCB-9D75-B0311126C3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C5-4BCB-9D75-B0311126C3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C5-4BCB-9D75-B0311126C3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C5-4BCB-9D75-B0311126C3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C5-4BCB-9D75-B0311126C3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C5-4BCB-9D75-B0311126C3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C5-4BCB-9D75-B0311126C3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C5-4BCB-9D75-B0311126C3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C5-4BCB-9D75-B0311126C3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C5-4BCB-9D75-B0311126C3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C5-4BCB-9D75-B0311126C3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C5-4BCB-9D75-B0311126C3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C5-4BCB-9D75-B0311126C3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C5-4BCB-9D75-B0311126C3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C5-4BCB-9D75-B0311126C3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C5-4BCB-9D75-B0311126C3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C5-4BCB-9D75-B0311126C3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C5-4BCB-9D75-B0311126C3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C5-4BCB-9D75-B0311126C3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C5-4BCB-9D75-B0311126C3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C5-4BCB-9D75-B0311126C3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C5-4BCB-9D75-B0311126C3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C5-4BCB-9D75-B0311126C3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C5-4BCB-9D75-B0311126C3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C5-4BCB-9D75-B0311126C3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C5-4BCB-9D75-B0311126C3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C5-4BCB-9D75-B0311126C3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C5-4BCB-9D75-B0311126C3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C5-4BCB-9D75-B0311126C3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C5-4BCB-9D75-B0311126C3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C5-4BCB-9D75-B0311126C3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C5-4BCB-9D75-B0311126C3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C5-4BCB-9D75-B0311126C3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C5-4BCB-9D75-B0311126C3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C5-4BCB-9D75-B0311126C3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C5-4BCB-9D75-B0311126C3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C5-4BCB-9D75-B0311126C3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C5-4BCB-9D75-B0311126C3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C5-4BCB-9D75-B0311126C3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C5-4BCB-9D75-B0311126C3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C5-4BCB-9D75-B0311126C3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C5-4BCB-9D75-B0311126C3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C5-4BCB-9D75-B0311126C3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C5-4BCB-9D75-B0311126C3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C5-4BCB-9D75-B0311126C3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C5-4BCB-9D75-B0311126C3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C5-4BCB-9D75-B0311126C3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C5-4BCB-9D75-B0311126C3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C5-4BCB-9D75-B0311126C3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C5-4BCB-9D75-B0311126C3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C5-4BCB-9D75-B0311126C3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C5-4BCB-9D75-B0311126C3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C5-4BCB-9D75-B0311126C3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C5-4BCB-9D75-B0311126C3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C5-4BCB-9D75-B0311126C3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C5-4BCB-9D75-B0311126C3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C5-4BCB-9D75-B0311126C39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AC5-4BCB-9D75-B0311126C39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AC5-4BCB-9D75-B0311126C3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C5-4BCB-9D75-B0311126C39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C5-4BCB-9D75-B0311126C3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C5-4BCB-9D75-B0311126C39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C5-4BCB-9D75-B0311126C39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C5-4BCB-9D75-B0311126C39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C5-4BCB-9D75-B0311126C3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C5-4BCB-9D75-B0311126C3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C5-4BCB-9D75-B0311126C3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C5-4BCB-9D75-B0311126C3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C5-4BCB-9D75-B0311126C3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C5-4BCB-9D75-B0311126C3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C5-4BCB-9D75-B0311126C3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C5-4BCB-9D75-B0311126C3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C5-4BCB-9D75-B0311126C3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C5-4BCB-9D75-B0311126C3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C5-4BCB-9D75-B0311126C3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C5-4BCB-9D75-B0311126C3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C5-4BCB-9D75-B0311126C3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C5-4BCB-9D75-B0311126C3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C5-4BCB-9D75-B0311126C3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C5-4BCB-9D75-B0311126C3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C5-4BCB-9D75-B0311126C3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C5-4BCB-9D75-B0311126C3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AC5-4BCB-9D75-B0311126C3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C5-4BCB-9D75-B0311126C3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C5-4BCB-9D75-B0311126C3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C5-4BCB-9D75-B0311126C3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C5-4BCB-9D75-B0311126C3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C5-4BCB-9D75-B0311126C3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C5-4BCB-9D75-B0311126C3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C5-4BCB-9D75-B0311126C3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C5-4BCB-9D75-B0311126C3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C5-4BCB-9D75-B0311126C3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C5-4BCB-9D75-B0311126C3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C5-4BCB-9D75-B0311126C3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C5-4BCB-9D75-B0311126C3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C5-4BCB-9D75-B0311126C3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C5-4BCB-9D75-B0311126C3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C5-4BCB-9D75-B0311126C3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C5-4BCB-9D75-B0311126C3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C5-4BCB-9D75-B0311126C3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C5-4BCB-9D75-B0311126C3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C5-4BCB-9D75-B0311126C3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C5-4BCB-9D75-B0311126C3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C5-4BCB-9D75-B0311126C3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C5-4BCB-9D75-B0311126C3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C5-4BCB-9D75-B0311126C3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C5-4BCB-9D75-B0311126C3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C5-4BCB-9D75-B0311126C3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C5-4BCB-9D75-B0311126C3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C5-4BCB-9D75-B0311126C3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C5-4BCB-9D75-B0311126C3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C5-4BCB-9D75-B0311126C3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C5-4BCB-9D75-B0311126C3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C5-4BCB-9D75-B0311126C3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C5-4BCB-9D75-B0311126C3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C5-4BCB-9D75-B0311126C3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C5-4BCB-9D75-B0311126C3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C5-4BCB-9D75-B0311126C3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C5-4BCB-9D75-B0311126C3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C5-4BCB-9D75-B0311126C3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C5-4BCB-9D75-B0311126C3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C5-4BCB-9D75-B0311126C3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C5-4BCB-9D75-B0311126C3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C5-4BCB-9D75-B0311126C3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C5-4BCB-9D75-B0311126C3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C5-4BCB-9D75-B0311126C3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C5-4BCB-9D75-B0311126C3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C5-4BCB-9D75-B0311126C3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C5-4BCB-9D75-B0311126C3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C5-4BCB-9D75-B0311126C3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C5-4BCB-9D75-B0311126C3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C5-4BCB-9D75-B0311126C3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C5-4BCB-9D75-B0311126C3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C5-4BCB-9D75-B0311126C3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C5-4BCB-9D75-B0311126C3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C5-4BCB-9D75-B0311126C3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C5-4BCB-9D75-B0311126C3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C5-4BCB-9D75-B0311126C3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C5-4BCB-9D75-B0311126C3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C5-4BCB-9D75-B0311126C3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C5-4BCB-9D75-B0311126C3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C5-4BCB-9D75-B0311126C3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C5-4BCB-9D75-B0311126C3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C5-4BCB-9D75-B0311126C3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C5-4BCB-9D75-B0311126C3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C5-4BCB-9D75-B0311126C3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C5-4BCB-9D75-B0311126C3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C5-4BCB-9D75-B0311126C3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C5-4BCB-9D75-B0311126C3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C5-4BCB-9D75-B0311126C3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C5-4BCB-9D75-B0311126C3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C5-4BCB-9D75-B0311126C3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C5-4BCB-9D75-B0311126C3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AC5-4BCB-9D75-B0311126C39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97.7</c:v>
                </c:pt>
                <c:pt idx="12">
                  <c:v>97.7</c:v>
                </c:pt>
                <c:pt idx="13">
                  <c:v>97.7</c:v>
                </c:pt>
                <c:pt idx="14">
                  <c:v>97.7</c:v>
                </c:pt>
                <c:pt idx="15">
                  <c:v>97.7</c:v>
                </c:pt>
                <c:pt idx="16">
                  <c:v>97.7</c:v>
                </c:pt>
                <c:pt idx="17">
                  <c:v>97.7</c:v>
                </c:pt>
                <c:pt idx="18">
                  <c:v>97.7</c:v>
                </c:pt>
                <c:pt idx="19">
                  <c:v>97.7</c:v>
                </c:pt>
                <c:pt idx="20">
                  <c:v>97.7</c:v>
                </c:pt>
                <c:pt idx="21">
                  <c:v>97.7</c:v>
                </c:pt>
                <c:pt idx="22">
                  <c:v>97.7</c:v>
                </c:pt>
                <c:pt idx="23">
                  <c:v>97.7</c:v>
                </c:pt>
                <c:pt idx="24">
                  <c:v>97.7</c:v>
                </c:pt>
                <c:pt idx="25">
                  <c:v>97.7</c:v>
                </c:pt>
              </c:numCache>
            </c:numRef>
          </c:yVal>
          <c:smooth val="0"/>
          <c:extLst>
            <c:ext xmlns:c16="http://schemas.microsoft.com/office/drawing/2014/chart" uri="{C3380CC4-5D6E-409C-BE32-E72D297353CC}">
              <c16:uniqueId val="{00000000-1747-497F-B959-68B00969BAA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47-497F-B959-68B00969BA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47-497F-B959-68B00969BAA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47-497F-B959-68B00969BA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47-497F-B959-68B00969BAA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47-497F-B959-68B00969BA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47-497F-B959-68B00969BA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47-497F-B959-68B00969BA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47-497F-B959-68B00969B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47-497F-B959-68B00969B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47-497F-B959-68B00969B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47-497F-B959-68B00969B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47-497F-B959-68B00969B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47-497F-B959-68B00969B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47-497F-B959-68B00969B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47-497F-B959-68B00969B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47-497F-B959-68B00969B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47-497F-B959-68B00969B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47-497F-B959-68B00969B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47-497F-B959-68B00969B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47-497F-B959-68B00969B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47-497F-B959-68B00969B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47-497F-B959-68B00969B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47-497F-B959-68B00969B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747-497F-B959-68B00969B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47-497F-B959-68B00969B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47-497F-B959-68B00969B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47-497F-B959-68B00969B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47-497F-B959-68B00969B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47-497F-B959-68B00969B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47-497F-B959-68B00969B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47-497F-B959-68B00969B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47-497F-B959-68B00969B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47-497F-B959-68B00969B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47-497F-B959-68B00969B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47-497F-B959-68B00969B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47-497F-B959-68B00969B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47-497F-B959-68B00969B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47-497F-B959-68B00969B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47-497F-B959-68B00969B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47-497F-B959-68B00969B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47-497F-B959-68B00969B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47-497F-B959-68B00969B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47-497F-B959-68B00969B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47-497F-B959-68B00969B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47-497F-B959-68B00969B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47-497F-B959-68B00969B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47-497F-B959-68B00969B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47-497F-B959-68B00969B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47-497F-B959-68B00969B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47-497F-B959-68B00969B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47-497F-B959-68B00969B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47-497F-B959-68B00969B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47-497F-B959-68B00969B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47-497F-B959-68B00969B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47-497F-B959-68B00969B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47-497F-B959-68B00969B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47-497F-B959-68B00969B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47-497F-B959-68B00969B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47-497F-B959-68B00969B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47-497F-B959-68B00969B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47-497F-B959-68B00969B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47-497F-B959-68B00969B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47-497F-B959-68B00969B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47-497F-B959-68B00969B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47-497F-B959-68B00969B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47-497F-B959-68B00969B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47-497F-B959-68B00969B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47-497F-B959-68B00969B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47-497F-B959-68B00969B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47-497F-B959-68B00969B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47-497F-B959-68B00969B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47-497F-B959-68B00969B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47-497F-B959-68B00969B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47-497F-B959-68B00969B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47-497F-B959-68B00969B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47-497F-B959-68B00969B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47-497F-B959-68B00969B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47-497F-B959-68B00969B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47-497F-B959-68B00969B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47-497F-B959-68B00969B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47-497F-B959-68B00969B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47-497F-B959-68B00969B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47-497F-B959-68B00969B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47-497F-B959-68B00969B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47-497F-B959-68B00969B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47-497F-B959-68B00969B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47-497F-B959-68B00969B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47-497F-B959-68B00969B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47-497F-B959-68B00969B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47-497F-B959-68B00969B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47-497F-B959-68B00969B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47-497F-B959-68B00969B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47-497F-B959-68B00969B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47-497F-B959-68B00969B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747-497F-B959-68B00969B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96.76</c:v>
                </c:pt>
                <c:pt idx="2">
                  <c:v>98.622389999999996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747-497F-B959-68B00969BAA8}"/>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58.4</c:v>
                </c:pt>
                <c:pt idx="12">
                  <c:v>58.4</c:v>
                </c:pt>
                <c:pt idx="13">
                  <c:v>58.4</c:v>
                </c:pt>
                <c:pt idx="14">
                  <c:v>58.4</c:v>
                </c:pt>
                <c:pt idx="15">
                  <c:v>58.4</c:v>
                </c:pt>
                <c:pt idx="16">
                  <c:v>58.4</c:v>
                </c:pt>
                <c:pt idx="17">
                  <c:v>58.4</c:v>
                </c:pt>
                <c:pt idx="18">
                  <c:v>58.4</c:v>
                </c:pt>
                <c:pt idx="19">
                  <c:v>58.4</c:v>
                </c:pt>
                <c:pt idx="20">
                  <c:v>58.4</c:v>
                </c:pt>
                <c:pt idx="21">
                  <c:v>58.4</c:v>
                </c:pt>
                <c:pt idx="22">
                  <c:v>58.4</c:v>
                </c:pt>
                <c:pt idx="23">
                  <c:v>58.4</c:v>
                </c:pt>
                <c:pt idx="24">
                  <c:v>58.4</c:v>
                </c:pt>
                <c:pt idx="25">
                  <c:v>58.4</c:v>
                </c:pt>
              </c:numCache>
            </c:numRef>
          </c:yVal>
          <c:smooth val="0"/>
          <c:extLst>
            <c:ext xmlns:c16="http://schemas.microsoft.com/office/drawing/2014/chart" uri="{C3380CC4-5D6E-409C-BE32-E72D297353CC}">
              <c16:uniqueId val="{00000061-1747-497F-B959-68B00969BAA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47-497F-B959-68B00969BAA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47-497F-B959-68B00969BAA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47-497F-B959-68B00969BAA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47-497F-B959-68B00969BAA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47-497F-B959-68B00969BAA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47-497F-B959-68B00969BAA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47-497F-B959-68B00969BAA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47-497F-B959-68B00969BAA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47-497F-B959-68B00969BAA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47-497F-B959-68B00969BAA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47-497F-B959-68B00969BAA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47-497F-B959-68B00969BAA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47-497F-B959-68B00969BAA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47-497F-B959-68B00969BAA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47-497F-B959-68B00969BAA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47-497F-B959-68B00969BAA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47-497F-B959-68B00969BAA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47-497F-B959-68B00969BAA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47-497F-B959-68B00969BAA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47-497F-B959-68B00969BAA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47-497F-B959-68B00969BAA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47-497F-B959-68B00969BAA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47-497F-B959-68B00969B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47-497F-B959-68B00969B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47-497F-B959-68B00969B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47-497F-B959-68B00969B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47-497F-B959-68B00969B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47-497F-B959-68B00969B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47-497F-B959-68B00969B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47-497F-B959-68B00969B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47-497F-B959-68B00969B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47-497F-B959-68B00969B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47-497F-B959-68B00969B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47-497F-B959-68B00969B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47-497F-B959-68B00969B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47-497F-B959-68B00969B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47-497F-B959-68B00969B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47-497F-B959-68B00969B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47-497F-B959-68B00969B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47-497F-B959-68B00969B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47-497F-B959-68B00969B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47-497F-B959-68B00969B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47-497F-B959-68B00969B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47-497F-B959-68B00969B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47-497F-B959-68B00969B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47-497F-B959-68B00969B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47-497F-B959-68B00969B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47-497F-B959-68B00969B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47-497F-B959-68B00969B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47-497F-B959-68B00969B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47-497F-B959-68B00969B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47-497F-B959-68B00969B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47-497F-B959-68B00969B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47-497F-B959-68B00969B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47-497F-B959-68B00969B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47-497F-B959-68B00969B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47-497F-B959-68B00969B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47-497F-B959-68B00969B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47-497F-B959-68B00969B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47-497F-B959-68B00969B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47-497F-B959-68B00969B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47-497F-B959-68B00969B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47-497F-B959-68B00969B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47-497F-B959-68B00969B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47-497F-B959-68B00969B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47-497F-B959-68B00969B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47-497F-B959-68B00969B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47-497F-B959-68B00969B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47-497F-B959-68B00969B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47-497F-B959-68B00969B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47-497F-B959-68B00969B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47-497F-B959-68B00969B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47-497F-B959-68B00969B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47-497F-B959-68B00969B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47-497F-B959-68B00969B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47-497F-B959-68B00969B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47-497F-B959-68B00969B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47-497F-B959-68B00969B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47-497F-B959-68B00969B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47-497F-B959-68B00969B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47-497F-B959-68B00969B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47-497F-B959-68B00969B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47-497F-B959-68B00969B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47-497F-B959-68B00969B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47-497F-B959-68B00969B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47-497F-B959-68B00969B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47-497F-B959-68B00969B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47-497F-B959-68B00969B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47-497F-B959-68B00969B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47-497F-B959-68B00969B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47-497F-B959-68B00969B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47-497F-B959-68B00969B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47-497F-B959-68B00969B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47-497F-B959-68B00969B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47-497F-B959-68B00969BAA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61.37</c:v>
                </c:pt>
                <c:pt idx="2">
                  <c:v>55.399760000000001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47-497F-B959-68B00969BAA8}"/>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46.4</c:v>
                </c:pt>
                <c:pt idx="12">
                  <c:v>46.4</c:v>
                </c:pt>
                <c:pt idx="13">
                  <c:v>46.4</c:v>
                </c:pt>
                <c:pt idx="14">
                  <c:v>46.4</c:v>
                </c:pt>
                <c:pt idx="15">
                  <c:v>46.4</c:v>
                </c:pt>
                <c:pt idx="16">
                  <c:v>46.4</c:v>
                </c:pt>
                <c:pt idx="17">
                  <c:v>46.4</c:v>
                </c:pt>
                <c:pt idx="18">
                  <c:v>46.4</c:v>
                </c:pt>
                <c:pt idx="19">
                  <c:v>46.4</c:v>
                </c:pt>
                <c:pt idx="20">
                  <c:v>46.4</c:v>
                </c:pt>
                <c:pt idx="21">
                  <c:v>46.4</c:v>
                </c:pt>
                <c:pt idx="22">
                  <c:v>46.4</c:v>
                </c:pt>
                <c:pt idx="23">
                  <c:v>46.4</c:v>
                </c:pt>
                <c:pt idx="24">
                  <c:v>46.4</c:v>
                </c:pt>
                <c:pt idx="25">
                  <c:v>46.4</c:v>
                </c:pt>
              </c:numCache>
            </c:numRef>
          </c:yVal>
          <c:smooth val="0"/>
          <c:extLst>
            <c:ext xmlns:c16="http://schemas.microsoft.com/office/drawing/2014/chart" uri="{C3380CC4-5D6E-409C-BE32-E72D297353CC}">
              <c16:uniqueId val="{000000C2-1747-497F-B959-68B00969BAA8}"/>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47-497F-B959-68B00969BA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47-497F-B959-68B00969BAA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47-497F-B959-68B00969BA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47-497F-B959-68B00969BAA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47-497F-B959-68B00969BA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47-497F-B959-68B00969BA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47-497F-B959-68B00969BA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47-497F-B959-68B00969B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47-497F-B959-68B00969B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47-497F-B959-68B00969B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47-497F-B959-68B00969B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47-497F-B959-68B00969B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47-497F-B959-68B00969B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47-497F-B959-68B00969B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47-497F-B959-68B00969B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47-497F-B959-68B00969B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47-497F-B959-68B00969B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47-497F-B959-68B00969B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47-497F-B959-68B00969B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47-497F-B959-68B00969B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47-497F-B959-68B00969B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47-497F-B959-68B00969B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47-497F-B959-68B00969B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47-497F-B959-68B00969B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47-497F-B959-68B00969B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47-497F-B959-68B00969B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47-497F-B959-68B00969B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47-497F-B959-68B00969B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47-497F-B959-68B00969B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47-497F-B959-68B00969B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47-497F-B959-68B00969B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47-497F-B959-68B00969B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47-497F-B959-68B00969B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47-497F-B959-68B00969B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47-497F-B959-68B00969B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47-497F-B959-68B00969B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47-497F-B959-68B00969B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47-497F-B959-68B00969B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47-497F-B959-68B00969B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47-497F-B959-68B00969B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47-497F-B959-68B00969B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47-497F-B959-68B00969B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47-497F-B959-68B00969B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47-497F-B959-68B00969B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47-497F-B959-68B00969B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47-497F-B959-68B00969B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47-497F-B959-68B00969B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47-497F-B959-68B00969B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47-497F-B959-68B00969B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47-497F-B959-68B00969B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47-497F-B959-68B00969B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47-497F-B959-68B00969B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47-497F-B959-68B00969B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47-497F-B959-68B00969B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47-497F-B959-68B00969B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47-497F-B959-68B00969B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47-497F-B959-68B00969B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47-497F-B959-68B00969B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47-497F-B959-68B00969B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47-497F-B959-68B00969B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47-497F-B959-68B00969B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47-497F-B959-68B00969B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47-497F-B959-68B00969B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47-497F-B959-68B00969B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47-497F-B959-68B00969B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47-497F-B959-68B00969B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47-497F-B959-68B00969B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47-497F-B959-68B00969B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47-497F-B959-68B00969B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47-497F-B959-68B00969B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47-497F-B959-68B00969B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47-497F-B959-68B00969B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47-497F-B959-68B00969B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47-497F-B959-68B00969B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47-497F-B959-68B00969B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47-497F-B959-68B00969B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47-497F-B959-68B00969B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47-497F-B959-68B00969B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47-497F-B959-68B00969B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47-497F-B959-68B00969B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47-497F-B959-68B00969B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47-497F-B959-68B00969B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47-497F-B959-68B00969B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47-497F-B959-68B00969B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47-497F-B959-68B00969B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47-497F-B959-68B00969B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47-497F-B959-68B00969B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47-497F-B959-68B00969B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47-497F-B959-68B00969B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47-497F-B959-68B00969B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47-497F-B959-68B00969B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47-497F-B959-68B00969B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47-497F-B959-68B00969B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47-497F-B959-68B00969B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47-497F-B959-68B00969B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45.076000000000001</c:v>
                </c:pt>
                <c:pt idx="2">
                  <c:v>47.687579999999997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47-497F-B959-68B00969BAA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DB6-4992-8F0C-76DD5A8DAC4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DB6-4992-8F0C-76DD5A8DAC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B6-4992-8F0C-76DD5A8DAC4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B6-4992-8F0C-76DD5A8DAC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B6-4992-8F0C-76DD5A8DAC4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B6-4992-8F0C-76DD5A8DAC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B6-4992-8F0C-76DD5A8DAC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B6-4992-8F0C-76DD5A8DAC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B6-4992-8F0C-76DD5A8DAC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B6-4992-8F0C-76DD5A8DAC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B6-4992-8F0C-76DD5A8DAC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B6-4992-8F0C-76DD5A8DAC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B6-4992-8F0C-76DD5A8DAC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B6-4992-8F0C-76DD5A8DAC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B6-4992-8F0C-76DD5A8DAC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B6-4992-8F0C-76DD5A8DAC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B6-4992-8F0C-76DD5A8DAC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B6-4992-8F0C-76DD5A8DAC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B6-4992-8F0C-76DD5A8DAC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B6-4992-8F0C-76DD5A8DAC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B6-4992-8F0C-76DD5A8DAC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B6-4992-8F0C-76DD5A8DAC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B6-4992-8F0C-76DD5A8DAC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B6-4992-8F0C-76DD5A8DAC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DB6-4992-8F0C-76DD5A8DAC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DB6-4992-8F0C-76DD5A8DAC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B6-4992-8F0C-76DD5A8DAC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B6-4992-8F0C-76DD5A8DAC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B6-4992-8F0C-76DD5A8DAC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B6-4992-8F0C-76DD5A8DAC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B6-4992-8F0C-76DD5A8DAC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B6-4992-8F0C-76DD5A8DAC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B6-4992-8F0C-76DD5A8DAC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B6-4992-8F0C-76DD5A8DAC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B6-4992-8F0C-76DD5A8DAC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B6-4992-8F0C-76DD5A8DAC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B6-4992-8F0C-76DD5A8DAC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B6-4992-8F0C-76DD5A8DAC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B6-4992-8F0C-76DD5A8DAC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B6-4992-8F0C-76DD5A8DAC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B6-4992-8F0C-76DD5A8DAC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B6-4992-8F0C-76DD5A8DAC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B6-4992-8F0C-76DD5A8DAC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B6-4992-8F0C-76DD5A8DAC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B6-4992-8F0C-76DD5A8DAC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B6-4992-8F0C-76DD5A8DAC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B6-4992-8F0C-76DD5A8DAC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B6-4992-8F0C-76DD5A8DAC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B6-4992-8F0C-76DD5A8DAC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B6-4992-8F0C-76DD5A8DAC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B6-4992-8F0C-76DD5A8DAC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B6-4992-8F0C-76DD5A8DAC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B6-4992-8F0C-76DD5A8DAC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B6-4992-8F0C-76DD5A8DAC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B6-4992-8F0C-76DD5A8DAC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B6-4992-8F0C-76DD5A8DAC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B6-4992-8F0C-76DD5A8DAC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B6-4992-8F0C-76DD5A8DAC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B6-4992-8F0C-76DD5A8DAC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B6-4992-8F0C-76DD5A8DAC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B6-4992-8F0C-76DD5A8DAC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B6-4992-8F0C-76DD5A8DAC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B6-4992-8F0C-76DD5A8DAC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B6-4992-8F0C-76DD5A8DAC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B6-4992-8F0C-76DD5A8DAC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B6-4992-8F0C-76DD5A8DAC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B6-4992-8F0C-76DD5A8DAC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B6-4992-8F0C-76DD5A8DAC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B6-4992-8F0C-76DD5A8DAC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B6-4992-8F0C-76DD5A8DAC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B6-4992-8F0C-76DD5A8DAC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B6-4992-8F0C-76DD5A8DAC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B6-4992-8F0C-76DD5A8DAC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B6-4992-8F0C-76DD5A8DAC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B6-4992-8F0C-76DD5A8DAC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B6-4992-8F0C-76DD5A8DAC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B6-4992-8F0C-76DD5A8DAC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B6-4992-8F0C-76DD5A8DAC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B6-4992-8F0C-76DD5A8DAC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B6-4992-8F0C-76DD5A8DAC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B6-4992-8F0C-76DD5A8DAC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B6-4992-8F0C-76DD5A8DAC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B6-4992-8F0C-76DD5A8DAC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B6-4992-8F0C-76DD5A8DAC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B6-4992-8F0C-76DD5A8DAC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B6-4992-8F0C-76DD5A8DAC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B6-4992-8F0C-76DD5A8DAC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B6-4992-8F0C-76DD5A8DAC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B6-4992-8F0C-76DD5A8DAC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B6-4992-8F0C-76DD5A8DAC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B6-4992-8F0C-76DD5A8DAC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B6-4992-8F0C-76DD5A8DAC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B6-4992-8F0C-76DD5A8DAC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B6-4992-8F0C-76DD5A8DAC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B6-4992-8F0C-76DD5A8DAC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DB6-4992-8F0C-76DD5A8DAC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DB6-4992-8F0C-76DD5A8DAC4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DB6-4992-8F0C-76DD5A8DAC43}"/>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DB6-4992-8F0C-76DD5A8DAC43}"/>
              </c:ext>
            </c:extLst>
          </c:dPt>
          <c:dPt>
            <c:idx val="2"/>
            <c:bubble3D val="0"/>
            <c:extLst>
              <c:ext xmlns:c16="http://schemas.microsoft.com/office/drawing/2014/chart" uri="{C3380CC4-5D6E-409C-BE32-E72D297353CC}">
                <c16:uniqueId val="{00000063-4DB6-4992-8F0C-76DD5A8DAC43}"/>
              </c:ext>
            </c:extLst>
          </c:dPt>
          <c:dPt>
            <c:idx val="3"/>
            <c:bubble3D val="0"/>
            <c:extLst>
              <c:ext xmlns:c16="http://schemas.microsoft.com/office/drawing/2014/chart" uri="{C3380CC4-5D6E-409C-BE32-E72D297353CC}">
                <c16:uniqueId val="{00000064-4DB6-4992-8F0C-76DD5A8DAC4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DB6-4992-8F0C-76DD5A8DAC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DB6-4992-8F0C-76DD5A8DAC4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DB6-4992-8F0C-76DD5A8DAC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DB6-4992-8F0C-76DD5A8DAC4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DB6-4992-8F0C-76DD5A8DAC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DB6-4992-8F0C-76DD5A8DAC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DB6-4992-8F0C-76DD5A8DAC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DB6-4992-8F0C-76DD5A8DAC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DB6-4992-8F0C-76DD5A8DAC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DB6-4992-8F0C-76DD5A8DAC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DB6-4992-8F0C-76DD5A8DAC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DB6-4992-8F0C-76DD5A8DAC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DB6-4992-8F0C-76DD5A8DAC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DB6-4992-8F0C-76DD5A8DAC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DB6-4992-8F0C-76DD5A8DAC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DB6-4992-8F0C-76DD5A8DAC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DB6-4992-8F0C-76DD5A8DAC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DB6-4992-8F0C-76DD5A8DAC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DB6-4992-8F0C-76DD5A8DAC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DB6-4992-8F0C-76DD5A8DAC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DB6-4992-8F0C-76DD5A8DAC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DB6-4992-8F0C-76DD5A8DAC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DB6-4992-8F0C-76DD5A8DAC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DB6-4992-8F0C-76DD5A8DAC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DB6-4992-8F0C-76DD5A8DAC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DB6-4992-8F0C-76DD5A8DAC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DB6-4992-8F0C-76DD5A8DAC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DB6-4992-8F0C-76DD5A8DAC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DB6-4992-8F0C-76DD5A8DAC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DB6-4992-8F0C-76DD5A8DAC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DB6-4992-8F0C-76DD5A8DAC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DB6-4992-8F0C-76DD5A8DAC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DB6-4992-8F0C-76DD5A8DAC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DB6-4992-8F0C-76DD5A8DAC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DB6-4992-8F0C-76DD5A8DAC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DB6-4992-8F0C-76DD5A8DAC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DB6-4992-8F0C-76DD5A8DAC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DB6-4992-8F0C-76DD5A8DAC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DB6-4992-8F0C-76DD5A8DAC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DB6-4992-8F0C-76DD5A8DAC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DB6-4992-8F0C-76DD5A8DAC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DB6-4992-8F0C-76DD5A8DAC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DB6-4992-8F0C-76DD5A8DAC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DB6-4992-8F0C-76DD5A8DAC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DB6-4992-8F0C-76DD5A8DAC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DB6-4992-8F0C-76DD5A8DAC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DB6-4992-8F0C-76DD5A8DAC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DB6-4992-8F0C-76DD5A8DAC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DB6-4992-8F0C-76DD5A8DAC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DB6-4992-8F0C-76DD5A8DAC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B6-4992-8F0C-76DD5A8DAC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B6-4992-8F0C-76DD5A8DAC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B6-4992-8F0C-76DD5A8DAC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B6-4992-8F0C-76DD5A8DAC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B6-4992-8F0C-76DD5A8DAC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B6-4992-8F0C-76DD5A8DAC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B6-4992-8F0C-76DD5A8DAC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B6-4992-8F0C-76DD5A8DAC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B6-4992-8F0C-76DD5A8DAC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B6-4992-8F0C-76DD5A8DAC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B6-4992-8F0C-76DD5A8DAC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B6-4992-8F0C-76DD5A8DAC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B6-4992-8F0C-76DD5A8DAC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B6-4992-8F0C-76DD5A8DAC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B6-4992-8F0C-76DD5A8DAC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B6-4992-8F0C-76DD5A8DAC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B6-4992-8F0C-76DD5A8DAC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B6-4992-8F0C-76DD5A8DAC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B6-4992-8F0C-76DD5A8DAC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B6-4992-8F0C-76DD5A8DAC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B6-4992-8F0C-76DD5A8DAC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B6-4992-8F0C-76DD5A8DAC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B6-4992-8F0C-76DD5A8DAC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B6-4992-8F0C-76DD5A8DAC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B6-4992-8F0C-76DD5A8DAC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B6-4992-8F0C-76DD5A8DAC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B6-4992-8F0C-76DD5A8DAC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B6-4992-8F0C-76DD5A8DAC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B6-4992-8F0C-76DD5A8DAC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B6-4992-8F0C-76DD5A8DAC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B6-4992-8F0C-76DD5A8DAC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B6-4992-8F0C-76DD5A8DAC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B6-4992-8F0C-76DD5A8DAC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B6-4992-8F0C-76DD5A8DAC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B6-4992-8F0C-76DD5A8DAC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B6-4992-8F0C-76DD5A8DAC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B6-4992-8F0C-76DD5A8DAC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B6-4992-8F0C-76DD5A8DAC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B6-4992-8F0C-76DD5A8DAC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B6-4992-8F0C-76DD5A8DAC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B6-4992-8F0C-76DD5A8DAC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B6-4992-8F0C-76DD5A8DAC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B6-4992-8F0C-76DD5A8DAC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B6-4992-8F0C-76DD5A8DAC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B6-4992-8F0C-76DD5A8DAC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DB6-4992-8F0C-76DD5A8DAC4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DB6-4992-8F0C-76DD5A8DAC4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DB6-4992-8F0C-76DD5A8DAC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DB6-4992-8F0C-76DD5A8DAC4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DB6-4992-8F0C-76DD5A8DAC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DB6-4992-8F0C-76DD5A8DAC4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DB6-4992-8F0C-76DD5A8DAC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DB6-4992-8F0C-76DD5A8DAC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DB6-4992-8F0C-76DD5A8DAC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DB6-4992-8F0C-76DD5A8DAC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DB6-4992-8F0C-76DD5A8DAC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DB6-4992-8F0C-76DD5A8DAC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DB6-4992-8F0C-76DD5A8DAC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DB6-4992-8F0C-76DD5A8DAC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DB6-4992-8F0C-76DD5A8DAC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DB6-4992-8F0C-76DD5A8DAC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DB6-4992-8F0C-76DD5A8DAC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DB6-4992-8F0C-76DD5A8DAC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DB6-4992-8F0C-76DD5A8DAC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DB6-4992-8F0C-76DD5A8DAC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DB6-4992-8F0C-76DD5A8DAC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DB6-4992-8F0C-76DD5A8DAC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DB6-4992-8F0C-76DD5A8DAC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DB6-4992-8F0C-76DD5A8DAC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DB6-4992-8F0C-76DD5A8DAC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DB6-4992-8F0C-76DD5A8DAC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DB6-4992-8F0C-76DD5A8DAC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DB6-4992-8F0C-76DD5A8DAC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DB6-4992-8F0C-76DD5A8DAC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DB6-4992-8F0C-76DD5A8DAC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DB6-4992-8F0C-76DD5A8DAC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DB6-4992-8F0C-76DD5A8DAC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DB6-4992-8F0C-76DD5A8DAC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DB6-4992-8F0C-76DD5A8DAC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DB6-4992-8F0C-76DD5A8DAC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DB6-4992-8F0C-76DD5A8DAC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DB6-4992-8F0C-76DD5A8DAC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DB6-4992-8F0C-76DD5A8DAC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DB6-4992-8F0C-76DD5A8DAC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DB6-4992-8F0C-76DD5A8DAC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DB6-4992-8F0C-76DD5A8DAC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DB6-4992-8F0C-76DD5A8DAC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DB6-4992-8F0C-76DD5A8DAC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DB6-4992-8F0C-76DD5A8DAC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DB6-4992-8F0C-76DD5A8DAC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DB6-4992-8F0C-76DD5A8DAC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DB6-4992-8F0C-76DD5A8DAC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DB6-4992-8F0C-76DD5A8DAC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DB6-4992-8F0C-76DD5A8DAC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DB6-4992-8F0C-76DD5A8DAC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DB6-4992-8F0C-76DD5A8DAC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DB6-4992-8F0C-76DD5A8DAC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DB6-4992-8F0C-76DD5A8DAC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DB6-4992-8F0C-76DD5A8DAC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DB6-4992-8F0C-76DD5A8DAC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DB6-4992-8F0C-76DD5A8DAC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DB6-4992-8F0C-76DD5A8DAC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DB6-4992-8F0C-76DD5A8DAC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DB6-4992-8F0C-76DD5A8DAC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DB6-4992-8F0C-76DD5A8DAC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DB6-4992-8F0C-76DD5A8DAC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DB6-4992-8F0C-76DD5A8DAC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DB6-4992-8F0C-76DD5A8DAC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DB6-4992-8F0C-76DD5A8DAC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DB6-4992-8F0C-76DD5A8DAC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DB6-4992-8F0C-76DD5A8DAC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DB6-4992-8F0C-76DD5A8DAC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DB6-4992-8F0C-76DD5A8DAC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DB6-4992-8F0C-76DD5A8DAC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DB6-4992-8F0C-76DD5A8DAC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DB6-4992-8F0C-76DD5A8DAC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DB6-4992-8F0C-76DD5A8DAC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DB6-4992-8F0C-76DD5A8DAC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DB6-4992-8F0C-76DD5A8DAC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DB6-4992-8F0C-76DD5A8DAC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DB6-4992-8F0C-76DD5A8DAC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DB6-4992-8F0C-76DD5A8DAC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DB6-4992-8F0C-76DD5A8DAC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DB6-4992-8F0C-76DD5A8DAC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DB6-4992-8F0C-76DD5A8DAC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DB6-4992-8F0C-76DD5A8DAC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DB6-4992-8F0C-76DD5A8DAC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DB6-4992-8F0C-76DD5A8DAC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DB6-4992-8F0C-76DD5A8DAC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DB6-4992-8F0C-76DD5A8DAC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DB6-4992-8F0C-76DD5A8DAC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DB6-4992-8F0C-76DD5A8DAC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DB6-4992-8F0C-76DD5A8DAC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DB6-4992-8F0C-76DD5A8DAC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DB6-4992-8F0C-76DD5A8DAC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DB6-4992-8F0C-76DD5A8DAC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DB6-4992-8F0C-76DD5A8DAC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DB6-4992-8F0C-76DD5A8DAC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DB6-4992-8F0C-76DD5A8DAC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DB6-4992-8F0C-76DD5A8DAC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DB6-4992-8F0C-76DD5A8DAC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DB6-4992-8F0C-76DD5A8DAC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DB6-4992-8F0C-76DD5A8DAC4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098-44C7-A7C2-7294ED54D35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098-44C7-A7C2-7294ED54D3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98-44C7-A7C2-7294ED54D35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98-44C7-A7C2-7294ED54D3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98-44C7-A7C2-7294ED54D3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98-44C7-A7C2-7294ED54D3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98-44C7-A7C2-7294ED54D3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98-44C7-A7C2-7294ED54D3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98-44C7-A7C2-7294ED54D3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98-44C7-A7C2-7294ED54D3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98-44C7-A7C2-7294ED54D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98-44C7-A7C2-7294ED54D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98-44C7-A7C2-7294ED54D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98-44C7-A7C2-7294ED54D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98-44C7-A7C2-7294ED54D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98-44C7-A7C2-7294ED54D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98-44C7-A7C2-7294ED54D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98-44C7-A7C2-7294ED54D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98-44C7-A7C2-7294ED54D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98-44C7-A7C2-7294ED54D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98-44C7-A7C2-7294ED54D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98-44C7-A7C2-7294ED54D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98-44C7-A7C2-7294ED54D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98-44C7-A7C2-7294ED54D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098-44C7-A7C2-7294ED54D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098-44C7-A7C2-7294ED54D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98-44C7-A7C2-7294ED54D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98-44C7-A7C2-7294ED54D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98-44C7-A7C2-7294ED54D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98-44C7-A7C2-7294ED54D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98-44C7-A7C2-7294ED54D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98-44C7-A7C2-7294ED54D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98-44C7-A7C2-7294ED54D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98-44C7-A7C2-7294ED54D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98-44C7-A7C2-7294ED54D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98-44C7-A7C2-7294ED54D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98-44C7-A7C2-7294ED54D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98-44C7-A7C2-7294ED54D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98-44C7-A7C2-7294ED54D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98-44C7-A7C2-7294ED54D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98-44C7-A7C2-7294ED54D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98-44C7-A7C2-7294ED54D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98-44C7-A7C2-7294ED54D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98-44C7-A7C2-7294ED54D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98-44C7-A7C2-7294ED54D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98-44C7-A7C2-7294ED54D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98-44C7-A7C2-7294ED54D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98-44C7-A7C2-7294ED54D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98-44C7-A7C2-7294ED54D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98-44C7-A7C2-7294ED54D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98-44C7-A7C2-7294ED54D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98-44C7-A7C2-7294ED54D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98-44C7-A7C2-7294ED54D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98-44C7-A7C2-7294ED54D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98-44C7-A7C2-7294ED54D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98-44C7-A7C2-7294ED54D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98-44C7-A7C2-7294ED54D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98-44C7-A7C2-7294ED54D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98-44C7-A7C2-7294ED54D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98-44C7-A7C2-7294ED54D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98-44C7-A7C2-7294ED54D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98-44C7-A7C2-7294ED54D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98-44C7-A7C2-7294ED54D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98-44C7-A7C2-7294ED54D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98-44C7-A7C2-7294ED54D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98-44C7-A7C2-7294ED54D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98-44C7-A7C2-7294ED54D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98-44C7-A7C2-7294ED54D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98-44C7-A7C2-7294ED54D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98-44C7-A7C2-7294ED54D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98-44C7-A7C2-7294ED54D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98-44C7-A7C2-7294ED54D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98-44C7-A7C2-7294ED54D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98-44C7-A7C2-7294ED54D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98-44C7-A7C2-7294ED54D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98-44C7-A7C2-7294ED54D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98-44C7-A7C2-7294ED54D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98-44C7-A7C2-7294ED54D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98-44C7-A7C2-7294ED54D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98-44C7-A7C2-7294ED54D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98-44C7-A7C2-7294ED54D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98-44C7-A7C2-7294ED54D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98-44C7-A7C2-7294ED54D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98-44C7-A7C2-7294ED54D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98-44C7-A7C2-7294ED54D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98-44C7-A7C2-7294ED54D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98-44C7-A7C2-7294ED54D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98-44C7-A7C2-7294ED54D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98-44C7-A7C2-7294ED54D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98-44C7-A7C2-7294ED54D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98-44C7-A7C2-7294ED54D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98-44C7-A7C2-7294ED54D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98-44C7-A7C2-7294ED54D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98-44C7-A7C2-7294ED54D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98-44C7-A7C2-7294ED54D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098-44C7-A7C2-7294ED54D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098-44C7-A7C2-7294ED54D35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098-44C7-A7C2-7294ED54D35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098-44C7-A7C2-7294ED54D354}"/>
              </c:ext>
            </c:extLst>
          </c:dPt>
          <c:dPt>
            <c:idx val="2"/>
            <c:bubble3D val="0"/>
            <c:extLst>
              <c:ext xmlns:c16="http://schemas.microsoft.com/office/drawing/2014/chart" uri="{C3380CC4-5D6E-409C-BE32-E72D297353CC}">
                <c16:uniqueId val="{00000063-5098-44C7-A7C2-7294ED54D354}"/>
              </c:ext>
            </c:extLst>
          </c:dPt>
          <c:dPt>
            <c:idx val="3"/>
            <c:bubble3D val="0"/>
            <c:extLst>
              <c:ext xmlns:c16="http://schemas.microsoft.com/office/drawing/2014/chart" uri="{C3380CC4-5D6E-409C-BE32-E72D297353CC}">
                <c16:uniqueId val="{00000064-5098-44C7-A7C2-7294ED54D35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098-44C7-A7C2-7294ED54D3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098-44C7-A7C2-7294ED54D35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098-44C7-A7C2-7294ED54D3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098-44C7-A7C2-7294ED54D3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098-44C7-A7C2-7294ED54D3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098-44C7-A7C2-7294ED54D3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098-44C7-A7C2-7294ED54D3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098-44C7-A7C2-7294ED54D3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098-44C7-A7C2-7294ED54D3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098-44C7-A7C2-7294ED54D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098-44C7-A7C2-7294ED54D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098-44C7-A7C2-7294ED54D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098-44C7-A7C2-7294ED54D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098-44C7-A7C2-7294ED54D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098-44C7-A7C2-7294ED54D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098-44C7-A7C2-7294ED54D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098-44C7-A7C2-7294ED54D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098-44C7-A7C2-7294ED54D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098-44C7-A7C2-7294ED54D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098-44C7-A7C2-7294ED54D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098-44C7-A7C2-7294ED54D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098-44C7-A7C2-7294ED54D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098-44C7-A7C2-7294ED54D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098-44C7-A7C2-7294ED54D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098-44C7-A7C2-7294ED54D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098-44C7-A7C2-7294ED54D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098-44C7-A7C2-7294ED54D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098-44C7-A7C2-7294ED54D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098-44C7-A7C2-7294ED54D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098-44C7-A7C2-7294ED54D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098-44C7-A7C2-7294ED54D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098-44C7-A7C2-7294ED54D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098-44C7-A7C2-7294ED54D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098-44C7-A7C2-7294ED54D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098-44C7-A7C2-7294ED54D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098-44C7-A7C2-7294ED54D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098-44C7-A7C2-7294ED54D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098-44C7-A7C2-7294ED54D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098-44C7-A7C2-7294ED54D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098-44C7-A7C2-7294ED54D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098-44C7-A7C2-7294ED54D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098-44C7-A7C2-7294ED54D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098-44C7-A7C2-7294ED54D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098-44C7-A7C2-7294ED54D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098-44C7-A7C2-7294ED54D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098-44C7-A7C2-7294ED54D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098-44C7-A7C2-7294ED54D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098-44C7-A7C2-7294ED54D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098-44C7-A7C2-7294ED54D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098-44C7-A7C2-7294ED54D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98-44C7-A7C2-7294ED54D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98-44C7-A7C2-7294ED54D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98-44C7-A7C2-7294ED54D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98-44C7-A7C2-7294ED54D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98-44C7-A7C2-7294ED54D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98-44C7-A7C2-7294ED54D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98-44C7-A7C2-7294ED54D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98-44C7-A7C2-7294ED54D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98-44C7-A7C2-7294ED54D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98-44C7-A7C2-7294ED54D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98-44C7-A7C2-7294ED54D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98-44C7-A7C2-7294ED54D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98-44C7-A7C2-7294ED54D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98-44C7-A7C2-7294ED54D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98-44C7-A7C2-7294ED54D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98-44C7-A7C2-7294ED54D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98-44C7-A7C2-7294ED54D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98-44C7-A7C2-7294ED54D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98-44C7-A7C2-7294ED54D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98-44C7-A7C2-7294ED54D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98-44C7-A7C2-7294ED54D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98-44C7-A7C2-7294ED54D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98-44C7-A7C2-7294ED54D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98-44C7-A7C2-7294ED54D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98-44C7-A7C2-7294ED54D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98-44C7-A7C2-7294ED54D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98-44C7-A7C2-7294ED54D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98-44C7-A7C2-7294ED54D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98-44C7-A7C2-7294ED54D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98-44C7-A7C2-7294ED54D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98-44C7-A7C2-7294ED54D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98-44C7-A7C2-7294ED54D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98-44C7-A7C2-7294ED54D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98-44C7-A7C2-7294ED54D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98-44C7-A7C2-7294ED54D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98-44C7-A7C2-7294ED54D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98-44C7-A7C2-7294ED54D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98-44C7-A7C2-7294ED54D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98-44C7-A7C2-7294ED54D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98-44C7-A7C2-7294ED54D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98-44C7-A7C2-7294ED54D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98-44C7-A7C2-7294ED54D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98-44C7-A7C2-7294ED54D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98-44C7-A7C2-7294ED54D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98-44C7-A7C2-7294ED54D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098-44C7-A7C2-7294ED54D3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098-44C7-A7C2-7294ED54D35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098-44C7-A7C2-7294ED54D3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098-44C7-A7C2-7294ED54D35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098-44C7-A7C2-7294ED54D3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098-44C7-A7C2-7294ED54D3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098-44C7-A7C2-7294ED54D3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098-44C7-A7C2-7294ED54D3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098-44C7-A7C2-7294ED54D3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098-44C7-A7C2-7294ED54D3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098-44C7-A7C2-7294ED54D3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098-44C7-A7C2-7294ED54D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098-44C7-A7C2-7294ED54D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098-44C7-A7C2-7294ED54D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098-44C7-A7C2-7294ED54D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098-44C7-A7C2-7294ED54D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098-44C7-A7C2-7294ED54D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098-44C7-A7C2-7294ED54D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098-44C7-A7C2-7294ED54D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098-44C7-A7C2-7294ED54D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098-44C7-A7C2-7294ED54D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098-44C7-A7C2-7294ED54D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098-44C7-A7C2-7294ED54D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098-44C7-A7C2-7294ED54D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098-44C7-A7C2-7294ED54D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098-44C7-A7C2-7294ED54D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098-44C7-A7C2-7294ED54D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098-44C7-A7C2-7294ED54D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098-44C7-A7C2-7294ED54D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098-44C7-A7C2-7294ED54D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098-44C7-A7C2-7294ED54D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098-44C7-A7C2-7294ED54D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098-44C7-A7C2-7294ED54D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098-44C7-A7C2-7294ED54D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098-44C7-A7C2-7294ED54D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098-44C7-A7C2-7294ED54D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098-44C7-A7C2-7294ED54D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098-44C7-A7C2-7294ED54D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098-44C7-A7C2-7294ED54D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098-44C7-A7C2-7294ED54D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098-44C7-A7C2-7294ED54D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098-44C7-A7C2-7294ED54D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098-44C7-A7C2-7294ED54D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098-44C7-A7C2-7294ED54D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098-44C7-A7C2-7294ED54D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098-44C7-A7C2-7294ED54D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098-44C7-A7C2-7294ED54D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098-44C7-A7C2-7294ED54D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098-44C7-A7C2-7294ED54D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098-44C7-A7C2-7294ED54D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098-44C7-A7C2-7294ED54D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098-44C7-A7C2-7294ED54D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098-44C7-A7C2-7294ED54D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098-44C7-A7C2-7294ED54D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098-44C7-A7C2-7294ED54D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098-44C7-A7C2-7294ED54D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098-44C7-A7C2-7294ED54D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098-44C7-A7C2-7294ED54D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098-44C7-A7C2-7294ED54D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098-44C7-A7C2-7294ED54D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098-44C7-A7C2-7294ED54D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098-44C7-A7C2-7294ED54D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098-44C7-A7C2-7294ED54D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098-44C7-A7C2-7294ED54D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098-44C7-A7C2-7294ED54D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098-44C7-A7C2-7294ED54D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098-44C7-A7C2-7294ED54D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098-44C7-A7C2-7294ED54D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098-44C7-A7C2-7294ED54D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098-44C7-A7C2-7294ED54D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098-44C7-A7C2-7294ED54D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098-44C7-A7C2-7294ED54D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098-44C7-A7C2-7294ED54D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098-44C7-A7C2-7294ED54D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098-44C7-A7C2-7294ED54D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098-44C7-A7C2-7294ED54D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098-44C7-A7C2-7294ED54D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098-44C7-A7C2-7294ED54D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098-44C7-A7C2-7294ED54D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098-44C7-A7C2-7294ED54D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098-44C7-A7C2-7294ED54D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098-44C7-A7C2-7294ED54D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098-44C7-A7C2-7294ED54D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098-44C7-A7C2-7294ED54D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098-44C7-A7C2-7294ED54D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098-44C7-A7C2-7294ED54D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098-44C7-A7C2-7294ED54D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098-44C7-A7C2-7294ED54D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098-44C7-A7C2-7294ED54D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098-44C7-A7C2-7294ED54D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098-44C7-A7C2-7294ED54D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098-44C7-A7C2-7294ED54D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098-44C7-A7C2-7294ED54D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098-44C7-A7C2-7294ED54D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098-44C7-A7C2-7294ED54D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098-44C7-A7C2-7294ED54D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098-44C7-A7C2-7294ED54D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098-44C7-A7C2-7294ED54D35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22-4FF1-A584-788AA8A129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22-4FF1-A584-788AA8A129A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22-4FF1-A584-788AA8A129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22-4FF1-A584-788AA8A129A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22-4FF1-A584-788AA8A129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22-4FF1-A584-788AA8A129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22-4FF1-A584-788AA8A129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22-4FF1-A584-788AA8A129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22-4FF1-A584-788AA8A129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22-4FF1-A584-788AA8A129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22-4FF1-A584-788AA8A129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22-4FF1-A584-788AA8A129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22-4FF1-A584-788AA8A129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22-4FF1-A584-788AA8A129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22-4FF1-A584-788AA8A129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22-4FF1-A584-788AA8A129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22-4FF1-A584-788AA8A129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22-4FF1-A584-788AA8A129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22-4FF1-A584-788AA8A129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22-4FF1-A584-788AA8A129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22-4FF1-A584-788AA8A129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22-4FF1-A584-788AA8A129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22-4FF1-A584-788AA8A129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22-4FF1-A584-788AA8A129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22-4FF1-A584-788AA8A129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22-4FF1-A584-788AA8A129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22-4FF1-A584-788AA8A129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22-4FF1-A584-788AA8A129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22-4FF1-A584-788AA8A129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22-4FF1-A584-788AA8A129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22-4FF1-A584-788AA8A129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22-4FF1-A584-788AA8A129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22-4FF1-A584-788AA8A129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22-4FF1-A584-788AA8A129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22-4FF1-A584-788AA8A129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22-4FF1-A584-788AA8A129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22-4FF1-A584-788AA8A129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22-4FF1-A584-788AA8A129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22-4FF1-A584-788AA8A129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22-4FF1-A584-788AA8A129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22-4FF1-A584-788AA8A129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22-4FF1-A584-788AA8A129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22-4FF1-A584-788AA8A129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22-4FF1-A584-788AA8A129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22-4FF1-A584-788AA8A129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22-4FF1-A584-788AA8A129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22-4FF1-A584-788AA8A129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22-4FF1-A584-788AA8A129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22-4FF1-A584-788AA8A129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22-4FF1-A584-788AA8A129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22-4FF1-A584-788AA8A129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22-4FF1-A584-788AA8A129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22-4FF1-A584-788AA8A129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22-4FF1-A584-788AA8A129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22-4FF1-A584-788AA8A129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22-4FF1-A584-788AA8A129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22-4FF1-A584-788AA8A129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22-4FF1-A584-788AA8A129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22-4FF1-A584-788AA8A129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22-4FF1-A584-788AA8A129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22-4FF1-A584-788AA8A129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22-4FF1-A584-788AA8A129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22-4FF1-A584-788AA8A129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22-4FF1-A584-788AA8A129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22-4FF1-A584-788AA8A129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22-4FF1-A584-788AA8A129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22-4FF1-A584-788AA8A129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22-4FF1-A584-788AA8A129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22-4FF1-A584-788AA8A129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22-4FF1-A584-788AA8A129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22-4FF1-A584-788AA8A129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22-4FF1-A584-788AA8A129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22-4FF1-A584-788AA8A129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22-4FF1-A584-788AA8A129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22-4FF1-A584-788AA8A129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22-4FF1-A584-788AA8A129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22-4FF1-A584-788AA8A129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22-4FF1-A584-788AA8A129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22-4FF1-A584-788AA8A129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22-4FF1-A584-788AA8A129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22-4FF1-A584-788AA8A129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22-4FF1-A584-788AA8A129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22-4FF1-A584-788AA8A129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22-4FF1-A584-788AA8A129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22-4FF1-A584-788AA8A129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22-4FF1-A584-788AA8A129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22-4FF1-A584-788AA8A129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22-4FF1-A584-788AA8A129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22-4FF1-A584-788AA8A129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22-4FF1-A584-788AA8A129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22-4FF1-A584-788AA8A129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22-4FF1-A584-788AA8A129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22-4FF1-A584-788AA8A129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22-4FF1-A584-788AA8A129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22-4FF1-A584-788AA8A129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85.294117647058826</c:v>
                </c:pt>
                <c:pt idx="2">
                  <c:v>91.625598073237555</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22-4FF1-A584-788AA8A129A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81.099999999999994</c:v>
                </c:pt>
                <c:pt idx="12">
                  <c:v>81.099999999999994</c:v>
                </c:pt>
                <c:pt idx="13">
                  <c:v>81.099999999999994</c:v>
                </c:pt>
                <c:pt idx="14">
                  <c:v>81.099999999999994</c:v>
                </c:pt>
                <c:pt idx="15">
                  <c:v>81.099999999999994</c:v>
                </c:pt>
                <c:pt idx="16">
                  <c:v>83.5</c:v>
                </c:pt>
                <c:pt idx="17">
                  <c:v>85.9</c:v>
                </c:pt>
                <c:pt idx="18">
                  <c:v>88.3</c:v>
                </c:pt>
                <c:pt idx="19">
                  <c:v>90.7</c:v>
                </c:pt>
                <c:pt idx="20">
                  <c:v>93.1</c:v>
                </c:pt>
                <c:pt idx="21">
                  <c:v>95.5</c:v>
                </c:pt>
                <c:pt idx="22">
                  <c:v>97.9</c:v>
                </c:pt>
                <c:pt idx="23">
                  <c:v>100</c:v>
                </c:pt>
                <c:pt idx="24">
                  <c:v>100</c:v>
                </c:pt>
                <c:pt idx="25">
                  <c:v>100</c:v>
                </c:pt>
              </c:numCache>
            </c:numRef>
          </c:yVal>
          <c:smooth val="0"/>
          <c:extLst>
            <c:ext xmlns:c16="http://schemas.microsoft.com/office/drawing/2014/chart" uri="{C3380CC4-5D6E-409C-BE32-E72D297353CC}">
              <c16:uniqueId val="{00000060-8D22-4FF1-A584-788AA8A129A6}"/>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65.2</c:v>
                </c:pt>
                <c:pt idx="12">
                  <c:v>65.2</c:v>
                </c:pt>
                <c:pt idx="13">
                  <c:v>65.2</c:v>
                </c:pt>
                <c:pt idx="14">
                  <c:v>65.2</c:v>
                </c:pt>
                <c:pt idx="15">
                  <c:v>65.2</c:v>
                </c:pt>
                <c:pt idx="16">
                  <c:v>65.2</c:v>
                </c:pt>
                <c:pt idx="17">
                  <c:v>65.2</c:v>
                </c:pt>
                <c:pt idx="18">
                  <c:v>65.2</c:v>
                </c:pt>
                <c:pt idx="19">
                  <c:v>65.2</c:v>
                </c:pt>
                <c:pt idx="20">
                  <c:v>65.2</c:v>
                </c:pt>
                <c:pt idx="21">
                  <c:v>65.2</c:v>
                </c:pt>
                <c:pt idx="22">
                  <c:v>65.2</c:v>
                </c:pt>
                <c:pt idx="23">
                  <c:v>65.2</c:v>
                </c:pt>
                <c:pt idx="24">
                  <c:v>65.2</c:v>
                </c:pt>
                <c:pt idx="25">
                  <c:v>65.2</c:v>
                </c:pt>
              </c:numCache>
            </c:numRef>
          </c:yVal>
          <c:smooth val="0"/>
          <c:extLst>
            <c:ext xmlns:c16="http://schemas.microsoft.com/office/drawing/2014/chart" uri="{C3380CC4-5D6E-409C-BE32-E72D297353CC}">
              <c16:uniqueId val="{00000061-8D22-4FF1-A584-788AA8A129A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D22-4FF1-A584-788AA8A129A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22-4FF1-A584-788AA8A129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22-4FF1-A584-788AA8A129A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22-4FF1-A584-788AA8A129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22-4FF1-A584-788AA8A129A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22-4FF1-A584-788AA8A129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22-4FF1-A584-788AA8A129A6}"/>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22-4FF1-A584-788AA8A129A6}"/>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22-4FF1-A584-788AA8A129A6}"/>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22-4FF1-A584-788AA8A129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22-4FF1-A584-788AA8A129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22-4FF1-A584-788AA8A129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22-4FF1-A584-788AA8A129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22-4FF1-A584-788AA8A129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22-4FF1-A584-788AA8A129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22-4FF1-A584-788AA8A129A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22-4FF1-A584-788AA8A129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22-4FF1-A584-788AA8A129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22-4FF1-A584-788AA8A129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22-4FF1-A584-788AA8A129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22-4FF1-A584-788AA8A129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22-4FF1-A584-788AA8A129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22-4FF1-A584-788AA8A129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22-4FF1-A584-788AA8A129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22-4FF1-A584-788AA8A129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22-4FF1-A584-788AA8A129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22-4FF1-A584-788AA8A129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22-4FF1-A584-788AA8A129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22-4FF1-A584-788AA8A129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22-4FF1-A584-788AA8A129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22-4FF1-A584-788AA8A129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22-4FF1-A584-788AA8A129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22-4FF1-A584-788AA8A129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22-4FF1-A584-788AA8A129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22-4FF1-A584-788AA8A129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22-4FF1-A584-788AA8A129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22-4FF1-A584-788AA8A129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22-4FF1-A584-788AA8A129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22-4FF1-A584-788AA8A129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22-4FF1-A584-788AA8A129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22-4FF1-A584-788AA8A129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22-4FF1-A584-788AA8A129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22-4FF1-A584-788AA8A129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22-4FF1-A584-788AA8A129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22-4FF1-A584-788AA8A129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22-4FF1-A584-788AA8A129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22-4FF1-A584-788AA8A129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22-4FF1-A584-788AA8A129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22-4FF1-A584-788AA8A129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22-4FF1-A584-788AA8A129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22-4FF1-A584-788AA8A129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22-4FF1-A584-788AA8A129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22-4FF1-A584-788AA8A129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22-4FF1-A584-788AA8A129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22-4FF1-A584-788AA8A129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22-4FF1-A584-788AA8A129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22-4FF1-A584-788AA8A129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22-4FF1-A584-788AA8A129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22-4FF1-A584-788AA8A129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22-4FF1-A584-788AA8A129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22-4FF1-A584-788AA8A129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22-4FF1-A584-788AA8A129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22-4FF1-A584-788AA8A129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22-4FF1-A584-788AA8A129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22-4FF1-A584-788AA8A129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22-4FF1-A584-788AA8A129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22-4FF1-A584-788AA8A129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22-4FF1-A584-788AA8A129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22-4FF1-A584-788AA8A129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22-4FF1-A584-788AA8A129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22-4FF1-A584-788AA8A129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22-4FF1-A584-788AA8A129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22-4FF1-A584-788AA8A129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22-4FF1-A584-788AA8A129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22-4FF1-A584-788AA8A129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22-4FF1-A584-788AA8A129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22-4FF1-A584-788AA8A129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22-4FF1-A584-788AA8A129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22-4FF1-A584-788AA8A129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22-4FF1-A584-788AA8A129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22-4FF1-A584-788AA8A129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22-4FF1-A584-788AA8A129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22-4FF1-A584-788AA8A129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22-4FF1-A584-788AA8A129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22-4FF1-A584-788AA8A129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22-4FF1-A584-788AA8A129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22-4FF1-A584-788AA8A129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22-4FF1-A584-788AA8A129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22-4FF1-A584-788AA8A129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22-4FF1-A584-788AA8A129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22-4FF1-A584-788AA8A129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22-4FF1-A584-788AA8A129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22-4FF1-A584-788AA8A129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22-4FF1-A584-788AA8A129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22-4FF1-A584-788AA8A129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22-4FF1-A584-788AA8A129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80</c:v>
                </c:pt>
                <c:pt idx="2">
                  <c:v>50.370370370370367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22-4FF1-A584-788AA8A129A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98.6</c:v>
                </c:pt>
                <c:pt idx="12">
                  <c:v>98.6</c:v>
                </c:pt>
                <c:pt idx="13">
                  <c:v>98.6</c:v>
                </c:pt>
                <c:pt idx="14">
                  <c:v>98.6</c:v>
                </c:pt>
                <c:pt idx="15">
                  <c:v>98.6</c:v>
                </c:pt>
                <c:pt idx="16">
                  <c:v>98.6</c:v>
                </c:pt>
                <c:pt idx="17">
                  <c:v>98.6</c:v>
                </c:pt>
                <c:pt idx="18">
                  <c:v>98.6</c:v>
                </c:pt>
                <c:pt idx="19">
                  <c:v>98.6</c:v>
                </c:pt>
                <c:pt idx="20">
                  <c:v>98.6</c:v>
                </c:pt>
                <c:pt idx="21">
                  <c:v>98.6</c:v>
                </c:pt>
                <c:pt idx="22">
                  <c:v>98.6</c:v>
                </c:pt>
                <c:pt idx="23">
                  <c:v>100</c:v>
                </c:pt>
                <c:pt idx="24">
                  <c:v>100</c:v>
                </c:pt>
                <c:pt idx="25">
                  <c:v>100</c:v>
                </c:pt>
              </c:numCache>
            </c:numRef>
          </c:yVal>
          <c:smooth val="0"/>
          <c:extLst>
            <c:ext xmlns:c16="http://schemas.microsoft.com/office/drawing/2014/chart" uri="{C3380CC4-5D6E-409C-BE32-E72D297353CC}">
              <c16:uniqueId val="{000000C2-8D22-4FF1-A584-788AA8A129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22-4FF1-A584-788AA8A129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22-4FF1-A584-788AA8A129A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22-4FF1-A584-788AA8A129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22-4FF1-A584-788AA8A129A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22-4FF1-A584-788AA8A129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22-4FF1-A584-788AA8A129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22-4FF1-A584-788AA8A129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22-4FF1-A584-788AA8A129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22-4FF1-A584-788AA8A129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22-4FF1-A584-788AA8A129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22-4FF1-A584-788AA8A129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22-4FF1-A584-788AA8A129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22-4FF1-A584-788AA8A129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22-4FF1-A584-788AA8A129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22-4FF1-A584-788AA8A129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22-4FF1-A584-788AA8A129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22-4FF1-A584-788AA8A129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22-4FF1-A584-788AA8A129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22-4FF1-A584-788AA8A129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22-4FF1-A584-788AA8A129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22-4FF1-A584-788AA8A129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22-4FF1-A584-788AA8A129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22-4FF1-A584-788AA8A129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22-4FF1-A584-788AA8A129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22-4FF1-A584-788AA8A129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22-4FF1-A584-788AA8A129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22-4FF1-A584-788AA8A129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22-4FF1-A584-788AA8A129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22-4FF1-A584-788AA8A129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22-4FF1-A584-788AA8A129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22-4FF1-A584-788AA8A129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22-4FF1-A584-788AA8A129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22-4FF1-A584-788AA8A129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22-4FF1-A584-788AA8A129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22-4FF1-A584-788AA8A129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22-4FF1-A584-788AA8A129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22-4FF1-A584-788AA8A129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22-4FF1-A584-788AA8A129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22-4FF1-A584-788AA8A129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22-4FF1-A584-788AA8A129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22-4FF1-A584-788AA8A129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22-4FF1-A584-788AA8A129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22-4FF1-A584-788AA8A129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22-4FF1-A584-788AA8A129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22-4FF1-A584-788AA8A129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22-4FF1-A584-788AA8A129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22-4FF1-A584-788AA8A129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22-4FF1-A584-788AA8A129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22-4FF1-A584-788AA8A129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22-4FF1-A584-788AA8A129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22-4FF1-A584-788AA8A129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22-4FF1-A584-788AA8A129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22-4FF1-A584-788AA8A129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22-4FF1-A584-788AA8A129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22-4FF1-A584-788AA8A129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22-4FF1-A584-788AA8A129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22-4FF1-A584-788AA8A129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22-4FF1-A584-788AA8A129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22-4FF1-A584-788AA8A129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22-4FF1-A584-788AA8A129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22-4FF1-A584-788AA8A129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22-4FF1-A584-788AA8A129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22-4FF1-A584-788AA8A129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22-4FF1-A584-788AA8A129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22-4FF1-A584-788AA8A129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22-4FF1-A584-788AA8A129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22-4FF1-A584-788AA8A129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22-4FF1-A584-788AA8A129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22-4FF1-A584-788AA8A129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22-4FF1-A584-788AA8A129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22-4FF1-A584-788AA8A129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22-4FF1-A584-788AA8A129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22-4FF1-A584-788AA8A129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22-4FF1-A584-788AA8A129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22-4FF1-A584-788AA8A129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22-4FF1-A584-788AA8A129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22-4FF1-A584-788AA8A129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22-4FF1-A584-788AA8A129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22-4FF1-A584-788AA8A129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22-4FF1-A584-788AA8A129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22-4FF1-A584-788AA8A129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22-4FF1-A584-788AA8A129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22-4FF1-A584-788AA8A129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22-4FF1-A584-788AA8A129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22-4FF1-A584-788AA8A129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22-4FF1-A584-788AA8A129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22-4FF1-A584-788AA8A129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22-4FF1-A584-788AA8A129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22-4FF1-A584-788AA8A129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22-4FF1-A584-788AA8A129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22-4FF1-A584-788AA8A129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22-4FF1-A584-788AA8A129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22-4FF1-A584-788AA8A129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22-4FF1-A584-788AA8A129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22-4FF1-A584-788AA8A129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98.235294117647058</c:v>
                </c:pt>
                <c:pt idx="2">
                  <c:v>99.014779373437776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22-4FF1-A584-788AA8A129A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C8-4B8C-A8D8-4F1CB22E55F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C8-4B8C-A8D8-4F1CB22E55F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C8-4B8C-A8D8-4F1CB22E55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C8-4B8C-A8D8-4F1CB22E55F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C8-4B8C-A8D8-4F1CB22E55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C8-4B8C-A8D8-4F1CB22E55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C8-4B8C-A8D8-4F1CB22E55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C8-4B8C-A8D8-4F1CB22E55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C8-4B8C-A8D8-4F1CB22E55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C8-4B8C-A8D8-4F1CB22E55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C8-4B8C-A8D8-4F1CB22E55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C8-4B8C-A8D8-4F1CB22E55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C8-4B8C-A8D8-4F1CB22E55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C8-4B8C-A8D8-4F1CB22E55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C8-4B8C-A8D8-4F1CB22E55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C8-4B8C-A8D8-4F1CB22E55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C8-4B8C-A8D8-4F1CB22E55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C8-4B8C-A8D8-4F1CB22E55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C8-4B8C-A8D8-4F1CB22E55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C8-4B8C-A8D8-4F1CB22E55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C8-4B8C-A8D8-4F1CB22E55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C8-4B8C-A8D8-4F1CB22E55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C8-4B8C-A8D8-4F1CB22E55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C8-4B8C-A8D8-4F1CB22E55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C8-4B8C-A8D8-4F1CB22E55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C8-4B8C-A8D8-4F1CB22E55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C8-4B8C-A8D8-4F1CB22E55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C8-4B8C-A8D8-4F1CB22E55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C8-4B8C-A8D8-4F1CB22E55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C8-4B8C-A8D8-4F1CB22E55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C8-4B8C-A8D8-4F1CB22E55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C8-4B8C-A8D8-4F1CB22E55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C8-4B8C-A8D8-4F1CB22E55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C8-4B8C-A8D8-4F1CB22E55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C8-4B8C-A8D8-4F1CB22E55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C8-4B8C-A8D8-4F1CB22E55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C8-4B8C-A8D8-4F1CB22E55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C8-4B8C-A8D8-4F1CB22E55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C8-4B8C-A8D8-4F1CB22E55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C8-4B8C-A8D8-4F1CB22E55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C8-4B8C-A8D8-4F1CB22E55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C8-4B8C-A8D8-4F1CB22E55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C8-4B8C-A8D8-4F1CB22E55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C8-4B8C-A8D8-4F1CB22E55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C8-4B8C-A8D8-4F1CB22E55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C8-4B8C-A8D8-4F1CB22E55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C8-4B8C-A8D8-4F1CB22E55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C8-4B8C-A8D8-4F1CB22E55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C8-4B8C-A8D8-4F1CB22E55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C8-4B8C-A8D8-4F1CB22E55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C8-4B8C-A8D8-4F1CB22E55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C8-4B8C-A8D8-4F1CB22E55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C8-4B8C-A8D8-4F1CB22E55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C8-4B8C-A8D8-4F1CB22E55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C8-4B8C-A8D8-4F1CB22E55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C8-4B8C-A8D8-4F1CB22E55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C8-4B8C-A8D8-4F1CB22E55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C8-4B8C-A8D8-4F1CB22E55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C8-4B8C-A8D8-4F1CB22E55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C8-4B8C-A8D8-4F1CB22E55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C8-4B8C-A8D8-4F1CB22E55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C8-4B8C-A8D8-4F1CB22E55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C8-4B8C-A8D8-4F1CB22E55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C8-4B8C-A8D8-4F1CB22E55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C8-4B8C-A8D8-4F1CB22E55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C8-4B8C-A8D8-4F1CB22E55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C8-4B8C-A8D8-4F1CB22E55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C8-4B8C-A8D8-4F1CB22E55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C8-4B8C-A8D8-4F1CB22E55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C8-4B8C-A8D8-4F1CB22E55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C8-4B8C-A8D8-4F1CB22E55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C8-4B8C-A8D8-4F1CB22E55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C8-4B8C-A8D8-4F1CB22E55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C8-4B8C-A8D8-4F1CB22E55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C8-4B8C-A8D8-4F1CB22E55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C8-4B8C-A8D8-4F1CB22E55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C8-4B8C-A8D8-4F1CB22E55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C8-4B8C-A8D8-4F1CB22E55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C8-4B8C-A8D8-4F1CB22E55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C8-4B8C-A8D8-4F1CB22E55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C8-4B8C-A8D8-4F1CB22E55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C8-4B8C-A8D8-4F1CB22E55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C8-4B8C-A8D8-4F1CB22E55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C8-4B8C-A8D8-4F1CB22E55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C8-4B8C-A8D8-4F1CB22E55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C8-4B8C-A8D8-4F1CB22E55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C8-4B8C-A8D8-4F1CB22E55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C8-4B8C-A8D8-4F1CB22E55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C8-4B8C-A8D8-4F1CB22E55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C8-4B8C-A8D8-4F1CB22E55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C8-4B8C-A8D8-4F1CB22E55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C8-4B8C-A8D8-4F1CB22E55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C8-4B8C-A8D8-4F1CB22E55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C8-4B8C-A8D8-4F1CB22E55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C8-4B8C-A8D8-4F1CB22E55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39.938378586558827</c:v>
                </c:pt>
                <c:pt idx="2">
                  <c:v>43.50555413017733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C8-4B8C-A8D8-4F1CB22E55F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41.7</c:v>
                </c:pt>
                <c:pt idx="12">
                  <c:v>41.7</c:v>
                </c:pt>
                <c:pt idx="13">
                  <c:v>41.7</c:v>
                </c:pt>
                <c:pt idx="14">
                  <c:v>41.7</c:v>
                </c:pt>
                <c:pt idx="15">
                  <c:v>41.7</c:v>
                </c:pt>
                <c:pt idx="16">
                  <c:v>41.7</c:v>
                </c:pt>
                <c:pt idx="17">
                  <c:v>41.7</c:v>
                </c:pt>
                <c:pt idx="18">
                  <c:v>41.7</c:v>
                </c:pt>
                <c:pt idx="19">
                  <c:v>41.7</c:v>
                </c:pt>
                <c:pt idx="20">
                  <c:v>41.7</c:v>
                </c:pt>
                <c:pt idx="21">
                  <c:v>41.7</c:v>
                </c:pt>
                <c:pt idx="22">
                  <c:v>41.7</c:v>
                </c:pt>
                <c:pt idx="23">
                  <c:v>41.7</c:v>
                </c:pt>
                <c:pt idx="24">
                  <c:v>41.7</c:v>
                </c:pt>
                <c:pt idx="25">
                  <c:v>41.7</c:v>
                </c:pt>
              </c:numCache>
            </c:numRef>
          </c:yVal>
          <c:smooth val="0"/>
          <c:extLst>
            <c:ext xmlns:c16="http://schemas.microsoft.com/office/drawing/2014/chart" uri="{C3380CC4-5D6E-409C-BE32-E72D297353CC}">
              <c16:uniqueId val="{00000060-70C8-4B8C-A8D8-4F1CB22E55F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33.9</c:v>
                </c:pt>
                <c:pt idx="12">
                  <c:v>33.9</c:v>
                </c:pt>
                <c:pt idx="13">
                  <c:v>33.9</c:v>
                </c:pt>
                <c:pt idx="14">
                  <c:v>33.9</c:v>
                </c:pt>
                <c:pt idx="15">
                  <c:v>33.9</c:v>
                </c:pt>
                <c:pt idx="16">
                  <c:v>33.9</c:v>
                </c:pt>
                <c:pt idx="17">
                  <c:v>33.9</c:v>
                </c:pt>
                <c:pt idx="18">
                  <c:v>33.9</c:v>
                </c:pt>
                <c:pt idx="19">
                  <c:v>33.9</c:v>
                </c:pt>
                <c:pt idx="20">
                  <c:v>33.9</c:v>
                </c:pt>
                <c:pt idx="21">
                  <c:v>33.9</c:v>
                </c:pt>
                <c:pt idx="22">
                  <c:v>33.9</c:v>
                </c:pt>
                <c:pt idx="23">
                  <c:v>33.9</c:v>
                </c:pt>
                <c:pt idx="24">
                  <c:v>33.9</c:v>
                </c:pt>
                <c:pt idx="25">
                  <c:v>33.9</c:v>
                </c:pt>
              </c:numCache>
            </c:numRef>
          </c:yVal>
          <c:smooth val="0"/>
          <c:extLst>
            <c:ext xmlns:c16="http://schemas.microsoft.com/office/drawing/2014/chart" uri="{C3380CC4-5D6E-409C-BE32-E72D297353CC}">
              <c16:uniqueId val="{00000061-70C8-4B8C-A8D8-4F1CB22E55F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0C8-4B8C-A8D8-4F1CB22E55F8}"/>
              </c:ext>
            </c:extLst>
          </c:dPt>
          <c:dPt>
            <c:idx val="3"/>
            <c:bubble3D val="0"/>
            <c:extLst>
              <c:ext xmlns:c16="http://schemas.microsoft.com/office/drawing/2014/chart" uri="{C3380CC4-5D6E-409C-BE32-E72D297353CC}">
                <c16:uniqueId val="{00000063-70C8-4B8C-A8D8-4F1CB22E55F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C8-4B8C-A8D8-4F1CB22E55F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C8-4B8C-A8D8-4F1CB22E55F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C8-4B8C-A8D8-4F1CB22E55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C8-4B8C-A8D8-4F1CB22E55F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C8-4B8C-A8D8-4F1CB22E55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C8-4B8C-A8D8-4F1CB22E55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C8-4B8C-A8D8-4F1CB22E55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C8-4B8C-A8D8-4F1CB22E55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C8-4B8C-A8D8-4F1CB22E55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C8-4B8C-A8D8-4F1CB22E55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C8-4B8C-A8D8-4F1CB22E55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C8-4B8C-A8D8-4F1CB22E55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C8-4B8C-A8D8-4F1CB22E55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C8-4B8C-A8D8-4F1CB22E55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C8-4B8C-A8D8-4F1CB22E55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C8-4B8C-A8D8-4F1CB22E55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C8-4B8C-A8D8-4F1CB22E55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C8-4B8C-A8D8-4F1CB22E55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C8-4B8C-A8D8-4F1CB22E55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C8-4B8C-A8D8-4F1CB22E55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C8-4B8C-A8D8-4F1CB22E55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C8-4B8C-A8D8-4F1CB22E55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C8-4B8C-A8D8-4F1CB22E55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C8-4B8C-A8D8-4F1CB22E55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C8-4B8C-A8D8-4F1CB22E55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C8-4B8C-A8D8-4F1CB22E55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C8-4B8C-A8D8-4F1CB22E55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C8-4B8C-A8D8-4F1CB22E55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C8-4B8C-A8D8-4F1CB22E55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C8-4B8C-A8D8-4F1CB22E55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C8-4B8C-A8D8-4F1CB22E55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C8-4B8C-A8D8-4F1CB22E55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C8-4B8C-A8D8-4F1CB22E55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C8-4B8C-A8D8-4F1CB22E55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C8-4B8C-A8D8-4F1CB22E55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C8-4B8C-A8D8-4F1CB22E55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C8-4B8C-A8D8-4F1CB22E55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C8-4B8C-A8D8-4F1CB22E55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C8-4B8C-A8D8-4F1CB22E55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C8-4B8C-A8D8-4F1CB22E55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C8-4B8C-A8D8-4F1CB22E55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C8-4B8C-A8D8-4F1CB22E55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C8-4B8C-A8D8-4F1CB22E55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C8-4B8C-A8D8-4F1CB22E55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C8-4B8C-A8D8-4F1CB22E55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C8-4B8C-A8D8-4F1CB22E55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C8-4B8C-A8D8-4F1CB22E55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C8-4B8C-A8D8-4F1CB22E55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C8-4B8C-A8D8-4F1CB22E55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C8-4B8C-A8D8-4F1CB22E55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C8-4B8C-A8D8-4F1CB22E55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C8-4B8C-A8D8-4F1CB22E55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C8-4B8C-A8D8-4F1CB22E55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C8-4B8C-A8D8-4F1CB22E55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C8-4B8C-A8D8-4F1CB22E55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C8-4B8C-A8D8-4F1CB22E55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C8-4B8C-A8D8-4F1CB22E55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C8-4B8C-A8D8-4F1CB22E55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C8-4B8C-A8D8-4F1CB22E55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C8-4B8C-A8D8-4F1CB22E55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C8-4B8C-A8D8-4F1CB22E55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C8-4B8C-A8D8-4F1CB22E55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C8-4B8C-A8D8-4F1CB22E55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C8-4B8C-A8D8-4F1CB22E55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C8-4B8C-A8D8-4F1CB22E55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C8-4B8C-A8D8-4F1CB22E55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C8-4B8C-A8D8-4F1CB22E55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C8-4B8C-A8D8-4F1CB22E55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C8-4B8C-A8D8-4F1CB22E55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C8-4B8C-A8D8-4F1CB22E55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C8-4B8C-A8D8-4F1CB22E55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C8-4B8C-A8D8-4F1CB22E55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C8-4B8C-A8D8-4F1CB22E55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C8-4B8C-A8D8-4F1CB22E55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C8-4B8C-A8D8-4F1CB22E55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C8-4B8C-A8D8-4F1CB22E55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C8-4B8C-A8D8-4F1CB22E55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C8-4B8C-A8D8-4F1CB22E55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C8-4B8C-A8D8-4F1CB22E55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C8-4B8C-A8D8-4F1CB22E55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C8-4B8C-A8D8-4F1CB22E55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C8-4B8C-A8D8-4F1CB22E55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C8-4B8C-A8D8-4F1CB22E55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C8-4B8C-A8D8-4F1CB22E55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C8-4B8C-A8D8-4F1CB22E55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C8-4B8C-A8D8-4F1CB22E55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C8-4B8C-A8D8-4F1CB22E55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C8-4B8C-A8D8-4F1CB22E55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C8-4B8C-A8D8-4F1CB22E55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C8-4B8C-A8D8-4F1CB22E55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C8-4B8C-A8D8-4F1CB22E55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C8-4B8C-A8D8-4F1CB22E55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C8-4B8C-A8D8-4F1CB22E55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C8-4B8C-A8D8-4F1CB22E55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C8-4B8C-A8D8-4F1CB22E55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34.045830926246872</c:v>
                </c:pt>
                <c:pt idx="2">
                  <c:v>33.772683858643745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C8-4B8C-A8D8-4F1CB22E55F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76.2</c:v>
                </c:pt>
                <c:pt idx="12">
                  <c:v>76.2</c:v>
                </c:pt>
                <c:pt idx="13">
                  <c:v>76.2</c:v>
                </c:pt>
                <c:pt idx="14">
                  <c:v>76.2</c:v>
                </c:pt>
                <c:pt idx="15">
                  <c:v>76.2</c:v>
                </c:pt>
                <c:pt idx="16">
                  <c:v>76.2</c:v>
                </c:pt>
                <c:pt idx="17">
                  <c:v>76.2</c:v>
                </c:pt>
                <c:pt idx="18">
                  <c:v>76.2</c:v>
                </c:pt>
                <c:pt idx="19">
                  <c:v>76.2</c:v>
                </c:pt>
                <c:pt idx="20">
                  <c:v>76.2</c:v>
                </c:pt>
                <c:pt idx="21">
                  <c:v>76.2</c:v>
                </c:pt>
                <c:pt idx="22">
                  <c:v>76.2</c:v>
                </c:pt>
                <c:pt idx="23">
                  <c:v>76.2</c:v>
                </c:pt>
                <c:pt idx="24">
                  <c:v>76.2</c:v>
                </c:pt>
                <c:pt idx="25">
                  <c:v>76.2</c:v>
                </c:pt>
              </c:numCache>
            </c:numRef>
          </c:yVal>
          <c:smooth val="0"/>
          <c:extLst>
            <c:ext xmlns:c16="http://schemas.microsoft.com/office/drawing/2014/chart" uri="{C3380CC4-5D6E-409C-BE32-E72D297353CC}">
              <c16:uniqueId val="{000000C2-70C8-4B8C-A8D8-4F1CB22E55F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C8-4B8C-A8D8-4F1CB22E55F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C8-4B8C-A8D8-4F1CB22E55F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C8-4B8C-A8D8-4F1CB22E55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C8-4B8C-A8D8-4F1CB22E55F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C8-4B8C-A8D8-4F1CB22E55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C8-4B8C-A8D8-4F1CB22E55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C8-4B8C-A8D8-4F1CB22E55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C8-4B8C-A8D8-4F1CB22E55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C8-4B8C-A8D8-4F1CB22E55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C8-4B8C-A8D8-4F1CB22E55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C8-4B8C-A8D8-4F1CB22E55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C8-4B8C-A8D8-4F1CB22E55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C8-4B8C-A8D8-4F1CB22E55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C8-4B8C-A8D8-4F1CB22E55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C8-4B8C-A8D8-4F1CB22E55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C8-4B8C-A8D8-4F1CB22E55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C8-4B8C-A8D8-4F1CB22E55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C8-4B8C-A8D8-4F1CB22E55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C8-4B8C-A8D8-4F1CB22E55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C8-4B8C-A8D8-4F1CB22E55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C8-4B8C-A8D8-4F1CB22E55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C8-4B8C-A8D8-4F1CB22E55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C8-4B8C-A8D8-4F1CB22E55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C8-4B8C-A8D8-4F1CB22E55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C8-4B8C-A8D8-4F1CB22E55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C8-4B8C-A8D8-4F1CB22E55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C8-4B8C-A8D8-4F1CB22E55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C8-4B8C-A8D8-4F1CB22E55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C8-4B8C-A8D8-4F1CB22E55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C8-4B8C-A8D8-4F1CB22E55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C8-4B8C-A8D8-4F1CB22E55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C8-4B8C-A8D8-4F1CB22E55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C8-4B8C-A8D8-4F1CB22E55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C8-4B8C-A8D8-4F1CB22E55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C8-4B8C-A8D8-4F1CB22E55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C8-4B8C-A8D8-4F1CB22E55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C8-4B8C-A8D8-4F1CB22E55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C8-4B8C-A8D8-4F1CB22E55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C8-4B8C-A8D8-4F1CB22E55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C8-4B8C-A8D8-4F1CB22E55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C8-4B8C-A8D8-4F1CB22E55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C8-4B8C-A8D8-4F1CB22E55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C8-4B8C-A8D8-4F1CB22E55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C8-4B8C-A8D8-4F1CB22E55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C8-4B8C-A8D8-4F1CB22E55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C8-4B8C-A8D8-4F1CB22E55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C8-4B8C-A8D8-4F1CB22E55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C8-4B8C-A8D8-4F1CB22E55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C8-4B8C-A8D8-4F1CB22E55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C8-4B8C-A8D8-4F1CB22E55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C8-4B8C-A8D8-4F1CB22E55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C8-4B8C-A8D8-4F1CB22E55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C8-4B8C-A8D8-4F1CB22E55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C8-4B8C-A8D8-4F1CB22E55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C8-4B8C-A8D8-4F1CB22E55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C8-4B8C-A8D8-4F1CB22E55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C8-4B8C-A8D8-4F1CB22E55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C8-4B8C-A8D8-4F1CB22E55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C8-4B8C-A8D8-4F1CB22E55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C8-4B8C-A8D8-4F1CB22E55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C8-4B8C-A8D8-4F1CB22E55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C8-4B8C-A8D8-4F1CB22E55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C8-4B8C-A8D8-4F1CB22E55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C8-4B8C-A8D8-4F1CB22E55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C8-4B8C-A8D8-4F1CB22E55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C8-4B8C-A8D8-4F1CB22E55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C8-4B8C-A8D8-4F1CB22E55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C8-4B8C-A8D8-4F1CB22E55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C8-4B8C-A8D8-4F1CB22E55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C8-4B8C-A8D8-4F1CB22E55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C8-4B8C-A8D8-4F1CB22E55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C8-4B8C-A8D8-4F1CB22E55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C8-4B8C-A8D8-4F1CB22E55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C8-4B8C-A8D8-4F1CB22E55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C8-4B8C-A8D8-4F1CB22E55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C8-4B8C-A8D8-4F1CB22E55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C8-4B8C-A8D8-4F1CB22E55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C8-4B8C-A8D8-4F1CB22E55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C8-4B8C-A8D8-4F1CB22E55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C8-4B8C-A8D8-4F1CB22E55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C8-4B8C-A8D8-4F1CB22E55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C8-4B8C-A8D8-4F1CB22E55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C8-4B8C-A8D8-4F1CB22E55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C8-4B8C-A8D8-4F1CB22E55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C8-4B8C-A8D8-4F1CB22E55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C8-4B8C-A8D8-4F1CB22E55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C8-4B8C-A8D8-4F1CB22E55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C8-4B8C-A8D8-4F1CB22E55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C8-4B8C-A8D8-4F1CB22E55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C8-4B8C-A8D8-4F1CB22E55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C8-4B8C-A8D8-4F1CB22E55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C8-4B8C-A8D8-4F1CB22E55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C8-4B8C-A8D8-4F1CB22E55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C8-4B8C-A8D8-4F1CB22E55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C8-4B8C-A8D8-4F1CB22E55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76.968996726362406</c:v>
                </c:pt>
                <c:pt idx="2">
                  <c:v>75.350076401676915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C8-4B8C-A8D8-4F1CB22E55F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083-46F3-A586-D5DAFBF06D4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83-46F3-A586-D5DAFBF06D4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83-46F3-A586-D5DAFBF06D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83-46F3-A586-D5DAFBF06D4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83-46F3-A586-D5DAFBF06D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83-46F3-A586-D5DAFBF06D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83-46F3-A586-D5DAFBF06D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83-46F3-A586-D5DAFBF06D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83-46F3-A586-D5DAFBF06D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83-46F3-A586-D5DAFBF06D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83-46F3-A586-D5DAFBF06D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83-46F3-A586-D5DAFBF06D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83-46F3-A586-D5DAFBF06D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83-46F3-A586-D5DAFBF06D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83-46F3-A586-D5DAFBF06D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83-46F3-A586-D5DAFBF06D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83-46F3-A586-D5DAFBF06D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83-46F3-A586-D5DAFBF06D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83-46F3-A586-D5DAFBF06D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83-46F3-A586-D5DAFBF06D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83-46F3-A586-D5DAFBF06D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83-46F3-A586-D5DAFBF06D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83-46F3-A586-D5DAFBF06D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83-46F3-A586-D5DAFBF06D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083-46F3-A586-D5DAFBF06D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83-46F3-A586-D5DAFBF06D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83-46F3-A586-D5DAFBF06D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83-46F3-A586-D5DAFBF06D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83-46F3-A586-D5DAFBF06D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83-46F3-A586-D5DAFBF06D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83-46F3-A586-D5DAFBF06D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83-46F3-A586-D5DAFBF06D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83-46F3-A586-D5DAFBF06D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83-46F3-A586-D5DAFBF06D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83-46F3-A586-D5DAFBF06D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83-46F3-A586-D5DAFBF06D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83-46F3-A586-D5DAFBF06D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83-46F3-A586-D5DAFBF06D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83-46F3-A586-D5DAFBF06D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83-46F3-A586-D5DAFBF06D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83-46F3-A586-D5DAFBF06D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83-46F3-A586-D5DAFBF06D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83-46F3-A586-D5DAFBF06D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83-46F3-A586-D5DAFBF06D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83-46F3-A586-D5DAFBF06D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83-46F3-A586-D5DAFBF06D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83-46F3-A586-D5DAFBF06D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83-46F3-A586-D5DAFBF06D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83-46F3-A586-D5DAFBF06D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83-46F3-A586-D5DAFBF06D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83-46F3-A586-D5DAFBF06D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83-46F3-A586-D5DAFBF06D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83-46F3-A586-D5DAFBF06D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83-46F3-A586-D5DAFBF06D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83-46F3-A586-D5DAFBF06D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83-46F3-A586-D5DAFBF06D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83-46F3-A586-D5DAFBF06D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83-46F3-A586-D5DAFBF06D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83-46F3-A586-D5DAFBF06D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83-46F3-A586-D5DAFBF06D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83-46F3-A586-D5DAFBF06D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83-46F3-A586-D5DAFBF06D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83-46F3-A586-D5DAFBF06D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83-46F3-A586-D5DAFBF06D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83-46F3-A586-D5DAFBF06D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83-46F3-A586-D5DAFBF06D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83-46F3-A586-D5DAFBF06D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83-46F3-A586-D5DAFBF06D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83-46F3-A586-D5DAFBF06D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83-46F3-A586-D5DAFBF06D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83-46F3-A586-D5DAFBF06D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83-46F3-A586-D5DAFBF06D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83-46F3-A586-D5DAFBF06D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83-46F3-A586-D5DAFBF06D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83-46F3-A586-D5DAFBF06D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83-46F3-A586-D5DAFBF06D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83-46F3-A586-D5DAFBF06D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83-46F3-A586-D5DAFBF06D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83-46F3-A586-D5DAFBF06D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83-46F3-A586-D5DAFBF06D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83-46F3-A586-D5DAFBF06D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83-46F3-A586-D5DAFBF06D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83-46F3-A586-D5DAFBF06D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83-46F3-A586-D5DAFBF06D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83-46F3-A586-D5DAFBF06D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83-46F3-A586-D5DAFBF06D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83-46F3-A586-D5DAFBF06D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83-46F3-A586-D5DAFBF06D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83-46F3-A586-D5DAFBF06D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83-46F3-A586-D5DAFBF06D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83-46F3-A586-D5DAFBF06D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83-46F3-A586-D5DAFBF06D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83-46F3-A586-D5DAFBF06D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83-46F3-A586-D5DAFBF06D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83-46F3-A586-D5DAFBF06D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51.230027897539941</c:v>
                </c:pt>
                <c:pt idx="2">
                  <c:v>53.031018737206736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083-46F3-A586-D5DAFBF06D4B}"/>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083-46F3-A586-D5DAFBF06D4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52.1</c:v>
                </c:pt>
                <c:pt idx="12">
                  <c:v>52.1</c:v>
                </c:pt>
                <c:pt idx="13">
                  <c:v>52.1</c:v>
                </c:pt>
                <c:pt idx="14">
                  <c:v>52.1</c:v>
                </c:pt>
                <c:pt idx="15">
                  <c:v>52.1</c:v>
                </c:pt>
                <c:pt idx="16">
                  <c:v>52.1</c:v>
                </c:pt>
                <c:pt idx="17">
                  <c:v>52.1</c:v>
                </c:pt>
                <c:pt idx="18">
                  <c:v>52.1</c:v>
                </c:pt>
                <c:pt idx="19">
                  <c:v>52.1</c:v>
                </c:pt>
                <c:pt idx="20">
                  <c:v>52.1</c:v>
                </c:pt>
                <c:pt idx="21">
                  <c:v>52.1</c:v>
                </c:pt>
                <c:pt idx="22">
                  <c:v>52.1</c:v>
                </c:pt>
                <c:pt idx="23">
                  <c:v>52.1</c:v>
                </c:pt>
                <c:pt idx="24">
                  <c:v>52.1</c:v>
                </c:pt>
                <c:pt idx="25">
                  <c:v>52.1</c:v>
                </c:pt>
              </c:numCache>
            </c:numRef>
          </c:yVal>
          <c:smooth val="0"/>
          <c:extLst>
            <c:ext xmlns:c16="http://schemas.microsoft.com/office/drawing/2014/chart" uri="{C3380CC4-5D6E-409C-BE32-E72D297353CC}">
              <c16:uniqueId val="{00000061-1083-46F3-A586-D5DAFBF06D4B}"/>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45.8</c:v>
                </c:pt>
                <c:pt idx="12">
                  <c:v>45.8</c:v>
                </c:pt>
                <c:pt idx="13">
                  <c:v>45.8</c:v>
                </c:pt>
                <c:pt idx="14">
                  <c:v>45.8</c:v>
                </c:pt>
                <c:pt idx="15">
                  <c:v>45.8</c:v>
                </c:pt>
                <c:pt idx="16">
                  <c:v>45.8</c:v>
                </c:pt>
                <c:pt idx="17">
                  <c:v>45.8</c:v>
                </c:pt>
                <c:pt idx="18">
                  <c:v>45.8</c:v>
                </c:pt>
                <c:pt idx="19">
                  <c:v>45.8</c:v>
                </c:pt>
                <c:pt idx="20">
                  <c:v>45.8</c:v>
                </c:pt>
                <c:pt idx="21">
                  <c:v>45.8</c:v>
                </c:pt>
                <c:pt idx="22">
                  <c:v>45.8</c:v>
                </c:pt>
                <c:pt idx="23">
                  <c:v>45.8</c:v>
                </c:pt>
                <c:pt idx="24">
                  <c:v>45.8</c:v>
                </c:pt>
                <c:pt idx="25">
                  <c:v>45.8</c:v>
                </c:pt>
              </c:numCache>
            </c:numRef>
          </c:yVal>
          <c:smooth val="0"/>
          <c:extLst>
            <c:ext xmlns:c16="http://schemas.microsoft.com/office/drawing/2014/chart" uri="{C3380CC4-5D6E-409C-BE32-E72D297353CC}">
              <c16:uniqueId val="{00000062-1083-46F3-A586-D5DAFBF06D4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083-46F3-A586-D5DAFBF06D4B}"/>
              </c:ext>
            </c:extLst>
          </c:dPt>
          <c:dPt>
            <c:idx val="3"/>
            <c:bubble3D val="0"/>
            <c:extLst>
              <c:ext xmlns:c16="http://schemas.microsoft.com/office/drawing/2014/chart" uri="{C3380CC4-5D6E-409C-BE32-E72D297353CC}">
                <c16:uniqueId val="{00000064-1083-46F3-A586-D5DAFBF06D4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83-46F3-A586-D5DAFBF06D4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83-46F3-A586-D5DAFBF06D4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83-46F3-A586-D5DAFBF06D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83-46F3-A586-D5DAFBF06D4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83-46F3-A586-D5DAFBF06D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83-46F3-A586-D5DAFBF06D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83-46F3-A586-D5DAFBF06D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83-46F3-A586-D5DAFBF06D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83-46F3-A586-D5DAFBF06D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83-46F3-A586-D5DAFBF06D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83-46F3-A586-D5DAFBF06D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83-46F3-A586-D5DAFBF06D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83-46F3-A586-D5DAFBF06D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83-46F3-A586-D5DAFBF06D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83-46F3-A586-D5DAFBF06D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83-46F3-A586-D5DAFBF06D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83-46F3-A586-D5DAFBF06D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83-46F3-A586-D5DAFBF06D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83-46F3-A586-D5DAFBF06D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83-46F3-A586-D5DAFBF06D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83-46F3-A586-D5DAFBF06D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83-46F3-A586-D5DAFBF06D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83-46F3-A586-D5DAFBF06D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083-46F3-A586-D5DAFBF06D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83-46F3-A586-D5DAFBF06D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83-46F3-A586-D5DAFBF06D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83-46F3-A586-D5DAFBF06D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83-46F3-A586-D5DAFBF06D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83-46F3-A586-D5DAFBF06D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83-46F3-A586-D5DAFBF06D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83-46F3-A586-D5DAFBF06D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83-46F3-A586-D5DAFBF06D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83-46F3-A586-D5DAFBF06D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83-46F3-A586-D5DAFBF06D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83-46F3-A586-D5DAFBF06D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83-46F3-A586-D5DAFBF06D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83-46F3-A586-D5DAFBF06D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83-46F3-A586-D5DAFBF06D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83-46F3-A586-D5DAFBF06D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83-46F3-A586-D5DAFBF06D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83-46F3-A586-D5DAFBF06D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83-46F3-A586-D5DAFBF06D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83-46F3-A586-D5DAFBF06D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83-46F3-A586-D5DAFBF06D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83-46F3-A586-D5DAFBF06D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83-46F3-A586-D5DAFBF06D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83-46F3-A586-D5DAFBF06D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83-46F3-A586-D5DAFBF06D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83-46F3-A586-D5DAFBF06D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83-46F3-A586-D5DAFBF06D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83-46F3-A586-D5DAFBF06D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83-46F3-A586-D5DAFBF06D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83-46F3-A586-D5DAFBF06D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83-46F3-A586-D5DAFBF06D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83-46F3-A586-D5DAFBF06D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83-46F3-A586-D5DAFBF06D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83-46F3-A586-D5DAFBF06D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83-46F3-A586-D5DAFBF06D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83-46F3-A586-D5DAFBF06D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83-46F3-A586-D5DAFBF06D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83-46F3-A586-D5DAFBF06D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83-46F3-A586-D5DAFBF06D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83-46F3-A586-D5DAFBF06D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83-46F3-A586-D5DAFBF06D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83-46F3-A586-D5DAFBF06D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83-46F3-A586-D5DAFBF06D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83-46F3-A586-D5DAFBF06D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83-46F3-A586-D5DAFBF06D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83-46F3-A586-D5DAFBF06D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83-46F3-A586-D5DAFBF06D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83-46F3-A586-D5DAFBF06D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83-46F3-A586-D5DAFBF06D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83-46F3-A586-D5DAFBF06D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83-46F3-A586-D5DAFBF06D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83-46F3-A586-D5DAFBF06D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83-46F3-A586-D5DAFBF06D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83-46F3-A586-D5DAFBF06D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83-46F3-A586-D5DAFBF06D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83-46F3-A586-D5DAFBF06D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83-46F3-A586-D5DAFBF06D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83-46F3-A586-D5DAFBF06D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83-46F3-A586-D5DAFBF06D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83-46F3-A586-D5DAFBF06D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83-46F3-A586-D5DAFBF06D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83-46F3-A586-D5DAFBF06D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83-46F3-A586-D5DAFBF06D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83-46F3-A586-D5DAFBF06D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83-46F3-A586-D5DAFBF06D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83-46F3-A586-D5DAFBF06D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83-46F3-A586-D5DAFBF06D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83-46F3-A586-D5DAFBF06D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83-46F3-A586-D5DAFBF06D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83-46F3-A586-D5DAFBF06D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83-46F3-A586-D5DAFBF06D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083-46F3-A586-D5DAFBF06D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45.764646208470708</c:v>
                </c:pt>
                <c:pt idx="2">
                  <c:v>45.916030534351144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083-46F3-A586-D5DAFBF06D4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83.3</c:v>
                </c:pt>
                <c:pt idx="12">
                  <c:v>83.3</c:v>
                </c:pt>
                <c:pt idx="13">
                  <c:v>83.3</c:v>
                </c:pt>
                <c:pt idx="14">
                  <c:v>83.3</c:v>
                </c:pt>
                <c:pt idx="15">
                  <c:v>83.3</c:v>
                </c:pt>
                <c:pt idx="16">
                  <c:v>83.3</c:v>
                </c:pt>
                <c:pt idx="17">
                  <c:v>83.3</c:v>
                </c:pt>
                <c:pt idx="18">
                  <c:v>83.3</c:v>
                </c:pt>
                <c:pt idx="19">
                  <c:v>83.3</c:v>
                </c:pt>
                <c:pt idx="20">
                  <c:v>83.3</c:v>
                </c:pt>
                <c:pt idx="21">
                  <c:v>83.3</c:v>
                </c:pt>
                <c:pt idx="22">
                  <c:v>83.3</c:v>
                </c:pt>
                <c:pt idx="23">
                  <c:v>83.3</c:v>
                </c:pt>
                <c:pt idx="24">
                  <c:v>83.3</c:v>
                </c:pt>
                <c:pt idx="25">
                  <c:v>83.3</c:v>
                </c:pt>
              </c:numCache>
            </c:numRef>
          </c:yVal>
          <c:smooth val="0"/>
          <c:extLst>
            <c:ext xmlns:c16="http://schemas.microsoft.com/office/drawing/2014/chart" uri="{C3380CC4-5D6E-409C-BE32-E72D297353CC}">
              <c16:uniqueId val="{000000C3-1083-46F3-A586-D5DAFBF06D4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83-46F3-A586-D5DAFBF06D4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83-46F3-A586-D5DAFBF06D4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83-46F3-A586-D5DAFBF06D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83-46F3-A586-D5DAFBF06D4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83-46F3-A586-D5DAFBF06D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83-46F3-A586-D5DAFBF06D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83-46F3-A586-D5DAFBF06D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83-46F3-A586-D5DAFBF06D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83-46F3-A586-D5DAFBF06D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83-46F3-A586-D5DAFBF06D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83-46F3-A586-D5DAFBF06D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83-46F3-A586-D5DAFBF06D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83-46F3-A586-D5DAFBF06D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83-46F3-A586-D5DAFBF06D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83-46F3-A586-D5DAFBF06D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83-46F3-A586-D5DAFBF06D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83-46F3-A586-D5DAFBF06D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83-46F3-A586-D5DAFBF06D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83-46F3-A586-D5DAFBF06D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83-46F3-A586-D5DAFBF06D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83-46F3-A586-D5DAFBF06D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83-46F3-A586-D5DAFBF06D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83-46F3-A586-D5DAFBF06D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083-46F3-A586-D5DAFBF06D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83-46F3-A586-D5DAFBF06D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83-46F3-A586-D5DAFBF06D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83-46F3-A586-D5DAFBF06D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83-46F3-A586-D5DAFBF06D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83-46F3-A586-D5DAFBF06D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83-46F3-A586-D5DAFBF06D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83-46F3-A586-D5DAFBF06D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83-46F3-A586-D5DAFBF06D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83-46F3-A586-D5DAFBF06D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83-46F3-A586-D5DAFBF06D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83-46F3-A586-D5DAFBF06D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83-46F3-A586-D5DAFBF06D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83-46F3-A586-D5DAFBF06D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83-46F3-A586-D5DAFBF06D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83-46F3-A586-D5DAFBF06D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83-46F3-A586-D5DAFBF06D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83-46F3-A586-D5DAFBF06D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83-46F3-A586-D5DAFBF06D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83-46F3-A586-D5DAFBF06D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83-46F3-A586-D5DAFBF06D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83-46F3-A586-D5DAFBF06D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83-46F3-A586-D5DAFBF06D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83-46F3-A586-D5DAFBF06D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83-46F3-A586-D5DAFBF06D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83-46F3-A586-D5DAFBF06D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83-46F3-A586-D5DAFBF06D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83-46F3-A586-D5DAFBF06D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83-46F3-A586-D5DAFBF06D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83-46F3-A586-D5DAFBF06D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83-46F3-A586-D5DAFBF06D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83-46F3-A586-D5DAFBF06D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83-46F3-A586-D5DAFBF06D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83-46F3-A586-D5DAFBF06D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83-46F3-A586-D5DAFBF06D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83-46F3-A586-D5DAFBF06D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83-46F3-A586-D5DAFBF06D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83-46F3-A586-D5DAFBF06D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83-46F3-A586-D5DAFBF06D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83-46F3-A586-D5DAFBF06D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83-46F3-A586-D5DAFBF06D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83-46F3-A586-D5DAFBF06D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83-46F3-A586-D5DAFBF06D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83-46F3-A586-D5DAFBF06D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83-46F3-A586-D5DAFBF06D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83-46F3-A586-D5DAFBF06D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83-46F3-A586-D5DAFBF06D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83-46F3-A586-D5DAFBF06D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83-46F3-A586-D5DAFBF06D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83-46F3-A586-D5DAFBF06D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83-46F3-A586-D5DAFBF06D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83-46F3-A586-D5DAFBF06D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83-46F3-A586-D5DAFBF06D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83-46F3-A586-D5DAFBF06D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83-46F3-A586-D5DAFBF06D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83-46F3-A586-D5DAFBF06D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83-46F3-A586-D5DAFBF06D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83-46F3-A586-D5DAFBF06D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83-46F3-A586-D5DAFBF06D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83-46F3-A586-D5DAFBF06D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83-46F3-A586-D5DAFBF06D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83-46F3-A586-D5DAFBF06D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83-46F3-A586-D5DAFBF06D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83-46F3-A586-D5DAFBF06D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83-46F3-A586-D5DAFBF06D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83-46F3-A586-D5DAFBF06D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83-46F3-A586-D5DAFBF06D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83-46F3-A586-D5DAFBF06D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83-46F3-A586-D5DAFBF06D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83-46F3-A586-D5DAFBF06D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83-46F3-A586-D5DAFBF06D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083-46F3-A586-D5DAFBF06D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83.920872432158262</c:v>
                </c:pt>
                <c:pt idx="2">
                  <c:v>82.679892930247206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083-46F3-A586-D5DAFBF06D4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EF6-4E3E-A000-4065F10A07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F6-4E3E-A000-4065F10A075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F6-4E3E-A000-4065F10A07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F6-4E3E-A000-4065F10A07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F6-4E3E-A000-4065F10A07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F6-4E3E-A000-4065F10A07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F6-4E3E-A000-4065F10A07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F6-4E3E-A000-4065F10A07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F6-4E3E-A000-4065F10A07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F6-4E3E-A000-4065F10A07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F6-4E3E-A000-4065F10A07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F6-4E3E-A000-4065F10A07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F6-4E3E-A000-4065F10A07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F6-4E3E-A000-4065F10A07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F6-4E3E-A000-4065F10A07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F6-4E3E-A000-4065F10A07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F6-4E3E-A000-4065F10A07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F6-4E3E-A000-4065F10A07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F6-4E3E-A000-4065F10A07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F6-4E3E-A000-4065F10A07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F6-4E3E-A000-4065F10A07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F6-4E3E-A000-4065F10A07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F6-4E3E-A000-4065F10A07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F6-4E3E-A000-4065F10A07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EF6-4E3E-A000-4065F10A07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F6-4E3E-A000-4065F10A07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F6-4E3E-A000-4065F10A07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F6-4E3E-A000-4065F10A07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F6-4E3E-A000-4065F10A07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F6-4E3E-A000-4065F10A07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F6-4E3E-A000-4065F10A07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F6-4E3E-A000-4065F10A07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F6-4E3E-A000-4065F10A07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F6-4E3E-A000-4065F10A07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F6-4E3E-A000-4065F10A07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F6-4E3E-A000-4065F10A07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F6-4E3E-A000-4065F10A07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F6-4E3E-A000-4065F10A07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F6-4E3E-A000-4065F10A07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F6-4E3E-A000-4065F10A07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F6-4E3E-A000-4065F10A07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F6-4E3E-A000-4065F10A07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F6-4E3E-A000-4065F10A07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F6-4E3E-A000-4065F10A07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F6-4E3E-A000-4065F10A07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F6-4E3E-A000-4065F10A07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F6-4E3E-A000-4065F10A07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F6-4E3E-A000-4065F10A07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F6-4E3E-A000-4065F10A07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F6-4E3E-A000-4065F10A07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F6-4E3E-A000-4065F10A07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F6-4E3E-A000-4065F10A07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F6-4E3E-A000-4065F10A07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F6-4E3E-A000-4065F10A07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F6-4E3E-A000-4065F10A07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F6-4E3E-A000-4065F10A07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F6-4E3E-A000-4065F10A07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F6-4E3E-A000-4065F10A07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F6-4E3E-A000-4065F10A07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F6-4E3E-A000-4065F10A07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F6-4E3E-A000-4065F10A07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F6-4E3E-A000-4065F10A07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F6-4E3E-A000-4065F10A07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F6-4E3E-A000-4065F10A07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F6-4E3E-A000-4065F10A07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F6-4E3E-A000-4065F10A07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F6-4E3E-A000-4065F10A07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F6-4E3E-A000-4065F10A07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F6-4E3E-A000-4065F10A07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F6-4E3E-A000-4065F10A07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F6-4E3E-A000-4065F10A07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F6-4E3E-A000-4065F10A07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F6-4E3E-A000-4065F10A07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F6-4E3E-A000-4065F10A07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F6-4E3E-A000-4065F10A07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F6-4E3E-A000-4065F10A07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F6-4E3E-A000-4065F10A07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F6-4E3E-A000-4065F10A07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F6-4E3E-A000-4065F10A07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F6-4E3E-A000-4065F10A07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F6-4E3E-A000-4065F10A07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F6-4E3E-A000-4065F10A07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F6-4E3E-A000-4065F10A07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F6-4E3E-A000-4065F10A07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F6-4E3E-A000-4065F10A07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F6-4E3E-A000-4065F10A07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F6-4E3E-A000-4065F10A07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F6-4E3E-A000-4065F10A07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F6-4E3E-A000-4065F10A07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F6-4E3E-A000-4065F10A07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F6-4E3E-A000-4065F10A07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F6-4E3E-A000-4065F10A07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F6-4E3E-A000-4065F10A07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F6-4E3E-A000-4065F10A07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F6-4E3E-A000-4065F10A07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80.924800000000005</c:v>
                </c:pt>
                <c:pt idx="2">
                  <c:v>76.666660000000007</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EF6-4E3E-A000-4065F10A075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69.3</c:v>
                </c:pt>
                <c:pt idx="12">
                  <c:v>69.3</c:v>
                </c:pt>
                <c:pt idx="13">
                  <c:v>69.3</c:v>
                </c:pt>
                <c:pt idx="14">
                  <c:v>69.3</c:v>
                </c:pt>
                <c:pt idx="15">
                  <c:v>69.3</c:v>
                </c:pt>
                <c:pt idx="16">
                  <c:v>72.8</c:v>
                </c:pt>
                <c:pt idx="17">
                  <c:v>76.400000000000006</c:v>
                </c:pt>
                <c:pt idx="18">
                  <c:v>79.900000000000006</c:v>
                </c:pt>
                <c:pt idx="19">
                  <c:v>83.5</c:v>
                </c:pt>
                <c:pt idx="20">
                  <c:v>87</c:v>
                </c:pt>
                <c:pt idx="21">
                  <c:v>90.6</c:v>
                </c:pt>
                <c:pt idx="22">
                  <c:v>94.2</c:v>
                </c:pt>
                <c:pt idx="23">
                  <c:v>97.7</c:v>
                </c:pt>
                <c:pt idx="24">
                  <c:v>100</c:v>
                </c:pt>
                <c:pt idx="25">
                  <c:v>100</c:v>
                </c:pt>
              </c:numCache>
            </c:numRef>
          </c:yVal>
          <c:smooth val="0"/>
          <c:extLst>
            <c:ext xmlns:c16="http://schemas.microsoft.com/office/drawing/2014/chart" uri="{C3380CC4-5D6E-409C-BE32-E72D297353CC}">
              <c16:uniqueId val="{00000060-4EF6-4E3E-A000-4065F10A075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68.900000000000006</c:v>
                </c:pt>
                <c:pt idx="12">
                  <c:v>68.900000000000006</c:v>
                </c:pt>
                <c:pt idx="13">
                  <c:v>68.900000000000006</c:v>
                </c:pt>
                <c:pt idx="14">
                  <c:v>68.900000000000006</c:v>
                </c:pt>
                <c:pt idx="15">
                  <c:v>68.900000000000006</c:v>
                </c:pt>
                <c:pt idx="16">
                  <c:v>68.900000000000006</c:v>
                </c:pt>
                <c:pt idx="17">
                  <c:v>68.900000000000006</c:v>
                </c:pt>
                <c:pt idx="18">
                  <c:v>68.900000000000006</c:v>
                </c:pt>
                <c:pt idx="19">
                  <c:v>68.900000000000006</c:v>
                </c:pt>
                <c:pt idx="20">
                  <c:v>68.900000000000006</c:v>
                </c:pt>
                <c:pt idx="21">
                  <c:v>68.900000000000006</c:v>
                </c:pt>
                <c:pt idx="22">
                  <c:v>68.900000000000006</c:v>
                </c:pt>
                <c:pt idx="23">
                  <c:v>68.900000000000006</c:v>
                </c:pt>
                <c:pt idx="24">
                  <c:v>68.900000000000006</c:v>
                </c:pt>
                <c:pt idx="25">
                  <c:v>68.900000000000006</c:v>
                </c:pt>
              </c:numCache>
            </c:numRef>
          </c:yVal>
          <c:smooth val="0"/>
          <c:extLst>
            <c:ext xmlns:c16="http://schemas.microsoft.com/office/drawing/2014/chart" uri="{C3380CC4-5D6E-409C-BE32-E72D297353CC}">
              <c16:uniqueId val="{00000061-4EF6-4E3E-A000-4065F10A075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EF6-4E3E-A000-4065F10A075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EF6-4E3E-A000-4065F10A07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EF6-4E3E-A000-4065F10A075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EF6-4E3E-A000-4065F10A07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EF6-4E3E-A000-4065F10A0754}"/>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EF6-4E3E-A000-4065F10A07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EF6-4E3E-A000-4065F10A07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EF6-4E3E-A000-4065F10A07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EF6-4E3E-A000-4065F10A07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EF6-4E3E-A000-4065F10A07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EF6-4E3E-A000-4065F10A07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EF6-4E3E-A000-4065F10A07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EF6-4E3E-A000-4065F10A07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EF6-4E3E-A000-4065F10A07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EF6-4E3E-A000-4065F10A07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EF6-4E3E-A000-4065F10A07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EF6-4E3E-A000-4065F10A07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EF6-4E3E-A000-4065F10A07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EF6-4E3E-A000-4065F10A07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EF6-4E3E-A000-4065F10A07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EF6-4E3E-A000-4065F10A07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EF6-4E3E-A000-4065F10A07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EF6-4E3E-A000-4065F10A07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EF6-4E3E-A000-4065F10A075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EF6-4E3E-A000-4065F10A075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69.36</c:v>
                </c:pt>
                <c:pt idx="2">
                  <c:v>68.518519999999995</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EF6-4E3E-A000-4065F10A07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98.7</c:v>
                </c:pt>
                <c:pt idx="12">
                  <c:v>98.7</c:v>
                </c:pt>
                <c:pt idx="13">
                  <c:v>98.7</c:v>
                </c:pt>
                <c:pt idx="14">
                  <c:v>98.7</c:v>
                </c:pt>
                <c:pt idx="15">
                  <c:v>98.7</c:v>
                </c:pt>
                <c:pt idx="16">
                  <c:v>98.7</c:v>
                </c:pt>
                <c:pt idx="17">
                  <c:v>98.7</c:v>
                </c:pt>
                <c:pt idx="18">
                  <c:v>98.7</c:v>
                </c:pt>
                <c:pt idx="19">
                  <c:v>98.7</c:v>
                </c:pt>
                <c:pt idx="20">
                  <c:v>98.7</c:v>
                </c:pt>
                <c:pt idx="21">
                  <c:v>98.7</c:v>
                </c:pt>
                <c:pt idx="22">
                  <c:v>98.7</c:v>
                </c:pt>
                <c:pt idx="23">
                  <c:v>98.7</c:v>
                </c:pt>
                <c:pt idx="24">
                  <c:v>100</c:v>
                </c:pt>
                <c:pt idx="25">
                  <c:v>100</c:v>
                </c:pt>
              </c:numCache>
            </c:numRef>
          </c:yVal>
          <c:smooth val="0"/>
          <c:extLst>
            <c:ext xmlns:c16="http://schemas.microsoft.com/office/drawing/2014/chart" uri="{C3380CC4-5D6E-409C-BE32-E72D297353CC}">
              <c16:uniqueId val="{0000007B-4EF6-4E3E-A000-4065F10A075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EF6-4E3E-A000-4065F10A07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EF6-4E3E-A000-4065F10A075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EF6-4E3E-A000-4065F10A07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EF6-4E3E-A000-4065F10A07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EF6-4E3E-A000-4065F10A07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EF6-4E3E-A000-4065F10A07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EF6-4E3E-A000-4065F10A07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EF6-4E3E-A000-4065F10A07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EF6-4E3E-A000-4065F10A07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EF6-4E3E-A000-4065F10A07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EF6-4E3E-A000-4065F10A07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EF6-4E3E-A000-4065F10A07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EF6-4E3E-A000-4065F10A07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EF6-4E3E-A000-4065F10A07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EF6-4E3E-A000-4065F10A07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EF6-4E3E-A000-4065F10A07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EF6-4E3E-A000-4065F10A07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EF6-4E3E-A000-4065F10A07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EF6-4E3E-A000-4065F10A07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EF6-4E3E-A000-4065F10A07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EF6-4E3E-A000-4065F10A07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EF6-4E3E-A000-4065F10A07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EF6-4E3E-A000-4065F10A07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EF6-4E3E-A000-4065F10A07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F6-4E3E-A000-4065F10A07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F6-4E3E-A000-4065F10A07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F6-4E3E-A000-4065F10A07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F6-4E3E-A000-4065F10A07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F6-4E3E-A000-4065F10A07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F6-4E3E-A000-4065F10A07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F6-4E3E-A000-4065F10A07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F6-4E3E-A000-4065F10A07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F6-4E3E-A000-4065F10A07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F6-4E3E-A000-4065F10A07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F6-4E3E-A000-4065F10A07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F6-4E3E-A000-4065F10A07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F6-4E3E-A000-4065F10A07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F6-4E3E-A000-4065F10A07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F6-4E3E-A000-4065F10A07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F6-4E3E-A000-4065F10A07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F6-4E3E-A000-4065F10A07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F6-4E3E-A000-4065F10A07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F6-4E3E-A000-4065F10A07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F6-4E3E-A000-4065F10A07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F6-4E3E-A000-4065F10A07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F6-4E3E-A000-4065F10A07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F6-4E3E-A000-4065F10A07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F6-4E3E-A000-4065F10A07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F6-4E3E-A000-4065F10A07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F6-4E3E-A000-4065F10A07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F6-4E3E-A000-4065F10A07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F6-4E3E-A000-4065F10A07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F6-4E3E-A000-4065F10A07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F6-4E3E-A000-4065F10A07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F6-4E3E-A000-4065F10A07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F6-4E3E-A000-4065F10A07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F6-4E3E-A000-4065F10A07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F6-4E3E-A000-4065F10A07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F6-4E3E-A000-4065F10A07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F6-4E3E-A000-4065F10A07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F6-4E3E-A000-4065F10A07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F6-4E3E-A000-4065F10A07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F6-4E3E-A000-4065F10A07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F6-4E3E-A000-4065F10A07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F6-4E3E-A000-4065F10A07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F6-4E3E-A000-4065F10A07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F6-4E3E-A000-4065F10A07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F6-4E3E-A000-4065F10A07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F6-4E3E-A000-4065F10A07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EF6-4E3E-A000-4065F10A07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EF6-4E3E-A000-4065F10A07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EF6-4E3E-A000-4065F10A07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EF6-4E3E-A000-4065F10A07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EF6-4E3E-A000-4065F10A07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EF6-4E3E-A000-4065F10A07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EF6-4E3E-A000-4065F10A07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EF6-4E3E-A000-4065F10A07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EF6-4E3E-A000-4065F10A07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EF6-4E3E-A000-4065F10A07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EF6-4E3E-A000-4065F10A07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EF6-4E3E-A000-4065F10A07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EF6-4E3E-A000-4065F10A07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EF6-4E3E-A000-4065F10A07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EF6-4E3E-A000-4065F10A07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EF6-4E3E-A000-4065F10A07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EF6-4E3E-A000-4065F10A07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EF6-4E3E-A000-4065F10A07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EF6-4E3E-A000-4065F10A07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EF6-4E3E-A000-4065F10A07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EF6-4E3E-A000-4065F10A07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EF6-4E3E-A000-4065F10A07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EF6-4E3E-A000-4065F10A07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EF6-4E3E-A000-4065F10A07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EF6-4E3E-A000-4065F10A07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EF6-4E3E-A000-4065F10A07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97.69</c:v>
                </c:pt>
                <c:pt idx="2">
                  <c:v>99.629630000000006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EF6-4E3E-A000-4065F10A075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80B-4AC1-A4C2-9563468B85A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0B-4AC1-A4C2-9563468B85A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0B-4AC1-A4C2-9563468B85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0B-4AC1-A4C2-9563468B85A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0B-4AC1-A4C2-9563468B85A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0B-4AC1-A4C2-9563468B85A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0B-4AC1-A4C2-9563468B85A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0B-4AC1-A4C2-9563468B85A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0B-4AC1-A4C2-9563468B85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0B-4AC1-A4C2-9563468B85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0B-4AC1-A4C2-9563468B85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0B-4AC1-A4C2-9563468B85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0B-4AC1-A4C2-9563468B85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0B-4AC1-A4C2-9563468B85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0B-4AC1-A4C2-9563468B85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0B-4AC1-A4C2-9563468B85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0B-4AC1-A4C2-9563468B85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0B-4AC1-A4C2-9563468B85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0B-4AC1-A4C2-9563468B85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0B-4AC1-A4C2-9563468B85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0B-4AC1-A4C2-9563468B85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0B-4AC1-A4C2-9563468B85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0B-4AC1-A4C2-9563468B85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0B-4AC1-A4C2-9563468B85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0B-4AC1-A4C2-9563468B85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0B-4AC1-A4C2-9563468B85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0B-4AC1-A4C2-9563468B85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0B-4AC1-A4C2-9563468B85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0B-4AC1-A4C2-9563468B85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0B-4AC1-A4C2-9563468B85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0B-4AC1-A4C2-9563468B85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0B-4AC1-A4C2-9563468B85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0B-4AC1-A4C2-9563468B85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0B-4AC1-A4C2-9563468B85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0B-4AC1-A4C2-9563468B85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0B-4AC1-A4C2-9563468B85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0B-4AC1-A4C2-9563468B85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0B-4AC1-A4C2-9563468B85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0B-4AC1-A4C2-9563468B85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0B-4AC1-A4C2-9563468B85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0B-4AC1-A4C2-9563468B85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0B-4AC1-A4C2-9563468B85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0B-4AC1-A4C2-9563468B85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0B-4AC1-A4C2-9563468B85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0B-4AC1-A4C2-9563468B85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0B-4AC1-A4C2-9563468B85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0B-4AC1-A4C2-9563468B85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0B-4AC1-A4C2-9563468B85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0B-4AC1-A4C2-9563468B85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0B-4AC1-A4C2-9563468B85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0B-4AC1-A4C2-9563468B85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0B-4AC1-A4C2-9563468B85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0B-4AC1-A4C2-9563468B85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0B-4AC1-A4C2-9563468B85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0B-4AC1-A4C2-9563468B85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0B-4AC1-A4C2-9563468B85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0B-4AC1-A4C2-9563468B85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0B-4AC1-A4C2-9563468B85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0B-4AC1-A4C2-9563468B85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0B-4AC1-A4C2-9563468B85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0B-4AC1-A4C2-9563468B85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0B-4AC1-A4C2-9563468B85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0B-4AC1-A4C2-9563468B85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0B-4AC1-A4C2-9563468B85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0B-4AC1-A4C2-9563468B85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0B-4AC1-A4C2-9563468B85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0B-4AC1-A4C2-9563468B85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0B-4AC1-A4C2-9563468B85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0B-4AC1-A4C2-9563468B85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0B-4AC1-A4C2-9563468B85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0B-4AC1-A4C2-9563468B85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0B-4AC1-A4C2-9563468B85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0B-4AC1-A4C2-9563468B85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0B-4AC1-A4C2-9563468B85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0B-4AC1-A4C2-9563468B85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0B-4AC1-A4C2-9563468B85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0B-4AC1-A4C2-9563468B85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0B-4AC1-A4C2-9563468B85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0B-4AC1-A4C2-9563468B85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0B-4AC1-A4C2-9563468B85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0B-4AC1-A4C2-9563468B85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0B-4AC1-A4C2-9563468B85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0B-4AC1-A4C2-9563468B85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0B-4AC1-A4C2-9563468B85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0B-4AC1-A4C2-9563468B85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0B-4AC1-A4C2-9563468B85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0B-4AC1-A4C2-9563468B85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0B-4AC1-A4C2-9563468B85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0B-4AC1-A4C2-9563468B85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0B-4AC1-A4C2-9563468B85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0B-4AC1-A4C2-9563468B85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0B-4AC1-A4C2-9563468B85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0B-4AC1-A4C2-9563468B85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0B-4AC1-A4C2-9563468B85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0B-4AC1-A4C2-9563468B85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61.925699999999999</c:v>
                </c:pt>
                <c:pt idx="2">
                  <c:v>54.918810000000001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80B-4AC1-A4C2-9563468B85A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58.4</c:v>
                </c:pt>
                <c:pt idx="12">
                  <c:v>58.4</c:v>
                </c:pt>
                <c:pt idx="13">
                  <c:v>58.4</c:v>
                </c:pt>
                <c:pt idx="14">
                  <c:v>58.4</c:v>
                </c:pt>
                <c:pt idx="15">
                  <c:v>58.4</c:v>
                </c:pt>
                <c:pt idx="16">
                  <c:v>58.4</c:v>
                </c:pt>
                <c:pt idx="17">
                  <c:v>58.4</c:v>
                </c:pt>
                <c:pt idx="18">
                  <c:v>58.4</c:v>
                </c:pt>
                <c:pt idx="19">
                  <c:v>58.4</c:v>
                </c:pt>
                <c:pt idx="20">
                  <c:v>58.4</c:v>
                </c:pt>
                <c:pt idx="21">
                  <c:v>58.4</c:v>
                </c:pt>
                <c:pt idx="22">
                  <c:v>58.4</c:v>
                </c:pt>
                <c:pt idx="23">
                  <c:v>58.4</c:v>
                </c:pt>
                <c:pt idx="24">
                  <c:v>58.4</c:v>
                </c:pt>
                <c:pt idx="25">
                  <c:v>58.4</c:v>
                </c:pt>
              </c:numCache>
            </c:numRef>
          </c:yVal>
          <c:smooth val="0"/>
          <c:extLst>
            <c:ext xmlns:c16="http://schemas.microsoft.com/office/drawing/2014/chart" uri="{C3380CC4-5D6E-409C-BE32-E72D297353CC}">
              <c16:uniqueId val="{00000060-180B-4AC1-A4C2-9563468B85A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45.2</c:v>
                </c:pt>
                <c:pt idx="12">
                  <c:v>45.2</c:v>
                </c:pt>
                <c:pt idx="13">
                  <c:v>45.2</c:v>
                </c:pt>
                <c:pt idx="14">
                  <c:v>45.2</c:v>
                </c:pt>
                <c:pt idx="15">
                  <c:v>45.2</c:v>
                </c:pt>
                <c:pt idx="16">
                  <c:v>45.2</c:v>
                </c:pt>
                <c:pt idx="17">
                  <c:v>45.2</c:v>
                </c:pt>
                <c:pt idx="18">
                  <c:v>45.2</c:v>
                </c:pt>
                <c:pt idx="19">
                  <c:v>45.2</c:v>
                </c:pt>
                <c:pt idx="20">
                  <c:v>45.2</c:v>
                </c:pt>
                <c:pt idx="21">
                  <c:v>45.2</c:v>
                </c:pt>
                <c:pt idx="22">
                  <c:v>45.2</c:v>
                </c:pt>
                <c:pt idx="23">
                  <c:v>45.2</c:v>
                </c:pt>
                <c:pt idx="24">
                  <c:v>45.2</c:v>
                </c:pt>
                <c:pt idx="25">
                  <c:v>45.2</c:v>
                </c:pt>
              </c:numCache>
            </c:numRef>
          </c:yVal>
          <c:smooth val="0"/>
          <c:extLst>
            <c:ext xmlns:c16="http://schemas.microsoft.com/office/drawing/2014/chart" uri="{C3380CC4-5D6E-409C-BE32-E72D297353CC}">
              <c16:uniqueId val="{00000061-180B-4AC1-A4C2-9563468B85A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80B-4AC1-A4C2-9563468B85A1}"/>
              </c:ext>
            </c:extLst>
          </c:dPt>
          <c:dPt>
            <c:idx val="3"/>
            <c:bubble3D val="0"/>
            <c:extLst>
              <c:ext xmlns:c16="http://schemas.microsoft.com/office/drawing/2014/chart" uri="{C3380CC4-5D6E-409C-BE32-E72D297353CC}">
                <c16:uniqueId val="{00000063-180B-4AC1-A4C2-9563468B85A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0B-4AC1-A4C2-9563468B85A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0B-4AC1-A4C2-9563468B85A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0B-4AC1-A4C2-9563468B85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0B-4AC1-A4C2-9563468B85A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0B-4AC1-A4C2-9563468B85A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0B-4AC1-A4C2-9563468B85A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0B-4AC1-A4C2-9563468B85A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0B-4AC1-A4C2-9563468B85A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0B-4AC1-A4C2-9563468B85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0B-4AC1-A4C2-9563468B85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0B-4AC1-A4C2-9563468B85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0B-4AC1-A4C2-9563468B85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0B-4AC1-A4C2-9563468B85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0B-4AC1-A4C2-9563468B85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0B-4AC1-A4C2-9563468B85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0B-4AC1-A4C2-9563468B85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0B-4AC1-A4C2-9563468B85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0B-4AC1-A4C2-9563468B85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0B-4AC1-A4C2-9563468B85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0B-4AC1-A4C2-9563468B85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0B-4AC1-A4C2-9563468B85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0B-4AC1-A4C2-9563468B85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0B-4AC1-A4C2-9563468B85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0B-4AC1-A4C2-9563468B85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0B-4AC1-A4C2-9563468B85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0B-4AC1-A4C2-9563468B85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0B-4AC1-A4C2-9563468B85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0B-4AC1-A4C2-9563468B85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0B-4AC1-A4C2-9563468B85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0B-4AC1-A4C2-9563468B85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0B-4AC1-A4C2-9563468B85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0B-4AC1-A4C2-9563468B85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0B-4AC1-A4C2-9563468B85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0B-4AC1-A4C2-9563468B85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0B-4AC1-A4C2-9563468B85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0B-4AC1-A4C2-9563468B85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0B-4AC1-A4C2-9563468B85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0B-4AC1-A4C2-9563468B85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0B-4AC1-A4C2-9563468B85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0B-4AC1-A4C2-9563468B85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0B-4AC1-A4C2-9563468B85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0B-4AC1-A4C2-9563468B85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0B-4AC1-A4C2-9563468B85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0B-4AC1-A4C2-9563468B85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0B-4AC1-A4C2-9563468B85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0B-4AC1-A4C2-9563468B85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0B-4AC1-A4C2-9563468B85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0B-4AC1-A4C2-9563468B85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0B-4AC1-A4C2-9563468B85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0B-4AC1-A4C2-9563468B85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0B-4AC1-A4C2-9563468B85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0B-4AC1-A4C2-9563468B85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0B-4AC1-A4C2-9563468B85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0B-4AC1-A4C2-9563468B85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0B-4AC1-A4C2-9563468B85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0B-4AC1-A4C2-9563468B85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0B-4AC1-A4C2-9563468B85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0B-4AC1-A4C2-9563468B85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0B-4AC1-A4C2-9563468B85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0B-4AC1-A4C2-9563468B85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0B-4AC1-A4C2-9563468B85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0B-4AC1-A4C2-9563468B85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0B-4AC1-A4C2-9563468B85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0B-4AC1-A4C2-9563468B85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0B-4AC1-A4C2-9563468B85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0B-4AC1-A4C2-9563468B85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0B-4AC1-A4C2-9563468B85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0B-4AC1-A4C2-9563468B85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0B-4AC1-A4C2-9563468B85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0B-4AC1-A4C2-9563468B85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0B-4AC1-A4C2-9563468B85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0B-4AC1-A4C2-9563468B85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0B-4AC1-A4C2-9563468B85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0B-4AC1-A4C2-9563468B85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0B-4AC1-A4C2-9563468B85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0B-4AC1-A4C2-9563468B85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0B-4AC1-A4C2-9563468B85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0B-4AC1-A4C2-9563468B85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0B-4AC1-A4C2-9563468B85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0B-4AC1-A4C2-9563468B85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0B-4AC1-A4C2-9563468B85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0B-4AC1-A4C2-9563468B85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0B-4AC1-A4C2-9563468B85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0B-4AC1-A4C2-9563468B85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0B-4AC1-A4C2-9563468B85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0B-4AC1-A4C2-9563468B85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0B-4AC1-A4C2-9563468B85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0B-4AC1-A4C2-9563468B85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0B-4AC1-A4C2-9563468B85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0B-4AC1-A4C2-9563468B85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0B-4AC1-A4C2-9563468B85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0B-4AC1-A4C2-9563468B85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0B-4AC1-A4C2-9563468B85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0B-4AC1-A4C2-9563468B85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0B-4AC1-A4C2-9563468B85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43.35</c:v>
                </c:pt>
                <c:pt idx="2">
                  <c:v>47.010509999999996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0B-4AC1-A4C2-9563468B85A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numCache>
            </c:numRef>
          </c:yVal>
          <c:smooth val="0"/>
          <c:extLst>
            <c:ext xmlns:c16="http://schemas.microsoft.com/office/drawing/2014/chart" uri="{C3380CC4-5D6E-409C-BE32-E72D297353CC}">
              <c16:uniqueId val="{000000C2-180B-4AC1-A4C2-9563468B85A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0B-4AC1-A4C2-9563468B85A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0B-4AC1-A4C2-9563468B85A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0B-4AC1-A4C2-9563468B85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0B-4AC1-A4C2-9563468B85A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0B-4AC1-A4C2-9563468B85A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0B-4AC1-A4C2-9563468B85A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0B-4AC1-A4C2-9563468B85A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0B-4AC1-A4C2-9563468B85A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0B-4AC1-A4C2-9563468B85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0B-4AC1-A4C2-9563468B85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0B-4AC1-A4C2-9563468B85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0B-4AC1-A4C2-9563468B85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0B-4AC1-A4C2-9563468B85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0B-4AC1-A4C2-9563468B85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0B-4AC1-A4C2-9563468B85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0B-4AC1-A4C2-9563468B85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0B-4AC1-A4C2-9563468B85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0B-4AC1-A4C2-9563468B85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0B-4AC1-A4C2-9563468B85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0B-4AC1-A4C2-9563468B85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0B-4AC1-A4C2-9563468B85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0B-4AC1-A4C2-9563468B85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0B-4AC1-A4C2-9563468B85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0B-4AC1-A4C2-9563468B85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0B-4AC1-A4C2-9563468B85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0B-4AC1-A4C2-9563468B85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0B-4AC1-A4C2-9563468B85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0B-4AC1-A4C2-9563468B85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0B-4AC1-A4C2-9563468B85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0B-4AC1-A4C2-9563468B85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0B-4AC1-A4C2-9563468B85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0B-4AC1-A4C2-9563468B85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0B-4AC1-A4C2-9563468B85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0B-4AC1-A4C2-9563468B85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0B-4AC1-A4C2-9563468B85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0B-4AC1-A4C2-9563468B85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0B-4AC1-A4C2-9563468B85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0B-4AC1-A4C2-9563468B85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0B-4AC1-A4C2-9563468B85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0B-4AC1-A4C2-9563468B85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0B-4AC1-A4C2-9563468B85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0B-4AC1-A4C2-9563468B85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0B-4AC1-A4C2-9563468B85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0B-4AC1-A4C2-9563468B85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0B-4AC1-A4C2-9563468B85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0B-4AC1-A4C2-9563468B85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0B-4AC1-A4C2-9563468B85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0B-4AC1-A4C2-9563468B85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0B-4AC1-A4C2-9563468B85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0B-4AC1-A4C2-9563468B85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0B-4AC1-A4C2-9563468B85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0B-4AC1-A4C2-9563468B85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0B-4AC1-A4C2-9563468B85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0B-4AC1-A4C2-9563468B85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0B-4AC1-A4C2-9563468B85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0B-4AC1-A4C2-9563468B85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0B-4AC1-A4C2-9563468B85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0B-4AC1-A4C2-9563468B85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0B-4AC1-A4C2-9563468B85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0B-4AC1-A4C2-9563468B85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0B-4AC1-A4C2-9563468B85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0B-4AC1-A4C2-9563468B85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0B-4AC1-A4C2-9563468B85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0B-4AC1-A4C2-9563468B85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0B-4AC1-A4C2-9563468B85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0B-4AC1-A4C2-9563468B85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0B-4AC1-A4C2-9563468B85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0B-4AC1-A4C2-9563468B85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0B-4AC1-A4C2-9563468B85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0B-4AC1-A4C2-9563468B85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0B-4AC1-A4C2-9563468B85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0B-4AC1-A4C2-9563468B85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0B-4AC1-A4C2-9563468B85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0B-4AC1-A4C2-9563468B85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0B-4AC1-A4C2-9563468B85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0B-4AC1-A4C2-9563468B85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0B-4AC1-A4C2-9563468B85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0B-4AC1-A4C2-9563468B85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0B-4AC1-A4C2-9563468B85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0B-4AC1-A4C2-9563468B85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0B-4AC1-A4C2-9563468B85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0B-4AC1-A4C2-9563468B85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0B-4AC1-A4C2-9563468B85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0B-4AC1-A4C2-9563468B85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0B-4AC1-A4C2-9563468B85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0B-4AC1-A4C2-9563468B85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0B-4AC1-A4C2-9563468B85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0B-4AC1-A4C2-9563468B85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0B-4AC1-A4C2-9563468B85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0B-4AC1-A4C2-9563468B85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0B-4AC1-A4C2-9563468B85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0B-4AC1-A4C2-9563468B85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0B-4AC1-A4C2-9563468B85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0B-4AC1-A4C2-9563468B85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0B-4AC1-A4C2-9563468B85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95.9</c:v>
                </c:pt>
                <c:pt idx="2">
                  <c:v>98.051580000000001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0B-4AC1-A4C2-9563468B85A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454-438B-A560-AB47F92510E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54-438B-A560-AB47F92510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54-438B-A560-AB47F92510E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54-438B-A560-AB47F92510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54-438B-A560-AB47F92510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454-438B-A560-AB47F92510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54-438B-A560-AB47F92510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54-438B-A560-AB47F92510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54-438B-A560-AB47F9251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54-438B-A560-AB47F9251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54-438B-A560-AB47F9251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54-438B-A560-AB47F9251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54-438B-A560-AB47F9251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54-438B-A560-AB47F9251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54-438B-A560-AB47F9251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54-438B-A560-AB47F9251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54-438B-A560-AB47F9251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54-438B-A560-AB47F9251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54-438B-A560-AB47F9251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54-438B-A560-AB47F9251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54-438B-A560-AB47F9251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54-438B-A560-AB47F9251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54-438B-A560-AB47F9251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54-438B-A560-AB47F9251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54-438B-A560-AB47F9251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54-438B-A560-AB47F9251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54-438B-A560-AB47F9251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54-438B-A560-AB47F9251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54-438B-A560-AB47F9251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54-438B-A560-AB47F9251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54-438B-A560-AB47F9251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54-438B-A560-AB47F9251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54-438B-A560-AB47F9251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54-438B-A560-AB47F9251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54-438B-A560-AB47F9251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54-438B-A560-AB47F9251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54-438B-A560-AB47F9251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54-438B-A560-AB47F9251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54-438B-A560-AB47F9251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54-438B-A560-AB47F9251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54-438B-A560-AB47F9251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54-438B-A560-AB47F9251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54-438B-A560-AB47F9251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54-438B-A560-AB47F9251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54-438B-A560-AB47F9251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54-438B-A560-AB47F9251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54-438B-A560-AB47F9251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54-438B-A560-AB47F9251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54-438B-A560-AB47F9251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54-438B-A560-AB47F9251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54-438B-A560-AB47F9251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54-438B-A560-AB47F9251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54-438B-A560-AB47F9251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54-438B-A560-AB47F9251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54-438B-A560-AB47F9251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54-438B-A560-AB47F9251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54-438B-A560-AB47F9251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54-438B-A560-AB47F9251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54-438B-A560-AB47F9251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54-438B-A560-AB47F9251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54-438B-A560-AB47F9251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54-438B-A560-AB47F9251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54-438B-A560-AB47F9251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54-438B-A560-AB47F9251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54-438B-A560-AB47F9251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54-438B-A560-AB47F9251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54-438B-A560-AB47F9251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54-438B-A560-AB47F9251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54-438B-A560-AB47F9251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54-438B-A560-AB47F9251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54-438B-A560-AB47F9251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54-438B-A560-AB47F9251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54-438B-A560-AB47F9251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54-438B-A560-AB47F9251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54-438B-A560-AB47F9251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54-438B-A560-AB47F9251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54-438B-A560-AB47F9251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54-438B-A560-AB47F9251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54-438B-A560-AB47F9251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54-438B-A560-AB47F9251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54-438B-A560-AB47F9251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54-438B-A560-AB47F9251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54-438B-A560-AB47F9251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54-438B-A560-AB47F9251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54-438B-A560-AB47F9251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54-438B-A560-AB47F9251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54-438B-A560-AB47F9251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54-438B-A560-AB47F9251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54-438B-A560-AB47F9251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54-438B-A560-AB47F9251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54-438B-A560-AB47F9251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54-438B-A560-AB47F9251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54-438B-A560-AB47F9251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54-438B-A560-AB47F9251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54-438B-A560-AB47F9251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54-438B-A560-AB47F9251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60.689599999999999</c:v>
                </c:pt>
                <c:pt idx="2">
                  <c:v>54.669211195928753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454-438B-A560-AB47F92510E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57.7</c:v>
                </c:pt>
                <c:pt idx="12">
                  <c:v>57.7</c:v>
                </c:pt>
                <c:pt idx="13">
                  <c:v>57.7</c:v>
                </c:pt>
                <c:pt idx="14">
                  <c:v>57.7</c:v>
                </c:pt>
                <c:pt idx="15">
                  <c:v>57.7</c:v>
                </c:pt>
                <c:pt idx="16">
                  <c:v>57.7</c:v>
                </c:pt>
                <c:pt idx="17">
                  <c:v>57.7</c:v>
                </c:pt>
                <c:pt idx="18">
                  <c:v>57.7</c:v>
                </c:pt>
                <c:pt idx="19">
                  <c:v>57.7</c:v>
                </c:pt>
                <c:pt idx="20">
                  <c:v>57.7</c:v>
                </c:pt>
                <c:pt idx="21">
                  <c:v>57.7</c:v>
                </c:pt>
                <c:pt idx="22">
                  <c:v>57.7</c:v>
                </c:pt>
                <c:pt idx="23">
                  <c:v>57.7</c:v>
                </c:pt>
                <c:pt idx="24">
                  <c:v>57.7</c:v>
                </c:pt>
                <c:pt idx="25">
                  <c:v>57.7</c:v>
                </c:pt>
              </c:numCache>
            </c:numRef>
          </c:yVal>
          <c:smooth val="0"/>
          <c:extLst>
            <c:ext xmlns:c16="http://schemas.microsoft.com/office/drawing/2014/chart" uri="{C3380CC4-5D6E-409C-BE32-E72D297353CC}">
              <c16:uniqueId val="{00000060-6454-438B-A560-AB47F92510E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45.6</c:v>
                </c:pt>
                <c:pt idx="12">
                  <c:v>45.6</c:v>
                </c:pt>
                <c:pt idx="13">
                  <c:v>45.6</c:v>
                </c:pt>
                <c:pt idx="14">
                  <c:v>45.6</c:v>
                </c:pt>
                <c:pt idx="15">
                  <c:v>45.6</c:v>
                </c:pt>
                <c:pt idx="16">
                  <c:v>45.6</c:v>
                </c:pt>
                <c:pt idx="17">
                  <c:v>45.6</c:v>
                </c:pt>
                <c:pt idx="18">
                  <c:v>45.6</c:v>
                </c:pt>
                <c:pt idx="19">
                  <c:v>45.6</c:v>
                </c:pt>
                <c:pt idx="20">
                  <c:v>45.6</c:v>
                </c:pt>
                <c:pt idx="21">
                  <c:v>45.6</c:v>
                </c:pt>
                <c:pt idx="22">
                  <c:v>45.6</c:v>
                </c:pt>
                <c:pt idx="23">
                  <c:v>45.6</c:v>
                </c:pt>
                <c:pt idx="24">
                  <c:v>45.6</c:v>
                </c:pt>
                <c:pt idx="25">
                  <c:v>45.6</c:v>
                </c:pt>
              </c:numCache>
            </c:numRef>
          </c:yVal>
          <c:smooth val="0"/>
          <c:extLst>
            <c:ext xmlns:c16="http://schemas.microsoft.com/office/drawing/2014/chart" uri="{C3380CC4-5D6E-409C-BE32-E72D297353CC}">
              <c16:uniqueId val="{00000061-6454-438B-A560-AB47F92510E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454-438B-A560-AB47F92510E2}"/>
              </c:ext>
            </c:extLst>
          </c:dPt>
          <c:dPt>
            <c:idx val="3"/>
            <c:bubble3D val="0"/>
            <c:extLst>
              <c:ext xmlns:c16="http://schemas.microsoft.com/office/drawing/2014/chart" uri="{C3380CC4-5D6E-409C-BE32-E72D297353CC}">
                <c16:uniqueId val="{00000063-6454-438B-A560-AB47F92510E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54-438B-A560-AB47F92510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54-438B-A560-AB47F92510E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54-438B-A560-AB47F92510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54-438B-A560-AB47F92510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54-438B-A560-AB47F92510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54-438B-A560-AB47F92510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54-438B-A560-AB47F92510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54-438B-A560-AB47F9251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54-438B-A560-AB47F9251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54-438B-A560-AB47F9251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54-438B-A560-AB47F9251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54-438B-A560-AB47F9251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54-438B-A560-AB47F9251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54-438B-A560-AB47F9251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54-438B-A560-AB47F9251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54-438B-A560-AB47F9251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54-438B-A560-AB47F9251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54-438B-A560-AB47F9251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54-438B-A560-AB47F9251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54-438B-A560-AB47F9251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54-438B-A560-AB47F9251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54-438B-A560-AB47F9251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54-438B-A560-AB47F9251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54-438B-A560-AB47F9251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54-438B-A560-AB47F9251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54-438B-A560-AB47F9251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54-438B-A560-AB47F9251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54-438B-A560-AB47F9251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54-438B-A560-AB47F9251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54-438B-A560-AB47F9251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54-438B-A560-AB47F9251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54-438B-A560-AB47F9251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54-438B-A560-AB47F9251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54-438B-A560-AB47F9251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54-438B-A560-AB47F9251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54-438B-A560-AB47F9251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54-438B-A560-AB47F9251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54-438B-A560-AB47F9251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54-438B-A560-AB47F9251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54-438B-A560-AB47F9251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54-438B-A560-AB47F9251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54-438B-A560-AB47F9251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54-438B-A560-AB47F9251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54-438B-A560-AB47F9251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54-438B-A560-AB47F9251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54-438B-A560-AB47F9251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54-438B-A560-AB47F9251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54-438B-A560-AB47F9251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54-438B-A560-AB47F9251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54-438B-A560-AB47F9251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54-438B-A560-AB47F9251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54-438B-A560-AB47F9251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54-438B-A560-AB47F9251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54-438B-A560-AB47F9251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54-438B-A560-AB47F9251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54-438B-A560-AB47F9251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54-438B-A560-AB47F9251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54-438B-A560-AB47F9251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54-438B-A560-AB47F9251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54-438B-A560-AB47F9251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54-438B-A560-AB47F9251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54-438B-A560-AB47F9251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54-438B-A560-AB47F9251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54-438B-A560-AB47F9251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54-438B-A560-AB47F9251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54-438B-A560-AB47F9251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54-438B-A560-AB47F9251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54-438B-A560-AB47F9251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54-438B-A560-AB47F9251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54-438B-A560-AB47F9251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54-438B-A560-AB47F9251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54-438B-A560-AB47F9251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54-438B-A560-AB47F9251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54-438B-A560-AB47F9251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54-438B-A560-AB47F9251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54-438B-A560-AB47F9251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54-438B-A560-AB47F9251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54-438B-A560-AB47F9251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54-438B-A560-AB47F9251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54-438B-A560-AB47F9251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54-438B-A560-AB47F9251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54-438B-A560-AB47F9251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54-438B-A560-AB47F9251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54-438B-A560-AB47F9251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54-438B-A560-AB47F9251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54-438B-A560-AB47F9251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54-438B-A560-AB47F9251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54-438B-A560-AB47F9251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54-438B-A560-AB47F9251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54-438B-A560-AB47F9251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54-438B-A560-AB47F9251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54-438B-A560-AB47F9251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54-438B-A560-AB47F9251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54-438B-A560-AB47F9251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54-438B-A560-AB47F9251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44.28</c:v>
                </c:pt>
                <c:pt idx="2">
                  <c:v>46.972010178117046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54-438B-A560-AB47F92510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97.7</c:v>
                </c:pt>
                <c:pt idx="12">
                  <c:v>97.7</c:v>
                </c:pt>
                <c:pt idx="13">
                  <c:v>97.7</c:v>
                </c:pt>
                <c:pt idx="14">
                  <c:v>97.7</c:v>
                </c:pt>
                <c:pt idx="15">
                  <c:v>97.7</c:v>
                </c:pt>
                <c:pt idx="16">
                  <c:v>97.7</c:v>
                </c:pt>
                <c:pt idx="17">
                  <c:v>97.7</c:v>
                </c:pt>
                <c:pt idx="18">
                  <c:v>97.7</c:v>
                </c:pt>
                <c:pt idx="19">
                  <c:v>97.7</c:v>
                </c:pt>
                <c:pt idx="20">
                  <c:v>97.7</c:v>
                </c:pt>
                <c:pt idx="21">
                  <c:v>97.7</c:v>
                </c:pt>
                <c:pt idx="22">
                  <c:v>97.7</c:v>
                </c:pt>
                <c:pt idx="23">
                  <c:v>97.7</c:v>
                </c:pt>
                <c:pt idx="24">
                  <c:v>97.7</c:v>
                </c:pt>
                <c:pt idx="25">
                  <c:v>97.7</c:v>
                </c:pt>
              </c:numCache>
            </c:numRef>
          </c:yVal>
          <c:smooth val="0"/>
          <c:extLst>
            <c:ext xmlns:c16="http://schemas.microsoft.com/office/drawing/2014/chart" uri="{C3380CC4-5D6E-409C-BE32-E72D297353CC}">
              <c16:uniqueId val="{000000C2-6454-438B-A560-AB47F92510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54-438B-A560-AB47F92510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54-438B-A560-AB47F92510E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54-438B-A560-AB47F92510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54-438B-A560-AB47F92510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54-438B-A560-AB47F92510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54-438B-A560-AB47F92510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54-438B-A560-AB47F92510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54-438B-A560-AB47F9251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54-438B-A560-AB47F9251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54-438B-A560-AB47F9251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54-438B-A560-AB47F9251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54-438B-A560-AB47F9251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54-438B-A560-AB47F9251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54-438B-A560-AB47F9251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54-438B-A560-AB47F9251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54-438B-A560-AB47F9251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54-438B-A560-AB47F9251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54-438B-A560-AB47F9251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54-438B-A560-AB47F9251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54-438B-A560-AB47F9251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54-438B-A560-AB47F9251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54-438B-A560-AB47F9251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54-438B-A560-AB47F9251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54-438B-A560-AB47F9251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54-438B-A560-AB47F9251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54-438B-A560-AB47F9251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54-438B-A560-AB47F9251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54-438B-A560-AB47F9251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54-438B-A560-AB47F9251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54-438B-A560-AB47F9251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54-438B-A560-AB47F9251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54-438B-A560-AB47F9251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54-438B-A560-AB47F9251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54-438B-A560-AB47F9251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54-438B-A560-AB47F9251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54-438B-A560-AB47F9251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54-438B-A560-AB47F9251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54-438B-A560-AB47F9251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54-438B-A560-AB47F9251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54-438B-A560-AB47F9251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54-438B-A560-AB47F9251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54-438B-A560-AB47F9251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54-438B-A560-AB47F9251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54-438B-A560-AB47F9251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54-438B-A560-AB47F9251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54-438B-A560-AB47F9251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54-438B-A560-AB47F9251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54-438B-A560-AB47F9251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54-438B-A560-AB47F9251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54-438B-A560-AB47F9251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54-438B-A560-AB47F9251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54-438B-A560-AB47F9251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54-438B-A560-AB47F9251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54-438B-A560-AB47F9251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54-438B-A560-AB47F9251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54-438B-A560-AB47F9251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54-438B-A560-AB47F9251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54-438B-A560-AB47F9251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54-438B-A560-AB47F9251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54-438B-A560-AB47F9251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54-438B-A560-AB47F9251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54-438B-A560-AB47F9251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54-438B-A560-AB47F9251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54-438B-A560-AB47F9251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54-438B-A560-AB47F9251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54-438B-A560-AB47F9251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54-438B-A560-AB47F9251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54-438B-A560-AB47F9251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54-438B-A560-AB47F9251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54-438B-A560-AB47F9251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54-438B-A560-AB47F9251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54-438B-A560-AB47F9251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54-438B-A560-AB47F9251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54-438B-A560-AB47F9251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54-438B-A560-AB47F9251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54-438B-A560-AB47F9251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54-438B-A560-AB47F9251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54-438B-A560-AB47F9251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54-438B-A560-AB47F9251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54-438B-A560-AB47F9251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54-438B-A560-AB47F9251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54-438B-A560-AB47F9251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54-438B-A560-AB47F9251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54-438B-A560-AB47F9251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54-438B-A560-AB47F9251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54-438B-A560-AB47F9251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54-438B-A560-AB47F9251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54-438B-A560-AB47F9251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54-438B-A560-AB47F9251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54-438B-A560-AB47F9251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54-438B-A560-AB47F9251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54-438B-A560-AB47F9251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54-438B-A560-AB47F9251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54-438B-A560-AB47F9251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54-438B-A560-AB47F9251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96.73</c:v>
                </c:pt>
                <c:pt idx="2">
                  <c:v>98.587786259541986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54-438B-A560-AB47F92510E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F98-4197-8F0B-C86756ADAE0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57.3</c:v>
                </c:pt>
                <c:pt idx="11">
                  <c:v>57.3</c:v>
                </c:pt>
                <c:pt idx="12">
                  <c:v>57.3</c:v>
                </c:pt>
                <c:pt idx="13">
                  <c:v>57.3</c:v>
                </c:pt>
                <c:pt idx="14">
                  <c:v>57.3</c:v>
                </c:pt>
                <c:pt idx="15">
                  <c:v>57.3</c:v>
                </c:pt>
                <c:pt idx="16">
                  <c:v>57.3</c:v>
                </c:pt>
                <c:pt idx="17">
                  <c:v>57.3</c:v>
                </c:pt>
                <c:pt idx="18">
                  <c:v>57.3</c:v>
                </c:pt>
                <c:pt idx="19">
                  <c:v>57.3</c:v>
                </c:pt>
                <c:pt idx="20">
                  <c:v>57.3</c:v>
                </c:pt>
                <c:pt idx="21">
                  <c:v>57.3</c:v>
                </c:pt>
                <c:pt idx="22">
                  <c:v>57.3</c:v>
                </c:pt>
                <c:pt idx="23">
                  <c:v>57.3</c:v>
                </c:pt>
                <c:pt idx="24">
                  <c:v>57.3</c:v>
                </c:pt>
                <c:pt idx="25">
                  <c:v>57.3</c:v>
                </c:pt>
              </c:numCache>
            </c:numRef>
          </c:yVal>
          <c:smooth val="0"/>
          <c:extLst>
            <c:ext xmlns:c16="http://schemas.microsoft.com/office/drawing/2014/chart" uri="{C3380CC4-5D6E-409C-BE32-E72D297353CC}">
              <c16:uniqueId val="{00000001-EF98-4197-8F0B-C86756ADAE0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98-4197-8F0B-C86756ADAE0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98-4197-8F0B-C86756ADAE0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98-4197-8F0B-C86756ADAE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98-4197-8F0B-C86756ADAE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98-4197-8F0B-C86756ADAE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98-4197-8F0B-C86756ADAE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98-4197-8F0B-C86756ADA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98-4197-8F0B-C86756ADA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98-4197-8F0B-C86756ADA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98-4197-8F0B-C86756ADA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98-4197-8F0B-C86756ADA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98-4197-8F0B-C86756ADA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98-4197-8F0B-C86756ADA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98-4197-8F0B-C86756ADA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98-4197-8F0B-C86756ADA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98-4197-8F0B-C86756ADAE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98-4197-8F0B-C86756ADA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98-4197-8F0B-C86756ADA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98-4197-8F0B-C86756ADA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98-4197-8F0B-C86756ADA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98-4197-8F0B-C86756ADA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98-4197-8F0B-C86756ADA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98-4197-8F0B-C86756ADA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F98-4197-8F0B-C86756ADA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98-4197-8F0B-C86756ADA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98-4197-8F0B-C86756ADA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98-4197-8F0B-C86756ADA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98-4197-8F0B-C86756ADA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98-4197-8F0B-C86756ADA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98-4197-8F0B-C86756ADA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98-4197-8F0B-C86756ADA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98-4197-8F0B-C86756ADA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98-4197-8F0B-C86756ADA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98-4197-8F0B-C86756ADA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98-4197-8F0B-C86756ADA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98-4197-8F0B-C86756ADA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98-4197-8F0B-C86756ADA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98-4197-8F0B-C86756ADA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98-4197-8F0B-C86756ADA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98-4197-8F0B-C86756ADA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98-4197-8F0B-C86756ADA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98-4197-8F0B-C86756ADA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98-4197-8F0B-C86756ADA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98-4197-8F0B-C86756ADA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98-4197-8F0B-C86756ADA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98-4197-8F0B-C86756ADA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98-4197-8F0B-C86756ADA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98-4197-8F0B-C86756ADA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98-4197-8F0B-C86756ADA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98-4197-8F0B-C86756ADA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98-4197-8F0B-C86756ADA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98-4197-8F0B-C86756ADA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98-4197-8F0B-C86756ADA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98-4197-8F0B-C86756ADA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98-4197-8F0B-C86756ADA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98-4197-8F0B-C86756ADA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98-4197-8F0B-C86756ADA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98-4197-8F0B-C86756ADA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98-4197-8F0B-C86756ADA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98-4197-8F0B-C86756ADA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98-4197-8F0B-C86756ADA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98-4197-8F0B-C86756ADA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98-4197-8F0B-C86756ADA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98-4197-8F0B-C86756ADA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98-4197-8F0B-C86756ADA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98-4197-8F0B-C86756ADA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98-4197-8F0B-C86756ADA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98-4197-8F0B-C86756ADA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98-4197-8F0B-C86756ADA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98-4197-8F0B-C86756ADA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98-4197-8F0B-C86756ADA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98-4197-8F0B-C86756ADA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98-4197-8F0B-C86756ADA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98-4197-8F0B-C86756ADA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98-4197-8F0B-C86756ADA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98-4197-8F0B-C86756ADA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98-4197-8F0B-C86756ADA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98-4197-8F0B-C86756ADA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98-4197-8F0B-C86756ADA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98-4197-8F0B-C86756ADA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98-4197-8F0B-C86756ADA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98-4197-8F0B-C86756ADA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98-4197-8F0B-C86756ADA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98-4197-8F0B-C86756ADA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98-4197-8F0B-C86756ADA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98-4197-8F0B-C86756ADA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98-4197-8F0B-C86756ADA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98-4197-8F0B-C86756ADA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98-4197-8F0B-C86756ADA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98-4197-8F0B-C86756ADA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98-4197-8F0B-C86756ADA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98-4197-8F0B-C86756ADA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98-4197-8F0B-C86756ADA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98-4197-8F0B-C86756ADA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F98-4197-8F0B-C86756ADA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57.400000000000006</c:v>
                </c:pt>
                <c:pt idx="1">
                  <c:v>56.47</c:v>
                </c:pt>
                <c:pt idx="2">
                  <c:v>58.019680000000001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F98-4197-8F0B-C86756ADAE0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F98-4197-8F0B-C86756ADAE0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F98-4197-8F0B-C86756ADAE0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F98-4197-8F0B-C86756ADAE0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F98-4197-8F0B-C86756ADAE0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F98-4197-8F0B-C86756ADAE0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F98-4197-8F0B-C86756ADAE0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F98-4197-8F0B-C86756ADAE0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F98-4197-8F0B-C86756ADAE0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F98-4197-8F0B-C86756ADAE0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F98-4197-8F0B-C86756ADAE0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F98-4197-8F0B-C86756ADAE0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F98-4197-8F0B-C86756ADAE0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F98-4197-8F0B-C86756ADAE0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F98-4197-8F0B-C86756ADAE0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F98-4197-8F0B-C86756ADAE0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F98-4197-8F0B-C86756ADAE0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F98-4197-8F0B-C86756ADAE0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F98-4197-8F0B-C86756ADAE0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F98-4197-8F0B-C86756ADAE0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F98-4197-8F0B-C86756ADAE0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F98-4197-8F0B-C86756ADAE0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F98-4197-8F0B-C86756ADAE0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F98-4197-8F0B-C86756ADAE0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F98-4197-8F0B-C86756ADAE0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F98-4197-8F0B-C86756ADAE0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F98-4197-8F0B-C86756ADAE0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F98-4197-8F0B-C86756ADAE0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F98-4197-8F0B-C86756ADAE0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F98-4197-8F0B-C86756ADAE0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F98-4197-8F0B-C86756ADAE0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F98-4197-8F0B-C86756ADAE0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F98-4197-8F0B-C86756ADAE0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F98-4197-8F0B-C86756ADAE0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F98-4197-8F0B-C86756ADAE0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F98-4197-8F0B-C86756ADAE0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F98-4197-8F0B-C86756ADAE0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F98-4197-8F0B-C86756ADAE0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F98-4197-8F0B-C86756ADAE0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F98-4197-8F0B-C86756ADAE0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F98-4197-8F0B-C86756ADAE0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F98-4197-8F0B-C86756ADAE0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F98-4197-8F0B-C86756ADAE0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F98-4197-8F0B-C86756ADAE0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F98-4197-8F0B-C86756ADAE0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F98-4197-8F0B-C86756ADAE0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F98-4197-8F0B-C86756ADAE0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F98-4197-8F0B-C86756ADAE0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54.4</c:v>
                </c:pt>
                <c:pt idx="11">
                  <c:v>54.4</c:v>
                </c:pt>
                <c:pt idx="12">
                  <c:v>54.4</c:v>
                </c:pt>
                <c:pt idx="13">
                  <c:v>54.4</c:v>
                </c:pt>
                <c:pt idx="14">
                  <c:v>54.4</c:v>
                </c:pt>
                <c:pt idx="15">
                  <c:v>54.4</c:v>
                </c:pt>
                <c:pt idx="16">
                  <c:v>54.4</c:v>
                </c:pt>
                <c:pt idx="17">
                  <c:v>54.4</c:v>
                </c:pt>
                <c:pt idx="18">
                  <c:v>54.4</c:v>
                </c:pt>
                <c:pt idx="19">
                  <c:v>54.4</c:v>
                </c:pt>
                <c:pt idx="20">
                  <c:v>54.4</c:v>
                </c:pt>
                <c:pt idx="21">
                  <c:v>54.4</c:v>
                </c:pt>
                <c:pt idx="22">
                  <c:v>54.4</c:v>
                </c:pt>
                <c:pt idx="23">
                  <c:v>54.4</c:v>
                </c:pt>
                <c:pt idx="24">
                  <c:v>54.4</c:v>
                </c:pt>
                <c:pt idx="25">
                  <c:v>54.4</c:v>
                </c:pt>
              </c:numCache>
            </c:numRef>
          </c:yVal>
          <c:smooth val="0"/>
          <c:extLst>
            <c:ext xmlns:c16="http://schemas.microsoft.com/office/drawing/2014/chart" uri="{C3380CC4-5D6E-409C-BE32-E72D297353CC}">
              <c16:uniqueId val="{00000091-EF98-4197-8F0B-C86756ADAE0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F98-4197-8F0B-C86756ADAE0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F98-4197-8F0B-C86756ADAE0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F98-4197-8F0B-C86756ADAE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F98-4197-8F0B-C86756ADAE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F98-4197-8F0B-C86756ADAE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F98-4197-8F0B-C86756ADAE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F98-4197-8F0B-C86756ADA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F98-4197-8F0B-C86756ADA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F98-4197-8F0B-C86756ADA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F98-4197-8F0B-C86756ADA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F98-4197-8F0B-C86756ADA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F98-4197-8F0B-C86756ADA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F98-4197-8F0B-C86756ADA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F98-4197-8F0B-C86756ADA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F98-4197-8F0B-C86756ADA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F98-4197-8F0B-C86756ADAE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F98-4197-8F0B-C86756ADA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F98-4197-8F0B-C86756ADA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F98-4197-8F0B-C86756ADA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F98-4197-8F0B-C86756ADA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F98-4197-8F0B-C86756ADA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F98-4197-8F0B-C86756ADA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F98-4197-8F0B-C86756ADA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F98-4197-8F0B-C86756ADA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98-4197-8F0B-C86756ADA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98-4197-8F0B-C86756ADA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98-4197-8F0B-C86756ADA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98-4197-8F0B-C86756ADA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98-4197-8F0B-C86756ADA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98-4197-8F0B-C86756ADA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98-4197-8F0B-C86756ADA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98-4197-8F0B-C86756ADA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98-4197-8F0B-C86756ADA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98-4197-8F0B-C86756ADA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98-4197-8F0B-C86756ADA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98-4197-8F0B-C86756ADA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98-4197-8F0B-C86756ADA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98-4197-8F0B-C86756ADA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98-4197-8F0B-C86756ADA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98-4197-8F0B-C86756ADA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98-4197-8F0B-C86756ADA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98-4197-8F0B-C86756ADA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98-4197-8F0B-C86756ADA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98-4197-8F0B-C86756ADA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98-4197-8F0B-C86756ADA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98-4197-8F0B-C86756ADA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98-4197-8F0B-C86756ADA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F98-4197-8F0B-C86756ADA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F98-4197-8F0B-C86756ADA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F98-4197-8F0B-C86756ADA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F98-4197-8F0B-C86756ADA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F98-4197-8F0B-C86756ADA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F98-4197-8F0B-C86756ADA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F98-4197-8F0B-C86756ADA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F98-4197-8F0B-C86756ADA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F98-4197-8F0B-C86756ADA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F98-4197-8F0B-C86756ADA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F98-4197-8F0B-C86756ADA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F98-4197-8F0B-C86756ADA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F98-4197-8F0B-C86756ADA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F98-4197-8F0B-C86756ADA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F98-4197-8F0B-C86756ADA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F98-4197-8F0B-C86756ADA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F98-4197-8F0B-C86756ADA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F98-4197-8F0B-C86756ADA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F98-4197-8F0B-C86756ADA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F98-4197-8F0B-C86756ADA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F98-4197-8F0B-C86756ADA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F98-4197-8F0B-C86756ADA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F98-4197-8F0B-C86756ADA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F98-4197-8F0B-C86756ADA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F98-4197-8F0B-C86756ADA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F98-4197-8F0B-C86756ADA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98-4197-8F0B-C86756ADA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98-4197-8F0B-C86756ADA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98-4197-8F0B-C86756ADA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98-4197-8F0B-C86756ADA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98-4197-8F0B-C86756ADA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98-4197-8F0B-C86756ADA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98-4197-8F0B-C86756ADA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98-4197-8F0B-C86756ADA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98-4197-8F0B-C86756ADA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98-4197-8F0B-C86756ADA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98-4197-8F0B-C86756ADA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98-4197-8F0B-C86756ADA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98-4197-8F0B-C86756ADA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98-4197-8F0B-C86756ADA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98-4197-8F0B-C86756ADA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98-4197-8F0B-C86756ADA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98-4197-8F0B-C86756ADA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98-4197-8F0B-C86756ADA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98-4197-8F0B-C86756ADA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98-4197-8F0B-C86756ADA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98-4197-8F0B-C86756ADA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98-4197-8F0B-C86756ADA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49.91</c:v>
                </c:pt>
                <c:pt idx="1">
                  <c:v>56.029000000000003</c:v>
                </c:pt>
                <c:pt idx="2">
                  <c:v>57.330870000000004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F98-4197-8F0B-C86756ADAE0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11.7</c:v>
                </c:pt>
                <c:pt idx="11">
                  <c:v>11.7</c:v>
                </c:pt>
                <c:pt idx="12">
                  <c:v>11.7</c:v>
                </c:pt>
                <c:pt idx="13">
                  <c:v>11.7</c:v>
                </c:pt>
                <c:pt idx="14">
                  <c:v>11.7</c:v>
                </c:pt>
                <c:pt idx="15">
                  <c:v>11.7</c:v>
                </c:pt>
                <c:pt idx="16">
                  <c:v>11.7</c:v>
                </c:pt>
                <c:pt idx="17">
                  <c:v>11.7</c:v>
                </c:pt>
                <c:pt idx="18">
                  <c:v>11.7</c:v>
                </c:pt>
                <c:pt idx="19">
                  <c:v>11.7</c:v>
                </c:pt>
                <c:pt idx="20">
                  <c:v>11.7</c:v>
                </c:pt>
                <c:pt idx="21">
                  <c:v>11.7</c:v>
                </c:pt>
                <c:pt idx="22">
                  <c:v>11.7</c:v>
                </c:pt>
                <c:pt idx="23">
                  <c:v>11.7</c:v>
                </c:pt>
                <c:pt idx="24">
                  <c:v>11.7</c:v>
                </c:pt>
                <c:pt idx="25">
                  <c:v>11.7</c:v>
                </c:pt>
              </c:numCache>
            </c:numRef>
          </c:yVal>
          <c:smooth val="0"/>
          <c:extLst>
            <c:ext xmlns:c16="http://schemas.microsoft.com/office/drawing/2014/chart" uri="{C3380CC4-5D6E-409C-BE32-E72D297353CC}">
              <c16:uniqueId val="{000000F2-EF98-4197-8F0B-C86756ADAE0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F98-4197-8F0B-C86756ADAE0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F98-4197-8F0B-C86756ADAE0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F98-4197-8F0B-C86756ADAE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F98-4197-8F0B-C86756ADAE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F98-4197-8F0B-C86756ADAE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F98-4197-8F0B-C86756ADAE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F98-4197-8F0B-C86756ADA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F98-4197-8F0B-C86756ADA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F98-4197-8F0B-C86756ADA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F98-4197-8F0B-C86756ADA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F98-4197-8F0B-C86756ADA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F98-4197-8F0B-C86756ADA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F98-4197-8F0B-C86756ADA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F98-4197-8F0B-C86756ADA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F98-4197-8F0B-C86756ADA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F98-4197-8F0B-C86756ADAE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F98-4197-8F0B-C86756ADA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F98-4197-8F0B-C86756ADA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F98-4197-8F0B-C86756ADA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F98-4197-8F0B-C86756ADA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F98-4197-8F0B-C86756ADA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F98-4197-8F0B-C86756ADA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F98-4197-8F0B-C86756ADA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F98-4197-8F0B-C86756ADA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98-4197-8F0B-C86756ADA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98-4197-8F0B-C86756ADA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98-4197-8F0B-C86756ADA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98-4197-8F0B-C86756ADA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98-4197-8F0B-C86756ADA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98-4197-8F0B-C86756ADA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98-4197-8F0B-C86756ADA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98-4197-8F0B-C86756ADA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98-4197-8F0B-C86756ADA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98-4197-8F0B-C86756ADA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98-4197-8F0B-C86756ADA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98-4197-8F0B-C86756ADA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98-4197-8F0B-C86756ADA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98-4197-8F0B-C86756ADA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98-4197-8F0B-C86756ADA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98-4197-8F0B-C86756ADA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98-4197-8F0B-C86756ADA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98-4197-8F0B-C86756ADA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98-4197-8F0B-C86756ADA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98-4197-8F0B-C86756ADA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98-4197-8F0B-C86756ADA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98-4197-8F0B-C86756ADA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98-4197-8F0B-C86756ADA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F98-4197-8F0B-C86756ADA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F98-4197-8F0B-C86756ADA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F98-4197-8F0B-C86756ADA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F98-4197-8F0B-C86756ADA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F98-4197-8F0B-C86756ADA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F98-4197-8F0B-C86756ADA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F98-4197-8F0B-C86756ADA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F98-4197-8F0B-C86756ADA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F98-4197-8F0B-C86756ADA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F98-4197-8F0B-C86756ADA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F98-4197-8F0B-C86756ADA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F98-4197-8F0B-C86756ADA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F98-4197-8F0B-C86756ADA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F98-4197-8F0B-C86756ADA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F98-4197-8F0B-C86756ADA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F98-4197-8F0B-C86756ADA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F98-4197-8F0B-C86756ADA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F98-4197-8F0B-C86756ADA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F98-4197-8F0B-C86756ADA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F98-4197-8F0B-C86756ADA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F98-4197-8F0B-C86756ADA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F98-4197-8F0B-C86756ADA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F98-4197-8F0B-C86756ADA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F98-4197-8F0B-C86756ADA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F98-4197-8F0B-C86756ADA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F98-4197-8F0B-C86756ADA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F98-4197-8F0B-C86756ADA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F98-4197-8F0B-C86756ADA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F98-4197-8F0B-C86756ADA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F98-4197-8F0B-C86756ADA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F98-4197-8F0B-C86756ADA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F98-4197-8F0B-C86756ADA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F98-4197-8F0B-C86756ADA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F98-4197-8F0B-C86756ADA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F98-4197-8F0B-C86756ADA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F98-4197-8F0B-C86756ADA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F98-4197-8F0B-C86756ADA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F98-4197-8F0B-C86756ADA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F98-4197-8F0B-C86756ADA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F98-4197-8F0B-C86756ADA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F98-4197-8F0B-C86756ADA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F98-4197-8F0B-C86756ADA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F98-4197-8F0B-C86756ADA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F98-4197-8F0B-C86756ADA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F98-4197-8F0B-C86756ADA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F98-4197-8F0B-C86756ADA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F98-4197-8F0B-C86756ADA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F98-4197-8F0B-C86756ADA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7.49</c:v>
                </c:pt>
                <c:pt idx="1">
                  <c:v>13.27</c:v>
                </c:pt>
                <c:pt idx="2">
                  <c:v>14.243539999999999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F98-4197-8F0B-C86756ADAE0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49.9</c:v>
                </c:pt>
                <c:pt idx="13">
                  <c:v>49.9</c:v>
                </c:pt>
                <c:pt idx="14">
                  <c:v>49.9</c:v>
                </c:pt>
                <c:pt idx="15">
                  <c:v>49.9</c:v>
                </c:pt>
                <c:pt idx="16">
                  <c:v>49.9</c:v>
                </c:pt>
                <c:pt idx="17">
                  <c:v>49.9</c:v>
                </c:pt>
                <c:pt idx="18">
                  <c:v>49.9</c:v>
                </c:pt>
                <c:pt idx="19">
                  <c:v>49.9</c:v>
                </c:pt>
                <c:pt idx="20">
                  <c:v>49.9</c:v>
                </c:pt>
                <c:pt idx="21">
                  <c:v>#N/A</c:v>
                </c:pt>
                <c:pt idx="22">
                  <c:v>#N/A</c:v>
                </c:pt>
                <c:pt idx="23">
                  <c:v>#N/A</c:v>
                </c:pt>
                <c:pt idx="24">
                  <c:v>#N/A</c:v>
                </c:pt>
                <c:pt idx="25">
                  <c:v>#N/A</c:v>
                </c:pt>
              </c:numCache>
            </c:numRef>
          </c:yVal>
          <c:smooth val="0"/>
          <c:extLst>
            <c:ext xmlns:c16="http://schemas.microsoft.com/office/drawing/2014/chart" uri="{C3380CC4-5D6E-409C-BE32-E72D297353CC}">
              <c16:uniqueId val="{00000000-C1D8-41B9-9A42-6F8C7CDE6B07}"/>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1D8-41B9-9A42-6F8C7CDE6B07}"/>
              </c:ext>
            </c:extLst>
          </c:dPt>
          <c:dPt>
            <c:idx val="3"/>
            <c:bubble3D val="0"/>
            <c:extLst>
              <c:ext xmlns:c16="http://schemas.microsoft.com/office/drawing/2014/chart" uri="{C3380CC4-5D6E-409C-BE32-E72D297353CC}">
                <c16:uniqueId val="{00000002-C1D8-41B9-9A42-6F8C7CDE6B0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D8-41B9-9A42-6F8C7CDE6B0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D8-41B9-9A42-6F8C7CDE6B0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D8-41B9-9A42-6F8C7CDE6B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D8-41B9-9A42-6F8C7CDE6B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D8-41B9-9A42-6F8C7CDE6B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D8-41B9-9A42-6F8C7CDE6B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D8-41B9-9A42-6F8C7CDE6B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D8-41B9-9A42-6F8C7CDE6B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D8-41B9-9A42-6F8C7CDE6B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D8-41B9-9A42-6F8C7CDE6B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D8-41B9-9A42-6F8C7CDE6B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D8-41B9-9A42-6F8C7CDE6B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D8-41B9-9A42-6F8C7CDE6B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D8-41B9-9A42-6F8C7CDE6B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D8-41B9-9A42-6F8C7CDE6B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D8-41B9-9A42-6F8C7CDE6B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D8-41B9-9A42-6F8C7CDE6B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D8-41B9-9A42-6F8C7CDE6B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D8-41B9-9A42-6F8C7CDE6B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D8-41B9-9A42-6F8C7CDE6B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D8-41B9-9A42-6F8C7CDE6B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D8-41B9-9A42-6F8C7CDE6B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D8-41B9-9A42-6F8C7CDE6B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D8-41B9-9A42-6F8C7CDE6B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D8-41B9-9A42-6F8C7CDE6B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D8-41B9-9A42-6F8C7CDE6B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D8-41B9-9A42-6F8C7CDE6B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D8-41B9-9A42-6F8C7CDE6B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D8-41B9-9A42-6F8C7CDE6B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D8-41B9-9A42-6F8C7CDE6B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D8-41B9-9A42-6F8C7CDE6B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D8-41B9-9A42-6F8C7CDE6B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D8-41B9-9A42-6F8C7CDE6B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D8-41B9-9A42-6F8C7CDE6B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D8-41B9-9A42-6F8C7CDE6B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D8-41B9-9A42-6F8C7CDE6B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D8-41B9-9A42-6F8C7CDE6B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D8-41B9-9A42-6F8C7CDE6B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D8-41B9-9A42-6F8C7CDE6B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D8-41B9-9A42-6F8C7CDE6B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D8-41B9-9A42-6F8C7CDE6B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D8-41B9-9A42-6F8C7CDE6B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D8-41B9-9A42-6F8C7CDE6B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D8-41B9-9A42-6F8C7CDE6B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D8-41B9-9A42-6F8C7CDE6B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D8-41B9-9A42-6F8C7CDE6B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D8-41B9-9A42-6F8C7CDE6B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D8-41B9-9A42-6F8C7CDE6B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D8-41B9-9A42-6F8C7CDE6B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D8-41B9-9A42-6F8C7CDE6B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D8-41B9-9A42-6F8C7CDE6B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D8-41B9-9A42-6F8C7CDE6B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D8-41B9-9A42-6F8C7CDE6B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D8-41B9-9A42-6F8C7CDE6B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D8-41B9-9A42-6F8C7CDE6B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D8-41B9-9A42-6F8C7CDE6B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D8-41B9-9A42-6F8C7CDE6B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D8-41B9-9A42-6F8C7CDE6B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D8-41B9-9A42-6F8C7CDE6B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D8-41B9-9A42-6F8C7CDE6B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D8-41B9-9A42-6F8C7CDE6B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D8-41B9-9A42-6F8C7CDE6B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D8-41B9-9A42-6F8C7CDE6B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D8-41B9-9A42-6F8C7CDE6B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D8-41B9-9A42-6F8C7CDE6B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D8-41B9-9A42-6F8C7CDE6B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D8-41B9-9A42-6F8C7CDE6B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D8-41B9-9A42-6F8C7CDE6B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D8-41B9-9A42-6F8C7CDE6B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D8-41B9-9A42-6F8C7CDE6B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D8-41B9-9A42-6F8C7CDE6B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D8-41B9-9A42-6F8C7CDE6B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D8-41B9-9A42-6F8C7CDE6B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D8-41B9-9A42-6F8C7CDE6B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D8-41B9-9A42-6F8C7CDE6B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D8-41B9-9A42-6F8C7CDE6B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D8-41B9-9A42-6F8C7CDE6B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D8-41B9-9A42-6F8C7CDE6B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D8-41B9-9A42-6F8C7CDE6B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D8-41B9-9A42-6F8C7CDE6B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D8-41B9-9A42-6F8C7CDE6B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D8-41B9-9A42-6F8C7CDE6B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D8-41B9-9A42-6F8C7CDE6B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D8-41B9-9A42-6F8C7CDE6B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D8-41B9-9A42-6F8C7CDE6B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D8-41B9-9A42-6F8C7CDE6B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D8-41B9-9A42-6F8C7CDE6B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D8-41B9-9A42-6F8C7CDE6B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D8-41B9-9A42-6F8C7CDE6B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D8-41B9-9A42-6F8C7CDE6B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D8-41B9-9A42-6F8C7CDE6B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D8-41B9-9A42-6F8C7CDE6B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D8-41B9-9A42-6F8C7CDE6B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D8-41B9-9A42-6F8C7CDE6B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D8-41B9-9A42-6F8C7CDE6B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49.86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1D8-41B9-9A42-6F8C7CDE6B07}"/>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5.8</c:v>
                </c:pt>
                <c:pt idx="13">
                  <c:v>5.8</c:v>
                </c:pt>
                <c:pt idx="14">
                  <c:v>5.8</c:v>
                </c:pt>
                <c:pt idx="15">
                  <c:v>5.8</c:v>
                </c:pt>
                <c:pt idx="16">
                  <c:v>5.8</c:v>
                </c:pt>
                <c:pt idx="17">
                  <c:v>5.8</c:v>
                </c:pt>
                <c:pt idx="18">
                  <c:v>5.8</c:v>
                </c:pt>
                <c:pt idx="19">
                  <c:v>5.8</c:v>
                </c:pt>
                <c:pt idx="20">
                  <c:v>5.8</c:v>
                </c:pt>
                <c:pt idx="21">
                  <c:v>#N/A</c:v>
                </c:pt>
                <c:pt idx="22">
                  <c:v>#N/A</c:v>
                </c:pt>
                <c:pt idx="23">
                  <c:v>#N/A</c:v>
                </c:pt>
                <c:pt idx="24">
                  <c:v>#N/A</c:v>
                </c:pt>
                <c:pt idx="25">
                  <c:v>#N/A</c:v>
                </c:pt>
              </c:numCache>
            </c:numRef>
          </c:yVal>
          <c:smooth val="0"/>
          <c:extLst>
            <c:ext xmlns:c16="http://schemas.microsoft.com/office/drawing/2014/chart" uri="{C3380CC4-5D6E-409C-BE32-E72D297353CC}">
              <c16:uniqueId val="{00000061-C1D8-41B9-9A42-6F8C7CDE6B0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D8-41B9-9A42-6F8C7CDE6B0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D8-41B9-9A42-6F8C7CDE6B0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D8-41B9-9A42-6F8C7CDE6B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D8-41B9-9A42-6F8C7CDE6B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D8-41B9-9A42-6F8C7CDE6B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D8-41B9-9A42-6F8C7CDE6B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D8-41B9-9A42-6F8C7CDE6B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D8-41B9-9A42-6F8C7CDE6B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D8-41B9-9A42-6F8C7CDE6B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D8-41B9-9A42-6F8C7CDE6B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D8-41B9-9A42-6F8C7CDE6B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D8-41B9-9A42-6F8C7CDE6B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D8-41B9-9A42-6F8C7CDE6B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D8-41B9-9A42-6F8C7CDE6B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D8-41B9-9A42-6F8C7CDE6B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D8-41B9-9A42-6F8C7CDE6B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D8-41B9-9A42-6F8C7CDE6B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D8-41B9-9A42-6F8C7CDE6B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D8-41B9-9A42-6F8C7CDE6B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D8-41B9-9A42-6F8C7CDE6B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D8-41B9-9A42-6F8C7CDE6B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D8-41B9-9A42-6F8C7CDE6B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D8-41B9-9A42-6F8C7CDE6B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D8-41B9-9A42-6F8C7CDE6B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D8-41B9-9A42-6F8C7CDE6B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D8-41B9-9A42-6F8C7CDE6B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D8-41B9-9A42-6F8C7CDE6B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D8-41B9-9A42-6F8C7CDE6B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D8-41B9-9A42-6F8C7CDE6B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D8-41B9-9A42-6F8C7CDE6B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D8-41B9-9A42-6F8C7CDE6B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D8-41B9-9A42-6F8C7CDE6B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D8-41B9-9A42-6F8C7CDE6B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D8-41B9-9A42-6F8C7CDE6B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D8-41B9-9A42-6F8C7CDE6B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D8-41B9-9A42-6F8C7CDE6B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D8-41B9-9A42-6F8C7CDE6B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D8-41B9-9A42-6F8C7CDE6B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D8-41B9-9A42-6F8C7CDE6B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D8-41B9-9A42-6F8C7CDE6B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D8-41B9-9A42-6F8C7CDE6B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D8-41B9-9A42-6F8C7CDE6B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D8-41B9-9A42-6F8C7CDE6B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D8-41B9-9A42-6F8C7CDE6B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D8-41B9-9A42-6F8C7CDE6B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D8-41B9-9A42-6F8C7CDE6B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D8-41B9-9A42-6F8C7CDE6B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D8-41B9-9A42-6F8C7CDE6B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D8-41B9-9A42-6F8C7CDE6B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D8-41B9-9A42-6F8C7CDE6B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D8-41B9-9A42-6F8C7CDE6B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D8-41B9-9A42-6F8C7CDE6B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D8-41B9-9A42-6F8C7CDE6B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D8-41B9-9A42-6F8C7CDE6B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D8-41B9-9A42-6F8C7CDE6B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D8-41B9-9A42-6F8C7CDE6B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D8-41B9-9A42-6F8C7CDE6B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D8-41B9-9A42-6F8C7CDE6B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D8-41B9-9A42-6F8C7CDE6B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D8-41B9-9A42-6F8C7CDE6B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D8-41B9-9A42-6F8C7CDE6B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D8-41B9-9A42-6F8C7CDE6B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D8-41B9-9A42-6F8C7CDE6B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D8-41B9-9A42-6F8C7CDE6B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D8-41B9-9A42-6F8C7CDE6B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D8-41B9-9A42-6F8C7CDE6B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D8-41B9-9A42-6F8C7CDE6B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D8-41B9-9A42-6F8C7CDE6B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D8-41B9-9A42-6F8C7CDE6B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D8-41B9-9A42-6F8C7CDE6B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D8-41B9-9A42-6F8C7CDE6B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D8-41B9-9A42-6F8C7CDE6B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D8-41B9-9A42-6F8C7CDE6B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D8-41B9-9A42-6F8C7CDE6B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D8-41B9-9A42-6F8C7CDE6B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D8-41B9-9A42-6F8C7CDE6B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D8-41B9-9A42-6F8C7CDE6B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D8-41B9-9A42-6F8C7CDE6B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D8-41B9-9A42-6F8C7CDE6B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D8-41B9-9A42-6F8C7CDE6B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D8-41B9-9A42-6F8C7CDE6B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D8-41B9-9A42-6F8C7CDE6B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D8-41B9-9A42-6F8C7CDE6B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D8-41B9-9A42-6F8C7CDE6B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D8-41B9-9A42-6F8C7CDE6B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D8-41B9-9A42-6F8C7CDE6B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D8-41B9-9A42-6F8C7CDE6B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D8-41B9-9A42-6F8C7CDE6B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D8-41B9-9A42-6F8C7CDE6B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D8-41B9-9A42-6F8C7CDE6B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D8-41B9-9A42-6F8C7CDE6B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D8-41B9-9A42-6F8C7CDE6B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D8-41B9-9A42-6F8C7CDE6B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D8-41B9-9A42-6F8C7CDE6B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D8-41B9-9A42-6F8C7CDE6B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5.83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D8-41B9-9A42-6F8C7CDE6B0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55.7</c:v>
                </c:pt>
                <c:pt idx="13">
                  <c:v>55.7</c:v>
                </c:pt>
                <c:pt idx="14">
                  <c:v>55.7</c:v>
                </c:pt>
                <c:pt idx="15">
                  <c:v>55.7</c:v>
                </c:pt>
                <c:pt idx="16">
                  <c:v>55.7</c:v>
                </c:pt>
                <c:pt idx="17">
                  <c:v>55.7</c:v>
                </c:pt>
                <c:pt idx="18">
                  <c:v>55.7</c:v>
                </c:pt>
                <c:pt idx="19">
                  <c:v>55.7</c:v>
                </c:pt>
                <c:pt idx="20">
                  <c:v>55.7</c:v>
                </c:pt>
                <c:pt idx="21">
                  <c:v>#N/A</c:v>
                </c:pt>
                <c:pt idx="22">
                  <c:v>#N/A</c:v>
                </c:pt>
                <c:pt idx="23">
                  <c:v>#N/A</c:v>
                </c:pt>
                <c:pt idx="24">
                  <c:v>#N/A</c:v>
                </c:pt>
                <c:pt idx="25">
                  <c:v>#N/A</c:v>
                </c:pt>
              </c:numCache>
            </c:numRef>
          </c:yVal>
          <c:smooth val="0"/>
          <c:extLst>
            <c:ext xmlns:c16="http://schemas.microsoft.com/office/drawing/2014/chart" uri="{C3380CC4-5D6E-409C-BE32-E72D297353CC}">
              <c16:uniqueId val="{000000C2-C1D8-41B9-9A42-6F8C7CDE6B0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1D8-41B9-9A42-6F8C7CDE6B07}"/>
              </c:ext>
            </c:extLst>
          </c:dPt>
          <c:dPt>
            <c:idx val="3"/>
            <c:bubble3D val="0"/>
            <c:extLst>
              <c:ext xmlns:c16="http://schemas.microsoft.com/office/drawing/2014/chart" uri="{C3380CC4-5D6E-409C-BE32-E72D297353CC}">
                <c16:uniqueId val="{000000C4-C1D8-41B9-9A42-6F8C7CDE6B0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D8-41B9-9A42-6F8C7CDE6B0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D8-41B9-9A42-6F8C7CDE6B0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D8-41B9-9A42-6F8C7CDE6B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D8-41B9-9A42-6F8C7CDE6B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D8-41B9-9A42-6F8C7CDE6B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D8-41B9-9A42-6F8C7CDE6B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D8-41B9-9A42-6F8C7CDE6B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D8-41B9-9A42-6F8C7CDE6B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D8-41B9-9A42-6F8C7CDE6B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D8-41B9-9A42-6F8C7CDE6B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D8-41B9-9A42-6F8C7CDE6B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D8-41B9-9A42-6F8C7CDE6B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D8-41B9-9A42-6F8C7CDE6B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D8-41B9-9A42-6F8C7CDE6B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D8-41B9-9A42-6F8C7CDE6B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D8-41B9-9A42-6F8C7CDE6B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D8-41B9-9A42-6F8C7CDE6B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D8-41B9-9A42-6F8C7CDE6B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D8-41B9-9A42-6F8C7CDE6B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D8-41B9-9A42-6F8C7CDE6B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D8-41B9-9A42-6F8C7CDE6B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D8-41B9-9A42-6F8C7CDE6B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D8-41B9-9A42-6F8C7CDE6B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D8-41B9-9A42-6F8C7CDE6B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D8-41B9-9A42-6F8C7CDE6B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D8-41B9-9A42-6F8C7CDE6B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D8-41B9-9A42-6F8C7CDE6B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D8-41B9-9A42-6F8C7CDE6B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D8-41B9-9A42-6F8C7CDE6B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D8-41B9-9A42-6F8C7CDE6B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D8-41B9-9A42-6F8C7CDE6B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D8-41B9-9A42-6F8C7CDE6B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D8-41B9-9A42-6F8C7CDE6B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D8-41B9-9A42-6F8C7CDE6B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D8-41B9-9A42-6F8C7CDE6B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D8-41B9-9A42-6F8C7CDE6B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D8-41B9-9A42-6F8C7CDE6B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D8-41B9-9A42-6F8C7CDE6B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D8-41B9-9A42-6F8C7CDE6B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D8-41B9-9A42-6F8C7CDE6B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D8-41B9-9A42-6F8C7CDE6B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D8-41B9-9A42-6F8C7CDE6B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D8-41B9-9A42-6F8C7CDE6B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D8-41B9-9A42-6F8C7CDE6B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D8-41B9-9A42-6F8C7CDE6B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D8-41B9-9A42-6F8C7CDE6B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D8-41B9-9A42-6F8C7CDE6B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D8-41B9-9A42-6F8C7CDE6B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D8-41B9-9A42-6F8C7CDE6B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D8-41B9-9A42-6F8C7CDE6B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D8-41B9-9A42-6F8C7CDE6B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D8-41B9-9A42-6F8C7CDE6B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D8-41B9-9A42-6F8C7CDE6B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D8-41B9-9A42-6F8C7CDE6B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D8-41B9-9A42-6F8C7CDE6B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D8-41B9-9A42-6F8C7CDE6B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D8-41B9-9A42-6F8C7CDE6B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D8-41B9-9A42-6F8C7CDE6B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D8-41B9-9A42-6F8C7CDE6B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D8-41B9-9A42-6F8C7CDE6B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D8-41B9-9A42-6F8C7CDE6B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D8-41B9-9A42-6F8C7CDE6B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D8-41B9-9A42-6F8C7CDE6B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D8-41B9-9A42-6F8C7CDE6B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D8-41B9-9A42-6F8C7CDE6B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D8-41B9-9A42-6F8C7CDE6B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D8-41B9-9A42-6F8C7CDE6B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D8-41B9-9A42-6F8C7CDE6B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D8-41B9-9A42-6F8C7CDE6B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D8-41B9-9A42-6F8C7CDE6B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D8-41B9-9A42-6F8C7CDE6B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D8-41B9-9A42-6F8C7CDE6B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D8-41B9-9A42-6F8C7CDE6B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D8-41B9-9A42-6F8C7CDE6B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D8-41B9-9A42-6F8C7CDE6B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D8-41B9-9A42-6F8C7CDE6B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D8-41B9-9A42-6F8C7CDE6B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D8-41B9-9A42-6F8C7CDE6B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D8-41B9-9A42-6F8C7CDE6B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D8-41B9-9A42-6F8C7CDE6B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D8-41B9-9A42-6F8C7CDE6B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D8-41B9-9A42-6F8C7CDE6B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D8-41B9-9A42-6F8C7CDE6B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D8-41B9-9A42-6F8C7CDE6B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D8-41B9-9A42-6F8C7CDE6B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D8-41B9-9A42-6F8C7CDE6B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D8-41B9-9A42-6F8C7CDE6B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D8-41B9-9A42-6F8C7CDE6B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D8-41B9-9A42-6F8C7CDE6B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D8-41B9-9A42-6F8C7CDE6B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D8-41B9-9A42-6F8C7CDE6B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D8-41B9-9A42-6F8C7CDE6B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D8-41B9-9A42-6F8C7CDE6B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D8-41B9-9A42-6F8C7CDE6B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D8-41B9-9A42-6F8C7CDE6B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55.69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D8-41B9-9A42-6F8C7CDE6B0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49.9</c:v>
                </c:pt>
                <c:pt idx="13">
                  <c:v>49.9</c:v>
                </c:pt>
                <c:pt idx="14">
                  <c:v>49.9</c:v>
                </c:pt>
                <c:pt idx="15">
                  <c:v>49.9</c:v>
                </c:pt>
                <c:pt idx="16">
                  <c:v>49.9</c:v>
                </c:pt>
                <c:pt idx="17">
                  <c:v>49.9</c:v>
                </c:pt>
                <c:pt idx="18">
                  <c:v>49.9</c:v>
                </c:pt>
                <c:pt idx="19">
                  <c:v>49.9</c:v>
                </c:pt>
                <c:pt idx="20">
                  <c:v>49.9</c:v>
                </c:pt>
                <c:pt idx="21">
                  <c:v>#N/A</c:v>
                </c:pt>
                <c:pt idx="22">
                  <c:v>#N/A</c:v>
                </c:pt>
                <c:pt idx="23">
                  <c:v>#N/A</c:v>
                </c:pt>
                <c:pt idx="24">
                  <c:v>#N/A</c:v>
                </c:pt>
                <c:pt idx="25">
                  <c:v>#N/A</c:v>
                </c:pt>
              </c:numCache>
            </c:numRef>
          </c:yVal>
          <c:smooth val="0"/>
          <c:extLst>
            <c:ext xmlns:c16="http://schemas.microsoft.com/office/drawing/2014/chart" uri="{C3380CC4-5D6E-409C-BE32-E72D297353CC}">
              <c16:uniqueId val="{00000000-BDC2-4C50-88FA-B614D8ADBA02}"/>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7.7</c:v>
                </c:pt>
                <c:pt idx="13">
                  <c:v>7.7</c:v>
                </c:pt>
                <c:pt idx="14">
                  <c:v>7.7</c:v>
                </c:pt>
                <c:pt idx="15">
                  <c:v>7.7</c:v>
                </c:pt>
                <c:pt idx="16">
                  <c:v>7.7</c:v>
                </c:pt>
                <c:pt idx="17">
                  <c:v>7.7</c:v>
                </c:pt>
                <c:pt idx="18">
                  <c:v>7.7</c:v>
                </c:pt>
                <c:pt idx="19">
                  <c:v>7.7</c:v>
                </c:pt>
                <c:pt idx="20">
                  <c:v>7.7</c:v>
                </c:pt>
                <c:pt idx="21">
                  <c:v>#N/A</c:v>
                </c:pt>
                <c:pt idx="22">
                  <c:v>#N/A</c:v>
                </c:pt>
                <c:pt idx="23">
                  <c:v>#N/A</c:v>
                </c:pt>
                <c:pt idx="24">
                  <c:v>#N/A</c:v>
                </c:pt>
                <c:pt idx="25">
                  <c:v>#N/A</c:v>
                </c:pt>
              </c:numCache>
            </c:numRef>
          </c:yVal>
          <c:smooth val="0"/>
          <c:extLst>
            <c:ext xmlns:c16="http://schemas.microsoft.com/office/drawing/2014/chart" uri="{C3380CC4-5D6E-409C-BE32-E72D297353CC}">
              <c16:uniqueId val="{00000001-BDC2-4C50-88FA-B614D8ADBA0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DC2-4C50-88FA-B614D8ADBA02}"/>
              </c:ext>
            </c:extLst>
          </c:dPt>
          <c:dPt>
            <c:idx val="3"/>
            <c:bubble3D val="0"/>
            <c:extLst>
              <c:ext xmlns:c16="http://schemas.microsoft.com/office/drawing/2014/chart" uri="{C3380CC4-5D6E-409C-BE32-E72D297353CC}">
                <c16:uniqueId val="{00000003-BDC2-4C50-88FA-B614D8ADBA0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C2-4C50-88FA-B614D8ADBA0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C2-4C50-88FA-B614D8ADBA0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C2-4C50-88FA-B614D8ADBA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C2-4C50-88FA-B614D8ADBA0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C2-4C50-88FA-B614D8ADBA0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C2-4C50-88FA-B614D8ADBA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C2-4C50-88FA-B614D8ADBA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C2-4C50-88FA-B614D8ADBA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C2-4C50-88FA-B614D8ADBA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C2-4C50-88FA-B614D8ADBA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C2-4C50-88FA-B614D8ADBA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C2-4C50-88FA-B614D8ADBA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C2-4C50-88FA-B614D8ADBA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C2-4C50-88FA-B614D8ADBA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C2-4C50-88FA-B614D8ADBA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C2-4C50-88FA-B614D8ADBA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C2-4C50-88FA-B614D8ADBA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C2-4C50-88FA-B614D8ADBA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C2-4C50-88FA-B614D8ADBA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C2-4C50-88FA-B614D8ADBA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C2-4C50-88FA-B614D8ADBA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C2-4C50-88FA-B614D8ADBA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C2-4C50-88FA-B614D8ADBA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DC2-4C50-88FA-B614D8ADBA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C2-4C50-88FA-B614D8ADBA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C2-4C50-88FA-B614D8ADBA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C2-4C50-88FA-B614D8ADBA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C2-4C50-88FA-B614D8ADBA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C2-4C50-88FA-B614D8ADBA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C2-4C50-88FA-B614D8ADBA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C2-4C50-88FA-B614D8ADBA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C2-4C50-88FA-B614D8ADBA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C2-4C50-88FA-B614D8ADBA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C2-4C50-88FA-B614D8ADBA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C2-4C50-88FA-B614D8ADBA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C2-4C50-88FA-B614D8ADBA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C2-4C50-88FA-B614D8ADBA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C2-4C50-88FA-B614D8ADBA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C2-4C50-88FA-B614D8ADBA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C2-4C50-88FA-B614D8ADBA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C2-4C50-88FA-B614D8ADBA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C2-4C50-88FA-B614D8ADBA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C2-4C50-88FA-B614D8ADBA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C2-4C50-88FA-B614D8ADBA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C2-4C50-88FA-B614D8ADBA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C2-4C50-88FA-B614D8ADBA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C2-4C50-88FA-B614D8ADBA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C2-4C50-88FA-B614D8ADBA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C2-4C50-88FA-B614D8ADBA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C2-4C50-88FA-B614D8ADBA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C2-4C50-88FA-B614D8ADBA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C2-4C50-88FA-B614D8ADBA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C2-4C50-88FA-B614D8ADBA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C2-4C50-88FA-B614D8ADBA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C2-4C50-88FA-B614D8ADBA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C2-4C50-88FA-B614D8ADBA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C2-4C50-88FA-B614D8ADBA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C2-4C50-88FA-B614D8ADBA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C2-4C50-88FA-B614D8ADBA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C2-4C50-88FA-B614D8ADBA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C2-4C50-88FA-B614D8ADBA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C2-4C50-88FA-B614D8ADBA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C2-4C50-88FA-B614D8ADBA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C2-4C50-88FA-B614D8ADBA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C2-4C50-88FA-B614D8ADBA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C2-4C50-88FA-B614D8ADBA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C2-4C50-88FA-B614D8ADBA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C2-4C50-88FA-B614D8ADBA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C2-4C50-88FA-B614D8ADBA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C2-4C50-88FA-B614D8ADBA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C2-4C50-88FA-B614D8ADBA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C2-4C50-88FA-B614D8ADBA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C2-4C50-88FA-B614D8ADBA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C2-4C50-88FA-B614D8ADBA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C2-4C50-88FA-B614D8ADBA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C2-4C50-88FA-B614D8ADBA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C2-4C50-88FA-B614D8ADBA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C2-4C50-88FA-B614D8ADBA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C2-4C50-88FA-B614D8ADBA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C2-4C50-88FA-B614D8ADBA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C2-4C50-88FA-B614D8ADBA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C2-4C50-88FA-B614D8ADBA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C2-4C50-88FA-B614D8ADBA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C2-4C50-88FA-B614D8ADBA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C2-4C50-88FA-B614D8ADBA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C2-4C50-88FA-B614D8ADBA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C2-4C50-88FA-B614D8ADBA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C2-4C50-88FA-B614D8ADBA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C2-4C50-88FA-B614D8ADBA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C2-4C50-88FA-B614D8ADBA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C2-4C50-88FA-B614D8ADBA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C2-4C50-88FA-B614D8ADBA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C2-4C50-88FA-B614D8ADBA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C2-4C50-88FA-B614D8ADBA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DC2-4C50-88FA-B614D8ADBA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49.92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DC2-4C50-88FA-B614D8ADBA0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C2-4C50-88FA-B614D8ADBA0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C2-4C50-88FA-B614D8ADBA0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C2-4C50-88FA-B614D8ADBA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C2-4C50-88FA-B614D8ADBA0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C2-4C50-88FA-B614D8ADBA0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C2-4C50-88FA-B614D8ADBA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C2-4C50-88FA-B614D8ADBA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C2-4C50-88FA-B614D8ADBA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C2-4C50-88FA-B614D8ADBA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C2-4C50-88FA-B614D8ADBA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C2-4C50-88FA-B614D8ADBA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C2-4C50-88FA-B614D8ADBA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C2-4C50-88FA-B614D8ADBA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C2-4C50-88FA-B614D8ADBA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C2-4C50-88FA-B614D8ADBA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C2-4C50-88FA-B614D8ADBA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C2-4C50-88FA-B614D8ADBA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C2-4C50-88FA-B614D8ADBA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C2-4C50-88FA-B614D8ADBA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C2-4C50-88FA-B614D8ADBA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C2-4C50-88FA-B614D8ADBA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C2-4C50-88FA-B614D8ADBA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C2-4C50-88FA-B614D8ADBA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C2-4C50-88FA-B614D8ADBA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C2-4C50-88FA-B614D8ADBA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C2-4C50-88FA-B614D8ADBA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C2-4C50-88FA-B614D8ADBA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C2-4C50-88FA-B614D8ADBA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C2-4C50-88FA-B614D8ADBA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C2-4C50-88FA-B614D8ADBA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C2-4C50-88FA-B614D8ADBA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C2-4C50-88FA-B614D8ADBA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C2-4C50-88FA-B614D8ADBA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C2-4C50-88FA-B614D8ADBA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C2-4C50-88FA-B614D8ADBA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C2-4C50-88FA-B614D8ADBA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C2-4C50-88FA-B614D8ADBA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C2-4C50-88FA-B614D8ADBA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C2-4C50-88FA-B614D8ADBA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C2-4C50-88FA-B614D8ADBA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C2-4C50-88FA-B614D8ADBA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C2-4C50-88FA-B614D8ADBA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C2-4C50-88FA-B614D8ADBA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C2-4C50-88FA-B614D8ADBA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C2-4C50-88FA-B614D8ADBA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C2-4C50-88FA-B614D8ADBA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C2-4C50-88FA-B614D8ADBA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C2-4C50-88FA-B614D8ADBA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C2-4C50-88FA-B614D8ADBA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C2-4C50-88FA-B614D8ADBA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C2-4C50-88FA-B614D8ADBA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C2-4C50-88FA-B614D8ADBA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C2-4C50-88FA-B614D8ADBA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C2-4C50-88FA-B614D8ADBA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C2-4C50-88FA-B614D8ADBA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C2-4C50-88FA-B614D8ADBA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C2-4C50-88FA-B614D8ADBA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C2-4C50-88FA-B614D8ADBA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C2-4C50-88FA-B614D8ADBA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C2-4C50-88FA-B614D8ADBA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C2-4C50-88FA-B614D8ADBA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C2-4C50-88FA-B614D8ADBA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C2-4C50-88FA-B614D8ADBA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C2-4C50-88FA-B614D8ADBA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C2-4C50-88FA-B614D8ADBA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C2-4C50-88FA-B614D8ADBA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C2-4C50-88FA-B614D8ADBA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C2-4C50-88FA-B614D8ADBA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C2-4C50-88FA-B614D8ADBA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C2-4C50-88FA-B614D8ADBA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C2-4C50-88FA-B614D8ADBA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C2-4C50-88FA-B614D8ADBA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C2-4C50-88FA-B614D8ADBA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C2-4C50-88FA-B614D8ADBA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C2-4C50-88FA-B614D8ADBA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C2-4C50-88FA-B614D8ADBA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C2-4C50-88FA-B614D8ADBA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C2-4C50-88FA-B614D8ADBA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C2-4C50-88FA-B614D8ADBA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C2-4C50-88FA-B614D8ADBA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C2-4C50-88FA-B614D8ADBA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C2-4C50-88FA-B614D8ADBA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C2-4C50-88FA-B614D8ADBA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C2-4C50-88FA-B614D8ADBA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C2-4C50-88FA-B614D8ADBA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C2-4C50-88FA-B614D8ADBA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C2-4C50-88FA-B614D8ADBA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C2-4C50-88FA-B614D8ADBA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C2-4C50-88FA-B614D8ADBA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C2-4C50-88FA-B614D8ADBA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C2-4C50-88FA-B614D8ADBA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C2-4C50-88FA-B614D8ADBA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C2-4C50-88FA-B614D8ADBA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C2-4C50-88FA-B614D8ADBA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C2-4C50-88FA-B614D8ADBA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7.72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C2-4C50-88FA-B614D8ADBA0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57.6</c:v>
                </c:pt>
                <c:pt idx="13">
                  <c:v>57.6</c:v>
                </c:pt>
                <c:pt idx="14">
                  <c:v>57.6</c:v>
                </c:pt>
                <c:pt idx="15">
                  <c:v>57.6</c:v>
                </c:pt>
                <c:pt idx="16">
                  <c:v>57.6</c:v>
                </c:pt>
                <c:pt idx="17">
                  <c:v>57.6</c:v>
                </c:pt>
                <c:pt idx="18">
                  <c:v>57.6</c:v>
                </c:pt>
                <c:pt idx="19">
                  <c:v>57.6</c:v>
                </c:pt>
                <c:pt idx="20">
                  <c:v>57.6</c:v>
                </c:pt>
                <c:pt idx="21">
                  <c:v>#N/A</c:v>
                </c:pt>
                <c:pt idx="22">
                  <c:v>#N/A</c:v>
                </c:pt>
                <c:pt idx="23">
                  <c:v>#N/A</c:v>
                </c:pt>
                <c:pt idx="24">
                  <c:v>#N/A</c:v>
                </c:pt>
                <c:pt idx="25">
                  <c:v>#N/A</c:v>
                </c:pt>
              </c:numCache>
            </c:numRef>
          </c:yVal>
          <c:smooth val="0"/>
          <c:extLst>
            <c:ext xmlns:c16="http://schemas.microsoft.com/office/drawing/2014/chart" uri="{C3380CC4-5D6E-409C-BE32-E72D297353CC}">
              <c16:uniqueId val="{000000C2-BDC2-4C50-88FA-B614D8ADBA0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DC2-4C50-88FA-B614D8ADBA02}"/>
              </c:ext>
            </c:extLst>
          </c:dPt>
          <c:dPt>
            <c:idx val="3"/>
            <c:bubble3D val="0"/>
            <c:extLst>
              <c:ext xmlns:c16="http://schemas.microsoft.com/office/drawing/2014/chart" uri="{C3380CC4-5D6E-409C-BE32-E72D297353CC}">
                <c16:uniqueId val="{000000C4-BDC2-4C50-88FA-B614D8ADBA0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C2-4C50-88FA-B614D8ADBA0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C2-4C50-88FA-B614D8ADBA0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C2-4C50-88FA-B614D8ADBA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C2-4C50-88FA-B614D8ADBA0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C2-4C50-88FA-B614D8ADBA0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C2-4C50-88FA-B614D8ADBA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C2-4C50-88FA-B614D8ADBA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C2-4C50-88FA-B614D8ADBA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C2-4C50-88FA-B614D8ADBA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C2-4C50-88FA-B614D8ADBA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C2-4C50-88FA-B614D8ADBA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C2-4C50-88FA-B614D8ADBA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C2-4C50-88FA-B614D8ADBA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C2-4C50-88FA-B614D8ADBA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C2-4C50-88FA-B614D8ADBA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C2-4C50-88FA-B614D8ADBA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C2-4C50-88FA-B614D8ADBA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C2-4C50-88FA-B614D8ADBA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C2-4C50-88FA-B614D8ADBA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C2-4C50-88FA-B614D8ADBA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C2-4C50-88FA-B614D8ADBA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C2-4C50-88FA-B614D8ADBA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C2-4C50-88FA-B614D8ADBA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C2-4C50-88FA-B614D8ADBA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C2-4C50-88FA-B614D8ADBA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C2-4C50-88FA-B614D8ADBA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C2-4C50-88FA-B614D8ADBA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C2-4C50-88FA-B614D8ADBA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C2-4C50-88FA-B614D8ADBA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C2-4C50-88FA-B614D8ADBA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C2-4C50-88FA-B614D8ADBA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C2-4C50-88FA-B614D8ADBA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C2-4C50-88FA-B614D8ADBA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C2-4C50-88FA-B614D8ADBA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C2-4C50-88FA-B614D8ADBA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C2-4C50-88FA-B614D8ADBA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C2-4C50-88FA-B614D8ADBA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C2-4C50-88FA-B614D8ADBA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C2-4C50-88FA-B614D8ADBA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C2-4C50-88FA-B614D8ADBA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C2-4C50-88FA-B614D8ADBA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C2-4C50-88FA-B614D8ADBA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C2-4C50-88FA-B614D8ADBA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C2-4C50-88FA-B614D8ADBA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C2-4C50-88FA-B614D8ADBA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C2-4C50-88FA-B614D8ADBA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C2-4C50-88FA-B614D8ADBA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C2-4C50-88FA-B614D8ADBA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C2-4C50-88FA-B614D8ADBA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C2-4C50-88FA-B614D8ADBA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C2-4C50-88FA-B614D8ADBA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C2-4C50-88FA-B614D8ADBA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C2-4C50-88FA-B614D8ADBA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C2-4C50-88FA-B614D8ADBA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C2-4C50-88FA-B614D8ADBA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C2-4C50-88FA-B614D8ADBA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C2-4C50-88FA-B614D8ADBA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C2-4C50-88FA-B614D8ADBA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C2-4C50-88FA-B614D8ADBA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C2-4C50-88FA-B614D8ADBA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C2-4C50-88FA-B614D8ADBA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C2-4C50-88FA-B614D8ADBA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C2-4C50-88FA-B614D8ADBA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C2-4C50-88FA-B614D8ADBA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C2-4C50-88FA-B614D8ADBA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C2-4C50-88FA-B614D8ADBA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C2-4C50-88FA-B614D8ADBA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C2-4C50-88FA-B614D8ADBA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C2-4C50-88FA-B614D8ADBA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C2-4C50-88FA-B614D8ADBA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C2-4C50-88FA-B614D8ADBA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C2-4C50-88FA-B614D8ADBA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C2-4C50-88FA-B614D8ADBA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C2-4C50-88FA-B614D8ADBA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C2-4C50-88FA-B614D8ADBA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C2-4C50-88FA-B614D8ADBA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C2-4C50-88FA-B614D8ADBA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C2-4C50-88FA-B614D8ADBA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C2-4C50-88FA-B614D8ADBA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C2-4C50-88FA-B614D8ADBA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C2-4C50-88FA-B614D8ADBA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C2-4C50-88FA-B614D8ADBA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C2-4C50-88FA-B614D8ADBA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C2-4C50-88FA-B614D8ADBA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C2-4C50-88FA-B614D8ADBA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C2-4C50-88FA-B614D8ADBA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C2-4C50-88FA-B614D8ADBA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C2-4C50-88FA-B614D8ADBA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C2-4C50-88FA-B614D8ADBA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C2-4C50-88FA-B614D8ADBA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C2-4C50-88FA-B614D8ADBA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C2-4C50-88FA-B614D8ADBA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C2-4C50-88FA-B614D8ADBA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C2-4C50-88FA-B614D8ADBA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C2-4C50-88FA-B614D8ADBA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57.64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C2-4C50-88FA-B614D8ADBA0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60.4</c:v>
                </c:pt>
                <c:pt idx="11">
                  <c:v>60.4</c:v>
                </c:pt>
                <c:pt idx="12">
                  <c:v>60.4</c:v>
                </c:pt>
                <c:pt idx="13">
                  <c:v>60.4</c:v>
                </c:pt>
                <c:pt idx="14">
                  <c:v>60.4</c:v>
                </c:pt>
                <c:pt idx="15">
                  <c:v>60.4</c:v>
                </c:pt>
                <c:pt idx="16">
                  <c:v>60.4</c:v>
                </c:pt>
                <c:pt idx="17">
                  <c:v>60.4</c:v>
                </c:pt>
                <c:pt idx="18">
                  <c:v>60.4</c:v>
                </c:pt>
                <c:pt idx="19">
                  <c:v>60.4</c:v>
                </c:pt>
                <c:pt idx="20">
                  <c:v>60.4</c:v>
                </c:pt>
                <c:pt idx="21">
                  <c:v>60.4</c:v>
                </c:pt>
                <c:pt idx="22">
                  <c:v>60.4</c:v>
                </c:pt>
                <c:pt idx="23">
                  <c:v>60.4</c:v>
                </c:pt>
                <c:pt idx="24">
                  <c:v>60.4</c:v>
                </c:pt>
                <c:pt idx="25">
                  <c:v>60.4</c:v>
                </c:pt>
              </c:numCache>
            </c:numRef>
          </c:yVal>
          <c:smooth val="0"/>
          <c:extLst>
            <c:ext xmlns:c16="http://schemas.microsoft.com/office/drawing/2014/chart" uri="{C3380CC4-5D6E-409C-BE32-E72D297353CC}">
              <c16:uniqueId val="{00000000-AA13-4920-976C-23410F33464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16.3</c:v>
                </c:pt>
                <c:pt idx="11">
                  <c:v>16.3</c:v>
                </c:pt>
                <c:pt idx="12">
                  <c:v>16.3</c:v>
                </c:pt>
                <c:pt idx="13">
                  <c:v>16.3</c:v>
                </c:pt>
                <c:pt idx="14">
                  <c:v>16.3</c:v>
                </c:pt>
                <c:pt idx="15">
                  <c:v>16.3</c:v>
                </c:pt>
                <c:pt idx="16">
                  <c:v>16.3</c:v>
                </c:pt>
                <c:pt idx="17">
                  <c:v>16.3</c:v>
                </c:pt>
                <c:pt idx="18">
                  <c:v>16.3</c:v>
                </c:pt>
                <c:pt idx="19">
                  <c:v>16.3</c:v>
                </c:pt>
                <c:pt idx="20">
                  <c:v>16.3</c:v>
                </c:pt>
                <c:pt idx="21">
                  <c:v>16.3</c:v>
                </c:pt>
                <c:pt idx="22">
                  <c:v>16.3</c:v>
                </c:pt>
                <c:pt idx="23">
                  <c:v>16.3</c:v>
                </c:pt>
                <c:pt idx="24">
                  <c:v>16.3</c:v>
                </c:pt>
                <c:pt idx="25">
                  <c:v>16.3</c:v>
                </c:pt>
              </c:numCache>
            </c:numRef>
          </c:yVal>
          <c:smooth val="0"/>
          <c:extLst>
            <c:ext xmlns:c16="http://schemas.microsoft.com/office/drawing/2014/chart" uri="{C3380CC4-5D6E-409C-BE32-E72D297353CC}">
              <c16:uniqueId val="{00000001-AA13-4920-976C-23410F33464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A13-4920-976C-23410F33464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13-4920-976C-23410F3346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13-4920-976C-23410F33464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13-4920-976C-23410F3346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13-4920-976C-23410F33464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13-4920-976C-23410F3346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13-4920-976C-23410F3346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13-4920-976C-23410F3346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13-4920-976C-23410F3346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13-4920-976C-23410F3346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13-4920-976C-23410F3346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13-4920-976C-23410F3346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13-4920-976C-23410F3346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13-4920-976C-23410F3346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13-4920-976C-23410F3346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13-4920-976C-23410F3346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13-4920-976C-23410F3346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13-4920-976C-23410F3346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13-4920-976C-23410F3346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13-4920-976C-23410F3346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13-4920-976C-23410F3346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13-4920-976C-23410F3346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13-4920-976C-23410F3346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13-4920-976C-23410F3346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13-4920-976C-23410F3346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13-4920-976C-23410F3346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13-4920-976C-23410F3346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13-4920-976C-23410F3346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13-4920-976C-23410F3346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13-4920-976C-23410F3346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13-4920-976C-23410F3346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13-4920-976C-23410F3346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13-4920-976C-23410F3346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13-4920-976C-23410F3346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13-4920-976C-23410F3346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13-4920-976C-23410F3346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13-4920-976C-23410F3346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13-4920-976C-23410F3346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13-4920-976C-23410F3346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13-4920-976C-23410F3346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13-4920-976C-23410F3346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13-4920-976C-23410F3346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13-4920-976C-23410F3346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13-4920-976C-23410F3346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13-4920-976C-23410F3346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13-4920-976C-23410F3346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13-4920-976C-23410F3346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13-4920-976C-23410F3346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13-4920-976C-23410F3346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13-4920-976C-23410F3346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13-4920-976C-23410F3346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13-4920-976C-23410F3346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13-4920-976C-23410F3346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13-4920-976C-23410F3346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13-4920-976C-23410F3346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13-4920-976C-23410F3346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13-4920-976C-23410F3346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13-4920-976C-23410F3346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13-4920-976C-23410F3346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13-4920-976C-23410F3346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13-4920-976C-23410F3346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13-4920-976C-23410F3346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13-4920-976C-23410F3346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13-4920-976C-23410F3346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13-4920-976C-23410F3346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13-4920-976C-23410F3346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13-4920-976C-23410F3346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13-4920-976C-23410F3346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13-4920-976C-23410F3346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13-4920-976C-23410F3346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13-4920-976C-23410F3346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13-4920-976C-23410F3346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13-4920-976C-23410F3346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13-4920-976C-23410F3346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13-4920-976C-23410F3346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13-4920-976C-23410F3346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13-4920-976C-23410F3346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13-4920-976C-23410F3346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13-4920-976C-23410F3346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13-4920-976C-23410F3346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13-4920-976C-23410F3346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13-4920-976C-23410F3346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13-4920-976C-23410F3346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13-4920-976C-23410F3346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13-4920-976C-23410F3346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13-4920-976C-23410F3346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13-4920-976C-23410F3346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13-4920-976C-23410F3346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13-4920-976C-23410F3346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13-4920-976C-23410F3346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13-4920-976C-23410F3346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13-4920-976C-23410F3346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13-4920-976C-23410F3346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13-4920-976C-23410F3346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13-4920-976C-23410F3346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13-4920-976C-23410F3346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46.39</c:v>
                </c:pt>
                <c:pt idx="1">
                  <c:v>63.01</c:v>
                </c:pt>
                <c:pt idx="2">
                  <c:v>71.851849999999999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13-4920-976C-23410F33464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13-4920-976C-23410F3346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13-4920-976C-23410F33464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13-4920-976C-23410F3346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13-4920-976C-23410F33464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13-4920-976C-23410F3346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13-4920-976C-23410F3346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13-4920-976C-23410F3346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13-4920-976C-23410F3346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13-4920-976C-23410F3346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13-4920-976C-23410F3346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13-4920-976C-23410F3346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13-4920-976C-23410F3346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13-4920-976C-23410F3346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13-4920-976C-23410F3346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13-4920-976C-23410F3346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13-4920-976C-23410F33464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13-4920-976C-23410F3346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13-4920-976C-23410F3346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13-4920-976C-23410F3346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13-4920-976C-23410F3346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13-4920-976C-23410F3346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13-4920-976C-23410F3346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13-4920-976C-23410F3346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13-4920-976C-23410F3346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13-4920-976C-23410F3346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13-4920-976C-23410F3346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13-4920-976C-23410F3346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13-4920-976C-23410F3346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13-4920-976C-23410F3346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13-4920-976C-23410F3346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13-4920-976C-23410F3346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13-4920-976C-23410F3346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13-4920-976C-23410F3346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13-4920-976C-23410F3346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13-4920-976C-23410F3346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13-4920-976C-23410F3346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13-4920-976C-23410F3346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13-4920-976C-23410F3346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13-4920-976C-23410F3346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13-4920-976C-23410F3346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13-4920-976C-23410F3346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13-4920-976C-23410F3346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13-4920-976C-23410F3346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13-4920-976C-23410F3346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13-4920-976C-23410F3346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13-4920-976C-23410F3346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13-4920-976C-23410F3346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13-4920-976C-23410F3346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13-4920-976C-23410F3346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13-4920-976C-23410F3346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13-4920-976C-23410F3346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13-4920-976C-23410F3346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13-4920-976C-23410F3346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13-4920-976C-23410F3346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13-4920-976C-23410F3346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13-4920-976C-23410F3346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13-4920-976C-23410F3346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13-4920-976C-23410F3346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13-4920-976C-23410F3346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13-4920-976C-23410F3346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13-4920-976C-23410F3346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13-4920-976C-23410F3346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13-4920-976C-23410F3346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13-4920-976C-23410F3346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13-4920-976C-23410F3346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13-4920-976C-23410F3346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13-4920-976C-23410F3346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13-4920-976C-23410F3346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13-4920-976C-23410F3346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13-4920-976C-23410F3346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13-4920-976C-23410F3346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13-4920-976C-23410F3346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13-4920-976C-23410F3346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13-4920-976C-23410F3346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13-4920-976C-23410F3346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13-4920-976C-23410F3346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13-4920-976C-23410F3346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13-4920-976C-23410F3346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13-4920-976C-23410F3346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13-4920-976C-23410F3346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13-4920-976C-23410F3346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13-4920-976C-23410F3346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13-4920-976C-23410F3346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13-4920-976C-23410F3346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13-4920-976C-23410F3346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13-4920-976C-23410F3346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13-4920-976C-23410F3346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13-4920-976C-23410F3346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13-4920-976C-23410F3346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13-4920-976C-23410F3346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13-4920-976C-23410F3346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13-4920-976C-23410F3346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13-4920-976C-23410F3346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13-4920-976C-23410F3346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13-4920-976C-23410F3346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10.31</c:v>
                </c:pt>
                <c:pt idx="1">
                  <c:v>17.920000000000002</c:v>
                </c:pt>
                <c:pt idx="2">
                  <c:v>20.740739999999999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13-4920-976C-23410F33464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60.4</c:v>
                </c:pt>
                <c:pt idx="11">
                  <c:v>60.4</c:v>
                </c:pt>
                <c:pt idx="12">
                  <c:v>60.4</c:v>
                </c:pt>
                <c:pt idx="13">
                  <c:v>60.4</c:v>
                </c:pt>
                <c:pt idx="14">
                  <c:v>60.4</c:v>
                </c:pt>
                <c:pt idx="15">
                  <c:v>60.4</c:v>
                </c:pt>
                <c:pt idx="16">
                  <c:v>60.4</c:v>
                </c:pt>
                <c:pt idx="17">
                  <c:v>62.3</c:v>
                </c:pt>
                <c:pt idx="18">
                  <c:v>68.5</c:v>
                </c:pt>
                <c:pt idx="19">
                  <c:v>74.599999999999994</c:v>
                </c:pt>
                <c:pt idx="20">
                  <c:v>80.8</c:v>
                </c:pt>
                <c:pt idx="21">
                  <c:v>86.9</c:v>
                </c:pt>
                <c:pt idx="22">
                  <c:v>93.1</c:v>
                </c:pt>
                <c:pt idx="23">
                  <c:v>99.2</c:v>
                </c:pt>
                <c:pt idx="24">
                  <c:v>100</c:v>
                </c:pt>
                <c:pt idx="25">
                  <c:v>100</c:v>
                </c:pt>
              </c:numCache>
            </c:numRef>
          </c:yVal>
          <c:smooth val="0"/>
          <c:extLst>
            <c:ext xmlns:c16="http://schemas.microsoft.com/office/drawing/2014/chart" uri="{C3380CC4-5D6E-409C-BE32-E72D297353CC}">
              <c16:uniqueId val="{000000C2-AA13-4920-976C-23410F33464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A13-4920-976C-23410F33464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13-4920-976C-23410F3346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13-4920-976C-23410F33464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13-4920-976C-23410F3346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13-4920-976C-23410F33464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13-4920-976C-23410F3346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13-4920-976C-23410F3346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13-4920-976C-23410F3346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13-4920-976C-23410F3346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13-4920-976C-23410F3346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13-4920-976C-23410F3346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13-4920-976C-23410F3346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13-4920-976C-23410F3346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13-4920-976C-23410F3346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13-4920-976C-23410F3346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13-4920-976C-23410F3346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13-4920-976C-23410F3346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13-4920-976C-23410F3346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13-4920-976C-23410F3346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13-4920-976C-23410F3346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13-4920-976C-23410F3346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13-4920-976C-23410F3346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13-4920-976C-23410F3346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13-4920-976C-23410F3346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13-4920-976C-23410F3346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13-4920-976C-23410F3346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13-4920-976C-23410F3346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13-4920-976C-23410F3346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13-4920-976C-23410F3346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13-4920-976C-23410F3346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13-4920-976C-23410F3346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13-4920-976C-23410F3346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13-4920-976C-23410F3346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13-4920-976C-23410F3346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13-4920-976C-23410F3346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13-4920-976C-23410F3346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13-4920-976C-23410F3346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13-4920-976C-23410F3346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13-4920-976C-23410F3346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13-4920-976C-23410F3346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13-4920-976C-23410F3346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13-4920-976C-23410F3346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13-4920-976C-23410F3346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13-4920-976C-23410F3346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13-4920-976C-23410F3346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13-4920-976C-23410F3346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13-4920-976C-23410F3346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13-4920-976C-23410F3346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13-4920-976C-23410F3346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13-4920-976C-23410F3346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13-4920-976C-23410F3346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13-4920-976C-23410F3346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13-4920-976C-23410F3346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13-4920-976C-23410F3346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13-4920-976C-23410F3346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13-4920-976C-23410F3346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13-4920-976C-23410F3346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13-4920-976C-23410F3346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13-4920-976C-23410F3346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13-4920-976C-23410F3346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13-4920-976C-23410F3346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13-4920-976C-23410F3346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13-4920-976C-23410F3346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13-4920-976C-23410F3346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13-4920-976C-23410F3346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13-4920-976C-23410F3346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13-4920-976C-23410F3346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13-4920-976C-23410F3346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13-4920-976C-23410F3346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13-4920-976C-23410F3346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13-4920-976C-23410F3346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13-4920-976C-23410F3346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13-4920-976C-23410F3346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13-4920-976C-23410F3346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13-4920-976C-23410F3346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13-4920-976C-23410F3346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13-4920-976C-23410F3346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13-4920-976C-23410F3346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13-4920-976C-23410F3346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13-4920-976C-23410F3346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13-4920-976C-23410F3346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13-4920-976C-23410F3346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13-4920-976C-23410F3346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13-4920-976C-23410F3346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13-4920-976C-23410F3346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13-4920-976C-23410F3346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13-4920-976C-23410F3346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13-4920-976C-23410F3346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13-4920-976C-23410F3346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13-4920-976C-23410F3346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13-4920-976C-23410F3346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13-4920-976C-23410F3346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13-4920-976C-23410F3346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13-4920-976C-23410F3346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13-4920-976C-23410F3346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13-4920-976C-23410F3346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56.7</c:v>
                </c:pt>
                <c:pt idx="1">
                  <c:v>63.01</c:v>
                </c:pt>
                <c:pt idx="2">
                  <c:v>72.592590000000001</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13-4920-976C-23410F33464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53.6</c:v>
                </c:pt>
                <c:pt idx="11">
                  <c:v>53.6</c:v>
                </c:pt>
                <c:pt idx="12">
                  <c:v>53.6</c:v>
                </c:pt>
                <c:pt idx="13">
                  <c:v>53.6</c:v>
                </c:pt>
                <c:pt idx="14">
                  <c:v>53.6</c:v>
                </c:pt>
                <c:pt idx="15">
                  <c:v>53.6</c:v>
                </c:pt>
                <c:pt idx="16">
                  <c:v>53.6</c:v>
                </c:pt>
                <c:pt idx="17">
                  <c:v>53.6</c:v>
                </c:pt>
                <c:pt idx="18">
                  <c:v>53.6</c:v>
                </c:pt>
                <c:pt idx="19">
                  <c:v>53.6</c:v>
                </c:pt>
                <c:pt idx="20">
                  <c:v>53.6</c:v>
                </c:pt>
                <c:pt idx="21">
                  <c:v>53.6</c:v>
                </c:pt>
                <c:pt idx="22">
                  <c:v>53.6</c:v>
                </c:pt>
                <c:pt idx="23">
                  <c:v>53.6</c:v>
                </c:pt>
                <c:pt idx="24">
                  <c:v>53.6</c:v>
                </c:pt>
                <c:pt idx="25">
                  <c:v>53.6</c:v>
                </c:pt>
              </c:numCache>
            </c:numRef>
          </c:yVal>
          <c:smooth val="0"/>
          <c:extLst>
            <c:ext xmlns:c16="http://schemas.microsoft.com/office/drawing/2014/chart" uri="{C3380CC4-5D6E-409C-BE32-E72D297353CC}">
              <c16:uniqueId val="{00000000-4EC9-4B27-9143-6905F5567A81}"/>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12.3</c:v>
                </c:pt>
                <c:pt idx="11">
                  <c:v>12.3</c:v>
                </c:pt>
                <c:pt idx="12">
                  <c:v>12.3</c:v>
                </c:pt>
                <c:pt idx="13">
                  <c:v>12.3</c:v>
                </c:pt>
                <c:pt idx="14">
                  <c:v>12.3</c:v>
                </c:pt>
                <c:pt idx="15">
                  <c:v>12.3</c:v>
                </c:pt>
                <c:pt idx="16">
                  <c:v>12.3</c:v>
                </c:pt>
                <c:pt idx="17">
                  <c:v>12.3</c:v>
                </c:pt>
                <c:pt idx="18">
                  <c:v>12.3</c:v>
                </c:pt>
                <c:pt idx="19">
                  <c:v>12.3</c:v>
                </c:pt>
                <c:pt idx="20">
                  <c:v>12.3</c:v>
                </c:pt>
                <c:pt idx="21">
                  <c:v>12.3</c:v>
                </c:pt>
                <c:pt idx="22">
                  <c:v>12.3</c:v>
                </c:pt>
                <c:pt idx="23">
                  <c:v>12.3</c:v>
                </c:pt>
                <c:pt idx="24">
                  <c:v>12.3</c:v>
                </c:pt>
                <c:pt idx="25">
                  <c:v>12.3</c:v>
                </c:pt>
              </c:numCache>
            </c:numRef>
          </c:yVal>
          <c:smooth val="0"/>
          <c:extLst>
            <c:ext xmlns:c16="http://schemas.microsoft.com/office/drawing/2014/chart" uri="{C3380CC4-5D6E-409C-BE32-E72D297353CC}">
              <c16:uniqueId val="{00000001-4EC9-4B27-9143-6905F5567A8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EC9-4B27-9143-6905F5567A81}"/>
              </c:ext>
            </c:extLst>
          </c:dPt>
          <c:dPt>
            <c:idx val="3"/>
            <c:bubble3D val="0"/>
            <c:extLst>
              <c:ext xmlns:c16="http://schemas.microsoft.com/office/drawing/2014/chart" uri="{C3380CC4-5D6E-409C-BE32-E72D297353CC}">
                <c16:uniqueId val="{00000003-4EC9-4B27-9143-6905F5567A8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C9-4B27-9143-6905F5567A8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C9-4B27-9143-6905F5567A8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C9-4B27-9143-6905F5567A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C9-4B27-9143-6905F5567A8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C9-4B27-9143-6905F5567A8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C9-4B27-9143-6905F5567A8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C9-4B27-9143-6905F5567A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C9-4B27-9143-6905F5567A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C9-4B27-9143-6905F5567A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C9-4B27-9143-6905F5567A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C9-4B27-9143-6905F5567A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C9-4B27-9143-6905F5567A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C9-4B27-9143-6905F5567A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C9-4B27-9143-6905F5567A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C9-4B27-9143-6905F5567A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C9-4B27-9143-6905F5567A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C9-4B27-9143-6905F5567A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C9-4B27-9143-6905F5567A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C9-4B27-9143-6905F5567A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C9-4B27-9143-6905F5567A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C9-4B27-9143-6905F5567A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C9-4B27-9143-6905F5567A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C9-4B27-9143-6905F5567A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EC9-4B27-9143-6905F5567A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C9-4B27-9143-6905F5567A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C9-4B27-9143-6905F5567A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C9-4B27-9143-6905F5567A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C9-4B27-9143-6905F5567A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C9-4B27-9143-6905F5567A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C9-4B27-9143-6905F5567A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C9-4B27-9143-6905F5567A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C9-4B27-9143-6905F5567A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C9-4B27-9143-6905F5567A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C9-4B27-9143-6905F5567A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C9-4B27-9143-6905F5567A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C9-4B27-9143-6905F5567A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C9-4B27-9143-6905F5567A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C9-4B27-9143-6905F5567A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C9-4B27-9143-6905F5567A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C9-4B27-9143-6905F5567A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C9-4B27-9143-6905F5567A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C9-4B27-9143-6905F5567A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C9-4B27-9143-6905F5567A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C9-4B27-9143-6905F5567A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C9-4B27-9143-6905F5567A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C9-4B27-9143-6905F5567A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C9-4B27-9143-6905F5567A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C9-4B27-9143-6905F5567A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C9-4B27-9143-6905F5567A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C9-4B27-9143-6905F5567A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C9-4B27-9143-6905F5567A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C9-4B27-9143-6905F5567A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C9-4B27-9143-6905F5567A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C9-4B27-9143-6905F5567A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C9-4B27-9143-6905F5567A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C9-4B27-9143-6905F5567A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C9-4B27-9143-6905F5567A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C9-4B27-9143-6905F5567A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C9-4B27-9143-6905F5567A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C9-4B27-9143-6905F5567A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C9-4B27-9143-6905F5567A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C9-4B27-9143-6905F5567A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C9-4B27-9143-6905F5567A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C9-4B27-9143-6905F5567A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C9-4B27-9143-6905F5567A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C9-4B27-9143-6905F5567A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C9-4B27-9143-6905F5567A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C9-4B27-9143-6905F5567A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C9-4B27-9143-6905F5567A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C9-4B27-9143-6905F5567A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C9-4B27-9143-6905F5567A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C9-4B27-9143-6905F5567A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C9-4B27-9143-6905F5567A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C9-4B27-9143-6905F5567A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C9-4B27-9143-6905F5567A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C9-4B27-9143-6905F5567A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C9-4B27-9143-6905F5567A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C9-4B27-9143-6905F5567A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C9-4B27-9143-6905F5567A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C9-4B27-9143-6905F5567A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C9-4B27-9143-6905F5567A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C9-4B27-9143-6905F5567A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C9-4B27-9143-6905F5567A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C9-4B27-9143-6905F5567A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C9-4B27-9143-6905F5567A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C9-4B27-9143-6905F5567A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C9-4B27-9143-6905F5567A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C9-4B27-9143-6905F5567A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C9-4B27-9143-6905F5567A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C9-4B27-9143-6905F5567A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C9-4B27-9143-6905F5567A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C9-4B27-9143-6905F5567A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C9-4B27-9143-6905F5567A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C9-4B27-9143-6905F5567A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EC9-4B27-9143-6905F5567A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49.92</c:v>
                </c:pt>
                <c:pt idx="1">
                  <c:v>54.75</c:v>
                </c:pt>
                <c:pt idx="2">
                  <c:v>56.026740000000004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EC9-4B27-9143-6905F5567A8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C9-4B27-9143-6905F5567A8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C9-4B27-9143-6905F5567A8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C9-4B27-9143-6905F5567A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C9-4B27-9143-6905F5567A8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C9-4B27-9143-6905F5567A8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C9-4B27-9143-6905F5567A8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C9-4B27-9143-6905F5567A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C9-4B27-9143-6905F5567A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C9-4B27-9143-6905F5567A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C9-4B27-9143-6905F5567A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C9-4B27-9143-6905F5567A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C9-4B27-9143-6905F5567A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C9-4B27-9143-6905F5567A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C9-4B27-9143-6905F5567A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C9-4B27-9143-6905F5567A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C9-4B27-9143-6905F5567A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C9-4B27-9143-6905F5567A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C9-4B27-9143-6905F5567A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C9-4B27-9143-6905F5567A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C9-4B27-9143-6905F5567A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C9-4B27-9143-6905F5567A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C9-4B27-9143-6905F5567A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C9-4B27-9143-6905F5567A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C9-4B27-9143-6905F5567A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C9-4B27-9143-6905F5567A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C9-4B27-9143-6905F5567A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C9-4B27-9143-6905F5567A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C9-4B27-9143-6905F5567A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C9-4B27-9143-6905F5567A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C9-4B27-9143-6905F5567A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C9-4B27-9143-6905F5567A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C9-4B27-9143-6905F5567A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C9-4B27-9143-6905F5567A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C9-4B27-9143-6905F5567A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C9-4B27-9143-6905F5567A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C9-4B27-9143-6905F5567A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C9-4B27-9143-6905F5567A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C9-4B27-9143-6905F5567A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C9-4B27-9143-6905F5567A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C9-4B27-9143-6905F5567A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C9-4B27-9143-6905F5567A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C9-4B27-9143-6905F5567A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C9-4B27-9143-6905F5567A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C9-4B27-9143-6905F5567A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C9-4B27-9143-6905F5567A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C9-4B27-9143-6905F5567A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C9-4B27-9143-6905F5567A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C9-4B27-9143-6905F5567A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C9-4B27-9143-6905F5567A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C9-4B27-9143-6905F5567A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C9-4B27-9143-6905F5567A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C9-4B27-9143-6905F5567A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C9-4B27-9143-6905F5567A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C9-4B27-9143-6905F5567A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C9-4B27-9143-6905F5567A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C9-4B27-9143-6905F5567A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C9-4B27-9143-6905F5567A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C9-4B27-9143-6905F5567A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C9-4B27-9143-6905F5567A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C9-4B27-9143-6905F5567A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C9-4B27-9143-6905F5567A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C9-4B27-9143-6905F5567A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C9-4B27-9143-6905F5567A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C9-4B27-9143-6905F5567A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C9-4B27-9143-6905F5567A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C9-4B27-9143-6905F5567A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C9-4B27-9143-6905F5567A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C9-4B27-9143-6905F5567A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C9-4B27-9143-6905F5567A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C9-4B27-9143-6905F5567A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C9-4B27-9143-6905F5567A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C9-4B27-9143-6905F5567A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C9-4B27-9143-6905F5567A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C9-4B27-9143-6905F5567A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C9-4B27-9143-6905F5567A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C9-4B27-9143-6905F5567A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C9-4B27-9143-6905F5567A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C9-4B27-9143-6905F5567A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C9-4B27-9143-6905F5567A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C9-4B27-9143-6905F5567A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C9-4B27-9143-6905F5567A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C9-4B27-9143-6905F5567A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C9-4B27-9143-6905F5567A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C9-4B27-9143-6905F5567A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C9-4B27-9143-6905F5567A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C9-4B27-9143-6905F5567A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C9-4B27-9143-6905F5567A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C9-4B27-9143-6905F5567A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C9-4B27-9143-6905F5567A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C9-4B27-9143-6905F5567A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C9-4B27-9143-6905F5567A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C9-4B27-9143-6905F5567A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C9-4B27-9143-6905F5567A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C9-4B27-9143-6905F5567A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C9-4B27-9143-6905F5567A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7.05</c:v>
                </c:pt>
                <c:pt idx="1">
                  <c:v>14.21</c:v>
                </c:pt>
                <c:pt idx="2">
                  <c:v>15.6638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C9-4B27-9143-6905F5567A8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56.3</c:v>
                </c:pt>
                <c:pt idx="11">
                  <c:v>56.3</c:v>
                </c:pt>
                <c:pt idx="12">
                  <c:v>56.3</c:v>
                </c:pt>
                <c:pt idx="13">
                  <c:v>56.3</c:v>
                </c:pt>
                <c:pt idx="14">
                  <c:v>56.3</c:v>
                </c:pt>
                <c:pt idx="15">
                  <c:v>56.3</c:v>
                </c:pt>
                <c:pt idx="16">
                  <c:v>56.3</c:v>
                </c:pt>
                <c:pt idx="17">
                  <c:v>56.3</c:v>
                </c:pt>
                <c:pt idx="18">
                  <c:v>56.3</c:v>
                </c:pt>
                <c:pt idx="19">
                  <c:v>56.3</c:v>
                </c:pt>
                <c:pt idx="20">
                  <c:v>56.3</c:v>
                </c:pt>
                <c:pt idx="21">
                  <c:v>56.3</c:v>
                </c:pt>
                <c:pt idx="22">
                  <c:v>56.3</c:v>
                </c:pt>
                <c:pt idx="23">
                  <c:v>56.3</c:v>
                </c:pt>
                <c:pt idx="24">
                  <c:v>56.3</c:v>
                </c:pt>
                <c:pt idx="25">
                  <c:v>56.3</c:v>
                </c:pt>
              </c:numCache>
            </c:numRef>
          </c:yVal>
          <c:smooth val="0"/>
          <c:extLst>
            <c:ext xmlns:c16="http://schemas.microsoft.com/office/drawing/2014/chart" uri="{C3380CC4-5D6E-409C-BE32-E72D297353CC}">
              <c16:uniqueId val="{000000C2-4EC9-4B27-9143-6905F5567A8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EC9-4B27-9143-6905F5567A81}"/>
              </c:ext>
            </c:extLst>
          </c:dPt>
          <c:dPt>
            <c:idx val="3"/>
            <c:bubble3D val="0"/>
            <c:extLst>
              <c:ext xmlns:c16="http://schemas.microsoft.com/office/drawing/2014/chart" uri="{C3380CC4-5D6E-409C-BE32-E72D297353CC}">
                <c16:uniqueId val="{000000C4-4EC9-4B27-9143-6905F5567A8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C9-4B27-9143-6905F5567A8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C9-4B27-9143-6905F5567A8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C9-4B27-9143-6905F5567A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C9-4B27-9143-6905F5567A8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C9-4B27-9143-6905F5567A8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C9-4B27-9143-6905F5567A8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C9-4B27-9143-6905F5567A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C9-4B27-9143-6905F5567A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C9-4B27-9143-6905F5567A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C9-4B27-9143-6905F5567A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C9-4B27-9143-6905F5567A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C9-4B27-9143-6905F5567A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C9-4B27-9143-6905F5567A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C9-4B27-9143-6905F5567A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C9-4B27-9143-6905F5567A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C9-4B27-9143-6905F5567A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C9-4B27-9143-6905F5567A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C9-4B27-9143-6905F5567A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C9-4B27-9143-6905F5567A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C9-4B27-9143-6905F5567A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C9-4B27-9143-6905F5567A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C9-4B27-9143-6905F5567A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C9-4B27-9143-6905F5567A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C9-4B27-9143-6905F5567A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C9-4B27-9143-6905F5567A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C9-4B27-9143-6905F5567A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C9-4B27-9143-6905F5567A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C9-4B27-9143-6905F5567A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C9-4B27-9143-6905F5567A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C9-4B27-9143-6905F5567A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C9-4B27-9143-6905F5567A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C9-4B27-9143-6905F5567A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C9-4B27-9143-6905F5567A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C9-4B27-9143-6905F5567A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C9-4B27-9143-6905F5567A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C9-4B27-9143-6905F5567A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C9-4B27-9143-6905F5567A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C9-4B27-9143-6905F5567A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C9-4B27-9143-6905F5567A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C9-4B27-9143-6905F5567A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C9-4B27-9143-6905F5567A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C9-4B27-9143-6905F5567A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C9-4B27-9143-6905F5567A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C9-4B27-9143-6905F5567A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C9-4B27-9143-6905F5567A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C9-4B27-9143-6905F5567A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C9-4B27-9143-6905F5567A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C9-4B27-9143-6905F5567A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C9-4B27-9143-6905F5567A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C9-4B27-9143-6905F5567A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C9-4B27-9143-6905F5567A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C9-4B27-9143-6905F5567A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C9-4B27-9143-6905F5567A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C9-4B27-9143-6905F5567A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C9-4B27-9143-6905F5567A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C9-4B27-9143-6905F5567A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C9-4B27-9143-6905F5567A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C9-4B27-9143-6905F5567A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C9-4B27-9143-6905F5567A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C9-4B27-9143-6905F5567A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C9-4B27-9143-6905F5567A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C9-4B27-9143-6905F5567A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C9-4B27-9143-6905F5567A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C9-4B27-9143-6905F5567A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C9-4B27-9143-6905F5567A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C9-4B27-9143-6905F5567A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C9-4B27-9143-6905F5567A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C9-4B27-9143-6905F5567A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C9-4B27-9143-6905F5567A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C9-4B27-9143-6905F5567A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C9-4B27-9143-6905F5567A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C9-4B27-9143-6905F5567A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C9-4B27-9143-6905F5567A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C9-4B27-9143-6905F5567A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C9-4B27-9143-6905F5567A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C9-4B27-9143-6905F5567A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C9-4B27-9143-6905F5567A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C9-4B27-9143-6905F5567A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C9-4B27-9143-6905F5567A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C9-4B27-9143-6905F5567A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C9-4B27-9143-6905F5567A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C9-4B27-9143-6905F5567A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C9-4B27-9143-6905F5567A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C9-4B27-9143-6905F5567A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C9-4B27-9143-6905F5567A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C9-4B27-9143-6905F5567A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C9-4B27-9143-6905F5567A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C9-4B27-9143-6905F5567A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C9-4B27-9143-6905F5567A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C9-4B27-9143-6905F5567A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C9-4B27-9143-6905F5567A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C9-4B27-9143-6905F5567A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C9-4B27-9143-6905F5567A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C9-4B27-9143-6905F5567A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C9-4B27-9143-6905F5567A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56.96</c:v>
                </c:pt>
                <c:pt idx="1">
                  <c:v>55.286000000000001</c:v>
                </c:pt>
                <c:pt idx="2">
                  <c:v>56.79083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C9-4B27-9143-6905F5567A81}"/>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54.2</c:v>
                </c:pt>
                <c:pt idx="11">
                  <c:v>54.2</c:v>
                </c:pt>
                <c:pt idx="12">
                  <c:v>54.2</c:v>
                </c:pt>
                <c:pt idx="13">
                  <c:v>54.2</c:v>
                </c:pt>
                <c:pt idx="14">
                  <c:v>54.2</c:v>
                </c:pt>
                <c:pt idx="15">
                  <c:v>54.2</c:v>
                </c:pt>
                <c:pt idx="16">
                  <c:v>54.2</c:v>
                </c:pt>
                <c:pt idx="17">
                  <c:v>54.2</c:v>
                </c:pt>
                <c:pt idx="18">
                  <c:v>54.2</c:v>
                </c:pt>
                <c:pt idx="19">
                  <c:v>54.2</c:v>
                </c:pt>
                <c:pt idx="20">
                  <c:v>54.2</c:v>
                </c:pt>
                <c:pt idx="21">
                  <c:v>54.2</c:v>
                </c:pt>
                <c:pt idx="22">
                  <c:v>54.2</c:v>
                </c:pt>
                <c:pt idx="23">
                  <c:v>54.2</c:v>
                </c:pt>
                <c:pt idx="24">
                  <c:v>54.2</c:v>
                </c:pt>
                <c:pt idx="25">
                  <c:v>54.2</c:v>
                </c:pt>
              </c:numCache>
            </c:numRef>
          </c:yVal>
          <c:smooth val="0"/>
          <c:extLst>
            <c:ext xmlns:c16="http://schemas.microsoft.com/office/drawing/2014/chart" uri="{C3380CC4-5D6E-409C-BE32-E72D297353CC}">
              <c16:uniqueId val="{00000000-C273-43DD-B937-955F89426271}"/>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11.5</c:v>
                </c:pt>
                <c:pt idx="11">
                  <c:v>11.5</c:v>
                </c:pt>
                <c:pt idx="12">
                  <c:v>11.5</c:v>
                </c:pt>
                <c:pt idx="13">
                  <c:v>11.5</c:v>
                </c:pt>
                <c:pt idx="14">
                  <c:v>11.5</c:v>
                </c:pt>
                <c:pt idx="15">
                  <c:v>11.5</c:v>
                </c:pt>
                <c:pt idx="16">
                  <c:v>11.5</c:v>
                </c:pt>
                <c:pt idx="17">
                  <c:v>11.5</c:v>
                </c:pt>
                <c:pt idx="18">
                  <c:v>11.5</c:v>
                </c:pt>
                <c:pt idx="19">
                  <c:v>11.5</c:v>
                </c:pt>
                <c:pt idx="20">
                  <c:v>11.5</c:v>
                </c:pt>
                <c:pt idx="21">
                  <c:v>11.5</c:v>
                </c:pt>
                <c:pt idx="22">
                  <c:v>11.5</c:v>
                </c:pt>
                <c:pt idx="23">
                  <c:v>11.5</c:v>
                </c:pt>
                <c:pt idx="24">
                  <c:v>11.5</c:v>
                </c:pt>
                <c:pt idx="25">
                  <c:v>11.5</c:v>
                </c:pt>
              </c:numCache>
            </c:numRef>
          </c:yVal>
          <c:smooth val="0"/>
          <c:extLst>
            <c:ext xmlns:c16="http://schemas.microsoft.com/office/drawing/2014/chart" uri="{C3380CC4-5D6E-409C-BE32-E72D297353CC}">
              <c16:uniqueId val="{00000001-C273-43DD-B937-955F8942627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273-43DD-B937-955F89426271}"/>
              </c:ext>
            </c:extLst>
          </c:dPt>
          <c:dPt>
            <c:idx val="3"/>
            <c:bubble3D val="0"/>
            <c:extLst>
              <c:ext xmlns:c16="http://schemas.microsoft.com/office/drawing/2014/chart" uri="{C3380CC4-5D6E-409C-BE32-E72D297353CC}">
                <c16:uniqueId val="{00000003-C273-43DD-B937-955F894262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273-43DD-B937-955F894262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273-43DD-B937-955F894262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273-43DD-B937-955F894262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273-43DD-B937-955F8942627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273-43DD-B937-955F894262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273-43DD-B937-955F894262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273-43DD-B937-955F894262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273-43DD-B937-955F894262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273-43DD-B937-955F894262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273-43DD-B937-955F894262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273-43DD-B937-955F894262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273-43DD-B937-955F894262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273-43DD-B937-955F894262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273-43DD-B937-955F894262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273-43DD-B937-955F894262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273-43DD-B937-955F894262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273-43DD-B937-955F894262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273-43DD-B937-955F894262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273-43DD-B937-955F894262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273-43DD-B937-955F894262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273-43DD-B937-955F894262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273-43DD-B937-955F894262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273-43DD-B937-955F894262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273-43DD-B937-955F894262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273-43DD-B937-955F894262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273-43DD-B937-955F894262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273-43DD-B937-955F894262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273-43DD-B937-955F894262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273-43DD-B937-955F894262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273-43DD-B937-955F894262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273-43DD-B937-955F894262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273-43DD-B937-955F894262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273-43DD-B937-955F894262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273-43DD-B937-955F894262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273-43DD-B937-955F894262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273-43DD-B937-955F894262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273-43DD-B937-955F894262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273-43DD-B937-955F894262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273-43DD-B937-955F894262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273-43DD-B937-955F894262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273-43DD-B937-955F894262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273-43DD-B937-955F894262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273-43DD-B937-955F894262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273-43DD-B937-955F894262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273-43DD-B937-955F894262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273-43DD-B937-955F894262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273-43DD-B937-955F894262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273-43DD-B937-955F894262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273-43DD-B937-955F894262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273-43DD-B937-955F894262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273-43DD-B937-955F894262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273-43DD-B937-955F894262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273-43DD-B937-955F894262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273-43DD-B937-955F894262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273-43DD-B937-955F894262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273-43DD-B937-955F894262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273-43DD-B937-955F894262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273-43DD-B937-955F894262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273-43DD-B937-955F894262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273-43DD-B937-955F894262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273-43DD-B937-955F894262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273-43DD-B937-955F894262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273-43DD-B937-955F894262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273-43DD-B937-955F894262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273-43DD-B937-955F894262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273-43DD-B937-955F894262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273-43DD-B937-955F894262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273-43DD-B937-955F894262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273-43DD-B937-955F894262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273-43DD-B937-955F894262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273-43DD-B937-955F894262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273-43DD-B937-955F894262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273-43DD-B937-955F894262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273-43DD-B937-955F894262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273-43DD-B937-955F894262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273-43DD-B937-955F894262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273-43DD-B937-955F894262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273-43DD-B937-955F894262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273-43DD-B937-955F894262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273-43DD-B937-955F894262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273-43DD-B937-955F894262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273-43DD-B937-955F894262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273-43DD-B937-955F894262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273-43DD-B937-955F894262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273-43DD-B937-955F894262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273-43DD-B937-955F894262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273-43DD-B937-955F894262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273-43DD-B937-955F894262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273-43DD-B937-955F894262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273-43DD-B937-955F894262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273-43DD-B937-955F894262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273-43DD-B937-955F894262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273-43DD-B937-955F894262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273-43DD-B937-955F894262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273-43DD-B937-955F894262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49.99</c:v>
                </c:pt>
                <c:pt idx="1">
                  <c:v>55.74</c:v>
                </c:pt>
                <c:pt idx="2">
                  <c:v>56.832061068702288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273-43DD-B937-955F8942627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273-43DD-B937-955F894262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273-43DD-B937-955F894262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273-43DD-B937-955F894262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273-43DD-B937-955F8942627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273-43DD-B937-955F894262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273-43DD-B937-955F894262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273-43DD-B937-955F894262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273-43DD-B937-955F894262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273-43DD-B937-955F894262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273-43DD-B937-955F894262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273-43DD-B937-955F894262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273-43DD-B937-955F894262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273-43DD-B937-955F894262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273-43DD-B937-955F894262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273-43DD-B937-955F894262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273-43DD-B937-955F894262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273-43DD-B937-955F894262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273-43DD-B937-955F894262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273-43DD-B937-955F894262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273-43DD-B937-955F894262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273-43DD-B937-955F894262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273-43DD-B937-955F894262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273-43DD-B937-955F894262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273-43DD-B937-955F894262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273-43DD-B937-955F894262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273-43DD-B937-955F894262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273-43DD-B937-955F894262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273-43DD-B937-955F894262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273-43DD-B937-955F894262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273-43DD-B937-955F894262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273-43DD-B937-955F894262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273-43DD-B937-955F894262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273-43DD-B937-955F894262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273-43DD-B937-955F894262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273-43DD-B937-955F894262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273-43DD-B937-955F894262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273-43DD-B937-955F894262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273-43DD-B937-955F894262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273-43DD-B937-955F894262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273-43DD-B937-955F894262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273-43DD-B937-955F894262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273-43DD-B937-955F894262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273-43DD-B937-955F894262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273-43DD-B937-955F894262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273-43DD-B937-955F894262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273-43DD-B937-955F894262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273-43DD-B937-955F894262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273-43DD-B937-955F894262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273-43DD-B937-955F894262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273-43DD-B937-955F894262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273-43DD-B937-955F894262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273-43DD-B937-955F894262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273-43DD-B937-955F894262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273-43DD-B937-955F894262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273-43DD-B937-955F894262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273-43DD-B937-955F894262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273-43DD-B937-955F894262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273-43DD-B937-955F894262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273-43DD-B937-955F894262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273-43DD-B937-955F894262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273-43DD-B937-955F894262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273-43DD-B937-955F894262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273-43DD-B937-955F894262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273-43DD-B937-955F894262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273-43DD-B937-955F894262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273-43DD-B937-955F894262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273-43DD-B937-955F894262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273-43DD-B937-955F894262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273-43DD-B937-955F894262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273-43DD-B937-955F894262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273-43DD-B937-955F894262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273-43DD-B937-955F894262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273-43DD-B937-955F894262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273-43DD-B937-955F894262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273-43DD-B937-955F894262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273-43DD-B937-955F894262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273-43DD-B937-955F894262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273-43DD-B937-955F894262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273-43DD-B937-955F894262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273-43DD-B937-955F894262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273-43DD-B937-955F894262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273-43DD-B937-955F894262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273-43DD-B937-955F894262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273-43DD-B937-955F894262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273-43DD-B937-955F894262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273-43DD-B937-955F894262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273-43DD-B937-955F894262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273-43DD-B937-955F894262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273-43DD-B937-955F894262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273-43DD-B937-955F894262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273-43DD-B937-955F894262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273-43DD-B937-955F894262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273-43DD-B937-955F894262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273-43DD-B937-955F894262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273-43DD-B937-955F894262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7.43</c:v>
                </c:pt>
                <c:pt idx="1">
                  <c:v>12.997999999999999</c:v>
                </c:pt>
                <c:pt idx="2">
                  <c:v>14.020356234096692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273-43DD-B937-955F89426271}"/>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273-43DD-B937-955F8942627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57</c:v>
                </c:pt>
                <c:pt idx="11">
                  <c:v>57</c:v>
                </c:pt>
                <c:pt idx="12">
                  <c:v>57</c:v>
                </c:pt>
                <c:pt idx="13">
                  <c:v>57</c:v>
                </c:pt>
                <c:pt idx="14">
                  <c:v>57</c:v>
                </c:pt>
                <c:pt idx="15">
                  <c:v>57</c:v>
                </c:pt>
                <c:pt idx="16">
                  <c:v>57</c:v>
                </c:pt>
                <c:pt idx="17">
                  <c:v>57</c:v>
                </c:pt>
                <c:pt idx="18">
                  <c:v>57</c:v>
                </c:pt>
                <c:pt idx="19">
                  <c:v>57</c:v>
                </c:pt>
                <c:pt idx="20">
                  <c:v>57</c:v>
                </c:pt>
                <c:pt idx="21">
                  <c:v>57</c:v>
                </c:pt>
                <c:pt idx="22">
                  <c:v>57</c:v>
                </c:pt>
                <c:pt idx="23">
                  <c:v>57</c:v>
                </c:pt>
                <c:pt idx="24">
                  <c:v>57</c:v>
                </c:pt>
                <c:pt idx="25">
                  <c:v>57</c:v>
                </c:pt>
              </c:numCache>
            </c:numRef>
          </c:yVal>
          <c:smooth val="0"/>
          <c:extLst>
            <c:ext xmlns:c16="http://schemas.microsoft.com/office/drawing/2014/chart" uri="{C3380CC4-5D6E-409C-BE32-E72D297353CC}">
              <c16:uniqueId val="{000000C3-C273-43DD-B937-955F894262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273-43DD-B937-955F894262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273-43DD-B937-955F894262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273-43DD-B937-955F894262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273-43DD-B937-955F894262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273-43DD-B937-955F8942627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273-43DD-B937-955F894262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273-43DD-B937-955F894262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273-43DD-B937-955F894262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273-43DD-B937-955F894262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273-43DD-B937-955F894262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273-43DD-B937-955F894262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273-43DD-B937-955F894262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273-43DD-B937-955F894262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273-43DD-B937-955F894262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273-43DD-B937-955F894262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273-43DD-B937-955F894262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273-43DD-B937-955F894262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273-43DD-B937-955F894262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273-43DD-B937-955F894262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273-43DD-B937-955F894262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273-43DD-B937-955F894262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273-43DD-B937-955F894262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273-43DD-B937-955F894262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273-43DD-B937-955F894262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273-43DD-B937-955F894262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273-43DD-B937-955F894262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273-43DD-B937-955F894262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273-43DD-B937-955F894262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273-43DD-B937-955F894262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273-43DD-B937-955F894262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273-43DD-B937-955F894262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273-43DD-B937-955F894262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273-43DD-B937-955F894262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273-43DD-B937-955F894262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273-43DD-B937-955F894262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273-43DD-B937-955F894262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273-43DD-B937-955F894262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273-43DD-B937-955F894262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273-43DD-B937-955F894262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273-43DD-B937-955F894262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273-43DD-B937-955F894262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273-43DD-B937-955F894262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273-43DD-B937-955F894262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273-43DD-B937-955F894262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273-43DD-B937-955F894262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273-43DD-B937-955F894262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273-43DD-B937-955F894262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273-43DD-B937-955F894262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273-43DD-B937-955F894262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273-43DD-B937-955F894262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273-43DD-B937-955F894262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273-43DD-B937-955F894262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273-43DD-B937-955F894262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273-43DD-B937-955F894262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273-43DD-B937-955F894262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273-43DD-B937-955F894262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273-43DD-B937-955F894262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273-43DD-B937-955F894262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273-43DD-B937-955F894262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273-43DD-B937-955F894262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273-43DD-B937-955F894262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273-43DD-B937-955F894262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273-43DD-B937-955F894262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273-43DD-B937-955F894262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273-43DD-B937-955F894262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273-43DD-B937-955F894262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273-43DD-B937-955F894262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273-43DD-B937-955F894262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273-43DD-B937-955F894262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273-43DD-B937-955F894262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273-43DD-B937-955F894262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273-43DD-B937-955F894262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273-43DD-B937-955F894262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273-43DD-B937-955F894262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273-43DD-B937-955F894262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273-43DD-B937-955F894262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273-43DD-B937-955F894262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273-43DD-B937-955F894262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273-43DD-B937-955F894262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273-43DD-B937-955F894262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273-43DD-B937-955F894262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273-43DD-B937-955F894262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273-43DD-B937-955F894262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273-43DD-B937-955F894262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273-43DD-B937-955F894262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273-43DD-B937-955F894262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273-43DD-B937-955F894262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273-43DD-B937-955F894262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273-43DD-B937-955F894262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273-43DD-B937-955F894262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273-43DD-B937-955F894262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273-43DD-B937-955F894262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273-43DD-B937-955F894262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273-43DD-B937-955F894262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273-43DD-B937-955F894262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273-43DD-B937-955F894262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2019</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57.42</c:v>
                </c:pt>
                <c:pt idx="1">
                  <c:v>56.2</c:v>
                </c:pt>
                <c:pt idx="2">
                  <c:v>57.519083969465647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273-43DD-B937-955F8942627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C323267-B362-4581-89EF-7B8D23D4F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9DF0374-7A8C-4A49-AFC1-DC7795F07B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C067180-172F-47B9-A3A1-DF398D12075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49A46B4-E314-4BDE-8A2E-1063B568DE7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DC36FB7-AB97-43E8-8EA4-B6D3D608AC2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513158D-E966-45F6-B7A4-29692F35CA3E}"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5E05E89-FD83-43C9-B8AE-1E4AACCC7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6313071-DDEC-4874-BEAA-E8ABE7D53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7BBA762-27DA-4C68-BC0D-60D444ADFB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088EF87-B314-48D4-844F-0D7A640E40D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EBDC60-E35A-420C-9E63-1E6408F8D27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65692C4-5D2F-4CED-9122-3599DC3DAC9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531AFBA-79BD-410C-849F-52C3C5C050D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CFFFF71-FFAC-430D-8EA1-C393E3864392}"/>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7A1ACA-254E-4337-97D3-15CA0BFCA00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598A005-AF76-4D53-8FD4-DEC3CB159D3E}"/>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F8E4ED5-C057-4A9C-89B6-A55FA906A87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05AAC29-2050-4083-89F1-E78FEB947B3E}"/>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47A422-518E-451B-8A95-8FE70C3CC3E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B10FE3A-1B7B-43AC-8847-80CCF40A286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0579E96-C0D0-42CA-B314-5583F1D71FE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E1E00D3-B00E-4166-99B2-83D12460757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D7EE975-B5E6-4860-9C44-4CDFE41AD96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AB0A5B-96BE-4CE9-B026-7C978F488C9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CB70F3-8122-48C9-ADC8-6FAB13B41C0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CD7CBA2-03CF-44CA-927D-487EE30987F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D675E5-CEA9-4F33-AE59-4114D2E4160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E76B186-0CBA-4227-B921-7C7FFA981D5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4CFA60-B948-49AC-BCF7-AD3947A3409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2BB6AC-AF37-47FD-B7CE-C22ACCF48A6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6610B4-AC8C-4A7F-8C04-FB05F9DA0DC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992477-CFF3-4FBF-9FE6-2287A306D13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20B2B5-AC2B-47D0-AB7F-00418BB8C8F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A2972F5-C3D5-4302-AB6D-BE3FD770F73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B6F6E8B-17CA-4BB5-A73E-C8F74AADFF7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8314A5-11AB-4F04-98A1-B3D30FAA132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74DCB2-64AE-4B07-9D27-5E2874EE123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9BC2E1-C372-46AD-8B43-7BE15AEE6A3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EBEF0B3-AFE4-454C-96A7-6C8B1A7CAB0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E9F841-2EA2-46BC-A1AC-4360F9DC3BF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53CBD4-FACC-42BA-8DBF-A3C10E766B5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3683DC-B6AD-46EB-9860-D3A56A9EBB2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C6724D-7B3E-4347-B570-DDA4C76B2D6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5A22A5C-1360-4D65-AF8A-320B4668FE6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1C2B89F-2826-4266-901A-17D632F9E9B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9FBB80-021C-4C9A-938F-0BF20C28609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C1C3AC2-1CE5-4847-96C7-5FED0F7604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8E7DEC0-5F23-4B50-A085-87DAFEC97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D15DFF0-5B00-423B-A3B8-0D4B6FF718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4B94F63-5884-4A34-8355-6147A5DE5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85EDB6E-43FA-4391-AAAA-3CFDD8D8A0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E303889-F197-4A91-A70E-F923B841CF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A7F68A2-67A3-4E6F-B511-063931BBD7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C4E7F4B-5A20-4CE3-9471-972535CDCB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E85DECA-FD4D-4520-85B6-44B30672E7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C76B897-3923-43C9-A769-AAA0FCF9CD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9EA1CA2-7FBA-4E21-B24E-B67D573F2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0BC884C-869C-4C10-B541-9C1F92FF1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B5ECFDC-CAC9-456C-93E3-F19D77C31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049C7EC-5036-4B5D-939A-6706B8527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ECDB0A6-2889-4E26-9F94-20F28BB10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8F1C98A-A1FB-4DE9-8885-5C4BDF6CC3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3A3189F-3D4D-4429-8159-F41B8F7F1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2505967-83A1-4E69-B9F5-5C99B049CF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9B211DF-232E-4F46-99E3-E5538BF29DC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A674611-D64C-4F0E-9687-D0813919D08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374BCE4-AF5F-4B4E-A3F8-DE2E61FF022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25A6B93-C80F-41B3-9AFE-D1B91D07658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9C243B0-D7CF-44B5-9C53-D8A6ACBDD3C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C2E6811-6FEE-4E74-B98B-13E86F62E60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21A6DFD-AAEE-4250-B312-8338EDCD54E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4055BA-5C5D-4416-B337-442C9B3569B3}"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D963E3B-30D4-4112-ADC2-D91FD9FA429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F0E3390-6044-4574-BBF3-308FEB292E7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07E7053-9B78-41F3-99C5-420C78E1B90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AE20B6F-211A-49B9-ADCE-1278F2A3F912}"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168976B-0F1A-4382-80F6-37AB8F7D7B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31FC-4F4C-4E78-9514-075ED57DFA5F}">
  <sheetPr codeName="Sheet2"/>
  <dimension ref="A1:AH251"/>
  <sheetViews>
    <sheetView workbookViewId="0">
      <selection sqref="A1:U400"/>
    </sheetView>
  </sheetViews>
  <sheetFormatPr defaultColWidth="9" defaultRowHeight="13.2" x14ac:dyDescent="0.25"/>
  <cols>
    <col min="1" max="1" width="52.69921875" style="366" bestFit="1" customWidth="1"/>
    <col min="2" max="2" width="18.3984375" style="366" customWidth="1"/>
    <col min="3" max="3" width="22.3984375" style="366" customWidth="1"/>
    <col min="4" max="4" width="23.5" style="366" customWidth="1"/>
    <col min="5" max="5" width="23.69921875" style="366" customWidth="1"/>
    <col min="6" max="6" width="23.5" style="366" customWidth="1"/>
    <col min="7" max="12" width="9" style="366"/>
    <col min="13" max="13" width="39.69921875" style="366" bestFit="1" customWidth="1"/>
    <col min="14" max="22" width="9" style="366"/>
    <col min="23" max="23" width="13.09765625" style="366" bestFit="1" customWidth="1"/>
    <col min="24" max="16384" width="9" style="366"/>
  </cols>
  <sheetData>
    <row r="1" spans="1:34" x14ac:dyDescent="0.25">
      <c r="A1" s="365" t="s">
        <v>274</v>
      </c>
      <c r="B1" s="365" t="s">
        <v>275</v>
      </c>
      <c r="C1" s="365" t="s">
        <v>276</v>
      </c>
      <c r="D1" s="365" t="s">
        <v>277</v>
      </c>
      <c r="E1" s="365" t="s">
        <v>278</v>
      </c>
      <c r="F1" s="365" t="s">
        <v>150</v>
      </c>
      <c r="G1" s="365"/>
      <c r="I1" s="367" t="s">
        <v>279</v>
      </c>
      <c r="L1" s="367" t="s">
        <v>280</v>
      </c>
      <c r="M1" s="367" t="s">
        <v>281</v>
      </c>
      <c r="N1" s="367" t="s">
        <v>282</v>
      </c>
      <c r="O1" s="367" t="s">
        <v>283</v>
      </c>
      <c r="P1" s="367" t="s">
        <v>284</v>
      </c>
      <c r="Q1" s="367" t="s">
        <v>285</v>
      </c>
      <c r="R1" s="367" t="s">
        <v>286</v>
      </c>
      <c r="S1" s="367" t="s">
        <v>287</v>
      </c>
      <c r="T1" s="367" t="s">
        <v>280</v>
      </c>
      <c r="U1" s="367" t="s">
        <v>279</v>
      </c>
    </row>
    <row r="2" spans="1:34" x14ac:dyDescent="0.25">
      <c r="A2" s="368" t="s">
        <v>288</v>
      </c>
      <c r="I2" s="369" t="s">
        <v>274</v>
      </c>
      <c r="L2" s="369" t="s">
        <v>289</v>
      </c>
      <c r="M2" s="369" t="s">
        <v>290</v>
      </c>
      <c r="N2" s="369" t="s">
        <v>290</v>
      </c>
      <c r="O2" s="369" t="s">
        <v>290</v>
      </c>
      <c r="P2" s="369" t="s">
        <v>291</v>
      </c>
      <c r="Q2" s="369" t="s">
        <v>292</v>
      </c>
      <c r="R2" s="369"/>
      <c r="S2" s="369"/>
      <c r="T2" s="369" t="s">
        <v>289</v>
      </c>
      <c r="U2" s="370" t="s">
        <v>274</v>
      </c>
    </row>
    <row r="3" spans="1:34" x14ac:dyDescent="0.25">
      <c r="A3" s="371" t="s">
        <v>130</v>
      </c>
      <c r="B3" s="371" t="s">
        <v>293</v>
      </c>
      <c r="C3" s="371" t="s">
        <v>294</v>
      </c>
      <c r="D3" s="372" t="s">
        <v>295</v>
      </c>
      <c r="E3" s="366" t="s">
        <v>296</v>
      </c>
      <c r="I3" s="369" t="s">
        <v>275</v>
      </c>
      <c r="L3" s="369" t="s">
        <v>297</v>
      </c>
      <c r="M3" s="369" t="s">
        <v>298</v>
      </c>
      <c r="N3" s="369" t="s">
        <v>298</v>
      </c>
      <c r="O3" s="369" t="s">
        <v>299</v>
      </c>
      <c r="P3" s="369" t="s">
        <v>300</v>
      </c>
      <c r="Q3" s="369" t="s">
        <v>301</v>
      </c>
      <c r="R3" s="369"/>
      <c r="S3" s="369"/>
      <c r="T3" s="369" t="s">
        <v>297</v>
      </c>
      <c r="U3" s="369" t="s">
        <v>274</v>
      </c>
      <c r="W3" s="366" t="s">
        <v>302</v>
      </c>
      <c r="X3" s="366" t="s">
        <v>303</v>
      </c>
    </row>
    <row r="4" spans="1:34" x14ac:dyDescent="0.25">
      <c r="A4" s="366" t="s">
        <v>304</v>
      </c>
      <c r="B4" s="366" t="s">
        <v>305</v>
      </c>
      <c r="C4" s="366" t="s">
        <v>306</v>
      </c>
      <c r="D4" s="372" t="s">
        <v>307</v>
      </c>
      <c r="E4" s="366" t="s">
        <v>308</v>
      </c>
      <c r="I4" s="369" t="s">
        <v>276</v>
      </c>
      <c r="L4" s="369" t="s">
        <v>309</v>
      </c>
      <c r="M4" s="369" t="s">
        <v>310</v>
      </c>
      <c r="N4" s="369" t="s">
        <v>310</v>
      </c>
      <c r="O4" s="369" t="s">
        <v>310</v>
      </c>
      <c r="P4" s="369" t="s">
        <v>311</v>
      </c>
      <c r="Q4" s="369" t="s">
        <v>312</v>
      </c>
      <c r="R4" s="369"/>
      <c r="S4" s="369"/>
      <c r="T4" s="369" t="s">
        <v>309</v>
      </c>
      <c r="U4" s="369" t="s">
        <v>276</v>
      </c>
    </row>
    <row r="5" spans="1:34" x14ac:dyDescent="0.25">
      <c r="A5" s="371" t="str">
        <f>+Introduction!C7</f>
        <v>Papua New Guinea</v>
      </c>
      <c r="B5" s="373" t="str">
        <f t="shared" ref="B5" si="0">VLOOKUP($A$5,translationcountries,3,FALSE)</f>
        <v>Papua Nueva Guinea</v>
      </c>
      <c r="C5" s="373" t="str">
        <f>VLOOKUP($A$5,translationcountries,2,FALSE)</f>
        <v>Papouasie-Nouvelle-Guinée</v>
      </c>
      <c r="D5" s="373" t="str">
        <f>VLOOKUP($A$5,translationcountries,4,FALSE)</f>
        <v>Папуа-Новая Гвинея</v>
      </c>
      <c r="E5" s="373" t="str">
        <f>VLOOKUP($A$5,translationcountries,5,FALSE)</f>
        <v>بابوا غينيا الجديدة</v>
      </c>
      <c r="F5" s="373">
        <f>VLOOKUP($A$5,translationcountries,6,FALSE)</f>
        <v>0</v>
      </c>
      <c r="G5" s="373"/>
      <c r="I5" s="369" t="s">
        <v>277</v>
      </c>
      <c r="L5" s="369" t="s">
        <v>314</v>
      </c>
      <c r="M5" s="369" t="s">
        <v>315</v>
      </c>
      <c r="N5" s="369" t="s">
        <v>315</v>
      </c>
      <c r="O5" s="369" t="s">
        <v>316</v>
      </c>
      <c r="P5" s="369" t="s">
        <v>317</v>
      </c>
      <c r="Q5" s="369" t="s">
        <v>318</v>
      </c>
      <c r="R5" s="369"/>
      <c r="S5" s="369"/>
      <c r="T5" s="369" t="s">
        <v>314</v>
      </c>
      <c r="U5" s="370" t="s">
        <v>274</v>
      </c>
    </row>
    <row r="6" spans="1:34" x14ac:dyDescent="0.25">
      <c r="A6" s="371" t="s">
        <v>319</v>
      </c>
      <c r="B6" s="366" t="s">
        <v>320</v>
      </c>
      <c r="C6" s="366" t="s">
        <v>321</v>
      </c>
      <c r="D6" s="372" t="s">
        <v>322</v>
      </c>
      <c r="E6" s="366" t="s">
        <v>323</v>
      </c>
      <c r="I6" s="369" t="s">
        <v>278</v>
      </c>
      <c r="L6" s="369" t="s">
        <v>324</v>
      </c>
      <c r="M6" s="369" t="s">
        <v>325</v>
      </c>
      <c r="N6" s="369" t="s">
        <v>326</v>
      </c>
      <c r="O6" s="369" t="s">
        <v>327</v>
      </c>
      <c r="P6" s="369" t="s">
        <v>328</v>
      </c>
      <c r="Q6" s="369" t="s">
        <v>329</v>
      </c>
      <c r="R6" s="369"/>
      <c r="S6" s="369"/>
      <c r="T6" s="369" t="s">
        <v>324</v>
      </c>
      <c r="U6" s="370" t="s">
        <v>274</v>
      </c>
    </row>
    <row r="7" spans="1:34" x14ac:dyDescent="0.25">
      <c r="A7" s="371" t="s">
        <v>31</v>
      </c>
      <c r="B7" s="366" t="s">
        <v>330</v>
      </c>
      <c r="C7" s="366" t="s">
        <v>331</v>
      </c>
      <c r="D7" s="372" t="s">
        <v>332</v>
      </c>
      <c r="E7" s="366" t="s">
        <v>333</v>
      </c>
      <c r="I7" s="369" t="s">
        <v>150</v>
      </c>
      <c r="L7" s="369" t="s">
        <v>334</v>
      </c>
      <c r="M7" s="369" t="s">
        <v>335</v>
      </c>
      <c r="N7" s="369" t="s">
        <v>336</v>
      </c>
      <c r="O7" s="369" t="s">
        <v>335</v>
      </c>
      <c r="P7" s="369" t="s">
        <v>337</v>
      </c>
      <c r="Q7" s="369" t="s">
        <v>338</v>
      </c>
      <c r="R7" s="369"/>
      <c r="S7" s="369"/>
      <c r="T7" s="369" t="s">
        <v>334</v>
      </c>
      <c r="U7" s="370" t="s">
        <v>274</v>
      </c>
      <c r="X7" s="369" t="str" cm="1">
        <f t="array" aca="1" ref="X7" ca="1">CELL("filename")</f>
        <v>C:\Users\johnstonr\WHOUNICEF Dropbox\WHOUNICEF Team Folder\Schools\2026 Report\Country files\Country files multilingual\Country files v09\[JMP_2026_WinS_PNG_Papua_New_Guinea.xlsx]Introduction</v>
      </c>
    </row>
    <row r="8" spans="1:34" x14ac:dyDescent="0.25">
      <c r="A8" s="366" t="s">
        <v>131</v>
      </c>
      <c r="B8" s="366" t="s">
        <v>339</v>
      </c>
      <c r="C8" s="366" t="s">
        <v>340</v>
      </c>
      <c r="D8" s="372" t="s">
        <v>341</v>
      </c>
      <c r="E8" s="366" t="s">
        <v>342</v>
      </c>
      <c r="I8" s="369"/>
      <c r="L8" s="369" t="s">
        <v>343</v>
      </c>
      <c r="M8" s="369" t="s">
        <v>344</v>
      </c>
      <c r="N8" s="369" t="s">
        <v>345</v>
      </c>
      <c r="O8" s="369" t="s">
        <v>344</v>
      </c>
      <c r="P8" s="369" t="s">
        <v>346</v>
      </c>
      <c r="Q8" s="369" t="s">
        <v>347</v>
      </c>
      <c r="R8" s="369"/>
      <c r="S8" s="369"/>
      <c r="T8" s="369" t="s">
        <v>343</v>
      </c>
      <c r="U8" s="370" t="s">
        <v>276</v>
      </c>
      <c r="X8" s="369" t="str">
        <f ca="1">IFERROR(MID(X7,FIND(CHAR(1),SUBSTITUTE(X7,"\",CHAR(1),LEN(X7)-LEN(SUBSTITUTE(X7,"\",""))))+1,FIND(CHAR(1),SUBSTITUTE(X7,".",CHAR(1),LEN(X7)-LEN(SUBSTITUTE(X7,".",""))))-FIND(CHAR(1),SUBSTITUTE(X7,"\",CHAR(1),LEN(X7)-LEN(SUBSTITUTE(X7,"\",""))))-1),"")</f>
        <v>[JMP_2026_WinS_PNG_Papua_New_Guinea</v>
      </c>
    </row>
    <row r="9" spans="1:34" x14ac:dyDescent="0.25">
      <c r="A9" s="371" t="s">
        <v>348</v>
      </c>
      <c r="B9" s="366" t="s">
        <v>349</v>
      </c>
      <c r="C9" s="366" t="s">
        <v>350</v>
      </c>
      <c r="D9" s="372" t="s">
        <v>351</v>
      </c>
      <c r="E9" s="366" t="s">
        <v>352</v>
      </c>
      <c r="L9" s="369" t="s">
        <v>353</v>
      </c>
      <c r="M9" s="369" t="s">
        <v>354</v>
      </c>
      <c r="N9" s="369" t="s">
        <v>355</v>
      </c>
      <c r="O9" s="369" t="s">
        <v>356</v>
      </c>
      <c r="P9" s="369" t="s">
        <v>357</v>
      </c>
      <c r="Q9" s="369" t="s">
        <v>358</v>
      </c>
      <c r="R9" s="369"/>
      <c r="S9" s="369"/>
      <c r="T9" s="369" t="s">
        <v>353</v>
      </c>
      <c r="U9" s="370" t="s">
        <v>278</v>
      </c>
      <c r="X9" s="369" t="s">
        <v>313</v>
      </c>
    </row>
    <row r="10" spans="1:34" x14ac:dyDescent="0.25">
      <c r="A10" s="371" t="s">
        <v>359</v>
      </c>
      <c r="B10" s="366" t="s">
        <v>360</v>
      </c>
      <c r="C10" s="366" t="s">
        <v>361</v>
      </c>
      <c r="D10" s="372" t="s">
        <v>362</v>
      </c>
      <c r="E10" s="366" t="s">
        <v>363</v>
      </c>
      <c r="I10" s="374" t="s">
        <v>364</v>
      </c>
      <c r="L10" s="369" t="s">
        <v>365</v>
      </c>
      <c r="M10" s="369" t="s">
        <v>366</v>
      </c>
      <c r="N10" s="369" t="s">
        <v>367</v>
      </c>
      <c r="O10" s="369" t="s">
        <v>366</v>
      </c>
      <c r="P10" s="369" t="s">
        <v>368</v>
      </c>
      <c r="Q10" s="369" t="s">
        <v>369</v>
      </c>
      <c r="R10" s="369"/>
      <c r="S10" s="369"/>
      <c r="T10" s="369" t="s">
        <v>365</v>
      </c>
      <c r="U10" s="370" t="s">
        <v>275</v>
      </c>
      <c r="W10" s="371" t="s">
        <v>370</v>
      </c>
      <c r="X10" s="371" t="s">
        <v>371</v>
      </c>
    </row>
    <row r="11" spans="1:34" x14ac:dyDescent="0.25">
      <c r="A11" s="371" t="s">
        <v>265</v>
      </c>
      <c r="B11" s="366" t="s">
        <v>372</v>
      </c>
      <c r="C11" s="366" t="s">
        <v>373</v>
      </c>
      <c r="D11" s="372" t="s">
        <v>374</v>
      </c>
      <c r="E11" s="366" t="s">
        <v>375</v>
      </c>
      <c r="I11" s="369" t="str">
        <f>HLOOKUP(Introduction!$G$4,nametranslations,18,FALSE)</f>
        <v>Notes on how to read the country file</v>
      </c>
      <c r="L11" s="369" t="s">
        <v>376</v>
      </c>
      <c r="M11" s="369" t="s">
        <v>377</v>
      </c>
      <c r="N11" s="369" t="s">
        <v>378</v>
      </c>
      <c r="O11" s="369" t="s">
        <v>377</v>
      </c>
      <c r="P11" s="369" t="s">
        <v>379</v>
      </c>
      <c r="Q11" s="369" t="s">
        <v>380</v>
      </c>
      <c r="R11" s="369"/>
      <c r="S11" s="369"/>
      <c r="T11" s="369" t="s">
        <v>376</v>
      </c>
      <c r="U11" s="370" t="s">
        <v>274</v>
      </c>
    </row>
    <row r="12" spans="1:34" x14ac:dyDescent="0.25">
      <c r="A12" s="371" t="s">
        <v>32</v>
      </c>
      <c r="B12" s="371" t="s">
        <v>381</v>
      </c>
      <c r="C12" s="371" t="s">
        <v>382</v>
      </c>
      <c r="D12" s="372" t="s">
        <v>383</v>
      </c>
      <c r="E12" s="371" t="s">
        <v>384</v>
      </c>
      <c r="I12" s="369" t="str">
        <f>HLOOKUP(Introduction!$G$4,nametranslations,24,FALSE)</f>
        <v>Total</v>
      </c>
      <c r="L12" s="369" t="s">
        <v>385</v>
      </c>
      <c r="M12" s="369" t="s">
        <v>386</v>
      </c>
      <c r="N12" s="369" t="s">
        <v>387</v>
      </c>
      <c r="O12" s="369" t="s">
        <v>388</v>
      </c>
      <c r="P12" s="369" t="s">
        <v>389</v>
      </c>
      <c r="Q12" s="369" t="s">
        <v>390</v>
      </c>
      <c r="R12" s="369"/>
      <c r="S12" s="369"/>
      <c r="T12" s="369" t="s">
        <v>385</v>
      </c>
      <c r="U12" s="370" t="s">
        <v>274</v>
      </c>
      <c r="W12" s="366" t="s">
        <v>391</v>
      </c>
      <c r="X12" s="366" t="s">
        <v>392</v>
      </c>
      <c r="Z12" s="366" t="s">
        <v>393</v>
      </c>
      <c r="AC12" s="366" t="s">
        <v>394</v>
      </c>
      <c r="AH12" s="375" t="str" cm="1">
        <f t="array" aca="1" ref="AH12" ca="1">MID(CELL("filename"),FIND("~",SUBSTITUTE(CELL("filename"),"_","~",3))+1,3)</f>
        <v>PNG</v>
      </c>
    </row>
    <row r="13" spans="1:34" x14ac:dyDescent="0.25">
      <c r="A13" s="371" t="s">
        <v>395</v>
      </c>
      <c r="B13" s="371" t="s">
        <v>396</v>
      </c>
      <c r="C13" s="371" t="s">
        <v>397</v>
      </c>
      <c r="D13" s="372" t="s">
        <v>398</v>
      </c>
      <c r="E13" s="371" t="s">
        <v>399</v>
      </c>
      <c r="I13" s="369" t="str">
        <f>HLOOKUP(Introduction!$G$4,nametranslations,25,FALSE)</f>
        <v>Rural</v>
      </c>
      <c r="L13" s="369" t="s">
        <v>400</v>
      </c>
      <c r="M13" s="369" t="s">
        <v>401</v>
      </c>
      <c r="N13" s="369" t="s">
        <v>402</v>
      </c>
      <c r="O13" s="369" t="s">
        <v>403</v>
      </c>
      <c r="P13" s="369" t="s">
        <v>404</v>
      </c>
      <c r="Q13" s="369" t="s">
        <v>405</v>
      </c>
      <c r="R13" s="369"/>
      <c r="S13" s="369"/>
      <c r="T13" s="369" t="s">
        <v>400</v>
      </c>
      <c r="U13" s="370" t="s">
        <v>276</v>
      </c>
    </row>
    <row r="14" spans="1:34" x14ac:dyDescent="0.25">
      <c r="A14" s="366" t="s">
        <v>133</v>
      </c>
      <c r="B14" s="366" t="s">
        <v>406</v>
      </c>
      <c r="C14" s="366" t="s">
        <v>407</v>
      </c>
      <c r="D14" s="372" t="s">
        <v>408</v>
      </c>
      <c r="E14" s="366" t="s">
        <v>409</v>
      </c>
      <c r="I14" s="369" t="str">
        <f>HLOOKUP(Introduction!$G$4,nametranslations,26,FALSE)</f>
        <v>Urban</v>
      </c>
      <c r="L14" s="369" t="s">
        <v>410</v>
      </c>
      <c r="M14" s="369" t="s">
        <v>411</v>
      </c>
      <c r="N14" s="369" t="s">
        <v>412</v>
      </c>
      <c r="O14" s="369" t="s">
        <v>413</v>
      </c>
      <c r="P14" s="369" t="s">
        <v>414</v>
      </c>
      <c r="Q14" s="369" t="s">
        <v>415</v>
      </c>
      <c r="R14" s="369"/>
      <c r="S14" s="369"/>
      <c r="T14" s="369" t="s">
        <v>410</v>
      </c>
      <c r="U14" s="370" t="s">
        <v>274</v>
      </c>
    </row>
    <row r="15" spans="1:34" x14ac:dyDescent="0.25">
      <c r="A15" s="366" t="s">
        <v>134</v>
      </c>
      <c r="B15" s="366" t="s">
        <v>416</v>
      </c>
      <c r="C15" s="371" t="s">
        <v>417</v>
      </c>
      <c r="D15" s="372" t="s">
        <v>418</v>
      </c>
      <c r="E15" s="371" t="s">
        <v>419</v>
      </c>
      <c r="I15" s="369" t="str">
        <f>HLOOKUP(Introduction!$G$4,nametranslations,27,FALSE)</f>
        <v>Pre-primary</v>
      </c>
      <c r="L15" s="369" t="s">
        <v>420</v>
      </c>
      <c r="M15" s="369" t="s">
        <v>421</v>
      </c>
      <c r="N15" s="369" t="s">
        <v>422</v>
      </c>
      <c r="O15" s="369" t="s">
        <v>421</v>
      </c>
      <c r="P15" s="369" t="s">
        <v>423</v>
      </c>
      <c r="Q15" s="369" t="s">
        <v>424</v>
      </c>
      <c r="R15" s="369"/>
      <c r="S15" s="369"/>
      <c r="T15" s="369" t="s">
        <v>420</v>
      </c>
      <c r="U15" s="370" t="s">
        <v>274</v>
      </c>
    </row>
    <row r="16" spans="1:34" x14ac:dyDescent="0.25">
      <c r="A16" s="366" t="s">
        <v>135</v>
      </c>
      <c r="B16" s="371" t="s">
        <v>425</v>
      </c>
      <c r="C16" s="371" t="s">
        <v>426</v>
      </c>
      <c r="D16" s="372" t="s">
        <v>427</v>
      </c>
      <c r="E16" s="371" t="s">
        <v>428</v>
      </c>
      <c r="I16" s="369" t="str">
        <f>HLOOKUP(Introduction!$G$4,nametranslations,28,FALSE)</f>
        <v>Primary</v>
      </c>
      <c r="L16" s="369" t="s">
        <v>429</v>
      </c>
      <c r="M16" s="369" t="s">
        <v>430</v>
      </c>
      <c r="N16" s="369" t="s">
        <v>431</v>
      </c>
      <c r="O16" s="369" t="s">
        <v>430</v>
      </c>
      <c r="P16" s="369" t="s">
        <v>432</v>
      </c>
      <c r="Q16" s="369" t="s">
        <v>433</v>
      </c>
      <c r="R16" s="369"/>
      <c r="S16" s="369"/>
      <c r="T16" s="369" t="s">
        <v>429</v>
      </c>
      <c r="U16" s="370" t="s">
        <v>274</v>
      </c>
    </row>
    <row r="17" spans="1:21" x14ac:dyDescent="0.25">
      <c r="A17" s="366" t="s">
        <v>434</v>
      </c>
      <c r="B17" s="371" t="s">
        <v>435</v>
      </c>
      <c r="C17" s="371" t="s">
        <v>436</v>
      </c>
      <c r="D17" s="372" t="s">
        <v>437</v>
      </c>
      <c r="E17" s="371" t="s">
        <v>438</v>
      </c>
      <c r="I17" s="369" t="str">
        <f>HLOOKUP(Introduction!$G$4,nametranslations,29,FALSE)</f>
        <v>Secondary</v>
      </c>
      <c r="L17" s="369" t="s">
        <v>439</v>
      </c>
      <c r="M17" s="369" t="s">
        <v>440</v>
      </c>
      <c r="N17" s="369" t="s">
        <v>441</v>
      </c>
      <c r="O17" s="369" t="s">
        <v>442</v>
      </c>
      <c r="P17" s="369" t="s">
        <v>443</v>
      </c>
      <c r="Q17" s="369" t="s">
        <v>444</v>
      </c>
      <c r="R17" s="369"/>
      <c r="S17" s="369"/>
      <c r="T17" s="369" t="s">
        <v>439</v>
      </c>
      <c r="U17" s="370" t="s">
        <v>274</v>
      </c>
    </row>
    <row r="18" spans="1:21" x14ac:dyDescent="0.25">
      <c r="A18" s="366" t="s">
        <v>445</v>
      </c>
      <c r="B18" s="371" t="s">
        <v>446</v>
      </c>
      <c r="C18" s="371" t="s">
        <v>447</v>
      </c>
      <c r="D18" s="372" t="s">
        <v>448</v>
      </c>
      <c r="E18" s="371" t="s">
        <v>449</v>
      </c>
      <c r="I18" s="369"/>
      <c r="L18" s="369" t="s">
        <v>450</v>
      </c>
      <c r="M18" s="369" t="s">
        <v>451</v>
      </c>
      <c r="N18" s="369" t="s">
        <v>451</v>
      </c>
      <c r="O18" s="369" t="s">
        <v>451</v>
      </c>
      <c r="P18" s="369" t="s">
        <v>452</v>
      </c>
      <c r="Q18" s="369" t="s">
        <v>453</v>
      </c>
      <c r="R18" s="369"/>
      <c r="S18" s="369"/>
      <c r="T18" s="369" t="s">
        <v>450</v>
      </c>
      <c r="U18" s="370" t="s">
        <v>276</v>
      </c>
    </row>
    <row r="19" spans="1:21" x14ac:dyDescent="0.25">
      <c r="A19" s="368" t="s">
        <v>454</v>
      </c>
      <c r="I19" s="369"/>
      <c r="L19" s="369" t="s">
        <v>455</v>
      </c>
      <c r="M19" s="369" t="s">
        <v>456</v>
      </c>
      <c r="N19" s="369" t="s">
        <v>457</v>
      </c>
      <c r="O19" s="369" t="s">
        <v>458</v>
      </c>
      <c r="P19" s="369" t="s">
        <v>459</v>
      </c>
      <c r="Q19" s="369" t="s">
        <v>460</v>
      </c>
      <c r="R19" s="369"/>
      <c r="S19" s="369"/>
      <c r="T19" s="369" t="s">
        <v>455</v>
      </c>
      <c r="U19" s="370" t="s">
        <v>276</v>
      </c>
    </row>
    <row r="20" spans="1:21" x14ac:dyDescent="0.25">
      <c r="A20" s="366" t="s">
        <v>137</v>
      </c>
      <c r="B20" s="371" t="s">
        <v>461</v>
      </c>
      <c r="C20" s="371" t="s">
        <v>462</v>
      </c>
      <c r="D20" s="372" t="s">
        <v>463</v>
      </c>
      <c r="E20" s="371" t="s">
        <v>464</v>
      </c>
      <c r="I20" s="369"/>
      <c r="L20" s="369" t="s">
        <v>465</v>
      </c>
      <c r="M20" s="369" t="s">
        <v>466</v>
      </c>
      <c r="N20" s="369" t="s">
        <v>467</v>
      </c>
      <c r="O20" s="369" t="s">
        <v>466</v>
      </c>
      <c r="P20" s="369" t="s">
        <v>468</v>
      </c>
      <c r="Q20" s="369" t="s">
        <v>469</v>
      </c>
      <c r="R20" s="369"/>
      <c r="S20" s="369"/>
      <c r="T20" s="369" t="s">
        <v>465</v>
      </c>
      <c r="U20" s="370" t="s">
        <v>276</v>
      </c>
    </row>
    <row r="21" spans="1:21" x14ac:dyDescent="0.25">
      <c r="A21" s="366" t="s">
        <v>207</v>
      </c>
      <c r="B21" s="371" t="s">
        <v>470</v>
      </c>
      <c r="C21" s="371" t="s">
        <v>471</v>
      </c>
      <c r="D21" s="372" t="s">
        <v>472</v>
      </c>
      <c r="E21" s="371" t="s">
        <v>473</v>
      </c>
      <c r="I21" s="369"/>
      <c r="L21" s="369" t="s">
        <v>474</v>
      </c>
      <c r="M21" s="369" t="s">
        <v>475</v>
      </c>
      <c r="N21" s="369" t="s">
        <v>476</v>
      </c>
      <c r="O21" s="369" t="s">
        <v>477</v>
      </c>
      <c r="P21" s="369" t="s">
        <v>478</v>
      </c>
      <c r="Q21" s="369" t="s">
        <v>479</v>
      </c>
      <c r="R21" s="369"/>
      <c r="S21" s="369"/>
      <c r="T21" s="369" t="s">
        <v>474</v>
      </c>
      <c r="U21" s="370" t="s">
        <v>274</v>
      </c>
    </row>
    <row r="22" spans="1:21" x14ac:dyDescent="0.25">
      <c r="A22" s="366" t="s">
        <v>14</v>
      </c>
      <c r="B22" s="371" t="s">
        <v>480</v>
      </c>
      <c r="C22" s="371" t="s">
        <v>481</v>
      </c>
      <c r="D22" s="372" t="s">
        <v>482</v>
      </c>
      <c r="E22" s="371" t="s">
        <v>483</v>
      </c>
      <c r="I22" s="369"/>
      <c r="L22" s="369" t="s">
        <v>484</v>
      </c>
      <c r="M22" s="369" t="s">
        <v>485</v>
      </c>
      <c r="N22" s="369" t="s">
        <v>485</v>
      </c>
      <c r="O22" s="369" t="s">
        <v>485</v>
      </c>
      <c r="P22" s="369" t="s">
        <v>486</v>
      </c>
      <c r="Q22" s="369" t="s">
        <v>487</v>
      </c>
      <c r="R22" s="369"/>
      <c r="S22" s="369"/>
      <c r="T22" s="369" t="s">
        <v>484</v>
      </c>
      <c r="U22" s="370" t="s">
        <v>276</v>
      </c>
    </row>
    <row r="23" spans="1:21" x14ac:dyDescent="0.25">
      <c r="A23" s="366" t="s">
        <v>15</v>
      </c>
      <c r="B23" s="371" t="s">
        <v>488</v>
      </c>
      <c r="C23" s="371" t="s">
        <v>489</v>
      </c>
      <c r="D23" s="372" t="s">
        <v>490</v>
      </c>
      <c r="E23" s="371" t="s">
        <v>491</v>
      </c>
      <c r="I23" s="369"/>
      <c r="L23" s="369" t="s">
        <v>492</v>
      </c>
      <c r="M23" s="369" t="s">
        <v>493</v>
      </c>
      <c r="N23" s="369" t="s">
        <v>493</v>
      </c>
      <c r="O23" s="369" t="s">
        <v>493</v>
      </c>
      <c r="P23" s="369" t="s">
        <v>494</v>
      </c>
      <c r="Q23" s="369" t="s">
        <v>495</v>
      </c>
      <c r="R23" s="369"/>
      <c r="S23" s="369"/>
      <c r="T23" s="369" t="s">
        <v>492</v>
      </c>
      <c r="U23" s="370" t="s">
        <v>274</v>
      </c>
    </row>
    <row r="24" spans="1:21" x14ac:dyDescent="0.25">
      <c r="A24" s="366" t="s">
        <v>496</v>
      </c>
      <c r="B24" s="371" t="s">
        <v>496</v>
      </c>
      <c r="C24" s="366" t="s">
        <v>496</v>
      </c>
      <c r="D24" s="372" t="s">
        <v>497</v>
      </c>
      <c r="E24" s="366" t="s">
        <v>498</v>
      </c>
      <c r="I24" s="374" t="s">
        <v>499</v>
      </c>
      <c r="L24" s="369" t="s">
        <v>500</v>
      </c>
      <c r="M24" s="369" t="s">
        <v>501</v>
      </c>
      <c r="N24" s="369" t="s">
        <v>502</v>
      </c>
      <c r="O24" s="369" t="s">
        <v>501</v>
      </c>
      <c r="P24" s="369" t="s">
        <v>503</v>
      </c>
      <c r="Q24" s="369" t="s">
        <v>504</v>
      </c>
      <c r="R24" s="369"/>
      <c r="S24" s="369"/>
      <c r="T24" s="369" t="s">
        <v>500</v>
      </c>
      <c r="U24" s="370" t="s">
        <v>274</v>
      </c>
    </row>
    <row r="25" spans="1:21" x14ac:dyDescent="0.25">
      <c r="A25" s="366" t="s">
        <v>2</v>
      </c>
      <c r="B25" s="371" t="s">
        <v>2</v>
      </c>
      <c r="C25" s="366" t="s">
        <v>2</v>
      </c>
      <c r="D25" s="372" t="s">
        <v>505</v>
      </c>
      <c r="E25" s="366" t="s">
        <v>506</v>
      </c>
      <c r="I25" s="369" t="str">
        <f>HLOOKUP(Introduction!$G$4,nametranslations,36,FALSE)</f>
        <v>Proportion of Schools (%)</v>
      </c>
      <c r="L25" s="369" t="s">
        <v>507</v>
      </c>
      <c r="M25" s="369" t="s">
        <v>508</v>
      </c>
      <c r="N25" s="369" t="s">
        <v>509</v>
      </c>
      <c r="O25" s="369" t="s">
        <v>510</v>
      </c>
      <c r="P25" s="369" t="s">
        <v>511</v>
      </c>
      <c r="Q25" s="369" t="s">
        <v>512</v>
      </c>
      <c r="R25" s="369"/>
      <c r="S25" s="369"/>
      <c r="T25" s="369" t="s">
        <v>507</v>
      </c>
      <c r="U25" s="370" t="s">
        <v>278</v>
      </c>
    </row>
    <row r="26" spans="1:21" x14ac:dyDescent="0.25">
      <c r="A26" s="366" t="s">
        <v>1</v>
      </c>
      <c r="B26" s="371" t="s">
        <v>513</v>
      </c>
      <c r="C26" s="366" t="s">
        <v>514</v>
      </c>
      <c r="D26" s="372" t="s">
        <v>515</v>
      </c>
      <c r="E26" s="366" t="s">
        <v>516</v>
      </c>
      <c r="I26" s="369" t="s">
        <v>496</v>
      </c>
      <c r="L26" s="369" t="s">
        <v>517</v>
      </c>
      <c r="M26" s="369" t="s">
        <v>518</v>
      </c>
      <c r="N26" s="369" t="s">
        <v>518</v>
      </c>
      <c r="O26" s="369" t="s">
        <v>518</v>
      </c>
      <c r="P26" s="369" t="s">
        <v>519</v>
      </c>
      <c r="Q26" s="369" t="s">
        <v>520</v>
      </c>
      <c r="R26" s="369"/>
      <c r="S26" s="369"/>
      <c r="T26" s="369" t="s">
        <v>517</v>
      </c>
      <c r="U26" s="370" t="s">
        <v>274</v>
      </c>
    </row>
    <row r="27" spans="1:21" x14ac:dyDescent="0.25">
      <c r="A27" s="366" t="s">
        <v>16</v>
      </c>
      <c r="B27" s="371" t="s">
        <v>521</v>
      </c>
      <c r="C27" s="366" t="s">
        <v>522</v>
      </c>
      <c r="D27" s="372" t="s">
        <v>523</v>
      </c>
      <c r="E27" s="366" t="s">
        <v>524</v>
      </c>
      <c r="I27" s="369" t="str">
        <f>HLOOKUP(Introduction!$G$4,nametranslations,25,FALSE)</f>
        <v>Rural</v>
      </c>
      <c r="L27" s="369" t="s">
        <v>525</v>
      </c>
      <c r="M27" s="369" t="s">
        <v>526</v>
      </c>
      <c r="N27" s="369" t="s">
        <v>527</v>
      </c>
      <c r="O27" s="369" t="s">
        <v>528</v>
      </c>
      <c r="P27" s="369" t="s">
        <v>529</v>
      </c>
      <c r="Q27" s="369" t="s">
        <v>530</v>
      </c>
      <c r="R27" s="369"/>
      <c r="S27" s="369"/>
      <c r="T27" s="369" t="s">
        <v>525</v>
      </c>
      <c r="U27" s="370" t="s">
        <v>274</v>
      </c>
    </row>
    <row r="28" spans="1:21" x14ac:dyDescent="0.25">
      <c r="A28" s="366" t="s">
        <v>17</v>
      </c>
      <c r="B28" s="376" t="s">
        <v>531</v>
      </c>
      <c r="C28" s="366" t="s">
        <v>532</v>
      </c>
      <c r="D28" s="372" t="s">
        <v>533</v>
      </c>
      <c r="E28" s="366" t="s">
        <v>534</v>
      </c>
      <c r="I28" s="369" t="str">
        <f>HLOOKUP(Introduction!$G$4,nametranslations,26,FALSE)</f>
        <v>Urban</v>
      </c>
      <c r="L28" s="369" t="s">
        <v>535</v>
      </c>
      <c r="M28" s="369" t="s">
        <v>536</v>
      </c>
      <c r="N28" s="369" t="s">
        <v>537</v>
      </c>
      <c r="O28" s="369" t="s">
        <v>538</v>
      </c>
      <c r="P28" s="369" t="s">
        <v>539</v>
      </c>
      <c r="Q28" s="369" t="s">
        <v>540</v>
      </c>
      <c r="R28" s="369"/>
      <c r="S28" s="369"/>
      <c r="T28" s="369" t="s">
        <v>535</v>
      </c>
      <c r="U28" s="370" t="s">
        <v>276</v>
      </c>
    </row>
    <row r="29" spans="1:21" x14ac:dyDescent="0.25">
      <c r="A29" s="366" t="s">
        <v>18</v>
      </c>
      <c r="B29" s="376" t="s">
        <v>541</v>
      </c>
      <c r="C29" s="366" t="s">
        <v>542</v>
      </c>
      <c r="D29" s="372" t="s">
        <v>543</v>
      </c>
      <c r="E29" s="366" t="s">
        <v>544</v>
      </c>
      <c r="I29" s="369" t="str">
        <f>HLOOKUP(Introduction!$G$4,nametranslations,27,FALSE)</f>
        <v>Pre-primary</v>
      </c>
      <c r="L29" s="369" t="s">
        <v>545</v>
      </c>
      <c r="M29" s="369" t="s">
        <v>546</v>
      </c>
      <c r="N29" s="369" t="s">
        <v>547</v>
      </c>
      <c r="O29" s="369" t="s">
        <v>548</v>
      </c>
      <c r="P29" s="369" t="s">
        <v>549</v>
      </c>
      <c r="Q29" s="369" t="s">
        <v>550</v>
      </c>
      <c r="R29" s="369"/>
      <c r="S29" s="369"/>
      <c r="T29" s="369" t="s">
        <v>545</v>
      </c>
      <c r="U29" s="370" t="s">
        <v>274</v>
      </c>
    </row>
    <row r="30" spans="1:21" x14ac:dyDescent="0.25">
      <c r="A30" s="366" t="s">
        <v>33</v>
      </c>
      <c r="B30" s="371" t="s">
        <v>551</v>
      </c>
      <c r="C30" s="371" t="s">
        <v>552</v>
      </c>
      <c r="D30" s="372" t="s">
        <v>553</v>
      </c>
      <c r="E30" s="371" t="s">
        <v>554</v>
      </c>
      <c r="I30" s="369" t="str">
        <f>HLOOKUP(Introduction!$G$4,nametranslations,28,FALSE)</f>
        <v>Primary</v>
      </c>
      <c r="L30" s="369" t="s">
        <v>555</v>
      </c>
      <c r="M30" s="369" t="s">
        <v>556</v>
      </c>
      <c r="N30" s="369" t="s">
        <v>556</v>
      </c>
      <c r="O30" s="369" t="s">
        <v>557</v>
      </c>
      <c r="P30" s="369" t="s">
        <v>558</v>
      </c>
      <c r="Q30" s="369" t="s">
        <v>559</v>
      </c>
      <c r="R30" s="369"/>
      <c r="S30" s="369"/>
      <c r="T30" s="369" t="s">
        <v>555</v>
      </c>
      <c r="U30" s="370" t="s">
        <v>274</v>
      </c>
    </row>
    <row r="31" spans="1:21" x14ac:dyDescent="0.25">
      <c r="A31" s="366" t="s">
        <v>34</v>
      </c>
      <c r="B31" s="371" t="s">
        <v>560</v>
      </c>
      <c r="C31" s="366" t="s">
        <v>561</v>
      </c>
      <c r="D31" s="372" t="s">
        <v>562</v>
      </c>
      <c r="E31" s="366" t="s">
        <v>563</v>
      </c>
      <c r="I31" s="369" t="str">
        <f>HLOOKUP(Introduction!$G$4,nametranslations,29,FALSE)</f>
        <v>Secondary</v>
      </c>
      <c r="L31" s="369" t="s">
        <v>564</v>
      </c>
      <c r="M31" s="369" t="s">
        <v>565</v>
      </c>
      <c r="N31" s="369" t="s">
        <v>566</v>
      </c>
      <c r="O31" s="369" t="s">
        <v>565</v>
      </c>
      <c r="P31" s="369" t="s">
        <v>567</v>
      </c>
      <c r="Q31" s="369" t="s">
        <v>568</v>
      </c>
      <c r="R31" s="369"/>
      <c r="S31" s="369"/>
      <c r="T31" s="369" t="s">
        <v>564</v>
      </c>
      <c r="U31" s="370" t="s">
        <v>274</v>
      </c>
    </row>
    <row r="32" spans="1:21" x14ac:dyDescent="0.25">
      <c r="A32" s="366" t="s">
        <v>35</v>
      </c>
      <c r="B32" s="371" t="s">
        <v>569</v>
      </c>
      <c r="C32" s="366" t="s">
        <v>570</v>
      </c>
      <c r="D32" s="372" t="s">
        <v>571</v>
      </c>
      <c r="E32" s="366" t="s">
        <v>572</v>
      </c>
      <c r="I32" s="369"/>
      <c r="L32" s="369" t="s">
        <v>573</v>
      </c>
      <c r="M32" s="369" t="s">
        <v>574</v>
      </c>
      <c r="N32" s="369" t="s">
        <v>575</v>
      </c>
      <c r="O32" s="369" t="s">
        <v>576</v>
      </c>
      <c r="P32" s="369" t="s">
        <v>577</v>
      </c>
      <c r="Q32" s="369" t="s">
        <v>578</v>
      </c>
      <c r="R32" s="369"/>
      <c r="S32" s="369"/>
      <c r="T32" s="369" t="s">
        <v>573</v>
      </c>
      <c r="U32" s="370" t="s">
        <v>275</v>
      </c>
    </row>
    <row r="33" spans="1:21" x14ac:dyDescent="0.25">
      <c r="A33" s="366" t="s">
        <v>212</v>
      </c>
      <c r="B33" s="371" t="s">
        <v>579</v>
      </c>
      <c r="C33" s="366" t="s">
        <v>580</v>
      </c>
      <c r="D33" s="372" t="s">
        <v>581</v>
      </c>
      <c r="E33" s="366" t="s">
        <v>582</v>
      </c>
      <c r="L33" s="369" t="s">
        <v>583</v>
      </c>
      <c r="M33" s="369" t="s">
        <v>584</v>
      </c>
      <c r="N33" s="369" t="s">
        <v>585</v>
      </c>
      <c r="O33" s="369" t="s">
        <v>586</v>
      </c>
      <c r="P33" s="369" t="s">
        <v>587</v>
      </c>
      <c r="Q33" s="369" t="s">
        <v>588</v>
      </c>
      <c r="R33" s="369"/>
      <c r="S33" s="369"/>
      <c r="T33" s="369" t="s">
        <v>583</v>
      </c>
      <c r="U33" s="370" t="s">
        <v>274</v>
      </c>
    </row>
    <row r="34" spans="1:21" x14ac:dyDescent="0.25">
      <c r="A34" s="366" t="s">
        <v>266</v>
      </c>
      <c r="B34" s="371" t="s">
        <v>589</v>
      </c>
      <c r="C34" s="366" t="s">
        <v>590</v>
      </c>
      <c r="D34" s="372" t="s">
        <v>591</v>
      </c>
      <c r="E34" s="371" t="s">
        <v>592</v>
      </c>
      <c r="L34" s="369" t="s">
        <v>593</v>
      </c>
      <c r="M34" s="369" t="s">
        <v>594</v>
      </c>
      <c r="N34" s="369" t="s">
        <v>595</v>
      </c>
      <c r="O34" s="369" t="s">
        <v>594</v>
      </c>
      <c r="P34" s="369" t="s">
        <v>596</v>
      </c>
      <c r="Q34" s="369" t="s">
        <v>597</v>
      </c>
      <c r="R34" s="369"/>
      <c r="S34" s="369"/>
      <c r="T34" s="369" t="s">
        <v>593</v>
      </c>
      <c r="U34" s="370" t="s">
        <v>274</v>
      </c>
    </row>
    <row r="35" spans="1:21" x14ac:dyDescent="0.25">
      <c r="A35" s="366" t="s">
        <v>598</v>
      </c>
      <c r="B35" s="371" t="s">
        <v>599</v>
      </c>
      <c r="C35" s="366" t="s">
        <v>600</v>
      </c>
      <c r="D35" s="372" t="s">
        <v>601</v>
      </c>
      <c r="E35" s="366" t="s">
        <v>602</v>
      </c>
      <c r="L35" s="369" t="s">
        <v>603</v>
      </c>
      <c r="M35" s="369" t="s">
        <v>604</v>
      </c>
      <c r="N35" s="369" t="s">
        <v>605</v>
      </c>
      <c r="O35" s="369" t="s">
        <v>604</v>
      </c>
      <c r="P35" s="369" t="s">
        <v>606</v>
      </c>
      <c r="Q35" s="369" t="s">
        <v>607</v>
      </c>
      <c r="R35" s="369"/>
      <c r="S35" s="369"/>
      <c r="T35" s="369" t="s">
        <v>603</v>
      </c>
      <c r="U35" s="370" t="s">
        <v>274</v>
      </c>
    </row>
    <row r="36" spans="1:21" x14ac:dyDescent="0.25">
      <c r="A36" s="366" t="s">
        <v>608</v>
      </c>
      <c r="B36" s="371" t="s">
        <v>609</v>
      </c>
      <c r="C36" s="366" t="s">
        <v>610</v>
      </c>
      <c r="D36" s="372" t="s">
        <v>611</v>
      </c>
      <c r="E36" s="366" t="s">
        <v>612</v>
      </c>
      <c r="L36" s="369" t="s">
        <v>613</v>
      </c>
      <c r="M36" s="369" t="s">
        <v>614</v>
      </c>
      <c r="N36" s="369" t="s">
        <v>615</v>
      </c>
      <c r="O36" s="369" t="s">
        <v>616</v>
      </c>
      <c r="P36" s="369" t="s">
        <v>617</v>
      </c>
      <c r="Q36" s="369" t="s">
        <v>618</v>
      </c>
      <c r="R36" s="369"/>
      <c r="S36" s="369"/>
      <c r="T36" s="369" t="s">
        <v>613</v>
      </c>
      <c r="U36" s="370" t="s">
        <v>274</v>
      </c>
    </row>
    <row r="37" spans="1:21" x14ac:dyDescent="0.25">
      <c r="A37" s="368" t="s">
        <v>619</v>
      </c>
      <c r="L37" s="369" t="s">
        <v>620</v>
      </c>
      <c r="M37" s="369" t="s">
        <v>621</v>
      </c>
      <c r="N37" s="369" t="s">
        <v>621</v>
      </c>
      <c r="O37" s="369" t="s">
        <v>621</v>
      </c>
      <c r="P37" s="369" t="s">
        <v>622</v>
      </c>
      <c r="Q37" s="369" t="s">
        <v>623</v>
      </c>
      <c r="R37" s="369"/>
      <c r="S37" s="369"/>
      <c r="T37" s="369" t="s">
        <v>620</v>
      </c>
      <c r="U37" s="370" t="s">
        <v>274</v>
      </c>
    </row>
    <row r="38" spans="1:21" x14ac:dyDescent="0.25">
      <c r="A38" s="366" t="s">
        <v>141</v>
      </c>
      <c r="B38" s="371" t="s">
        <v>624</v>
      </c>
      <c r="C38" s="366" t="s">
        <v>625</v>
      </c>
      <c r="D38" s="372" t="s">
        <v>626</v>
      </c>
      <c r="E38" s="366" t="s">
        <v>627</v>
      </c>
      <c r="L38" s="369" t="s">
        <v>628</v>
      </c>
      <c r="M38" s="369" t="s">
        <v>629</v>
      </c>
      <c r="N38" s="369" t="s">
        <v>630</v>
      </c>
      <c r="O38" s="369" t="s">
        <v>631</v>
      </c>
      <c r="P38" s="369" t="s">
        <v>632</v>
      </c>
      <c r="Q38" s="369" t="s">
        <v>633</v>
      </c>
      <c r="R38" s="369"/>
      <c r="S38" s="369"/>
      <c r="T38" s="369" t="s">
        <v>628</v>
      </c>
      <c r="U38" s="370" t="s">
        <v>276</v>
      </c>
    </row>
    <row r="39" spans="1:21" x14ac:dyDescent="0.25">
      <c r="A39" s="366" t="s">
        <v>634</v>
      </c>
      <c r="B39" s="371" t="s">
        <v>635</v>
      </c>
      <c r="C39" s="366" t="s">
        <v>636</v>
      </c>
      <c r="D39" s="372" t="s">
        <v>637</v>
      </c>
      <c r="E39" s="366" t="s">
        <v>638</v>
      </c>
      <c r="L39" s="369" t="s">
        <v>639</v>
      </c>
      <c r="M39" s="369" t="s">
        <v>640</v>
      </c>
      <c r="N39" s="369" t="s">
        <v>640</v>
      </c>
      <c r="O39" s="369" t="s">
        <v>641</v>
      </c>
      <c r="P39" s="369" t="s">
        <v>642</v>
      </c>
      <c r="Q39" s="369" t="s">
        <v>643</v>
      </c>
      <c r="R39" s="369"/>
      <c r="S39" s="369"/>
      <c r="T39" s="369" t="s">
        <v>639</v>
      </c>
      <c r="U39" s="370" t="s">
        <v>274</v>
      </c>
    </row>
    <row r="40" spans="1:21" x14ac:dyDescent="0.25">
      <c r="A40" s="366" t="s">
        <v>644</v>
      </c>
      <c r="B40" s="371" t="s">
        <v>645</v>
      </c>
      <c r="C40" s="366" t="s">
        <v>646</v>
      </c>
      <c r="D40" s="372" t="s">
        <v>647</v>
      </c>
      <c r="E40" s="366" t="s">
        <v>648</v>
      </c>
      <c r="L40" s="369" t="s">
        <v>649</v>
      </c>
      <c r="M40" s="369" t="s">
        <v>650</v>
      </c>
      <c r="N40" s="369" t="s">
        <v>651</v>
      </c>
      <c r="O40" s="369" t="s">
        <v>652</v>
      </c>
      <c r="P40" s="369" t="s">
        <v>653</v>
      </c>
      <c r="Q40" s="369" t="s">
        <v>654</v>
      </c>
      <c r="R40" s="369"/>
      <c r="S40" s="369"/>
      <c r="T40" s="369" t="s">
        <v>649</v>
      </c>
      <c r="U40" s="370" t="s">
        <v>274</v>
      </c>
    </row>
    <row r="41" spans="1:21" x14ac:dyDescent="0.25">
      <c r="A41" s="366" t="s">
        <v>655</v>
      </c>
      <c r="B41" s="371" t="s">
        <v>656</v>
      </c>
      <c r="C41" s="366" t="s">
        <v>657</v>
      </c>
      <c r="D41" s="372" t="s">
        <v>658</v>
      </c>
      <c r="E41" s="366" t="s">
        <v>659</v>
      </c>
      <c r="L41" s="369" t="s">
        <v>660</v>
      </c>
      <c r="M41" s="369" t="s">
        <v>661</v>
      </c>
      <c r="N41" s="369" t="s">
        <v>662</v>
      </c>
      <c r="O41" s="369" t="s">
        <v>663</v>
      </c>
      <c r="P41" s="369" t="s">
        <v>664</v>
      </c>
      <c r="Q41" s="369" t="s">
        <v>665</v>
      </c>
      <c r="R41" s="369"/>
      <c r="S41" s="369"/>
      <c r="T41" s="369" t="s">
        <v>660</v>
      </c>
      <c r="U41" s="370" t="s">
        <v>276</v>
      </c>
    </row>
    <row r="42" spans="1:21" x14ac:dyDescent="0.25">
      <c r="A42" s="366" t="s">
        <v>666</v>
      </c>
      <c r="B42" s="371" t="s">
        <v>667</v>
      </c>
      <c r="C42" s="366" t="s">
        <v>668</v>
      </c>
      <c r="D42" s="372" t="s">
        <v>669</v>
      </c>
      <c r="E42" s="366" t="s">
        <v>670</v>
      </c>
      <c r="L42" s="369" t="s">
        <v>671</v>
      </c>
      <c r="M42" s="369" t="s">
        <v>672</v>
      </c>
      <c r="N42" s="370" t="s">
        <v>673</v>
      </c>
      <c r="O42" s="370" t="s">
        <v>674</v>
      </c>
      <c r="P42" s="370" t="s">
        <v>675</v>
      </c>
      <c r="Q42" s="370" t="s">
        <v>676</v>
      </c>
      <c r="R42" s="370"/>
      <c r="S42" s="370"/>
      <c r="T42" s="369" t="s">
        <v>671</v>
      </c>
      <c r="U42" s="370" t="s">
        <v>274</v>
      </c>
    </row>
    <row r="43" spans="1:21" x14ac:dyDescent="0.25">
      <c r="A43" s="366" t="s">
        <v>677</v>
      </c>
      <c r="B43" s="371" t="s">
        <v>678</v>
      </c>
      <c r="C43" s="366" t="s">
        <v>679</v>
      </c>
      <c r="D43" s="372" t="s">
        <v>680</v>
      </c>
      <c r="E43" s="366" t="s">
        <v>681</v>
      </c>
      <c r="L43" s="369" t="s">
        <v>682</v>
      </c>
      <c r="M43" s="369" t="s">
        <v>683</v>
      </c>
      <c r="N43" s="369" t="s">
        <v>684</v>
      </c>
      <c r="O43" s="369" t="s">
        <v>683</v>
      </c>
      <c r="P43" s="369" t="s">
        <v>685</v>
      </c>
      <c r="Q43" s="369" t="s">
        <v>686</v>
      </c>
      <c r="R43" s="369"/>
      <c r="S43" s="369"/>
      <c r="T43" s="369" t="s">
        <v>682</v>
      </c>
      <c r="U43" s="370" t="s">
        <v>275</v>
      </c>
    </row>
    <row r="44" spans="1:21" x14ac:dyDescent="0.25">
      <c r="A44" s="366" t="s">
        <v>687</v>
      </c>
      <c r="B44" s="371" t="s">
        <v>688</v>
      </c>
      <c r="C44" s="366" t="s">
        <v>689</v>
      </c>
      <c r="D44" s="372" t="s">
        <v>690</v>
      </c>
      <c r="E44" s="366" t="s">
        <v>691</v>
      </c>
      <c r="L44" s="369" t="s">
        <v>692</v>
      </c>
      <c r="M44" s="369" t="s">
        <v>693</v>
      </c>
      <c r="N44" s="369" t="s">
        <v>694</v>
      </c>
      <c r="O44" s="369" t="s">
        <v>693</v>
      </c>
      <c r="P44" s="369" t="s">
        <v>695</v>
      </c>
      <c r="Q44" s="369" t="s">
        <v>696</v>
      </c>
      <c r="R44" s="369"/>
      <c r="S44" s="369"/>
      <c r="T44" s="369" t="s">
        <v>692</v>
      </c>
      <c r="U44" s="370" t="s">
        <v>274</v>
      </c>
    </row>
    <row r="45" spans="1:21" x14ac:dyDescent="0.25">
      <c r="A45" s="366" t="s">
        <v>697</v>
      </c>
      <c r="B45" s="371" t="s">
        <v>698</v>
      </c>
      <c r="C45" s="366" t="s">
        <v>699</v>
      </c>
      <c r="D45" s="372" t="s">
        <v>700</v>
      </c>
      <c r="E45" s="366" t="s">
        <v>701</v>
      </c>
      <c r="I45" s="374" t="s">
        <v>702</v>
      </c>
      <c r="L45" s="369" t="s">
        <v>703</v>
      </c>
      <c r="M45" s="369" t="s">
        <v>704</v>
      </c>
      <c r="N45" s="369" t="s">
        <v>704</v>
      </c>
      <c r="O45" s="369" t="s">
        <v>704</v>
      </c>
      <c r="P45" s="369" t="s">
        <v>705</v>
      </c>
      <c r="Q45" s="369" t="s">
        <v>706</v>
      </c>
      <c r="R45" s="369"/>
      <c r="S45" s="369"/>
      <c r="T45" s="369" t="s">
        <v>703</v>
      </c>
      <c r="U45" s="370" t="s">
        <v>276</v>
      </c>
    </row>
    <row r="46" spans="1:21" x14ac:dyDescent="0.25">
      <c r="A46" s="366" t="s">
        <v>707</v>
      </c>
      <c r="B46" s="371" t="s">
        <v>708</v>
      </c>
      <c r="C46" s="366" t="s">
        <v>709</v>
      </c>
      <c r="D46" s="372" t="s">
        <v>710</v>
      </c>
      <c r="E46" s="366" t="s">
        <v>711</v>
      </c>
      <c r="I46" s="369" t="str">
        <f>HLOOKUP(Introduction!$G$4,nametranslations,30,FALSE)</f>
        <v>Basic service</v>
      </c>
      <c r="L46" s="369" t="s">
        <v>712</v>
      </c>
      <c r="M46" s="369" t="s">
        <v>713</v>
      </c>
      <c r="N46" s="369" t="s">
        <v>714</v>
      </c>
      <c r="O46" s="369" t="s">
        <v>715</v>
      </c>
      <c r="P46" s="369" t="s">
        <v>716</v>
      </c>
      <c r="Q46" s="369" t="s">
        <v>717</v>
      </c>
      <c r="R46" s="369"/>
      <c r="S46" s="369"/>
      <c r="T46" s="369" t="s">
        <v>712</v>
      </c>
      <c r="U46" s="370" t="s">
        <v>276</v>
      </c>
    </row>
    <row r="47" spans="1:21" x14ac:dyDescent="0.25">
      <c r="A47" s="366" t="s">
        <v>718</v>
      </c>
      <c r="B47" s="371" t="s">
        <v>719</v>
      </c>
      <c r="C47" s="366" t="s">
        <v>720</v>
      </c>
      <c r="D47" s="372" t="s">
        <v>721</v>
      </c>
      <c r="E47" s="366" t="s">
        <v>722</v>
      </c>
      <c r="I47" s="369" t="str">
        <f>HLOOKUP(Introduction!$G$4,nametranslations,31,FALSE)</f>
        <v>Limited service</v>
      </c>
      <c r="L47" s="369" t="s">
        <v>723</v>
      </c>
      <c r="M47" s="369" t="s">
        <v>724</v>
      </c>
      <c r="N47" s="369" t="s">
        <v>725</v>
      </c>
      <c r="O47" s="369" t="s">
        <v>726</v>
      </c>
      <c r="P47" s="369" t="s">
        <v>727</v>
      </c>
      <c r="Q47" s="369" t="s">
        <v>728</v>
      </c>
      <c r="R47" s="369"/>
      <c r="S47" s="369"/>
      <c r="T47" s="369" t="s">
        <v>723</v>
      </c>
      <c r="U47" s="370" t="s">
        <v>276</v>
      </c>
    </row>
    <row r="48" spans="1:21" x14ac:dyDescent="0.25">
      <c r="A48" s="366" t="s">
        <v>729</v>
      </c>
      <c r="B48" s="371" t="s">
        <v>730</v>
      </c>
      <c r="C48" s="366" t="s">
        <v>731</v>
      </c>
      <c r="D48" s="372" t="s">
        <v>732</v>
      </c>
      <c r="E48" s="366" t="s">
        <v>733</v>
      </c>
      <c r="I48" s="369" t="str">
        <f>HLOOKUP(Introduction!$G$4,nametranslations,32,FALSE)</f>
        <v>No service</v>
      </c>
      <c r="L48" s="369" t="s">
        <v>734</v>
      </c>
      <c r="M48" s="369" t="s">
        <v>735</v>
      </c>
      <c r="N48" s="369" t="s">
        <v>735</v>
      </c>
      <c r="O48" s="369" t="s">
        <v>735</v>
      </c>
      <c r="P48" s="369" t="s">
        <v>736</v>
      </c>
      <c r="Q48" s="369" t="s">
        <v>737</v>
      </c>
      <c r="R48" s="369"/>
      <c r="S48" s="369"/>
      <c r="T48" s="369" t="s">
        <v>734</v>
      </c>
      <c r="U48" s="370" t="s">
        <v>276</v>
      </c>
    </row>
    <row r="49" spans="1:21" x14ac:dyDescent="0.25">
      <c r="A49" s="366" t="s">
        <v>738</v>
      </c>
      <c r="B49" s="371" t="s">
        <v>739</v>
      </c>
      <c r="C49" s="366" t="s">
        <v>740</v>
      </c>
      <c r="D49" s="372" t="s">
        <v>741</v>
      </c>
      <c r="E49" s="366" t="s">
        <v>742</v>
      </c>
      <c r="I49" s="369" t="str">
        <f>HLOOKUP(Introduction!$G$4,nametranslations,33,FALSE)</f>
        <v>Insufficient data</v>
      </c>
      <c r="L49" s="369" t="s">
        <v>743</v>
      </c>
      <c r="M49" s="369" t="s">
        <v>744</v>
      </c>
      <c r="N49" s="369" t="s">
        <v>745</v>
      </c>
      <c r="O49" s="369" t="s">
        <v>746</v>
      </c>
      <c r="P49" s="369" t="s">
        <v>747</v>
      </c>
      <c r="Q49" s="369" t="s">
        <v>748</v>
      </c>
      <c r="R49" s="369"/>
      <c r="S49" s="369"/>
      <c r="T49" s="369" t="s">
        <v>743</v>
      </c>
      <c r="U49" s="369" t="s">
        <v>274</v>
      </c>
    </row>
    <row r="50" spans="1:21" x14ac:dyDescent="0.25">
      <c r="A50" s="366" t="s">
        <v>749</v>
      </c>
      <c r="B50" s="371" t="s">
        <v>750</v>
      </c>
      <c r="C50" s="366" t="s">
        <v>751</v>
      </c>
      <c r="D50" s="372" t="s">
        <v>752</v>
      </c>
      <c r="E50" s="366" t="s">
        <v>753</v>
      </c>
      <c r="I50" s="369" t="str">
        <f>HLOOKUP(Introduction!$G$4,nametranslations,59,FALSE)</f>
        <v>Improved estimates</v>
      </c>
      <c r="L50" s="369" t="s">
        <v>754</v>
      </c>
      <c r="M50" s="369" t="s">
        <v>755</v>
      </c>
      <c r="N50" s="369" t="s">
        <v>756</v>
      </c>
      <c r="O50" s="369" t="s">
        <v>755</v>
      </c>
      <c r="P50" s="369" t="s">
        <v>757</v>
      </c>
      <c r="Q50" s="369" t="s">
        <v>758</v>
      </c>
      <c r="R50" s="369"/>
      <c r="S50" s="369"/>
      <c r="T50" s="369" t="s">
        <v>754</v>
      </c>
      <c r="U50" s="370" t="s">
        <v>275</v>
      </c>
    </row>
    <row r="51" spans="1:21" x14ac:dyDescent="0.25">
      <c r="A51" s="366" t="s">
        <v>759</v>
      </c>
      <c r="B51" s="371" t="s">
        <v>760</v>
      </c>
      <c r="C51" s="366" t="s">
        <v>761</v>
      </c>
      <c r="D51" s="372" t="s">
        <v>762</v>
      </c>
      <c r="E51" s="366" t="s">
        <v>763</v>
      </c>
      <c r="I51" s="369" t="str">
        <f>HLOOKUP(Introduction!$G$4,nametranslations,60,FALSE)</f>
        <v>Improved datapoints</v>
      </c>
      <c r="L51" s="369" t="s">
        <v>764</v>
      </c>
      <c r="M51" s="369" t="s">
        <v>765</v>
      </c>
      <c r="N51" s="369" t="s">
        <v>766</v>
      </c>
      <c r="O51" s="369" t="s">
        <v>767</v>
      </c>
      <c r="P51" s="369" t="s">
        <v>768</v>
      </c>
      <c r="Q51" s="369" t="s">
        <v>769</v>
      </c>
      <c r="R51" s="369"/>
      <c r="S51" s="369"/>
      <c r="T51" s="369" t="s">
        <v>764</v>
      </c>
      <c r="U51" s="370" t="s">
        <v>276</v>
      </c>
    </row>
    <row r="52" spans="1:21" x14ac:dyDescent="0.25">
      <c r="A52" s="366" t="s">
        <v>770</v>
      </c>
      <c r="B52" s="371" t="s">
        <v>771</v>
      </c>
      <c r="C52" s="366" t="s">
        <v>772</v>
      </c>
      <c r="D52" s="372" t="s">
        <v>773</v>
      </c>
      <c r="E52" s="366" t="s">
        <v>774</v>
      </c>
      <c r="I52" s="369" t="str">
        <f>HLOOKUP(Introduction!$G$4,nametranslations,61,FALSE)</f>
        <v>Basic estimates</v>
      </c>
      <c r="L52" s="369" t="s">
        <v>775</v>
      </c>
      <c r="M52" s="369" t="s">
        <v>776</v>
      </c>
      <c r="N52" s="369" t="s">
        <v>776</v>
      </c>
      <c r="O52" s="369" t="s">
        <v>776</v>
      </c>
      <c r="P52" s="369" t="s">
        <v>777</v>
      </c>
      <c r="Q52" s="369" t="s">
        <v>778</v>
      </c>
      <c r="R52" s="369"/>
      <c r="S52" s="369"/>
      <c r="T52" s="369" t="s">
        <v>775</v>
      </c>
      <c r="U52" s="369" t="s">
        <v>276</v>
      </c>
    </row>
    <row r="53" spans="1:21" x14ac:dyDescent="0.25">
      <c r="A53" s="366" t="s">
        <v>779</v>
      </c>
      <c r="B53" s="371" t="s">
        <v>780</v>
      </c>
      <c r="C53" s="366" t="s">
        <v>781</v>
      </c>
      <c r="D53" s="372" t="s">
        <v>782</v>
      </c>
      <c r="E53" s="366" t="s">
        <v>783</v>
      </c>
      <c r="I53" s="369" t="str">
        <f>HLOOKUP(Introduction!$G$4,nametranslations,62,FALSE)</f>
        <v>Basic datapoints</v>
      </c>
      <c r="L53" s="369" t="s">
        <v>784</v>
      </c>
      <c r="M53" s="369" t="s">
        <v>785</v>
      </c>
      <c r="N53" s="369" t="s">
        <v>785</v>
      </c>
      <c r="O53" s="369" t="s">
        <v>785</v>
      </c>
      <c r="P53" s="369" t="s">
        <v>786</v>
      </c>
      <c r="Q53" s="369" t="s">
        <v>787</v>
      </c>
      <c r="R53" s="369"/>
      <c r="S53" s="369"/>
      <c r="T53" s="369" t="s">
        <v>784</v>
      </c>
      <c r="U53" s="370" t="s">
        <v>275</v>
      </c>
    </row>
    <row r="54" spans="1:21" x14ac:dyDescent="0.25">
      <c r="A54" s="366" t="s">
        <v>788</v>
      </c>
      <c r="B54" s="371" t="s">
        <v>789</v>
      </c>
      <c r="C54" s="366" t="s">
        <v>790</v>
      </c>
      <c r="D54" s="372" t="s">
        <v>791</v>
      </c>
      <c r="E54" s="366" t="s">
        <v>792</v>
      </c>
      <c r="I54" s="369" t="str">
        <f>HLOOKUP(Introduction!$G$4,nametranslations,63,FALSE)</f>
        <v>With water estimates</v>
      </c>
      <c r="L54" s="369" t="s">
        <v>793</v>
      </c>
      <c r="M54" s="369" t="s">
        <v>794</v>
      </c>
      <c r="N54" s="369" t="s">
        <v>794</v>
      </c>
      <c r="O54" s="369" t="s">
        <v>794</v>
      </c>
      <c r="P54" s="369" t="s">
        <v>795</v>
      </c>
      <c r="Q54" s="369" t="s">
        <v>796</v>
      </c>
      <c r="R54" s="369"/>
      <c r="S54" s="369"/>
      <c r="T54" s="369" t="s">
        <v>793</v>
      </c>
      <c r="U54" s="370" t="s">
        <v>275</v>
      </c>
    </row>
    <row r="55" spans="1:21" x14ac:dyDescent="0.25">
      <c r="A55" s="366" t="s">
        <v>797</v>
      </c>
      <c r="B55" s="371" t="s">
        <v>798</v>
      </c>
      <c r="C55" s="366" t="s">
        <v>799</v>
      </c>
      <c r="D55" s="372" t="s">
        <v>800</v>
      </c>
      <c r="E55" s="366" t="s">
        <v>801</v>
      </c>
      <c r="I55" s="369" t="str">
        <f>HLOOKUP(Introduction!$G$4,nametranslations,64,FALSE)</f>
        <v>With water datapoints</v>
      </c>
      <c r="L55" s="369" t="s">
        <v>802</v>
      </c>
      <c r="M55" s="369" t="s">
        <v>803</v>
      </c>
      <c r="N55" s="369" t="s">
        <v>803</v>
      </c>
      <c r="O55" s="369" t="s">
        <v>804</v>
      </c>
      <c r="P55" s="369" t="s">
        <v>805</v>
      </c>
      <c r="Q55" s="369" t="s">
        <v>806</v>
      </c>
      <c r="R55" s="369"/>
      <c r="S55" s="369"/>
      <c r="T55" s="369" t="s">
        <v>802</v>
      </c>
      <c r="U55" s="369" t="s">
        <v>274</v>
      </c>
    </row>
    <row r="56" spans="1:21" x14ac:dyDescent="0.25">
      <c r="A56" s="366" t="s">
        <v>807</v>
      </c>
      <c r="B56" s="371" t="s">
        <v>808</v>
      </c>
      <c r="C56" s="366" t="s">
        <v>809</v>
      </c>
      <c r="D56" s="372" t="s">
        <v>810</v>
      </c>
      <c r="E56" s="366" t="s">
        <v>811</v>
      </c>
      <c r="I56" s="369" t="str">
        <f>HLOOKUP(Introduction!$G$4,nametranslations,57,FALSE)</f>
        <v>Facility estimates</v>
      </c>
      <c r="L56" s="369" t="s">
        <v>812</v>
      </c>
      <c r="M56" s="369" t="s">
        <v>813</v>
      </c>
      <c r="N56" s="369" t="s">
        <v>814</v>
      </c>
      <c r="O56" s="369" t="s">
        <v>815</v>
      </c>
      <c r="P56" s="369" t="s">
        <v>816</v>
      </c>
      <c r="Q56" s="369" t="s">
        <v>817</v>
      </c>
      <c r="R56" s="369"/>
      <c r="S56" s="369"/>
      <c r="T56" s="369" t="s">
        <v>812</v>
      </c>
      <c r="U56" s="369" t="s">
        <v>274</v>
      </c>
    </row>
    <row r="57" spans="1:21" x14ac:dyDescent="0.25">
      <c r="A57" s="366" t="s">
        <v>818</v>
      </c>
      <c r="B57" s="371" t="s">
        <v>819</v>
      </c>
      <c r="C57" s="366" t="s">
        <v>820</v>
      </c>
      <c r="D57" s="372" t="s">
        <v>821</v>
      </c>
      <c r="E57" s="366" t="s">
        <v>822</v>
      </c>
      <c r="I57" s="369" t="str">
        <f>HLOOKUP(Introduction!$G$4,nametranslations,58,FALSE)</f>
        <v>Facility datapoints</v>
      </c>
      <c r="L57" s="369" t="s">
        <v>823</v>
      </c>
      <c r="M57" s="369" t="s">
        <v>824</v>
      </c>
      <c r="N57" s="369" t="s">
        <v>825</v>
      </c>
      <c r="O57" s="369" t="s">
        <v>826</v>
      </c>
      <c r="P57" s="369" t="s">
        <v>827</v>
      </c>
      <c r="Q57" s="369" t="s">
        <v>828</v>
      </c>
      <c r="R57" s="369"/>
      <c r="S57" s="369"/>
      <c r="T57" s="369" t="s">
        <v>823</v>
      </c>
      <c r="U57" s="369" t="s">
        <v>274</v>
      </c>
    </row>
    <row r="58" spans="1:21" x14ac:dyDescent="0.25">
      <c r="A58" s="366" t="s">
        <v>829</v>
      </c>
      <c r="B58" s="371" t="s">
        <v>830</v>
      </c>
      <c r="C58" s="366" t="s">
        <v>831</v>
      </c>
      <c r="D58" s="372" t="s">
        <v>832</v>
      </c>
      <c r="E58" s="366" t="s">
        <v>833</v>
      </c>
      <c r="I58" s="369" t="str">
        <f>HLOOKUP(Introduction!$G$4,nametranslations,59,FALSE)</f>
        <v>Improved estimates</v>
      </c>
      <c r="L58" s="369" t="s">
        <v>834</v>
      </c>
      <c r="M58" s="369" t="s">
        <v>835</v>
      </c>
      <c r="N58" s="369" t="s">
        <v>836</v>
      </c>
      <c r="O58" s="369" t="s">
        <v>837</v>
      </c>
      <c r="P58" s="369" t="s">
        <v>838</v>
      </c>
      <c r="Q58" s="369" t="s">
        <v>839</v>
      </c>
      <c r="R58" s="369"/>
      <c r="S58" s="369"/>
      <c r="T58" s="369" t="s">
        <v>834</v>
      </c>
      <c r="U58" s="369" t="s">
        <v>274</v>
      </c>
    </row>
    <row r="59" spans="1:21" x14ac:dyDescent="0.25">
      <c r="A59" s="371" t="s">
        <v>840</v>
      </c>
      <c r="B59" s="366" t="s">
        <v>841</v>
      </c>
      <c r="C59" s="366" t="s">
        <v>842</v>
      </c>
      <c r="D59" s="372" t="s">
        <v>843</v>
      </c>
      <c r="E59" s="366" t="s">
        <v>844</v>
      </c>
      <c r="I59" s="369" t="str">
        <f>HLOOKUP(Introduction!$G$4,nametranslations,60,FALSE)</f>
        <v>Improved datapoints</v>
      </c>
      <c r="L59" s="369" t="s">
        <v>845</v>
      </c>
      <c r="M59" s="369" t="s">
        <v>846</v>
      </c>
      <c r="N59" s="369" t="s">
        <v>846</v>
      </c>
      <c r="O59" s="369" t="s">
        <v>846</v>
      </c>
      <c r="P59" s="369" t="s">
        <v>847</v>
      </c>
      <c r="Q59" s="369" t="s">
        <v>848</v>
      </c>
      <c r="R59" s="369"/>
      <c r="S59" s="369"/>
      <c r="T59" s="369" t="s">
        <v>845</v>
      </c>
      <c r="U59" s="369" t="s">
        <v>278</v>
      </c>
    </row>
    <row r="60" spans="1:21" x14ac:dyDescent="0.25">
      <c r="A60" s="371" t="s">
        <v>849</v>
      </c>
      <c r="B60" s="366" t="s">
        <v>850</v>
      </c>
      <c r="C60" s="366" t="s">
        <v>851</v>
      </c>
      <c r="D60" s="372" t="s">
        <v>852</v>
      </c>
      <c r="E60" s="366" t="s">
        <v>853</v>
      </c>
      <c r="I60" s="369" t="str">
        <f>HLOOKUP(Introduction!$G$4,nametranslations,61,FALSE)</f>
        <v>Basic estimates</v>
      </c>
      <c r="L60" s="369" t="s">
        <v>854</v>
      </c>
      <c r="M60" s="369" t="s">
        <v>855</v>
      </c>
      <c r="N60" s="369" t="s">
        <v>856</v>
      </c>
      <c r="O60" s="369" t="s">
        <v>855</v>
      </c>
      <c r="P60" s="369" t="s">
        <v>857</v>
      </c>
      <c r="Q60" s="369" t="s">
        <v>858</v>
      </c>
      <c r="R60" s="369"/>
      <c r="S60" s="369"/>
      <c r="T60" s="369" t="s">
        <v>854</v>
      </c>
      <c r="U60" s="369" t="s">
        <v>274</v>
      </c>
    </row>
    <row r="61" spans="1:21" x14ac:dyDescent="0.25">
      <c r="A61" s="371" t="s">
        <v>859</v>
      </c>
      <c r="B61" s="366" t="s">
        <v>860</v>
      </c>
      <c r="C61" s="366" t="s">
        <v>861</v>
      </c>
      <c r="D61" s="372" t="s">
        <v>862</v>
      </c>
      <c r="E61" s="366" t="s">
        <v>863</v>
      </c>
      <c r="I61" s="369" t="str">
        <f>HLOOKUP(Introduction!$G$4,nametranslations,62,FALSE)</f>
        <v>Basic datapoints</v>
      </c>
      <c r="L61" s="369" t="s">
        <v>864</v>
      </c>
      <c r="M61" s="369" t="s">
        <v>865</v>
      </c>
      <c r="N61" s="369" t="s">
        <v>866</v>
      </c>
      <c r="O61" s="369" t="s">
        <v>867</v>
      </c>
      <c r="P61" s="369" t="s">
        <v>868</v>
      </c>
      <c r="Q61" s="369" t="s">
        <v>869</v>
      </c>
      <c r="R61" s="369"/>
      <c r="S61" s="369"/>
      <c r="T61" s="369" t="s">
        <v>864</v>
      </c>
      <c r="U61" s="369" t="s">
        <v>274</v>
      </c>
    </row>
    <row r="62" spans="1:21" x14ac:dyDescent="0.25">
      <c r="A62" s="371" t="s">
        <v>870</v>
      </c>
      <c r="B62" s="366" t="s">
        <v>871</v>
      </c>
      <c r="C62" s="366" t="s">
        <v>872</v>
      </c>
      <c r="D62" s="372" t="s">
        <v>873</v>
      </c>
      <c r="E62" s="366" t="s">
        <v>874</v>
      </c>
      <c r="I62" s="369"/>
      <c r="L62" s="369" t="s">
        <v>875</v>
      </c>
      <c r="M62" s="369" t="s">
        <v>876</v>
      </c>
      <c r="N62" s="369" t="s">
        <v>877</v>
      </c>
      <c r="O62" s="369" t="s">
        <v>878</v>
      </c>
      <c r="P62" s="369" t="s">
        <v>879</v>
      </c>
      <c r="Q62" s="369" t="s">
        <v>880</v>
      </c>
      <c r="R62" s="369"/>
      <c r="S62" s="369"/>
      <c r="T62" s="369" t="s">
        <v>875</v>
      </c>
      <c r="U62" s="370" t="s">
        <v>275</v>
      </c>
    </row>
    <row r="63" spans="1:21" x14ac:dyDescent="0.25">
      <c r="A63" s="371" t="s">
        <v>881</v>
      </c>
      <c r="B63" s="366" t="s">
        <v>882</v>
      </c>
      <c r="C63" s="366" t="s">
        <v>883</v>
      </c>
      <c r="D63" s="372" t="s">
        <v>884</v>
      </c>
      <c r="E63" s="366" t="s">
        <v>885</v>
      </c>
      <c r="I63" s="369"/>
      <c r="L63" s="369" t="s">
        <v>886</v>
      </c>
      <c r="M63" s="369" t="s">
        <v>887</v>
      </c>
      <c r="N63" s="369" t="s">
        <v>888</v>
      </c>
      <c r="O63" s="369" t="s">
        <v>889</v>
      </c>
      <c r="P63" s="369" t="s">
        <v>890</v>
      </c>
      <c r="Q63" s="369" t="s">
        <v>891</v>
      </c>
      <c r="R63" s="369"/>
      <c r="S63" s="369"/>
      <c r="T63" s="369" t="s">
        <v>886</v>
      </c>
      <c r="U63" s="370" t="s">
        <v>278</v>
      </c>
    </row>
    <row r="64" spans="1:21" x14ac:dyDescent="0.25">
      <c r="A64" s="371" t="s">
        <v>892</v>
      </c>
      <c r="B64" s="366" t="s">
        <v>893</v>
      </c>
      <c r="C64" s="366" t="s">
        <v>894</v>
      </c>
      <c r="D64" s="372" t="s">
        <v>895</v>
      </c>
      <c r="E64" s="366" t="s">
        <v>896</v>
      </c>
      <c r="I64" s="369"/>
      <c r="L64" s="369" t="s">
        <v>897</v>
      </c>
      <c r="M64" s="369" t="s">
        <v>898</v>
      </c>
      <c r="N64" s="369" t="s">
        <v>899</v>
      </c>
      <c r="O64" s="369" t="s">
        <v>898</v>
      </c>
      <c r="P64" s="369" t="s">
        <v>900</v>
      </c>
      <c r="Q64" s="369" t="s">
        <v>901</v>
      </c>
      <c r="R64" s="369"/>
      <c r="S64" s="369"/>
      <c r="T64" s="369" t="s">
        <v>897</v>
      </c>
      <c r="U64" s="370" t="s">
        <v>275</v>
      </c>
    </row>
    <row r="65" spans="1:21" x14ac:dyDescent="0.25">
      <c r="A65" s="368" t="s">
        <v>902</v>
      </c>
      <c r="I65" s="369"/>
      <c r="L65" s="369" t="s">
        <v>903</v>
      </c>
      <c r="M65" s="369" t="s">
        <v>904</v>
      </c>
      <c r="N65" s="369" t="s">
        <v>905</v>
      </c>
      <c r="O65" s="369" t="s">
        <v>906</v>
      </c>
      <c r="P65" s="369" t="s">
        <v>907</v>
      </c>
      <c r="Q65" s="369" t="s">
        <v>908</v>
      </c>
      <c r="R65" s="369"/>
      <c r="S65" s="369"/>
      <c r="T65" s="369" t="s">
        <v>903</v>
      </c>
      <c r="U65" s="370" t="s">
        <v>278</v>
      </c>
    </row>
    <row r="66" spans="1:21" x14ac:dyDescent="0.25">
      <c r="A66" s="371" t="s">
        <v>245</v>
      </c>
      <c r="B66" s="366" t="s">
        <v>909</v>
      </c>
      <c r="C66" s="366" t="s">
        <v>910</v>
      </c>
      <c r="D66" s="372" t="s">
        <v>911</v>
      </c>
      <c r="E66" s="366" t="s">
        <v>912</v>
      </c>
      <c r="I66" s="369"/>
      <c r="L66" s="369" t="s">
        <v>913</v>
      </c>
      <c r="M66" s="369" t="s">
        <v>914</v>
      </c>
      <c r="N66" s="369" t="s">
        <v>915</v>
      </c>
      <c r="O66" s="369" t="s">
        <v>914</v>
      </c>
      <c r="P66" s="369" t="s">
        <v>916</v>
      </c>
      <c r="Q66" s="369" t="s">
        <v>917</v>
      </c>
      <c r="R66" s="369"/>
      <c r="S66" s="369"/>
      <c r="T66" s="369" t="s">
        <v>913</v>
      </c>
      <c r="U66" s="369" t="s">
        <v>274</v>
      </c>
    </row>
    <row r="67" spans="1:21" ht="15.75" customHeight="1" x14ac:dyDescent="0.25">
      <c r="A67" s="376" t="s">
        <v>918</v>
      </c>
      <c r="B67" s="376" t="s">
        <v>919</v>
      </c>
      <c r="C67" s="376" t="s">
        <v>920</v>
      </c>
      <c r="D67" s="377" t="s">
        <v>921</v>
      </c>
      <c r="E67" s="376" t="s">
        <v>922</v>
      </c>
      <c r="I67" s="369"/>
      <c r="L67" s="369" t="s">
        <v>923</v>
      </c>
      <c r="M67" s="369" t="s">
        <v>924</v>
      </c>
      <c r="N67" s="369" t="s">
        <v>925</v>
      </c>
      <c r="O67" s="369" t="s">
        <v>926</v>
      </c>
      <c r="P67" s="369" t="s">
        <v>927</v>
      </c>
      <c r="Q67" s="369" t="s">
        <v>928</v>
      </c>
      <c r="R67" s="369"/>
      <c r="S67" s="369"/>
      <c r="T67" s="369" t="s">
        <v>923</v>
      </c>
      <c r="U67" s="370" t="s">
        <v>274</v>
      </c>
    </row>
    <row r="68" spans="1:21" x14ac:dyDescent="0.25">
      <c r="A68" s="371" t="s">
        <v>51</v>
      </c>
      <c r="B68" s="366" t="s">
        <v>929</v>
      </c>
      <c r="C68" s="366" t="s">
        <v>930</v>
      </c>
      <c r="D68" s="372" t="s">
        <v>931</v>
      </c>
      <c r="E68" s="366" t="s">
        <v>932</v>
      </c>
      <c r="I68" s="369"/>
      <c r="L68" s="369" t="s">
        <v>933</v>
      </c>
      <c r="M68" s="369" t="s">
        <v>934</v>
      </c>
      <c r="N68" s="369" t="s">
        <v>935</v>
      </c>
      <c r="O68" s="369" t="s">
        <v>936</v>
      </c>
      <c r="P68" s="369" t="s">
        <v>937</v>
      </c>
      <c r="Q68" s="369" t="s">
        <v>938</v>
      </c>
      <c r="R68" s="369"/>
      <c r="S68" s="369"/>
      <c r="T68" s="369" t="s">
        <v>933</v>
      </c>
      <c r="U68" s="370" t="s">
        <v>275</v>
      </c>
    </row>
    <row r="69" spans="1:21" x14ac:dyDescent="0.25">
      <c r="A69" s="371" t="s">
        <v>10</v>
      </c>
      <c r="B69" s="366" t="s">
        <v>939</v>
      </c>
      <c r="C69" s="366" t="s">
        <v>940</v>
      </c>
      <c r="D69" s="372" t="s">
        <v>941</v>
      </c>
      <c r="E69" s="366" t="s">
        <v>942</v>
      </c>
      <c r="I69" s="369"/>
      <c r="L69" s="369" t="s">
        <v>943</v>
      </c>
      <c r="M69" s="369" t="s">
        <v>944</v>
      </c>
      <c r="N69" s="369" t="s">
        <v>945</v>
      </c>
      <c r="O69" s="369" t="s">
        <v>944</v>
      </c>
      <c r="P69" s="369" t="s">
        <v>946</v>
      </c>
      <c r="Q69" s="369" t="s">
        <v>947</v>
      </c>
      <c r="R69" s="369"/>
      <c r="S69" s="369"/>
      <c r="T69" s="369" t="s">
        <v>943</v>
      </c>
      <c r="U69" s="369" t="s">
        <v>274</v>
      </c>
    </row>
    <row r="70" spans="1:21" x14ac:dyDescent="0.25">
      <c r="A70" s="371" t="s">
        <v>11</v>
      </c>
      <c r="B70" s="366" t="s">
        <v>948</v>
      </c>
      <c r="C70" s="366" t="s">
        <v>949</v>
      </c>
      <c r="D70" s="372" t="s">
        <v>950</v>
      </c>
      <c r="E70" s="366" t="s">
        <v>951</v>
      </c>
      <c r="L70" s="369" t="s">
        <v>952</v>
      </c>
      <c r="M70" s="369" t="s">
        <v>953</v>
      </c>
      <c r="N70" s="369" t="s">
        <v>954</v>
      </c>
      <c r="O70" s="369" t="s">
        <v>955</v>
      </c>
      <c r="P70" s="369" t="s">
        <v>956</v>
      </c>
      <c r="Q70" s="369" t="s">
        <v>957</v>
      </c>
      <c r="R70" s="369"/>
      <c r="S70" s="369"/>
      <c r="T70" s="369" t="s">
        <v>952</v>
      </c>
      <c r="U70" s="369" t="s">
        <v>274</v>
      </c>
    </row>
    <row r="71" spans="1:21" x14ac:dyDescent="0.25">
      <c r="A71" s="366" t="s">
        <v>9</v>
      </c>
      <c r="B71" s="366" t="s">
        <v>958</v>
      </c>
      <c r="C71" s="366" t="s">
        <v>959</v>
      </c>
      <c r="D71" s="372" t="s">
        <v>960</v>
      </c>
      <c r="E71" s="366" t="s">
        <v>961</v>
      </c>
      <c r="I71" s="374" t="s">
        <v>499</v>
      </c>
      <c r="L71" s="369" t="s">
        <v>962</v>
      </c>
      <c r="M71" s="369" t="s">
        <v>963</v>
      </c>
      <c r="N71" s="369" t="s">
        <v>964</v>
      </c>
      <c r="O71" s="369" t="s">
        <v>965</v>
      </c>
      <c r="P71" s="369" t="s">
        <v>966</v>
      </c>
      <c r="Q71" s="369" t="s">
        <v>967</v>
      </c>
      <c r="R71" s="369"/>
      <c r="S71" s="369"/>
      <c r="T71" s="369" t="s">
        <v>962</v>
      </c>
      <c r="U71" s="369" t="s">
        <v>274</v>
      </c>
    </row>
    <row r="72" spans="1:21" x14ac:dyDescent="0.25">
      <c r="A72" s="366" t="s">
        <v>4</v>
      </c>
      <c r="B72" s="366" t="s">
        <v>968</v>
      </c>
      <c r="C72" s="366" t="s">
        <v>969</v>
      </c>
      <c r="D72" s="372" t="s">
        <v>970</v>
      </c>
      <c r="E72" s="366" t="s">
        <v>971</v>
      </c>
      <c r="H72" s="369">
        <v>39</v>
      </c>
      <c r="I72" s="369" t="str">
        <f>HLOOKUP(Introduction!$G$4,nametranslations,H72,FALSE)</f>
        <v>Water: total</v>
      </c>
      <c r="L72" s="369" t="s">
        <v>972</v>
      </c>
      <c r="M72" s="369" t="s">
        <v>973</v>
      </c>
      <c r="N72" s="369" t="s">
        <v>974</v>
      </c>
      <c r="O72" s="369" t="s">
        <v>973</v>
      </c>
      <c r="P72" s="369" t="s">
        <v>975</v>
      </c>
      <c r="Q72" s="369" t="s">
        <v>976</v>
      </c>
      <c r="R72" s="369"/>
      <c r="S72" s="369"/>
      <c r="T72" s="369" t="s">
        <v>972</v>
      </c>
      <c r="U72" s="369" t="s">
        <v>274</v>
      </c>
    </row>
    <row r="73" spans="1:21" x14ac:dyDescent="0.25">
      <c r="A73" s="366" t="s">
        <v>8</v>
      </c>
      <c r="B73" s="366" t="s">
        <v>977</v>
      </c>
      <c r="C73" s="366" t="s">
        <v>978</v>
      </c>
      <c r="D73" s="372" t="s">
        <v>979</v>
      </c>
      <c r="E73" s="366" t="s">
        <v>980</v>
      </c>
      <c r="H73" s="369">
        <v>40</v>
      </c>
      <c r="I73" s="369" t="str">
        <f>HLOOKUP(Introduction!$G$4,nametranslations,H73,FALSE)</f>
        <v>Water: urban</v>
      </c>
      <c r="L73" s="369" t="s">
        <v>981</v>
      </c>
      <c r="M73" s="369" t="s">
        <v>982</v>
      </c>
      <c r="N73" s="369" t="s">
        <v>983</v>
      </c>
      <c r="O73" s="369" t="s">
        <v>984</v>
      </c>
      <c r="P73" s="369" t="s">
        <v>985</v>
      </c>
      <c r="Q73" s="369" t="s">
        <v>986</v>
      </c>
      <c r="R73" s="369"/>
      <c r="S73" s="369"/>
      <c r="T73" s="369" t="s">
        <v>981</v>
      </c>
      <c r="U73" s="369" t="s">
        <v>274</v>
      </c>
    </row>
    <row r="74" spans="1:21" x14ac:dyDescent="0.25">
      <c r="A74" s="371" t="s">
        <v>25</v>
      </c>
      <c r="B74" s="371" t="s">
        <v>987</v>
      </c>
      <c r="C74" s="371" t="s">
        <v>988</v>
      </c>
      <c r="D74" s="372" t="s">
        <v>989</v>
      </c>
      <c r="E74" s="371" t="s">
        <v>990</v>
      </c>
      <c r="H74" s="369">
        <v>41</v>
      </c>
      <c r="I74" s="369" t="str">
        <f>HLOOKUP(Introduction!$G$4,nametranslations,H74,FALSE)</f>
        <v>Water: rural</v>
      </c>
      <c r="L74" s="369" t="s">
        <v>991</v>
      </c>
      <c r="M74" s="369" t="s">
        <v>992</v>
      </c>
      <c r="N74" s="369" t="s">
        <v>992</v>
      </c>
      <c r="O74" s="369" t="s">
        <v>993</v>
      </c>
      <c r="P74" s="369" t="s">
        <v>994</v>
      </c>
      <c r="Q74" s="369" t="s">
        <v>995</v>
      </c>
      <c r="R74" s="369"/>
      <c r="S74" s="369"/>
      <c r="T74" s="369" t="s">
        <v>991</v>
      </c>
      <c r="U74" s="370" t="s">
        <v>276</v>
      </c>
    </row>
    <row r="75" spans="1:21" x14ac:dyDescent="0.25">
      <c r="A75" s="366" t="s">
        <v>19</v>
      </c>
      <c r="B75" s="366" t="s">
        <v>996</v>
      </c>
      <c r="C75" s="366" t="s">
        <v>997</v>
      </c>
      <c r="D75" s="372" t="s">
        <v>998</v>
      </c>
      <c r="E75" s="366" t="s">
        <v>999</v>
      </c>
      <c r="H75" s="369">
        <v>42</v>
      </c>
      <c r="I75" s="369" t="str">
        <f>HLOOKUP(Introduction!$G$4,nametranslations,H75,FALSE)</f>
        <v>Water: pre-primary</v>
      </c>
      <c r="L75" s="369" t="s">
        <v>1000</v>
      </c>
      <c r="M75" s="369" t="s">
        <v>1001</v>
      </c>
      <c r="N75" s="369" t="s">
        <v>1002</v>
      </c>
      <c r="O75" s="369" t="s">
        <v>1003</v>
      </c>
      <c r="P75" s="369" t="s">
        <v>1004</v>
      </c>
      <c r="Q75" s="369" t="s">
        <v>1005</v>
      </c>
      <c r="R75" s="369"/>
      <c r="S75" s="369"/>
      <c r="T75" s="369" t="s">
        <v>1000</v>
      </c>
      <c r="U75" s="369" t="s">
        <v>274</v>
      </c>
    </row>
    <row r="76" spans="1:21" x14ac:dyDescent="0.25">
      <c r="A76" s="366" t="s">
        <v>183</v>
      </c>
      <c r="B76" s="366" t="s">
        <v>1006</v>
      </c>
      <c r="C76" s="366" t="s">
        <v>1007</v>
      </c>
      <c r="D76" s="372" t="s">
        <v>1008</v>
      </c>
      <c r="E76" s="366" t="s">
        <v>1009</v>
      </c>
      <c r="H76" s="369">
        <v>43</v>
      </c>
      <c r="I76" s="369" t="str">
        <f>HLOOKUP(Introduction!$G$4,nametranslations,H76,FALSE)</f>
        <v>Water: primary</v>
      </c>
      <c r="L76" s="369" t="s">
        <v>1010</v>
      </c>
      <c r="M76" s="369" t="s">
        <v>1011</v>
      </c>
      <c r="N76" s="369" t="s">
        <v>1012</v>
      </c>
      <c r="O76" s="369" t="s">
        <v>1013</v>
      </c>
      <c r="P76" s="369" t="s">
        <v>1014</v>
      </c>
      <c r="Q76" s="369" t="s">
        <v>1015</v>
      </c>
      <c r="R76" s="369"/>
      <c r="S76" s="369"/>
      <c r="T76" s="369" t="s">
        <v>1010</v>
      </c>
      <c r="U76" s="369" t="s">
        <v>274</v>
      </c>
    </row>
    <row r="77" spans="1:21" x14ac:dyDescent="0.25">
      <c r="A77" s="366" t="s">
        <v>184</v>
      </c>
      <c r="B77" s="376" t="s">
        <v>1016</v>
      </c>
      <c r="C77" s="366" t="s">
        <v>1017</v>
      </c>
      <c r="D77" s="372" t="s">
        <v>562</v>
      </c>
      <c r="E77" s="366" t="s">
        <v>1018</v>
      </c>
      <c r="H77" s="369">
        <v>44</v>
      </c>
      <c r="I77" s="369" t="str">
        <f>HLOOKUP(Introduction!$G$4,nametranslations,H77,FALSE)</f>
        <v>Water: secondary</v>
      </c>
      <c r="L77" s="369" t="s">
        <v>1019</v>
      </c>
      <c r="M77" s="369" t="s">
        <v>1020</v>
      </c>
      <c r="N77" s="369" t="s">
        <v>1020</v>
      </c>
      <c r="O77" s="369" t="s">
        <v>1021</v>
      </c>
      <c r="P77" s="369" t="s">
        <v>1022</v>
      </c>
      <c r="Q77" s="369" t="s">
        <v>1023</v>
      </c>
      <c r="R77" s="369"/>
      <c r="S77" s="369"/>
      <c r="T77" s="369" t="s">
        <v>1019</v>
      </c>
      <c r="U77" s="370" t="s">
        <v>276</v>
      </c>
    </row>
    <row r="78" spans="1:21" x14ac:dyDescent="0.25">
      <c r="A78" s="366" t="s">
        <v>35</v>
      </c>
      <c r="B78" s="371" t="s">
        <v>569</v>
      </c>
      <c r="C78" s="366" t="s">
        <v>570</v>
      </c>
      <c r="D78" s="372" t="s">
        <v>571</v>
      </c>
      <c r="E78" s="366" t="s">
        <v>572</v>
      </c>
      <c r="H78" s="369">
        <v>45</v>
      </c>
      <c r="I78" s="369" t="str">
        <f>HLOOKUP(Introduction!$G$4,nametranslations,H78,FALSE)</f>
        <v>Sanitation: total</v>
      </c>
      <c r="L78" s="369" t="s">
        <v>1024</v>
      </c>
      <c r="M78" s="369" t="s">
        <v>1025</v>
      </c>
      <c r="N78" s="369" t="s">
        <v>1026</v>
      </c>
      <c r="O78" s="369" t="s">
        <v>1027</v>
      </c>
      <c r="P78" s="369" t="s">
        <v>1028</v>
      </c>
      <c r="Q78" s="369" t="s">
        <v>1029</v>
      </c>
      <c r="R78" s="369"/>
      <c r="S78" s="369"/>
      <c r="T78" s="369" t="s">
        <v>1024</v>
      </c>
      <c r="U78" s="369" t="s">
        <v>274</v>
      </c>
    </row>
    <row r="79" spans="1:21" ht="39.6" x14ac:dyDescent="0.25">
      <c r="A79" s="376" t="s">
        <v>1030</v>
      </c>
      <c r="B79" s="376" t="s">
        <v>1031</v>
      </c>
      <c r="C79" s="376" t="s">
        <v>1032</v>
      </c>
      <c r="D79" s="372" t="s">
        <v>1033</v>
      </c>
      <c r="E79" s="376" t="s">
        <v>1034</v>
      </c>
      <c r="H79" s="369">
        <v>46</v>
      </c>
      <c r="I79" s="369" t="str">
        <f>HLOOKUP(Introduction!$G$4,nametranslations,H79,FALSE)</f>
        <v>Sanitation: urban</v>
      </c>
      <c r="L79" s="369" t="s">
        <v>1035</v>
      </c>
      <c r="M79" s="369" t="s">
        <v>1036</v>
      </c>
      <c r="N79" s="369" t="s">
        <v>1037</v>
      </c>
      <c r="O79" s="369" t="s">
        <v>1036</v>
      </c>
      <c r="P79" s="369" t="s">
        <v>1038</v>
      </c>
      <c r="Q79" s="369" t="s">
        <v>1039</v>
      </c>
      <c r="R79" s="369"/>
      <c r="S79" s="369"/>
      <c r="T79" s="369" t="s">
        <v>1035</v>
      </c>
      <c r="U79" s="369" t="s">
        <v>274</v>
      </c>
    </row>
    <row r="80" spans="1:21" x14ac:dyDescent="0.25">
      <c r="A80" s="366" t="s">
        <v>127</v>
      </c>
      <c r="B80" s="371" t="s">
        <v>1040</v>
      </c>
      <c r="C80" s="366" t="s">
        <v>1041</v>
      </c>
      <c r="D80" s="372" t="s">
        <v>1042</v>
      </c>
      <c r="E80" s="366" t="s">
        <v>1043</v>
      </c>
      <c r="H80" s="369">
        <v>47</v>
      </c>
      <c r="I80" s="369" t="str">
        <f>HLOOKUP(Introduction!$G$4,nametranslations,H80,FALSE)</f>
        <v>Sanitation: rural</v>
      </c>
      <c r="L80" s="369" t="s">
        <v>1044</v>
      </c>
      <c r="M80" s="369" t="s">
        <v>1045</v>
      </c>
      <c r="N80" s="369" t="s">
        <v>1046</v>
      </c>
      <c r="O80" s="369" t="s">
        <v>1045</v>
      </c>
      <c r="P80" s="369" t="s">
        <v>1047</v>
      </c>
      <c r="Q80" s="369" t="s">
        <v>1048</v>
      </c>
      <c r="R80" s="369"/>
      <c r="S80" s="369"/>
      <c r="T80" s="369" t="s">
        <v>1044</v>
      </c>
      <c r="U80" s="369" t="s">
        <v>274</v>
      </c>
    </row>
    <row r="81" spans="1:21" ht="39.6" x14ac:dyDescent="0.25">
      <c r="A81" s="366" t="s">
        <v>1049</v>
      </c>
      <c r="B81" s="376" t="s">
        <v>1050</v>
      </c>
      <c r="C81" s="376" t="s">
        <v>1051</v>
      </c>
      <c r="D81" s="372" t="s">
        <v>1052</v>
      </c>
      <c r="E81" s="376" t="s">
        <v>1053</v>
      </c>
      <c r="H81" s="369">
        <v>48</v>
      </c>
      <c r="I81" s="369" t="str">
        <f>HLOOKUP(Introduction!$G$4,nametranslations,H81,FALSE)</f>
        <v>Sanitation: pre-primary</v>
      </c>
      <c r="L81" s="369" t="s">
        <v>1054</v>
      </c>
      <c r="M81" s="369" t="s">
        <v>1055</v>
      </c>
      <c r="N81" s="369" t="s">
        <v>1055</v>
      </c>
      <c r="O81" s="369" t="s">
        <v>1055</v>
      </c>
      <c r="P81" s="369" t="s">
        <v>1056</v>
      </c>
      <c r="Q81" s="369" t="s">
        <v>1057</v>
      </c>
      <c r="R81" s="369"/>
      <c r="S81" s="369"/>
      <c r="T81" s="369" t="s">
        <v>1054</v>
      </c>
      <c r="U81" s="369" t="s">
        <v>274</v>
      </c>
    </row>
    <row r="82" spans="1:21" x14ac:dyDescent="0.25">
      <c r="A82" s="368" t="s">
        <v>1058</v>
      </c>
      <c r="H82" s="369">
        <v>49</v>
      </c>
      <c r="I82" s="369" t="str">
        <f>HLOOKUP(Introduction!$G$4,nametranslations,H82,FALSE)</f>
        <v>Sanitation: primary</v>
      </c>
      <c r="L82" s="369" t="s">
        <v>1059</v>
      </c>
      <c r="M82" s="369" t="s">
        <v>1060</v>
      </c>
      <c r="N82" s="369" t="s">
        <v>1060</v>
      </c>
      <c r="O82" s="369" t="s">
        <v>1060</v>
      </c>
      <c r="P82" s="369" t="s">
        <v>1061</v>
      </c>
      <c r="Q82" s="369" t="s">
        <v>1062</v>
      </c>
      <c r="R82" s="369"/>
      <c r="S82" s="369"/>
      <c r="T82" s="369" t="s">
        <v>1059</v>
      </c>
      <c r="U82" s="369" t="s">
        <v>274</v>
      </c>
    </row>
    <row r="83" spans="1:21" x14ac:dyDescent="0.25">
      <c r="A83" s="366" t="s">
        <v>1063</v>
      </c>
      <c r="B83" s="371" t="s">
        <v>1064</v>
      </c>
      <c r="C83" s="371" t="s">
        <v>1065</v>
      </c>
      <c r="D83" s="371" t="s">
        <v>1066</v>
      </c>
      <c r="E83" s="371" t="s">
        <v>1067</v>
      </c>
      <c r="H83" s="369">
        <v>50</v>
      </c>
      <c r="I83" s="369" t="str">
        <f>HLOOKUP(Introduction!$G$4,nametranslations,H83,FALSE)</f>
        <v>Sanitation: secondary</v>
      </c>
      <c r="L83" s="369" t="s">
        <v>1068</v>
      </c>
      <c r="M83" s="369" t="s">
        <v>1069</v>
      </c>
      <c r="N83" s="369" t="s">
        <v>1070</v>
      </c>
      <c r="O83" s="369" t="s">
        <v>1069</v>
      </c>
      <c r="P83" s="369" t="s">
        <v>1071</v>
      </c>
      <c r="Q83" s="369" t="s">
        <v>1072</v>
      </c>
      <c r="R83" s="369"/>
      <c r="S83" s="369"/>
      <c r="T83" s="369" t="s">
        <v>1068</v>
      </c>
      <c r="U83" s="370" t="s">
        <v>276</v>
      </c>
    </row>
    <row r="84" spans="1:21" x14ac:dyDescent="0.25">
      <c r="A84" s="366" t="s">
        <v>36</v>
      </c>
      <c r="B84" s="371" t="s">
        <v>1073</v>
      </c>
      <c r="C84" s="371" t="s">
        <v>1074</v>
      </c>
      <c r="D84" s="371" t="s">
        <v>1075</v>
      </c>
      <c r="E84" s="371" t="s">
        <v>1076</v>
      </c>
      <c r="H84" s="369">
        <v>51</v>
      </c>
      <c r="I84" s="369" t="str">
        <f>HLOOKUP(Introduction!$G$4,nametranslations,H84,FALSE)</f>
        <v>Hygiene: total</v>
      </c>
      <c r="L84" s="369" t="s">
        <v>1077</v>
      </c>
      <c r="M84" s="369" t="s">
        <v>1078</v>
      </c>
      <c r="N84" s="369" t="s">
        <v>1078</v>
      </c>
      <c r="O84" s="369" t="s">
        <v>1079</v>
      </c>
      <c r="P84" s="369" t="s">
        <v>1080</v>
      </c>
      <c r="Q84" s="369" t="s">
        <v>1081</v>
      </c>
      <c r="R84" s="369"/>
      <c r="S84" s="369"/>
      <c r="T84" s="369" t="s">
        <v>1077</v>
      </c>
      <c r="U84" s="370" t="s">
        <v>276</v>
      </c>
    </row>
    <row r="85" spans="1:21" x14ac:dyDescent="0.25">
      <c r="A85" s="366" t="s">
        <v>1082</v>
      </c>
      <c r="B85" s="366" t="s">
        <v>1083</v>
      </c>
      <c r="C85" s="366" t="s">
        <v>1084</v>
      </c>
      <c r="D85" s="366" t="s">
        <v>1085</v>
      </c>
      <c r="E85" s="366" t="s">
        <v>932</v>
      </c>
      <c r="H85" s="369">
        <v>52</v>
      </c>
      <c r="I85" s="369" t="str">
        <f>HLOOKUP(Introduction!$G$4,nametranslations,H85,FALSE)</f>
        <v>Hygiene: urban</v>
      </c>
      <c r="L85" s="369" t="s">
        <v>1086</v>
      </c>
      <c r="M85" s="369" t="s">
        <v>1087</v>
      </c>
      <c r="N85" s="369" t="s">
        <v>1088</v>
      </c>
      <c r="O85" s="369" t="s">
        <v>1087</v>
      </c>
      <c r="P85" s="369" t="s">
        <v>1089</v>
      </c>
      <c r="Q85" s="369" t="s">
        <v>1090</v>
      </c>
      <c r="R85" s="369"/>
      <c r="S85" s="369"/>
      <c r="T85" s="369" t="s">
        <v>1086</v>
      </c>
      <c r="U85" s="369" t="s">
        <v>274</v>
      </c>
    </row>
    <row r="86" spans="1:21" x14ac:dyDescent="0.25">
      <c r="A86" s="366" t="s">
        <v>14</v>
      </c>
      <c r="B86" s="366" t="s">
        <v>480</v>
      </c>
      <c r="C86" s="366" t="s">
        <v>481</v>
      </c>
      <c r="D86" s="366" t="s">
        <v>482</v>
      </c>
      <c r="E86" s="366" t="s">
        <v>483</v>
      </c>
      <c r="H86" s="369">
        <v>53</v>
      </c>
      <c r="I86" s="369" t="str">
        <f>HLOOKUP(Introduction!$G$4,nametranslations,H86,FALSE)</f>
        <v>Hygiene: rural</v>
      </c>
      <c r="L86" s="369" t="s">
        <v>1091</v>
      </c>
      <c r="M86" s="369" t="s">
        <v>1092</v>
      </c>
      <c r="N86" s="369" t="s">
        <v>1093</v>
      </c>
      <c r="O86" s="369" t="s">
        <v>1092</v>
      </c>
      <c r="P86" s="369" t="s">
        <v>1094</v>
      </c>
      <c r="Q86" s="369" t="s">
        <v>1095</v>
      </c>
      <c r="R86" s="369"/>
      <c r="S86" s="369"/>
      <c r="T86" s="369" t="s">
        <v>1091</v>
      </c>
      <c r="U86" s="369" t="s">
        <v>276</v>
      </c>
    </row>
    <row r="87" spans="1:21" x14ac:dyDescent="0.25">
      <c r="A87" s="366" t="s">
        <v>15</v>
      </c>
      <c r="B87" s="366" t="s">
        <v>488</v>
      </c>
      <c r="C87" s="366" t="s">
        <v>489</v>
      </c>
      <c r="D87" s="366" t="s">
        <v>490</v>
      </c>
      <c r="E87" s="366" t="s">
        <v>1096</v>
      </c>
      <c r="H87" s="369">
        <v>54</v>
      </c>
      <c r="I87" s="369" t="str">
        <f>HLOOKUP(Introduction!$G$4,nametranslations,H87,FALSE)</f>
        <v>Hygiene: pre-primary</v>
      </c>
      <c r="L87" s="369" t="s">
        <v>1097</v>
      </c>
      <c r="M87" s="369" t="s">
        <v>1098</v>
      </c>
      <c r="N87" s="369" t="s">
        <v>1099</v>
      </c>
      <c r="O87" s="369" t="s">
        <v>1100</v>
      </c>
      <c r="P87" s="369" t="s">
        <v>1101</v>
      </c>
      <c r="Q87" s="369" t="s">
        <v>1102</v>
      </c>
      <c r="R87" s="369"/>
      <c r="S87" s="369"/>
      <c r="T87" s="369" t="s">
        <v>1097</v>
      </c>
      <c r="U87" s="370" t="s">
        <v>276</v>
      </c>
    </row>
    <row r="88" spans="1:21" x14ac:dyDescent="0.25">
      <c r="A88" s="366" t="s">
        <v>6</v>
      </c>
      <c r="B88" s="371" t="s">
        <v>1103</v>
      </c>
      <c r="C88" s="371" t="s">
        <v>1104</v>
      </c>
      <c r="D88" s="371" t="s">
        <v>1105</v>
      </c>
      <c r="E88" s="371" t="s">
        <v>1106</v>
      </c>
      <c r="H88" s="369">
        <v>55</v>
      </c>
      <c r="I88" s="369" t="str">
        <f>HLOOKUP(Introduction!$G$4,nametranslations,H88,FALSE)</f>
        <v>Hygiene: primary</v>
      </c>
      <c r="L88" s="369" t="s">
        <v>1107</v>
      </c>
      <c r="M88" s="369" t="s">
        <v>1108</v>
      </c>
      <c r="N88" s="369" t="s">
        <v>1109</v>
      </c>
      <c r="O88" s="369" t="s">
        <v>1110</v>
      </c>
      <c r="P88" s="369" t="s">
        <v>1111</v>
      </c>
      <c r="Q88" s="369" t="s">
        <v>1112</v>
      </c>
      <c r="R88" s="369"/>
      <c r="S88" s="369"/>
      <c r="T88" s="369" t="s">
        <v>1107</v>
      </c>
      <c r="U88" s="369" t="s">
        <v>276</v>
      </c>
    </row>
    <row r="89" spans="1:21" x14ac:dyDescent="0.25">
      <c r="A89" s="366" t="s">
        <v>5</v>
      </c>
      <c r="B89" s="371" t="s">
        <v>1113</v>
      </c>
      <c r="C89" s="371" t="s">
        <v>1114</v>
      </c>
      <c r="D89" s="371" t="s">
        <v>1115</v>
      </c>
      <c r="E89" s="371" t="s">
        <v>1116</v>
      </c>
      <c r="H89" s="369">
        <v>56</v>
      </c>
      <c r="I89" s="369" t="str">
        <f>HLOOKUP(Introduction!$G$4,nametranslations,H89,FALSE)</f>
        <v>Hygiene: secondary</v>
      </c>
      <c r="L89" s="369" t="s">
        <v>1117</v>
      </c>
      <c r="M89" s="369" t="s">
        <v>1118</v>
      </c>
      <c r="N89" s="369" t="s">
        <v>1119</v>
      </c>
      <c r="O89" s="369" t="s">
        <v>1120</v>
      </c>
      <c r="P89" s="369" t="s">
        <v>1121</v>
      </c>
      <c r="Q89" s="369" t="s">
        <v>1122</v>
      </c>
      <c r="R89" s="369"/>
      <c r="S89" s="369"/>
      <c r="T89" s="369" t="s">
        <v>1117</v>
      </c>
      <c r="U89" s="369" t="s">
        <v>274</v>
      </c>
    </row>
    <row r="90" spans="1:21" x14ac:dyDescent="0.25">
      <c r="A90" s="366" t="s">
        <v>21</v>
      </c>
      <c r="B90" s="366" t="s">
        <v>1123</v>
      </c>
      <c r="C90" s="366" t="s">
        <v>1124</v>
      </c>
      <c r="D90" s="366" t="s">
        <v>1125</v>
      </c>
      <c r="E90" s="366" t="s">
        <v>1126</v>
      </c>
      <c r="H90" s="369"/>
      <c r="I90" s="369"/>
      <c r="L90" s="369" t="s">
        <v>1127</v>
      </c>
      <c r="M90" s="369" t="s">
        <v>1128</v>
      </c>
      <c r="N90" s="369" t="s">
        <v>1129</v>
      </c>
      <c r="O90" s="369" t="s">
        <v>1130</v>
      </c>
      <c r="P90" s="369" t="s">
        <v>1131</v>
      </c>
      <c r="Q90" s="369" t="s">
        <v>1132</v>
      </c>
      <c r="R90" s="369"/>
      <c r="S90" s="369"/>
      <c r="T90" s="369" t="s">
        <v>1127</v>
      </c>
      <c r="U90" s="369" t="s">
        <v>274</v>
      </c>
    </row>
    <row r="91" spans="1:21" x14ac:dyDescent="0.25">
      <c r="A91" s="366" t="s">
        <v>28</v>
      </c>
      <c r="B91" s="366" t="s">
        <v>1133</v>
      </c>
      <c r="C91" s="366" t="s">
        <v>1134</v>
      </c>
      <c r="D91" s="366" t="s">
        <v>1135</v>
      </c>
      <c r="E91" s="366" t="s">
        <v>1136</v>
      </c>
      <c r="I91" s="369"/>
      <c r="L91" s="369" t="s">
        <v>1137</v>
      </c>
      <c r="M91" s="369" t="s">
        <v>1138</v>
      </c>
      <c r="N91" s="369" t="s">
        <v>1138</v>
      </c>
      <c r="O91" s="369" t="s">
        <v>1138</v>
      </c>
      <c r="P91" s="369" t="s">
        <v>1139</v>
      </c>
      <c r="Q91" s="369" t="s">
        <v>1140</v>
      </c>
      <c r="R91" s="369"/>
      <c r="S91" s="369"/>
      <c r="T91" s="369" t="s">
        <v>1137</v>
      </c>
      <c r="U91" s="370" t="s">
        <v>275</v>
      </c>
    </row>
    <row r="92" spans="1:21" x14ac:dyDescent="0.25">
      <c r="A92" s="366" t="s">
        <v>111</v>
      </c>
      <c r="B92" s="371" t="s">
        <v>1141</v>
      </c>
      <c r="C92" s="371" t="s">
        <v>1142</v>
      </c>
      <c r="D92" s="371" t="s">
        <v>1143</v>
      </c>
      <c r="E92" s="371" t="s">
        <v>1144</v>
      </c>
      <c r="I92" s="369"/>
      <c r="L92" s="369" t="s">
        <v>1145</v>
      </c>
      <c r="M92" s="369" t="s">
        <v>1146</v>
      </c>
      <c r="N92" s="369" t="s">
        <v>1147</v>
      </c>
      <c r="O92" s="369" t="s">
        <v>1148</v>
      </c>
      <c r="P92" s="369" t="s">
        <v>1149</v>
      </c>
      <c r="Q92" s="369" t="s">
        <v>1150</v>
      </c>
      <c r="R92" s="369"/>
      <c r="S92" s="369"/>
      <c r="T92" s="369" t="s">
        <v>1145</v>
      </c>
      <c r="U92" s="370" t="s">
        <v>276</v>
      </c>
    </row>
    <row r="93" spans="1:21" x14ac:dyDescent="0.25">
      <c r="A93" s="366" t="s">
        <v>110</v>
      </c>
      <c r="B93" s="371" t="s">
        <v>1151</v>
      </c>
      <c r="C93" s="371" t="s">
        <v>1152</v>
      </c>
      <c r="D93" s="371" t="s">
        <v>1153</v>
      </c>
      <c r="E93" s="371" t="s">
        <v>1154</v>
      </c>
      <c r="I93" s="369"/>
      <c r="L93" s="369" t="s">
        <v>1155</v>
      </c>
      <c r="M93" s="369" t="s">
        <v>1156</v>
      </c>
      <c r="N93" s="369" t="s">
        <v>1156</v>
      </c>
      <c r="O93" s="369" t="s">
        <v>1156</v>
      </c>
      <c r="P93" s="369" t="s">
        <v>1157</v>
      </c>
      <c r="Q93" s="369" t="s">
        <v>1158</v>
      </c>
      <c r="R93" s="369"/>
      <c r="S93" s="369"/>
      <c r="T93" s="369" t="s">
        <v>1155</v>
      </c>
      <c r="U93" s="369" t="s">
        <v>274</v>
      </c>
    </row>
    <row r="94" spans="1:21" x14ac:dyDescent="0.25">
      <c r="A94" s="366" t="s">
        <v>185</v>
      </c>
      <c r="B94" s="371" t="s">
        <v>185</v>
      </c>
      <c r="C94" s="371" t="s">
        <v>185</v>
      </c>
      <c r="D94" s="371" t="s">
        <v>1159</v>
      </c>
      <c r="E94" s="371" t="s">
        <v>185</v>
      </c>
      <c r="I94" s="369"/>
      <c r="L94" s="369" t="s">
        <v>1160</v>
      </c>
      <c r="M94" s="369" t="s">
        <v>1161</v>
      </c>
      <c r="N94" s="369" t="s">
        <v>1161</v>
      </c>
      <c r="O94" s="369" t="s">
        <v>1161</v>
      </c>
      <c r="P94" s="369" t="s">
        <v>1162</v>
      </c>
      <c r="Q94" s="369" t="s">
        <v>1163</v>
      </c>
      <c r="R94" s="369"/>
      <c r="S94" s="369"/>
      <c r="T94" s="369" t="s">
        <v>1160</v>
      </c>
      <c r="U94" s="369" t="s">
        <v>274</v>
      </c>
    </row>
    <row r="95" spans="1:21" x14ac:dyDescent="0.25">
      <c r="A95" s="371" t="s">
        <v>1164</v>
      </c>
      <c r="B95" s="371" t="s">
        <v>1165</v>
      </c>
      <c r="C95" s="371" t="s">
        <v>1166</v>
      </c>
      <c r="D95" s="371" t="s">
        <v>1167</v>
      </c>
      <c r="E95" s="371" t="s">
        <v>1168</v>
      </c>
      <c r="I95" s="369"/>
      <c r="L95" s="369" t="s">
        <v>1169</v>
      </c>
      <c r="M95" s="369" t="s">
        <v>1170</v>
      </c>
      <c r="N95" s="369" t="s">
        <v>1171</v>
      </c>
      <c r="O95" s="369" t="s">
        <v>1172</v>
      </c>
      <c r="P95" s="369" t="s">
        <v>1173</v>
      </c>
      <c r="Q95" s="369" t="s">
        <v>1174</v>
      </c>
      <c r="R95" s="369"/>
      <c r="S95" s="369"/>
      <c r="T95" s="369" t="s">
        <v>1169</v>
      </c>
      <c r="U95" s="369" t="s">
        <v>274</v>
      </c>
    </row>
    <row r="96" spans="1:21" x14ac:dyDescent="0.25">
      <c r="A96" s="366" t="s">
        <v>1175</v>
      </c>
      <c r="B96" s="371" t="s">
        <v>1176</v>
      </c>
      <c r="C96" s="371" t="s">
        <v>1177</v>
      </c>
      <c r="D96" s="371" t="s">
        <v>1178</v>
      </c>
      <c r="E96" s="371" t="s">
        <v>1179</v>
      </c>
      <c r="I96" s="369"/>
      <c r="L96" s="369" t="s">
        <v>1180</v>
      </c>
      <c r="M96" s="369" t="s">
        <v>1181</v>
      </c>
      <c r="N96" s="369" t="s">
        <v>1182</v>
      </c>
      <c r="O96" s="369" t="s">
        <v>1183</v>
      </c>
      <c r="P96" s="369" t="s">
        <v>1184</v>
      </c>
      <c r="Q96" s="369" t="s">
        <v>1185</v>
      </c>
      <c r="R96" s="369"/>
      <c r="S96" s="369"/>
      <c r="T96" s="369" t="s">
        <v>1180</v>
      </c>
      <c r="U96" s="369" t="s">
        <v>274</v>
      </c>
    </row>
    <row r="97" spans="1:21" x14ac:dyDescent="0.25">
      <c r="A97" s="371" t="s">
        <v>150</v>
      </c>
      <c r="B97" s="371" t="s">
        <v>1186</v>
      </c>
      <c r="C97" s="371" t="s">
        <v>1187</v>
      </c>
      <c r="D97" s="371" t="s">
        <v>1188</v>
      </c>
      <c r="E97" s="371" t="s">
        <v>1189</v>
      </c>
      <c r="I97" s="369"/>
      <c r="L97" s="369" t="s">
        <v>1190</v>
      </c>
      <c r="M97" s="369" t="s">
        <v>1191</v>
      </c>
      <c r="N97" s="369" t="s">
        <v>1191</v>
      </c>
      <c r="O97" s="369" t="s">
        <v>1191</v>
      </c>
      <c r="P97" s="369" t="s">
        <v>1192</v>
      </c>
      <c r="Q97" s="369" t="s">
        <v>1193</v>
      </c>
      <c r="R97" s="369"/>
      <c r="S97" s="369"/>
      <c r="T97" s="369" t="s">
        <v>1190</v>
      </c>
      <c r="U97" s="370" t="s">
        <v>275</v>
      </c>
    </row>
    <row r="98" spans="1:21" x14ac:dyDescent="0.25">
      <c r="A98" s="366" t="s">
        <v>1194</v>
      </c>
      <c r="B98" s="371" t="s">
        <v>1195</v>
      </c>
      <c r="C98" s="371" t="s">
        <v>1196</v>
      </c>
      <c r="D98" s="371" t="s">
        <v>1197</v>
      </c>
      <c r="E98" s="371" t="s">
        <v>1198</v>
      </c>
      <c r="I98" s="369"/>
      <c r="L98" s="369" t="s">
        <v>1199</v>
      </c>
      <c r="M98" s="369" t="s">
        <v>1200</v>
      </c>
      <c r="N98" s="369" t="s">
        <v>1201</v>
      </c>
      <c r="O98" s="369" t="s">
        <v>1202</v>
      </c>
      <c r="P98" s="369" t="s">
        <v>1203</v>
      </c>
      <c r="Q98" s="369" t="s">
        <v>1204</v>
      </c>
      <c r="R98" s="369"/>
      <c r="S98" s="369"/>
      <c r="T98" s="369" t="s">
        <v>1199</v>
      </c>
      <c r="U98" s="369" t="s">
        <v>274</v>
      </c>
    </row>
    <row r="99" spans="1:21" x14ac:dyDescent="0.25">
      <c r="A99" s="371" t="s">
        <v>1205</v>
      </c>
      <c r="B99" s="371" t="s">
        <v>1205</v>
      </c>
      <c r="C99" s="371" t="s">
        <v>1205</v>
      </c>
      <c r="D99" s="371" t="s">
        <v>1206</v>
      </c>
      <c r="E99" s="371" t="s">
        <v>1207</v>
      </c>
      <c r="I99" s="369"/>
      <c r="L99" s="369" t="s">
        <v>1208</v>
      </c>
      <c r="M99" s="369" t="s">
        <v>1209</v>
      </c>
      <c r="N99" s="369" t="s">
        <v>1210</v>
      </c>
      <c r="O99" s="369" t="s">
        <v>1211</v>
      </c>
      <c r="P99" s="369" t="s">
        <v>1212</v>
      </c>
      <c r="Q99" s="369" t="s">
        <v>1213</v>
      </c>
      <c r="R99" s="369"/>
      <c r="S99" s="369"/>
      <c r="T99" s="369" t="s">
        <v>1208</v>
      </c>
      <c r="U99" s="369" t="s">
        <v>276</v>
      </c>
    </row>
    <row r="100" spans="1:21" x14ac:dyDescent="0.25">
      <c r="A100" s="368" t="s">
        <v>1214</v>
      </c>
      <c r="I100" s="369"/>
      <c r="L100" s="369" t="s">
        <v>1215</v>
      </c>
      <c r="M100" s="369" t="s">
        <v>1216</v>
      </c>
      <c r="N100" s="369" t="s">
        <v>1217</v>
      </c>
      <c r="O100" s="369" t="s">
        <v>1218</v>
      </c>
      <c r="P100" s="369" t="s">
        <v>1219</v>
      </c>
      <c r="Q100" s="369" t="s">
        <v>1220</v>
      </c>
      <c r="R100" s="369"/>
      <c r="S100" s="369"/>
      <c r="T100" s="369" t="s">
        <v>1215</v>
      </c>
      <c r="U100" s="369" t="s">
        <v>274</v>
      </c>
    </row>
    <row r="101" spans="1:21" x14ac:dyDescent="0.25">
      <c r="A101" s="366" t="s">
        <v>27</v>
      </c>
      <c r="B101" s="371" t="s">
        <v>1221</v>
      </c>
      <c r="C101" s="371" t="s">
        <v>1222</v>
      </c>
      <c r="D101" s="371" t="s">
        <v>1223</v>
      </c>
      <c r="E101" s="371" t="s">
        <v>1224</v>
      </c>
      <c r="I101" s="369"/>
      <c r="L101" s="369" t="s">
        <v>1225</v>
      </c>
      <c r="M101" s="369" t="s">
        <v>1226</v>
      </c>
      <c r="N101" s="369" t="s">
        <v>1227</v>
      </c>
      <c r="O101" s="369" t="s">
        <v>1226</v>
      </c>
      <c r="P101" s="369" t="s">
        <v>1228</v>
      </c>
      <c r="Q101" s="369" t="s">
        <v>1229</v>
      </c>
      <c r="R101" s="369"/>
      <c r="S101" s="369"/>
      <c r="T101" s="369" t="s">
        <v>1225</v>
      </c>
      <c r="U101" s="369" t="s">
        <v>274</v>
      </c>
    </row>
    <row r="102" spans="1:21" x14ac:dyDescent="0.25">
      <c r="A102" s="366" t="s">
        <v>55</v>
      </c>
      <c r="B102" s="371" t="s">
        <v>1230</v>
      </c>
      <c r="C102" s="371" t="s">
        <v>1231</v>
      </c>
      <c r="D102" s="371" t="s">
        <v>1232</v>
      </c>
      <c r="E102" s="371" t="s">
        <v>1233</v>
      </c>
      <c r="I102" s="369"/>
      <c r="L102" s="369" t="s">
        <v>1234</v>
      </c>
      <c r="M102" s="369" t="s">
        <v>1235</v>
      </c>
      <c r="N102" s="369" t="s">
        <v>1236</v>
      </c>
      <c r="O102" s="369" t="s">
        <v>1237</v>
      </c>
      <c r="P102" s="369" t="s">
        <v>1238</v>
      </c>
      <c r="Q102" s="369" t="s">
        <v>1239</v>
      </c>
      <c r="R102" s="369"/>
      <c r="S102" s="369"/>
      <c r="T102" s="369" t="s">
        <v>1234</v>
      </c>
      <c r="U102" s="369" t="s">
        <v>274</v>
      </c>
    </row>
    <row r="103" spans="1:21" x14ac:dyDescent="0.25">
      <c r="A103" s="366" t="s">
        <v>24</v>
      </c>
      <c r="B103" s="371" t="s">
        <v>1240</v>
      </c>
      <c r="C103" s="371" t="s">
        <v>1241</v>
      </c>
      <c r="D103" s="371" t="s">
        <v>1242</v>
      </c>
      <c r="E103" s="371" t="s">
        <v>1243</v>
      </c>
      <c r="I103" s="369"/>
      <c r="L103" s="369" t="s">
        <v>1244</v>
      </c>
      <c r="M103" s="369" t="s">
        <v>1245</v>
      </c>
      <c r="N103" s="369" t="s">
        <v>1246</v>
      </c>
      <c r="O103" s="369" t="s">
        <v>1245</v>
      </c>
      <c r="P103" s="369" t="s">
        <v>1247</v>
      </c>
      <c r="Q103" s="369" t="s">
        <v>1248</v>
      </c>
      <c r="R103" s="369"/>
      <c r="S103" s="369"/>
      <c r="T103" s="369" t="s">
        <v>1244</v>
      </c>
      <c r="U103" s="369" t="s">
        <v>274</v>
      </c>
    </row>
    <row r="104" spans="1:21" x14ac:dyDescent="0.25">
      <c r="A104" s="366" t="s">
        <v>0</v>
      </c>
      <c r="B104" s="371" t="s">
        <v>1249</v>
      </c>
      <c r="C104" s="371" t="s">
        <v>1250</v>
      </c>
      <c r="D104" s="371" t="s">
        <v>1251</v>
      </c>
      <c r="E104" s="371" t="s">
        <v>1252</v>
      </c>
      <c r="I104" s="369"/>
      <c r="L104" s="369" t="s">
        <v>1253</v>
      </c>
      <c r="M104" s="369" t="s">
        <v>1254</v>
      </c>
      <c r="N104" s="369" t="s">
        <v>1255</v>
      </c>
      <c r="O104" s="369" t="s">
        <v>1256</v>
      </c>
      <c r="P104" s="369" t="s">
        <v>1257</v>
      </c>
      <c r="Q104" s="369" t="s">
        <v>1258</v>
      </c>
      <c r="R104" s="369"/>
      <c r="S104" s="369"/>
      <c r="T104" s="369" t="s">
        <v>1253</v>
      </c>
      <c r="U104" s="369" t="s">
        <v>274</v>
      </c>
    </row>
    <row r="105" spans="1:21" x14ac:dyDescent="0.25">
      <c r="A105" s="366" t="s">
        <v>37</v>
      </c>
      <c r="B105" s="371" t="s">
        <v>1259</v>
      </c>
      <c r="C105" s="371" t="s">
        <v>1259</v>
      </c>
      <c r="D105" s="371" t="s">
        <v>1260</v>
      </c>
      <c r="E105" s="371" t="s">
        <v>1261</v>
      </c>
      <c r="I105" s="369"/>
      <c r="L105" s="369" t="s">
        <v>1262</v>
      </c>
      <c r="M105" s="369" t="s">
        <v>1263</v>
      </c>
      <c r="N105" s="369" t="s">
        <v>1264</v>
      </c>
      <c r="O105" s="369" t="s">
        <v>1265</v>
      </c>
      <c r="P105" s="369" t="s">
        <v>1266</v>
      </c>
      <c r="Q105" s="369" t="s">
        <v>1267</v>
      </c>
      <c r="R105" s="369"/>
      <c r="S105" s="369"/>
      <c r="T105" s="369" t="s">
        <v>1262</v>
      </c>
      <c r="U105" s="369" t="s">
        <v>274</v>
      </c>
    </row>
    <row r="106" spans="1:21" x14ac:dyDescent="0.25">
      <c r="A106" s="366" t="s">
        <v>1268</v>
      </c>
      <c r="B106" s="371" t="s">
        <v>1269</v>
      </c>
      <c r="C106" s="371" t="s">
        <v>1270</v>
      </c>
      <c r="D106" s="371" t="s">
        <v>1271</v>
      </c>
      <c r="E106" s="371" t="s">
        <v>1272</v>
      </c>
      <c r="I106" s="369"/>
      <c r="L106" s="369" t="s">
        <v>1273</v>
      </c>
      <c r="M106" s="369" t="s">
        <v>1274</v>
      </c>
      <c r="N106" s="369" t="s">
        <v>1275</v>
      </c>
      <c r="O106" s="369" t="s">
        <v>1276</v>
      </c>
      <c r="P106" s="369" t="s">
        <v>1277</v>
      </c>
      <c r="Q106" s="369" t="s">
        <v>1278</v>
      </c>
      <c r="R106" s="369"/>
      <c r="S106" s="369"/>
      <c r="T106" s="369" t="s">
        <v>1273</v>
      </c>
      <c r="U106" s="369" t="s">
        <v>274</v>
      </c>
    </row>
    <row r="107" spans="1:21" x14ac:dyDescent="0.25">
      <c r="A107" s="366" t="s">
        <v>97</v>
      </c>
      <c r="B107" s="371" t="s">
        <v>1279</v>
      </c>
      <c r="C107" s="371" t="s">
        <v>1280</v>
      </c>
      <c r="D107" s="371" t="s">
        <v>1281</v>
      </c>
      <c r="E107" s="371" t="s">
        <v>1282</v>
      </c>
      <c r="L107" s="369" t="s">
        <v>1283</v>
      </c>
      <c r="M107" s="369" t="s">
        <v>1284</v>
      </c>
      <c r="N107" s="369" t="s">
        <v>1284</v>
      </c>
      <c r="O107" s="369" t="s">
        <v>1284</v>
      </c>
      <c r="P107" s="369" t="s">
        <v>1285</v>
      </c>
      <c r="Q107" s="369" t="s">
        <v>1286</v>
      </c>
      <c r="R107" s="369"/>
      <c r="S107" s="369"/>
      <c r="T107" s="369" t="s">
        <v>1283</v>
      </c>
      <c r="U107" s="370" t="s">
        <v>278</v>
      </c>
    </row>
    <row r="108" spans="1:21" x14ac:dyDescent="0.25">
      <c r="A108" s="366" t="s">
        <v>98</v>
      </c>
      <c r="B108" s="371" t="s">
        <v>1287</v>
      </c>
      <c r="C108" s="371" t="s">
        <v>1288</v>
      </c>
      <c r="D108" s="371" t="s">
        <v>1289</v>
      </c>
      <c r="E108" s="371" t="s">
        <v>1290</v>
      </c>
      <c r="I108" s="374" t="s">
        <v>1291</v>
      </c>
      <c r="L108" s="369" t="s">
        <v>1292</v>
      </c>
      <c r="M108" s="369" t="s">
        <v>1293</v>
      </c>
      <c r="N108" s="369" t="s">
        <v>1294</v>
      </c>
      <c r="O108" s="369" t="s">
        <v>1295</v>
      </c>
      <c r="P108" s="369" t="s">
        <v>1296</v>
      </c>
      <c r="Q108" s="369" t="s">
        <v>1297</v>
      </c>
      <c r="R108" s="369"/>
      <c r="S108" s="369"/>
      <c r="T108" s="369" t="s">
        <v>1292</v>
      </c>
      <c r="U108" s="369" t="s">
        <v>274</v>
      </c>
    </row>
    <row r="109" spans="1:21" x14ac:dyDescent="0.25">
      <c r="A109" s="366" t="s">
        <v>56</v>
      </c>
      <c r="B109" s="371" t="s">
        <v>1298</v>
      </c>
      <c r="C109" s="371" t="s">
        <v>1299</v>
      </c>
      <c r="D109" s="371" t="s">
        <v>1300</v>
      </c>
      <c r="E109" s="371" t="s">
        <v>1301</v>
      </c>
      <c r="I109" s="369" t="str">
        <f>HLOOKUP(Introduction!$G$4,nametranslations,94,FALSE)</f>
        <v>EMIS</v>
      </c>
      <c r="L109" s="369" t="s">
        <v>1302</v>
      </c>
      <c r="M109" s="369" t="s">
        <v>1303</v>
      </c>
      <c r="N109" s="369" t="s">
        <v>1304</v>
      </c>
      <c r="O109" s="369" t="s">
        <v>1303</v>
      </c>
      <c r="P109" s="369" t="s">
        <v>1305</v>
      </c>
      <c r="Q109" s="369" t="s">
        <v>1306</v>
      </c>
      <c r="R109" s="369"/>
      <c r="S109" s="369"/>
      <c r="T109" s="369" t="s">
        <v>1302</v>
      </c>
      <c r="U109" s="369" t="s">
        <v>274</v>
      </c>
    </row>
    <row r="110" spans="1:21" x14ac:dyDescent="0.25">
      <c r="A110" s="366" t="s">
        <v>1307</v>
      </c>
      <c r="B110" s="371" t="s">
        <v>1308</v>
      </c>
      <c r="C110" s="371" t="s">
        <v>1309</v>
      </c>
      <c r="D110" s="371" t="s">
        <v>1310</v>
      </c>
      <c r="E110" s="371" t="s">
        <v>1311</v>
      </c>
      <c r="I110" s="369" t="str">
        <f>HLOOKUP(Introduction!$G$4,nametranslations,95,FALSE)</f>
        <v>Survey</v>
      </c>
      <c r="L110" s="369" t="s">
        <v>1312</v>
      </c>
      <c r="M110" s="369" t="s">
        <v>1313</v>
      </c>
      <c r="N110" s="369" t="s">
        <v>1314</v>
      </c>
      <c r="O110" s="369" t="s">
        <v>1315</v>
      </c>
      <c r="P110" s="369" t="s">
        <v>1316</v>
      </c>
      <c r="Q110" s="369" t="s">
        <v>1317</v>
      </c>
      <c r="R110" s="369"/>
      <c r="S110" s="369"/>
      <c r="T110" s="369" t="s">
        <v>1312</v>
      </c>
      <c r="U110" s="369" t="s">
        <v>276</v>
      </c>
    </row>
    <row r="111" spans="1:21" x14ac:dyDescent="0.25">
      <c r="A111" s="366" t="s">
        <v>12</v>
      </c>
      <c r="B111" s="366" t="s">
        <v>1318</v>
      </c>
      <c r="C111" s="371" t="s">
        <v>1319</v>
      </c>
      <c r="D111" s="371" t="s">
        <v>1320</v>
      </c>
      <c r="E111" s="371" t="s">
        <v>1321</v>
      </c>
      <c r="I111" s="369" t="str">
        <f>HLOOKUP(Introduction!$G$4,nametranslations,96,FALSE)</f>
        <v>Census</v>
      </c>
      <c r="L111" s="369" t="s">
        <v>1322</v>
      </c>
      <c r="M111" s="369" t="s">
        <v>1323</v>
      </c>
      <c r="N111" s="369" t="s">
        <v>1324</v>
      </c>
      <c r="O111" s="369" t="s">
        <v>1323</v>
      </c>
      <c r="P111" s="369" t="s">
        <v>1325</v>
      </c>
      <c r="Q111" s="369" t="s">
        <v>1326</v>
      </c>
      <c r="R111" s="369"/>
      <c r="S111" s="369"/>
      <c r="T111" s="369" t="s">
        <v>1322</v>
      </c>
      <c r="U111" s="369" t="s">
        <v>274</v>
      </c>
    </row>
    <row r="112" spans="1:21" x14ac:dyDescent="0.25">
      <c r="A112" s="366" t="s">
        <v>106</v>
      </c>
      <c r="B112" s="371" t="s">
        <v>1327</v>
      </c>
      <c r="C112" s="371" t="s">
        <v>1328</v>
      </c>
      <c r="D112" s="371" t="s">
        <v>1329</v>
      </c>
      <c r="E112" s="371" t="s">
        <v>1330</v>
      </c>
      <c r="I112" s="369" t="str">
        <f>HLOOKUP(Introduction!$G$4,nametranslations,97,FALSE)</f>
        <v>Other</v>
      </c>
      <c r="L112" s="369" t="s">
        <v>1331</v>
      </c>
      <c r="M112" s="369" t="s">
        <v>1332</v>
      </c>
      <c r="N112" s="369" t="s">
        <v>1332</v>
      </c>
      <c r="O112" s="369" t="s">
        <v>1332</v>
      </c>
      <c r="P112" s="369" t="s">
        <v>1333</v>
      </c>
      <c r="Q112" s="369" t="s">
        <v>1334</v>
      </c>
      <c r="R112" s="369"/>
      <c r="S112" s="369"/>
      <c r="T112" s="369" t="s">
        <v>1331</v>
      </c>
      <c r="U112" s="369" t="s">
        <v>274</v>
      </c>
    </row>
    <row r="113" spans="1:21" x14ac:dyDescent="0.25">
      <c r="A113" s="366" t="s">
        <v>94</v>
      </c>
      <c r="B113" s="371" t="s">
        <v>1335</v>
      </c>
      <c r="C113" s="371" t="s">
        <v>1336</v>
      </c>
      <c r="D113" s="371" t="s">
        <v>1337</v>
      </c>
      <c r="E113" s="371" t="s">
        <v>1338</v>
      </c>
      <c r="I113" s="369" t="str">
        <f>HLOOKUP(Introduction!$G$4,nametranslations,98,FALSE)</f>
        <v>Survey with microdata</v>
      </c>
      <c r="L113" s="369" t="s">
        <v>1339</v>
      </c>
      <c r="M113" s="369" t="s">
        <v>1340</v>
      </c>
      <c r="N113" s="369" t="s">
        <v>1341</v>
      </c>
      <c r="O113" s="369" t="s">
        <v>1342</v>
      </c>
      <c r="P113" s="369" t="s">
        <v>1343</v>
      </c>
      <c r="Q113" s="369" t="s">
        <v>1344</v>
      </c>
      <c r="R113" s="369"/>
      <c r="S113" s="369"/>
      <c r="T113" s="369" t="s">
        <v>1339</v>
      </c>
      <c r="U113" s="370" t="s">
        <v>278</v>
      </c>
    </row>
    <row r="114" spans="1:21" x14ac:dyDescent="0.25">
      <c r="A114" s="366" t="s">
        <v>95</v>
      </c>
      <c r="B114" s="371" t="s">
        <v>1345</v>
      </c>
      <c r="C114" s="371" t="s">
        <v>1346</v>
      </c>
      <c r="D114" s="371" t="s">
        <v>1347</v>
      </c>
      <c r="E114" s="371" t="s">
        <v>1348</v>
      </c>
      <c r="I114" s="369" t="str">
        <f>HLOOKUP(Introduction!$G$4,nametranslations,99,FALSE)</f>
        <v>Admin</v>
      </c>
      <c r="L114" s="369" t="s">
        <v>1349</v>
      </c>
      <c r="M114" s="369" t="s">
        <v>1350</v>
      </c>
      <c r="N114" s="369" t="s">
        <v>1351</v>
      </c>
      <c r="O114" s="369" t="s">
        <v>1352</v>
      </c>
      <c r="P114" s="369" t="s">
        <v>1353</v>
      </c>
      <c r="Q114" s="369" t="s">
        <v>1354</v>
      </c>
      <c r="R114" s="369"/>
      <c r="S114" s="369"/>
      <c r="T114" s="369" t="s">
        <v>1349</v>
      </c>
      <c r="U114" s="369" t="s">
        <v>274</v>
      </c>
    </row>
    <row r="115" spans="1:21" x14ac:dyDescent="0.25">
      <c r="A115" s="366" t="s">
        <v>23</v>
      </c>
      <c r="B115" s="371" t="s">
        <v>1355</v>
      </c>
      <c r="C115" s="371" t="s">
        <v>1356</v>
      </c>
      <c r="D115" s="371" t="s">
        <v>1357</v>
      </c>
      <c r="E115" s="371" t="s">
        <v>1358</v>
      </c>
      <c r="L115" s="369" t="s">
        <v>1359</v>
      </c>
      <c r="M115" s="369" t="s">
        <v>1360</v>
      </c>
      <c r="N115" s="369" t="s">
        <v>1360</v>
      </c>
      <c r="O115" s="369" t="s">
        <v>1361</v>
      </c>
      <c r="P115" s="369" t="s">
        <v>1362</v>
      </c>
      <c r="Q115" s="369" t="s">
        <v>1363</v>
      </c>
      <c r="R115" s="369"/>
      <c r="S115" s="369"/>
      <c r="T115" s="369" t="s">
        <v>1359</v>
      </c>
      <c r="U115" s="370" t="s">
        <v>274</v>
      </c>
    </row>
    <row r="116" spans="1:21" x14ac:dyDescent="0.25">
      <c r="A116" s="366" t="s">
        <v>20</v>
      </c>
      <c r="B116" s="371" t="s">
        <v>1364</v>
      </c>
      <c r="C116" s="371" t="s">
        <v>1365</v>
      </c>
      <c r="D116" s="371" t="s">
        <v>1366</v>
      </c>
      <c r="E116" s="371" t="s">
        <v>1367</v>
      </c>
      <c r="L116" s="369" t="s">
        <v>1368</v>
      </c>
      <c r="M116" s="369" t="s">
        <v>1369</v>
      </c>
      <c r="N116" s="369" t="s">
        <v>1369</v>
      </c>
      <c r="O116" s="369" t="s">
        <v>1369</v>
      </c>
      <c r="P116" s="369" t="s">
        <v>1370</v>
      </c>
      <c r="Q116" s="369" t="s">
        <v>1371</v>
      </c>
      <c r="R116" s="369"/>
      <c r="S116" s="369"/>
      <c r="T116" s="369" t="s">
        <v>1368</v>
      </c>
      <c r="U116" s="369" t="s">
        <v>274</v>
      </c>
    </row>
    <row r="117" spans="1:21" x14ac:dyDescent="0.25">
      <c r="A117" s="366" t="s">
        <v>22</v>
      </c>
      <c r="B117" s="371" t="s">
        <v>1372</v>
      </c>
      <c r="C117" s="371" t="s">
        <v>1373</v>
      </c>
      <c r="D117" s="371" t="s">
        <v>1374</v>
      </c>
      <c r="E117" s="371" t="s">
        <v>1375</v>
      </c>
      <c r="L117" s="369" t="s">
        <v>1376</v>
      </c>
      <c r="M117" s="369" t="s">
        <v>1377</v>
      </c>
      <c r="N117" s="369" t="s">
        <v>1378</v>
      </c>
      <c r="O117" s="369" t="s">
        <v>1379</v>
      </c>
      <c r="P117" s="369" t="s">
        <v>1380</v>
      </c>
      <c r="Q117" s="369" t="s">
        <v>1381</v>
      </c>
      <c r="R117" s="369"/>
      <c r="S117" s="369"/>
      <c r="T117" s="369" t="s">
        <v>1376</v>
      </c>
      <c r="U117" s="370" t="s">
        <v>274</v>
      </c>
    </row>
    <row r="118" spans="1:21" x14ac:dyDescent="0.25">
      <c r="A118" s="366" t="s">
        <v>3</v>
      </c>
      <c r="B118" s="371" t="s">
        <v>1382</v>
      </c>
      <c r="C118" s="371" t="s">
        <v>1383</v>
      </c>
      <c r="D118" s="371" t="s">
        <v>1384</v>
      </c>
      <c r="E118" s="371" t="s">
        <v>1385</v>
      </c>
      <c r="L118" s="369" t="s">
        <v>1386</v>
      </c>
      <c r="M118" s="369" t="s">
        <v>1387</v>
      </c>
      <c r="N118" s="369" t="s">
        <v>1388</v>
      </c>
      <c r="O118" s="369" t="s">
        <v>1389</v>
      </c>
      <c r="P118" s="369" t="s">
        <v>1390</v>
      </c>
      <c r="Q118" s="369" t="s">
        <v>1391</v>
      </c>
      <c r="R118" s="369"/>
      <c r="S118" s="369"/>
      <c r="T118" s="369" t="s">
        <v>1386</v>
      </c>
      <c r="U118" s="369" t="s">
        <v>274</v>
      </c>
    </row>
    <row r="119" spans="1:21" x14ac:dyDescent="0.25">
      <c r="A119" s="366" t="s">
        <v>52</v>
      </c>
      <c r="B119" s="371" t="s">
        <v>1392</v>
      </c>
      <c r="C119" s="371" t="s">
        <v>1393</v>
      </c>
      <c r="D119" s="371" t="s">
        <v>1394</v>
      </c>
      <c r="E119" s="371" t="s">
        <v>1395</v>
      </c>
      <c r="L119" s="369" t="s">
        <v>1396</v>
      </c>
      <c r="M119" s="369" t="s">
        <v>1397</v>
      </c>
      <c r="N119" s="369" t="s">
        <v>1397</v>
      </c>
      <c r="O119" s="369" t="s">
        <v>1397</v>
      </c>
      <c r="P119" s="369" t="s">
        <v>1398</v>
      </c>
      <c r="Q119" s="369" t="s">
        <v>1399</v>
      </c>
      <c r="R119" s="369"/>
      <c r="S119" s="369"/>
      <c r="T119" s="369" t="s">
        <v>1396</v>
      </c>
      <c r="U119" s="369" t="s">
        <v>274</v>
      </c>
    </row>
    <row r="120" spans="1:21" x14ac:dyDescent="0.25">
      <c r="A120" s="366" t="s">
        <v>57</v>
      </c>
      <c r="B120" s="371" t="s">
        <v>1400</v>
      </c>
      <c r="C120" s="371" t="s">
        <v>1401</v>
      </c>
      <c r="D120" s="371" t="s">
        <v>1402</v>
      </c>
      <c r="E120" s="371" t="s">
        <v>1403</v>
      </c>
      <c r="L120" s="369" t="s">
        <v>1404</v>
      </c>
      <c r="M120" s="369" t="s">
        <v>1405</v>
      </c>
      <c r="N120" s="369" t="s">
        <v>1406</v>
      </c>
      <c r="O120" s="369" t="s">
        <v>1407</v>
      </c>
      <c r="P120" s="369" t="s">
        <v>1408</v>
      </c>
      <c r="Q120" s="369" t="s">
        <v>1409</v>
      </c>
      <c r="R120" s="369"/>
      <c r="S120" s="369"/>
      <c r="T120" s="369" t="s">
        <v>1404</v>
      </c>
      <c r="U120" s="369" t="s">
        <v>274</v>
      </c>
    </row>
    <row r="121" spans="1:21" x14ac:dyDescent="0.25">
      <c r="A121" s="366" t="s">
        <v>99</v>
      </c>
      <c r="B121" s="371" t="s">
        <v>1410</v>
      </c>
      <c r="C121" s="371" t="s">
        <v>1411</v>
      </c>
      <c r="D121" s="371" t="s">
        <v>1412</v>
      </c>
      <c r="E121" s="371" t="s">
        <v>1413</v>
      </c>
      <c r="L121" s="369" t="s">
        <v>1414</v>
      </c>
      <c r="M121" s="369" t="s">
        <v>1415</v>
      </c>
      <c r="N121" s="369" t="s">
        <v>1416</v>
      </c>
      <c r="O121" s="369" t="s">
        <v>1417</v>
      </c>
      <c r="P121" s="369" t="s">
        <v>1418</v>
      </c>
      <c r="Q121" s="369" t="s">
        <v>1419</v>
      </c>
      <c r="R121" s="369"/>
      <c r="S121" s="369"/>
      <c r="T121" s="369" t="s">
        <v>1414</v>
      </c>
      <c r="U121" s="369" t="s">
        <v>274</v>
      </c>
    </row>
    <row r="122" spans="1:21" x14ac:dyDescent="0.25">
      <c r="A122" s="366" t="s">
        <v>113</v>
      </c>
      <c r="B122" s="371" t="s">
        <v>1420</v>
      </c>
      <c r="C122" s="371" t="s">
        <v>1421</v>
      </c>
      <c r="D122" s="371" t="s">
        <v>1422</v>
      </c>
      <c r="E122" s="371" t="s">
        <v>1423</v>
      </c>
      <c r="L122" s="369" t="s">
        <v>1424</v>
      </c>
      <c r="M122" s="369" t="s">
        <v>1425</v>
      </c>
      <c r="N122" s="369" t="s">
        <v>1426</v>
      </c>
      <c r="O122" s="369" t="s">
        <v>1425</v>
      </c>
      <c r="P122" s="369" t="s">
        <v>1427</v>
      </c>
      <c r="Q122" s="369" t="s">
        <v>1428</v>
      </c>
      <c r="R122" s="369"/>
      <c r="S122" s="369"/>
      <c r="T122" s="369" t="s">
        <v>1424</v>
      </c>
      <c r="U122" s="370" t="s">
        <v>278</v>
      </c>
    </row>
    <row r="123" spans="1:21" x14ac:dyDescent="0.25">
      <c r="A123" s="366" t="s">
        <v>114</v>
      </c>
      <c r="B123" s="371" t="s">
        <v>1429</v>
      </c>
      <c r="C123" s="371" t="s">
        <v>1430</v>
      </c>
      <c r="D123" s="371" t="s">
        <v>1431</v>
      </c>
      <c r="E123" s="371" t="s">
        <v>1432</v>
      </c>
      <c r="L123" s="369" t="s">
        <v>1433</v>
      </c>
      <c r="M123" s="369" t="s">
        <v>1434</v>
      </c>
      <c r="N123" s="369" t="s">
        <v>1435</v>
      </c>
      <c r="O123" s="369" t="s">
        <v>1436</v>
      </c>
      <c r="P123" s="369" t="s">
        <v>1437</v>
      </c>
      <c r="Q123" s="369" t="s">
        <v>1438</v>
      </c>
      <c r="R123" s="369"/>
      <c r="S123" s="369"/>
      <c r="T123" s="369" t="s">
        <v>1433</v>
      </c>
      <c r="U123" s="369" t="s">
        <v>276</v>
      </c>
    </row>
    <row r="124" spans="1:21" x14ac:dyDescent="0.25">
      <c r="A124" s="366" t="s">
        <v>30</v>
      </c>
      <c r="B124" s="371" t="s">
        <v>1439</v>
      </c>
      <c r="C124" s="371" t="s">
        <v>1440</v>
      </c>
      <c r="D124" s="371" t="s">
        <v>1441</v>
      </c>
      <c r="E124" s="371" t="s">
        <v>1442</v>
      </c>
      <c r="L124" s="369" t="s">
        <v>1443</v>
      </c>
      <c r="M124" s="369" t="s">
        <v>1444</v>
      </c>
      <c r="N124" s="369" t="s">
        <v>1445</v>
      </c>
      <c r="O124" s="369" t="s">
        <v>1446</v>
      </c>
      <c r="P124" s="369" t="s">
        <v>1447</v>
      </c>
      <c r="Q124" s="369" t="s">
        <v>1448</v>
      </c>
      <c r="R124" s="369"/>
      <c r="S124" s="369"/>
      <c r="T124" s="369" t="s">
        <v>1443</v>
      </c>
      <c r="U124" s="369" t="s">
        <v>278</v>
      </c>
    </row>
    <row r="125" spans="1:21" x14ac:dyDescent="0.25">
      <c r="A125" s="366" t="s">
        <v>26</v>
      </c>
      <c r="B125" s="371" t="s">
        <v>1449</v>
      </c>
      <c r="C125" s="371" t="s">
        <v>1450</v>
      </c>
      <c r="D125" s="371" t="s">
        <v>1451</v>
      </c>
      <c r="E125" s="371" t="s">
        <v>1452</v>
      </c>
      <c r="L125" s="369" t="s">
        <v>1453</v>
      </c>
      <c r="M125" s="369" t="s">
        <v>1454</v>
      </c>
      <c r="N125" s="369" t="s">
        <v>1455</v>
      </c>
      <c r="O125" s="369" t="s">
        <v>1454</v>
      </c>
      <c r="P125" s="369" t="s">
        <v>1456</v>
      </c>
      <c r="Q125" s="369" t="s">
        <v>1457</v>
      </c>
      <c r="R125" s="369"/>
      <c r="S125" s="369"/>
      <c r="T125" s="369" t="s">
        <v>1453</v>
      </c>
      <c r="U125" s="369" t="s">
        <v>274</v>
      </c>
    </row>
    <row r="126" spans="1:21" x14ac:dyDescent="0.25">
      <c r="A126" s="366" t="s">
        <v>127</v>
      </c>
      <c r="B126" s="371" t="s">
        <v>1458</v>
      </c>
      <c r="C126" s="371" t="s">
        <v>1041</v>
      </c>
      <c r="D126" s="371" t="s">
        <v>1042</v>
      </c>
      <c r="E126" s="371" t="s">
        <v>1043</v>
      </c>
      <c r="L126" s="369" t="s">
        <v>1459</v>
      </c>
      <c r="M126" s="369" t="s">
        <v>1460</v>
      </c>
      <c r="N126" s="369" t="s">
        <v>1461</v>
      </c>
      <c r="O126" s="369" t="s">
        <v>1462</v>
      </c>
      <c r="P126" s="369" t="s">
        <v>1463</v>
      </c>
      <c r="Q126" s="369" t="s">
        <v>1464</v>
      </c>
      <c r="R126" s="369"/>
      <c r="S126" s="369"/>
      <c r="T126" s="369" t="s">
        <v>1459</v>
      </c>
      <c r="U126" s="370" t="s">
        <v>278</v>
      </c>
    </row>
    <row r="127" spans="1:21" x14ac:dyDescent="0.25">
      <c r="A127" s="366" t="s">
        <v>128</v>
      </c>
      <c r="B127" s="371" t="s">
        <v>1465</v>
      </c>
      <c r="C127" s="371" t="s">
        <v>1466</v>
      </c>
      <c r="D127" s="371" t="s">
        <v>1467</v>
      </c>
      <c r="E127" s="371" t="s">
        <v>1468</v>
      </c>
      <c r="L127" s="369" t="s">
        <v>1469</v>
      </c>
      <c r="M127" s="369" t="s">
        <v>1470</v>
      </c>
      <c r="N127" s="369" t="s">
        <v>1471</v>
      </c>
      <c r="O127" s="369" t="s">
        <v>1472</v>
      </c>
      <c r="P127" s="369" t="s">
        <v>1473</v>
      </c>
      <c r="Q127" s="369" t="s">
        <v>1474</v>
      </c>
      <c r="R127" s="369"/>
      <c r="S127" s="369"/>
      <c r="T127" s="369" t="s">
        <v>1469</v>
      </c>
      <c r="U127" s="369" t="s">
        <v>274</v>
      </c>
    </row>
    <row r="128" spans="1:21" x14ac:dyDescent="0.25">
      <c r="A128" s="366" t="s">
        <v>112</v>
      </c>
      <c r="B128" s="371" t="s">
        <v>1475</v>
      </c>
      <c r="C128" s="371" t="s">
        <v>1476</v>
      </c>
      <c r="D128" s="371" t="s">
        <v>1477</v>
      </c>
      <c r="E128" s="371" t="s">
        <v>1478</v>
      </c>
      <c r="L128" s="369" t="s">
        <v>1479</v>
      </c>
      <c r="M128" s="369" t="s">
        <v>1480</v>
      </c>
      <c r="N128" s="369" t="s">
        <v>1480</v>
      </c>
      <c r="O128" s="369" t="s">
        <v>1480</v>
      </c>
      <c r="P128" s="369" t="s">
        <v>1481</v>
      </c>
      <c r="Q128" s="369" t="s">
        <v>1482</v>
      </c>
      <c r="R128" s="369"/>
      <c r="S128" s="369"/>
      <c r="T128" s="369" t="s">
        <v>1479</v>
      </c>
      <c r="U128" s="369" t="s">
        <v>274</v>
      </c>
    </row>
    <row r="129" spans="1:21" x14ac:dyDescent="0.25">
      <c r="A129" s="366" t="s">
        <v>186</v>
      </c>
      <c r="B129" s="371" t="s">
        <v>1483</v>
      </c>
      <c r="C129" s="371" t="s">
        <v>1484</v>
      </c>
      <c r="D129" s="371" t="s">
        <v>1485</v>
      </c>
      <c r="E129" s="371" t="s">
        <v>1486</v>
      </c>
      <c r="L129" s="369" t="s">
        <v>1487</v>
      </c>
      <c r="M129" s="369" t="s">
        <v>1488</v>
      </c>
      <c r="N129" s="369" t="s">
        <v>1488</v>
      </c>
      <c r="O129" s="369" t="s">
        <v>1488</v>
      </c>
      <c r="P129" s="369" t="s">
        <v>1489</v>
      </c>
      <c r="Q129" s="369" t="s">
        <v>1490</v>
      </c>
      <c r="R129" s="369"/>
      <c r="S129" s="369"/>
      <c r="T129" s="369" t="s">
        <v>1487</v>
      </c>
      <c r="U129" s="369" t="s">
        <v>274</v>
      </c>
    </row>
    <row r="130" spans="1:21" x14ac:dyDescent="0.25">
      <c r="A130" s="366" t="s">
        <v>1491</v>
      </c>
      <c r="B130" s="371" t="s">
        <v>1491</v>
      </c>
      <c r="C130" s="371" t="s">
        <v>1492</v>
      </c>
      <c r="D130" s="371" t="s">
        <v>1493</v>
      </c>
      <c r="E130" s="371" t="s">
        <v>1494</v>
      </c>
      <c r="L130" s="369" t="s">
        <v>1495</v>
      </c>
      <c r="M130" s="369" t="s">
        <v>1496</v>
      </c>
      <c r="N130" s="369" t="s">
        <v>1496</v>
      </c>
      <c r="O130" s="369" t="s">
        <v>1496</v>
      </c>
      <c r="P130" s="369" t="s">
        <v>1497</v>
      </c>
      <c r="Q130" s="369" t="s">
        <v>1498</v>
      </c>
      <c r="R130" s="369"/>
      <c r="S130" s="369"/>
      <c r="T130" s="369" t="s">
        <v>1495</v>
      </c>
      <c r="U130" s="369" t="s">
        <v>274</v>
      </c>
    </row>
    <row r="131" spans="1:21" x14ac:dyDescent="0.25">
      <c r="A131" s="366" t="s">
        <v>1499</v>
      </c>
      <c r="B131" s="371" t="s">
        <v>1500</v>
      </c>
      <c r="C131" s="371" t="s">
        <v>1501</v>
      </c>
      <c r="D131" s="371" t="s">
        <v>1502</v>
      </c>
      <c r="E131" s="371" t="s">
        <v>1503</v>
      </c>
      <c r="L131" s="369" t="s">
        <v>1504</v>
      </c>
      <c r="M131" s="369" t="s">
        <v>1505</v>
      </c>
      <c r="N131" s="369" t="s">
        <v>1506</v>
      </c>
      <c r="O131" s="369" t="s">
        <v>1507</v>
      </c>
      <c r="P131" s="369" t="s">
        <v>1508</v>
      </c>
      <c r="Q131" s="369" t="s">
        <v>1509</v>
      </c>
      <c r="R131" s="369"/>
      <c r="S131" s="369"/>
      <c r="T131" s="369" t="s">
        <v>1504</v>
      </c>
      <c r="U131" s="369" t="s">
        <v>274</v>
      </c>
    </row>
    <row r="132" spans="1:21" x14ac:dyDescent="0.25">
      <c r="A132" s="366" t="s">
        <v>1510</v>
      </c>
      <c r="B132" s="371" t="s">
        <v>1511</v>
      </c>
      <c r="C132" s="371" t="s">
        <v>1512</v>
      </c>
      <c r="D132" s="371" t="s">
        <v>1513</v>
      </c>
      <c r="E132" s="371" t="s">
        <v>1514</v>
      </c>
      <c r="L132" s="369" t="s">
        <v>1515</v>
      </c>
      <c r="M132" s="369" t="s">
        <v>1516</v>
      </c>
      <c r="N132" s="369" t="s">
        <v>1516</v>
      </c>
      <c r="O132" s="369" t="s">
        <v>1517</v>
      </c>
      <c r="P132" s="369" t="s">
        <v>1518</v>
      </c>
      <c r="Q132" s="369" t="s">
        <v>1519</v>
      </c>
      <c r="R132" s="369"/>
      <c r="S132" s="369"/>
      <c r="T132" s="369" t="s">
        <v>1515</v>
      </c>
      <c r="U132" s="369" t="s">
        <v>276</v>
      </c>
    </row>
    <row r="133" spans="1:21" x14ac:dyDescent="0.25">
      <c r="A133" s="366" t="s">
        <v>1520</v>
      </c>
      <c r="B133" s="371" t="s">
        <v>1521</v>
      </c>
      <c r="C133" s="371" t="s">
        <v>1522</v>
      </c>
      <c r="D133" s="371" t="s">
        <v>1523</v>
      </c>
      <c r="E133" s="371" t="s">
        <v>1524</v>
      </c>
      <c r="L133" s="369" t="s">
        <v>1525</v>
      </c>
      <c r="M133" s="369" t="s">
        <v>1526</v>
      </c>
      <c r="N133" s="369" t="s">
        <v>1527</v>
      </c>
      <c r="O133" s="369" t="s">
        <v>1528</v>
      </c>
      <c r="P133" s="369" t="s">
        <v>1529</v>
      </c>
      <c r="Q133" s="369" t="s">
        <v>1530</v>
      </c>
      <c r="R133" s="369"/>
      <c r="S133" s="369"/>
      <c r="T133" s="369" t="s">
        <v>1525</v>
      </c>
      <c r="U133" s="369" t="s">
        <v>274</v>
      </c>
    </row>
    <row r="134" spans="1:21" x14ac:dyDescent="0.25">
      <c r="A134" s="366" t="s">
        <v>1531</v>
      </c>
      <c r="B134" s="371" t="s">
        <v>1532</v>
      </c>
      <c r="C134" s="371" t="s">
        <v>1533</v>
      </c>
      <c r="D134" s="371" t="s">
        <v>1534</v>
      </c>
      <c r="E134" s="371" t="s">
        <v>1535</v>
      </c>
      <c r="L134" s="369" t="s">
        <v>1536</v>
      </c>
      <c r="M134" s="369" t="s">
        <v>1537</v>
      </c>
      <c r="N134" s="369" t="s">
        <v>1538</v>
      </c>
      <c r="O134" s="369" t="s">
        <v>1539</v>
      </c>
      <c r="P134" s="369" t="s">
        <v>1540</v>
      </c>
      <c r="Q134" s="369" t="s">
        <v>1541</v>
      </c>
      <c r="R134" s="369"/>
      <c r="S134" s="369"/>
      <c r="T134" s="369" t="s">
        <v>1536</v>
      </c>
      <c r="U134" s="369" t="s">
        <v>274</v>
      </c>
    </row>
    <row r="135" spans="1:21" x14ac:dyDescent="0.25">
      <c r="A135" s="366" t="s">
        <v>1542</v>
      </c>
      <c r="B135" s="371" t="s">
        <v>1543</v>
      </c>
      <c r="C135" s="371" t="s">
        <v>1544</v>
      </c>
      <c r="D135" s="371" t="s">
        <v>1545</v>
      </c>
      <c r="E135" s="371" t="s">
        <v>1546</v>
      </c>
      <c r="L135" s="369" t="s">
        <v>1547</v>
      </c>
      <c r="M135" s="369" t="s">
        <v>1548</v>
      </c>
      <c r="N135" s="369" t="s">
        <v>1549</v>
      </c>
      <c r="O135" s="369" t="s">
        <v>1550</v>
      </c>
      <c r="P135" s="369" t="s">
        <v>1551</v>
      </c>
      <c r="Q135" s="369" t="s">
        <v>1552</v>
      </c>
      <c r="R135" s="369"/>
      <c r="S135" s="369"/>
      <c r="T135" s="369" t="s">
        <v>1547</v>
      </c>
      <c r="U135" s="369" t="s">
        <v>276</v>
      </c>
    </row>
    <row r="136" spans="1:21" x14ac:dyDescent="0.25">
      <c r="A136" s="366" t="s">
        <v>1553</v>
      </c>
      <c r="B136" s="371" t="s">
        <v>1554</v>
      </c>
      <c r="C136" s="371" t="s">
        <v>1555</v>
      </c>
      <c r="D136" s="371" t="s">
        <v>1556</v>
      </c>
      <c r="E136" s="371" t="s">
        <v>1557</v>
      </c>
      <c r="L136" s="369" t="s">
        <v>1558</v>
      </c>
      <c r="M136" s="369" t="s">
        <v>1559</v>
      </c>
      <c r="N136" s="369" t="s">
        <v>1560</v>
      </c>
      <c r="O136" s="369" t="s">
        <v>1561</v>
      </c>
      <c r="P136" s="369" t="s">
        <v>1562</v>
      </c>
      <c r="Q136" s="369" t="s">
        <v>1563</v>
      </c>
      <c r="R136" s="369"/>
      <c r="S136" s="369"/>
      <c r="T136" s="369" t="s">
        <v>1558</v>
      </c>
      <c r="U136" s="369" t="s">
        <v>278</v>
      </c>
    </row>
    <row r="137" spans="1:21" x14ac:dyDescent="0.25">
      <c r="A137" s="366" t="s">
        <v>1564</v>
      </c>
      <c r="B137" s="371" t="s">
        <v>1565</v>
      </c>
      <c r="C137" s="371" t="s">
        <v>1566</v>
      </c>
      <c r="D137" s="371" t="s">
        <v>1567</v>
      </c>
      <c r="E137" s="371" t="s">
        <v>1568</v>
      </c>
      <c r="L137" s="369" t="s">
        <v>1569</v>
      </c>
      <c r="M137" s="369" t="s">
        <v>1570</v>
      </c>
      <c r="N137" s="369" t="s">
        <v>1570</v>
      </c>
      <c r="O137" s="369" t="s">
        <v>1571</v>
      </c>
      <c r="P137" s="369" t="s">
        <v>1572</v>
      </c>
      <c r="Q137" s="369" t="s">
        <v>1573</v>
      </c>
      <c r="R137" s="369"/>
      <c r="S137" s="369"/>
      <c r="T137" s="369" t="s">
        <v>1569</v>
      </c>
      <c r="U137" s="369" t="s">
        <v>276</v>
      </c>
    </row>
    <row r="138" spans="1:21" x14ac:dyDescent="0.25">
      <c r="A138" s="366" t="s">
        <v>213</v>
      </c>
      <c r="B138" s="371" t="s">
        <v>1574</v>
      </c>
      <c r="C138" s="371" t="s">
        <v>1575</v>
      </c>
      <c r="D138" s="371" t="s">
        <v>1576</v>
      </c>
      <c r="E138" s="371" t="s">
        <v>1577</v>
      </c>
      <c r="L138" s="369" t="s">
        <v>1578</v>
      </c>
      <c r="M138" s="369" t="s">
        <v>1579</v>
      </c>
      <c r="N138" s="369" t="s">
        <v>1580</v>
      </c>
      <c r="O138" s="369" t="s">
        <v>1581</v>
      </c>
      <c r="P138" s="369" t="s">
        <v>1582</v>
      </c>
      <c r="Q138" s="369" t="s">
        <v>1583</v>
      </c>
      <c r="R138" s="369"/>
      <c r="S138" s="369"/>
      <c r="T138" s="369" t="s">
        <v>1578</v>
      </c>
      <c r="U138" s="370" t="s">
        <v>274</v>
      </c>
    </row>
    <row r="139" spans="1:21" x14ac:dyDescent="0.25">
      <c r="A139" s="368" t="s">
        <v>1584</v>
      </c>
      <c r="L139" s="369" t="s">
        <v>1585</v>
      </c>
      <c r="M139" s="369" t="s">
        <v>1586</v>
      </c>
      <c r="N139" s="369" t="s">
        <v>1586</v>
      </c>
      <c r="O139" s="369" t="s">
        <v>1586</v>
      </c>
      <c r="P139" s="369" t="s">
        <v>1587</v>
      </c>
      <c r="Q139" s="369" t="s">
        <v>1588</v>
      </c>
      <c r="R139" s="369"/>
      <c r="S139" s="369"/>
      <c r="T139" s="369" t="s">
        <v>1585</v>
      </c>
      <c r="U139" s="369" t="s">
        <v>276</v>
      </c>
    </row>
    <row r="140" spans="1:21" x14ac:dyDescent="0.25">
      <c r="A140" s="366" t="s">
        <v>240</v>
      </c>
      <c r="B140" s="371" t="s">
        <v>1589</v>
      </c>
      <c r="C140" s="371" t="s">
        <v>1590</v>
      </c>
      <c r="D140" s="371" t="s">
        <v>1591</v>
      </c>
      <c r="E140" s="371" t="s">
        <v>1592</v>
      </c>
      <c r="L140" s="369" t="s">
        <v>1593</v>
      </c>
      <c r="M140" s="369" t="s">
        <v>1594</v>
      </c>
      <c r="N140" s="369" t="s">
        <v>1594</v>
      </c>
      <c r="O140" s="369" t="s">
        <v>1595</v>
      </c>
      <c r="P140" s="369" t="s">
        <v>1596</v>
      </c>
      <c r="Q140" s="369" t="s">
        <v>1597</v>
      </c>
      <c r="R140" s="369"/>
      <c r="S140" s="369"/>
      <c r="T140" s="369" t="s">
        <v>1593</v>
      </c>
      <c r="U140" s="369" t="s">
        <v>274</v>
      </c>
    </row>
    <row r="141" spans="1:21" x14ac:dyDescent="0.25">
      <c r="A141" s="366" t="s">
        <v>242</v>
      </c>
      <c r="B141" s="371" t="s">
        <v>1598</v>
      </c>
      <c r="C141" s="371" t="s">
        <v>1599</v>
      </c>
      <c r="D141" s="371" t="s">
        <v>1600</v>
      </c>
      <c r="E141" s="371" t="s">
        <v>1601</v>
      </c>
      <c r="L141" s="369" t="s">
        <v>1602</v>
      </c>
      <c r="M141" s="369" t="s">
        <v>1603</v>
      </c>
      <c r="N141" s="369" t="s">
        <v>1604</v>
      </c>
      <c r="O141" s="369" t="s">
        <v>1605</v>
      </c>
      <c r="P141" s="369" t="s">
        <v>1606</v>
      </c>
      <c r="Q141" s="369" t="s">
        <v>1607</v>
      </c>
      <c r="R141" s="369"/>
      <c r="S141" s="369"/>
      <c r="T141" s="369" t="s">
        <v>1602</v>
      </c>
      <c r="U141" s="370" t="s">
        <v>275</v>
      </c>
    </row>
    <row r="142" spans="1:21" x14ac:dyDescent="0.25">
      <c r="A142" s="366" t="s">
        <v>1608</v>
      </c>
      <c r="B142" s="371" t="s">
        <v>1609</v>
      </c>
      <c r="C142" s="371" t="s">
        <v>1610</v>
      </c>
      <c r="D142" s="371" t="s">
        <v>1611</v>
      </c>
      <c r="E142" s="371" t="s">
        <v>1612</v>
      </c>
      <c r="L142" s="369" t="s">
        <v>1613</v>
      </c>
      <c r="M142" s="369" t="s">
        <v>1614</v>
      </c>
      <c r="N142" s="369" t="s">
        <v>1615</v>
      </c>
      <c r="O142" s="369" t="s">
        <v>1616</v>
      </c>
      <c r="P142" s="369" t="s">
        <v>1617</v>
      </c>
      <c r="Q142" s="369" t="s">
        <v>1618</v>
      </c>
      <c r="R142" s="369"/>
      <c r="S142" s="369"/>
      <c r="T142" s="369" t="s">
        <v>1613</v>
      </c>
      <c r="U142" s="369" t="s">
        <v>274</v>
      </c>
    </row>
    <row r="143" spans="1:21" x14ac:dyDescent="0.25">
      <c r="A143" s="366" t="s">
        <v>244</v>
      </c>
      <c r="B143" s="371" t="s">
        <v>1619</v>
      </c>
      <c r="C143" s="371" t="s">
        <v>1620</v>
      </c>
      <c r="D143" s="371" t="s">
        <v>1621</v>
      </c>
      <c r="E143" s="371" t="s">
        <v>1622</v>
      </c>
      <c r="L143" s="369" t="s">
        <v>1623</v>
      </c>
      <c r="M143" s="369" t="s">
        <v>1624</v>
      </c>
      <c r="N143" s="369" t="s">
        <v>1625</v>
      </c>
      <c r="O143" s="369" t="s">
        <v>1626</v>
      </c>
      <c r="P143" s="369" t="s">
        <v>1627</v>
      </c>
      <c r="Q143" s="369" t="s">
        <v>1628</v>
      </c>
      <c r="R143" s="369"/>
      <c r="S143" s="369"/>
      <c r="T143" s="369" t="s">
        <v>1623</v>
      </c>
      <c r="U143" s="369" t="s">
        <v>274</v>
      </c>
    </row>
    <row r="144" spans="1:21" x14ac:dyDescent="0.25">
      <c r="A144" s="366" t="s">
        <v>1629</v>
      </c>
      <c r="B144" s="371" t="s">
        <v>1630</v>
      </c>
      <c r="C144" s="371" t="s">
        <v>1631</v>
      </c>
      <c r="D144" s="371" t="s">
        <v>1632</v>
      </c>
      <c r="E144" s="371" t="s">
        <v>1633</v>
      </c>
      <c r="L144" s="369" t="s">
        <v>1634</v>
      </c>
      <c r="M144" s="369" t="s">
        <v>1635</v>
      </c>
      <c r="N144" s="369" t="s">
        <v>1635</v>
      </c>
      <c r="O144" s="369" t="s">
        <v>1636</v>
      </c>
      <c r="P144" s="369" t="s">
        <v>1637</v>
      </c>
      <c r="Q144" s="369" t="s">
        <v>1638</v>
      </c>
      <c r="R144" s="369"/>
      <c r="S144" s="369"/>
      <c r="T144" s="369" t="s">
        <v>1634</v>
      </c>
      <c r="U144" s="369" t="s">
        <v>276</v>
      </c>
    </row>
    <row r="145" spans="1:21" x14ac:dyDescent="0.25">
      <c r="A145" s="366" t="s">
        <v>246</v>
      </c>
      <c r="B145" s="371" t="s">
        <v>1639</v>
      </c>
      <c r="C145" s="371" t="s">
        <v>1640</v>
      </c>
      <c r="D145" s="371" t="s">
        <v>1641</v>
      </c>
      <c r="E145" s="371" t="s">
        <v>1642</v>
      </c>
      <c r="L145" s="369" t="s">
        <v>1643</v>
      </c>
      <c r="M145" s="369" t="s">
        <v>1644</v>
      </c>
      <c r="N145" s="369" t="s">
        <v>1645</v>
      </c>
      <c r="O145" s="369" t="s">
        <v>1644</v>
      </c>
      <c r="P145" s="369" t="s">
        <v>1646</v>
      </c>
      <c r="Q145" s="369" t="s">
        <v>1647</v>
      </c>
      <c r="R145" s="369"/>
      <c r="S145" s="369"/>
      <c r="T145" s="369" t="s">
        <v>1643</v>
      </c>
      <c r="U145" s="369" t="s">
        <v>274</v>
      </c>
    </row>
    <row r="146" spans="1:21" x14ac:dyDescent="0.25">
      <c r="A146" s="366" t="s">
        <v>248</v>
      </c>
      <c r="B146" s="371" t="s">
        <v>1648</v>
      </c>
      <c r="C146" s="371" t="s">
        <v>1649</v>
      </c>
      <c r="D146" s="371" t="s">
        <v>1650</v>
      </c>
      <c r="E146" s="371" t="s">
        <v>1651</v>
      </c>
      <c r="L146" s="369" t="s">
        <v>1652</v>
      </c>
      <c r="M146" s="369" t="s">
        <v>1653</v>
      </c>
      <c r="N146" s="369" t="s">
        <v>1653</v>
      </c>
      <c r="O146" s="369" t="s">
        <v>1653</v>
      </c>
      <c r="P146" s="369" t="s">
        <v>1654</v>
      </c>
      <c r="Q146" s="369" t="s">
        <v>1655</v>
      </c>
      <c r="R146" s="369"/>
      <c r="S146" s="369"/>
      <c r="T146" s="369" t="s">
        <v>1652</v>
      </c>
      <c r="U146" s="369" t="s">
        <v>274</v>
      </c>
    </row>
    <row r="147" spans="1:21" x14ac:dyDescent="0.25">
      <c r="A147" s="366" t="s">
        <v>249</v>
      </c>
      <c r="B147" s="371" t="s">
        <v>1656</v>
      </c>
      <c r="C147" s="371" t="s">
        <v>1657</v>
      </c>
      <c r="D147" s="371" t="s">
        <v>1658</v>
      </c>
      <c r="E147" s="371" t="s">
        <v>1659</v>
      </c>
      <c r="L147" s="369" t="s">
        <v>1660</v>
      </c>
      <c r="M147" s="369" t="s">
        <v>1661</v>
      </c>
      <c r="N147" s="369" t="s">
        <v>1662</v>
      </c>
      <c r="O147" s="369" t="s">
        <v>1661</v>
      </c>
      <c r="P147" s="369" t="s">
        <v>1663</v>
      </c>
      <c r="Q147" s="369" t="s">
        <v>1664</v>
      </c>
      <c r="R147" s="369"/>
      <c r="S147" s="369"/>
      <c r="T147" s="369" t="s">
        <v>1660</v>
      </c>
      <c r="U147" s="369" t="s">
        <v>274</v>
      </c>
    </row>
    <row r="148" spans="1:21" x14ac:dyDescent="0.25">
      <c r="A148" s="366" t="s">
        <v>250</v>
      </c>
      <c r="B148" s="371" t="s">
        <v>1665</v>
      </c>
      <c r="C148" s="371" t="s">
        <v>1666</v>
      </c>
      <c r="D148" s="371" t="s">
        <v>1667</v>
      </c>
      <c r="E148" s="371" t="s">
        <v>1668</v>
      </c>
      <c r="L148" s="369" t="s">
        <v>1669</v>
      </c>
      <c r="M148" s="369" t="s">
        <v>1670</v>
      </c>
      <c r="N148" s="369" t="s">
        <v>1671</v>
      </c>
      <c r="O148" s="369" t="s">
        <v>1670</v>
      </c>
      <c r="P148" s="369" t="s">
        <v>1672</v>
      </c>
      <c r="Q148" s="369" t="s">
        <v>1673</v>
      </c>
      <c r="R148" s="369"/>
      <c r="S148" s="369"/>
      <c r="T148" s="369" t="s">
        <v>1669</v>
      </c>
      <c r="U148" s="369" t="s">
        <v>274</v>
      </c>
    </row>
    <row r="149" spans="1:21" x14ac:dyDescent="0.25">
      <c r="A149" s="366" t="s">
        <v>253</v>
      </c>
      <c r="B149" s="371" t="s">
        <v>1674</v>
      </c>
      <c r="C149" s="371" t="s">
        <v>1675</v>
      </c>
      <c r="D149" s="371" t="s">
        <v>1676</v>
      </c>
      <c r="E149" s="371" t="s">
        <v>1677</v>
      </c>
      <c r="L149" s="369" t="s">
        <v>1678</v>
      </c>
      <c r="M149" s="369" t="s">
        <v>1679</v>
      </c>
      <c r="N149" s="369" t="s">
        <v>1680</v>
      </c>
      <c r="O149" s="369" t="s">
        <v>1681</v>
      </c>
      <c r="P149" s="369" t="s">
        <v>1682</v>
      </c>
      <c r="Q149" s="369" t="s">
        <v>1683</v>
      </c>
      <c r="R149" s="369"/>
      <c r="S149" s="369"/>
      <c r="T149" s="369" t="s">
        <v>1678</v>
      </c>
      <c r="U149" s="369" t="s">
        <v>274</v>
      </c>
    </row>
    <row r="150" spans="1:21" x14ac:dyDescent="0.25">
      <c r="A150" s="366" t="s">
        <v>251</v>
      </c>
      <c r="B150" s="371" t="s">
        <v>1684</v>
      </c>
      <c r="C150" s="371" t="s">
        <v>1685</v>
      </c>
      <c r="D150" s="371" t="s">
        <v>1686</v>
      </c>
      <c r="E150" s="371" t="s">
        <v>1687</v>
      </c>
      <c r="L150" s="369" t="s">
        <v>1688</v>
      </c>
      <c r="M150" s="369" t="s">
        <v>1689</v>
      </c>
      <c r="N150" s="369" t="s">
        <v>1689</v>
      </c>
      <c r="O150" s="369" t="s">
        <v>1689</v>
      </c>
      <c r="P150" s="369" t="s">
        <v>1690</v>
      </c>
      <c r="Q150" s="369" t="s">
        <v>1691</v>
      </c>
      <c r="R150" s="369"/>
      <c r="S150" s="369"/>
      <c r="T150" s="369" t="s">
        <v>1688</v>
      </c>
      <c r="U150" s="369" t="s">
        <v>274</v>
      </c>
    </row>
    <row r="151" spans="1:21" ht="409.6" x14ac:dyDescent="0.25">
      <c r="A151" s="376" t="s">
        <v>252</v>
      </c>
      <c r="B151" s="376" t="s">
        <v>1692</v>
      </c>
      <c r="C151" s="376" t="s">
        <v>1693</v>
      </c>
      <c r="D151" s="378" t="s">
        <v>1694</v>
      </c>
      <c r="E151" s="376" t="s">
        <v>1695</v>
      </c>
      <c r="L151" s="369" t="s">
        <v>1696</v>
      </c>
      <c r="M151" s="369" t="s">
        <v>1697</v>
      </c>
      <c r="N151" s="369" t="s">
        <v>1698</v>
      </c>
      <c r="O151" s="369" t="s">
        <v>1697</v>
      </c>
      <c r="P151" s="369" t="s">
        <v>1699</v>
      </c>
      <c r="Q151" s="369" t="s">
        <v>1700</v>
      </c>
      <c r="R151" s="369"/>
      <c r="S151" s="369"/>
      <c r="T151" s="369" t="s">
        <v>1696</v>
      </c>
      <c r="U151" s="370" t="s">
        <v>278</v>
      </c>
    </row>
    <row r="152" spans="1:21" x14ac:dyDescent="0.25">
      <c r="A152" s="366" t="s">
        <v>182</v>
      </c>
      <c r="B152" s="371" t="s">
        <v>1701</v>
      </c>
      <c r="C152" s="371" t="s">
        <v>1702</v>
      </c>
      <c r="D152" s="371" t="s">
        <v>1703</v>
      </c>
      <c r="E152" s="371" t="s">
        <v>1704</v>
      </c>
      <c r="L152" s="369" t="s">
        <v>1705</v>
      </c>
      <c r="M152" s="369" t="s">
        <v>1706</v>
      </c>
      <c r="N152" s="369" t="s">
        <v>1706</v>
      </c>
      <c r="O152" s="369" t="s">
        <v>1706</v>
      </c>
      <c r="P152" s="369" t="s">
        <v>1707</v>
      </c>
      <c r="Q152" s="369" t="s">
        <v>1708</v>
      </c>
      <c r="R152" s="369"/>
      <c r="S152" s="369"/>
      <c r="T152" s="369" t="s">
        <v>1705</v>
      </c>
      <c r="U152" s="369" t="s">
        <v>274</v>
      </c>
    </row>
    <row r="153" spans="1:21" x14ac:dyDescent="0.25">
      <c r="A153" s="366" t="s">
        <v>21</v>
      </c>
      <c r="B153" s="371" t="s">
        <v>1709</v>
      </c>
      <c r="C153" s="371" t="s">
        <v>1124</v>
      </c>
      <c r="D153" s="371" t="s">
        <v>1125</v>
      </c>
      <c r="E153" s="371" t="s">
        <v>1126</v>
      </c>
      <c r="L153" s="369" t="s">
        <v>1710</v>
      </c>
      <c r="M153" s="369" t="s">
        <v>1711</v>
      </c>
      <c r="N153" s="369" t="s">
        <v>1711</v>
      </c>
      <c r="O153" s="369" t="s">
        <v>1712</v>
      </c>
      <c r="P153" s="369" t="s">
        <v>1713</v>
      </c>
      <c r="Q153" s="369" t="s">
        <v>1714</v>
      </c>
      <c r="R153" s="369"/>
      <c r="S153" s="369"/>
      <c r="T153" s="369" t="s">
        <v>1710</v>
      </c>
      <c r="U153" s="369" t="s">
        <v>276</v>
      </c>
    </row>
    <row r="154" spans="1:21" ht="26.4" x14ac:dyDescent="0.25">
      <c r="A154" s="366" t="s">
        <v>28</v>
      </c>
      <c r="B154" s="376" t="s">
        <v>1133</v>
      </c>
      <c r="C154" s="371" t="s">
        <v>1134</v>
      </c>
      <c r="D154" s="371" t="s">
        <v>1135</v>
      </c>
      <c r="E154" s="371" t="s">
        <v>1136</v>
      </c>
      <c r="L154" s="369" t="s">
        <v>1715</v>
      </c>
      <c r="M154" s="369" t="s">
        <v>1716</v>
      </c>
      <c r="N154" s="369" t="s">
        <v>1717</v>
      </c>
      <c r="O154" s="369" t="s">
        <v>1718</v>
      </c>
      <c r="P154" s="369" t="s">
        <v>1719</v>
      </c>
      <c r="Q154" s="369" t="s">
        <v>1720</v>
      </c>
      <c r="R154" s="369"/>
      <c r="S154" s="369"/>
      <c r="T154" s="369" t="s">
        <v>1715</v>
      </c>
      <c r="U154" s="369" t="s">
        <v>274</v>
      </c>
    </row>
    <row r="155" spans="1:21" x14ac:dyDescent="0.25">
      <c r="A155" s="366" t="s">
        <v>1721</v>
      </c>
      <c r="B155" s="371" t="s">
        <v>1722</v>
      </c>
      <c r="C155" s="371" t="s">
        <v>1723</v>
      </c>
      <c r="D155" s="371" t="s">
        <v>1724</v>
      </c>
      <c r="E155" s="371" t="s">
        <v>1725</v>
      </c>
      <c r="L155" s="369" t="s">
        <v>1726</v>
      </c>
      <c r="M155" s="369" t="s">
        <v>1727</v>
      </c>
      <c r="N155" s="369" t="s">
        <v>1727</v>
      </c>
      <c r="O155" s="369" t="s">
        <v>1727</v>
      </c>
      <c r="P155" s="369" t="s">
        <v>1728</v>
      </c>
      <c r="Q155" s="369" t="s">
        <v>1729</v>
      </c>
      <c r="R155" s="369"/>
      <c r="S155" s="369"/>
      <c r="T155" s="369" t="s">
        <v>1726</v>
      </c>
      <c r="U155" s="369" t="s">
        <v>276</v>
      </c>
    </row>
    <row r="156" spans="1:21" x14ac:dyDescent="0.25">
      <c r="A156" s="366" t="s">
        <v>1730</v>
      </c>
      <c r="B156" s="371" t="s">
        <v>1731</v>
      </c>
      <c r="C156" s="371" t="s">
        <v>1732</v>
      </c>
      <c r="D156" s="371" t="s">
        <v>1733</v>
      </c>
      <c r="E156" s="371" t="s">
        <v>1734</v>
      </c>
      <c r="L156" s="369" t="s">
        <v>1735</v>
      </c>
      <c r="M156" s="369" t="s">
        <v>1736</v>
      </c>
      <c r="N156" s="369" t="s">
        <v>1737</v>
      </c>
      <c r="O156" s="369" t="s">
        <v>1738</v>
      </c>
      <c r="P156" s="369" t="s">
        <v>1739</v>
      </c>
      <c r="Q156" s="369" t="s">
        <v>1740</v>
      </c>
      <c r="R156" s="369"/>
      <c r="S156" s="369"/>
      <c r="T156" s="369" t="s">
        <v>1735</v>
      </c>
      <c r="U156" s="369" t="s">
        <v>274</v>
      </c>
    </row>
    <row r="157" spans="1:21" ht="15.75" customHeight="1" x14ac:dyDescent="0.25">
      <c r="A157" s="376" t="s">
        <v>1741</v>
      </c>
      <c r="B157" s="376" t="s">
        <v>1742</v>
      </c>
      <c r="C157" s="376" t="s">
        <v>1743</v>
      </c>
      <c r="D157" s="376" t="s">
        <v>1744</v>
      </c>
      <c r="E157" s="376" t="s">
        <v>1745</v>
      </c>
      <c r="L157" s="369" t="s">
        <v>1746</v>
      </c>
      <c r="M157" s="369" t="s">
        <v>1747</v>
      </c>
      <c r="N157" s="369" t="s">
        <v>1747</v>
      </c>
      <c r="O157" s="369" t="s">
        <v>1747</v>
      </c>
      <c r="P157" s="369" t="s">
        <v>1748</v>
      </c>
      <c r="Q157" s="369" t="s">
        <v>1749</v>
      </c>
      <c r="R157" s="369"/>
      <c r="S157" s="369"/>
      <c r="T157" s="369" t="s">
        <v>1746</v>
      </c>
      <c r="U157" s="369" t="s">
        <v>276</v>
      </c>
    </row>
    <row r="158" spans="1:21" ht="15.75" customHeight="1" x14ac:dyDescent="0.25">
      <c r="A158" s="379" t="s">
        <v>255</v>
      </c>
      <c r="B158" s="379" t="s">
        <v>1750</v>
      </c>
      <c r="C158" s="379" t="s">
        <v>1751</v>
      </c>
      <c r="D158" s="379" t="s">
        <v>1752</v>
      </c>
      <c r="E158" s="366" t="s">
        <v>1753</v>
      </c>
      <c r="L158" s="369" t="s">
        <v>1754</v>
      </c>
      <c r="M158" s="369" t="s">
        <v>1755</v>
      </c>
      <c r="N158" s="369" t="s">
        <v>1756</v>
      </c>
      <c r="O158" s="369" t="s">
        <v>1755</v>
      </c>
      <c r="P158" s="369" t="s">
        <v>1757</v>
      </c>
      <c r="Q158" s="369" t="s">
        <v>1758</v>
      </c>
      <c r="R158" s="369"/>
      <c r="S158" s="369"/>
      <c r="T158" s="369" t="s">
        <v>1754</v>
      </c>
      <c r="U158" s="369" t="s">
        <v>274</v>
      </c>
    </row>
    <row r="159" spans="1:21" x14ac:dyDescent="0.25">
      <c r="A159" s="366" t="s">
        <v>258</v>
      </c>
      <c r="B159" s="366" t="s">
        <v>1759</v>
      </c>
      <c r="C159" s="366" t="s">
        <v>1760</v>
      </c>
      <c r="D159" s="366" t="s">
        <v>1761</v>
      </c>
      <c r="E159" s="366" t="s">
        <v>1762</v>
      </c>
      <c r="L159" s="369" t="s">
        <v>1763</v>
      </c>
      <c r="M159" s="369" t="s">
        <v>1764</v>
      </c>
      <c r="N159" s="369" t="s">
        <v>1765</v>
      </c>
      <c r="O159" s="369" t="s">
        <v>1766</v>
      </c>
      <c r="P159" s="369" t="s">
        <v>1767</v>
      </c>
      <c r="Q159" s="369" t="s">
        <v>1768</v>
      </c>
      <c r="R159" s="369"/>
      <c r="S159" s="369"/>
      <c r="T159" s="369" t="s">
        <v>1763</v>
      </c>
      <c r="U159" s="369" t="s">
        <v>276</v>
      </c>
    </row>
    <row r="160" spans="1:21" ht="13.5" customHeight="1" x14ac:dyDescent="0.25">
      <c r="A160" s="366" t="s">
        <v>261</v>
      </c>
      <c r="B160" s="376" t="s">
        <v>1769</v>
      </c>
      <c r="C160" s="366" t="s">
        <v>1770</v>
      </c>
      <c r="D160" s="366" t="s">
        <v>1771</v>
      </c>
      <c r="E160" s="366" t="s">
        <v>1772</v>
      </c>
      <c r="L160" s="369" t="s">
        <v>1773</v>
      </c>
      <c r="M160" s="369" t="s">
        <v>1774</v>
      </c>
      <c r="N160" s="369" t="s">
        <v>1774</v>
      </c>
      <c r="O160" s="369" t="s">
        <v>1775</v>
      </c>
      <c r="P160" s="369" t="s">
        <v>1776</v>
      </c>
      <c r="Q160" s="369" t="s">
        <v>1777</v>
      </c>
      <c r="R160" s="369"/>
      <c r="S160" s="369"/>
      <c r="T160" s="369" t="s">
        <v>1773</v>
      </c>
      <c r="U160" s="370" t="s">
        <v>276</v>
      </c>
    </row>
    <row r="161" spans="1:21" x14ac:dyDescent="0.25">
      <c r="A161" s="366" t="s">
        <v>264</v>
      </c>
      <c r="B161" s="366" t="s">
        <v>1778</v>
      </c>
      <c r="C161" s="366" t="s">
        <v>1779</v>
      </c>
      <c r="D161" s="366" t="s">
        <v>1780</v>
      </c>
      <c r="E161" s="366" t="s">
        <v>1781</v>
      </c>
      <c r="L161" s="369" t="s">
        <v>1782</v>
      </c>
      <c r="M161" s="369" t="s">
        <v>1783</v>
      </c>
      <c r="N161" s="369" t="s">
        <v>1784</v>
      </c>
      <c r="O161" s="369" t="s">
        <v>1785</v>
      </c>
      <c r="P161" s="369" t="s">
        <v>1786</v>
      </c>
      <c r="Q161" s="369" t="s">
        <v>1787</v>
      </c>
      <c r="R161" s="369"/>
      <c r="S161" s="369"/>
      <c r="T161" s="369" t="s">
        <v>1782</v>
      </c>
      <c r="U161" s="369" t="s">
        <v>274</v>
      </c>
    </row>
    <row r="162" spans="1:21" x14ac:dyDescent="0.25">
      <c r="A162" s="366" t="s">
        <v>256</v>
      </c>
      <c r="B162" s="366" t="s">
        <v>1788</v>
      </c>
      <c r="C162" s="366" t="s">
        <v>1789</v>
      </c>
      <c r="D162" s="366" t="s">
        <v>1790</v>
      </c>
      <c r="E162" s="366" t="s">
        <v>1791</v>
      </c>
      <c r="L162" s="369" t="s">
        <v>1792</v>
      </c>
      <c r="M162" s="369" t="s">
        <v>1793</v>
      </c>
      <c r="N162" s="369" t="s">
        <v>1794</v>
      </c>
      <c r="O162" s="369" t="s">
        <v>1793</v>
      </c>
      <c r="P162" s="369" t="s">
        <v>1795</v>
      </c>
      <c r="Q162" s="369" t="s">
        <v>1796</v>
      </c>
      <c r="R162" s="369"/>
      <c r="S162" s="369"/>
      <c r="T162" s="369" t="s">
        <v>1792</v>
      </c>
      <c r="U162" s="369" t="s">
        <v>274</v>
      </c>
    </row>
    <row r="163" spans="1:21" ht="14.25" customHeight="1" x14ac:dyDescent="0.25">
      <c r="A163" s="366" t="s">
        <v>259</v>
      </c>
      <c r="B163" s="366" t="s">
        <v>1797</v>
      </c>
      <c r="C163" s="366" t="s">
        <v>1798</v>
      </c>
      <c r="D163" s="366" t="s">
        <v>1799</v>
      </c>
      <c r="E163" s="366" t="s">
        <v>1800</v>
      </c>
      <c r="L163" s="369" t="s">
        <v>1801</v>
      </c>
      <c r="M163" s="369" t="s">
        <v>1802</v>
      </c>
      <c r="N163" s="369" t="s">
        <v>1802</v>
      </c>
      <c r="O163" s="369" t="s">
        <v>1802</v>
      </c>
      <c r="P163" s="369" t="s">
        <v>1803</v>
      </c>
      <c r="Q163" s="369" t="s">
        <v>1804</v>
      </c>
      <c r="R163" s="369"/>
      <c r="S163" s="369"/>
      <c r="T163" s="369" t="s">
        <v>1801</v>
      </c>
      <c r="U163" s="370" t="s">
        <v>275</v>
      </c>
    </row>
    <row r="164" spans="1:21" x14ac:dyDescent="0.25">
      <c r="A164" s="366" t="s">
        <v>262</v>
      </c>
      <c r="B164" s="366" t="s">
        <v>1805</v>
      </c>
      <c r="C164" s="366" t="s">
        <v>1806</v>
      </c>
      <c r="D164" s="366" t="s">
        <v>1807</v>
      </c>
      <c r="E164" s="366" t="s">
        <v>1808</v>
      </c>
      <c r="L164" s="369" t="s">
        <v>1809</v>
      </c>
      <c r="M164" s="369" t="s">
        <v>1810</v>
      </c>
      <c r="N164" s="369" t="s">
        <v>1811</v>
      </c>
      <c r="O164" s="369" t="s">
        <v>1810</v>
      </c>
      <c r="P164" s="369" t="s">
        <v>1812</v>
      </c>
      <c r="Q164" s="369" t="s">
        <v>1813</v>
      </c>
      <c r="R164" s="369"/>
      <c r="S164" s="369"/>
      <c r="T164" s="369" t="s">
        <v>1809</v>
      </c>
      <c r="U164" s="369" t="s">
        <v>274</v>
      </c>
    </row>
    <row r="165" spans="1:21" ht="12.75" customHeight="1" x14ac:dyDescent="0.25">
      <c r="A165" s="366" t="s">
        <v>257</v>
      </c>
      <c r="B165" s="366" t="s">
        <v>1814</v>
      </c>
      <c r="C165" s="366" t="s">
        <v>1815</v>
      </c>
      <c r="D165" s="366" t="s">
        <v>1816</v>
      </c>
      <c r="E165" s="366" t="s">
        <v>1817</v>
      </c>
      <c r="L165" s="369" t="s">
        <v>1818</v>
      </c>
      <c r="M165" s="369" t="s">
        <v>1819</v>
      </c>
      <c r="N165" s="369" t="s">
        <v>1820</v>
      </c>
      <c r="O165" s="369" t="s">
        <v>1821</v>
      </c>
      <c r="P165" s="369" t="s">
        <v>1822</v>
      </c>
      <c r="Q165" s="369" t="s">
        <v>1823</v>
      </c>
      <c r="R165" s="369"/>
      <c r="S165" s="369"/>
      <c r="T165" s="369" t="s">
        <v>1818</v>
      </c>
      <c r="U165" s="369" t="s">
        <v>274</v>
      </c>
    </row>
    <row r="166" spans="1:21" ht="12.75" customHeight="1" x14ac:dyDescent="0.25">
      <c r="A166" s="366" t="s">
        <v>260</v>
      </c>
      <c r="B166" s="366" t="s">
        <v>1824</v>
      </c>
      <c r="C166" s="366" t="s">
        <v>1825</v>
      </c>
      <c r="D166" s="366" t="s">
        <v>1826</v>
      </c>
      <c r="E166" s="366" t="s">
        <v>1827</v>
      </c>
      <c r="L166" s="369" t="s">
        <v>1828</v>
      </c>
      <c r="M166" s="369" t="s">
        <v>1829</v>
      </c>
      <c r="N166" s="369" t="s">
        <v>1830</v>
      </c>
      <c r="O166" s="369" t="s">
        <v>1831</v>
      </c>
      <c r="P166" s="369" t="s">
        <v>1832</v>
      </c>
      <c r="Q166" s="369" t="s">
        <v>1833</v>
      </c>
      <c r="R166" s="369"/>
      <c r="S166" s="369"/>
      <c r="T166" s="369" t="s">
        <v>1828</v>
      </c>
      <c r="U166" s="369" t="s">
        <v>274</v>
      </c>
    </row>
    <row r="167" spans="1:21" x14ac:dyDescent="0.25">
      <c r="A167" s="366" t="s">
        <v>263</v>
      </c>
      <c r="B167" s="366" t="s">
        <v>1834</v>
      </c>
      <c r="C167" s="366" t="s">
        <v>1835</v>
      </c>
      <c r="D167" s="366" t="s">
        <v>1836</v>
      </c>
      <c r="E167" s="366" t="s">
        <v>1837</v>
      </c>
      <c r="L167" s="369" t="s">
        <v>1838</v>
      </c>
      <c r="M167" s="369" t="s">
        <v>1839</v>
      </c>
      <c r="N167" s="369" t="s">
        <v>1840</v>
      </c>
      <c r="O167" s="369" t="s">
        <v>1839</v>
      </c>
      <c r="P167" s="369" t="s">
        <v>1841</v>
      </c>
      <c r="Q167" s="369" t="s">
        <v>1842</v>
      </c>
      <c r="R167" s="369"/>
      <c r="S167" s="369"/>
      <c r="T167" s="369" t="s">
        <v>1838</v>
      </c>
      <c r="U167" s="369" t="s">
        <v>274</v>
      </c>
    </row>
    <row r="168" spans="1:21" x14ac:dyDescent="0.25">
      <c r="L168" s="369" t="s">
        <v>1843</v>
      </c>
      <c r="M168" s="369" t="s">
        <v>1844</v>
      </c>
      <c r="N168" s="369" t="s">
        <v>1844</v>
      </c>
      <c r="O168" s="369" t="s">
        <v>1844</v>
      </c>
      <c r="P168" s="369" t="s">
        <v>1845</v>
      </c>
      <c r="Q168" s="369" t="s">
        <v>1846</v>
      </c>
      <c r="R168" s="369"/>
      <c r="S168" s="369"/>
      <c r="T168" s="369" t="s">
        <v>1843</v>
      </c>
      <c r="U168" s="369" t="s">
        <v>274</v>
      </c>
    </row>
    <row r="169" spans="1:21" x14ac:dyDescent="0.25">
      <c r="L169" s="369" t="s">
        <v>1847</v>
      </c>
      <c r="M169" s="369" t="s">
        <v>1848</v>
      </c>
      <c r="N169" s="369" t="s">
        <v>1849</v>
      </c>
      <c r="O169" s="369" t="s">
        <v>1850</v>
      </c>
      <c r="P169" s="369" t="s">
        <v>1851</v>
      </c>
      <c r="Q169" s="369" t="s">
        <v>1852</v>
      </c>
      <c r="R169" s="369"/>
      <c r="S169" s="369"/>
      <c r="T169" s="369" t="s">
        <v>1847</v>
      </c>
      <c r="U169" s="369" t="s">
        <v>274</v>
      </c>
    </row>
    <row r="170" spans="1:21" x14ac:dyDescent="0.25">
      <c r="L170" s="369" t="s">
        <v>1853</v>
      </c>
      <c r="M170" s="369" t="s">
        <v>1854</v>
      </c>
      <c r="N170" s="369" t="s">
        <v>1854</v>
      </c>
      <c r="O170" s="369" t="s">
        <v>1855</v>
      </c>
      <c r="P170" s="369" t="s">
        <v>1856</v>
      </c>
      <c r="Q170" s="369" t="s">
        <v>1857</v>
      </c>
      <c r="R170" s="369"/>
      <c r="S170" s="369"/>
      <c r="T170" s="369" t="s">
        <v>1853</v>
      </c>
      <c r="U170" s="370" t="s">
        <v>278</v>
      </c>
    </row>
    <row r="171" spans="1:21" x14ac:dyDescent="0.25">
      <c r="L171" s="369" t="s">
        <v>1858</v>
      </c>
      <c r="M171" s="369" t="s">
        <v>1859</v>
      </c>
      <c r="N171" s="369" t="s">
        <v>1859</v>
      </c>
      <c r="O171" s="369" t="s">
        <v>1860</v>
      </c>
      <c r="P171" s="369" t="s">
        <v>1861</v>
      </c>
      <c r="Q171" s="369" t="s">
        <v>1862</v>
      </c>
      <c r="R171" s="369"/>
      <c r="S171" s="369"/>
      <c r="T171" s="369" t="s">
        <v>1858</v>
      </c>
      <c r="U171" s="369" t="s">
        <v>274</v>
      </c>
    </row>
    <row r="172" spans="1:21" x14ac:dyDescent="0.25">
      <c r="L172" s="369" t="s">
        <v>1863</v>
      </c>
      <c r="M172" s="369" t="s">
        <v>1864</v>
      </c>
      <c r="N172" s="369" t="s">
        <v>1864</v>
      </c>
      <c r="O172" s="369" t="s">
        <v>1865</v>
      </c>
      <c r="P172" s="369" t="s">
        <v>1866</v>
      </c>
      <c r="Q172" s="369" t="s">
        <v>1867</v>
      </c>
      <c r="R172" s="369"/>
      <c r="S172" s="369"/>
      <c r="T172" s="369" t="s">
        <v>1863</v>
      </c>
      <c r="U172" s="370" t="s">
        <v>275</v>
      </c>
    </row>
    <row r="173" spans="1:21" x14ac:dyDescent="0.25">
      <c r="L173" s="369" t="s">
        <v>1868</v>
      </c>
      <c r="M173" s="369" t="s">
        <v>1869</v>
      </c>
      <c r="N173" s="369" t="s">
        <v>1869</v>
      </c>
      <c r="O173" s="369" t="s">
        <v>1869</v>
      </c>
      <c r="P173" s="369" t="s">
        <v>1870</v>
      </c>
      <c r="Q173" s="369" t="s">
        <v>1871</v>
      </c>
      <c r="R173" s="369"/>
      <c r="S173" s="369"/>
      <c r="T173" s="369" t="s">
        <v>1868</v>
      </c>
      <c r="U173" s="369" t="s">
        <v>274</v>
      </c>
    </row>
    <row r="174" spans="1:21" x14ac:dyDescent="0.25">
      <c r="L174" s="369" t="s">
        <v>1872</v>
      </c>
      <c r="M174" s="369" t="s">
        <v>1873</v>
      </c>
      <c r="N174" s="369" t="s">
        <v>1874</v>
      </c>
      <c r="O174" s="369" t="s">
        <v>1875</v>
      </c>
      <c r="P174" s="369" t="s">
        <v>1876</v>
      </c>
      <c r="Q174" s="369" t="s">
        <v>1877</v>
      </c>
      <c r="R174" s="369"/>
      <c r="S174" s="369"/>
      <c r="T174" s="369" t="s">
        <v>1872</v>
      </c>
      <c r="U174" s="370" t="s">
        <v>275</v>
      </c>
    </row>
    <row r="175" spans="1:21" x14ac:dyDescent="0.25">
      <c r="L175" s="369" t="s">
        <v>1878</v>
      </c>
      <c r="M175" s="369" t="s">
        <v>1879</v>
      </c>
      <c r="N175" s="369" t="s">
        <v>1879</v>
      </c>
      <c r="O175" s="369" t="s">
        <v>1880</v>
      </c>
      <c r="P175" s="369" t="s">
        <v>1881</v>
      </c>
      <c r="Q175" s="369" t="s">
        <v>1882</v>
      </c>
      <c r="R175" s="369"/>
      <c r="S175" s="369"/>
      <c r="T175" s="369" t="s">
        <v>1878</v>
      </c>
      <c r="U175" s="369" t="s">
        <v>274</v>
      </c>
    </row>
    <row r="176" spans="1:21" x14ac:dyDescent="0.25">
      <c r="L176" s="369" t="s">
        <v>1883</v>
      </c>
      <c r="M176" s="369" t="s">
        <v>1884</v>
      </c>
      <c r="N176" s="369" t="s">
        <v>1885</v>
      </c>
      <c r="O176" s="369" t="s">
        <v>1884</v>
      </c>
      <c r="P176" s="369" t="s">
        <v>1886</v>
      </c>
      <c r="Q176" s="369" t="s">
        <v>1887</v>
      </c>
      <c r="R176" s="369"/>
      <c r="S176" s="369"/>
      <c r="T176" s="369" t="s">
        <v>1883</v>
      </c>
      <c r="U176" s="369" t="s">
        <v>274</v>
      </c>
    </row>
    <row r="177" spans="12:21" x14ac:dyDescent="0.25">
      <c r="L177" s="369" t="s">
        <v>1888</v>
      </c>
      <c r="M177" s="369" t="s">
        <v>143</v>
      </c>
      <c r="N177" s="369" t="s">
        <v>1889</v>
      </c>
      <c r="O177" s="369" t="s">
        <v>1890</v>
      </c>
      <c r="P177" s="369" t="s">
        <v>1891</v>
      </c>
      <c r="Q177" s="369" t="s">
        <v>1892</v>
      </c>
      <c r="R177" s="369"/>
      <c r="S177" s="369"/>
      <c r="T177" s="369" t="s">
        <v>1888</v>
      </c>
      <c r="U177" s="369" t="s">
        <v>274</v>
      </c>
    </row>
    <row r="178" spans="12:21" x14ac:dyDescent="0.25">
      <c r="L178" s="369" t="s">
        <v>1893</v>
      </c>
      <c r="M178" s="369" t="s">
        <v>1894</v>
      </c>
      <c r="N178" s="369" t="s">
        <v>1895</v>
      </c>
      <c r="O178" s="369" t="s">
        <v>1896</v>
      </c>
      <c r="P178" s="369" t="s">
        <v>1897</v>
      </c>
      <c r="Q178" s="369" t="s">
        <v>1898</v>
      </c>
      <c r="R178" s="369"/>
      <c r="S178" s="369"/>
      <c r="T178" s="369" t="s">
        <v>1893</v>
      </c>
      <c r="U178" s="369" t="s">
        <v>274</v>
      </c>
    </row>
    <row r="179" spans="12:21" x14ac:dyDescent="0.25">
      <c r="L179" s="369" t="s">
        <v>1899</v>
      </c>
      <c r="M179" s="369" t="s">
        <v>1900</v>
      </c>
      <c r="N179" s="369" t="s">
        <v>1901</v>
      </c>
      <c r="O179" s="369" t="s">
        <v>1900</v>
      </c>
      <c r="P179" s="369" t="s">
        <v>1902</v>
      </c>
      <c r="Q179" s="369" t="s">
        <v>1903</v>
      </c>
      <c r="R179" s="369"/>
      <c r="S179" s="369"/>
      <c r="T179" s="369" t="s">
        <v>1899</v>
      </c>
      <c r="U179" s="369" t="s">
        <v>275</v>
      </c>
    </row>
    <row r="180" spans="12:21" x14ac:dyDescent="0.25">
      <c r="L180" s="369" t="s">
        <v>1904</v>
      </c>
      <c r="M180" s="369" t="s">
        <v>1905</v>
      </c>
      <c r="N180" s="369" t="s">
        <v>1906</v>
      </c>
      <c r="O180" s="369" t="s">
        <v>1907</v>
      </c>
      <c r="P180" s="369" t="s">
        <v>1908</v>
      </c>
      <c r="Q180" s="369" t="s">
        <v>1909</v>
      </c>
      <c r="R180" s="369"/>
      <c r="S180" s="369"/>
      <c r="T180" s="369" t="s">
        <v>1904</v>
      </c>
      <c r="U180" s="369" t="s">
        <v>274</v>
      </c>
    </row>
    <row r="181" spans="12:21" x14ac:dyDescent="0.25">
      <c r="L181" s="369" t="s">
        <v>1910</v>
      </c>
      <c r="M181" s="369" t="s">
        <v>1911</v>
      </c>
      <c r="N181" s="369" t="s">
        <v>1911</v>
      </c>
      <c r="O181" s="369" t="s">
        <v>1911</v>
      </c>
      <c r="P181" s="369" t="s">
        <v>1912</v>
      </c>
      <c r="Q181" s="369" t="s">
        <v>1913</v>
      </c>
      <c r="R181" s="369"/>
      <c r="S181" s="369"/>
      <c r="T181" s="369" t="s">
        <v>1910</v>
      </c>
      <c r="U181" s="369" t="s">
        <v>276</v>
      </c>
    </row>
    <row r="182" spans="12:21" x14ac:dyDescent="0.25">
      <c r="L182" s="369" t="s">
        <v>1914</v>
      </c>
      <c r="M182" s="369" t="s">
        <v>1915</v>
      </c>
      <c r="N182" s="369" t="s">
        <v>1915</v>
      </c>
      <c r="O182" s="369" t="s">
        <v>1915</v>
      </c>
      <c r="P182" s="369" t="s">
        <v>1916</v>
      </c>
      <c r="Q182" s="369" t="s">
        <v>1917</v>
      </c>
      <c r="R182" s="369"/>
      <c r="S182" s="369"/>
      <c r="T182" s="369" t="s">
        <v>1914</v>
      </c>
      <c r="U182" s="369" t="s">
        <v>275</v>
      </c>
    </row>
    <row r="183" spans="12:21" x14ac:dyDescent="0.25">
      <c r="L183" s="370" t="s">
        <v>1918</v>
      </c>
      <c r="M183" s="369" t="s">
        <v>1919</v>
      </c>
      <c r="N183" s="369" t="s">
        <v>1920</v>
      </c>
      <c r="O183" s="369" t="s">
        <v>1921</v>
      </c>
      <c r="P183" s="369" t="s">
        <v>1922</v>
      </c>
      <c r="Q183" s="369" t="s">
        <v>1923</v>
      </c>
      <c r="R183" s="369"/>
      <c r="S183" s="369"/>
      <c r="T183" s="370" t="s">
        <v>1918</v>
      </c>
      <c r="U183" s="370" t="s">
        <v>278</v>
      </c>
    </row>
    <row r="184" spans="12:21" x14ac:dyDescent="0.25">
      <c r="L184" s="369" t="s">
        <v>1924</v>
      </c>
      <c r="M184" s="369" t="s">
        <v>1925</v>
      </c>
      <c r="N184" s="369" t="s">
        <v>1926</v>
      </c>
      <c r="O184" s="369" t="s">
        <v>1927</v>
      </c>
      <c r="P184" s="369" t="s">
        <v>1928</v>
      </c>
      <c r="Q184" s="369" t="s">
        <v>1929</v>
      </c>
      <c r="R184" s="369"/>
      <c r="S184" s="369"/>
      <c r="T184" s="369" t="s">
        <v>1924</v>
      </c>
      <c r="U184" s="370" t="s">
        <v>276</v>
      </c>
    </row>
    <row r="185" spans="12:21" x14ac:dyDescent="0.25">
      <c r="L185" s="369" t="s">
        <v>1930</v>
      </c>
      <c r="M185" s="369" t="s">
        <v>1931</v>
      </c>
      <c r="N185" s="369" t="s">
        <v>1931</v>
      </c>
      <c r="O185" s="369" t="s">
        <v>1931</v>
      </c>
      <c r="P185" s="369" t="s">
        <v>1932</v>
      </c>
      <c r="Q185" s="369" t="s">
        <v>1933</v>
      </c>
      <c r="R185" s="369"/>
      <c r="S185" s="369"/>
      <c r="T185" s="369" t="s">
        <v>1930</v>
      </c>
      <c r="U185" s="370" t="s">
        <v>278</v>
      </c>
    </row>
    <row r="186" spans="12:21" x14ac:dyDescent="0.25">
      <c r="L186" s="369" t="s">
        <v>1934</v>
      </c>
      <c r="M186" s="369" t="s">
        <v>1935</v>
      </c>
      <c r="N186" s="369" t="s">
        <v>1935</v>
      </c>
      <c r="O186" s="369" t="s">
        <v>1936</v>
      </c>
      <c r="P186" s="369" t="s">
        <v>1937</v>
      </c>
      <c r="Q186" s="369" t="s">
        <v>1938</v>
      </c>
      <c r="R186" s="369"/>
      <c r="S186" s="369"/>
      <c r="T186" s="369" t="s">
        <v>1934</v>
      </c>
      <c r="U186" s="370" t="s">
        <v>276</v>
      </c>
    </row>
    <row r="187" spans="12:21" x14ac:dyDescent="0.25">
      <c r="L187" s="369" t="s">
        <v>1939</v>
      </c>
      <c r="M187" s="369" t="s">
        <v>1940</v>
      </c>
      <c r="N187" s="369" t="s">
        <v>1941</v>
      </c>
      <c r="O187" s="369" t="s">
        <v>1942</v>
      </c>
      <c r="P187" s="369" t="s">
        <v>1943</v>
      </c>
      <c r="Q187" s="369" t="s">
        <v>1944</v>
      </c>
      <c r="R187" s="369"/>
      <c r="S187" s="369"/>
      <c r="T187" s="369" t="s">
        <v>1939</v>
      </c>
      <c r="U187" s="370" t="s">
        <v>276</v>
      </c>
    </row>
    <row r="188" spans="12:21" x14ac:dyDescent="0.25">
      <c r="L188" s="369" t="s">
        <v>1945</v>
      </c>
      <c r="M188" s="369" t="s">
        <v>1946</v>
      </c>
      <c r="N188" s="369" t="s">
        <v>1947</v>
      </c>
      <c r="O188" s="369" t="s">
        <v>1948</v>
      </c>
      <c r="P188" s="369" t="s">
        <v>1949</v>
      </c>
      <c r="Q188" s="369" t="s">
        <v>1950</v>
      </c>
      <c r="R188" s="369"/>
      <c r="S188" s="369"/>
      <c r="T188" s="369" t="s">
        <v>1945</v>
      </c>
      <c r="U188" s="370" t="s">
        <v>277</v>
      </c>
    </row>
    <row r="189" spans="12:21" x14ac:dyDescent="0.25">
      <c r="L189" s="369" t="s">
        <v>1951</v>
      </c>
      <c r="M189" s="369" t="s">
        <v>1952</v>
      </c>
      <c r="N189" s="369" t="s">
        <v>1952</v>
      </c>
      <c r="O189" s="369" t="s">
        <v>1952</v>
      </c>
      <c r="P189" s="369" t="s">
        <v>1953</v>
      </c>
      <c r="Q189" s="369" t="s">
        <v>1954</v>
      </c>
      <c r="R189" s="369"/>
      <c r="S189" s="369"/>
      <c r="T189" s="369" t="s">
        <v>1951</v>
      </c>
      <c r="U189" s="369" t="s">
        <v>274</v>
      </c>
    </row>
    <row r="190" spans="12:21" x14ac:dyDescent="0.25">
      <c r="L190" s="369" t="s">
        <v>1955</v>
      </c>
      <c r="M190" s="369" t="s">
        <v>1956</v>
      </c>
      <c r="N190" s="369" t="s">
        <v>1957</v>
      </c>
      <c r="O190" s="369" t="s">
        <v>1958</v>
      </c>
      <c r="P190" s="369" t="s">
        <v>1959</v>
      </c>
      <c r="Q190" s="369" t="s">
        <v>1960</v>
      </c>
      <c r="R190" s="369"/>
      <c r="S190" s="369"/>
      <c r="T190" s="369" t="s">
        <v>1955</v>
      </c>
      <c r="U190" s="370" t="s">
        <v>278</v>
      </c>
    </row>
    <row r="191" spans="12:21" x14ac:dyDescent="0.25">
      <c r="L191" s="369" t="s">
        <v>1961</v>
      </c>
      <c r="M191" s="369" t="s">
        <v>1962</v>
      </c>
      <c r="N191" s="369" t="s">
        <v>1963</v>
      </c>
      <c r="O191" s="369" t="s">
        <v>1964</v>
      </c>
      <c r="P191" s="369" t="s">
        <v>1965</v>
      </c>
      <c r="Q191" s="369" t="s">
        <v>1966</v>
      </c>
      <c r="R191" s="369"/>
      <c r="S191" s="369"/>
      <c r="T191" s="369" t="s">
        <v>1961</v>
      </c>
      <c r="U191" s="370" t="s">
        <v>278</v>
      </c>
    </row>
    <row r="192" spans="12:21" x14ac:dyDescent="0.25">
      <c r="L192" s="369" t="s">
        <v>1967</v>
      </c>
      <c r="M192" s="369" t="s">
        <v>1968</v>
      </c>
      <c r="N192" s="369" t="s">
        <v>1969</v>
      </c>
      <c r="O192" s="369" t="s">
        <v>1968</v>
      </c>
      <c r="P192" s="369" t="s">
        <v>1970</v>
      </c>
      <c r="Q192" s="369" t="s">
        <v>1971</v>
      </c>
      <c r="R192" s="369"/>
      <c r="S192" s="369"/>
      <c r="T192" s="369" t="s">
        <v>1967</v>
      </c>
      <c r="U192" s="370" t="s">
        <v>276</v>
      </c>
    </row>
    <row r="193" spans="12:21" x14ac:dyDescent="0.25">
      <c r="L193" s="369" t="s">
        <v>1972</v>
      </c>
      <c r="M193" s="369" t="s">
        <v>1973</v>
      </c>
      <c r="N193" s="369" t="s">
        <v>1974</v>
      </c>
      <c r="O193" s="369" t="s">
        <v>1975</v>
      </c>
      <c r="P193" s="369" t="s">
        <v>1976</v>
      </c>
      <c r="Q193" s="369" t="s">
        <v>1977</v>
      </c>
      <c r="R193" s="369"/>
      <c r="S193" s="369"/>
      <c r="T193" s="369" t="s">
        <v>1972</v>
      </c>
      <c r="U193" s="370" t="s">
        <v>274</v>
      </c>
    </row>
    <row r="194" spans="12:21" x14ac:dyDescent="0.25">
      <c r="L194" s="369" t="s">
        <v>1978</v>
      </c>
      <c r="M194" s="369" t="s">
        <v>1979</v>
      </c>
      <c r="N194" s="369" t="s">
        <v>1980</v>
      </c>
      <c r="O194" s="369" t="s">
        <v>1981</v>
      </c>
      <c r="P194" s="369" t="s">
        <v>1982</v>
      </c>
      <c r="Q194" s="369" t="s">
        <v>1983</v>
      </c>
      <c r="R194" s="369"/>
      <c r="S194" s="369"/>
      <c r="T194" s="369" t="s">
        <v>1978</v>
      </c>
      <c r="U194" s="370" t="s">
        <v>274</v>
      </c>
    </row>
    <row r="195" spans="12:21" x14ac:dyDescent="0.25">
      <c r="L195" s="369" t="s">
        <v>1984</v>
      </c>
      <c r="M195" s="369" t="s">
        <v>1985</v>
      </c>
      <c r="N195" s="369" t="s">
        <v>1986</v>
      </c>
      <c r="O195" s="369" t="s">
        <v>1987</v>
      </c>
      <c r="P195" s="369" t="s">
        <v>1988</v>
      </c>
      <c r="Q195" s="369" t="s">
        <v>1989</v>
      </c>
      <c r="R195" s="369"/>
      <c r="S195" s="369"/>
      <c r="T195" s="369" t="s">
        <v>1984</v>
      </c>
      <c r="U195" s="370" t="s">
        <v>274</v>
      </c>
    </row>
    <row r="196" spans="12:21" x14ac:dyDescent="0.25">
      <c r="L196" s="369" t="s">
        <v>1990</v>
      </c>
      <c r="M196" s="369" t="s">
        <v>1991</v>
      </c>
      <c r="N196" s="369" t="s">
        <v>1992</v>
      </c>
      <c r="O196" s="369" t="s">
        <v>1993</v>
      </c>
      <c r="P196" s="369" t="s">
        <v>1994</v>
      </c>
      <c r="Q196" s="369" t="s">
        <v>1995</v>
      </c>
      <c r="R196" s="369"/>
      <c r="S196" s="369"/>
      <c r="T196" s="369" t="s">
        <v>1990</v>
      </c>
      <c r="U196" s="370" t="s">
        <v>274</v>
      </c>
    </row>
    <row r="197" spans="12:21" x14ac:dyDescent="0.25">
      <c r="L197" s="369" t="s">
        <v>1996</v>
      </c>
      <c r="M197" s="369" t="s">
        <v>1997</v>
      </c>
      <c r="N197" s="369" t="s">
        <v>1998</v>
      </c>
      <c r="O197" s="369" t="s">
        <v>1999</v>
      </c>
      <c r="P197" s="369" t="s">
        <v>2000</v>
      </c>
      <c r="Q197" s="369" t="s">
        <v>2001</v>
      </c>
      <c r="R197" s="369"/>
      <c r="S197" s="369"/>
      <c r="T197" s="369" t="s">
        <v>1996</v>
      </c>
      <c r="U197" s="369" t="s">
        <v>274</v>
      </c>
    </row>
    <row r="198" spans="12:21" x14ac:dyDescent="0.25">
      <c r="L198" s="369" t="s">
        <v>2002</v>
      </c>
      <c r="M198" s="369" t="s">
        <v>2003</v>
      </c>
      <c r="N198" s="369" t="s">
        <v>2003</v>
      </c>
      <c r="O198" s="369" t="s">
        <v>2004</v>
      </c>
      <c r="P198" s="369" t="s">
        <v>2005</v>
      </c>
      <c r="Q198" s="369" t="s">
        <v>2006</v>
      </c>
      <c r="R198" s="369"/>
      <c r="S198" s="369"/>
      <c r="T198" s="369" t="s">
        <v>2002</v>
      </c>
      <c r="U198" s="369" t="s">
        <v>274</v>
      </c>
    </row>
    <row r="199" spans="12:21" x14ac:dyDescent="0.25">
      <c r="L199" s="369" t="s">
        <v>2007</v>
      </c>
      <c r="M199" s="369" t="s">
        <v>2008</v>
      </c>
      <c r="N199" s="369" t="s">
        <v>2008</v>
      </c>
      <c r="O199" s="369" t="s">
        <v>2008</v>
      </c>
      <c r="P199" s="369" t="s">
        <v>2009</v>
      </c>
      <c r="Q199" s="369" t="s">
        <v>2010</v>
      </c>
      <c r="R199" s="369"/>
      <c r="S199" s="369"/>
      <c r="T199" s="369" t="s">
        <v>2007</v>
      </c>
      <c r="U199" s="369" t="s">
        <v>275</v>
      </c>
    </row>
    <row r="200" spans="12:21" x14ac:dyDescent="0.25">
      <c r="L200" s="369" t="s">
        <v>2011</v>
      </c>
      <c r="M200" s="369" t="s">
        <v>2012</v>
      </c>
      <c r="N200" s="369" t="s">
        <v>2013</v>
      </c>
      <c r="O200" s="369" t="s">
        <v>2012</v>
      </c>
      <c r="P200" s="369" t="s">
        <v>2014</v>
      </c>
      <c r="Q200" s="369" t="s">
        <v>2015</v>
      </c>
      <c r="R200" s="369"/>
      <c r="S200" s="369"/>
      <c r="T200" s="369" t="s">
        <v>2011</v>
      </c>
      <c r="U200" s="369" t="s">
        <v>274</v>
      </c>
    </row>
    <row r="201" spans="12:21" x14ac:dyDescent="0.25">
      <c r="L201" s="369" t="s">
        <v>2016</v>
      </c>
      <c r="M201" s="369" t="s">
        <v>2017</v>
      </c>
      <c r="N201" s="369" t="s">
        <v>2018</v>
      </c>
      <c r="O201" s="369" t="s">
        <v>2017</v>
      </c>
      <c r="P201" s="369" t="s">
        <v>2019</v>
      </c>
      <c r="Q201" s="369" t="s">
        <v>2020</v>
      </c>
      <c r="R201" s="369"/>
      <c r="S201" s="369"/>
      <c r="T201" s="369" t="s">
        <v>2016</v>
      </c>
      <c r="U201" s="369" t="s">
        <v>278</v>
      </c>
    </row>
    <row r="202" spans="12:21" x14ac:dyDescent="0.25">
      <c r="L202" s="369" t="s">
        <v>2021</v>
      </c>
      <c r="M202" s="369" t="s">
        <v>2022</v>
      </c>
      <c r="N202" s="369" t="s">
        <v>2023</v>
      </c>
      <c r="O202" s="369" t="s">
        <v>2024</v>
      </c>
      <c r="P202" s="369" t="s">
        <v>2025</v>
      </c>
      <c r="Q202" s="369" t="s">
        <v>2026</v>
      </c>
      <c r="R202" s="369"/>
      <c r="S202" s="369"/>
      <c r="T202" s="369" t="s">
        <v>2021</v>
      </c>
      <c r="U202" s="369" t="s">
        <v>276</v>
      </c>
    </row>
    <row r="203" spans="12:21" x14ac:dyDescent="0.25">
      <c r="L203" s="369" t="s">
        <v>2027</v>
      </c>
      <c r="M203" s="369" t="s">
        <v>2028</v>
      </c>
      <c r="N203" s="369" t="s">
        <v>2029</v>
      </c>
      <c r="O203" s="369" t="s">
        <v>2028</v>
      </c>
      <c r="P203" s="369" t="s">
        <v>2030</v>
      </c>
      <c r="Q203" s="369" t="s">
        <v>2031</v>
      </c>
      <c r="R203" s="369"/>
      <c r="S203" s="369"/>
      <c r="T203" s="369" t="s">
        <v>2027</v>
      </c>
      <c r="U203" s="369" t="s">
        <v>274</v>
      </c>
    </row>
    <row r="204" spans="12:21" x14ac:dyDescent="0.25">
      <c r="L204" s="369" t="s">
        <v>2032</v>
      </c>
      <c r="M204" s="369" t="s">
        <v>2033</v>
      </c>
      <c r="N204" s="369" t="s">
        <v>2034</v>
      </c>
      <c r="O204" s="369" t="s">
        <v>2035</v>
      </c>
      <c r="P204" s="369" t="s">
        <v>2036</v>
      </c>
      <c r="Q204" s="369" t="s">
        <v>2037</v>
      </c>
      <c r="R204" s="369"/>
      <c r="S204" s="369"/>
      <c r="T204" s="369" t="s">
        <v>2032</v>
      </c>
      <c r="U204" s="369" t="s">
        <v>274</v>
      </c>
    </row>
    <row r="205" spans="12:21" x14ac:dyDescent="0.25">
      <c r="L205" s="369" t="s">
        <v>2038</v>
      </c>
      <c r="M205" s="369" t="s">
        <v>2039</v>
      </c>
      <c r="N205" s="369" t="s">
        <v>2040</v>
      </c>
      <c r="O205" s="369" t="s">
        <v>2041</v>
      </c>
      <c r="P205" s="369" t="s">
        <v>2042</v>
      </c>
      <c r="Q205" s="369" t="s">
        <v>2043</v>
      </c>
      <c r="R205" s="369"/>
      <c r="S205" s="369"/>
      <c r="T205" s="369" t="s">
        <v>2038</v>
      </c>
      <c r="U205" s="370" t="s">
        <v>276</v>
      </c>
    </row>
    <row r="206" spans="12:21" x14ac:dyDescent="0.25">
      <c r="L206" s="369" t="s">
        <v>2044</v>
      </c>
      <c r="M206" s="369" t="s">
        <v>2045</v>
      </c>
      <c r="N206" s="369" t="s">
        <v>2045</v>
      </c>
      <c r="O206" s="369" t="s">
        <v>2045</v>
      </c>
      <c r="P206" s="369" t="s">
        <v>2046</v>
      </c>
      <c r="Q206" s="369" t="s">
        <v>2047</v>
      </c>
      <c r="R206" s="369"/>
      <c r="S206" s="369"/>
      <c r="T206" s="369" t="s">
        <v>2044</v>
      </c>
      <c r="U206" s="369" t="s">
        <v>274</v>
      </c>
    </row>
    <row r="207" spans="12:21" x14ac:dyDescent="0.25">
      <c r="L207" s="369" t="s">
        <v>2048</v>
      </c>
      <c r="M207" s="369" t="s">
        <v>2049</v>
      </c>
      <c r="N207" s="369" t="s">
        <v>2050</v>
      </c>
      <c r="O207" s="369" t="s">
        <v>2051</v>
      </c>
      <c r="P207" s="369" t="s">
        <v>2052</v>
      </c>
      <c r="Q207" s="369" t="s">
        <v>2053</v>
      </c>
      <c r="R207" s="369"/>
      <c r="S207" s="369"/>
      <c r="T207" s="369" t="s">
        <v>2048</v>
      </c>
      <c r="U207" s="369" t="s">
        <v>274</v>
      </c>
    </row>
    <row r="208" spans="12:21" x14ac:dyDescent="0.25">
      <c r="L208" s="369" t="s">
        <v>2054</v>
      </c>
      <c r="M208" s="369" t="s">
        <v>2055</v>
      </c>
      <c r="N208" s="369" t="s">
        <v>2056</v>
      </c>
      <c r="O208" s="369" t="s">
        <v>2057</v>
      </c>
      <c r="P208" s="369" t="s">
        <v>2058</v>
      </c>
      <c r="Q208" s="369" t="s">
        <v>2059</v>
      </c>
      <c r="R208" s="369"/>
      <c r="S208" s="369"/>
      <c r="T208" s="369" t="s">
        <v>2054</v>
      </c>
      <c r="U208" s="369" t="s">
        <v>274</v>
      </c>
    </row>
    <row r="209" spans="12:21" x14ac:dyDescent="0.25">
      <c r="L209" s="369" t="s">
        <v>2060</v>
      </c>
      <c r="M209" s="369" t="s">
        <v>2061</v>
      </c>
      <c r="N209" s="369" t="s">
        <v>2062</v>
      </c>
      <c r="O209" s="369" t="s">
        <v>2063</v>
      </c>
      <c r="P209" s="369" t="s">
        <v>2064</v>
      </c>
      <c r="Q209" s="369" t="s">
        <v>2065</v>
      </c>
      <c r="R209" s="369"/>
      <c r="S209" s="369"/>
      <c r="T209" s="369" t="s">
        <v>2060</v>
      </c>
      <c r="U209" s="369" t="s">
        <v>274</v>
      </c>
    </row>
    <row r="210" spans="12:21" x14ac:dyDescent="0.25">
      <c r="L210" s="369" t="s">
        <v>2066</v>
      </c>
      <c r="M210" s="369" t="s">
        <v>2067</v>
      </c>
      <c r="N210" s="369" t="s">
        <v>2067</v>
      </c>
      <c r="O210" s="369" t="s">
        <v>2067</v>
      </c>
      <c r="P210" s="369" t="s">
        <v>2068</v>
      </c>
      <c r="Q210" s="369" t="s">
        <v>2069</v>
      </c>
      <c r="R210" s="369"/>
      <c r="S210" s="369"/>
      <c r="T210" s="369" t="s">
        <v>2066</v>
      </c>
      <c r="U210" s="369" t="s">
        <v>274</v>
      </c>
    </row>
    <row r="211" spans="12:21" x14ac:dyDescent="0.25">
      <c r="L211" s="369" t="s">
        <v>2070</v>
      </c>
      <c r="M211" s="369" t="s">
        <v>2071</v>
      </c>
      <c r="N211" s="369" t="s">
        <v>2072</v>
      </c>
      <c r="O211" s="369" t="s">
        <v>2073</v>
      </c>
      <c r="P211" s="369" t="s">
        <v>2074</v>
      </c>
      <c r="Q211" s="369" t="s">
        <v>2075</v>
      </c>
      <c r="R211" s="369"/>
      <c r="S211" s="369"/>
      <c r="T211" s="369" t="s">
        <v>2070</v>
      </c>
      <c r="U211" s="369" t="s">
        <v>274</v>
      </c>
    </row>
    <row r="212" spans="12:21" x14ac:dyDescent="0.25">
      <c r="L212" s="369" t="s">
        <v>2076</v>
      </c>
      <c r="M212" s="369" t="s">
        <v>2077</v>
      </c>
      <c r="N212" s="369" t="s">
        <v>2077</v>
      </c>
      <c r="O212" s="369" t="s">
        <v>2077</v>
      </c>
      <c r="P212" s="369" t="s">
        <v>2078</v>
      </c>
      <c r="Q212" s="369" t="s">
        <v>2079</v>
      </c>
      <c r="R212" s="369"/>
      <c r="S212" s="369"/>
      <c r="T212" s="369" t="s">
        <v>2076</v>
      </c>
      <c r="U212" s="369" t="s">
        <v>274</v>
      </c>
    </row>
    <row r="213" spans="12:21" x14ac:dyDescent="0.25">
      <c r="L213" s="369" t="s">
        <v>2080</v>
      </c>
      <c r="M213" s="369" t="s">
        <v>2081</v>
      </c>
      <c r="N213" s="369" t="s">
        <v>2082</v>
      </c>
      <c r="O213" s="369" t="s">
        <v>2083</v>
      </c>
      <c r="P213" s="369" t="s">
        <v>2084</v>
      </c>
      <c r="Q213" s="369" t="s">
        <v>2085</v>
      </c>
      <c r="R213" s="369"/>
      <c r="S213" s="369"/>
      <c r="T213" s="369" t="s">
        <v>2080</v>
      </c>
      <c r="U213" s="369" t="s">
        <v>278</v>
      </c>
    </row>
    <row r="214" spans="12:21" x14ac:dyDescent="0.25">
      <c r="L214" s="369" t="s">
        <v>2086</v>
      </c>
      <c r="M214" s="369" t="s">
        <v>2087</v>
      </c>
      <c r="N214" s="369" t="s">
        <v>2088</v>
      </c>
      <c r="O214" s="369" t="s">
        <v>2089</v>
      </c>
      <c r="P214" s="369" t="s">
        <v>2090</v>
      </c>
      <c r="Q214" s="369" t="s">
        <v>2091</v>
      </c>
      <c r="R214" s="369"/>
      <c r="S214" s="369"/>
      <c r="T214" s="369" t="s">
        <v>2086</v>
      </c>
      <c r="U214" s="369" t="s">
        <v>274</v>
      </c>
    </row>
    <row r="215" spans="12:21" x14ac:dyDescent="0.25">
      <c r="L215" s="369" t="s">
        <v>2092</v>
      </c>
      <c r="M215" s="369" t="s">
        <v>2093</v>
      </c>
      <c r="N215" s="369" t="s">
        <v>2094</v>
      </c>
      <c r="O215" s="369" t="s">
        <v>2093</v>
      </c>
      <c r="P215" s="369" t="s">
        <v>2095</v>
      </c>
      <c r="Q215" s="369" t="s">
        <v>2096</v>
      </c>
      <c r="R215" s="369"/>
      <c r="S215" s="369"/>
      <c r="T215" s="369" t="s">
        <v>2092</v>
      </c>
      <c r="U215" s="369" t="s">
        <v>276</v>
      </c>
    </row>
    <row r="216" spans="12:21" x14ac:dyDescent="0.25">
      <c r="L216" s="369" t="s">
        <v>2097</v>
      </c>
      <c r="M216" s="369" t="s">
        <v>2098</v>
      </c>
      <c r="N216" s="369" t="s">
        <v>2098</v>
      </c>
      <c r="O216" s="369" t="s">
        <v>2098</v>
      </c>
      <c r="P216" s="369" t="s">
        <v>2099</v>
      </c>
      <c r="Q216" s="369" t="s">
        <v>2100</v>
      </c>
      <c r="R216" s="369"/>
      <c r="S216" s="369"/>
      <c r="T216" s="369" t="s">
        <v>2097</v>
      </c>
      <c r="U216" s="369" t="s">
        <v>276</v>
      </c>
    </row>
    <row r="217" spans="12:21" x14ac:dyDescent="0.25">
      <c r="L217" s="369" t="s">
        <v>2101</v>
      </c>
      <c r="M217" s="369" t="s">
        <v>2102</v>
      </c>
      <c r="N217" s="369" t="s">
        <v>2103</v>
      </c>
      <c r="O217" s="369" t="s">
        <v>2104</v>
      </c>
      <c r="P217" s="369" t="s">
        <v>2105</v>
      </c>
      <c r="Q217" s="369" t="s">
        <v>2106</v>
      </c>
      <c r="R217" s="369"/>
      <c r="S217" s="369"/>
      <c r="T217" s="369" t="s">
        <v>2101</v>
      </c>
      <c r="U217" s="370" t="s">
        <v>274</v>
      </c>
    </row>
    <row r="218" spans="12:21" x14ac:dyDescent="0.25">
      <c r="L218" s="369" t="s">
        <v>2107</v>
      </c>
      <c r="M218" s="369" t="s">
        <v>2108</v>
      </c>
      <c r="N218" s="369" t="s">
        <v>2109</v>
      </c>
      <c r="O218" s="369" t="s">
        <v>2110</v>
      </c>
      <c r="P218" s="369" t="s">
        <v>2111</v>
      </c>
      <c r="Q218" s="369" t="s">
        <v>2112</v>
      </c>
      <c r="R218" s="369"/>
      <c r="S218" s="369"/>
      <c r="T218" s="369" t="s">
        <v>2107</v>
      </c>
      <c r="U218" s="369" t="s">
        <v>277</v>
      </c>
    </row>
    <row r="219" spans="12:21" x14ac:dyDescent="0.25">
      <c r="L219" s="369" t="s">
        <v>2113</v>
      </c>
      <c r="M219" s="369" t="s">
        <v>2114</v>
      </c>
      <c r="N219" s="369" t="s">
        <v>2115</v>
      </c>
      <c r="O219" s="369" t="s">
        <v>2114</v>
      </c>
      <c r="P219" s="369" t="s">
        <v>2116</v>
      </c>
      <c r="Q219" s="369" t="s">
        <v>2117</v>
      </c>
      <c r="R219" s="369"/>
      <c r="S219" s="369"/>
      <c r="T219" s="369" t="s">
        <v>2113</v>
      </c>
      <c r="U219" s="370" t="s">
        <v>274</v>
      </c>
    </row>
    <row r="220" spans="12:21" x14ac:dyDescent="0.25">
      <c r="L220" s="369" t="s">
        <v>2118</v>
      </c>
      <c r="M220" s="369" t="s">
        <v>2119</v>
      </c>
      <c r="N220" s="369" t="s">
        <v>2120</v>
      </c>
      <c r="O220" s="369" t="s">
        <v>2121</v>
      </c>
      <c r="P220" s="369" t="s">
        <v>2122</v>
      </c>
      <c r="Q220" s="369" t="s">
        <v>2123</v>
      </c>
      <c r="R220" s="369"/>
      <c r="S220" s="369"/>
      <c r="T220" s="369" t="s">
        <v>2118</v>
      </c>
      <c r="U220" s="370" t="s">
        <v>274</v>
      </c>
    </row>
    <row r="221" spans="12:21" x14ac:dyDescent="0.25">
      <c r="L221" s="369" t="s">
        <v>2124</v>
      </c>
      <c r="M221" s="369" t="s">
        <v>2125</v>
      </c>
      <c r="N221" s="369" t="s">
        <v>2125</v>
      </c>
      <c r="O221" s="369" t="s">
        <v>2125</v>
      </c>
      <c r="P221" s="369" t="s">
        <v>2126</v>
      </c>
      <c r="Q221" s="369" t="s">
        <v>2127</v>
      </c>
      <c r="R221" s="369"/>
      <c r="S221" s="369"/>
      <c r="T221" s="369" t="s">
        <v>2124</v>
      </c>
      <c r="U221" s="369" t="s">
        <v>274</v>
      </c>
    </row>
    <row r="222" spans="12:21" x14ac:dyDescent="0.25">
      <c r="L222" s="369" t="s">
        <v>2128</v>
      </c>
      <c r="M222" s="369" t="s">
        <v>2129</v>
      </c>
      <c r="N222" s="369" t="s">
        <v>2129</v>
      </c>
      <c r="O222" s="369" t="s">
        <v>2129</v>
      </c>
      <c r="P222" s="369" t="s">
        <v>2130</v>
      </c>
      <c r="Q222" s="369" t="s">
        <v>2131</v>
      </c>
      <c r="R222" s="369"/>
      <c r="S222" s="369"/>
      <c r="T222" s="369" t="s">
        <v>2128</v>
      </c>
      <c r="U222" s="369" t="s">
        <v>274</v>
      </c>
    </row>
    <row r="223" spans="12:21" x14ac:dyDescent="0.25">
      <c r="L223" s="369" t="s">
        <v>2132</v>
      </c>
      <c r="M223" s="369" t="s">
        <v>2133</v>
      </c>
      <c r="N223" s="369" t="s">
        <v>2134</v>
      </c>
      <c r="O223" s="369" t="s">
        <v>2135</v>
      </c>
      <c r="P223" s="369" t="s">
        <v>2136</v>
      </c>
      <c r="Q223" s="369" t="s">
        <v>2137</v>
      </c>
      <c r="R223" s="369"/>
      <c r="S223" s="369"/>
      <c r="T223" s="369" t="s">
        <v>2132</v>
      </c>
      <c r="U223" s="369" t="s">
        <v>274</v>
      </c>
    </row>
    <row r="224" spans="12:21" x14ac:dyDescent="0.25">
      <c r="L224" s="369" t="s">
        <v>2138</v>
      </c>
      <c r="M224" s="369" t="s">
        <v>2139</v>
      </c>
      <c r="N224" s="369" t="s">
        <v>2140</v>
      </c>
      <c r="O224" s="369" t="s">
        <v>2141</v>
      </c>
      <c r="P224" s="369" t="s">
        <v>2142</v>
      </c>
      <c r="Q224" s="369" t="s">
        <v>2143</v>
      </c>
      <c r="R224" s="369"/>
      <c r="S224" s="369"/>
      <c r="T224" s="369" t="s">
        <v>2138</v>
      </c>
      <c r="U224" s="370" t="s">
        <v>278</v>
      </c>
    </row>
    <row r="225" spans="12:21" x14ac:dyDescent="0.25">
      <c r="L225" s="369" t="s">
        <v>2144</v>
      </c>
      <c r="M225" s="369" t="s">
        <v>2145</v>
      </c>
      <c r="N225" s="369" t="s">
        <v>2146</v>
      </c>
      <c r="O225" s="369" t="s">
        <v>2147</v>
      </c>
      <c r="P225" s="369" t="s">
        <v>2148</v>
      </c>
      <c r="Q225" s="369" t="s">
        <v>2149</v>
      </c>
      <c r="R225" s="369"/>
      <c r="S225" s="369"/>
      <c r="T225" s="369" t="s">
        <v>2144</v>
      </c>
      <c r="U225" s="369" t="s">
        <v>274</v>
      </c>
    </row>
    <row r="226" spans="12:21" x14ac:dyDescent="0.25">
      <c r="L226" s="369" t="s">
        <v>2150</v>
      </c>
      <c r="M226" s="369" t="s">
        <v>2151</v>
      </c>
      <c r="N226" s="369" t="s">
        <v>2151</v>
      </c>
      <c r="O226" s="369" t="s">
        <v>2151</v>
      </c>
      <c r="P226" s="369" t="s">
        <v>2152</v>
      </c>
      <c r="Q226" s="369" t="s">
        <v>2153</v>
      </c>
      <c r="R226" s="369"/>
      <c r="S226" s="369"/>
      <c r="T226" s="369" t="s">
        <v>2150</v>
      </c>
      <c r="U226" s="369" t="s">
        <v>274</v>
      </c>
    </row>
    <row r="227" spans="12:21" x14ac:dyDescent="0.25">
      <c r="L227" s="369" t="s">
        <v>2154</v>
      </c>
      <c r="M227" s="369" t="s">
        <v>2155</v>
      </c>
      <c r="N227" s="369" t="s">
        <v>2156</v>
      </c>
      <c r="O227" s="369" t="s">
        <v>2157</v>
      </c>
      <c r="P227" s="369" t="s">
        <v>2158</v>
      </c>
      <c r="Q227" s="369" t="s">
        <v>2159</v>
      </c>
      <c r="R227" s="369"/>
      <c r="S227" s="369"/>
      <c r="T227" s="369" t="s">
        <v>2154</v>
      </c>
      <c r="U227" s="369" t="s">
        <v>274</v>
      </c>
    </row>
    <row r="228" spans="12:21" x14ac:dyDescent="0.25">
      <c r="L228" s="369" t="s">
        <v>2160</v>
      </c>
      <c r="M228" s="369" t="s">
        <v>2161</v>
      </c>
      <c r="N228" s="369" t="s">
        <v>2162</v>
      </c>
      <c r="O228" s="369" t="s">
        <v>2161</v>
      </c>
      <c r="P228" s="369" t="s">
        <v>2163</v>
      </c>
      <c r="Q228" s="369" t="s">
        <v>2164</v>
      </c>
      <c r="R228" s="369"/>
      <c r="S228" s="369"/>
      <c r="T228" s="369" t="s">
        <v>2160</v>
      </c>
      <c r="U228" s="370" t="s">
        <v>274</v>
      </c>
    </row>
    <row r="229" spans="12:21" x14ac:dyDescent="0.25">
      <c r="L229" s="369" t="s">
        <v>2165</v>
      </c>
      <c r="M229" s="369" t="s">
        <v>2166</v>
      </c>
      <c r="N229" s="369" t="s">
        <v>2166</v>
      </c>
      <c r="O229" s="369" t="s">
        <v>2167</v>
      </c>
      <c r="P229" s="369" t="s">
        <v>2168</v>
      </c>
      <c r="Q229" s="369" t="s">
        <v>2169</v>
      </c>
      <c r="R229" s="369"/>
      <c r="S229" s="369"/>
      <c r="T229" s="369" t="s">
        <v>2165</v>
      </c>
      <c r="U229" s="369" t="s">
        <v>274</v>
      </c>
    </row>
    <row r="230" spans="12:21" x14ac:dyDescent="0.25">
      <c r="L230" s="369" t="s">
        <v>2170</v>
      </c>
      <c r="M230" s="369" t="s">
        <v>2171</v>
      </c>
      <c r="N230" s="369" t="s">
        <v>2172</v>
      </c>
      <c r="O230" s="369" t="s">
        <v>2173</v>
      </c>
      <c r="P230" s="369" t="s">
        <v>2174</v>
      </c>
      <c r="Q230" s="369" t="s">
        <v>2175</v>
      </c>
      <c r="R230" s="369"/>
      <c r="S230" s="369"/>
      <c r="T230" s="369" t="s">
        <v>2170</v>
      </c>
      <c r="U230" s="369" t="s">
        <v>274</v>
      </c>
    </row>
    <row r="231" spans="12:21" x14ac:dyDescent="0.25">
      <c r="L231" s="369" t="s">
        <v>2176</v>
      </c>
      <c r="M231" s="369" t="s">
        <v>2177</v>
      </c>
      <c r="N231" s="369" t="s">
        <v>2177</v>
      </c>
      <c r="O231" s="369" t="s">
        <v>2177</v>
      </c>
      <c r="P231" s="369" t="s">
        <v>2178</v>
      </c>
      <c r="Q231" s="369" t="s">
        <v>2179</v>
      </c>
      <c r="R231" s="369"/>
      <c r="S231" s="369"/>
      <c r="T231" s="369" t="s">
        <v>2176</v>
      </c>
      <c r="U231" s="369" t="s">
        <v>275</v>
      </c>
    </row>
    <row r="232" spans="12:21" x14ac:dyDescent="0.25">
      <c r="L232" s="369" t="s">
        <v>2180</v>
      </c>
      <c r="M232" s="369" t="s">
        <v>2181</v>
      </c>
      <c r="N232" s="369" t="s">
        <v>2182</v>
      </c>
      <c r="O232" s="369" t="s">
        <v>2183</v>
      </c>
      <c r="P232" s="369" t="s">
        <v>2184</v>
      </c>
      <c r="Q232" s="369" t="s">
        <v>2185</v>
      </c>
      <c r="R232" s="369"/>
      <c r="S232" s="369"/>
      <c r="T232" s="369" t="s">
        <v>2180</v>
      </c>
      <c r="U232" s="369" t="s">
        <v>274</v>
      </c>
    </row>
    <row r="233" spans="12:21" x14ac:dyDescent="0.25">
      <c r="L233" s="369" t="s">
        <v>2186</v>
      </c>
      <c r="M233" s="369" t="s">
        <v>2187</v>
      </c>
      <c r="N233" s="369" t="s">
        <v>2188</v>
      </c>
      <c r="O233" s="369" t="s">
        <v>2189</v>
      </c>
      <c r="P233" s="369" t="s">
        <v>2190</v>
      </c>
      <c r="Q233" s="369" t="s">
        <v>2191</v>
      </c>
      <c r="R233" s="369"/>
      <c r="S233" s="369"/>
      <c r="T233" s="369" t="s">
        <v>2186</v>
      </c>
      <c r="U233" s="370" t="s">
        <v>277</v>
      </c>
    </row>
    <row r="234" spans="12:21" x14ac:dyDescent="0.25">
      <c r="L234" s="369" t="s">
        <v>2192</v>
      </c>
      <c r="M234" s="369" t="s">
        <v>2193</v>
      </c>
      <c r="N234" s="369" t="s">
        <v>2194</v>
      </c>
      <c r="O234" s="369" t="s">
        <v>2195</v>
      </c>
      <c r="P234" s="369" t="s">
        <v>2196</v>
      </c>
      <c r="Q234" s="369" t="s">
        <v>2197</v>
      </c>
      <c r="R234" s="369"/>
      <c r="S234" s="369"/>
      <c r="T234" s="369" t="s">
        <v>2192</v>
      </c>
      <c r="U234" s="369" t="s">
        <v>274</v>
      </c>
    </row>
    <row r="235" spans="12:21" x14ac:dyDescent="0.25">
      <c r="L235" s="369" t="s">
        <v>2198</v>
      </c>
      <c r="M235" s="369" t="s">
        <v>2199</v>
      </c>
      <c r="N235" s="369" t="s">
        <v>2200</v>
      </c>
      <c r="O235" s="369" t="s">
        <v>2201</v>
      </c>
      <c r="P235" s="369" t="s">
        <v>2202</v>
      </c>
      <c r="Q235" s="369" t="s">
        <v>2203</v>
      </c>
      <c r="R235" s="369"/>
      <c r="S235" s="369"/>
      <c r="T235" s="369" t="s">
        <v>2198</v>
      </c>
      <c r="U235" s="369" t="s">
        <v>274</v>
      </c>
    </row>
    <row r="236" spans="12:21" x14ac:dyDescent="0.25">
      <c r="L236" s="369" t="s">
        <v>2204</v>
      </c>
      <c r="M236" s="369" t="s">
        <v>2205</v>
      </c>
      <c r="N236" s="369" t="s">
        <v>2206</v>
      </c>
      <c r="O236" s="369" t="s">
        <v>2207</v>
      </c>
      <c r="P236" s="369" t="s">
        <v>2208</v>
      </c>
      <c r="Q236" s="369" t="s">
        <v>2209</v>
      </c>
      <c r="R236" s="369"/>
      <c r="S236" s="369"/>
      <c r="T236" s="369" t="s">
        <v>2204</v>
      </c>
      <c r="U236" s="369" t="s">
        <v>275</v>
      </c>
    </row>
    <row r="237" spans="12:21" x14ac:dyDescent="0.25">
      <c r="L237" s="369" t="s">
        <v>2210</v>
      </c>
      <c r="M237" s="369" t="s">
        <v>2211</v>
      </c>
      <c r="N237" s="369" t="s">
        <v>2212</v>
      </c>
      <c r="O237" s="369" t="s">
        <v>2213</v>
      </c>
      <c r="P237" s="369" t="s">
        <v>2214</v>
      </c>
      <c r="Q237" s="369" t="s">
        <v>2215</v>
      </c>
      <c r="R237" s="369"/>
      <c r="S237" s="369"/>
      <c r="T237" s="369" t="s">
        <v>2210</v>
      </c>
      <c r="U237" s="370" t="s">
        <v>274</v>
      </c>
    </row>
    <row r="238" spans="12:21" x14ac:dyDescent="0.25">
      <c r="L238" s="369" t="s">
        <v>2216</v>
      </c>
      <c r="M238" s="369" t="s">
        <v>2217</v>
      </c>
      <c r="N238" s="369" t="s">
        <v>2218</v>
      </c>
      <c r="O238" s="369" t="s">
        <v>2219</v>
      </c>
      <c r="P238" s="369" t="s">
        <v>2220</v>
      </c>
      <c r="Q238" s="369" t="s">
        <v>2221</v>
      </c>
      <c r="R238" s="369"/>
      <c r="S238" s="369"/>
      <c r="T238" s="369" t="s">
        <v>2216</v>
      </c>
      <c r="U238" s="369" t="s">
        <v>275</v>
      </c>
    </row>
    <row r="239" spans="12:21" x14ac:dyDescent="0.25">
      <c r="L239" s="369" t="s">
        <v>2222</v>
      </c>
      <c r="M239" s="369" t="s">
        <v>2223</v>
      </c>
      <c r="N239" s="369" t="s">
        <v>2223</v>
      </c>
      <c r="O239" s="369" t="s">
        <v>2223</v>
      </c>
      <c r="P239" s="369" t="s">
        <v>2224</v>
      </c>
      <c r="Q239" s="369" t="s">
        <v>2225</v>
      </c>
      <c r="R239" s="369"/>
      <c r="S239" s="369"/>
      <c r="T239" s="369" t="s">
        <v>2222</v>
      </c>
      <c r="U239" s="369" t="s">
        <v>274</v>
      </c>
    </row>
    <row r="240" spans="12:21" x14ac:dyDescent="0.25">
      <c r="L240" s="369" t="s">
        <v>2226</v>
      </c>
      <c r="M240" s="369" t="s">
        <v>2227</v>
      </c>
      <c r="N240" s="369" t="s">
        <v>2227</v>
      </c>
      <c r="O240" s="369" t="s">
        <v>2227</v>
      </c>
      <c r="P240" s="369" t="s">
        <v>2228</v>
      </c>
      <c r="Q240" s="369" t="s">
        <v>2229</v>
      </c>
      <c r="R240" s="369"/>
      <c r="S240" s="369"/>
      <c r="T240" s="369" t="s">
        <v>2226</v>
      </c>
      <c r="U240" s="369" t="s">
        <v>274</v>
      </c>
    </row>
    <row r="241" spans="12:21" x14ac:dyDescent="0.25">
      <c r="L241" s="369" t="s">
        <v>2230</v>
      </c>
      <c r="M241" s="369" t="s">
        <v>2231</v>
      </c>
      <c r="N241" s="369" t="s">
        <v>2232</v>
      </c>
      <c r="O241" s="369" t="s">
        <v>2233</v>
      </c>
      <c r="P241" s="369" t="s">
        <v>2234</v>
      </c>
      <c r="Q241" s="369" t="s">
        <v>2235</v>
      </c>
      <c r="R241" s="369"/>
      <c r="S241" s="369"/>
      <c r="T241" s="369" t="s">
        <v>2230</v>
      </c>
      <c r="U241" s="369" t="s">
        <v>276</v>
      </c>
    </row>
    <row r="242" spans="12:21" x14ac:dyDescent="0.25">
      <c r="L242" s="369" t="s">
        <v>2236</v>
      </c>
      <c r="M242" s="369" t="s">
        <v>2237</v>
      </c>
      <c r="N242" s="369" t="s">
        <v>2237</v>
      </c>
      <c r="O242" s="369" t="s">
        <v>2237</v>
      </c>
      <c r="P242" s="369" t="s">
        <v>2238</v>
      </c>
      <c r="Q242" s="369" t="s">
        <v>2239</v>
      </c>
      <c r="R242" s="369"/>
      <c r="S242" s="369"/>
      <c r="T242" s="369" t="s">
        <v>2236</v>
      </c>
      <c r="U242" s="369" t="s">
        <v>274</v>
      </c>
    </row>
    <row r="243" spans="12:21" x14ac:dyDescent="0.25">
      <c r="L243" s="369" t="s">
        <v>2240</v>
      </c>
      <c r="M243" s="369" t="s">
        <v>2241</v>
      </c>
      <c r="N243" s="369" t="s">
        <v>2242</v>
      </c>
      <c r="O243" s="369" t="s">
        <v>2241</v>
      </c>
      <c r="P243" s="369" t="s">
        <v>2243</v>
      </c>
      <c r="Q243" s="369" t="s">
        <v>2244</v>
      </c>
      <c r="R243" s="369"/>
      <c r="S243" s="369"/>
      <c r="T243" s="369" t="s">
        <v>2240</v>
      </c>
      <c r="U243" s="369" t="s">
        <v>278</v>
      </c>
    </row>
    <row r="244" spans="12:21" x14ac:dyDescent="0.25">
      <c r="L244" s="369" t="s">
        <v>2245</v>
      </c>
      <c r="M244" s="369" t="s">
        <v>2246</v>
      </c>
      <c r="N244" s="369" t="s">
        <v>2247</v>
      </c>
      <c r="O244" s="369" t="s">
        <v>2248</v>
      </c>
      <c r="P244" s="369" t="s">
        <v>2249</v>
      </c>
      <c r="Q244" s="369" t="s">
        <v>2250</v>
      </c>
      <c r="R244" s="369"/>
      <c r="S244" s="369"/>
      <c r="T244" s="369" t="s">
        <v>2245</v>
      </c>
      <c r="U244" s="369" t="s">
        <v>274</v>
      </c>
    </row>
    <row r="245" spans="12:21" x14ac:dyDescent="0.25">
      <c r="L245" s="369" t="s">
        <v>2251</v>
      </c>
      <c r="M245" s="369" t="s">
        <v>2252</v>
      </c>
      <c r="N245" s="369" t="s">
        <v>2253</v>
      </c>
      <c r="O245" s="369" t="s">
        <v>2252</v>
      </c>
      <c r="P245" s="369" t="s">
        <v>2254</v>
      </c>
      <c r="Q245" s="369" t="s">
        <v>2255</v>
      </c>
      <c r="R245" s="369"/>
      <c r="S245" s="369"/>
      <c r="T245" s="369" t="s">
        <v>2251</v>
      </c>
      <c r="U245" s="369" t="s">
        <v>274</v>
      </c>
    </row>
    <row r="246" spans="12:21" x14ac:dyDescent="0.25">
      <c r="L246" s="369" t="s">
        <v>2256</v>
      </c>
      <c r="M246" s="369" t="s">
        <v>2257</v>
      </c>
      <c r="N246" s="369" t="s">
        <v>2257</v>
      </c>
      <c r="O246" s="369" t="s">
        <v>2257</v>
      </c>
      <c r="P246" s="369" t="s">
        <v>2258</v>
      </c>
      <c r="Q246" s="369" t="s">
        <v>2259</v>
      </c>
      <c r="R246" s="369"/>
      <c r="S246" s="369"/>
      <c r="T246" s="369" t="s">
        <v>2256</v>
      </c>
      <c r="U246" s="369" t="s">
        <v>274</v>
      </c>
    </row>
    <row r="247" spans="12:21" x14ac:dyDescent="0.25">
      <c r="L247" s="369" t="s">
        <v>2260</v>
      </c>
      <c r="M247" s="369" t="s">
        <v>313</v>
      </c>
      <c r="N247" s="369" t="s">
        <v>313</v>
      </c>
      <c r="O247" s="369" t="s">
        <v>313</v>
      </c>
      <c r="P247" s="369" t="s">
        <v>313</v>
      </c>
      <c r="Q247" s="369" t="s">
        <v>313</v>
      </c>
      <c r="R247" s="369" t="s">
        <v>313</v>
      </c>
      <c r="S247" s="369" t="s">
        <v>313</v>
      </c>
      <c r="T247" s="369" t="s">
        <v>2260</v>
      </c>
      <c r="U247" s="370" t="s">
        <v>274</v>
      </c>
    </row>
    <row r="248" spans="12:21" x14ac:dyDescent="0.25">
      <c r="L248" s="369"/>
      <c r="R248" s="369"/>
      <c r="S248" s="369"/>
      <c r="T248" s="369"/>
      <c r="U248" s="369"/>
    </row>
    <row r="249" spans="12:21" x14ac:dyDescent="0.25">
      <c r="L249" s="369"/>
      <c r="R249" s="369"/>
      <c r="S249" s="369"/>
      <c r="T249" s="369"/>
      <c r="U249" s="369"/>
    </row>
    <row r="250" spans="12:21" x14ac:dyDescent="0.25">
      <c r="L250" s="369"/>
      <c r="R250" s="369"/>
      <c r="S250" s="369"/>
      <c r="T250" s="369"/>
      <c r="U250" s="369"/>
    </row>
    <row r="251" spans="12:21" x14ac:dyDescent="0.25">
      <c r="L251" s="369"/>
      <c r="R251" s="369"/>
      <c r="S251" s="369"/>
      <c r="T251" s="369"/>
      <c r="U251" s="36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09DA-6A8C-459B-8F99-DDE2F266F3D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3" customWidth="1"/>
    <col min="2" max="2" width="2.3984375" style="383" customWidth="1"/>
    <col min="3" max="3" width="58" style="383" customWidth="1"/>
    <col min="4" max="4" width="7.69921875" style="383" customWidth="1"/>
    <col min="5" max="6" width="7.69921875" style="383"/>
    <col min="7" max="7" width="9.59765625" style="383" customWidth="1"/>
    <col min="8" max="8" width="3.69921875" style="383" customWidth="1"/>
    <col min="9" max="9" width="5.69921875" style="383" customWidth="1"/>
    <col min="10" max="16384" width="7.69921875" style="383"/>
  </cols>
  <sheetData>
    <row r="1" spans="1:18" ht="29.25" customHeight="1" x14ac:dyDescent="0.3">
      <c r="A1" s="380"/>
      <c r="B1" s="381"/>
      <c r="C1" s="381"/>
      <c r="D1" s="381"/>
      <c r="E1" s="382"/>
      <c r="F1" s="382"/>
      <c r="G1" s="382"/>
      <c r="H1" s="382"/>
      <c r="I1" s="382"/>
      <c r="J1" s="382"/>
      <c r="K1" s="382"/>
      <c r="L1" s="382"/>
      <c r="M1" s="382"/>
      <c r="N1" s="382"/>
      <c r="O1" s="382"/>
      <c r="P1" s="382"/>
      <c r="Q1" s="382"/>
      <c r="R1" s="382"/>
    </row>
    <row r="2" spans="1:18" ht="23.4" thickBot="1" x14ac:dyDescent="0.45">
      <c r="A2" s="381"/>
      <c r="B2" s="381"/>
      <c r="C2" s="384"/>
      <c r="D2" s="381"/>
      <c r="E2" s="382"/>
      <c r="F2" s="382"/>
      <c r="G2" s="381"/>
      <c r="H2" s="382"/>
      <c r="I2" s="382"/>
      <c r="J2" s="382"/>
      <c r="K2" s="382"/>
      <c r="L2" s="382"/>
      <c r="M2" s="382"/>
      <c r="N2" s="382"/>
      <c r="O2" s="382"/>
      <c r="P2" s="382"/>
      <c r="Q2" s="382"/>
      <c r="R2" s="382"/>
    </row>
    <row r="3" spans="1:18" ht="15.6" x14ac:dyDescent="0.3">
      <c r="A3" s="381"/>
      <c r="B3" s="381"/>
      <c r="C3" s="381"/>
      <c r="D3" s="381"/>
      <c r="F3" s="381"/>
      <c r="G3" s="385" t="s">
        <v>2261</v>
      </c>
      <c r="H3" s="386"/>
      <c r="I3" s="387"/>
      <c r="J3" s="382"/>
      <c r="K3" s="382"/>
      <c r="L3" s="382"/>
      <c r="M3" s="382"/>
      <c r="N3" s="382"/>
      <c r="O3" s="382"/>
      <c r="P3" s="382"/>
      <c r="Q3" s="382"/>
      <c r="R3" s="382"/>
    </row>
    <row r="4" spans="1:18" ht="63" customHeight="1" thickBot="1" x14ac:dyDescent="0.3">
      <c r="A4" s="381"/>
      <c r="B4" s="381"/>
      <c r="C4" s="388" t="str">
        <f>HLOOKUP(Introduction!$G$4,Key!A:G,3,FALSE)</f>
        <v>Joint Monitoring Programme for Water Supply, Sanitation and Hygiene</v>
      </c>
      <c r="D4" s="381"/>
      <c r="E4" s="389"/>
      <c r="F4" s="382"/>
      <c r="G4" s="390" t="str">
        <f>+VLOOKUP(Introduction!$G$8,ISO3language,2,FALSE)</f>
        <v>English</v>
      </c>
      <c r="H4" s="391"/>
      <c r="I4" s="392"/>
      <c r="J4" s="382"/>
      <c r="K4" s="382"/>
      <c r="L4" s="382"/>
      <c r="M4" s="382"/>
      <c r="N4" s="382"/>
      <c r="O4" s="382"/>
      <c r="P4" s="382"/>
      <c r="Q4" s="382"/>
      <c r="R4" s="382"/>
    </row>
    <row r="5" spans="1:18" ht="10.5" customHeight="1" x14ac:dyDescent="0.25">
      <c r="A5" s="381"/>
      <c r="B5" s="381"/>
      <c r="C5" s="393"/>
      <c r="D5" s="381"/>
      <c r="E5" s="389"/>
      <c r="F5" s="382"/>
      <c r="G5" s="381"/>
      <c r="H5" s="382"/>
      <c r="I5" s="382"/>
      <c r="J5" s="382"/>
      <c r="K5" s="382"/>
      <c r="L5" s="382"/>
      <c r="M5" s="382"/>
      <c r="N5" s="382"/>
      <c r="O5" s="382"/>
      <c r="P5" s="382"/>
      <c r="Q5" s="382"/>
      <c r="R5" s="382"/>
    </row>
    <row r="6" spans="1:18" ht="44.25" customHeight="1" x14ac:dyDescent="0.25">
      <c r="A6" s="381"/>
      <c r="B6" s="381"/>
      <c r="C6" s="394" t="str">
        <f>HLOOKUP(Introduction!$G$4,Key!A:G,4,FALSE)</f>
        <v>Estimates on water, sanitation, hygiene in schools</v>
      </c>
      <c r="D6" s="382"/>
      <c r="E6" s="382"/>
      <c r="F6" s="382"/>
      <c r="G6" s="382"/>
      <c r="H6" s="382"/>
      <c r="I6" s="382"/>
      <c r="J6" s="382"/>
      <c r="K6" s="382"/>
      <c r="L6" s="382"/>
      <c r="M6" s="382"/>
      <c r="N6" s="382"/>
      <c r="O6" s="382"/>
      <c r="P6" s="382"/>
      <c r="Q6" s="382"/>
      <c r="R6" s="382"/>
    </row>
    <row r="7" spans="1:18" ht="52.5" customHeight="1" x14ac:dyDescent="0.4">
      <c r="A7" s="381"/>
      <c r="B7" s="381"/>
      <c r="C7" s="424" t="str">
        <f>IF($G$4="English",VLOOKUP($G$8,Key!$L$2:$S$247,2,FALSE),IF($G$4="Spanish",VLOOKUP($G$8,Key!$L$2:$S$247,4,FALSE),IF($G$4="French",VLOOKUP($G$8,Key!$L$2:$S$247,3,FALSE),IF($G$4="Russian",VLOOKUP($G$8,Key!$L$2:$S$247,5,FALSE),IF($G$4="Arabic",VLOOKUP($G$8,Key!$L$2:$S$247,6,FALSE),IF($G$4="Other",VLOOKUP($G$8,Key!$L$2:$S$247,7,FALSE)))))))</f>
        <v>Papua New Guinea</v>
      </c>
      <c r="D7" s="382"/>
      <c r="E7" s="382"/>
      <c r="F7" s="382"/>
      <c r="G7" s="395" t="s">
        <v>2262</v>
      </c>
      <c r="H7" s="395"/>
      <c r="I7" s="395"/>
      <c r="J7" s="382"/>
      <c r="K7" s="382"/>
      <c r="L7" s="382"/>
      <c r="M7" s="382"/>
      <c r="N7" s="382"/>
      <c r="O7" s="382"/>
      <c r="P7" s="382"/>
      <c r="Q7" s="382"/>
      <c r="R7" s="382"/>
    </row>
    <row r="8" spans="1:18" ht="15" x14ac:dyDescent="0.25">
      <c r="A8" s="381"/>
      <c r="B8" s="381"/>
      <c r="C8" s="425"/>
      <c r="D8" s="382"/>
      <c r="E8" s="382"/>
      <c r="F8" s="382"/>
      <c r="G8" s="396" t="s">
        <v>1888</v>
      </c>
      <c r="H8" s="396"/>
      <c r="I8" s="396"/>
      <c r="J8" s="382"/>
      <c r="K8" s="382"/>
      <c r="L8" s="382"/>
      <c r="M8" s="382"/>
      <c r="N8" s="382"/>
      <c r="O8" s="382"/>
      <c r="P8" s="382"/>
      <c r="Q8" s="382"/>
      <c r="R8" s="382"/>
    </row>
    <row r="9" spans="1:18" ht="15.6" x14ac:dyDescent="0.3">
      <c r="A9" s="381"/>
      <c r="B9" s="381"/>
      <c r="C9" s="397" t="str">
        <f>HLOOKUP(Introduction!$G$4,Key!A:G,6,FALSE)</f>
        <v>Updated September 2026</v>
      </c>
      <c r="D9" s="382"/>
      <c r="E9" s="382"/>
      <c r="F9" s="382"/>
      <c r="G9" s="382"/>
      <c r="H9" s="382"/>
      <c r="I9" s="382"/>
      <c r="J9" s="382"/>
      <c r="K9" s="382"/>
      <c r="L9" s="382"/>
      <c r="M9" s="382"/>
      <c r="N9" s="382"/>
      <c r="O9" s="382"/>
      <c r="P9" s="382"/>
      <c r="Q9" s="382"/>
      <c r="R9" s="382"/>
    </row>
    <row r="10" spans="1:18" ht="15" x14ac:dyDescent="0.25">
      <c r="A10" s="381"/>
      <c r="B10" s="381"/>
      <c r="C10" s="398"/>
      <c r="D10" s="382"/>
      <c r="E10" s="382"/>
      <c r="F10" s="382"/>
      <c r="G10" s="382"/>
      <c r="H10" s="382"/>
      <c r="I10" s="382"/>
      <c r="J10" s="382"/>
      <c r="K10" s="382"/>
      <c r="L10" s="382"/>
      <c r="M10" s="382"/>
      <c r="N10" s="382"/>
      <c r="O10" s="382"/>
      <c r="P10" s="382"/>
      <c r="Q10" s="382"/>
      <c r="R10" s="382"/>
    </row>
    <row r="11" spans="1:18" ht="15.9" customHeight="1" x14ac:dyDescent="0.25">
      <c r="A11" s="381"/>
      <c r="C11" s="399" t="str">
        <f>HLOOKUP(Introduction!$G$4,Key!A:G,7,FALSE)</f>
        <v xml:space="preserve">Follow the links below to find the following information: </v>
      </c>
      <c r="D11" s="382"/>
      <c r="E11" s="381"/>
      <c r="F11" s="382"/>
      <c r="G11" s="382"/>
      <c r="H11" s="382"/>
      <c r="I11" s="382"/>
      <c r="J11" s="382"/>
      <c r="K11" s="382"/>
      <c r="L11" s="382"/>
      <c r="M11" s="382"/>
      <c r="N11" s="382"/>
      <c r="O11" s="382"/>
      <c r="P11" s="382"/>
      <c r="Q11" s="382"/>
      <c r="R11" s="382"/>
    </row>
    <row r="12" spans="1:18" ht="9" customHeight="1" x14ac:dyDescent="0.25">
      <c r="A12" s="381"/>
      <c r="B12" s="382"/>
      <c r="C12" s="400"/>
      <c r="D12" s="382"/>
      <c r="E12" s="381"/>
      <c r="F12" s="382"/>
      <c r="G12" s="382"/>
      <c r="H12" s="382"/>
      <c r="I12" s="382"/>
      <c r="J12" s="382"/>
      <c r="K12" s="382"/>
      <c r="L12" s="382"/>
      <c r="M12" s="382"/>
      <c r="N12" s="382"/>
      <c r="O12" s="382"/>
      <c r="P12" s="382"/>
      <c r="Q12" s="382"/>
      <c r="R12" s="382"/>
    </row>
    <row r="13" spans="1:18" ht="24.9" customHeight="1" x14ac:dyDescent="0.3">
      <c r="A13" s="381"/>
      <c r="B13" s="382"/>
      <c r="C13" s="401" t="str">
        <f>HLOOKUP(Introduction!$G$4,Key!A:G,8,FALSE)</f>
        <v>JMP Estimates:</v>
      </c>
      <c r="D13" s="382"/>
      <c r="E13" s="381"/>
      <c r="F13" s="382"/>
      <c r="G13" s="382"/>
      <c r="H13" s="382"/>
      <c r="I13" s="382"/>
      <c r="J13" s="382"/>
      <c r="K13" s="382"/>
      <c r="L13" s="382"/>
      <c r="M13" s="382"/>
      <c r="N13" s="382"/>
      <c r="O13" s="382"/>
      <c r="P13" s="382"/>
      <c r="Q13" s="382"/>
      <c r="R13" s="382"/>
    </row>
    <row r="14" spans="1:18" ht="21.9" customHeight="1" x14ac:dyDescent="0.25">
      <c r="A14" s="381"/>
      <c r="B14" s="402"/>
      <c r="C14" s="403" t="str">
        <f>HLOOKUP(Introduction!$G$4,Key!A:G,9,FALSE)</f>
        <v>WASH ladders for schools</v>
      </c>
      <c r="D14" s="382"/>
      <c r="E14" s="381"/>
      <c r="F14" s="382"/>
      <c r="G14" s="382"/>
      <c r="H14" s="382"/>
      <c r="I14" s="382"/>
      <c r="J14" s="382"/>
      <c r="K14" s="382"/>
      <c r="L14" s="382"/>
      <c r="M14" s="382"/>
      <c r="N14" s="382"/>
      <c r="O14" s="382"/>
      <c r="P14" s="382"/>
      <c r="Q14" s="382"/>
      <c r="R14" s="382"/>
    </row>
    <row r="15" spans="1:18" ht="15" x14ac:dyDescent="0.25">
      <c r="A15" s="381"/>
      <c r="B15" s="402"/>
      <c r="C15" s="404" t="str">
        <f>HLOOKUP(Introduction!$G$4,Key!A:G,10,FALSE)</f>
        <v>Trends in basic WASH in schools</v>
      </c>
      <c r="D15" s="382"/>
      <c r="E15" s="381"/>
      <c r="F15" s="382"/>
      <c r="G15" s="382"/>
      <c r="H15" s="382"/>
      <c r="I15" s="382"/>
      <c r="J15" s="382"/>
      <c r="K15" s="382"/>
      <c r="L15" s="382"/>
      <c r="M15" s="382"/>
      <c r="N15" s="382"/>
      <c r="O15" s="382"/>
      <c r="P15" s="382"/>
      <c r="Q15" s="382"/>
      <c r="R15" s="382"/>
    </row>
    <row r="16" spans="1:18" ht="15" x14ac:dyDescent="0.25">
      <c r="A16" s="381"/>
      <c r="B16" s="402"/>
      <c r="C16" s="403" t="str">
        <f>HLOOKUP(Introduction!$G$4,Key!A:G,11,FALSE)</f>
        <v>Estimates (2000-2025) for schools</v>
      </c>
      <c r="D16" s="382"/>
      <c r="E16" s="381"/>
      <c r="F16" s="382"/>
      <c r="G16" s="382"/>
      <c r="H16" s="382"/>
      <c r="I16" s="382"/>
      <c r="J16" s="382"/>
      <c r="K16" s="382"/>
      <c r="L16" s="382"/>
      <c r="M16" s="382"/>
      <c r="N16" s="382"/>
      <c r="O16" s="382"/>
      <c r="P16" s="382"/>
      <c r="Q16" s="382"/>
      <c r="R16" s="382"/>
    </row>
    <row r="17" spans="1:18" ht="26.1" customHeight="1" x14ac:dyDescent="0.25">
      <c r="A17" s="381"/>
      <c r="B17" s="381"/>
      <c r="C17" s="405"/>
      <c r="D17" s="382"/>
      <c r="E17" s="402"/>
      <c r="F17" s="382"/>
      <c r="G17" s="382"/>
      <c r="H17" s="382"/>
      <c r="I17" s="382"/>
      <c r="J17" s="382"/>
      <c r="K17" s="382"/>
      <c r="L17" s="382"/>
      <c r="M17" s="382"/>
      <c r="N17" s="382"/>
      <c r="O17" s="382"/>
      <c r="P17" s="382"/>
      <c r="Q17" s="382"/>
      <c r="R17" s="382"/>
    </row>
    <row r="18" spans="1:18" ht="15.6" x14ac:dyDescent="0.3">
      <c r="A18" s="381"/>
      <c r="B18" s="381"/>
      <c r="C18" s="406" t="str">
        <f>HLOOKUP(Introduction!$G$4,Key!A:G,12,FALSE)</f>
        <v>Data inputs:</v>
      </c>
      <c r="D18" s="382"/>
      <c r="E18" s="407"/>
      <c r="F18" s="382"/>
      <c r="G18" s="382"/>
      <c r="H18" s="382"/>
      <c r="I18" s="382"/>
      <c r="J18" s="382"/>
      <c r="K18" s="382"/>
      <c r="L18" s="382"/>
      <c r="M18" s="382"/>
      <c r="N18" s="382"/>
      <c r="O18" s="382"/>
      <c r="P18" s="382"/>
      <c r="Q18" s="382"/>
      <c r="R18" s="382"/>
    </row>
    <row r="19" spans="1:18" ht="15" x14ac:dyDescent="0.25">
      <c r="A19" s="381"/>
      <c r="B19" s="381"/>
      <c r="C19" s="408" t="str">
        <f>HLOOKUP(Introduction!$G$4,Key!A:G,13,FALSE)</f>
        <v>Data summary</v>
      </c>
      <c r="D19" s="382"/>
      <c r="E19" s="409"/>
      <c r="F19" s="382"/>
      <c r="G19" s="382"/>
      <c r="H19" s="382"/>
      <c r="I19" s="382"/>
      <c r="J19" s="382"/>
      <c r="K19" s="382"/>
      <c r="L19" s="382"/>
      <c r="M19" s="382"/>
      <c r="N19" s="382"/>
      <c r="O19" s="382"/>
      <c r="P19" s="382"/>
      <c r="Q19" s="382"/>
      <c r="R19" s="382"/>
    </row>
    <row r="20" spans="1:18" ht="15" x14ac:dyDescent="0.25">
      <c r="A20" s="381"/>
      <c r="B20" s="381"/>
      <c r="C20" s="410" t="str">
        <f>HLOOKUP(Introduction!$G$4,Key!A:G,14,FALSE)</f>
        <v>Water Data</v>
      </c>
      <c r="D20" s="382"/>
      <c r="E20" s="411"/>
      <c r="F20" s="382"/>
      <c r="G20" s="382"/>
      <c r="H20" s="382"/>
      <c r="I20" s="382"/>
      <c r="J20" s="382"/>
      <c r="K20" s="382"/>
      <c r="L20" s="382"/>
      <c r="M20" s="382"/>
      <c r="N20" s="382"/>
      <c r="O20" s="382"/>
      <c r="P20" s="382"/>
      <c r="Q20" s="382"/>
      <c r="R20" s="382"/>
    </row>
    <row r="21" spans="1:18" ht="15" x14ac:dyDescent="0.25">
      <c r="A21" s="381"/>
      <c r="B21" s="381"/>
      <c r="C21" s="412" t="str">
        <f>HLOOKUP(Introduction!$G$4,Key!A:G,15,FALSE)</f>
        <v>Sanitation Data</v>
      </c>
      <c r="D21" s="382"/>
      <c r="E21" s="413"/>
      <c r="F21" s="382"/>
      <c r="G21" s="382"/>
      <c r="H21" s="382"/>
      <c r="I21" s="382"/>
      <c r="J21" s="382"/>
      <c r="K21" s="382"/>
      <c r="L21" s="382"/>
      <c r="M21" s="382"/>
      <c r="N21" s="382"/>
      <c r="O21" s="382"/>
      <c r="P21" s="382"/>
      <c r="Q21" s="382"/>
      <c r="R21" s="382"/>
    </row>
    <row r="22" spans="1:18" ht="15" x14ac:dyDescent="0.25">
      <c r="A22" s="381"/>
      <c r="B22" s="381"/>
      <c r="C22" s="414" t="str">
        <f>HLOOKUP(Introduction!$G$4,Key!A:G,16,FALSE)</f>
        <v>Hygiene Data</v>
      </c>
      <c r="D22" s="382"/>
      <c r="E22" s="382"/>
      <c r="F22" s="382"/>
      <c r="G22" s="382"/>
      <c r="H22" s="382"/>
      <c r="I22" s="382"/>
      <c r="J22" s="382"/>
      <c r="K22" s="382"/>
      <c r="L22" s="382"/>
      <c r="M22" s="382"/>
      <c r="N22" s="382"/>
      <c r="O22" s="382"/>
      <c r="P22" s="382"/>
      <c r="Q22" s="382"/>
      <c r="R22" s="382"/>
    </row>
    <row r="23" spans="1:18" ht="15" x14ac:dyDescent="0.25">
      <c r="A23" s="381"/>
      <c r="B23" s="381"/>
      <c r="C23" s="408" t="str">
        <f>HLOOKUP(Introduction!$G$4,Key!A:G,17,FALSE)</f>
        <v>Population Data</v>
      </c>
      <c r="D23" s="382"/>
      <c r="E23" s="382"/>
      <c r="F23" s="382"/>
      <c r="G23" s="382"/>
      <c r="H23" s="382"/>
      <c r="I23" s="382"/>
      <c r="J23" s="382"/>
      <c r="K23" s="382"/>
      <c r="L23" s="382"/>
      <c r="M23" s="382"/>
      <c r="N23" s="382"/>
      <c r="O23" s="382"/>
      <c r="P23" s="382"/>
      <c r="Q23" s="382"/>
      <c r="R23" s="382"/>
    </row>
    <row r="24" spans="1:18" ht="15" x14ac:dyDescent="0.25">
      <c r="A24" s="381"/>
      <c r="B24" s="381"/>
      <c r="C24" s="415"/>
      <c r="D24" s="382"/>
      <c r="E24" s="382"/>
      <c r="F24" s="382"/>
      <c r="G24" s="382"/>
      <c r="H24" s="382"/>
      <c r="I24" s="382"/>
      <c r="J24" s="382"/>
      <c r="K24" s="382"/>
      <c r="L24" s="382"/>
      <c r="M24" s="382"/>
      <c r="N24" s="382"/>
      <c r="O24" s="382"/>
      <c r="P24" s="382"/>
      <c r="Q24" s="382"/>
      <c r="R24" s="382"/>
    </row>
    <row r="25" spans="1:18" ht="15.9" customHeight="1" x14ac:dyDescent="0.25">
      <c r="A25" s="416"/>
      <c r="B25" s="416"/>
      <c r="C25" s="417"/>
      <c r="D25" s="381"/>
      <c r="E25" s="382"/>
      <c r="F25" s="382"/>
      <c r="G25" s="382"/>
      <c r="H25" s="382"/>
      <c r="I25" s="382"/>
      <c r="J25" s="382"/>
      <c r="K25" s="382"/>
      <c r="L25" s="382"/>
      <c r="M25" s="382"/>
      <c r="N25" s="382"/>
      <c r="O25" s="382"/>
      <c r="P25" s="382"/>
      <c r="Q25" s="382"/>
      <c r="R25" s="382"/>
    </row>
    <row r="26" spans="1:18" ht="22.8" x14ac:dyDescent="0.25">
      <c r="A26" s="416"/>
      <c r="B26" s="416"/>
      <c r="C26" s="416"/>
      <c r="D26" s="381"/>
      <c r="E26" s="382"/>
      <c r="F26" s="382"/>
      <c r="G26" s="382"/>
      <c r="H26" s="382"/>
      <c r="I26" s="382"/>
      <c r="J26" s="382"/>
      <c r="K26" s="382"/>
      <c r="L26" s="382"/>
      <c r="M26" s="382"/>
      <c r="N26" s="382"/>
      <c r="O26" s="382"/>
      <c r="P26" s="382"/>
      <c r="Q26" s="382"/>
      <c r="R26" s="382"/>
    </row>
    <row r="27" spans="1:18" ht="15" x14ac:dyDescent="0.25">
      <c r="A27" s="418"/>
      <c r="B27" s="419"/>
      <c r="C27" s="420"/>
      <c r="D27" s="381"/>
      <c r="E27" s="382"/>
      <c r="F27" s="382"/>
      <c r="G27" s="382"/>
      <c r="H27" s="382"/>
      <c r="I27" s="382"/>
      <c r="J27" s="382"/>
      <c r="K27" s="382"/>
      <c r="L27" s="382"/>
      <c r="M27" s="382"/>
      <c r="N27" s="382"/>
      <c r="O27" s="382"/>
      <c r="P27" s="382"/>
      <c r="Q27" s="382"/>
      <c r="R27" s="382"/>
    </row>
    <row r="28" spans="1:18" ht="15" x14ac:dyDescent="0.25">
      <c r="A28" s="418"/>
      <c r="B28" s="419"/>
      <c r="C28" s="421"/>
      <c r="D28" s="381"/>
      <c r="E28" s="382"/>
      <c r="F28" s="382"/>
      <c r="G28" s="382"/>
      <c r="H28" s="382"/>
      <c r="I28" s="382"/>
      <c r="J28" s="382"/>
      <c r="K28" s="382"/>
      <c r="L28" s="382"/>
      <c r="M28" s="382"/>
      <c r="N28" s="382"/>
      <c r="O28" s="382"/>
      <c r="P28" s="382"/>
      <c r="Q28" s="382"/>
      <c r="R28" s="382"/>
    </row>
    <row r="29" spans="1:18" ht="15" x14ac:dyDescent="0.25">
      <c r="A29" s="418"/>
      <c r="B29" s="419"/>
      <c r="C29" s="422"/>
      <c r="D29" s="381"/>
      <c r="E29" s="382"/>
      <c r="F29" s="382"/>
      <c r="G29" s="382"/>
      <c r="H29" s="382"/>
      <c r="I29" s="382"/>
      <c r="J29" s="382"/>
      <c r="K29" s="382"/>
      <c r="L29" s="382"/>
      <c r="M29" s="382"/>
      <c r="N29" s="382"/>
      <c r="O29" s="382"/>
      <c r="P29" s="382"/>
      <c r="Q29" s="382"/>
      <c r="R29" s="382"/>
    </row>
    <row r="30" spans="1:18" ht="15" x14ac:dyDescent="0.25">
      <c r="A30" s="418"/>
      <c r="B30" s="419"/>
      <c r="C30" s="422"/>
      <c r="D30" s="381"/>
      <c r="E30" s="382"/>
      <c r="F30" s="382"/>
      <c r="G30" s="382"/>
      <c r="H30" s="382"/>
      <c r="I30" s="382"/>
      <c r="J30" s="382"/>
      <c r="K30" s="382"/>
      <c r="L30" s="382"/>
      <c r="M30" s="382"/>
      <c r="N30" s="382"/>
      <c r="O30" s="382"/>
      <c r="P30" s="382"/>
      <c r="Q30" s="382"/>
      <c r="R30" s="382"/>
    </row>
    <row r="31" spans="1:18" ht="15" x14ac:dyDescent="0.25">
      <c r="A31" s="418"/>
      <c r="B31" s="419"/>
      <c r="C31" s="422"/>
      <c r="D31" s="381"/>
      <c r="E31" s="382"/>
      <c r="F31" s="382"/>
      <c r="G31" s="382"/>
      <c r="H31" s="382"/>
      <c r="I31" s="382"/>
      <c r="J31" s="382"/>
      <c r="K31" s="382"/>
      <c r="L31" s="382"/>
      <c r="M31" s="382"/>
      <c r="N31" s="382"/>
      <c r="O31" s="382"/>
      <c r="P31" s="382"/>
      <c r="Q31" s="382"/>
      <c r="R31" s="382"/>
    </row>
    <row r="32" spans="1:18" ht="15" x14ac:dyDescent="0.25">
      <c r="A32" s="418"/>
      <c r="B32" s="419"/>
      <c r="C32" s="422"/>
      <c r="D32" s="381"/>
      <c r="E32" s="382"/>
      <c r="F32" s="382"/>
      <c r="G32" s="382"/>
      <c r="H32" s="382"/>
      <c r="I32" s="382"/>
      <c r="J32" s="382"/>
      <c r="K32" s="382"/>
      <c r="L32" s="382"/>
      <c r="M32" s="382"/>
      <c r="N32" s="382"/>
      <c r="O32" s="382"/>
      <c r="P32" s="382"/>
      <c r="Q32" s="382"/>
      <c r="R32" s="382"/>
    </row>
    <row r="33" spans="1:18" ht="15" x14ac:dyDescent="0.25">
      <c r="A33" s="418"/>
      <c r="B33" s="419"/>
      <c r="C33" s="422"/>
      <c r="D33" s="381"/>
      <c r="E33" s="382"/>
      <c r="F33" s="382"/>
      <c r="G33" s="382"/>
      <c r="H33" s="382"/>
      <c r="I33" s="382"/>
      <c r="J33" s="382"/>
      <c r="K33" s="382"/>
      <c r="L33" s="382"/>
      <c r="M33" s="382"/>
      <c r="N33" s="382"/>
      <c r="O33" s="382"/>
      <c r="P33" s="382"/>
      <c r="Q33" s="382"/>
      <c r="R33" s="382"/>
    </row>
    <row r="34" spans="1:18" ht="15" x14ac:dyDescent="0.25">
      <c r="A34" s="418"/>
      <c r="B34" s="419"/>
      <c r="D34" s="381"/>
      <c r="E34" s="382"/>
      <c r="F34" s="382"/>
      <c r="G34" s="382"/>
      <c r="H34" s="382"/>
      <c r="I34" s="382"/>
      <c r="J34" s="382"/>
      <c r="K34" s="382"/>
      <c r="L34" s="382"/>
      <c r="M34" s="382"/>
      <c r="N34" s="382"/>
      <c r="O34" s="382"/>
      <c r="P34" s="382"/>
      <c r="Q34" s="382"/>
      <c r="R34" s="382"/>
    </row>
    <row r="35" spans="1:18" ht="15" x14ac:dyDescent="0.25">
      <c r="A35" s="381"/>
      <c r="B35" s="381"/>
      <c r="C35" s="381"/>
      <c r="D35" s="381"/>
      <c r="E35" s="382"/>
      <c r="F35" s="382"/>
      <c r="G35" s="382"/>
      <c r="H35" s="382"/>
      <c r="I35" s="382"/>
      <c r="J35" s="382"/>
      <c r="K35" s="382"/>
      <c r="L35" s="382"/>
      <c r="M35" s="382"/>
      <c r="N35" s="382"/>
      <c r="O35" s="382"/>
      <c r="P35" s="382"/>
      <c r="Q35" s="382"/>
      <c r="R35" s="382"/>
    </row>
    <row r="36" spans="1:18" ht="15" x14ac:dyDescent="0.25">
      <c r="A36" s="381"/>
      <c r="B36" s="381"/>
      <c r="C36" s="381"/>
      <c r="D36" s="381"/>
      <c r="E36" s="382"/>
      <c r="F36" s="382"/>
      <c r="G36" s="382"/>
      <c r="H36" s="382"/>
      <c r="I36" s="382"/>
      <c r="J36" s="382"/>
      <c r="K36" s="382"/>
      <c r="L36" s="382"/>
      <c r="M36" s="382"/>
      <c r="N36" s="382"/>
      <c r="O36" s="382"/>
      <c r="P36" s="382"/>
      <c r="Q36" s="382"/>
      <c r="R36" s="382"/>
    </row>
    <row r="37" spans="1:18" ht="15" x14ac:dyDescent="0.25">
      <c r="A37" s="381"/>
      <c r="B37" s="381"/>
      <c r="C37" s="381"/>
      <c r="D37" s="381"/>
    </row>
    <row r="38" spans="1:18" ht="15" x14ac:dyDescent="0.25">
      <c r="A38" s="381"/>
      <c r="B38" s="381"/>
      <c r="C38" s="381"/>
      <c r="D38" s="381"/>
    </row>
    <row r="39" spans="1:18" ht="15" x14ac:dyDescent="0.25">
      <c r="A39" s="381"/>
      <c r="B39" s="381"/>
      <c r="C39" s="381"/>
      <c r="D39" s="381"/>
    </row>
    <row r="40" spans="1:18" ht="15" x14ac:dyDescent="0.25">
      <c r="A40" s="381"/>
      <c r="B40" s="381"/>
      <c r="C40" s="381"/>
      <c r="D40" s="381"/>
    </row>
    <row r="46" spans="1:18" x14ac:dyDescent="0.25">
      <c r="L46" s="42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B281FB4-6672-4D0D-BF8F-EBA4F0D78822}"/>
    <hyperlink ref="C19" location="'Data Summary'!A1" display="&quot;Data Summary&quot;" xr:uid="{AFAE8E10-FAFB-43DC-8A70-5D7B76D2697E}"/>
    <hyperlink ref="C20" location="'Water Data'!A1" display="&quot;Water Data&quot;" xr:uid="{4F03CC70-07FC-4526-9C95-8B14D2AE274B}"/>
    <hyperlink ref="C21" location="'Sanitation Data'!A1" display="&quot;Sanitation Data&quot;" xr:uid="{8A6D7338-F68D-4856-B455-F1E01AA78E3B}"/>
    <hyperlink ref="C22" location="'Hygiene Data'!A1" display="&quot;Hygiene Data&quot;" xr:uid="{CEFC9D7B-A60D-4EA6-8BAF-DA2BDF599BA1}"/>
    <hyperlink ref="C14" location="Ladders!A1" display="Ladders for the most recent estimates (&quot;Ladders&quot;)" xr:uid="{3686D4CE-95D5-4927-A2FE-DF6F311A96D7}"/>
    <hyperlink ref="C15" location="Charts!A1" display="Trends in basic water, sanitation and hygiene in schools" xr:uid="{D879BE3C-9E8C-4965-B9B7-82155B602A27}"/>
    <hyperlink ref="C23" location="Population!A1" display="&quot;Population&quot;" xr:uid="{5E581519-E77C-4CD0-A9E2-3936660B717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3946B5C-2619-4F91-9D92-E278ABF6867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23E0-E33E-4048-8562-88E1849BC944}">
  <sheetPr codeName="Sheet9">
    <tabColor rgb="FFEAEAEA"/>
  </sheetPr>
  <dimension ref="A1:AI488"/>
  <sheetViews>
    <sheetView workbookViewId="0"/>
  </sheetViews>
  <sheetFormatPr defaultColWidth="9" defaultRowHeight="13.2" x14ac:dyDescent="0.25"/>
  <cols>
    <col min="1" max="1" width="13.59765625" style="76" customWidth="1"/>
    <col min="2" max="2" width="7.5" style="104" customWidth="1"/>
    <col min="3" max="8" width="8.69921875" style="76" customWidth="1"/>
    <col min="9" max="9" width="9.296875" style="76" customWidth="1"/>
    <col min="10" max="10" width="13.296875" style="76" customWidth="1"/>
    <col min="11" max="11" width="7.5" style="76" customWidth="1"/>
    <col min="12" max="17" width="8.59765625" style="76" customWidth="1"/>
    <col min="18" max="18" width="6.5" style="76" customWidth="1"/>
    <col min="19" max="19" width="13.296875" style="76" customWidth="1"/>
    <col min="20" max="20" width="7.5" style="76" customWidth="1"/>
    <col min="21" max="26" width="9.09765625" style="76" customWidth="1"/>
    <col min="27" max="16384" width="9" style="76"/>
  </cols>
  <sheetData>
    <row r="1" spans="1:35" ht="15.6" x14ac:dyDescent="0.3">
      <c r="A1" s="72" t="s">
        <v>47</v>
      </c>
      <c r="B1" s="73"/>
      <c r="C1" s="74"/>
      <c r="D1" s="74"/>
      <c r="E1" s="74"/>
      <c r="F1" s="74"/>
      <c r="G1" s="74"/>
      <c r="H1" s="356"/>
      <c r="I1" s="356"/>
      <c r="J1" s="356"/>
      <c r="K1" s="356"/>
      <c r="L1" s="356"/>
      <c r="M1" s="356"/>
      <c r="N1" s="356"/>
      <c r="O1" s="356"/>
      <c r="P1" s="356"/>
      <c r="Q1" s="74"/>
      <c r="R1" s="74"/>
      <c r="S1" s="74"/>
      <c r="T1" s="75"/>
      <c r="U1" s="75"/>
      <c r="V1" s="75"/>
      <c r="W1" s="75"/>
      <c r="X1" s="75"/>
      <c r="Y1" s="75"/>
      <c r="Z1" s="75"/>
      <c r="AA1" s="75"/>
    </row>
    <row r="2" spans="1:35" s="79" customFormat="1" ht="26.25" customHeight="1" x14ac:dyDescent="0.3">
      <c r="A2" s="77" t="s">
        <v>13</v>
      </c>
      <c r="B2" s="78"/>
      <c r="J2" s="77" t="s">
        <v>14</v>
      </c>
      <c r="R2" s="80"/>
      <c r="S2" s="81" t="s">
        <v>15</v>
      </c>
      <c r="W2" s="80"/>
      <c r="X2" s="80"/>
      <c r="Y2" s="82"/>
      <c r="Z2" s="82"/>
      <c r="AD2" s="83"/>
      <c r="AE2" s="83"/>
      <c r="AF2" s="83"/>
      <c r="AG2" s="83"/>
      <c r="AH2" s="83"/>
      <c r="AI2" s="83"/>
    </row>
    <row r="3" spans="1:35" ht="15.6" x14ac:dyDescent="0.3">
      <c r="A3" s="84"/>
      <c r="B3" s="78" t="s">
        <v>4</v>
      </c>
      <c r="C3" s="80" t="s">
        <v>7</v>
      </c>
      <c r="D3" s="80" t="s">
        <v>2</v>
      </c>
      <c r="E3" s="80" t="s">
        <v>1</v>
      </c>
      <c r="F3" s="80" t="s">
        <v>53</v>
      </c>
      <c r="G3" s="80" t="s">
        <v>17</v>
      </c>
      <c r="H3" s="80" t="s">
        <v>18</v>
      </c>
      <c r="I3" s="79"/>
      <c r="J3" s="84"/>
      <c r="K3" s="78" t="s">
        <v>4</v>
      </c>
      <c r="L3" s="80" t="s">
        <v>7</v>
      </c>
      <c r="M3" s="80" t="s">
        <v>2</v>
      </c>
      <c r="N3" s="80" t="s">
        <v>1</v>
      </c>
      <c r="O3" s="80" t="s">
        <v>53</v>
      </c>
      <c r="P3" s="80" t="s">
        <v>17</v>
      </c>
      <c r="Q3" s="80" t="s">
        <v>18</v>
      </c>
      <c r="R3" s="82"/>
      <c r="S3" s="85"/>
      <c r="T3" s="78" t="s">
        <v>4</v>
      </c>
      <c r="U3" s="80" t="s">
        <v>7</v>
      </c>
      <c r="V3" s="80" t="s">
        <v>2</v>
      </c>
      <c r="W3" s="80" t="s">
        <v>1</v>
      </c>
      <c r="X3" s="80" t="s">
        <v>53</v>
      </c>
      <c r="Y3" s="80" t="s">
        <v>17</v>
      </c>
      <c r="Z3" s="80" t="s">
        <v>18</v>
      </c>
      <c r="AB3" s="83"/>
      <c r="AC3" s="83"/>
      <c r="AD3" s="83"/>
      <c r="AE3" s="83"/>
      <c r="AF3" s="83"/>
      <c r="AG3" s="83"/>
    </row>
    <row r="4" spans="1:35" ht="15.6" x14ac:dyDescent="0.3">
      <c r="A4" s="84" t="s">
        <v>33</v>
      </c>
      <c r="B4" s="8">
        <v>2025</v>
      </c>
      <c r="C4" s="8">
        <v>46.832801369999999</v>
      </c>
      <c r="D4" s="8"/>
      <c r="E4" s="8"/>
      <c r="F4" s="8">
        <v>33.90925739</v>
      </c>
      <c r="G4" s="8">
        <v>45.840338369999998</v>
      </c>
      <c r="H4" s="8">
        <v>65.185185189999999</v>
      </c>
      <c r="I4" s="79"/>
      <c r="J4" s="84" t="s">
        <v>33</v>
      </c>
      <c r="K4" s="8">
        <v>2025</v>
      </c>
      <c r="L4" s="8">
        <v>46.381790000000002</v>
      </c>
      <c r="M4" s="8"/>
      <c r="N4" s="8"/>
      <c r="O4" s="8">
        <v>45.180255000000002</v>
      </c>
      <c r="P4" s="8">
        <v>45.62600509</v>
      </c>
      <c r="Q4" s="8">
        <v>68.939260000000004</v>
      </c>
      <c r="R4" s="83"/>
      <c r="S4" s="84" t="s">
        <v>33</v>
      </c>
      <c r="T4" s="8">
        <v>2025</v>
      </c>
      <c r="U4" s="8">
        <v>11.667846669999999</v>
      </c>
      <c r="V4" s="8"/>
      <c r="W4" s="8"/>
      <c r="X4" s="8">
        <v>12.307933329999999</v>
      </c>
      <c r="Y4" s="8">
        <v>11.48278541</v>
      </c>
      <c r="Z4" s="8">
        <v>16.32358</v>
      </c>
      <c r="AA4" s="83"/>
      <c r="AB4" s="83"/>
      <c r="AC4" s="83"/>
      <c r="AD4" s="83"/>
      <c r="AE4" s="83"/>
      <c r="AF4" s="83"/>
      <c r="AG4" s="83"/>
    </row>
    <row r="5" spans="1:35" ht="15.6" x14ac:dyDescent="0.3">
      <c r="A5" s="84" t="s">
        <v>34</v>
      </c>
      <c r="B5" s="8">
        <v>2025</v>
      </c>
      <c r="C5" s="8">
        <v>6.4343529889999997</v>
      </c>
      <c r="D5" s="8"/>
      <c r="E5" s="8"/>
      <c r="F5" s="8">
        <v>7.8127089659999998</v>
      </c>
      <c r="G5" s="8">
        <v>6.2901849460000001</v>
      </c>
      <c r="H5" s="8">
        <v>34.814814810000001</v>
      </c>
      <c r="I5" s="79"/>
      <c r="J5" s="84" t="s">
        <v>34</v>
      </c>
      <c r="K5" s="8">
        <v>2025</v>
      </c>
      <c r="L5" s="8">
        <v>12.00309</v>
      </c>
      <c r="M5" s="8"/>
      <c r="N5" s="8"/>
      <c r="O5" s="8">
        <v>13.242000000000001</v>
      </c>
      <c r="P5" s="8">
        <v>12.053400509999999</v>
      </c>
      <c r="Q5" s="8">
        <v>31.060739999999999</v>
      </c>
      <c r="R5" s="83"/>
      <c r="S5" s="84" t="s">
        <v>34</v>
      </c>
      <c r="T5" s="8">
        <v>2025</v>
      </c>
      <c r="U5" s="8">
        <v>42.755443329999999</v>
      </c>
      <c r="V5" s="8"/>
      <c r="W5" s="8"/>
      <c r="X5" s="8">
        <v>41.25764667</v>
      </c>
      <c r="Y5" s="8">
        <v>42.704568279999997</v>
      </c>
      <c r="Z5" s="8">
        <v>44.093703329999997</v>
      </c>
      <c r="AA5" s="83"/>
      <c r="AB5" s="83"/>
      <c r="AC5" s="83"/>
      <c r="AD5" s="83"/>
      <c r="AE5" s="83"/>
      <c r="AF5" s="83"/>
      <c r="AG5" s="83"/>
    </row>
    <row r="6" spans="1:35" s="79" customFormat="1" ht="15.6" x14ac:dyDescent="0.3">
      <c r="A6" s="84" t="s">
        <v>35</v>
      </c>
      <c r="B6" s="8">
        <v>2025</v>
      </c>
      <c r="C6" s="8">
        <v>46.732845640000001</v>
      </c>
      <c r="D6" s="8"/>
      <c r="E6" s="8"/>
      <c r="F6" s="8">
        <v>58.278033639999997</v>
      </c>
      <c r="G6" s="8">
        <v>47.869476679999998</v>
      </c>
      <c r="H6" s="8">
        <v>0</v>
      </c>
      <c r="J6" s="84" t="s">
        <v>35</v>
      </c>
      <c r="K6" s="8">
        <v>2025</v>
      </c>
      <c r="L6" s="8">
        <v>41.615119999999997</v>
      </c>
      <c r="M6" s="8"/>
      <c r="N6" s="8"/>
      <c r="O6" s="8">
        <v>41.577745</v>
      </c>
      <c r="P6" s="8">
        <v>42.320594399999997</v>
      </c>
      <c r="Q6" s="8">
        <v>0</v>
      </c>
      <c r="R6" s="82"/>
      <c r="S6" s="84" t="s">
        <v>35</v>
      </c>
      <c r="T6" s="8">
        <v>2025</v>
      </c>
      <c r="U6" s="8">
        <v>45.576709999999999</v>
      </c>
      <c r="V6" s="8"/>
      <c r="W6" s="8"/>
      <c r="X6" s="8">
        <v>46.434420000000003</v>
      </c>
      <c r="Y6" s="8">
        <v>45.812646309999998</v>
      </c>
      <c r="Z6" s="8">
        <v>39.582716670000003</v>
      </c>
      <c r="AA6" s="83"/>
      <c r="AB6" s="83"/>
      <c r="AC6" s="83"/>
      <c r="AD6" s="83"/>
      <c r="AE6" s="83"/>
      <c r="AF6" s="83"/>
      <c r="AG6" s="83"/>
    </row>
    <row r="7" spans="1:35" s="79" customFormat="1" ht="15.6" x14ac:dyDescent="0.3">
      <c r="A7" s="86" t="s">
        <v>212</v>
      </c>
      <c r="B7" s="8">
        <v>2025</v>
      </c>
      <c r="C7" s="8">
        <v>0</v>
      </c>
      <c r="D7" s="8">
        <v>100</v>
      </c>
      <c r="E7" s="8">
        <v>100</v>
      </c>
      <c r="F7" s="8">
        <v>0</v>
      </c>
      <c r="G7" s="8">
        <v>0</v>
      </c>
      <c r="H7" s="8">
        <v>0</v>
      </c>
      <c r="I7" s="83"/>
      <c r="J7" s="86" t="s">
        <v>212</v>
      </c>
      <c r="K7" s="8">
        <v>2025</v>
      </c>
      <c r="L7" s="8">
        <v>0</v>
      </c>
      <c r="M7" s="8">
        <v>100</v>
      </c>
      <c r="N7" s="8">
        <v>100</v>
      </c>
      <c r="O7" s="8">
        <v>0</v>
      </c>
      <c r="P7" s="8">
        <v>0</v>
      </c>
      <c r="Q7" s="8">
        <v>0</v>
      </c>
      <c r="R7" s="83"/>
      <c r="S7" s="86" t="s">
        <v>212</v>
      </c>
      <c r="T7" s="8">
        <v>2025</v>
      </c>
      <c r="U7" s="8">
        <v>0</v>
      </c>
      <c r="V7" s="8">
        <v>100</v>
      </c>
      <c r="W7" s="8">
        <v>100</v>
      </c>
      <c r="X7" s="8">
        <v>0</v>
      </c>
      <c r="Y7" s="8">
        <v>0</v>
      </c>
      <c r="Z7" s="8">
        <v>0</v>
      </c>
      <c r="AA7" s="83"/>
    </row>
    <row r="8" spans="1:35" s="79" customFormat="1" ht="15.6" x14ac:dyDescent="0.3">
      <c r="A8" s="87"/>
      <c r="B8" s="80"/>
      <c r="H8" s="83"/>
      <c r="I8" s="83"/>
      <c r="J8" s="83"/>
      <c r="K8" s="83"/>
      <c r="L8" s="83"/>
      <c r="M8" s="83"/>
      <c r="N8" s="83"/>
      <c r="O8" s="83"/>
      <c r="P8" s="83"/>
      <c r="Q8" s="83"/>
      <c r="R8" s="83"/>
      <c r="S8" s="83"/>
      <c r="T8" s="83"/>
      <c r="U8" s="83"/>
      <c r="V8" s="83"/>
      <c r="W8" s="83"/>
      <c r="X8" s="83"/>
      <c r="Y8" s="83"/>
      <c r="Z8" s="83"/>
      <c r="AA8" s="83"/>
    </row>
    <row r="9" spans="1:35" s="79" customFormat="1" ht="15.6" x14ac:dyDescent="0.3">
      <c r="A9" s="87"/>
      <c r="B9" s="80"/>
      <c r="H9" s="83"/>
      <c r="I9" s="83"/>
      <c r="J9" s="83"/>
      <c r="K9" s="83"/>
      <c r="L9" s="83"/>
      <c r="M9" s="83"/>
      <c r="N9" s="83"/>
      <c r="O9" s="83"/>
      <c r="P9" s="83"/>
      <c r="Q9" s="83"/>
      <c r="R9" s="83"/>
      <c r="S9" s="83"/>
      <c r="T9" s="83"/>
      <c r="U9" s="83"/>
      <c r="V9" s="83"/>
      <c r="W9" s="83"/>
      <c r="X9" s="83"/>
      <c r="Y9" s="83"/>
      <c r="Z9" s="83"/>
      <c r="AA9" s="83"/>
    </row>
    <row r="10" spans="1:35" s="79" customFormat="1" ht="15.6" x14ac:dyDescent="0.3">
      <c r="A10" s="88"/>
      <c r="B10" s="80"/>
      <c r="C10" s="83"/>
      <c r="D10" s="83"/>
      <c r="E10" s="83"/>
      <c r="F10" s="83"/>
      <c r="G10" s="83"/>
      <c r="H10" s="83"/>
      <c r="I10" s="83"/>
      <c r="J10" s="83"/>
      <c r="K10" s="83"/>
      <c r="L10" s="83"/>
      <c r="M10" s="83"/>
      <c r="N10" s="83"/>
      <c r="O10" s="83"/>
      <c r="P10" s="83"/>
      <c r="Q10" s="83"/>
      <c r="R10" s="83"/>
      <c r="S10" s="83"/>
      <c r="T10" s="83"/>
      <c r="U10" s="83"/>
      <c r="V10" s="83"/>
      <c r="W10" s="83"/>
      <c r="X10" s="83"/>
      <c r="Y10" s="83"/>
      <c r="Z10" s="83"/>
      <c r="AA10" s="83"/>
    </row>
    <row r="11" spans="1:35" ht="15.6" x14ac:dyDescent="0.3">
      <c r="A11" s="89"/>
      <c r="B11" s="90"/>
      <c r="C11" s="83"/>
      <c r="D11" s="83"/>
      <c r="E11" s="83"/>
      <c r="F11" s="83"/>
      <c r="G11" s="83"/>
      <c r="H11" s="83"/>
      <c r="I11" s="83"/>
      <c r="J11" s="83"/>
      <c r="K11" s="83"/>
      <c r="L11" s="83"/>
      <c r="M11" s="83"/>
      <c r="N11" s="83"/>
      <c r="O11" s="83"/>
      <c r="P11" s="83"/>
      <c r="Q11" s="83"/>
    </row>
    <row r="12" spans="1:35" ht="15.6" x14ac:dyDescent="0.3">
      <c r="A12" s="72" t="s">
        <v>48</v>
      </c>
      <c r="B12" s="91"/>
      <c r="C12" s="75"/>
      <c r="D12" s="75"/>
      <c r="E12" s="75"/>
      <c r="F12" s="75"/>
      <c r="G12" s="75"/>
      <c r="H12" s="75"/>
      <c r="I12" s="75"/>
      <c r="J12" s="75"/>
      <c r="K12" s="75"/>
      <c r="L12" s="75"/>
      <c r="M12" s="75"/>
      <c r="N12" s="75"/>
      <c r="O12" s="75"/>
      <c r="P12" s="75"/>
      <c r="Q12" s="75"/>
      <c r="R12" s="92"/>
      <c r="S12" s="92"/>
      <c r="T12" s="92"/>
      <c r="U12" s="92"/>
      <c r="V12" s="92"/>
    </row>
    <row r="13" spans="1:35" s="95" customFormat="1" x14ac:dyDescent="0.25">
      <c r="A13" s="93" t="s">
        <v>49</v>
      </c>
      <c r="B13" s="94" t="s">
        <v>40</v>
      </c>
      <c r="C13" s="93" t="s">
        <v>82</v>
      </c>
      <c r="D13" s="93" t="s">
        <v>50</v>
      </c>
      <c r="E13" s="93" t="s">
        <v>180</v>
      </c>
      <c r="F13" s="93" t="s">
        <v>83</v>
      </c>
      <c r="G13" s="93" t="s">
        <v>84</v>
      </c>
      <c r="H13" s="93" t="s">
        <v>85</v>
      </c>
      <c r="I13" s="93" t="s">
        <v>86</v>
      </c>
      <c r="J13" s="93" t="s">
        <v>209</v>
      </c>
      <c r="K13" s="93" t="s">
        <v>181</v>
      </c>
      <c r="L13" s="93" t="s">
        <v>87</v>
      </c>
      <c r="M13" s="93" t="s">
        <v>88</v>
      </c>
      <c r="N13" s="93" t="s">
        <v>89</v>
      </c>
      <c r="O13" s="95" t="s">
        <v>90</v>
      </c>
      <c r="P13" s="95" t="s">
        <v>210</v>
      </c>
      <c r="Q13" s="93" t="s">
        <v>109</v>
      </c>
      <c r="R13" s="93" t="s">
        <v>142</v>
      </c>
      <c r="S13" s="96" t="s">
        <v>91</v>
      </c>
      <c r="T13" s="97" t="s">
        <v>92</v>
      </c>
      <c r="U13" s="97" t="s">
        <v>93</v>
      </c>
      <c r="V13" s="97" t="s">
        <v>211</v>
      </c>
    </row>
    <row r="14" spans="1:35" s="98" customFormat="1" ht="11.4" x14ac:dyDescent="0.2">
      <c r="A14" s="98" t="s">
        <v>143</v>
      </c>
      <c r="B14" s="8">
        <v>2000</v>
      </c>
      <c r="C14" s="99" t="s">
        <v>7</v>
      </c>
      <c r="D14" s="8">
        <v>1676937</v>
      </c>
      <c r="E14" s="8"/>
      <c r="F14" s="8"/>
      <c r="G14" s="8"/>
      <c r="H14" s="8"/>
      <c r="I14" s="8"/>
      <c r="J14" s="8">
        <v>100</v>
      </c>
      <c r="K14" s="8"/>
      <c r="L14" s="8"/>
      <c r="M14" s="8"/>
      <c r="N14" s="8"/>
      <c r="O14" s="8"/>
      <c r="P14" s="8">
        <v>100</v>
      </c>
      <c r="Q14" s="8"/>
      <c r="R14" s="8"/>
      <c r="S14" s="8"/>
      <c r="T14" s="8"/>
      <c r="U14" s="8"/>
      <c r="V14" s="8">
        <v>100</v>
      </c>
    </row>
    <row r="15" spans="1:35" s="98" customFormat="1" ht="11.4" x14ac:dyDescent="0.2">
      <c r="A15" s="98" t="s">
        <v>143</v>
      </c>
      <c r="B15" s="8">
        <v>2001</v>
      </c>
      <c r="C15" s="99" t="s">
        <v>7</v>
      </c>
      <c r="D15" s="8">
        <v>1726881</v>
      </c>
      <c r="E15" s="8"/>
      <c r="F15" s="8"/>
      <c r="G15" s="8"/>
      <c r="H15" s="8"/>
      <c r="I15" s="8"/>
      <c r="J15" s="8">
        <v>100</v>
      </c>
      <c r="K15" s="8"/>
      <c r="L15" s="8"/>
      <c r="M15" s="8"/>
      <c r="N15" s="8"/>
      <c r="O15" s="8"/>
      <c r="P15" s="8">
        <v>100</v>
      </c>
      <c r="Q15" s="8"/>
      <c r="R15" s="8"/>
      <c r="S15" s="8"/>
      <c r="T15" s="8"/>
      <c r="U15" s="8"/>
      <c r="V15" s="8">
        <v>100</v>
      </c>
    </row>
    <row r="16" spans="1:35" s="98" customFormat="1" ht="11.4" x14ac:dyDescent="0.2">
      <c r="A16" s="98" t="s">
        <v>143</v>
      </c>
      <c r="B16" s="8">
        <v>2002</v>
      </c>
      <c r="C16" s="99" t="s">
        <v>7</v>
      </c>
      <c r="D16" s="8">
        <v>1782087</v>
      </c>
      <c r="E16" s="8"/>
      <c r="F16" s="8"/>
      <c r="G16" s="8"/>
      <c r="H16" s="8"/>
      <c r="I16" s="8"/>
      <c r="J16" s="8">
        <v>100</v>
      </c>
      <c r="K16" s="8"/>
      <c r="L16" s="8"/>
      <c r="M16" s="8"/>
      <c r="N16" s="8"/>
      <c r="O16" s="8"/>
      <c r="P16" s="8">
        <v>100</v>
      </c>
      <c r="Q16" s="8"/>
      <c r="R16" s="8"/>
      <c r="S16" s="8"/>
      <c r="T16" s="8"/>
      <c r="U16" s="8"/>
      <c r="V16" s="8">
        <v>100</v>
      </c>
    </row>
    <row r="17" spans="1:22" s="98" customFormat="1" ht="11.4" x14ac:dyDescent="0.2">
      <c r="A17" s="98" t="s">
        <v>143</v>
      </c>
      <c r="B17" s="8">
        <v>2003</v>
      </c>
      <c r="C17" s="99" t="s">
        <v>7</v>
      </c>
      <c r="D17" s="8">
        <v>1837061</v>
      </c>
      <c r="E17" s="8"/>
      <c r="F17" s="8"/>
      <c r="G17" s="8"/>
      <c r="H17" s="8"/>
      <c r="I17" s="8"/>
      <c r="J17" s="8">
        <v>100</v>
      </c>
      <c r="K17" s="8"/>
      <c r="L17" s="8"/>
      <c r="M17" s="8"/>
      <c r="N17" s="8"/>
      <c r="O17" s="8"/>
      <c r="P17" s="8">
        <v>100</v>
      </c>
      <c r="Q17" s="8"/>
      <c r="R17" s="8"/>
      <c r="S17" s="8"/>
      <c r="T17" s="8"/>
      <c r="U17" s="8"/>
      <c r="V17" s="8">
        <v>100</v>
      </c>
    </row>
    <row r="18" spans="1:22" s="98" customFormat="1" ht="11.4" x14ac:dyDescent="0.2">
      <c r="A18" s="98" t="s">
        <v>143</v>
      </c>
      <c r="B18" s="8">
        <v>2004</v>
      </c>
      <c r="C18" s="99" t="s">
        <v>7</v>
      </c>
      <c r="D18" s="8">
        <v>1892293</v>
      </c>
      <c r="E18" s="8"/>
      <c r="F18" s="8"/>
      <c r="G18" s="8"/>
      <c r="H18" s="8"/>
      <c r="I18" s="8"/>
      <c r="J18" s="8">
        <v>100</v>
      </c>
      <c r="K18" s="8"/>
      <c r="L18" s="8"/>
      <c r="M18" s="8"/>
      <c r="N18" s="8"/>
      <c r="O18" s="8"/>
      <c r="P18" s="8">
        <v>100</v>
      </c>
      <c r="Q18" s="8"/>
      <c r="R18" s="8"/>
      <c r="S18" s="8"/>
      <c r="T18" s="8"/>
      <c r="U18" s="8"/>
      <c r="V18" s="8">
        <v>100</v>
      </c>
    </row>
    <row r="19" spans="1:22" s="98" customFormat="1" ht="11.4" x14ac:dyDescent="0.2">
      <c r="A19" s="98" t="s">
        <v>143</v>
      </c>
      <c r="B19" s="8">
        <v>2005</v>
      </c>
      <c r="C19" s="99" t="s">
        <v>7</v>
      </c>
      <c r="D19" s="8">
        <v>1947690</v>
      </c>
      <c r="E19" s="8"/>
      <c r="F19" s="8"/>
      <c r="G19" s="8"/>
      <c r="H19" s="8"/>
      <c r="I19" s="8"/>
      <c r="J19" s="8">
        <v>100</v>
      </c>
      <c r="K19" s="8"/>
      <c r="L19" s="8"/>
      <c r="M19" s="8"/>
      <c r="N19" s="8"/>
      <c r="O19" s="8"/>
      <c r="P19" s="8">
        <v>100</v>
      </c>
      <c r="Q19" s="8"/>
      <c r="R19" s="8"/>
      <c r="S19" s="8"/>
      <c r="T19" s="8"/>
      <c r="U19" s="8"/>
      <c r="V19" s="8">
        <v>100</v>
      </c>
    </row>
    <row r="20" spans="1:22" s="98" customFormat="1" ht="11.4" x14ac:dyDescent="0.2">
      <c r="A20" s="98" t="s">
        <v>143</v>
      </c>
      <c r="B20" s="8">
        <v>2006</v>
      </c>
      <c r="C20" s="99" t="s">
        <v>7</v>
      </c>
      <c r="D20" s="8">
        <v>2003787</v>
      </c>
      <c r="E20" s="8"/>
      <c r="F20" s="8"/>
      <c r="G20" s="8"/>
      <c r="H20" s="8"/>
      <c r="I20" s="8"/>
      <c r="J20" s="8">
        <v>100</v>
      </c>
      <c r="K20" s="8"/>
      <c r="L20" s="8"/>
      <c r="M20" s="8"/>
      <c r="N20" s="8"/>
      <c r="O20" s="8"/>
      <c r="P20" s="8">
        <v>100</v>
      </c>
      <c r="Q20" s="8"/>
      <c r="R20" s="8"/>
      <c r="S20" s="8"/>
      <c r="T20" s="8"/>
      <c r="U20" s="8"/>
      <c r="V20" s="8">
        <v>100</v>
      </c>
    </row>
    <row r="21" spans="1:22" s="98" customFormat="1" ht="11.4" x14ac:dyDescent="0.2">
      <c r="A21" s="98" t="s">
        <v>143</v>
      </c>
      <c r="B21" s="8">
        <v>2007</v>
      </c>
      <c r="C21" s="99" t="s">
        <v>7</v>
      </c>
      <c r="D21" s="8">
        <v>2059296</v>
      </c>
      <c r="E21" s="8"/>
      <c r="F21" s="8"/>
      <c r="G21" s="8"/>
      <c r="H21" s="8"/>
      <c r="I21" s="8"/>
      <c r="J21" s="8">
        <v>100</v>
      </c>
      <c r="K21" s="8"/>
      <c r="L21" s="8"/>
      <c r="M21" s="8"/>
      <c r="N21" s="8"/>
      <c r="O21" s="8"/>
      <c r="P21" s="8">
        <v>100</v>
      </c>
      <c r="Q21" s="8"/>
      <c r="R21" s="8"/>
      <c r="S21" s="8"/>
      <c r="T21" s="8"/>
      <c r="U21" s="8"/>
      <c r="V21" s="8">
        <v>100</v>
      </c>
    </row>
    <row r="22" spans="1:22" s="98" customFormat="1" ht="11.4" x14ac:dyDescent="0.2">
      <c r="A22" s="98" t="s">
        <v>143</v>
      </c>
      <c r="B22" s="8">
        <v>2008</v>
      </c>
      <c r="C22" s="99" t="s">
        <v>7</v>
      </c>
      <c r="D22" s="8">
        <v>2114520</v>
      </c>
      <c r="E22" s="8"/>
      <c r="F22" s="8"/>
      <c r="G22" s="8"/>
      <c r="H22" s="8"/>
      <c r="I22" s="8"/>
      <c r="J22" s="8">
        <v>100</v>
      </c>
      <c r="K22" s="8"/>
      <c r="L22" s="8"/>
      <c r="M22" s="8"/>
      <c r="N22" s="8"/>
      <c r="O22" s="8"/>
      <c r="P22" s="8">
        <v>100</v>
      </c>
      <c r="Q22" s="8"/>
      <c r="R22" s="8"/>
      <c r="S22" s="8"/>
      <c r="T22" s="8"/>
      <c r="U22" s="8"/>
      <c r="V22" s="8">
        <v>100</v>
      </c>
    </row>
    <row r="23" spans="1:22" s="98" customFormat="1" ht="11.4" x14ac:dyDescent="0.2">
      <c r="A23" s="98" t="s">
        <v>143</v>
      </c>
      <c r="B23" s="8">
        <v>2009</v>
      </c>
      <c r="C23" s="99" t="s">
        <v>7</v>
      </c>
      <c r="D23" s="8">
        <v>2170360</v>
      </c>
      <c r="E23" s="8"/>
      <c r="F23" s="8"/>
      <c r="G23" s="8"/>
      <c r="H23" s="8"/>
      <c r="I23" s="8"/>
      <c r="J23" s="8">
        <v>100</v>
      </c>
      <c r="K23" s="8"/>
      <c r="L23" s="8"/>
      <c r="M23" s="8"/>
      <c r="N23" s="8"/>
      <c r="O23" s="8"/>
      <c r="P23" s="8">
        <v>100</v>
      </c>
      <c r="Q23" s="8"/>
      <c r="R23" s="8"/>
      <c r="S23" s="8"/>
      <c r="T23" s="8"/>
      <c r="U23" s="8"/>
      <c r="V23" s="8">
        <v>100</v>
      </c>
    </row>
    <row r="24" spans="1:22" s="98" customFormat="1" ht="11.4" x14ac:dyDescent="0.2">
      <c r="A24" s="98" t="s">
        <v>143</v>
      </c>
      <c r="B24" s="8">
        <v>2010</v>
      </c>
      <c r="C24" s="99" t="s">
        <v>7</v>
      </c>
      <c r="D24" s="8">
        <v>2228726</v>
      </c>
      <c r="E24" s="8"/>
      <c r="F24" s="8"/>
      <c r="G24" s="8"/>
      <c r="H24" s="8"/>
      <c r="I24" s="8"/>
      <c r="J24" s="8">
        <v>100</v>
      </c>
      <c r="K24" s="8"/>
      <c r="L24" s="8"/>
      <c r="M24" s="8"/>
      <c r="N24" s="8"/>
      <c r="O24" s="8"/>
      <c r="P24" s="8">
        <v>100</v>
      </c>
      <c r="Q24" s="8">
        <v>57.296559999999999</v>
      </c>
      <c r="R24" s="8">
        <v>54.423290000000001</v>
      </c>
      <c r="S24" s="8">
        <v>11.667846666666668</v>
      </c>
      <c r="T24" s="8">
        <v>42.755443333333332</v>
      </c>
      <c r="U24" s="8">
        <v>45.576709999999999</v>
      </c>
      <c r="V24" s="8">
        <v>0</v>
      </c>
    </row>
    <row r="25" spans="1:22" s="98" customFormat="1" ht="11.4" x14ac:dyDescent="0.2">
      <c r="A25" s="98" t="s">
        <v>143</v>
      </c>
      <c r="B25" s="8">
        <v>2011</v>
      </c>
      <c r="C25" s="99" t="s">
        <v>7</v>
      </c>
      <c r="D25" s="8">
        <v>2287941</v>
      </c>
      <c r="E25" s="8">
        <v>83.785411306364907</v>
      </c>
      <c r="F25" s="8">
        <v>53.267154364251056</v>
      </c>
      <c r="G25" s="8">
        <v>46.83280137490793</v>
      </c>
      <c r="H25" s="8">
        <v>6.4343529893431253</v>
      </c>
      <c r="I25" s="8">
        <v>46.732845635748944</v>
      </c>
      <c r="J25" s="8">
        <v>0</v>
      </c>
      <c r="K25" s="8">
        <v>97.691194999999993</v>
      </c>
      <c r="L25" s="8">
        <v>58.384879999999995</v>
      </c>
      <c r="M25" s="8">
        <v>46.381789999999995</v>
      </c>
      <c r="N25" s="8">
        <v>12.00309</v>
      </c>
      <c r="O25" s="8">
        <v>41.615120000000005</v>
      </c>
      <c r="P25" s="8">
        <v>0</v>
      </c>
      <c r="Q25" s="8">
        <v>57.296559999999999</v>
      </c>
      <c r="R25" s="8">
        <v>54.423290000000001</v>
      </c>
      <c r="S25" s="8">
        <v>11.667846666666668</v>
      </c>
      <c r="T25" s="8">
        <v>42.755443333333332</v>
      </c>
      <c r="U25" s="8">
        <v>45.576709999999999</v>
      </c>
      <c r="V25" s="8">
        <v>0</v>
      </c>
    </row>
    <row r="26" spans="1:22" s="98" customFormat="1" ht="11.4" x14ac:dyDescent="0.2">
      <c r="A26" s="98" t="s">
        <v>143</v>
      </c>
      <c r="B26" s="8">
        <v>2012</v>
      </c>
      <c r="C26" s="99" t="s">
        <v>7</v>
      </c>
      <c r="D26" s="8">
        <v>2962624</v>
      </c>
      <c r="E26" s="8">
        <v>83.785411306364907</v>
      </c>
      <c r="F26" s="8">
        <v>53.267154364251056</v>
      </c>
      <c r="G26" s="8">
        <v>46.83280137490793</v>
      </c>
      <c r="H26" s="8">
        <v>6.4343529893431253</v>
      </c>
      <c r="I26" s="8">
        <v>46.732845635748944</v>
      </c>
      <c r="J26" s="8">
        <v>0</v>
      </c>
      <c r="K26" s="8">
        <v>97.691194999999993</v>
      </c>
      <c r="L26" s="8">
        <v>58.384879999999995</v>
      </c>
      <c r="M26" s="8">
        <v>46.381789999999995</v>
      </c>
      <c r="N26" s="8">
        <v>12.00309</v>
      </c>
      <c r="O26" s="8">
        <v>41.615120000000005</v>
      </c>
      <c r="P26" s="8">
        <v>0</v>
      </c>
      <c r="Q26" s="8">
        <v>57.296559999999999</v>
      </c>
      <c r="R26" s="8">
        <v>54.423290000000001</v>
      </c>
      <c r="S26" s="8">
        <v>11.667846666666668</v>
      </c>
      <c r="T26" s="8">
        <v>42.755443333333332</v>
      </c>
      <c r="U26" s="8">
        <v>45.576709999999999</v>
      </c>
      <c r="V26" s="8">
        <v>0</v>
      </c>
    </row>
    <row r="27" spans="1:22" s="98" customFormat="1" ht="11.4" x14ac:dyDescent="0.2">
      <c r="A27" s="98" t="s">
        <v>143</v>
      </c>
      <c r="B27" s="8">
        <v>2013</v>
      </c>
      <c r="C27" s="99" t="s">
        <v>7</v>
      </c>
      <c r="D27" s="8">
        <v>3027105</v>
      </c>
      <c r="E27" s="8">
        <v>83.785411306364907</v>
      </c>
      <c r="F27" s="8">
        <v>53.267154364251056</v>
      </c>
      <c r="G27" s="8">
        <v>46.83280137490793</v>
      </c>
      <c r="H27" s="8">
        <v>6.4343529893431253</v>
      </c>
      <c r="I27" s="8">
        <v>46.732845635748944</v>
      </c>
      <c r="J27" s="8">
        <v>0</v>
      </c>
      <c r="K27" s="8">
        <v>97.691194999999993</v>
      </c>
      <c r="L27" s="8">
        <v>58.384879999999995</v>
      </c>
      <c r="M27" s="8">
        <v>46.381789999999995</v>
      </c>
      <c r="N27" s="8">
        <v>12.00309</v>
      </c>
      <c r="O27" s="8">
        <v>41.615120000000005</v>
      </c>
      <c r="P27" s="8">
        <v>0</v>
      </c>
      <c r="Q27" s="8">
        <v>57.296559999999999</v>
      </c>
      <c r="R27" s="8">
        <v>54.423290000000001</v>
      </c>
      <c r="S27" s="8">
        <v>11.667846666666668</v>
      </c>
      <c r="T27" s="8">
        <v>42.755443333333332</v>
      </c>
      <c r="U27" s="8">
        <v>45.576709999999999</v>
      </c>
      <c r="V27" s="8">
        <v>0</v>
      </c>
    </row>
    <row r="28" spans="1:22" s="98" customFormat="1" ht="11.4" x14ac:dyDescent="0.2">
      <c r="A28" s="98" t="s">
        <v>143</v>
      </c>
      <c r="B28" s="8">
        <v>2014</v>
      </c>
      <c r="C28" s="99" t="s">
        <v>7</v>
      </c>
      <c r="D28" s="8">
        <v>3092024</v>
      </c>
      <c r="E28" s="8">
        <v>83.785411306364907</v>
      </c>
      <c r="F28" s="8">
        <v>53.267154364251056</v>
      </c>
      <c r="G28" s="8">
        <v>46.83280137490793</v>
      </c>
      <c r="H28" s="8">
        <v>6.4343529893431253</v>
      </c>
      <c r="I28" s="8">
        <v>46.732845635748944</v>
      </c>
      <c r="J28" s="8">
        <v>0</v>
      </c>
      <c r="K28" s="8">
        <v>97.691194999999993</v>
      </c>
      <c r="L28" s="8">
        <v>58.384879999999995</v>
      </c>
      <c r="M28" s="8">
        <v>46.381789999999995</v>
      </c>
      <c r="N28" s="8">
        <v>12.00309</v>
      </c>
      <c r="O28" s="8">
        <v>41.615120000000005</v>
      </c>
      <c r="P28" s="8">
        <v>0</v>
      </c>
      <c r="Q28" s="8">
        <v>57.296559999999999</v>
      </c>
      <c r="R28" s="8">
        <v>54.423290000000001</v>
      </c>
      <c r="S28" s="8">
        <v>11.667846666666668</v>
      </c>
      <c r="T28" s="8">
        <v>42.755443333333332</v>
      </c>
      <c r="U28" s="8">
        <v>45.576709999999999</v>
      </c>
      <c r="V28" s="8">
        <v>0</v>
      </c>
    </row>
    <row r="29" spans="1:22" s="98" customFormat="1" ht="11.4" x14ac:dyDescent="0.2">
      <c r="A29" s="98" t="s">
        <v>143</v>
      </c>
      <c r="B29" s="8">
        <v>2015</v>
      </c>
      <c r="C29" s="99" t="s">
        <v>7</v>
      </c>
      <c r="D29" s="8">
        <v>3156524</v>
      </c>
      <c r="E29" s="8">
        <v>83.785411306364907</v>
      </c>
      <c r="F29" s="8">
        <v>53.267154364251056</v>
      </c>
      <c r="G29" s="8">
        <v>46.83280137490793</v>
      </c>
      <c r="H29" s="8">
        <v>6.4343529893431253</v>
      </c>
      <c r="I29" s="8">
        <v>46.732845635748944</v>
      </c>
      <c r="J29" s="8">
        <v>0</v>
      </c>
      <c r="K29" s="8">
        <v>97.691194999999993</v>
      </c>
      <c r="L29" s="8">
        <v>58.384879999999995</v>
      </c>
      <c r="M29" s="8">
        <v>46.381789999999995</v>
      </c>
      <c r="N29" s="8">
        <v>12.00309</v>
      </c>
      <c r="O29" s="8">
        <v>41.615120000000005</v>
      </c>
      <c r="P29" s="8">
        <v>0</v>
      </c>
      <c r="Q29" s="8">
        <v>57.296559999999999</v>
      </c>
      <c r="R29" s="8">
        <v>54.423290000000001</v>
      </c>
      <c r="S29" s="8">
        <v>11.667846666666668</v>
      </c>
      <c r="T29" s="8">
        <v>42.755443333333332</v>
      </c>
      <c r="U29" s="8">
        <v>45.576709999999999</v>
      </c>
      <c r="V29" s="8">
        <v>0</v>
      </c>
    </row>
    <row r="30" spans="1:22" s="98" customFormat="1" ht="11.4" x14ac:dyDescent="0.2">
      <c r="A30" s="98" t="s">
        <v>143</v>
      </c>
      <c r="B30" s="8">
        <v>2016</v>
      </c>
      <c r="C30" s="99" t="s">
        <v>7</v>
      </c>
      <c r="D30" s="8">
        <v>3219199</v>
      </c>
      <c r="E30" s="8">
        <v>83.785411306364907</v>
      </c>
      <c r="F30" s="8">
        <v>53.267154364251056</v>
      </c>
      <c r="G30" s="8">
        <v>46.83280137490793</v>
      </c>
      <c r="H30" s="8">
        <v>6.4343529893431253</v>
      </c>
      <c r="I30" s="8">
        <v>46.732845635748944</v>
      </c>
      <c r="J30" s="8">
        <v>0</v>
      </c>
      <c r="K30" s="8">
        <v>97.691194999999993</v>
      </c>
      <c r="L30" s="8">
        <v>58.384879999999995</v>
      </c>
      <c r="M30" s="8">
        <v>46.381789999999995</v>
      </c>
      <c r="N30" s="8">
        <v>12.00309</v>
      </c>
      <c r="O30" s="8">
        <v>41.615120000000005</v>
      </c>
      <c r="P30" s="8">
        <v>0</v>
      </c>
      <c r="Q30" s="8">
        <v>57.296559999999999</v>
      </c>
      <c r="R30" s="8">
        <v>54.423290000000001</v>
      </c>
      <c r="S30" s="8">
        <v>11.667846666666668</v>
      </c>
      <c r="T30" s="8">
        <v>42.755443333333332</v>
      </c>
      <c r="U30" s="8">
        <v>45.576709999999999</v>
      </c>
      <c r="V30" s="8">
        <v>0</v>
      </c>
    </row>
    <row r="31" spans="1:22" s="98" customFormat="1" ht="11.4" x14ac:dyDescent="0.2">
      <c r="A31" s="98" t="s">
        <v>143</v>
      </c>
      <c r="B31" s="8">
        <v>2017</v>
      </c>
      <c r="C31" s="99" t="s">
        <v>7</v>
      </c>
      <c r="D31" s="8">
        <v>3280353</v>
      </c>
      <c r="E31" s="8">
        <v>83.785411306364907</v>
      </c>
      <c r="F31" s="8">
        <v>53.267154364251056</v>
      </c>
      <c r="G31" s="8">
        <v>46.83280137490793</v>
      </c>
      <c r="H31" s="8">
        <v>6.4343529893431253</v>
      </c>
      <c r="I31" s="8">
        <v>46.732845635748944</v>
      </c>
      <c r="J31" s="8">
        <v>0</v>
      </c>
      <c r="K31" s="8">
        <v>97.691194999999993</v>
      </c>
      <c r="L31" s="8">
        <v>58.384879999999995</v>
      </c>
      <c r="M31" s="8">
        <v>46.381789999999995</v>
      </c>
      <c r="N31" s="8">
        <v>12.00309</v>
      </c>
      <c r="O31" s="8">
        <v>41.615120000000005</v>
      </c>
      <c r="P31" s="8">
        <v>0</v>
      </c>
      <c r="Q31" s="8">
        <v>57.296559999999999</v>
      </c>
      <c r="R31" s="8">
        <v>54.423290000000001</v>
      </c>
      <c r="S31" s="8">
        <v>11.667846666666668</v>
      </c>
      <c r="T31" s="8">
        <v>42.755443333333332</v>
      </c>
      <c r="U31" s="8">
        <v>45.576709999999999</v>
      </c>
      <c r="V31" s="8">
        <v>0</v>
      </c>
    </row>
    <row r="32" spans="1:22" s="98" customFormat="1" ht="11.4" x14ac:dyDescent="0.2">
      <c r="A32" s="98" t="s">
        <v>143</v>
      </c>
      <c r="B32" s="8">
        <v>2018</v>
      </c>
      <c r="C32" s="99" t="s">
        <v>7</v>
      </c>
      <c r="D32" s="8">
        <v>3339732</v>
      </c>
      <c r="E32" s="8">
        <v>83.785411306364907</v>
      </c>
      <c r="F32" s="8">
        <v>53.267154364251056</v>
      </c>
      <c r="G32" s="8">
        <v>46.83280137490793</v>
      </c>
      <c r="H32" s="8">
        <v>6.4343529893431253</v>
      </c>
      <c r="I32" s="8">
        <v>46.732845635748944</v>
      </c>
      <c r="J32" s="8">
        <v>0</v>
      </c>
      <c r="K32" s="8">
        <v>97.691194999999993</v>
      </c>
      <c r="L32" s="8">
        <v>58.384879999999995</v>
      </c>
      <c r="M32" s="8">
        <v>46.381789999999995</v>
      </c>
      <c r="N32" s="8">
        <v>12.00309</v>
      </c>
      <c r="O32" s="8">
        <v>41.615120000000005</v>
      </c>
      <c r="P32" s="8">
        <v>0</v>
      </c>
      <c r="Q32" s="8">
        <v>57.296559999999999</v>
      </c>
      <c r="R32" s="8">
        <v>54.423290000000001</v>
      </c>
      <c r="S32" s="8">
        <v>11.667846666666668</v>
      </c>
      <c r="T32" s="8">
        <v>42.755443333333332</v>
      </c>
      <c r="U32" s="8">
        <v>45.576709999999999</v>
      </c>
      <c r="V32" s="8">
        <v>0</v>
      </c>
    </row>
    <row r="33" spans="1:22" s="98" customFormat="1" ht="11.4" x14ac:dyDescent="0.2">
      <c r="A33" s="98" t="s">
        <v>143</v>
      </c>
      <c r="B33" s="8">
        <v>2019</v>
      </c>
      <c r="C33" s="99" t="s">
        <v>7</v>
      </c>
      <c r="D33" s="8">
        <v>3396207</v>
      </c>
      <c r="E33" s="8">
        <v>83.785411306364907</v>
      </c>
      <c r="F33" s="8">
        <v>53.267154364251056</v>
      </c>
      <c r="G33" s="8">
        <v>46.83280137490793</v>
      </c>
      <c r="H33" s="8">
        <v>6.4343529893431253</v>
      </c>
      <c r="I33" s="8">
        <v>46.732845635748944</v>
      </c>
      <c r="J33" s="8">
        <v>0</v>
      </c>
      <c r="K33" s="8">
        <v>97.691194999999993</v>
      </c>
      <c r="L33" s="8">
        <v>58.384879999999995</v>
      </c>
      <c r="M33" s="8">
        <v>46.381789999999995</v>
      </c>
      <c r="N33" s="8">
        <v>12.00309</v>
      </c>
      <c r="O33" s="8">
        <v>41.615120000000005</v>
      </c>
      <c r="P33" s="8">
        <v>0</v>
      </c>
      <c r="Q33" s="8">
        <v>57.296559999999999</v>
      </c>
      <c r="R33" s="8">
        <v>54.423290000000001</v>
      </c>
      <c r="S33" s="8">
        <v>11.667846666666668</v>
      </c>
      <c r="T33" s="8">
        <v>42.755443333333332</v>
      </c>
      <c r="U33" s="8">
        <v>45.576709999999999</v>
      </c>
      <c r="V33" s="8">
        <v>0</v>
      </c>
    </row>
    <row r="34" spans="1:22" s="98" customFormat="1" ht="11.4" x14ac:dyDescent="0.2">
      <c r="A34" s="98" t="s">
        <v>143</v>
      </c>
      <c r="B34" s="8">
        <v>2020</v>
      </c>
      <c r="C34" s="99" t="s">
        <v>7</v>
      </c>
      <c r="D34" s="8">
        <v>3450937</v>
      </c>
      <c r="E34" s="8">
        <v>83.785411306364907</v>
      </c>
      <c r="F34" s="8">
        <v>53.267154364251056</v>
      </c>
      <c r="G34" s="8">
        <v>46.83280137490793</v>
      </c>
      <c r="H34" s="8">
        <v>6.4343529893431253</v>
      </c>
      <c r="I34" s="8">
        <v>46.732845635748944</v>
      </c>
      <c r="J34" s="8">
        <v>0</v>
      </c>
      <c r="K34" s="8">
        <v>97.691194999999993</v>
      </c>
      <c r="L34" s="8">
        <v>58.384879999999995</v>
      </c>
      <c r="M34" s="8">
        <v>46.381789999999995</v>
      </c>
      <c r="N34" s="8">
        <v>12.00309</v>
      </c>
      <c r="O34" s="8">
        <v>41.615120000000005</v>
      </c>
      <c r="P34" s="8">
        <v>0</v>
      </c>
      <c r="Q34" s="8">
        <v>57.296559999999999</v>
      </c>
      <c r="R34" s="8">
        <v>54.423290000000001</v>
      </c>
      <c r="S34" s="8">
        <v>11.667846666666668</v>
      </c>
      <c r="T34" s="8">
        <v>42.755443333333332</v>
      </c>
      <c r="U34" s="8">
        <v>45.576709999999999</v>
      </c>
      <c r="V34" s="8">
        <v>0</v>
      </c>
    </row>
    <row r="35" spans="1:22" s="98" customFormat="1" ht="11.4" x14ac:dyDescent="0.2">
      <c r="A35" s="98" t="s">
        <v>143</v>
      </c>
      <c r="B35" s="8">
        <v>2021</v>
      </c>
      <c r="C35" s="99" t="s">
        <v>7</v>
      </c>
      <c r="D35" s="8">
        <v>3497379</v>
      </c>
      <c r="E35" s="8">
        <v>83.785411306364907</v>
      </c>
      <c r="F35" s="8">
        <v>53.267154364251056</v>
      </c>
      <c r="G35" s="8">
        <v>46.83280137490793</v>
      </c>
      <c r="H35" s="8">
        <v>6.4343529893431253</v>
      </c>
      <c r="I35" s="8">
        <v>46.732845635748944</v>
      </c>
      <c r="J35" s="8">
        <v>0</v>
      </c>
      <c r="K35" s="8">
        <v>97.691194999999993</v>
      </c>
      <c r="L35" s="8">
        <v>58.384879999999995</v>
      </c>
      <c r="M35" s="8">
        <v>46.381789999999995</v>
      </c>
      <c r="N35" s="8">
        <v>12.00309</v>
      </c>
      <c r="O35" s="8">
        <v>41.615120000000005</v>
      </c>
      <c r="P35" s="8">
        <v>0</v>
      </c>
      <c r="Q35" s="8">
        <v>57.296559999999999</v>
      </c>
      <c r="R35" s="8">
        <v>54.423290000000001</v>
      </c>
      <c r="S35" s="8">
        <v>11.667846666666668</v>
      </c>
      <c r="T35" s="8">
        <v>42.755443333333332</v>
      </c>
      <c r="U35" s="8">
        <v>45.576709999999999</v>
      </c>
      <c r="V35" s="8">
        <v>0</v>
      </c>
    </row>
    <row r="36" spans="1:22" s="98" customFormat="1" ht="11.4" x14ac:dyDescent="0.2">
      <c r="A36" s="98" t="s">
        <v>143</v>
      </c>
      <c r="B36" s="8">
        <v>2022</v>
      </c>
      <c r="C36" s="99" t="s">
        <v>7</v>
      </c>
      <c r="D36" s="8">
        <v>3542843</v>
      </c>
      <c r="E36" s="8">
        <v>83.785411306364907</v>
      </c>
      <c r="F36" s="8">
        <v>53.267154364251056</v>
      </c>
      <c r="G36" s="8">
        <v>46.83280137490793</v>
      </c>
      <c r="H36" s="8">
        <v>6.4343529893431253</v>
      </c>
      <c r="I36" s="8">
        <v>46.732845635748944</v>
      </c>
      <c r="J36" s="8">
        <v>0</v>
      </c>
      <c r="K36" s="8">
        <v>97.691194999999993</v>
      </c>
      <c r="L36" s="8">
        <v>58.384879999999995</v>
      </c>
      <c r="M36" s="8">
        <v>46.381789999999995</v>
      </c>
      <c r="N36" s="8">
        <v>12.00309</v>
      </c>
      <c r="O36" s="8">
        <v>41.615120000000005</v>
      </c>
      <c r="P36" s="8">
        <v>0</v>
      </c>
      <c r="Q36" s="8">
        <v>57.296559999999999</v>
      </c>
      <c r="R36" s="8">
        <v>54.423290000000001</v>
      </c>
      <c r="S36" s="8">
        <v>11.667846666666668</v>
      </c>
      <c r="T36" s="8">
        <v>42.755443333333332</v>
      </c>
      <c r="U36" s="8">
        <v>45.576709999999999</v>
      </c>
      <c r="V36" s="8">
        <v>0</v>
      </c>
    </row>
    <row r="37" spans="1:22" s="98" customFormat="1" ht="11.4" x14ac:dyDescent="0.2">
      <c r="A37" s="98" t="s">
        <v>143</v>
      </c>
      <c r="B37" s="8">
        <v>2023</v>
      </c>
      <c r="C37" s="99" t="s">
        <v>7</v>
      </c>
      <c r="D37" s="8">
        <v>3581718</v>
      </c>
      <c r="E37" s="8">
        <v>83.785411306364907</v>
      </c>
      <c r="F37" s="8">
        <v>53.267154364251056</v>
      </c>
      <c r="G37" s="8">
        <v>46.83280137490793</v>
      </c>
      <c r="H37" s="8">
        <v>6.4343529893431253</v>
      </c>
      <c r="I37" s="8">
        <v>46.732845635748944</v>
      </c>
      <c r="J37" s="8">
        <v>0</v>
      </c>
      <c r="K37" s="8">
        <v>97.691194999999993</v>
      </c>
      <c r="L37" s="8">
        <v>58.384879999999995</v>
      </c>
      <c r="M37" s="8">
        <v>46.381789999999995</v>
      </c>
      <c r="N37" s="8">
        <v>12.00309</v>
      </c>
      <c r="O37" s="8">
        <v>41.615120000000005</v>
      </c>
      <c r="P37" s="8">
        <v>0</v>
      </c>
      <c r="Q37" s="8">
        <v>57.296559999999999</v>
      </c>
      <c r="R37" s="8">
        <v>54.423290000000001</v>
      </c>
      <c r="S37" s="8">
        <v>11.667846666666668</v>
      </c>
      <c r="T37" s="8">
        <v>42.755443333333332</v>
      </c>
      <c r="U37" s="8">
        <v>45.576709999999999</v>
      </c>
      <c r="V37" s="8">
        <v>0</v>
      </c>
    </row>
    <row r="38" spans="1:22" s="98" customFormat="1" ht="11.4" x14ac:dyDescent="0.2">
      <c r="A38" s="98" t="s">
        <v>143</v>
      </c>
      <c r="B38" s="8">
        <v>2024</v>
      </c>
      <c r="C38" s="99" t="s">
        <v>7</v>
      </c>
      <c r="D38" s="8">
        <v>3620695</v>
      </c>
      <c r="E38" s="8">
        <v>83.785411306364907</v>
      </c>
      <c r="F38" s="8">
        <v>53.267154364251056</v>
      </c>
      <c r="G38" s="8">
        <v>46.83280137490793</v>
      </c>
      <c r="H38" s="8">
        <v>6.4343529893431253</v>
      </c>
      <c r="I38" s="8">
        <v>46.732845635748944</v>
      </c>
      <c r="J38" s="8">
        <v>0</v>
      </c>
      <c r="K38" s="8">
        <v>97.691194999999993</v>
      </c>
      <c r="L38" s="8">
        <v>58.384879999999995</v>
      </c>
      <c r="M38" s="8">
        <v>46.381789999999995</v>
      </c>
      <c r="N38" s="8">
        <v>12.00309</v>
      </c>
      <c r="O38" s="8">
        <v>41.615120000000005</v>
      </c>
      <c r="P38" s="8">
        <v>0</v>
      </c>
      <c r="Q38" s="8">
        <v>57.296559999999999</v>
      </c>
      <c r="R38" s="8">
        <v>54.423290000000001</v>
      </c>
      <c r="S38" s="8">
        <v>11.667846666666668</v>
      </c>
      <c r="T38" s="8">
        <v>42.755443333333332</v>
      </c>
      <c r="U38" s="8">
        <v>45.576709999999999</v>
      </c>
      <c r="V38" s="8">
        <v>0</v>
      </c>
    </row>
    <row r="39" spans="1:22" s="98" customFormat="1" ht="11.4" x14ac:dyDescent="0.2">
      <c r="A39" s="98" t="s">
        <v>143</v>
      </c>
      <c r="B39" s="8">
        <v>2025</v>
      </c>
      <c r="C39" s="99" t="s">
        <v>7</v>
      </c>
      <c r="D39" s="8">
        <v>3904311</v>
      </c>
      <c r="E39" s="8">
        <v>83.785411306364907</v>
      </c>
      <c r="F39" s="8">
        <v>53.267154364251056</v>
      </c>
      <c r="G39" s="8">
        <v>46.83280137490793</v>
      </c>
      <c r="H39" s="8">
        <v>6.4343529893431253</v>
      </c>
      <c r="I39" s="8">
        <v>46.732845635748944</v>
      </c>
      <c r="J39" s="8">
        <v>0</v>
      </c>
      <c r="K39" s="8">
        <v>97.691194999999993</v>
      </c>
      <c r="L39" s="8">
        <v>58.384879999999995</v>
      </c>
      <c r="M39" s="8">
        <v>46.381789999999995</v>
      </c>
      <c r="N39" s="8">
        <v>12.00309</v>
      </c>
      <c r="O39" s="8">
        <v>41.615120000000005</v>
      </c>
      <c r="P39" s="8">
        <v>0</v>
      </c>
      <c r="Q39" s="8">
        <v>57.296559999999999</v>
      </c>
      <c r="R39" s="8">
        <v>54.423290000000001</v>
      </c>
      <c r="S39" s="8">
        <v>11.667846666666668</v>
      </c>
      <c r="T39" s="8">
        <v>42.755443333333332</v>
      </c>
      <c r="U39" s="8">
        <v>45.576709999999999</v>
      </c>
      <c r="V39" s="8">
        <v>0</v>
      </c>
    </row>
    <row r="40" spans="1:22" s="98" customFormat="1" ht="11.4" x14ac:dyDescent="0.2">
      <c r="A40" s="98" t="s">
        <v>143</v>
      </c>
      <c r="B40" s="8">
        <v>2026</v>
      </c>
      <c r="C40" s="99" t="s">
        <v>7</v>
      </c>
      <c r="D40" s="8"/>
      <c r="E40" s="8"/>
      <c r="F40" s="8"/>
      <c r="G40" s="8"/>
      <c r="H40" s="8"/>
      <c r="I40" s="8"/>
      <c r="J40" s="8">
        <v>100</v>
      </c>
      <c r="K40" s="8"/>
      <c r="L40" s="8"/>
      <c r="M40" s="8"/>
      <c r="N40" s="8"/>
      <c r="O40" s="8"/>
      <c r="P40" s="8">
        <v>100</v>
      </c>
      <c r="Q40" s="8"/>
      <c r="R40" s="8"/>
      <c r="S40" s="8"/>
      <c r="T40" s="8"/>
      <c r="U40" s="8"/>
      <c r="V40" s="8">
        <v>100</v>
      </c>
    </row>
    <row r="41" spans="1:22" s="98" customFormat="1" ht="11.4" x14ac:dyDescent="0.2">
      <c r="A41" s="98" t="s">
        <v>143</v>
      </c>
      <c r="B41" s="8">
        <v>2027</v>
      </c>
      <c r="C41" s="99" t="s">
        <v>7</v>
      </c>
      <c r="D41" s="8"/>
      <c r="E41" s="8"/>
      <c r="F41" s="8"/>
      <c r="G41" s="8"/>
      <c r="H41" s="8"/>
      <c r="I41" s="8"/>
      <c r="J41" s="8">
        <v>100</v>
      </c>
      <c r="K41" s="8"/>
      <c r="L41" s="8"/>
      <c r="M41" s="8"/>
      <c r="N41" s="8"/>
      <c r="O41" s="8"/>
      <c r="P41" s="8">
        <v>100</v>
      </c>
      <c r="Q41" s="8"/>
      <c r="R41" s="8"/>
      <c r="S41" s="8"/>
      <c r="T41" s="8"/>
      <c r="U41" s="8"/>
      <c r="V41" s="8">
        <v>100</v>
      </c>
    </row>
    <row r="42" spans="1:22" s="98" customFormat="1" ht="11.4" x14ac:dyDescent="0.2">
      <c r="A42" s="98" t="s">
        <v>143</v>
      </c>
      <c r="B42" s="8">
        <v>2028</v>
      </c>
      <c r="C42" s="99" t="s">
        <v>7</v>
      </c>
      <c r="D42" s="8"/>
      <c r="E42" s="8"/>
      <c r="F42" s="8"/>
      <c r="G42" s="8"/>
      <c r="H42" s="8"/>
      <c r="I42" s="8"/>
      <c r="J42" s="8">
        <v>100</v>
      </c>
      <c r="K42" s="8"/>
      <c r="L42" s="8"/>
      <c r="M42" s="8"/>
      <c r="N42" s="8"/>
      <c r="O42" s="8"/>
      <c r="P42" s="8">
        <v>100</v>
      </c>
      <c r="Q42" s="8"/>
      <c r="R42" s="8"/>
      <c r="S42" s="8"/>
      <c r="T42" s="8"/>
      <c r="U42" s="8"/>
      <c r="V42" s="8">
        <v>100</v>
      </c>
    </row>
    <row r="43" spans="1:22" s="98" customFormat="1" ht="11.4" x14ac:dyDescent="0.2">
      <c r="A43" s="98" t="s">
        <v>143</v>
      </c>
      <c r="B43" s="8">
        <v>2029</v>
      </c>
      <c r="C43" s="99" t="s">
        <v>7</v>
      </c>
      <c r="D43" s="8"/>
      <c r="E43" s="8"/>
      <c r="F43" s="8"/>
      <c r="G43" s="8"/>
      <c r="H43" s="8"/>
      <c r="I43" s="8"/>
      <c r="J43" s="8">
        <v>100</v>
      </c>
      <c r="K43" s="8"/>
      <c r="L43" s="8"/>
      <c r="M43" s="8"/>
      <c r="N43" s="8"/>
      <c r="O43" s="8"/>
      <c r="P43" s="8">
        <v>100</v>
      </c>
      <c r="Q43" s="8"/>
      <c r="R43" s="8"/>
      <c r="S43" s="8"/>
      <c r="T43" s="8"/>
      <c r="U43" s="8"/>
      <c r="V43" s="8">
        <v>100</v>
      </c>
    </row>
    <row r="44" spans="1:22" s="98" customFormat="1" ht="11.4" x14ac:dyDescent="0.2">
      <c r="A44" s="98" t="s">
        <v>143</v>
      </c>
      <c r="B44" s="8">
        <v>2030</v>
      </c>
      <c r="C44" s="99" t="s">
        <v>7</v>
      </c>
      <c r="D44" s="8"/>
      <c r="E44" s="8"/>
      <c r="F44" s="8"/>
      <c r="G44" s="8"/>
      <c r="H44" s="8"/>
      <c r="I44" s="8"/>
      <c r="J44" s="8">
        <v>100</v>
      </c>
      <c r="K44" s="8"/>
      <c r="L44" s="8"/>
      <c r="M44" s="8"/>
      <c r="N44" s="8"/>
      <c r="O44" s="8"/>
      <c r="P44" s="8">
        <v>100</v>
      </c>
      <c r="Q44" s="8"/>
      <c r="R44" s="8"/>
      <c r="S44" s="8"/>
      <c r="T44" s="8"/>
      <c r="U44" s="8"/>
      <c r="V44" s="8">
        <v>100</v>
      </c>
    </row>
    <row r="45" spans="1:22" s="98" customFormat="1" ht="11.4" x14ac:dyDescent="0.2">
      <c r="A45" s="98" t="s">
        <v>143</v>
      </c>
      <c r="B45" s="8">
        <v>2000</v>
      </c>
      <c r="C45" s="99" t="s">
        <v>1</v>
      </c>
      <c r="D45" s="8">
        <v>221422.75341977121</v>
      </c>
      <c r="E45" s="8"/>
      <c r="F45" s="8"/>
      <c r="G45" s="8"/>
      <c r="H45" s="8"/>
      <c r="I45" s="8"/>
      <c r="J45" s="8">
        <v>100</v>
      </c>
      <c r="K45" s="8"/>
      <c r="L45" s="8"/>
      <c r="M45" s="8"/>
      <c r="N45" s="8"/>
      <c r="O45" s="8"/>
      <c r="P45" s="8">
        <v>100</v>
      </c>
      <c r="Q45" s="8"/>
      <c r="R45" s="8"/>
      <c r="S45" s="8"/>
      <c r="T45" s="8"/>
      <c r="U45" s="8"/>
      <c r="V45" s="8">
        <v>100</v>
      </c>
    </row>
    <row r="46" spans="1:22" s="98" customFormat="1" ht="11.4" x14ac:dyDescent="0.2">
      <c r="A46" s="98" t="s">
        <v>143</v>
      </c>
      <c r="B46" s="8">
        <v>2001</v>
      </c>
      <c r="C46" s="99" t="s">
        <v>1</v>
      </c>
      <c r="D46" s="8">
        <v>227637.43971794128</v>
      </c>
      <c r="E46" s="8"/>
      <c r="F46" s="8"/>
      <c r="G46" s="8"/>
      <c r="H46" s="8"/>
      <c r="I46" s="8"/>
      <c r="J46" s="8">
        <v>100</v>
      </c>
      <c r="K46" s="8"/>
      <c r="L46" s="8"/>
      <c r="M46" s="8"/>
      <c r="N46" s="8"/>
      <c r="O46" s="8"/>
      <c r="P46" s="8">
        <v>100</v>
      </c>
      <c r="Q46" s="8"/>
      <c r="R46" s="8"/>
      <c r="S46" s="8"/>
      <c r="T46" s="8"/>
      <c r="U46" s="8"/>
      <c r="V46" s="8">
        <v>100</v>
      </c>
    </row>
    <row r="47" spans="1:22" s="98" customFormat="1" ht="11.4" x14ac:dyDescent="0.2">
      <c r="A47" s="98" t="s">
        <v>143</v>
      </c>
      <c r="B47" s="8">
        <v>2002</v>
      </c>
      <c r="C47" s="99" t="s">
        <v>1</v>
      </c>
      <c r="D47" s="8">
        <v>234593.941789484</v>
      </c>
      <c r="E47" s="8"/>
      <c r="F47" s="8"/>
      <c r="G47" s="8"/>
      <c r="H47" s="8"/>
      <c r="I47" s="8"/>
      <c r="J47" s="8">
        <v>100</v>
      </c>
      <c r="K47" s="8"/>
      <c r="L47" s="8"/>
      <c r="M47" s="8"/>
      <c r="N47" s="8"/>
      <c r="O47" s="8"/>
      <c r="P47" s="8">
        <v>100</v>
      </c>
      <c r="Q47" s="8"/>
      <c r="R47" s="8"/>
      <c r="S47" s="8"/>
      <c r="T47" s="8"/>
      <c r="U47" s="8"/>
      <c r="V47" s="8">
        <v>100</v>
      </c>
    </row>
    <row r="48" spans="1:22" s="98" customFormat="1" ht="11.4" x14ac:dyDescent="0.2">
      <c r="A48" s="98" t="s">
        <v>143</v>
      </c>
      <c r="B48" s="8">
        <v>2003</v>
      </c>
      <c r="C48" s="99" t="s">
        <v>1</v>
      </c>
      <c r="D48" s="8">
        <v>241500.03737812041</v>
      </c>
      <c r="E48" s="8"/>
      <c r="F48" s="8"/>
      <c r="G48" s="8"/>
      <c r="H48" s="8"/>
      <c r="I48" s="8"/>
      <c r="J48" s="8">
        <v>100</v>
      </c>
      <c r="K48" s="8"/>
      <c r="L48" s="8"/>
      <c r="M48" s="8"/>
      <c r="N48" s="8"/>
      <c r="O48" s="8"/>
      <c r="P48" s="8">
        <v>100</v>
      </c>
      <c r="Q48" s="8"/>
      <c r="R48" s="8"/>
      <c r="S48" s="8"/>
      <c r="T48" s="8"/>
      <c r="U48" s="8"/>
      <c r="V48" s="8">
        <v>100</v>
      </c>
    </row>
    <row r="49" spans="1:22" s="98" customFormat="1" ht="11.4" x14ac:dyDescent="0.2">
      <c r="A49" s="98" t="s">
        <v>143</v>
      </c>
      <c r="B49" s="8">
        <v>2004</v>
      </c>
      <c r="C49" s="99" t="s">
        <v>1</v>
      </c>
      <c r="D49" s="8">
        <v>248401.31741327283</v>
      </c>
      <c r="E49" s="8"/>
      <c r="F49" s="8"/>
      <c r="G49" s="8"/>
      <c r="H49" s="8"/>
      <c r="I49" s="8"/>
      <c r="J49" s="8">
        <v>100</v>
      </c>
      <c r="K49" s="8"/>
      <c r="L49" s="8"/>
      <c r="M49" s="8"/>
      <c r="N49" s="8"/>
      <c r="O49" s="8"/>
      <c r="P49" s="8">
        <v>100</v>
      </c>
      <c r="Q49" s="8"/>
      <c r="R49" s="8"/>
      <c r="S49" s="8"/>
      <c r="T49" s="8"/>
      <c r="U49" s="8"/>
      <c r="V49" s="8">
        <v>100</v>
      </c>
    </row>
    <row r="50" spans="1:22" s="98" customFormat="1" ht="11.4" x14ac:dyDescent="0.2">
      <c r="A50" s="98" t="s">
        <v>143</v>
      </c>
      <c r="B50" s="8">
        <v>2005</v>
      </c>
      <c r="C50" s="99" t="s">
        <v>1</v>
      </c>
      <c r="D50" s="8">
        <v>255322.68611211775</v>
      </c>
      <c r="E50" s="8"/>
      <c r="F50" s="8"/>
      <c r="G50" s="8"/>
      <c r="H50" s="8"/>
      <c r="I50" s="8"/>
      <c r="J50" s="8">
        <v>100</v>
      </c>
      <c r="K50" s="8"/>
      <c r="L50" s="8"/>
      <c r="M50" s="8"/>
      <c r="N50" s="8"/>
      <c r="O50" s="8"/>
      <c r="P50" s="8">
        <v>100</v>
      </c>
      <c r="Q50" s="8"/>
      <c r="R50" s="8"/>
      <c r="S50" s="8"/>
      <c r="T50" s="8"/>
      <c r="U50" s="8"/>
      <c r="V50" s="8">
        <v>100</v>
      </c>
    </row>
    <row r="51" spans="1:22" s="98" customFormat="1" ht="11.4" x14ac:dyDescent="0.2">
      <c r="A51" s="98" t="s">
        <v>143</v>
      </c>
      <c r="B51" s="8">
        <v>2006</v>
      </c>
      <c r="C51" s="99" t="s">
        <v>1</v>
      </c>
      <c r="D51" s="8">
        <v>262315.74822040554</v>
      </c>
      <c r="E51" s="8"/>
      <c r="F51" s="8"/>
      <c r="G51" s="8"/>
      <c r="H51" s="8"/>
      <c r="I51" s="8"/>
      <c r="J51" s="8">
        <v>100</v>
      </c>
      <c r="K51" s="8"/>
      <c r="L51" s="8"/>
      <c r="M51" s="8"/>
      <c r="N51" s="8"/>
      <c r="O51" s="8"/>
      <c r="P51" s="8">
        <v>100</v>
      </c>
      <c r="Q51" s="8"/>
      <c r="R51" s="8"/>
      <c r="S51" s="8"/>
      <c r="T51" s="8"/>
      <c r="U51" s="8"/>
      <c r="V51" s="8">
        <v>100</v>
      </c>
    </row>
    <row r="52" spans="1:22" s="98" customFormat="1" ht="11.4" x14ac:dyDescent="0.2">
      <c r="A52" s="98" t="s">
        <v>143</v>
      </c>
      <c r="B52" s="8">
        <v>2007</v>
      </c>
      <c r="C52" s="99" t="s">
        <v>1</v>
      </c>
      <c r="D52" s="8">
        <v>269211.76513732912</v>
      </c>
      <c r="E52" s="8"/>
      <c r="F52" s="8"/>
      <c r="G52" s="8"/>
      <c r="H52" s="8"/>
      <c r="I52" s="8"/>
      <c r="J52" s="8">
        <v>100</v>
      </c>
      <c r="K52" s="8"/>
      <c r="L52" s="8"/>
      <c r="M52" s="8"/>
      <c r="N52" s="8"/>
      <c r="O52" s="8"/>
      <c r="P52" s="8">
        <v>100</v>
      </c>
      <c r="Q52" s="8"/>
      <c r="R52" s="8"/>
      <c r="S52" s="8"/>
      <c r="T52" s="8"/>
      <c r="U52" s="8"/>
      <c r="V52" s="8">
        <v>100</v>
      </c>
    </row>
    <row r="53" spans="1:22" s="98" customFormat="1" ht="11.4" x14ac:dyDescent="0.2">
      <c r="A53" s="98" t="s">
        <v>143</v>
      </c>
      <c r="B53" s="8">
        <v>2008</v>
      </c>
      <c r="C53" s="99" t="s">
        <v>1</v>
      </c>
      <c r="D53" s="8">
        <v>276050.57228736876</v>
      </c>
      <c r="E53" s="8"/>
      <c r="F53" s="8"/>
      <c r="G53" s="8"/>
      <c r="H53" s="8"/>
      <c r="I53" s="8"/>
      <c r="J53" s="8">
        <v>100</v>
      </c>
      <c r="K53" s="8"/>
      <c r="L53" s="8"/>
      <c r="M53" s="8"/>
      <c r="N53" s="8"/>
      <c r="O53" s="8"/>
      <c r="P53" s="8">
        <v>100</v>
      </c>
      <c r="Q53" s="8"/>
      <c r="R53" s="8"/>
      <c r="S53" s="8"/>
      <c r="T53" s="8"/>
      <c r="U53" s="8"/>
      <c r="V53" s="8">
        <v>100</v>
      </c>
    </row>
    <row r="54" spans="1:22" s="98" customFormat="1" ht="11.4" x14ac:dyDescent="0.2">
      <c r="A54" s="98" t="s">
        <v>143</v>
      </c>
      <c r="B54" s="8">
        <v>2009</v>
      </c>
      <c r="C54" s="99" t="s">
        <v>1</v>
      </c>
      <c r="D54" s="8">
        <v>282949.84744033811</v>
      </c>
      <c r="E54" s="8"/>
      <c r="F54" s="8"/>
      <c r="G54" s="8"/>
      <c r="H54" s="8"/>
      <c r="I54" s="8"/>
      <c r="J54" s="8">
        <v>100</v>
      </c>
      <c r="K54" s="8"/>
      <c r="L54" s="8"/>
      <c r="M54" s="8"/>
      <c r="N54" s="8"/>
      <c r="O54" s="8"/>
      <c r="P54" s="8">
        <v>100</v>
      </c>
      <c r="Q54" s="8"/>
      <c r="R54" s="8"/>
      <c r="S54" s="8"/>
      <c r="T54" s="8"/>
      <c r="U54" s="8"/>
      <c r="V54" s="8">
        <v>100</v>
      </c>
    </row>
    <row r="55" spans="1:22" s="98" customFormat="1" ht="11.4" x14ac:dyDescent="0.2">
      <c r="A55" s="98" t="s">
        <v>143</v>
      </c>
      <c r="B55" s="8">
        <v>2010</v>
      </c>
      <c r="C55" s="99" t="s">
        <v>1</v>
      </c>
      <c r="D55" s="8">
        <v>290157.83913026808</v>
      </c>
      <c r="E55" s="8"/>
      <c r="F55" s="8"/>
      <c r="G55" s="8"/>
      <c r="H55" s="8"/>
      <c r="I55" s="8"/>
      <c r="J55" s="8">
        <v>100</v>
      </c>
      <c r="K55" s="8"/>
      <c r="L55" s="8"/>
      <c r="M55" s="8"/>
      <c r="N55" s="8"/>
      <c r="O55" s="8"/>
      <c r="P55" s="8">
        <v>100</v>
      </c>
      <c r="Q55" s="8"/>
      <c r="R55" s="8"/>
      <c r="S55" s="8"/>
      <c r="T55" s="8"/>
      <c r="U55" s="8"/>
      <c r="V55" s="8">
        <v>100</v>
      </c>
    </row>
    <row r="56" spans="1:22" s="98" customFormat="1" ht="11.4" x14ac:dyDescent="0.2">
      <c r="A56" s="98" t="s">
        <v>143</v>
      </c>
      <c r="B56" s="8">
        <v>2011</v>
      </c>
      <c r="C56" s="99" t="s">
        <v>1</v>
      </c>
      <c r="D56" s="8">
        <v>297432.33</v>
      </c>
      <c r="E56" s="8"/>
      <c r="F56" s="8"/>
      <c r="G56" s="8"/>
      <c r="H56" s="8"/>
      <c r="I56" s="8"/>
      <c r="J56" s="8">
        <v>100</v>
      </c>
      <c r="K56" s="8"/>
      <c r="L56" s="8"/>
      <c r="M56" s="8"/>
      <c r="N56" s="8"/>
      <c r="O56" s="8"/>
      <c r="P56" s="8">
        <v>100</v>
      </c>
      <c r="Q56" s="8"/>
      <c r="R56" s="8"/>
      <c r="S56" s="8"/>
      <c r="T56" s="8"/>
      <c r="U56" s="8"/>
      <c r="V56" s="8">
        <v>100</v>
      </c>
    </row>
    <row r="57" spans="1:22" s="98" customFormat="1" ht="11.4" x14ac:dyDescent="0.2">
      <c r="A57" s="98" t="s">
        <v>143</v>
      </c>
      <c r="B57" s="8">
        <v>2012</v>
      </c>
      <c r="C57" s="99" t="s">
        <v>1</v>
      </c>
      <c r="D57" s="8">
        <v>384607.85807739262</v>
      </c>
      <c r="E57" s="8"/>
      <c r="F57" s="8"/>
      <c r="G57" s="8"/>
      <c r="H57" s="8"/>
      <c r="I57" s="8"/>
      <c r="J57" s="8">
        <v>100</v>
      </c>
      <c r="K57" s="8"/>
      <c r="L57" s="8"/>
      <c r="M57" s="8"/>
      <c r="N57" s="8"/>
      <c r="O57" s="8"/>
      <c r="P57" s="8">
        <v>100</v>
      </c>
      <c r="Q57" s="8">
        <v>55.69</v>
      </c>
      <c r="R57" s="8">
        <v>49.86</v>
      </c>
      <c r="S57" s="8">
        <v>5.83</v>
      </c>
      <c r="T57" s="8">
        <v>44.03</v>
      </c>
      <c r="U57" s="8">
        <v>50.14</v>
      </c>
      <c r="V57" s="8">
        <v>0</v>
      </c>
    </row>
    <row r="58" spans="1:22" s="98" customFormat="1" ht="11.4" x14ac:dyDescent="0.2">
      <c r="A58" s="98" t="s">
        <v>143</v>
      </c>
      <c r="B58" s="8">
        <v>2013</v>
      </c>
      <c r="C58" s="99" t="s">
        <v>1</v>
      </c>
      <c r="D58" s="8">
        <v>392857.6774310589</v>
      </c>
      <c r="E58" s="8"/>
      <c r="F58" s="8"/>
      <c r="G58" s="8"/>
      <c r="H58" s="8"/>
      <c r="I58" s="8"/>
      <c r="J58" s="8">
        <v>100</v>
      </c>
      <c r="K58" s="8"/>
      <c r="L58" s="8"/>
      <c r="M58" s="8"/>
      <c r="N58" s="8"/>
      <c r="O58" s="8"/>
      <c r="P58" s="8">
        <v>100</v>
      </c>
      <c r="Q58" s="8">
        <v>55.69</v>
      </c>
      <c r="R58" s="8">
        <v>49.86</v>
      </c>
      <c r="S58" s="8">
        <v>5.83</v>
      </c>
      <c r="T58" s="8">
        <v>44.03</v>
      </c>
      <c r="U58" s="8">
        <v>50.14</v>
      </c>
      <c r="V58" s="8">
        <v>0</v>
      </c>
    </row>
    <row r="59" spans="1:22" s="98" customFormat="1" ht="11.4" x14ac:dyDescent="0.2">
      <c r="A59" s="98" t="s">
        <v>143</v>
      </c>
      <c r="B59" s="8">
        <v>2014</v>
      </c>
      <c r="C59" s="99" t="s">
        <v>1</v>
      </c>
      <c r="D59" s="8">
        <v>401592.07452507014</v>
      </c>
      <c r="E59" s="8"/>
      <c r="F59" s="8"/>
      <c r="G59" s="8"/>
      <c r="H59" s="8"/>
      <c r="I59" s="8"/>
      <c r="J59" s="8">
        <v>100</v>
      </c>
      <c r="K59" s="8"/>
      <c r="L59" s="8"/>
      <c r="M59" s="8"/>
      <c r="N59" s="8"/>
      <c r="O59" s="8"/>
      <c r="P59" s="8">
        <v>100</v>
      </c>
      <c r="Q59" s="8">
        <v>55.69</v>
      </c>
      <c r="R59" s="8">
        <v>49.86</v>
      </c>
      <c r="S59" s="8">
        <v>5.83</v>
      </c>
      <c r="T59" s="8">
        <v>44.03</v>
      </c>
      <c r="U59" s="8">
        <v>50.14</v>
      </c>
      <c r="V59" s="8">
        <v>0</v>
      </c>
    </row>
    <row r="60" spans="1:22" s="98" customFormat="1" ht="11.4" x14ac:dyDescent="0.2">
      <c r="A60" s="98" t="s">
        <v>143</v>
      </c>
      <c r="B60" s="8">
        <v>2015</v>
      </c>
      <c r="C60" s="99" t="s">
        <v>1</v>
      </c>
      <c r="D60" s="8">
        <v>410726.87542610173</v>
      </c>
      <c r="E60" s="8"/>
      <c r="F60" s="8"/>
      <c r="G60" s="8"/>
      <c r="H60" s="8"/>
      <c r="I60" s="8"/>
      <c r="J60" s="8">
        <v>100</v>
      </c>
      <c r="K60" s="8"/>
      <c r="L60" s="8"/>
      <c r="M60" s="8"/>
      <c r="N60" s="8"/>
      <c r="O60" s="8"/>
      <c r="P60" s="8">
        <v>100</v>
      </c>
      <c r="Q60" s="8">
        <v>55.69</v>
      </c>
      <c r="R60" s="8">
        <v>49.86</v>
      </c>
      <c r="S60" s="8">
        <v>5.83</v>
      </c>
      <c r="T60" s="8">
        <v>44.03</v>
      </c>
      <c r="U60" s="8">
        <v>50.14</v>
      </c>
      <c r="V60" s="8">
        <v>0</v>
      </c>
    </row>
    <row r="61" spans="1:22" s="98" customFormat="1" ht="11.4" x14ac:dyDescent="0.2">
      <c r="A61" s="98" t="s">
        <v>143</v>
      </c>
      <c r="B61" s="8">
        <v>2016</v>
      </c>
      <c r="C61" s="99" t="s">
        <v>1</v>
      </c>
      <c r="D61" s="8">
        <v>420105.47564013483</v>
      </c>
      <c r="E61" s="8"/>
      <c r="F61" s="8"/>
      <c r="G61" s="8"/>
      <c r="H61" s="8"/>
      <c r="I61" s="8"/>
      <c r="J61" s="8">
        <v>100</v>
      </c>
      <c r="K61" s="8"/>
      <c r="L61" s="8"/>
      <c r="M61" s="8"/>
      <c r="N61" s="8"/>
      <c r="O61" s="8"/>
      <c r="P61" s="8">
        <v>100</v>
      </c>
      <c r="Q61" s="8">
        <v>55.69</v>
      </c>
      <c r="R61" s="8">
        <v>49.86</v>
      </c>
      <c r="S61" s="8">
        <v>5.83</v>
      </c>
      <c r="T61" s="8">
        <v>44.03</v>
      </c>
      <c r="U61" s="8">
        <v>50.14</v>
      </c>
      <c r="V61" s="8">
        <v>0</v>
      </c>
    </row>
    <row r="62" spans="1:22" s="98" customFormat="1" ht="11.4" x14ac:dyDescent="0.2">
      <c r="A62" s="98" t="s">
        <v>143</v>
      </c>
      <c r="B62" s="8">
        <v>2017</v>
      </c>
      <c r="C62" s="99" t="s">
        <v>1</v>
      </c>
      <c r="D62" s="8">
        <v>429791.82653451926</v>
      </c>
      <c r="E62" s="8"/>
      <c r="F62" s="8"/>
      <c r="G62" s="8"/>
      <c r="H62" s="8"/>
      <c r="I62" s="8"/>
      <c r="J62" s="8">
        <v>100</v>
      </c>
      <c r="K62" s="8"/>
      <c r="L62" s="8"/>
      <c r="M62" s="8"/>
      <c r="N62" s="8"/>
      <c r="O62" s="8"/>
      <c r="P62" s="8">
        <v>100</v>
      </c>
      <c r="Q62" s="8">
        <v>55.69</v>
      </c>
      <c r="R62" s="8">
        <v>49.86</v>
      </c>
      <c r="S62" s="8">
        <v>5.83</v>
      </c>
      <c r="T62" s="8">
        <v>44.03</v>
      </c>
      <c r="U62" s="8">
        <v>50.14</v>
      </c>
      <c r="V62" s="8">
        <v>0</v>
      </c>
    </row>
    <row r="63" spans="1:22" s="98" customFormat="1" ht="11.4" x14ac:dyDescent="0.2">
      <c r="A63" s="98" t="s">
        <v>143</v>
      </c>
      <c r="B63" s="8">
        <v>2018</v>
      </c>
      <c r="C63" s="99" t="s">
        <v>1</v>
      </c>
      <c r="D63" s="8">
        <v>439809.29612354276</v>
      </c>
      <c r="E63" s="8"/>
      <c r="F63" s="8"/>
      <c r="G63" s="8"/>
      <c r="H63" s="8"/>
      <c r="I63" s="8"/>
      <c r="J63" s="8">
        <v>100</v>
      </c>
      <c r="K63" s="8"/>
      <c r="L63" s="8"/>
      <c r="M63" s="8"/>
      <c r="N63" s="8"/>
      <c r="O63" s="8"/>
      <c r="P63" s="8">
        <v>100</v>
      </c>
      <c r="Q63" s="8">
        <v>55.69</v>
      </c>
      <c r="R63" s="8">
        <v>49.86</v>
      </c>
      <c r="S63" s="8">
        <v>5.83</v>
      </c>
      <c r="T63" s="8">
        <v>44.03</v>
      </c>
      <c r="U63" s="8">
        <v>50.14</v>
      </c>
      <c r="V63" s="8">
        <v>0</v>
      </c>
    </row>
    <row r="64" spans="1:22" s="98" customFormat="1" ht="11.4" x14ac:dyDescent="0.2">
      <c r="A64" s="98" t="s">
        <v>143</v>
      </c>
      <c r="B64" s="8">
        <v>2019</v>
      </c>
      <c r="C64" s="99" t="s">
        <v>1</v>
      </c>
      <c r="D64" s="8">
        <v>449997.39511124609</v>
      </c>
      <c r="E64" s="8"/>
      <c r="F64" s="8"/>
      <c r="G64" s="8"/>
      <c r="H64" s="8"/>
      <c r="I64" s="8"/>
      <c r="J64" s="8">
        <v>100</v>
      </c>
      <c r="K64" s="8"/>
      <c r="L64" s="8"/>
      <c r="M64" s="8"/>
      <c r="N64" s="8"/>
      <c r="O64" s="8"/>
      <c r="P64" s="8">
        <v>100</v>
      </c>
      <c r="Q64" s="8">
        <v>55.69</v>
      </c>
      <c r="R64" s="8">
        <v>49.86</v>
      </c>
      <c r="S64" s="8">
        <v>5.83</v>
      </c>
      <c r="T64" s="8">
        <v>44.03</v>
      </c>
      <c r="U64" s="8">
        <v>50.14</v>
      </c>
      <c r="V64" s="8">
        <v>0</v>
      </c>
    </row>
    <row r="65" spans="1:22" s="98" customFormat="1" ht="11.4" x14ac:dyDescent="0.2">
      <c r="A65" s="98" t="s">
        <v>143</v>
      </c>
      <c r="B65" s="8">
        <v>2020</v>
      </c>
      <c r="C65" s="99" t="s">
        <v>1</v>
      </c>
      <c r="D65" s="8">
        <v>460527.55186499597</v>
      </c>
      <c r="E65" s="8"/>
      <c r="F65" s="8"/>
      <c r="G65" s="8"/>
      <c r="H65" s="8"/>
      <c r="I65" s="8"/>
      <c r="J65" s="8">
        <v>100</v>
      </c>
      <c r="K65" s="8"/>
      <c r="L65" s="8"/>
      <c r="M65" s="8"/>
      <c r="N65" s="8"/>
      <c r="O65" s="8"/>
      <c r="P65" s="8">
        <v>100</v>
      </c>
      <c r="Q65" s="8">
        <v>55.69</v>
      </c>
      <c r="R65" s="8">
        <v>49.86</v>
      </c>
      <c r="S65" s="8">
        <v>5.83</v>
      </c>
      <c r="T65" s="8">
        <v>44.03</v>
      </c>
      <c r="U65" s="8">
        <v>50.14</v>
      </c>
      <c r="V65" s="8">
        <v>0</v>
      </c>
    </row>
    <row r="66" spans="1:22" s="98" customFormat="1" ht="11.4" x14ac:dyDescent="0.2">
      <c r="A66" s="98" t="s">
        <v>143</v>
      </c>
      <c r="B66" s="8">
        <v>2021</v>
      </c>
      <c r="C66" s="99" t="s">
        <v>1</v>
      </c>
      <c r="D66" s="8">
        <v>470607.32971364027</v>
      </c>
      <c r="E66" s="8"/>
      <c r="F66" s="8"/>
      <c r="G66" s="8"/>
      <c r="H66" s="8"/>
      <c r="I66" s="8"/>
      <c r="J66" s="8">
        <v>100</v>
      </c>
      <c r="K66" s="8"/>
      <c r="L66" s="8"/>
      <c r="M66" s="8"/>
      <c r="N66" s="8"/>
      <c r="O66" s="8"/>
      <c r="P66" s="8">
        <v>100</v>
      </c>
      <c r="Q66" s="8"/>
      <c r="R66" s="8"/>
      <c r="S66" s="8"/>
      <c r="T66" s="8"/>
      <c r="U66" s="8"/>
      <c r="V66" s="8">
        <v>100</v>
      </c>
    </row>
    <row r="67" spans="1:22" s="98" customFormat="1" ht="11.4" x14ac:dyDescent="0.2">
      <c r="A67" s="98" t="s">
        <v>143</v>
      </c>
      <c r="B67" s="8">
        <v>2022</v>
      </c>
      <c r="C67" s="99" t="s">
        <v>1</v>
      </c>
      <c r="D67" s="8">
        <v>481188.92842137336</v>
      </c>
      <c r="E67" s="8"/>
      <c r="F67" s="8"/>
      <c r="G67" s="8"/>
      <c r="H67" s="8"/>
      <c r="I67" s="8"/>
      <c r="J67" s="8">
        <v>100</v>
      </c>
      <c r="K67" s="8"/>
      <c r="L67" s="8"/>
      <c r="M67" s="8"/>
      <c r="N67" s="8"/>
      <c r="O67" s="8"/>
      <c r="P67" s="8">
        <v>100</v>
      </c>
      <c r="Q67" s="8"/>
      <c r="R67" s="8"/>
      <c r="S67" s="8"/>
      <c r="T67" s="8"/>
      <c r="U67" s="8"/>
      <c r="V67" s="8">
        <v>100</v>
      </c>
    </row>
    <row r="68" spans="1:22" s="98" customFormat="1" ht="11.4" x14ac:dyDescent="0.2">
      <c r="A68" s="98" t="s">
        <v>143</v>
      </c>
      <c r="B68" s="8">
        <v>2023</v>
      </c>
      <c r="C68" s="99" t="s">
        <v>1</v>
      </c>
      <c r="D68" s="8">
        <v>491519.1458372497</v>
      </c>
      <c r="E68" s="8"/>
      <c r="F68" s="8"/>
      <c r="G68" s="8"/>
      <c r="H68" s="8"/>
      <c r="I68" s="8"/>
      <c r="J68" s="8">
        <v>100</v>
      </c>
      <c r="K68" s="8"/>
      <c r="L68" s="8"/>
      <c r="M68" s="8"/>
      <c r="N68" s="8"/>
      <c r="O68" s="8"/>
      <c r="P68" s="8">
        <v>100</v>
      </c>
      <c r="Q68" s="8"/>
      <c r="R68" s="8"/>
      <c r="S68" s="8"/>
      <c r="T68" s="8"/>
      <c r="U68" s="8"/>
      <c r="V68" s="8">
        <v>100</v>
      </c>
    </row>
    <row r="69" spans="1:22" s="98" customFormat="1" ht="11.4" x14ac:dyDescent="0.2">
      <c r="A69" s="98" t="s">
        <v>143</v>
      </c>
      <c r="B69" s="8">
        <v>2024</v>
      </c>
      <c r="C69" s="99" t="s">
        <v>1</v>
      </c>
      <c r="D69" s="8">
        <v>502552.43561391829</v>
      </c>
      <c r="E69" s="8"/>
      <c r="F69" s="8"/>
      <c r="G69" s="8"/>
      <c r="H69" s="8"/>
      <c r="I69" s="8"/>
      <c r="J69" s="8">
        <v>100</v>
      </c>
      <c r="K69" s="8"/>
      <c r="L69" s="8"/>
      <c r="M69" s="8"/>
      <c r="N69" s="8"/>
      <c r="O69" s="8"/>
      <c r="P69" s="8">
        <v>100</v>
      </c>
      <c r="Q69" s="8"/>
      <c r="R69" s="8"/>
      <c r="S69" s="8"/>
      <c r="T69" s="8"/>
      <c r="U69" s="8"/>
      <c r="V69" s="8">
        <v>100</v>
      </c>
    </row>
    <row r="70" spans="1:22" s="98" customFormat="1" ht="11.4" x14ac:dyDescent="0.2">
      <c r="A70" s="98" t="s">
        <v>143</v>
      </c>
      <c r="B70" s="8">
        <v>2025</v>
      </c>
      <c r="C70" s="99" t="s">
        <v>1</v>
      </c>
      <c r="D70" s="8">
        <v>548711.90130203252</v>
      </c>
      <c r="E70" s="8"/>
      <c r="F70" s="8"/>
      <c r="G70" s="8"/>
      <c r="H70" s="8"/>
      <c r="I70" s="8"/>
      <c r="J70" s="8">
        <v>100</v>
      </c>
      <c r="K70" s="8"/>
      <c r="L70" s="8"/>
      <c r="M70" s="8"/>
      <c r="N70" s="8"/>
      <c r="O70" s="8"/>
      <c r="P70" s="8">
        <v>100</v>
      </c>
      <c r="Q70" s="8"/>
      <c r="R70" s="8"/>
      <c r="S70" s="8"/>
      <c r="T70" s="8"/>
      <c r="U70" s="8"/>
      <c r="V70" s="8">
        <v>100</v>
      </c>
    </row>
    <row r="71" spans="1:22" s="98" customFormat="1" ht="11.4" x14ac:dyDescent="0.2">
      <c r="A71" s="98" t="s">
        <v>143</v>
      </c>
      <c r="B71" s="8">
        <v>2026</v>
      </c>
      <c r="C71" s="99" t="s">
        <v>1</v>
      </c>
      <c r="D71" s="8"/>
      <c r="E71" s="8"/>
      <c r="F71" s="8"/>
      <c r="G71" s="8"/>
      <c r="H71" s="8"/>
      <c r="I71" s="8"/>
      <c r="J71" s="8">
        <v>100</v>
      </c>
      <c r="K71" s="8"/>
      <c r="L71" s="8"/>
      <c r="M71" s="8"/>
      <c r="N71" s="8"/>
      <c r="O71" s="8"/>
      <c r="P71" s="8">
        <v>100</v>
      </c>
      <c r="Q71" s="8"/>
      <c r="R71" s="8"/>
      <c r="S71" s="8"/>
      <c r="T71" s="8"/>
      <c r="U71" s="8"/>
      <c r="V71" s="8">
        <v>100</v>
      </c>
    </row>
    <row r="72" spans="1:22" s="98" customFormat="1" ht="11.4" x14ac:dyDescent="0.2">
      <c r="A72" s="98" t="s">
        <v>143</v>
      </c>
      <c r="B72" s="8">
        <v>2027</v>
      </c>
      <c r="C72" s="99" t="s">
        <v>1</v>
      </c>
      <c r="D72" s="8"/>
      <c r="E72" s="8"/>
      <c r="F72" s="8"/>
      <c r="G72" s="8"/>
      <c r="H72" s="8"/>
      <c r="I72" s="8"/>
      <c r="J72" s="8">
        <v>100</v>
      </c>
      <c r="K72" s="8"/>
      <c r="L72" s="8"/>
      <c r="M72" s="8"/>
      <c r="N72" s="8"/>
      <c r="O72" s="8"/>
      <c r="P72" s="8">
        <v>100</v>
      </c>
      <c r="Q72" s="8"/>
      <c r="R72" s="8"/>
      <c r="S72" s="8"/>
      <c r="T72" s="8"/>
      <c r="U72" s="8"/>
      <c r="V72" s="8">
        <v>100</v>
      </c>
    </row>
    <row r="73" spans="1:22" s="98" customFormat="1" ht="11.4" x14ac:dyDescent="0.2">
      <c r="A73" s="98" t="s">
        <v>143</v>
      </c>
      <c r="B73" s="8">
        <v>2028</v>
      </c>
      <c r="C73" s="99" t="s">
        <v>1</v>
      </c>
      <c r="D73" s="8"/>
      <c r="E73" s="8"/>
      <c r="F73" s="8"/>
      <c r="G73" s="8"/>
      <c r="H73" s="8"/>
      <c r="I73" s="8"/>
      <c r="J73" s="8">
        <v>100</v>
      </c>
      <c r="K73" s="8"/>
      <c r="L73" s="8"/>
      <c r="M73" s="8"/>
      <c r="N73" s="8"/>
      <c r="O73" s="8"/>
      <c r="P73" s="8">
        <v>100</v>
      </c>
      <c r="Q73" s="8"/>
      <c r="R73" s="8"/>
      <c r="S73" s="8"/>
      <c r="T73" s="8"/>
      <c r="U73" s="8"/>
      <c r="V73" s="8">
        <v>100</v>
      </c>
    </row>
    <row r="74" spans="1:22" s="98" customFormat="1" ht="11.4" x14ac:dyDescent="0.2">
      <c r="A74" s="98" t="s">
        <v>143</v>
      </c>
      <c r="B74" s="8">
        <v>2029</v>
      </c>
      <c r="C74" s="99" t="s">
        <v>1</v>
      </c>
      <c r="D74" s="8"/>
      <c r="E74" s="8"/>
      <c r="F74" s="8"/>
      <c r="G74" s="8"/>
      <c r="H74" s="8"/>
      <c r="I74" s="8"/>
      <c r="J74" s="8">
        <v>100</v>
      </c>
      <c r="K74" s="8"/>
      <c r="L74" s="8"/>
      <c r="M74" s="8"/>
      <c r="N74" s="8"/>
      <c r="O74" s="8"/>
      <c r="P74" s="8">
        <v>100</v>
      </c>
      <c r="Q74" s="8"/>
      <c r="R74" s="8"/>
      <c r="S74" s="8"/>
      <c r="T74" s="8"/>
      <c r="U74" s="8"/>
      <c r="V74" s="8">
        <v>100</v>
      </c>
    </row>
    <row r="75" spans="1:22" s="98" customFormat="1" ht="11.4" x14ac:dyDescent="0.2">
      <c r="A75" s="98" t="s">
        <v>143</v>
      </c>
      <c r="B75" s="8">
        <v>2030</v>
      </c>
      <c r="C75" s="99" t="s">
        <v>1</v>
      </c>
      <c r="D75" s="8"/>
      <c r="E75" s="8"/>
      <c r="F75" s="8"/>
      <c r="G75" s="8"/>
      <c r="H75" s="8"/>
      <c r="I75" s="8"/>
      <c r="J75" s="8">
        <v>100</v>
      </c>
      <c r="K75" s="8"/>
      <c r="L75" s="8"/>
      <c r="M75" s="8"/>
      <c r="N75" s="8"/>
      <c r="O75" s="8"/>
      <c r="P75" s="8">
        <v>100</v>
      </c>
      <c r="Q75" s="8"/>
      <c r="R75" s="8"/>
      <c r="S75" s="8"/>
      <c r="T75" s="8"/>
      <c r="U75" s="8"/>
      <c r="V75" s="8">
        <v>100</v>
      </c>
    </row>
    <row r="76" spans="1:22" s="98" customFormat="1" ht="11.4" x14ac:dyDescent="0.2">
      <c r="A76" s="98" t="s">
        <v>143</v>
      </c>
      <c r="B76" s="8">
        <v>2000</v>
      </c>
      <c r="C76" s="99" t="s">
        <v>2</v>
      </c>
      <c r="D76" s="8">
        <v>1455514.2465802289</v>
      </c>
      <c r="E76" s="8"/>
      <c r="F76" s="8"/>
      <c r="G76" s="8"/>
      <c r="H76" s="8"/>
      <c r="I76" s="8"/>
      <c r="J76" s="8">
        <v>100</v>
      </c>
      <c r="K76" s="8"/>
      <c r="L76" s="8"/>
      <c r="M76" s="8"/>
      <c r="N76" s="8"/>
      <c r="O76" s="8"/>
      <c r="P76" s="8">
        <v>100</v>
      </c>
      <c r="Q76" s="8"/>
      <c r="R76" s="8"/>
      <c r="S76" s="8"/>
      <c r="T76" s="8"/>
      <c r="U76" s="8"/>
      <c r="V76" s="8">
        <v>100</v>
      </c>
    </row>
    <row r="77" spans="1:22" s="98" customFormat="1" ht="11.4" x14ac:dyDescent="0.2">
      <c r="A77" s="98" t="s">
        <v>143</v>
      </c>
      <c r="B77" s="8">
        <v>2001</v>
      </c>
      <c r="C77" s="99" t="s">
        <v>2</v>
      </c>
      <c r="D77" s="8">
        <v>1499243.5602820588</v>
      </c>
      <c r="E77" s="8"/>
      <c r="F77" s="8"/>
      <c r="G77" s="8"/>
      <c r="H77" s="8"/>
      <c r="I77" s="8"/>
      <c r="J77" s="8">
        <v>100</v>
      </c>
      <c r="K77" s="8"/>
      <c r="L77" s="8"/>
      <c r="M77" s="8"/>
      <c r="N77" s="8"/>
      <c r="O77" s="8"/>
      <c r="P77" s="8">
        <v>100</v>
      </c>
      <c r="Q77" s="8"/>
      <c r="R77" s="8"/>
      <c r="S77" s="8"/>
      <c r="T77" s="8"/>
      <c r="U77" s="8"/>
      <c r="V77" s="8">
        <v>100</v>
      </c>
    </row>
    <row r="78" spans="1:22" s="98" customFormat="1" ht="11.4" x14ac:dyDescent="0.2">
      <c r="A78" s="98" t="s">
        <v>143</v>
      </c>
      <c r="B78" s="8">
        <v>2002</v>
      </c>
      <c r="C78" s="99" t="s">
        <v>2</v>
      </c>
      <c r="D78" s="8">
        <v>1547493.0582105159</v>
      </c>
      <c r="E78" s="8"/>
      <c r="F78" s="8"/>
      <c r="G78" s="8"/>
      <c r="H78" s="8"/>
      <c r="I78" s="8"/>
      <c r="J78" s="8">
        <v>100</v>
      </c>
      <c r="K78" s="8"/>
      <c r="L78" s="8"/>
      <c r="M78" s="8"/>
      <c r="N78" s="8"/>
      <c r="O78" s="8"/>
      <c r="P78" s="8">
        <v>100</v>
      </c>
      <c r="Q78" s="8"/>
      <c r="R78" s="8"/>
      <c r="S78" s="8"/>
      <c r="T78" s="8"/>
      <c r="U78" s="8"/>
      <c r="V78" s="8">
        <v>100</v>
      </c>
    </row>
    <row r="79" spans="1:22" s="98" customFormat="1" ht="11.4" x14ac:dyDescent="0.2">
      <c r="A79" s="98" t="s">
        <v>143</v>
      </c>
      <c r="B79" s="8">
        <v>2003</v>
      </c>
      <c r="C79" s="99" t="s">
        <v>2</v>
      </c>
      <c r="D79" s="8">
        <v>1595560.9626218795</v>
      </c>
      <c r="E79" s="8"/>
      <c r="F79" s="8"/>
      <c r="G79" s="8"/>
      <c r="H79" s="8"/>
      <c r="I79" s="8"/>
      <c r="J79" s="8">
        <v>100</v>
      </c>
      <c r="K79" s="8"/>
      <c r="L79" s="8"/>
      <c r="M79" s="8"/>
      <c r="N79" s="8"/>
      <c r="O79" s="8"/>
      <c r="P79" s="8">
        <v>100</v>
      </c>
      <c r="Q79" s="8"/>
      <c r="R79" s="8"/>
      <c r="S79" s="8"/>
      <c r="T79" s="8"/>
      <c r="U79" s="8"/>
      <c r="V79" s="8">
        <v>100</v>
      </c>
    </row>
    <row r="80" spans="1:22" s="98" customFormat="1" ht="11.4" x14ac:dyDescent="0.2">
      <c r="A80" s="98" t="s">
        <v>143</v>
      </c>
      <c r="B80" s="8">
        <v>2004</v>
      </c>
      <c r="C80" s="99" t="s">
        <v>2</v>
      </c>
      <c r="D80" s="8">
        <v>1643891.6825867272</v>
      </c>
      <c r="E80" s="8"/>
      <c r="F80" s="8"/>
      <c r="G80" s="8"/>
      <c r="H80" s="8"/>
      <c r="I80" s="8"/>
      <c r="J80" s="8">
        <v>100</v>
      </c>
      <c r="K80" s="8"/>
      <c r="L80" s="8"/>
      <c r="M80" s="8"/>
      <c r="N80" s="8"/>
      <c r="O80" s="8"/>
      <c r="P80" s="8">
        <v>100</v>
      </c>
      <c r="Q80" s="8"/>
      <c r="R80" s="8"/>
      <c r="S80" s="8"/>
      <c r="T80" s="8"/>
      <c r="U80" s="8"/>
      <c r="V80" s="8">
        <v>100</v>
      </c>
    </row>
    <row r="81" spans="1:22" s="98" customFormat="1" ht="11.4" x14ac:dyDescent="0.2">
      <c r="A81" s="98" t="s">
        <v>143</v>
      </c>
      <c r="B81" s="8">
        <v>2005</v>
      </c>
      <c r="C81" s="99" t="s">
        <v>2</v>
      </c>
      <c r="D81" s="8">
        <v>1692367.3138878823</v>
      </c>
      <c r="E81" s="8"/>
      <c r="F81" s="8"/>
      <c r="G81" s="8"/>
      <c r="H81" s="8"/>
      <c r="I81" s="8"/>
      <c r="J81" s="8">
        <v>100</v>
      </c>
      <c r="K81" s="8"/>
      <c r="L81" s="8"/>
      <c r="M81" s="8"/>
      <c r="N81" s="8"/>
      <c r="O81" s="8"/>
      <c r="P81" s="8">
        <v>100</v>
      </c>
      <c r="Q81" s="8"/>
      <c r="R81" s="8"/>
      <c r="S81" s="8"/>
      <c r="T81" s="8"/>
      <c r="U81" s="8"/>
      <c r="V81" s="8">
        <v>100</v>
      </c>
    </row>
    <row r="82" spans="1:22" s="98" customFormat="1" ht="11.4" x14ac:dyDescent="0.2">
      <c r="A82" s="98" t="s">
        <v>143</v>
      </c>
      <c r="B82" s="8">
        <v>2006</v>
      </c>
      <c r="C82" s="99" t="s">
        <v>2</v>
      </c>
      <c r="D82" s="8">
        <v>1741471.2517795945</v>
      </c>
      <c r="E82" s="8"/>
      <c r="F82" s="8"/>
      <c r="G82" s="8"/>
      <c r="H82" s="8"/>
      <c r="I82" s="8"/>
      <c r="J82" s="8">
        <v>100</v>
      </c>
      <c r="K82" s="8"/>
      <c r="L82" s="8"/>
      <c r="M82" s="8"/>
      <c r="N82" s="8"/>
      <c r="O82" s="8"/>
      <c r="P82" s="8">
        <v>100</v>
      </c>
      <c r="Q82" s="8"/>
      <c r="R82" s="8"/>
      <c r="S82" s="8"/>
      <c r="T82" s="8"/>
      <c r="U82" s="8"/>
      <c r="V82" s="8">
        <v>100</v>
      </c>
    </row>
    <row r="83" spans="1:22" s="98" customFormat="1" ht="11.4" x14ac:dyDescent="0.2">
      <c r="A83" s="98" t="s">
        <v>143</v>
      </c>
      <c r="B83" s="8">
        <v>2007</v>
      </c>
      <c r="C83" s="99" t="s">
        <v>2</v>
      </c>
      <c r="D83" s="8">
        <v>1790084.234862671</v>
      </c>
      <c r="E83" s="8"/>
      <c r="F83" s="8"/>
      <c r="G83" s="8"/>
      <c r="H83" s="8"/>
      <c r="I83" s="8"/>
      <c r="J83" s="8">
        <v>100</v>
      </c>
      <c r="K83" s="8"/>
      <c r="L83" s="8"/>
      <c r="M83" s="8"/>
      <c r="N83" s="8"/>
      <c r="O83" s="8"/>
      <c r="P83" s="8">
        <v>100</v>
      </c>
      <c r="Q83" s="8"/>
      <c r="R83" s="8"/>
      <c r="S83" s="8"/>
      <c r="T83" s="8"/>
      <c r="U83" s="8"/>
      <c r="V83" s="8">
        <v>100</v>
      </c>
    </row>
    <row r="84" spans="1:22" s="98" customFormat="1" ht="11.4" x14ac:dyDescent="0.2">
      <c r="A84" s="98" t="s">
        <v>143</v>
      </c>
      <c r="B84" s="8">
        <v>2008</v>
      </c>
      <c r="C84" s="99" t="s">
        <v>2</v>
      </c>
      <c r="D84" s="8">
        <v>1838469.4277126312</v>
      </c>
      <c r="E84" s="8"/>
      <c r="F84" s="8"/>
      <c r="G84" s="8"/>
      <c r="H84" s="8"/>
      <c r="I84" s="8"/>
      <c r="J84" s="8">
        <v>100</v>
      </c>
      <c r="K84" s="8"/>
      <c r="L84" s="8"/>
      <c r="M84" s="8"/>
      <c r="N84" s="8"/>
      <c r="O84" s="8"/>
      <c r="P84" s="8">
        <v>100</v>
      </c>
      <c r="Q84" s="8"/>
      <c r="R84" s="8"/>
      <c r="S84" s="8"/>
      <c r="T84" s="8"/>
      <c r="U84" s="8"/>
      <c r="V84" s="8">
        <v>100</v>
      </c>
    </row>
    <row r="85" spans="1:22" s="98" customFormat="1" ht="11.4" x14ac:dyDescent="0.2">
      <c r="A85" s="98" t="s">
        <v>143</v>
      </c>
      <c r="B85" s="8">
        <v>2009</v>
      </c>
      <c r="C85" s="99" t="s">
        <v>2</v>
      </c>
      <c r="D85" s="8">
        <v>1887410.152559662</v>
      </c>
      <c r="E85" s="8"/>
      <c r="F85" s="8"/>
      <c r="G85" s="8"/>
      <c r="H85" s="8"/>
      <c r="I85" s="8"/>
      <c r="J85" s="8">
        <v>100</v>
      </c>
      <c r="K85" s="8"/>
      <c r="L85" s="8"/>
      <c r="M85" s="8"/>
      <c r="N85" s="8"/>
      <c r="O85" s="8"/>
      <c r="P85" s="8">
        <v>100</v>
      </c>
      <c r="Q85" s="8"/>
      <c r="R85" s="8"/>
      <c r="S85" s="8"/>
      <c r="T85" s="8"/>
      <c r="U85" s="8"/>
      <c r="V85" s="8">
        <v>100</v>
      </c>
    </row>
    <row r="86" spans="1:22" s="98" customFormat="1" ht="11.4" x14ac:dyDescent="0.2">
      <c r="A86" s="98" t="s">
        <v>143</v>
      </c>
      <c r="B86" s="8">
        <v>2010</v>
      </c>
      <c r="C86" s="99" t="s">
        <v>2</v>
      </c>
      <c r="D86" s="8">
        <v>1938568.160869732</v>
      </c>
      <c r="E86" s="8"/>
      <c r="F86" s="8"/>
      <c r="G86" s="8"/>
      <c r="H86" s="8"/>
      <c r="I86" s="8"/>
      <c r="J86" s="8">
        <v>100</v>
      </c>
      <c r="K86" s="8"/>
      <c r="L86" s="8"/>
      <c r="M86" s="8"/>
      <c r="N86" s="8"/>
      <c r="O86" s="8"/>
      <c r="P86" s="8">
        <v>100</v>
      </c>
      <c r="Q86" s="8"/>
      <c r="R86" s="8"/>
      <c r="S86" s="8"/>
      <c r="T86" s="8"/>
      <c r="U86" s="8"/>
      <c r="V86" s="8">
        <v>100</v>
      </c>
    </row>
    <row r="87" spans="1:22" s="98" customFormat="1" ht="11.4" x14ac:dyDescent="0.2">
      <c r="A87" s="98" t="s">
        <v>143</v>
      </c>
      <c r="B87" s="8">
        <v>2011</v>
      </c>
      <c r="C87" s="99" t="s">
        <v>2</v>
      </c>
      <c r="D87" s="8">
        <v>1990508.67</v>
      </c>
      <c r="E87" s="8"/>
      <c r="F87" s="8"/>
      <c r="G87" s="8"/>
      <c r="H87" s="8"/>
      <c r="I87" s="8"/>
      <c r="J87" s="8">
        <v>100</v>
      </c>
      <c r="K87" s="8"/>
      <c r="L87" s="8"/>
      <c r="M87" s="8"/>
      <c r="N87" s="8"/>
      <c r="O87" s="8"/>
      <c r="P87" s="8">
        <v>100</v>
      </c>
      <c r="Q87" s="8"/>
      <c r="R87" s="8"/>
      <c r="S87" s="8"/>
      <c r="T87" s="8"/>
      <c r="U87" s="8"/>
      <c r="V87" s="8">
        <v>100</v>
      </c>
    </row>
    <row r="88" spans="1:22" s="98" customFormat="1" ht="11.4" x14ac:dyDescent="0.2">
      <c r="A88" s="98" t="s">
        <v>143</v>
      </c>
      <c r="B88" s="8">
        <v>2012</v>
      </c>
      <c r="C88" s="99" t="s">
        <v>2</v>
      </c>
      <c r="D88" s="8">
        <v>2578016.1419226076</v>
      </c>
      <c r="E88" s="8"/>
      <c r="F88" s="8"/>
      <c r="G88" s="8"/>
      <c r="H88" s="8"/>
      <c r="I88" s="8"/>
      <c r="J88" s="8">
        <v>100</v>
      </c>
      <c r="K88" s="8"/>
      <c r="L88" s="8"/>
      <c r="M88" s="8"/>
      <c r="N88" s="8"/>
      <c r="O88" s="8"/>
      <c r="P88" s="8">
        <v>100</v>
      </c>
      <c r="Q88" s="8">
        <v>57.64</v>
      </c>
      <c r="R88" s="8">
        <v>49.92</v>
      </c>
      <c r="S88" s="8">
        <v>7.72</v>
      </c>
      <c r="T88" s="8">
        <v>42.2</v>
      </c>
      <c r="U88" s="8">
        <v>50.08</v>
      </c>
      <c r="V88" s="8">
        <v>0</v>
      </c>
    </row>
    <row r="89" spans="1:22" s="98" customFormat="1" ht="11.4" x14ac:dyDescent="0.2">
      <c r="A89" s="98" t="s">
        <v>143</v>
      </c>
      <c r="B89" s="8">
        <v>2013</v>
      </c>
      <c r="C89" s="99" t="s">
        <v>2</v>
      </c>
      <c r="D89" s="8">
        <v>2634247.3225689414</v>
      </c>
      <c r="E89" s="8"/>
      <c r="F89" s="8"/>
      <c r="G89" s="8"/>
      <c r="H89" s="8"/>
      <c r="I89" s="8"/>
      <c r="J89" s="8">
        <v>100</v>
      </c>
      <c r="K89" s="8"/>
      <c r="L89" s="8"/>
      <c r="M89" s="8"/>
      <c r="N89" s="8"/>
      <c r="O89" s="8"/>
      <c r="P89" s="8">
        <v>100</v>
      </c>
      <c r="Q89" s="8">
        <v>57.64</v>
      </c>
      <c r="R89" s="8">
        <v>49.92</v>
      </c>
      <c r="S89" s="8">
        <v>7.72</v>
      </c>
      <c r="T89" s="8">
        <v>42.2</v>
      </c>
      <c r="U89" s="8">
        <v>50.08</v>
      </c>
      <c r="V89" s="8">
        <v>0</v>
      </c>
    </row>
    <row r="90" spans="1:22" s="98" customFormat="1" ht="11.4" x14ac:dyDescent="0.2">
      <c r="A90" s="98" t="s">
        <v>143</v>
      </c>
      <c r="B90" s="8">
        <v>2014</v>
      </c>
      <c r="C90" s="99" t="s">
        <v>2</v>
      </c>
      <c r="D90" s="8">
        <v>2690431.9254749296</v>
      </c>
      <c r="E90" s="8"/>
      <c r="F90" s="8"/>
      <c r="G90" s="8"/>
      <c r="H90" s="8"/>
      <c r="I90" s="8"/>
      <c r="J90" s="8">
        <v>100</v>
      </c>
      <c r="K90" s="8"/>
      <c r="L90" s="8"/>
      <c r="M90" s="8"/>
      <c r="N90" s="8"/>
      <c r="O90" s="8"/>
      <c r="P90" s="8">
        <v>100</v>
      </c>
      <c r="Q90" s="8">
        <v>57.64</v>
      </c>
      <c r="R90" s="8">
        <v>49.92</v>
      </c>
      <c r="S90" s="8">
        <v>7.72</v>
      </c>
      <c r="T90" s="8">
        <v>42.2</v>
      </c>
      <c r="U90" s="8">
        <v>50.08</v>
      </c>
      <c r="V90" s="8">
        <v>0</v>
      </c>
    </row>
    <row r="91" spans="1:22" s="98" customFormat="1" ht="11.4" x14ac:dyDescent="0.2">
      <c r="A91" s="98" t="s">
        <v>143</v>
      </c>
      <c r="B91" s="8">
        <v>2015</v>
      </c>
      <c r="C91" s="99" t="s">
        <v>2</v>
      </c>
      <c r="D91" s="8">
        <v>2745797.1245738985</v>
      </c>
      <c r="E91" s="8"/>
      <c r="F91" s="8"/>
      <c r="G91" s="8"/>
      <c r="H91" s="8"/>
      <c r="I91" s="8"/>
      <c r="J91" s="8">
        <v>100</v>
      </c>
      <c r="K91" s="8"/>
      <c r="L91" s="8"/>
      <c r="M91" s="8"/>
      <c r="N91" s="8"/>
      <c r="O91" s="8"/>
      <c r="P91" s="8">
        <v>100</v>
      </c>
      <c r="Q91" s="8">
        <v>57.64</v>
      </c>
      <c r="R91" s="8">
        <v>49.92</v>
      </c>
      <c r="S91" s="8">
        <v>7.72</v>
      </c>
      <c r="T91" s="8">
        <v>42.2</v>
      </c>
      <c r="U91" s="8">
        <v>50.08</v>
      </c>
      <c r="V91" s="8">
        <v>0</v>
      </c>
    </row>
    <row r="92" spans="1:22" s="98" customFormat="1" ht="11.4" x14ac:dyDescent="0.2">
      <c r="A92" s="98" t="s">
        <v>143</v>
      </c>
      <c r="B92" s="8">
        <v>2016</v>
      </c>
      <c r="C92" s="99" t="s">
        <v>2</v>
      </c>
      <c r="D92" s="8">
        <v>2799093.5243598651</v>
      </c>
      <c r="E92" s="8"/>
      <c r="F92" s="8"/>
      <c r="G92" s="8"/>
      <c r="H92" s="8"/>
      <c r="I92" s="8"/>
      <c r="J92" s="8">
        <v>100</v>
      </c>
      <c r="K92" s="8"/>
      <c r="L92" s="8"/>
      <c r="M92" s="8"/>
      <c r="N92" s="8"/>
      <c r="O92" s="8"/>
      <c r="P92" s="8">
        <v>100</v>
      </c>
      <c r="Q92" s="8">
        <v>57.64</v>
      </c>
      <c r="R92" s="8">
        <v>49.92</v>
      </c>
      <c r="S92" s="8">
        <v>7.72</v>
      </c>
      <c r="T92" s="8">
        <v>42.2</v>
      </c>
      <c r="U92" s="8">
        <v>50.08</v>
      </c>
      <c r="V92" s="8">
        <v>0</v>
      </c>
    </row>
    <row r="93" spans="1:22" s="98" customFormat="1" ht="11.4" x14ac:dyDescent="0.2">
      <c r="A93" s="98" t="s">
        <v>143</v>
      </c>
      <c r="B93" s="8">
        <v>2017</v>
      </c>
      <c r="C93" s="99" t="s">
        <v>2</v>
      </c>
      <c r="D93" s="8">
        <v>2850561.1734654806</v>
      </c>
      <c r="E93" s="8"/>
      <c r="F93" s="8"/>
      <c r="G93" s="8"/>
      <c r="H93" s="8"/>
      <c r="I93" s="8"/>
      <c r="J93" s="8">
        <v>100</v>
      </c>
      <c r="K93" s="8"/>
      <c r="L93" s="8"/>
      <c r="M93" s="8"/>
      <c r="N93" s="8"/>
      <c r="O93" s="8"/>
      <c r="P93" s="8">
        <v>100</v>
      </c>
      <c r="Q93" s="8">
        <v>57.64</v>
      </c>
      <c r="R93" s="8">
        <v>49.92</v>
      </c>
      <c r="S93" s="8">
        <v>7.72</v>
      </c>
      <c r="T93" s="8">
        <v>42.2</v>
      </c>
      <c r="U93" s="8">
        <v>50.08</v>
      </c>
      <c r="V93" s="8">
        <v>0</v>
      </c>
    </row>
    <row r="94" spans="1:22" s="98" customFormat="1" ht="11.4" x14ac:dyDescent="0.2">
      <c r="A94" s="98" t="s">
        <v>143</v>
      </c>
      <c r="B94" s="8">
        <v>2018</v>
      </c>
      <c r="C94" s="99" t="s">
        <v>2</v>
      </c>
      <c r="D94" s="8">
        <v>2899922.7038764572</v>
      </c>
      <c r="E94" s="8"/>
      <c r="F94" s="8"/>
      <c r="G94" s="8"/>
      <c r="H94" s="8"/>
      <c r="I94" s="8"/>
      <c r="J94" s="8">
        <v>100</v>
      </c>
      <c r="K94" s="8"/>
      <c r="L94" s="8"/>
      <c r="M94" s="8"/>
      <c r="N94" s="8"/>
      <c r="O94" s="8"/>
      <c r="P94" s="8">
        <v>100</v>
      </c>
      <c r="Q94" s="8">
        <v>57.64</v>
      </c>
      <c r="R94" s="8">
        <v>49.92</v>
      </c>
      <c r="S94" s="8">
        <v>7.72</v>
      </c>
      <c r="T94" s="8">
        <v>42.2</v>
      </c>
      <c r="U94" s="8">
        <v>50.08</v>
      </c>
      <c r="V94" s="8">
        <v>0</v>
      </c>
    </row>
    <row r="95" spans="1:22" s="98" customFormat="1" ht="11.4" x14ac:dyDescent="0.2">
      <c r="A95" s="98" t="s">
        <v>143</v>
      </c>
      <c r="B95" s="8">
        <v>2019</v>
      </c>
      <c r="C95" s="99" t="s">
        <v>2</v>
      </c>
      <c r="D95" s="8">
        <v>2946209.6048887535</v>
      </c>
      <c r="E95" s="8"/>
      <c r="F95" s="8"/>
      <c r="G95" s="8"/>
      <c r="H95" s="8"/>
      <c r="I95" s="8"/>
      <c r="J95" s="8">
        <v>100</v>
      </c>
      <c r="K95" s="8"/>
      <c r="L95" s="8"/>
      <c r="M95" s="8"/>
      <c r="N95" s="8"/>
      <c r="O95" s="8"/>
      <c r="P95" s="8">
        <v>100</v>
      </c>
      <c r="Q95" s="8">
        <v>57.64</v>
      </c>
      <c r="R95" s="8">
        <v>49.92</v>
      </c>
      <c r="S95" s="8">
        <v>7.72</v>
      </c>
      <c r="T95" s="8">
        <v>42.2</v>
      </c>
      <c r="U95" s="8">
        <v>50.08</v>
      </c>
      <c r="V95" s="8">
        <v>0</v>
      </c>
    </row>
    <row r="96" spans="1:22" s="98" customFormat="1" ht="11.4" x14ac:dyDescent="0.2">
      <c r="A96" s="98" t="s">
        <v>143</v>
      </c>
      <c r="B96" s="8">
        <v>2020</v>
      </c>
      <c r="C96" s="99" t="s">
        <v>2</v>
      </c>
      <c r="D96" s="8">
        <v>2990409.4481350039</v>
      </c>
      <c r="E96" s="8"/>
      <c r="F96" s="8"/>
      <c r="G96" s="8"/>
      <c r="H96" s="8"/>
      <c r="I96" s="8"/>
      <c r="J96" s="8">
        <v>100</v>
      </c>
      <c r="K96" s="8"/>
      <c r="L96" s="8"/>
      <c r="M96" s="8"/>
      <c r="N96" s="8"/>
      <c r="O96" s="8"/>
      <c r="P96" s="8">
        <v>100</v>
      </c>
      <c r="Q96" s="8">
        <v>57.64</v>
      </c>
      <c r="R96" s="8">
        <v>49.92</v>
      </c>
      <c r="S96" s="8">
        <v>7.72</v>
      </c>
      <c r="T96" s="8">
        <v>42.2</v>
      </c>
      <c r="U96" s="8">
        <v>50.08</v>
      </c>
      <c r="V96" s="8">
        <v>0</v>
      </c>
    </row>
    <row r="97" spans="1:31" s="98" customFormat="1" ht="11.4" x14ac:dyDescent="0.2">
      <c r="A97" s="98" t="s">
        <v>143</v>
      </c>
      <c r="B97" s="8">
        <v>2021</v>
      </c>
      <c r="C97" s="99" t="s">
        <v>2</v>
      </c>
      <c r="D97" s="8">
        <v>3026771.6702863597</v>
      </c>
      <c r="E97" s="8"/>
      <c r="F97" s="8"/>
      <c r="G97" s="8"/>
      <c r="H97" s="8"/>
      <c r="I97" s="8"/>
      <c r="J97" s="8">
        <v>100</v>
      </c>
      <c r="K97" s="8"/>
      <c r="L97" s="8"/>
      <c r="M97" s="8"/>
      <c r="N97" s="8"/>
      <c r="O97" s="8"/>
      <c r="P97" s="8">
        <v>100</v>
      </c>
      <c r="Q97" s="8"/>
      <c r="R97" s="8"/>
      <c r="S97" s="8"/>
      <c r="T97" s="8"/>
      <c r="U97" s="8"/>
      <c r="V97" s="8">
        <v>100</v>
      </c>
    </row>
    <row r="98" spans="1:31" s="98" customFormat="1" ht="11.4" x14ac:dyDescent="0.2">
      <c r="A98" s="98" t="s">
        <v>143</v>
      </c>
      <c r="B98" s="8">
        <v>2022</v>
      </c>
      <c r="C98" s="99" t="s">
        <v>2</v>
      </c>
      <c r="D98" s="8">
        <v>3061654.0715786265</v>
      </c>
      <c r="E98" s="8"/>
      <c r="F98" s="8"/>
      <c r="G98" s="8"/>
      <c r="H98" s="8"/>
      <c r="I98" s="8"/>
      <c r="J98" s="8">
        <v>100</v>
      </c>
      <c r="K98" s="8"/>
      <c r="L98" s="8"/>
      <c r="M98" s="8"/>
      <c r="N98" s="8"/>
      <c r="O98" s="8"/>
      <c r="P98" s="8">
        <v>100</v>
      </c>
      <c r="Q98" s="8"/>
      <c r="R98" s="8"/>
      <c r="S98" s="8"/>
      <c r="T98" s="8"/>
      <c r="U98" s="8"/>
      <c r="V98" s="8">
        <v>100</v>
      </c>
    </row>
    <row r="99" spans="1:31" s="98" customFormat="1" ht="11.4" x14ac:dyDescent="0.2">
      <c r="A99" s="98" t="s">
        <v>143</v>
      </c>
      <c r="B99" s="8">
        <v>2023</v>
      </c>
      <c r="C99" s="99" t="s">
        <v>2</v>
      </c>
      <c r="D99" s="8">
        <v>3090198.8541627503</v>
      </c>
      <c r="E99" s="8"/>
      <c r="F99" s="8"/>
      <c r="G99" s="8"/>
      <c r="H99" s="8"/>
      <c r="I99" s="8"/>
      <c r="J99" s="8">
        <v>100</v>
      </c>
      <c r="K99" s="8"/>
      <c r="L99" s="8"/>
      <c r="M99" s="8"/>
      <c r="N99" s="8"/>
      <c r="O99" s="8"/>
      <c r="P99" s="8">
        <v>100</v>
      </c>
      <c r="Q99" s="8"/>
      <c r="R99" s="8"/>
      <c r="S99" s="8"/>
      <c r="T99" s="8"/>
      <c r="U99" s="8"/>
      <c r="V99" s="8">
        <v>100</v>
      </c>
    </row>
    <row r="100" spans="1:31" s="98" customFormat="1" ht="11.4" x14ac:dyDescent="0.2">
      <c r="A100" s="98" t="s">
        <v>143</v>
      </c>
      <c r="B100" s="8">
        <v>2024</v>
      </c>
      <c r="C100" s="99" t="s">
        <v>2</v>
      </c>
      <c r="D100" s="8">
        <v>3118142.5643860819</v>
      </c>
      <c r="E100" s="8"/>
      <c r="F100" s="8"/>
      <c r="G100" s="8"/>
      <c r="H100" s="8"/>
      <c r="I100" s="8"/>
      <c r="J100" s="8">
        <v>100</v>
      </c>
      <c r="K100" s="8"/>
      <c r="L100" s="8"/>
      <c r="M100" s="8"/>
      <c r="N100" s="8"/>
      <c r="O100" s="8"/>
      <c r="P100" s="8">
        <v>100</v>
      </c>
      <c r="Q100" s="8"/>
      <c r="R100" s="8"/>
      <c r="S100" s="8"/>
      <c r="T100" s="8"/>
      <c r="U100" s="8"/>
      <c r="V100" s="8">
        <v>100</v>
      </c>
    </row>
    <row r="101" spans="1:31" s="98" customFormat="1" ht="11.4" x14ac:dyDescent="0.2">
      <c r="A101" s="98" t="s">
        <v>143</v>
      </c>
      <c r="B101" s="8">
        <v>2025</v>
      </c>
      <c r="C101" s="99" t="s">
        <v>2</v>
      </c>
      <c r="D101" s="8">
        <v>3355599.0986979674</v>
      </c>
      <c r="E101" s="8"/>
      <c r="F101" s="8"/>
      <c r="G101" s="8"/>
      <c r="H101" s="8"/>
      <c r="I101" s="8"/>
      <c r="J101" s="8">
        <v>100</v>
      </c>
      <c r="K101" s="8"/>
      <c r="L101" s="8"/>
      <c r="M101" s="8"/>
      <c r="N101" s="8"/>
      <c r="O101" s="8"/>
      <c r="P101" s="8">
        <v>100</v>
      </c>
      <c r="Q101" s="8"/>
      <c r="R101" s="8"/>
      <c r="S101" s="8"/>
      <c r="T101" s="8"/>
      <c r="U101" s="8"/>
      <c r="V101" s="8">
        <v>100</v>
      </c>
    </row>
    <row r="102" spans="1:31" s="98" customFormat="1" ht="11.4" x14ac:dyDescent="0.2">
      <c r="A102" s="98" t="s">
        <v>143</v>
      </c>
      <c r="B102" s="8">
        <v>2026</v>
      </c>
      <c r="C102" s="99" t="s">
        <v>2</v>
      </c>
      <c r="D102" s="8"/>
      <c r="E102" s="8"/>
      <c r="F102" s="8"/>
      <c r="G102" s="8"/>
      <c r="H102" s="8"/>
      <c r="I102" s="8"/>
      <c r="J102" s="8">
        <v>100</v>
      </c>
      <c r="K102" s="8"/>
      <c r="L102" s="8"/>
      <c r="M102" s="8"/>
      <c r="N102" s="8"/>
      <c r="O102" s="8"/>
      <c r="P102" s="8">
        <v>100</v>
      </c>
      <c r="Q102" s="8"/>
      <c r="R102" s="8"/>
      <c r="S102" s="8"/>
      <c r="T102" s="8"/>
      <c r="U102" s="8"/>
      <c r="V102" s="8">
        <v>100</v>
      </c>
    </row>
    <row r="103" spans="1:31" s="98" customFormat="1" ht="11.4" x14ac:dyDescent="0.2">
      <c r="A103" s="98" t="s">
        <v>143</v>
      </c>
      <c r="B103" s="8">
        <v>2027</v>
      </c>
      <c r="C103" s="99" t="s">
        <v>2</v>
      </c>
      <c r="D103" s="8"/>
      <c r="E103" s="8"/>
      <c r="F103" s="8"/>
      <c r="G103" s="8"/>
      <c r="H103" s="8"/>
      <c r="I103" s="8"/>
      <c r="J103" s="8">
        <v>100</v>
      </c>
      <c r="K103" s="8"/>
      <c r="L103" s="8"/>
      <c r="M103" s="8"/>
      <c r="N103" s="8"/>
      <c r="O103" s="8"/>
      <c r="P103" s="8">
        <v>100</v>
      </c>
      <c r="Q103" s="8"/>
      <c r="R103" s="8"/>
      <c r="S103" s="8"/>
      <c r="T103" s="8"/>
      <c r="U103" s="8"/>
      <c r="V103" s="8">
        <v>100</v>
      </c>
    </row>
    <row r="104" spans="1:31" s="98" customFormat="1" ht="11.4" x14ac:dyDescent="0.2">
      <c r="A104" s="98" t="s">
        <v>143</v>
      </c>
      <c r="B104" s="8">
        <v>2028</v>
      </c>
      <c r="C104" s="99" t="s">
        <v>2</v>
      </c>
      <c r="D104" s="8"/>
      <c r="E104" s="8"/>
      <c r="F104" s="8"/>
      <c r="G104" s="8"/>
      <c r="H104" s="8"/>
      <c r="I104" s="8"/>
      <c r="J104" s="8">
        <v>100</v>
      </c>
      <c r="K104" s="8"/>
      <c r="L104" s="8"/>
      <c r="M104" s="8"/>
      <c r="N104" s="8"/>
      <c r="O104" s="8"/>
      <c r="P104" s="8">
        <v>100</v>
      </c>
      <c r="Q104" s="8"/>
      <c r="R104" s="8"/>
      <c r="S104" s="8"/>
      <c r="T104" s="8"/>
      <c r="U104" s="8"/>
      <c r="V104" s="8">
        <v>100</v>
      </c>
    </row>
    <row r="105" spans="1:31" s="98" customFormat="1" ht="11.4" x14ac:dyDescent="0.2">
      <c r="A105" s="98" t="s">
        <v>143</v>
      </c>
      <c r="B105" s="8">
        <v>2029</v>
      </c>
      <c r="C105" s="99" t="s">
        <v>2</v>
      </c>
      <c r="D105" s="8"/>
      <c r="E105" s="8"/>
      <c r="F105" s="8"/>
      <c r="G105" s="8"/>
      <c r="H105" s="8"/>
      <c r="I105" s="8"/>
      <c r="J105" s="8">
        <v>100</v>
      </c>
      <c r="K105" s="8"/>
      <c r="L105" s="8"/>
      <c r="M105" s="8"/>
      <c r="N105" s="8"/>
      <c r="O105" s="8"/>
      <c r="P105" s="8">
        <v>100</v>
      </c>
      <c r="Q105" s="8"/>
      <c r="R105" s="8"/>
      <c r="S105" s="8"/>
      <c r="T105" s="8"/>
      <c r="U105" s="8"/>
      <c r="V105" s="8">
        <v>100</v>
      </c>
    </row>
    <row r="106" spans="1:31" s="98" customFormat="1" ht="11.4" x14ac:dyDescent="0.2">
      <c r="A106" s="98" t="s">
        <v>143</v>
      </c>
      <c r="B106" s="8">
        <v>2030</v>
      </c>
      <c r="C106" s="99" t="s">
        <v>2</v>
      </c>
      <c r="D106" s="8"/>
      <c r="E106" s="8"/>
      <c r="F106" s="8"/>
      <c r="G106" s="8"/>
      <c r="H106" s="8"/>
      <c r="I106" s="8"/>
      <c r="J106" s="8">
        <v>100</v>
      </c>
      <c r="K106" s="8"/>
      <c r="L106" s="8"/>
      <c r="M106" s="8"/>
      <c r="N106" s="8"/>
      <c r="O106" s="8"/>
      <c r="P106" s="8">
        <v>100</v>
      </c>
      <c r="Q106" s="8"/>
      <c r="R106" s="8"/>
      <c r="S106" s="8"/>
      <c r="T106" s="8"/>
      <c r="U106" s="8"/>
      <c r="V106" s="8">
        <v>100</v>
      </c>
    </row>
    <row r="107" spans="1:31" s="98" customFormat="1" ht="11.4" x14ac:dyDescent="0.2">
      <c r="A107" s="98" t="s">
        <v>143</v>
      </c>
      <c r="B107" s="8">
        <v>2000</v>
      </c>
      <c r="C107" s="99" t="s">
        <v>16</v>
      </c>
      <c r="D107" s="8">
        <v>146045</v>
      </c>
      <c r="E107" s="8"/>
      <c r="F107" s="8"/>
      <c r="G107" s="8"/>
      <c r="H107" s="8"/>
      <c r="I107" s="8"/>
      <c r="J107" s="8">
        <v>100</v>
      </c>
      <c r="K107" s="8"/>
      <c r="L107" s="8"/>
      <c r="M107" s="8"/>
      <c r="N107" s="8"/>
      <c r="O107" s="8"/>
      <c r="P107" s="8">
        <v>100</v>
      </c>
      <c r="Q107" s="8"/>
      <c r="R107" s="8"/>
      <c r="S107" s="8"/>
      <c r="T107" s="8"/>
      <c r="U107" s="8"/>
      <c r="V107" s="8">
        <v>100</v>
      </c>
    </row>
    <row r="108" spans="1:31" s="98" customFormat="1" ht="11.4" x14ac:dyDescent="0.2">
      <c r="A108" s="98" t="s">
        <v>143</v>
      </c>
      <c r="B108" s="8">
        <v>2001</v>
      </c>
      <c r="C108" s="99" t="s">
        <v>16</v>
      </c>
      <c r="D108" s="8">
        <v>150192</v>
      </c>
      <c r="E108" s="8"/>
      <c r="F108" s="8"/>
      <c r="G108" s="8"/>
      <c r="H108" s="8"/>
      <c r="I108" s="8"/>
      <c r="J108" s="8">
        <v>100</v>
      </c>
      <c r="K108" s="8"/>
      <c r="L108" s="8"/>
      <c r="M108" s="8"/>
      <c r="N108" s="8"/>
      <c r="O108" s="8"/>
      <c r="P108" s="8">
        <v>100</v>
      </c>
      <c r="Q108" s="8"/>
      <c r="R108" s="8"/>
      <c r="S108" s="8"/>
      <c r="T108" s="8"/>
      <c r="U108" s="8"/>
      <c r="V108" s="8">
        <v>100</v>
      </c>
    </row>
    <row r="109" spans="1:31" s="98" customFormat="1" ht="11.4" x14ac:dyDescent="0.2">
      <c r="A109" s="98" t="s">
        <v>143</v>
      </c>
      <c r="B109" s="8">
        <v>2002</v>
      </c>
      <c r="C109" s="99" t="s">
        <v>16</v>
      </c>
      <c r="D109" s="8">
        <v>153602</v>
      </c>
      <c r="E109" s="8"/>
      <c r="F109" s="8"/>
      <c r="G109" s="8"/>
      <c r="H109" s="8"/>
      <c r="I109" s="8"/>
      <c r="J109" s="8">
        <v>100</v>
      </c>
      <c r="K109" s="8"/>
      <c r="L109" s="8"/>
      <c r="M109" s="8"/>
      <c r="N109" s="8"/>
      <c r="O109" s="8"/>
      <c r="P109" s="8">
        <v>100</v>
      </c>
      <c r="Q109" s="8"/>
      <c r="R109" s="8"/>
      <c r="S109" s="8"/>
      <c r="T109" s="8"/>
      <c r="U109" s="8"/>
      <c r="V109" s="8">
        <v>100</v>
      </c>
    </row>
    <row r="110" spans="1:31" s="98" customFormat="1" ht="11.4" x14ac:dyDescent="0.2">
      <c r="A110" s="98" t="s">
        <v>143</v>
      </c>
      <c r="B110" s="8">
        <v>2003</v>
      </c>
      <c r="C110" s="100" t="s">
        <v>16</v>
      </c>
      <c r="D110" s="8">
        <v>157948</v>
      </c>
      <c r="E110" s="8"/>
      <c r="F110" s="8"/>
      <c r="G110" s="8"/>
      <c r="H110" s="8"/>
      <c r="I110" s="8"/>
      <c r="J110" s="8">
        <v>100</v>
      </c>
      <c r="K110" s="8"/>
      <c r="L110" s="8"/>
      <c r="M110" s="8"/>
      <c r="N110" s="8"/>
      <c r="O110" s="8"/>
      <c r="P110" s="8">
        <v>100</v>
      </c>
      <c r="Q110" s="8"/>
      <c r="R110" s="8"/>
      <c r="S110" s="8"/>
      <c r="T110" s="8"/>
      <c r="U110" s="8"/>
      <c r="V110" s="8">
        <v>100</v>
      </c>
      <c r="W110" s="99"/>
      <c r="X110" s="99"/>
      <c r="Y110" s="99"/>
      <c r="Z110" s="99"/>
      <c r="AA110" s="99"/>
      <c r="AB110" s="99"/>
      <c r="AC110" s="99"/>
      <c r="AD110" s="99"/>
      <c r="AE110" s="99"/>
    </row>
    <row r="111" spans="1:31" s="98" customFormat="1" ht="11.4" x14ac:dyDescent="0.2">
      <c r="A111" s="98" t="s">
        <v>143</v>
      </c>
      <c r="B111" s="8">
        <v>2004</v>
      </c>
      <c r="C111" s="100" t="s">
        <v>16</v>
      </c>
      <c r="D111" s="8">
        <v>162366</v>
      </c>
      <c r="E111" s="8"/>
      <c r="F111" s="8"/>
      <c r="G111" s="8"/>
      <c r="H111" s="8"/>
      <c r="I111" s="8"/>
      <c r="J111" s="8">
        <v>100</v>
      </c>
      <c r="K111" s="8"/>
      <c r="L111" s="8"/>
      <c r="M111" s="8"/>
      <c r="N111" s="8"/>
      <c r="O111" s="8"/>
      <c r="P111" s="8">
        <v>100</v>
      </c>
      <c r="Q111" s="8"/>
      <c r="R111" s="8"/>
      <c r="S111" s="8"/>
      <c r="T111" s="8"/>
      <c r="U111" s="8"/>
      <c r="V111" s="8">
        <v>100</v>
      </c>
      <c r="W111" s="99"/>
      <c r="X111" s="99"/>
      <c r="Y111" s="99"/>
      <c r="Z111" s="99"/>
      <c r="AA111" s="99"/>
      <c r="AB111" s="99"/>
      <c r="AC111" s="99"/>
      <c r="AD111" s="99"/>
      <c r="AE111" s="99"/>
    </row>
    <row r="112" spans="1:31" s="98" customFormat="1" ht="11.4" x14ac:dyDescent="0.2">
      <c r="A112" s="98" t="s">
        <v>143</v>
      </c>
      <c r="B112" s="8">
        <v>2005</v>
      </c>
      <c r="C112" s="100" t="s">
        <v>16</v>
      </c>
      <c r="D112" s="8">
        <v>166960</v>
      </c>
      <c r="E112" s="8"/>
      <c r="F112" s="8"/>
      <c r="G112" s="8"/>
      <c r="H112" s="8"/>
      <c r="I112" s="8"/>
      <c r="J112" s="8">
        <v>100</v>
      </c>
      <c r="K112" s="8"/>
      <c r="L112" s="8"/>
      <c r="M112" s="8"/>
      <c r="N112" s="8"/>
      <c r="O112" s="8"/>
      <c r="P112" s="8">
        <v>100</v>
      </c>
      <c r="Q112" s="8"/>
      <c r="R112" s="8"/>
      <c r="S112" s="8"/>
      <c r="T112" s="8"/>
      <c r="U112" s="8"/>
      <c r="V112" s="8">
        <v>100</v>
      </c>
      <c r="W112" s="99"/>
      <c r="X112" s="99"/>
      <c r="Y112" s="99"/>
      <c r="Z112" s="99"/>
      <c r="AA112" s="99"/>
      <c r="AB112" s="99"/>
      <c r="AC112" s="99"/>
      <c r="AD112" s="99"/>
      <c r="AE112" s="99"/>
    </row>
    <row r="113" spans="1:31" s="98" customFormat="1" ht="11.4" x14ac:dyDescent="0.2">
      <c r="A113" s="98" t="s">
        <v>143</v>
      </c>
      <c r="B113" s="8">
        <v>2006</v>
      </c>
      <c r="C113" s="100" t="s">
        <v>16</v>
      </c>
      <c r="D113" s="8">
        <v>171981</v>
      </c>
      <c r="E113" s="8"/>
      <c r="F113" s="8"/>
      <c r="G113" s="8"/>
      <c r="H113" s="8"/>
      <c r="I113" s="8"/>
      <c r="J113" s="8">
        <v>100</v>
      </c>
      <c r="K113" s="8"/>
      <c r="L113" s="8"/>
      <c r="M113" s="8"/>
      <c r="N113" s="8"/>
      <c r="O113" s="8"/>
      <c r="P113" s="8">
        <v>100</v>
      </c>
      <c r="Q113" s="8"/>
      <c r="R113" s="8"/>
      <c r="S113" s="8"/>
      <c r="T113" s="8"/>
      <c r="U113" s="8"/>
      <c r="V113" s="8">
        <v>100</v>
      </c>
      <c r="W113" s="99"/>
      <c r="X113" s="99"/>
      <c r="Y113" s="99"/>
      <c r="Z113" s="99"/>
      <c r="AA113" s="99"/>
      <c r="AB113" s="99"/>
      <c r="AC113" s="99"/>
      <c r="AD113" s="99"/>
      <c r="AE113" s="99"/>
    </row>
    <row r="114" spans="1:31" s="98" customFormat="1" ht="11.4" x14ac:dyDescent="0.2">
      <c r="A114" s="98" t="s">
        <v>143</v>
      </c>
      <c r="B114" s="8">
        <v>2007</v>
      </c>
      <c r="C114" s="100" t="s">
        <v>16</v>
      </c>
      <c r="D114" s="8">
        <v>175926</v>
      </c>
      <c r="E114" s="8"/>
      <c r="F114" s="8"/>
      <c r="G114" s="8"/>
      <c r="H114" s="8"/>
      <c r="I114" s="8"/>
      <c r="J114" s="8">
        <v>100</v>
      </c>
      <c r="K114" s="8"/>
      <c r="L114" s="8"/>
      <c r="M114" s="8"/>
      <c r="N114" s="8"/>
      <c r="O114" s="8"/>
      <c r="P114" s="8">
        <v>100</v>
      </c>
      <c r="Q114" s="8"/>
      <c r="R114" s="8"/>
      <c r="S114" s="8"/>
      <c r="T114" s="8"/>
      <c r="U114" s="8"/>
      <c r="V114" s="8">
        <v>100</v>
      </c>
      <c r="W114" s="99"/>
      <c r="X114" s="99"/>
      <c r="Y114" s="99"/>
      <c r="Z114" s="99"/>
      <c r="AA114" s="99"/>
      <c r="AB114" s="99"/>
      <c r="AC114" s="99"/>
      <c r="AD114" s="99"/>
      <c r="AE114" s="99"/>
    </row>
    <row r="115" spans="1:31" s="98" customFormat="1" ht="11.4" x14ac:dyDescent="0.2">
      <c r="A115" s="98" t="s">
        <v>143</v>
      </c>
      <c r="B115" s="8">
        <v>2008</v>
      </c>
      <c r="C115" s="100" t="s">
        <v>16</v>
      </c>
      <c r="D115" s="8">
        <v>180987</v>
      </c>
      <c r="E115" s="8"/>
      <c r="F115" s="8"/>
      <c r="G115" s="8"/>
      <c r="H115" s="8"/>
      <c r="I115" s="8"/>
      <c r="J115" s="8">
        <v>100</v>
      </c>
      <c r="K115" s="8"/>
      <c r="L115" s="8"/>
      <c r="M115" s="8"/>
      <c r="N115" s="8"/>
      <c r="O115" s="8"/>
      <c r="P115" s="8">
        <v>100</v>
      </c>
      <c r="Q115" s="8"/>
      <c r="R115" s="8"/>
      <c r="S115" s="8"/>
      <c r="T115" s="8"/>
      <c r="U115" s="8"/>
      <c r="V115" s="8">
        <v>100</v>
      </c>
      <c r="W115" s="99"/>
      <c r="X115" s="99"/>
      <c r="Y115" s="99"/>
      <c r="Z115" s="99"/>
      <c r="AA115" s="99"/>
      <c r="AB115" s="99"/>
      <c r="AC115" s="99"/>
      <c r="AD115" s="99"/>
      <c r="AE115" s="99"/>
    </row>
    <row r="116" spans="1:31" s="98" customFormat="1" ht="12" x14ac:dyDescent="0.25">
      <c r="A116" s="98" t="s">
        <v>143</v>
      </c>
      <c r="B116" s="8">
        <v>2009</v>
      </c>
      <c r="C116" s="101" t="s">
        <v>16</v>
      </c>
      <c r="D116" s="8">
        <v>186169</v>
      </c>
      <c r="E116" s="8"/>
      <c r="F116" s="8"/>
      <c r="G116" s="8"/>
      <c r="H116" s="8"/>
      <c r="I116" s="8"/>
      <c r="J116" s="8">
        <v>100</v>
      </c>
      <c r="K116" s="8"/>
      <c r="L116" s="8"/>
      <c r="M116" s="8"/>
      <c r="N116" s="8"/>
      <c r="O116" s="8"/>
      <c r="P116" s="8">
        <v>100</v>
      </c>
      <c r="Q116" s="8"/>
      <c r="R116" s="8"/>
      <c r="S116" s="8"/>
      <c r="T116" s="8"/>
      <c r="U116" s="8"/>
      <c r="V116" s="8">
        <v>100</v>
      </c>
      <c r="W116" s="101"/>
      <c r="X116" s="101"/>
      <c r="Y116" s="101"/>
      <c r="Z116" s="101"/>
      <c r="AA116" s="101"/>
      <c r="AB116" s="101"/>
      <c r="AC116" s="101"/>
    </row>
    <row r="117" spans="1:31" s="98" customFormat="1" ht="12" x14ac:dyDescent="0.25">
      <c r="A117" s="98" t="s">
        <v>143</v>
      </c>
      <c r="B117" s="8">
        <v>2010</v>
      </c>
      <c r="C117" s="101" t="s">
        <v>16</v>
      </c>
      <c r="D117" s="8">
        <v>190984</v>
      </c>
      <c r="E117" s="8"/>
      <c r="F117" s="8"/>
      <c r="G117" s="8"/>
      <c r="H117" s="8"/>
      <c r="I117" s="8"/>
      <c r="J117" s="8">
        <v>100</v>
      </c>
      <c r="K117" s="8"/>
      <c r="L117" s="8"/>
      <c r="M117" s="8"/>
      <c r="N117" s="8"/>
      <c r="O117" s="8"/>
      <c r="P117" s="8">
        <v>100</v>
      </c>
      <c r="Q117" s="8">
        <v>56.345610000000001</v>
      </c>
      <c r="R117" s="8">
        <v>53.565580000000004</v>
      </c>
      <c r="S117" s="8">
        <v>12.307933333333333</v>
      </c>
      <c r="T117" s="8">
        <v>41.257646666666673</v>
      </c>
      <c r="U117" s="8">
        <v>46.434419999999996</v>
      </c>
      <c r="V117" s="8">
        <v>0</v>
      </c>
      <c r="W117" s="101"/>
      <c r="X117" s="101"/>
      <c r="Y117" s="101"/>
      <c r="Z117" s="101"/>
      <c r="AA117" s="101"/>
      <c r="AB117" s="101"/>
      <c r="AC117" s="101"/>
    </row>
    <row r="118" spans="1:31" s="98" customFormat="1" ht="12" x14ac:dyDescent="0.25">
      <c r="A118" s="98" t="s">
        <v>143</v>
      </c>
      <c r="B118" s="8">
        <v>2011</v>
      </c>
      <c r="C118" s="101" t="s">
        <v>16</v>
      </c>
      <c r="D118" s="8">
        <v>194862</v>
      </c>
      <c r="E118" s="8">
        <v>76.15953656401966</v>
      </c>
      <c r="F118" s="8">
        <v>41.721966358368078</v>
      </c>
      <c r="G118" s="8">
        <v>33.909257392445312</v>
      </c>
      <c r="H118" s="8">
        <v>7.8127089659227664</v>
      </c>
      <c r="I118" s="8">
        <v>58.278033641631922</v>
      </c>
      <c r="J118" s="8">
        <v>0</v>
      </c>
      <c r="K118" s="8">
        <v>96.975790000000003</v>
      </c>
      <c r="L118" s="8">
        <v>58.422255</v>
      </c>
      <c r="M118" s="8">
        <v>45.180255000000002</v>
      </c>
      <c r="N118" s="8">
        <v>13.241999999999997</v>
      </c>
      <c r="O118" s="8">
        <v>41.577745</v>
      </c>
      <c r="P118" s="8">
        <v>0</v>
      </c>
      <c r="Q118" s="8">
        <v>56.345610000000001</v>
      </c>
      <c r="R118" s="8">
        <v>53.565580000000004</v>
      </c>
      <c r="S118" s="8">
        <v>12.307933333333333</v>
      </c>
      <c r="T118" s="8">
        <v>41.257646666666673</v>
      </c>
      <c r="U118" s="8">
        <v>46.434419999999996</v>
      </c>
      <c r="V118" s="8">
        <v>0</v>
      </c>
      <c r="W118" s="101"/>
      <c r="X118" s="101"/>
      <c r="Y118" s="101"/>
      <c r="Z118" s="101"/>
      <c r="AA118" s="101"/>
      <c r="AB118" s="101"/>
      <c r="AC118" s="101"/>
      <c r="AD118" s="101"/>
    </row>
    <row r="119" spans="1:31" s="98" customFormat="1" ht="12" x14ac:dyDescent="0.25">
      <c r="A119" s="98" t="s">
        <v>143</v>
      </c>
      <c r="B119" s="8">
        <v>2012</v>
      </c>
      <c r="C119" s="101" t="s">
        <v>16</v>
      </c>
      <c r="D119" s="8">
        <v>819205</v>
      </c>
      <c r="E119" s="8">
        <v>76.15953656401966</v>
      </c>
      <c r="F119" s="8">
        <v>41.721966358368078</v>
      </c>
      <c r="G119" s="8">
        <v>33.909257392445312</v>
      </c>
      <c r="H119" s="8">
        <v>7.8127089659227664</v>
      </c>
      <c r="I119" s="8">
        <v>58.278033641631922</v>
      </c>
      <c r="J119" s="8">
        <v>0</v>
      </c>
      <c r="K119" s="8">
        <v>96.975790000000003</v>
      </c>
      <c r="L119" s="8">
        <v>58.422255</v>
      </c>
      <c r="M119" s="8">
        <v>45.180255000000002</v>
      </c>
      <c r="N119" s="8">
        <v>13.241999999999997</v>
      </c>
      <c r="O119" s="8">
        <v>41.577745</v>
      </c>
      <c r="P119" s="8">
        <v>0</v>
      </c>
      <c r="Q119" s="8">
        <v>56.345610000000001</v>
      </c>
      <c r="R119" s="8">
        <v>53.565580000000004</v>
      </c>
      <c r="S119" s="8">
        <v>12.307933333333333</v>
      </c>
      <c r="T119" s="8">
        <v>41.257646666666673</v>
      </c>
      <c r="U119" s="8">
        <v>46.434419999999996</v>
      </c>
      <c r="V119" s="8">
        <v>0</v>
      </c>
      <c r="W119" s="101"/>
      <c r="X119" s="101"/>
      <c r="Y119" s="101"/>
      <c r="Z119" s="101"/>
      <c r="AA119" s="101"/>
      <c r="AB119" s="101"/>
      <c r="AC119" s="101"/>
      <c r="AD119" s="101"/>
    </row>
    <row r="120" spans="1:31" s="98" customFormat="1" ht="12" x14ac:dyDescent="0.25">
      <c r="A120" s="98" t="s">
        <v>143</v>
      </c>
      <c r="B120" s="8">
        <v>2013</v>
      </c>
      <c r="C120" s="101" t="s">
        <v>16</v>
      </c>
      <c r="D120" s="8">
        <v>834875</v>
      </c>
      <c r="E120" s="8">
        <v>76.15953656401966</v>
      </c>
      <c r="F120" s="8">
        <v>41.721966358368078</v>
      </c>
      <c r="G120" s="8">
        <v>33.909257392445312</v>
      </c>
      <c r="H120" s="8">
        <v>7.8127089659227664</v>
      </c>
      <c r="I120" s="8">
        <v>58.278033641631922</v>
      </c>
      <c r="J120" s="8">
        <v>0</v>
      </c>
      <c r="K120" s="8">
        <v>96.975790000000003</v>
      </c>
      <c r="L120" s="8">
        <v>58.422255</v>
      </c>
      <c r="M120" s="8">
        <v>45.180255000000002</v>
      </c>
      <c r="N120" s="8">
        <v>13.241999999999997</v>
      </c>
      <c r="O120" s="8">
        <v>41.577745</v>
      </c>
      <c r="P120" s="8">
        <v>0</v>
      </c>
      <c r="Q120" s="8">
        <v>56.345610000000001</v>
      </c>
      <c r="R120" s="8">
        <v>53.565580000000004</v>
      </c>
      <c r="S120" s="8">
        <v>12.307933333333333</v>
      </c>
      <c r="T120" s="8">
        <v>41.257646666666673</v>
      </c>
      <c r="U120" s="8">
        <v>46.434419999999996</v>
      </c>
      <c r="V120" s="8">
        <v>0</v>
      </c>
      <c r="W120" s="101"/>
      <c r="X120" s="101"/>
      <c r="Y120" s="101"/>
      <c r="Z120" s="101"/>
      <c r="AA120" s="101"/>
      <c r="AB120" s="101"/>
      <c r="AC120" s="101"/>
      <c r="AD120" s="101"/>
    </row>
    <row r="121" spans="1:31" s="98" customFormat="1" ht="12" x14ac:dyDescent="0.25">
      <c r="A121" s="98" t="s">
        <v>143</v>
      </c>
      <c r="B121" s="8">
        <v>2014</v>
      </c>
      <c r="C121" s="101" t="s">
        <v>16</v>
      </c>
      <c r="D121" s="8">
        <v>851819</v>
      </c>
      <c r="E121" s="8">
        <v>76.15953656401966</v>
      </c>
      <c r="F121" s="8">
        <v>41.721966358368078</v>
      </c>
      <c r="G121" s="8">
        <v>33.909257392445312</v>
      </c>
      <c r="H121" s="8">
        <v>7.8127089659227664</v>
      </c>
      <c r="I121" s="8">
        <v>58.278033641631922</v>
      </c>
      <c r="J121" s="8">
        <v>0</v>
      </c>
      <c r="K121" s="8">
        <v>96.975790000000003</v>
      </c>
      <c r="L121" s="8">
        <v>58.422255</v>
      </c>
      <c r="M121" s="8">
        <v>45.180255000000002</v>
      </c>
      <c r="N121" s="8">
        <v>13.241999999999997</v>
      </c>
      <c r="O121" s="8">
        <v>41.577745</v>
      </c>
      <c r="P121" s="8">
        <v>0</v>
      </c>
      <c r="Q121" s="8">
        <v>56.345610000000001</v>
      </c>
      <c r="R121" s="8">
        <v>53.565580000000004</v>
      </c>
      <c r="S121" s="8">
        <v>12.307933333333333</v>
      </c>
      <c r="T121" s="8">
        <v>41.257646666666673</v>
      </c>
      <c r="U121" s="8">
        <v>46.434419999999996</v>
      </c>
      <c r="V121" s="8">
        <v>0</v>
      </c>
      <c r="W121" s="101"/>
      <c r="X121" s="101"/>
      <c r="Y121" s="101"/>
      <c r="Z121" s="101"/>
      <c r="AA121" s="101"/>
      <c r="AB121" s="101"/>
      <c r="AC121" s="101"/>
      <c r="AD121" s="101"/>
    </row>
    <row r="122" spans="1:31" s="98" customFormat="1" ht="12" x14ac:dyDescent="0.25">
      <c r="A122" s="98" t="s">
        <v>143</v>
      </c>
      <c r="B122" s="8">
        <v>2015</v>
      </c>
      <c r="C122" s="101" t="s">
        <v>16</v>
      </c>
      <c r="D122" s="8">
        <v>868600</v>
      </c>
      <c r="E122" s="8">
        <v>76.15953656401966</v>
      </c>
      <c r="F122" s="8">
        <v>41.721966358368078</v>
      </c>
      <c r="G122" s="8">
        <v>33.909257392445312</v>
      </c>
      <c r="H122" s="8">
        <v>7.8127089659227664</v>
      </c>
      <c r="I122" s="8">
        <v>58.278033641631922</v>
      </c>
      <c r="J122" s="8">
        <v>0</v>
      </c>
      <c r="K122" s="8">
        <v>96.975790000000003</v>
      </c>
      <c r="L122" s="8">
        <v>58.422255</v>
      </c>
      <c r="M122" s="8">
        <v>45.180255000000002</v>
      </c>
      <c r="N122" s="8">
        <v>13.241999999999997</v>
      </c>
      <c r="O122" s="8">
        <v>41.577745</v>
      </c>
      <c r="P122" s="8">
        <v>0</v>
      </c>
      <c r="Q122" s="8">
        <v>56.345610000000001</v>
      </c>
      <c r="R122" s="8">
        <v>53.565580000000004</v>
      </c>
      <c r="S122" s="8">
        <v>12.307933333333333</v>
      </c>
      <c r="T122" s="8">
        <v>41.257646666666673</v>
      </c>
      <c r="U122" s="8">
        <v>46.434419999999996</v>
      </c>
      <c r="V122" s="8">
        <v>0</v>
      </c>
      <c r="W122" s="101"/>
      <c r="X122" s="101"/>
      <c r="Y122" s="101"/>
      <c r="Z122" s="101"/>
      <c r="AA122" s="101"/>
      <c r="AB122" s="101"/>
      <c r="AC122" s="101"/>
      <c r="AD122" s="101"/>
    </row>
    <row r="123" spans="1:31" s="98" customFormat="1" ht="12" x14ac:dyDescent="0.25">
      <c r="A123" s="98" t="s">
        <v>143</v>
      </c>
      <c r="B123" s="8">
        <v>2016</v>
      </c>
      <c r="C123" s="101" t="s">
        <v>16</v>
      </c>
      <c r="D123" s="8">
        <v>884063</v>
      </c>
      <c r="E123" s="8">
        <v>76.15953656401966</v>
      </c>
      <c r="F123" s="8">
        <v>41.721966358368078</v>
      </c>
      <c r="G123" s="8">
        <v>33.909257392445312</v>
      </c>
      <c r="H123" s="8">
        <v>7.8127089659227664</v>
      </c>
      <c r="I123" s="8">
        <v>58.278033641631922</v>
      </c>
      <c r="J123" s="8">
        <v>0</v>
      </c>
      <c r="K123" s="8">
        <v>96.975790000000003</v>
      </c>
      <c r="L123" s="8">
        <v>58.422255</v>
      </c>
      <c r="M123" s="8">
        <v>45.180255000000002</v>
      </c>
      <c r="N123" s="8">
        <v>13.241999999999997</v>
      </c>
      <c r="O123" s="8">
        <v>41.577745</v>
      </c>
      <c r="P123" s="8">
        <v>0</v>
      </c>
      <c r="Q123" s="8">
        <v>56.345610000000001</v>
      </c>
      <c r="R123" s="8">
        <v>53.565580000000004</v>
      </c>
      <c r="S123" s="8">
        <v>12.307933333333333</v>
      </c>
      <c r="T123" s="8">
        <v>41.257646666666673</v>
      </c>
      <c r="U123" s="8">
        <v>46.434419999999996</v>
      </c>
      <c r="V123" s="8">
        <v>0</v>
      </c>
      <c r="W123" s="101"/>
      <c r="X123" s="101"/>
      <c r="Y123" s="101"/>
      <c r="Z123" s="101"/>
      <c r="AA123" s="101"/>
      <c r="AB123" s="101"/>
      <c r="AC123" s="101"/>
      <c r="AD123" s="101"/>
    </row>
    <row r="124" spans="1:31" s="98" customFormat="1" ht="12" x14ac:dyDescent="0.25">
      <c r="A124" s="98" t="s">
        <v>143</v>
      </c>
      <c r="B124" s="8">
        <v>2017</v>
      </c>
      <c r="C124" s="101" t="s">
        <v>16</v>
      </c>
      <c r="D124" s="8">
        <v>898958</v>
      </c>
      <c r="E124" s="8">
        <v>76.15953656401966</v>
      </c>
      <c r="F124" s="8">
        <v>41.721966358368078</v>
      </c>
      <c r="G124" s="8">
        <v>33.909257392445312</v>
      </c>
      <c r="H124" s="8">
        <v>7.8127089659227664</v>
      </c>
      <c r="I124" s="8">
        <v>58.278033641631922</v>
      </c>
      <c r="J124" s="8">
        <v>0</v>
      </c>
      <c r="K124" s="8">
        <v>96.975790000000003</v>
      </c>
      <c r="L124" s="8">
        <v>58.422255</v>
      </c>
      <c r="M124" s="8">
        <v>45.180255000000002</v>
      </c>
      <c r="N124" s="8">
        <v>13.241999999999997</v>
      </c>
      <c r="O124" s="8">
        <v>41.577745</v>
      </c>
      <c r="P124" s="8">
        <v>0</v>
      </c>
      <c r="Q124" s="8">
        <v>56.345610000000001</v>
      </c>
      <c r="R124" s="8">
        <v>53.565580000000004</v>
      </c>
      <c r="S124" s="8">
        <v>12.307933333333333</v>
      </c>
      <c r="T124" s="8">
        <v>41.257646666666673</v>
      </c>
      <c r="U124" s="8">
        <v>46.434419999999996</v>
      </c>
      <c r="V124" s="8">
        <v>0</v>
      </c>
      <c r="W124" s="101"/>
      <c r="X124" s="101"/>
      <c r="Y124" s="101"/>
      <c r="Z124" s="101"/>
      <c r="AA124" s="101"/>
      <c r="AB124" s="101"/>
      <c r="AC124" s="101"/>
      <c r="AD124" s="101"/>
    </row>
    <row r="125" spans="1:31" s="98" customFormat="1" ht="12" x14ac:dyDescent="0.25">
      <c r="A125" s="98" t="s">
        <v>143</v>
      </c>
      <c r="B125" s="8">
        <v>2018</v>
      </c>
      <c r="C125" s="101" t="s">
        <v>16</v>
      </c>
      <c r="D125" s="8">
        <v>911676</v>
      </c>
      <c r="E125" s="8">
        <v>76.15953656401966</v>
      </c>
      <c r="F125" s="8">
        <v>41.721966358368078</v>
      </c>
      <c r="G125" s="8">
        <v>33.909257392445312</v>
      </c>
      <c r="H125" s="8">
        <v>7.8127089659227664</v>
      </c>
      <c r="I125" s="8">
        <v>58.278033641631922</v>
      </c>
      <c r="J125" s="8">
        <v>0</v>
      </c>
      <c r="K125" s="8">
        <v>96.975790000000003</v>
      </c>
      <c r="L125" s="8">
        <v>58.422255</v>
      </c>
      <c r="M125" s="8">
        <v>45.180255000000002</v>
      </c>
      <c r="N125" s="8">
        <v>13.241999999999997</v>
      </c>
      <c r="O125" s="8">
        <v>41.577745</v>
      </c>
      <c r="P125" s="8">
        <v>0</v>
      </c>
      <c r="Q125" s="8">
        <v>56.345610000000001</v>
      </c>
      <c r="R125" s="8">
        <v>53.565580000000004</v>
      </c>
      <c r="S125" s="8">
        <v>12.307933333333333</v>
      </c>
      <c r="T125" s="8">
        <v>41.257646666666673</v>
      </c>
      <c r="U125" s="8">
        <v>46.434419999999996</v>
      </c>
      <c r="V125" s="8">
        <v>0</v>
      </c>
      <c r="W125" s="101"/>
      <c r="X125" s="101"/>
      <c r="Y125" s="101"/>
      <c r="Z125" s="101"/>
      <c r="AA125" s="101"/>
      <c r="AB125" s="101"/>
      <c r="AC125" s="101"/>
      <c r="AD125" s="101"/>
    </row>
    <row r="126" spans="1:31" s="98" customFormat="1" ht="12" x14ac:dyDescent="0.25">
      <c r="A126" s="98" t="s">
        <v>143</v>
      </c>
      <c r="B126" s="8">
        <v>2019</v>
      </c>
      <c r="C126" s="101" t="s">
        <v>16</v>
      </c>
      <c r="D126" s="8">
        <v>922792</v>
      </c>
      <c r="E126" s="8">
        <v>76.15953656401966</v>
      </c>
      <c r="F126" s="8">
        <v>41.721966358368078</v>
      </c>
      <c r="G126" s="8">
        <v>33.909257392445312</v>
      </c>
      <c r="H126" s="8">
        <v>7.8127089659227664</v>
      </c>
      <c r="I126" s="8">
        <v>58.278033641631922</v>
      </c>
      <c r="J126" s="8">
        <v>0</v>
      </c>
      <c r="K126" s="8">
        <v>96.975790000000003</v>
      </c>
      <c r="L126" s="8">
        <v>58.422255</v>
      </c>
      <c r="M126" s="8">
        <v>45.180255000000002</v>
      </c>
      <c r="N126" s="8">
        <v>13.241999999999997</v>
      </c>
      <c r="O126" s="8">
        <v>41.577745</v>
      </c>
      <c r="P126" s="8">
        <v>0</v>
      </c>
      <c r="Q126" s="8">
        <v>56.345610000000001</v>
      </c>
      <c r="R126" s="8">
        <v>53.565580000000004</v>
      </c>
      <c r="S126" s="8">
        <v>12.307933333333333</v>
      </c>
      <c r="T126" s="8">
        <v>41.257646666666673</v>
      </c>
      <c r="U126" s="8">
        <v>46.434419999999996</v>
      </c>
      <c r="V126" s="8">
        <v>0</v>
      </c>
      <c r="W126" s="101"/>
      <c r="X126" s="101"/>
      <c r="Y126" s="101"/>
      <c r="Z126" s="101"/>
      <c r="AA126" s="101"/>
      <c r="AB126" s="101"/>
      <c r="AC126" s="101"/>
      <c r="AD126" s="101"/>
    </row>
    <row r="127" spans="1:31" s="98" customFormat="1" ht="12" x14ac:dyDescent="0.25">
      <c r="A127" s="98" t="s">
        <v>143</v>
      </c>
      <c r="B127" s="8">
        <v>2020</v>
      </c>
      <c r="C127" s="101" t="s">
        <v>16</v>
      </c>
      <c r="D127" s="8">
        <v>932943</v>
      </c>
      <c r="E127" s="8">
        <v>76.15953656401966</v>
      </c>
      <c r="F127" s="8">
        <v>41.721966358368078</v>
      </c>
      <c r="G127" s="8">
        <v>33.909257392445312</v>
      </c>
      <c r="H127" s="8">
        <v>7.8127089659227664</v>
      </c>
      <c r="I127" s="8">
        <v>58.278033641631922</v>
      </c>
      <c r="J127" s="8">
        <v>0</v>
      </c>
      <c r="K127" s="8">
        <v>96.975790000000003</v>
      </c>
      <c r="L127" s="8">
        <v>58.422255</v>
      </c>
      <c r="M127" s="8">
        <v>45.180255000000002</v>
      </c>
      <c r="N127" s="8">
        <v>13.241999999999997</v>
      </c>
      <c r="O127" s="8">
        <v>41.577745</v>
      </c>
      <c r="P127" s="8">
        <v>0</v>
      </c>
      <c r="Q127" s="8">
        <v>56.345610000000001</v>
      </c>
      <c r="R127" s="8">
        <v>53.565580000000004</v>
      </c>
      <c r="S127" s="8">
        <v>12.307933333333333</v>
      </c>
      <c r="T127" s="8">
        <v>41.257646666666673</v>
      </c>
      <c r="U127" s="8">
        <v>46.434419999999996</v>
      </c>
      <c r="V127" s="8">
        <v>0</v>
      </c>
      <c r="W127" s="101"/>
      <c r="X127" s="101"/>
      <c r="Y127" s="101"/>
      <c r="Z127" s="101"/>
      <c r="AA127" s="101"/>
      <c r="AB127" s="101"/>
      <c r="AC127" s="101"/>
      <c r="AD127" s="101"/>
    </row>
    <row r="128" spans="1:31" s="98" customFormat="1" ht="12" x14ac:dyDescent="0.25">
      <c r="A128" s="101" t="s">
        <v>143</v>
      </c>
      <c r="B128" s="8">
        <v>2021</v>
      </c>
      <c r="C128" s="101" t="s">
        <v>16</v>
      </c>
      <c r="D128" s="8">
        <v>941365</v>
      </c>
      <c r="E128" s="8">
        <v>76.15953656401966</v>
      </c>
      <c r="F128" s="8">
        <v>41.721966358368078</v>
      </c>
      <c r="G128" s="8">
        <v>33.909257392445312</v>
      </c>
      <c r="H128" s="8">
        <v>7.8127089659227664</v>
      </c>
      <c r="I128" s="8">
        <v>58.278033641631922</v>
      </c>
      <c r="J128" s="8">
        <v>0</v>
      </c>
      <c r="K128" s="8">
        <v>96.975790000000003</v>
      </c>
      <c r="L128" s="8">
        <v>58.422255</v>
      </c>
      <c r="M128" s="8">
        <v>45.180255000000002</v>
      </c>
      <c r="N128" s="8">
        <v>13.241999999999997</v>
      </c>
      <c r="O128" s="8">
        <v>41.577745</v>
      </c>
      <c r="P128" s="8">
        <v>0</v>
      </c>
      <c r="Q128" s="8">
        <v>56.345610000000001</v>
      </c>
      <c r="R128" s="8">
        <v>53.565580000000004</v>
      </c>
      <c r="S128" s="8">
        <v>12.307933333333333</v>
      </c>
      <c r="T128" s="8">
        <v>41.257646666666673</v>
      </c>
      <c r="U128" s="8">
        <v>46.434419999999996</v>
      </c>
      <c r="V128" s="8">
        <v>0</v>
      </c>
      <c r="W128" s="101"/>
      <c r="X128" s="101"/>
      <c r="Y128" s="101"/>
      <c r="Z128" s="101"/>
      <c r="AA128" s="101"/>
      <c r="AB128" s="101"/>
      <c r="AC128" s="101"/>
      <c r="AD128" s="101"/>
    </row>
    <row r="129" spans="1:30" s="98" customFormat="1" ht="12" x14ac:dyDescent="0.25">
      <c r="A129" s="101" t="s">
        <v>143</v>
      </c>
      <c r="B129" s="8">
        <v>2022</v>
      </c>
      <c r="C129" s="101" t="s">
        <v>16</v>
      </c>
      <c r="D129" s="8">
        <v>949685</v>
      </c>
      <c r="E129" s="8">
        <v>76.15953656401966</v>
      </c>
      <c r="F129" s="8">
        <v>41.721966358368078</v>
      </c>
      <c r="G129" s="8">
        <v>33.909257392445312</v>
      </c>
      <c r="H129" s="8">
        <v>7.8127089659227664</v>
      </c>
      <c r="I129" s="8">
        <v>58.278033641631922</v>
      </c>
      <c r="J129" s="8">
        <v>0</v>
      </c>
      <c r="K129" s="8">
        <v>96.975790000000003</v>
      </c>
      <c r="L129" s="8">
        <v>58.422255</v>
      </c>
      <c r="M129" s="8">
        <v>45.180255000000002</v>
      </c>
      <c r="N129" s="8">
        <v>13.241999999999997</v>
      </c>
      <c r="O129" s="8">
        <v>41.577745</v>
      </c>
      <c r="P129" s="8">
        <v>0</v>
      </c>
      <c r="Q129" s="8">
        <v>56.345610000000001</v>
      </c>
      <c r="R129" s="8">
        <v>53.565580000000004</v>
      </c>
      <c r="S129" s="8">
        <v>12.307933333333333</v>
      </c>
      <c r="T129" s="8">
        <v>41.257646666666673</v>
      </c>
      <c r="U129" s="8">
        <v>46.434419999999996</v>
      </c>
      <c r="V129" s="8">
        <v>0</v>
      </c>
      <c r="W129" s="101"/>
      <c r="X129" s="101"/>
      <c r="Y129" s="101"/>
      <c r="Z129" s="101"/>
      <c r="AA129" s="101"/>
      <c r="AB129" s="101"/>
      <c r="AC129" s="101"/>
      <c r="AD129" s="101"/>
    </row>
    <row r="130" spans="1:30" s="98" customFormat="1" ht="12" x14ac:dyDescent="0.25">
      <c r="A130" s="101" t="s">
        <v>143</v>
      </c>
      <c r="B130" s="8">
        <v>2023</v>
      </c>
      <c r="C130" s="101" t="s">
        <v>16</v>
      </c>
      <c r="D130" s="8">
        <v>957717</v>
      </c>
      <c r="E130" s="8">
        <v>76.15953656401966</v>
      </c>
      <c r="F130" s="8">
        <v>41.721966358368078</v>
      </c>
      <c r="G130" s="8">
        <v>33.909257392445312</v>
      </c>
      <c r="H130" s="8">
        <v>7.8127089659227664</v>
      </c>
      <c r="I130" s="8">
        <v>58.278033641631922</v>
      </c>
      <c r="J130" s="8">
        <v>0</v>
      </c>
      <c r="K130" s="8">
        <v>96.975790000000003</v>
      </c>
      <c r="L130" s="8">
        <v>58.422255</v>
      </c>
      <c r="M130" s="8">
        <v>45.180255000000002</v>
      </c>
      <c r="N130" s="8">
        <v>13.241999999999997</v>
      </c>
      <c r="O130" s="8">
        <v>41.577745</v>
      </c>
      <c r="P130" s="8">
        <v>0</v>
      </c>
      <c r="Q130" s="8">
        <v>56.345610000000001</v>
      </c>
      <c r="R130" s="8">
        <v>53.565580000000004</v>
      </c>
      <c r="S130" s="8">
        <v>12.307933333333333</v>
      </c>
      <c r="T130" s="8">
        <v>41.257646666666673</v>
      </c>
      <c r="U130" s="8">
        <v>46.434419999999996</v>
      </c>
      <c r="V130" s="8">
        <v>0</v>
      </c>
      <c r="W130" s="101"/>
      <c r="X130" s="101"/>
      <c r="Y130" s="101"/>
      <c r="Z130" s="101"/>
      <c r="AA130" s="101"/>
      <c r="AB130" s="101"/>
      <c r="AC130" s="101"/>
      <c r="AD130" s="101"/>
    </row>
    <row r="131" spans="1:30" s="98" customFormat="1" ht="12" x14ac:dyDescent="0.25">
      <c r="A131" s="101" t="s">
        <v>143</v>
      </c>
      <c r="B131" s="8">
        <v>2024</v>
      </c>
      <c r="C131" s="101" t="s">
        <v>16</v>
      </c>
      <c r="D131" s="8">
        <v>966010</v>
      </c>
      <c r="E131" s="8">
        <v>76.15953656401966</v>
      </c>
      <c r="F131" s="8">
        <v>41.721966358368078</v>
      </c>
      <c r="G131" s="8">
        <v>33.909257392445312</v>
      </c>
      <c r="H131" s="8">
        <v>7.8127089659227664</v>
      </c>
      <c r="I131" s="8">
        <v>58.278033641631922</v>
      </c>
      <c r="J131" s="8">
        <v>0</v>
      </c>
      <c r="K131" s="8">
        <v>96.975790000000003</v>
      </c>
      <c r="L131" s="8">
        <v>58.422255</v>
      </c>
      <c r="M131" s="8">
        <v>45.180255000000002</v>
      </c>
      <c r="N131" s="8">
        <v>13.241999999999997</v>
      </c>
      <c r="O131" s="8">
        <v>41.577745</v>
      </c>
      <c r="P131" s="8">
        <v>0</v>
      </c>
      <c r="Q131" s="8">
        <v>56.345610000000001</v>
      </c>
      <c r="R131" s="8">
        <v>53.565580000000004</v>
      </c>
      <c r="S131" s="8">
        <v>12.307933333333333</v>
      </c>
      <c r="T131" s="8">
        <v>41.257646666666673</v>
      </c>
      <c r="U131" s="8">
        <v>46.434419999999996</v>
      </c>
      <c r="V131" s="8">
        <v>0</v>
      </c>
      <c r="W131" s="101"/>
      <c r="X131" s="101"/>
      <c r="Y131" s="101"/>
      <c r="Z131" s="101"/>
      <c r="AA131" s="101"/>
      <c r="AB131" s="101"/>
      <c r="AC131" s="101"/>
      <c r="AD131" s="101"/>
    </row>
    <row r="132" spans="1:30" s="98" customFormat="1" ht="12" x14ac:dyDescent="0.25">
      <c r="A132" s="101" t="s">
        <v>143</v>
      </c>
      <c r="B132" s="8">
        <v>2025</v>
      </c>
      <c r="C132" s="101" t="s">
        <v>16</v>
      </c>
      <c r="D132" s="8">
        <v>1151749</v>
      </c>
      <c r="E132" s="8">
        <v>76.15953656401966</v>
      </c>
      <c r="F132" s="8">
        <v>41.721966358368078</v>
      </c>
      <c r="G132" s="8">
        <v>33.909257392445312</v>
      </c>
      <c r="H132" s="8">
        <v>7.8127089659227664</v>
      </c>
      <c r="I132" s="8">
        <v>58.278033641631922</v>
      </c>
      <c r="J132" s="8">
        <v>0</v>
      </c>
      <c r="K132" s="8">
        <v>96.975790000000003</v>
      </c>
      <c r="L132" s="8">
        <v>58.422255</v>
      </c>
      <c r="M132" s="8">
        <v>45.180255000000002</v>
      </c>
      <c r="N132" s="8">
        <v>13.241999999999997</v>
      </c>
      <c r="O132" s="8">
        <v>41.577745</v>
      </c>
      <c r="P132" s="8">
        <v>0</v>
      </c>
      <c r="Q132" s="8">
        <v>56.345610000000001</v>
      </c>
      <c r="R132" s="8">
        <v>53.565580000000004</v>
      </c>
      <c r="S132" s="8">
        <v>12.307933333333333</v>
      </c>
      <c r="T132" s="8">
        <v>41.257646666666673</v>
      </c>
      <c r="U132" s="8">
        <v>46.434419999999996</v>
      </c>
      <c r="V132" s="8">
        <v>0</v>
      </c>
      <c r="W132" s="101"/>
      <c r="X132" s="101"/>
      <c r="Y132" s="101"/>
      <c r="Z132" s="101"/>
      <c r="AA132" s="101"/>
      <c r="AB132" s="101"/>
      <c r="AC132" s="101"/>
      <c r="AD132" s="101"/>
    </row>
    <row r="133" spans="1:30" s="98" customFormat="1" ht="12" x14ac:dyDescent="0.25">
      <c r="A133" s="101" t="s">
        <v>143</v>
      </c>
      <c r="B133" s="8">
        <v>2026</v>
      </c>
      <c r="C133" s="101" t="s">
        <v>16</v>
      </c>
      <c r="D133" s="8"/>
      <c r="E133" s="8"/>
      <c r="F133" s="8"/>
      <c r="G133" s="8"/>
      <c r="H133" s="8"/>
      <c r="I133" s="8"/>
      <c r="J133" s="8">
        <v>100</v>
      </c>
      <c r="K133" s="8"/>
      <c r="L133" s="8"/>
      <c r="M133" s="8"/>
      <c r="N133" s="8"/>
      <c r="O133" s="8"/>
      <c r="P133" s="8">
        <v>100</v>
      </c>
      <c r="Q133" s="8"/>
      <c r="R133" s="8"/>
      <c r="S133" s="8"/>
      <c r="T133" s="8"/>
      <c r="U133" s="8"/>
      <c r="V133" s="8">
        <v>100</v>
      </c>
      <c r="W133" s="101"/>
      <c r="X133" s="101"/>
      <c r="Y133" s="101"/>
      <c r="Z133" s="101"/>
      <c r="AA133" s="101"/>
      <c r="AB133" s="101"/>
      <c r="AC133" s="101"/>
      <c r="AD133" s="101"/>
    </row>
    <row r="134" spans="1:30" s="98" customFormat="1" ht="12" x14ac:dyDescent="0.25">
      <c r="A134" s="101" t="s">
        <v>143</v>
      </c>
      <c r="B134" s="8">
        <v>2027</v>
      </c>
      <c r="C134" s="101" t="s">
        <v>16</v>
      </c>
      <c r="D134" s="8"/>
      <c r="E134" s="8"/>
      <c r="F134" s="8"/>
      <c r="G134" s="8"/>
      <c r="H134" s="8"/>
      <c r="I134" s="8"/>
      <c r="J134" s="8">
        <v>100</v>
      </c>
      <c r="K134" s="8"/>
      <c r="L134" s="8"/>
      <c r="M134" s="8"/>
      <c r="N134" s="8"/>
      <c r="O134" s="8"/>
      <c r="P134" s="8">
        <v>100</v>
      </c>
      <c r="Q134" s="8"/>
      <c r="R134" s="8"/>
      <c r="S134" s="8"/>
      <c r="T134" s="8"/>
      <c r="U134" s="8"/>
      <c r="V134" s="8">
        <v>100</v>
      </c>
      <c r="W134" s="101"/>
      <c r="X134" s="101"/>
      <c r="Y134" s="101"/>
      <c r="Z134" s="101"/>
      <c r="AA134" s="101"/>
      <c r="AB134" s="101"/>
      <c r="AC134" s="101"/>
      <c r="AD134" s="101"/>
    </row>
    <row r="135" spans="1:30" s="98" customFormat="1" ht="12" x14ac:dyDescent="0.25">
      <c r="A135" s="101" t="s">
        <v>143</v>
      </c>
      <c r="B135" s="8">
        <v>2028</v>
      </c>
      <c r="C135" s="101" t="s">
        <v>16</v>
      </c>
      <c r="D135" s="8"/>
      <c r="E135" s="8"/>
      <c r="F135" s="8"/>
      <c r="G135" s="8"/>
      <c r="H135" s="8"/>
      <c r="I135" s="8"/>
      <c r="J135" s="8">
        <v>100</v>
      </c>
      <c r="K135" s="8"/>
      <c r="L135" s="8"/>
      <c r="M135" s="8"/>
      <c r="N135" s="8"/>
      <c r="O135" s="8"/>
      <c r="P135" s="8">
        <v>100</v>
      </c>
      <c r="Q135" s="8"/>
      <c r="R135" s="8"/>
      <c r="S135" s="8"/>
      <c r="T135" s="8"/>
      <c r="U135" s="8"/>
      <c r="V135" s="8">
        <v>100</v>
      </c>
      <c r="W135" s="101"/>
      <c r="X135" s="101"/>
      <c r="Y135" s="101"/>
      <c r="Z135" s="101"/>
      <c r="AA135" s="101"/>
      <c r="AB135" s="101"/>
      <c r="AC135" s="101"/>
      <c r="AD135" s="101"/>
    </row>
    <row r="136" spans="1:30" s="98" customFormat="1" ht="12" x14ac:dyDescent="0.25">
      <c r="A136" s="101" t="s">
        <v>143</v>
      </c>
      <c r="B136" s="8">
        <v>2029</v>
      </c>
      <c r="C136" s="101" t="s">
        <v>16</v>
      </c>
      <c r="D136" s="8"/>
      <c r="E136" s="8"/>
      <c r="F136" s="8"/>
      <c r="G136" s="8"/>
      <c r="H136" s="8"/>
      <c r="I136" s="8"/>
      <c r="J136" s="8">
        <v>100</v>
      </c>
      <c r="K136" s="8"/>
      <c r="L136" s="8"/>
      <c r="M136" s="8"/>
      <c r="N136" s="8"/>
      <c r="O136" s="8"/>
      <c r="P136" s="8">
        <v>100</v>
      </c>
      <c r="Q136" s="8"/>
      <c r="R136" s="8"/>
      <c r="S136" s="8"/>
      <c r="T136" s="8"/>
      <c r="U136" s="8"/>
      <c r="V136" s="8">
        <v>100</v>
      </c>
      <c r="W136" s="101"/>
      <c r="X136" s="101"/>
      <c r="Y136" s="101"/>
      <c r="Z136" s="101"/>
      <c r="AA136" s="101"/>
      <c r="AB136" s="101"/>
      <c r="AC136" s="101"/>
      <c r="AD136" s="101"/>
    </row>
    <row r="137" spans="1:30" s="98" customFormat="1" ht="12" x14ac:dyDescent="0.25">
      <c r="A137" s="101" t="s">
        <v>143</v>
      </c>
      <c r="B137" s="8">
        <v>2030</v>
      </c>
      <c r="C137" s="101" t="s">
        <v>16</v>
      </c>
      <c r="D137" s="8"/>
      <c r="E137" s="8"/>
      <c r="F137" s="8"/>
      <c r="G137" s="8"/>
      <c r="H137" s="8"/>
      <c r="I137" s="8"/>
      <c r="J137" s="8">
        <v>100</v>
      </c>
      <c r="K137" s="8"/>
      <c r="L137" s="8"/>
      <c r="M137" s="8"/>
      <c r="N137" s="8"/>
      <c r="O137" s="8"/>
      <c r="P137" s="8">
        <v>100</v>
      </c>
      <c r="Q137" s="8"/>
      <c r="R137" s="8"/>
      <c r="S137" s="8"/>
      <c r="T137" s="8"/>
      <c r="U137" s="8"/>
      <c r="V137" s="8">
        <v>100</v>
      </c>
      <c r="W137" s="101"/>
      <c r="X137" s="101"/>
      <c r="Y137" s="101"/>
      <c r="Z137" s="101"/>
      <c r="AA137" s="101"/>
      <c r="AB137" s="101"/>
      <c r="AC137" s="101"/>
      <c r="AD137" s="101"/>
    </row>
    <row r="138" spans="1:30" s="98" customFormat="1" ht="12" x14ac:dyDescent="0.25">
      <c r="A138" s="101" t="s">
        <v>143</v>
      </c>
      <c r="B138" s="8">
        <v>2000</v>
      </c>
      <c r="C138" s="101" t="s">
        <v>17</v>
      </c>
      <c r="D138" s="8">
        <v>818622</v>
      </c>
      <c r="E138" s="8"/>
      <c r="F138" s="8"/>
      <c r="G138" s="8"/>
      <c r="H138" s="8"/>
      <c r="I138" s="8"/>
      <c r="J138" s="8">
        <v>100</v>
      </c>
      <c r="K138" s="8"/>
      <c r="L138" s="8"/>
      <c r="M138" s="8"/>
      <c r="N138" s="8"/>
      <c r="O138" s="8"/>
      <c r="P138" s="8">
        <v>100</v>
      </c>
      <c r="Q138" s="8"/>
      <c r="R138" s="8"/>
      <c r="S138" s="8"/>
      <c r="T138" s="8"/>
      <c r="U138" s="8"/>
      <c r="V138" s="8">
        <v>100</v>
      </c>
      <c r="W138" s="101"/>
      <c r="X138" s="101"/>
      <c r="Y138" s="101"/>
      <c r="Z138" s="101"/>
      <c r="AA138" s="101"/>
      <c r="AB138" s="101"/>
      <c r="AC138" s="101"/>
      <c r="AD138" s="101"/>
    </row>
    <row r="139" spans="1:30" s="98" customFormat="1" ht="12" x14ac:dyDescent="0.25">
      <c r="A139" s="101" t="s">
        <v>143</v>
      </c>
      <c r="B139" s="8">
        <v>2001</v>
      </c>
      <c r="C139" s="101" t="s">
        <v>17</v>
      </c>
      <c r="D139" s="8">
        <v>840201</v>
      </c>
      <c r="E139" s="8"/>
      <c r="F139" s="8"/>
      <c r="G139" s="8"/>
      <c r="H139" s="8"/>
      <c r="I139" s="8"/>
      <c r="J139" s="8">
        <v>100</v>
      </c>
      <c r="K139" s="8"/>
      <c r="L139" s="8"/>
      <c r="M139" s="8"/>
      <c r="N139" s="8"/>
      <c r="O139" s="8"/>
      <c r="P139" s="8">
        <v>100</v>
      </c>
      <c r="Q139" s="8"/>
      <c r="R139" s="8"/>
      <c r="S139" s="8"/>
      <c r="T139" s="8"/>
      <c r="U139" s="8"/>
      <c r="V139" s="8">
        <v>100</v>
      </c>
      <c r="W139" s="101"/>
      <c r="X139" s="101"/>
      <c r="Y139" s="101"/>
      <c r="Z139" s="101"/>
      <c r="AA139" s="101"/>
      <c r="AB139" s="101"/>
      <c r="AC139" s="101"/>
      <c r="AD139" s="101"/>
    </row>
    <row r="140" spans="1:30" s="98" customFormat="1" ht="12" x14ac:dyDescent="0.25">
      <c r="A140" s="101" t="s">
        <v>143</v>
      </c>
      <c r="B140" s="8">
        <v>2002</v>
      </c>
      <c r="C140" s="101" t="s">
        <v>17</v>
      </c>
      <c r="D140" s="8">
        <v>862661</v>
      </c>
      <c r="E140" s="8"/>
      <c r="F140" s="8"/>
      <c r="G140" s="8"/>
      <c r="H140" s="8"/>
      <c r="I140" s="8"/>
      <c r="J140" s="8">
        <v>100</v>
      </c>
      <c r="K140" s="8"/>
      <c r="L140" s="8"/>
      <c r="M140" s="8"/>
      <c r="N140" s="8"/>
      <c r="O140" s="8"/>
      <c r="P140" s="8">
        <v>100</v>
      </c>
      <c r="Q140" s="8"/>
      <c r="R140" s="8"/>
      <c r="S140" s="8"/>
      <c r="T140" s="8"/>
      <c r="U140" s="8"/>
      <c r="V140" s="8">
        <v>100</v>
      </c>
      <c r="W140" s="101"/>
      <c r="X140" s="101"/>
      <c r="Y140" s="101"/>
      <c r="Z140" s="101"/>
      <c r="AA140" s="101"/>
      <c r="AB140" s="101"/>
      <c r="AC140" s="101"/>
      <c r="AD140" s="101"/>
    </row>
    <row r="141" spans="1:30" s="98" customFormat="1" ht="12" x14ac:dyDescent="0.25">
      <c r="A141" s="101" t="s">
        <v>143</v>
      </c>
      <c r="B141" s="8">
        <v>2003</v>
      </c>
      <c r="C141" s="101" t="s">
        <v>17</v>
      </c>
      <c r="D141" s="8">
        <v>883897</v>
      </c>
      <c r="E141" s="8"/>
      <c r="F141" s="8"/>
      <c r="G141" s="8"/>
      <c r="H141" s="8"/>
      <c r="I141" s="8"/>
      <c r="J141" s="8">
        <v>100</v>
      </c>
      <c r="K141" s="8"/>
      <c r="L141" s="8"/>
      <c r="M141" s="8"/>
      <c r="N141" s="8"/>
      <c r="O141" s="8"/>
      <c r="P141" s="8">
        <v>100</v>
      </c>
      <c r="Q141" s="8"/>
      <c r="R141" s="8"/>
      <c r="S141" s="8"/>
      <c r="T141" s="8"/>
      <c r="U141" s="8"/>
      <c r="V141" s="8">
        <v>100</v>
      </c>
      <c r="W141" s="101"/>
      <c r="X141" s="101"/>
      <c r="Y141" s="101"/>
      <c r="Z141" s="101"/>
      <c r="AA141" s="101"/>
      <c r="AB141" s="101"/>
      <c r="AC141" s="101"/>
      <c r="AD141" s="101"/>
    </row>
    <row r="142" spans="1:30" s="98" customFormat="1" ht="12" x14ac:dyDescent="0.25">
      <c r="A142" s="101" t="s">
        <v>143</v>
      </c>
      <c r="B142" s="8">
        <v>2004</v>
      </c>
      <c r="C142" s="101" t="s">
        <v>17</v>
      </c>
      <c r="D142" s="8">
        <v>907349</v>
      </c>
      <c r="E142" s="8"/>
      <c r="F142" s="8"/>
      <c r="G142" s="8"/>
      <c r="H142" s="8"/>
      <c r="I142" s="8"/>
      <c r="J142" s="8">
        <v>100</v>
      </c>
      <c r="K142" s="8"/>
      <c r="L142" s="8"/>
      <c r="M142" s="8"/>
      <c r="N142" s="8"/>
      <c r="O142" s="8"/>
      <c r="P142" s="8">
        <v>100</v>
      </c>
      <c r="Q142" s="8"/>
      <c r="R142" s="8"/>
      <c r="S142" s="8"/>
      <c r="T142" s="8"/>
      <c r="U142" s="8"/>
      <c r="V142" s="8">
        <v>100</v>
      </c>
      <c r="W142" s="101"/>
      <c r="X142" s="101"/>
      <c r="Y142" s="101"/>
      <c r="Z142" s="101"/>
      <c r="AA142" s="101"/>
      <c r="AB142" s="101"/>
      <c r="AC142" s="101"/>
      <c r="AD142" s="101"/>
    </row>
    <row r="143" spans="1:30" s="98" customFormat="1" ht="12" x14ac:dyDescent="0.25">
      <c r="A143" s="101" t="s">
        <v>143</v>
      </c>
      <c r="B143" s="8">
        <v>2005</v>
      </c>
      <c r="C143" s="101" t="s">
        <v>17</v>
      </c>
      <c r="D143" s="8">
        <v>932430</v>
      </c>
      <c r="E143" s="8"/>
      <c r="F143" s="8"/>
      <c r="G143" s="8"/>
      <c r="H143" s="8"/>
      <c r="I143" s="8"/>
      <c r="J143" s="8">
        <v>100</v>
      </c>
      <c r="K143" s="8"/>
      <c r="L143" s="8"/>
      <c r="M143" s="8"/>
      <c r="N143" s="8"/>
      <c r="O143" s="8"/>
      <c r="P143" s="8">
        <v>100</v>
      </c>
      <c r="Q143" s="8"/>
      <c r="R143" s="8"/>
      <c r="S143" s="8"/>
      <c r="T143" s="8"/>
      <c r="U143" s="8"/>
      <c r="V143" s="8">
        <v>100</v>
      </c>
      <c r="W143" s="101"/>
      <c r="X143" s="101"/>
      <c r="Y143" s="101"/>
      <c r="Z143" s="101"/>
      <c r="AA143" s="101"/>
      <c r="AB143" s="101"/>
      <c r="AC143" s="101"/>
      <c r="AD143" s="101"/>
    </row>
    <row r="144" spans="1:30" s="98" customFormat="1" ht="12" x14ac:dyDescent="0.25">
      <c r="A144" s="101" t="s">
        <v>143</v>
      </c>
      <c r="B144" s="8">
        <v>2006</v>
      </c>
      <c r="C144" s="101" t="s">
        <v>17</v>
      </c>
      <c r="D144" s="8">
        <v>957949</v>
      </c>
      <c r="E144" s="8"/>
      <c r="F144" s="8"/>
      <c r="G144" s="8"/>
      <c r="H144" s="8"/>
      <c r="I144" s="8"/>
      <c r="J144" s="8">
        <v>100</v>
      </c>
      <c r="K144" s="8"/>
      <c r="L144" s="8"/>
      <c r="M144" s="8"/>
      <c r="N144" s="8"/>
      <c r="O144" s="8"/>
      <c r="P144" s="8">
        <v>100</v>
      </c>
      <c r="Q144" s="8"/>
      <c r="R144" s="8"/>
      <c r="S144" s="8"/>
      <c r="T144" s="8"/>
      <c r="U144" s="8"/>
      <c r="V144" s="8">
        <v>100</v>
      </c>
      <c r="W144" s="101"/>
      <c r="X144" s="101"/>
      <c r="Y144" s="101"/>
      <c r="Z144" s="101"/>
      <c r="AA144" s="101"/>
      <c r="AB144" s="101"/>
      <c r="AC144" s="101"/>
      <c r="AD144" s="101"/>
    </row>
    <row r="145" spans="1:30" s="98" customFormat="1" ht="12" x14ac:dyDescent="0.25">
      <c r="A145" s="101" t="s">
        <v>143</v>
      </c>
      <c r="B145" s="8">
        <v>2007</v>
      </c>
      <c r="C145" s="101" t="s">
        <v>17</v>
      </c>
      <c r="D145" s="8">
        <v>984033</v>
      </c>
      <c r="E145" s="8"/>
      <c r="F145" s="8"/>
      <c r="G145" s="8"/>
      <c r="H145" s="8"/>
      <c r="I145" s="8"/>
      <c r="J145" s="8">
        <v>100</v>
      </c>
      <c r="K145" s="8"/>
      <c r="L145" s="8"/>
      <c r="M145" s="8"/>
      <c r="N145" s="8"/>
      <c r="O145" s="8"/>
      <c r="P145" s="8">
        <v>100</v>
      </c>
      <c r="Q145" s="8"/>
      <c r="R145" s="8"/>
      <c r="S145" s="8"/>
      <c r="T145" s="8"/>
      <c r="U145" s="8"/>
      <c r="V145" s="8">
        <v>100</v>
      </c>
      <c r="W145" s="101"/>
      <c r="X145" s="101"/>
      <c r="Y145" s="101"/>
      <c r="Z145" s="101"/>
      <c r="AA145" s="101"/>
      <c r="AB145" s="101"/>
      <c r="AC145" s="101"/>
      <c r="AD145" s="101"/>
    </row>
    <row r="146" spans="1:30" s="98" customFormat="1" ht="12" x14ac:dyDescent="0.25">
      <c r="A146" s="101" t="s">
        <v>143</v>
      </c>
      <c r="B146" s="8">
        <v>2008</v>
      </c>
      <c r="C146" s="101" t="s">
        <v>17</v>
      </c>
      <c r="D146" s="8">
        <v>1010308</v>
      </c>
      <c r="E146" s="8"/>
      <c r="F146" s="8"/>
      <c r="G146" s="8"/>
      <c r="H146" s="8"/>
      <c r="I146" s="8"/>
      <c r="J146" s="8">
        <v>100</v>
      </c>
      <c r="K146" s="8"/>
      <c r="L146" s="8"/>
      <c r="M146" s="8"/>
      <c r="N146" s="8"/>
      <c r="O146" s="8"/>
      <c r="P146" s="8">
        <v>100</v>
      </c>
      <c r="Q146" s="8"/>
      <c r="R146" s="8"/>
      <c r="S146" s="8"/>
      <c r="T146" s="8"/>
      <c r="U146" s="8"/>
      <c r="V146" s="8">
        <v>100</v>
      </c>
      <c r="W146" s="101"/>
      <c r="X146" s="101"/>
      <c r="Y146" s="101"/>
      <c r="Z146" s="101"/>
      <c r="AA146" s="101"/>
      <c r="AB146" s="101"/>
      <c r="AC146" s="101"/>
      <c r="AD146" s="101"/>
    </row>
    <row r="147" spans="1:30" s="98" customFormat="1" ht="12" x14ac:dyDescent="0.25">
      <c r="A147" s="101" t="s">
        <v>143</v>
      </c>
      <c r="B147" s="8">
        <v>2009</v>
      </c>
      <c r="C147" s="101" t="s">
        <v>17</v>
      </c>
      <c r="D147" s="8">
        <v>1038228</v>
      </c>
      <c r="E147" s="8"/>
      <c r="F147" s="8"/>
      <c r="G147" s="8"/>
      <c r="H147" s="8"/>
      <c r="I147" s="8"/>
      <c r="J147" s="8">
        <v>100</v>
      </c>
      <c r="K147" s="8"/>
      <c r="L147" s="8"/>
      <c r="M147" s="8"/>
      <c r="N147" s="8"/>
      <c r="O147" s="8"/>
      <c r="P147" s="8">
        <v>100</v>
      </c>
      <c r="Q147" s="8"/>
      <c r="R147" s="8"/>
      <c r="S147" s="8"/>
      <c r="T147" s="8"/>
      <c r="U147" s="8"/>
      <c r="V147" s="8">
        <v>100</v>
      </c>
      <c r="W147" s="101"/>
      <c r="X147" s="101"/>
      <c r="Y147" s="101"/>
      <c r="Z147" s="101"/>
      <c r="AA147" s="101"/>
      <c r="AB147" s="101"/>
      <c r="AC147" s="101"/>
      <c r="AD147" s="101"/>
    </row>
    <row r="148" spans="1:30" s="98" customFormat="1" ht="12" x14ac:dyDescent="0.25">
      <c r="A148" s="101" t="s">
        <v>143</v>
      </c>
      <c r="B148" s="8">
        <v>2010</v>
      </c>
      <c r="C148" s="101" t="s">
        <v>17</v>
      </c>
      <c r="D148" s="8">
        <v>1066930</v>
      </c>
      <c r="E148" s="8"/>
      <c r="F148" s="8"/>
      <c r="G148" s="8"/>
      <c r="H148" s="8"/>
      <c r="I148" s="8"/>
      <c r="J148" s="8">
        <v>100</v>
      </c>
      <c r="K148" s="8"/>
      <c r="L148" s="8"/>
      <c r="M148" s="8"/>
      <c r="N148" s="8"/>
      <c r="O148" s="8"/>
      <c r="P148" s="8">
        <v>100</v>
      </c>
      <c r="Q148" s="8">
        <v>57.046361323155217</v>
      </c>
      <c r="R148" s="8">
        <v>54.187353689567431</v>
      </c>
      <c r="S148" s="8">
        <v>11.482785411365564</v>
      </c>
      <c r="T148" s="8">
        <v>42.704568278201869</v>
      </c>
      <c r="U148" s="8">
        <v>45.812646310432569</v>
      </c>
      <c r="V148" s="8">
        <v>0</v>
      </c>
      <c r="W148" s="101"/>
      <c r="X148" s="101"/>
      <c r="Y148" s="101"/>
      <c r="Z148" s="101"/>
      <c r="AA148" s="101"/>
      <c r="AB148" s="101"/>
      <c r="AC148" s="101"/>
      <c r="AD148" s="101"/>
    </row>
    <row r="149" spans="1:30" s="98" customFormat="1" ht="12" x14ac:dyDescent="0.25">
      <c r="A149" s="101" t="s">
        <v>143</v>
      </c>
      <c r="B149" s="8">
        <v>2011</v>
      </c>
      <c r="C149" s="101" t="s">
        <v>17</v>
      </c>
      <c r="D149" s="8">
        <v>1095958</v>
      </c>
      <c r="E149" s="8">
        <v>83.300382681202734</v>
      </c>
      <c r="F149" s="8">
        <v>52.130523317373346</v>
      </c>
      <c r="G149" s="8">
        <v>45.840338371410922</v>
      </c>
      <c r="H149" s="8">
        <v>6.2901849459624231</v>
      </c>
      <c r="I149" s="8">
        <v>47.869476682626654</v>
      </c>
      <c r="J149" s="8">
        <v>0</v>
      </c>
      <c r="K149" s="8">
        <v>97.658893129771002</v>
      </c>
      <c r="L149" s="8">
        <v>57.679405597964376</v>
      </c>
      <c r="M149" s="8">
        <v>45.626005089058523</v>
      </c>
      <c r="N149" s="8">
        <v>12.053400508905852</v>
      </c>
      <c r="O149" s="8">
        <v>42.320594402035624</v>
      </c>
      <c r="P149" s="8">
        <v>0</v>
      </c>
      <c r="Q149" s="8">
        <v>57.046361323155217</v>
      </c>
      <c r="R149" s="8">
        <v>54.187353689567431</v>
      </c>
      <c r="S149" s="8">
        <v>11.482785411365564</v>
      </c>
      <c r="T149" s="8">
        <v>42.704568278201869</v>
      </c>
      <c r="U149" s="8">
        <v>45.812646310432569</v>
      </c>
      <c r="V149" s="8">
        <v>0</v>
      </c>
      <c r="W149" s="101"/>
      <c r="X149" s="101"/>
      <c r="Y149" s="101"/>
      <c r="Z149" s="101"/>
      <c r="AA149" s="101"/>
      <c r="AB149" s="101"/>
      <c r="AC149" s="101"/>
      <c r="AD149" s="101"/>
    </row>
    <row r="150" spans="1:30" s="98" customFormat="1" ht="12" x14ac:dyDescent="0.25">
      <c r="A150" s="101" t="s">
        <v>143</v>
      </c>
      <c r="B150" s="8">
        <v>2012</v>
      </c>
      <c r="C150" s="101" t="s">
        <v>17</v>
      </c>
      <c r="D150" s="8">
        <v>1122457</v>
      </c>
      <c r="E150" s="8">
        <v>83.300382681202734</v>
      </c>
      <c r="F150" s="8">
        <v>52.130523317373346</v>
      </c>
      <c r="G150" s="8">
        <v>45.840338371410922</v>
      </c>
      <c r="H150" s="8">
        <v>6.2901849459624231</v>
      </c>
      <c r="I150" s="8">
        <v>47.869476682626654</v>
      </c>
      <c r="J150" s="8">
        <v>0</v>
      </c>
      <c r="K150" s="8">
        <v>97.658893129771002</v>
      </c>
      <c r="L150" s="8">
        <v>57.679405597964376</v>
      </c>
      <c r="M150" s="8">
        <v>45.626005089058523</v>
      </c>
      <c r="N150" s="8">
        <v>12.053400508905852</v>
      </c>
      <c r="O150" s="8">
        <v>42.320594402035624</v>
      </c>
      <c r="P150" s="8">
        <v>0</v>
      </c>
      <c r="Q150" s="8">
        <v>57.046361323155217</v>
      </c>
      <c r="R150" s="8">
        <v>54.187353689567431</v>
      </c>
      <c r="S150" s="8">
        <v>11.482785411365564</v>
      </c>
      <c r="T150" s="8">
        <v>42.704568278201869</v>
      </c>
      <c r="U150" s="8">
        <v>45.812646310432569</v>
      </c>
      <c r="V150" s="8">
        <v>0</v>
      </c>
      <c r="W150" s="101"/>
      <c r="X150" s="101"/>
      <c r="Y150" s="101"/>
      <c r="Z150" s="101"/>
      <c r="AA150" s="101"/>
      <c r="AB150" s="101"/>
      <c r="AC150" s="101"/>
      <c r="AD150" s="101"/>
    </row>
    <row r="151" spans="1:30" s="98" customFormat="1" ht="12" x14ac:dyDescent="0.25">
      <c r="A151" s="101" t="s">
        <v>143</v>
      </c>
      <c r="B151" s="8">
        <v>2013</v>
      </c>
      <c r="C151" s="101" t="s">
        <v>17</v>
      </c>
      <c r="D151" s="8">
        <v>1147858</v>
      </c>
      <c r="E151" s="8">
        <v>83.300382681202734</v>
      </c>
      <c r="F151" s="8">
        <v>52.130523317373346</v>
      </c>
      <c r="G151" s="8">
        <v>45.840338371410922</v>
      </c>
      <c r="H151" s="8">
        <v>6.2901849459624231</v>
      </c>
      <c r="I151" s="8">
        <v>47.869476682626654</v>
      </c>
      <c r="J151" s="8">
        <v>0</v>
      </c>
      <c r="K151" s="8">
        <v>97.658893129771002</v>
      </c>
      <c r="L151" s="8">
        <v>57.679405597964376</v>
      </c>
      <c r="M151" s="8">
        <v>45.626005089058523</v>
      </c>
      <c r="N151" s="8">
        <v>12.053400508905852</v>
      </c>
      <c r="O151" s="8">
        <v>42.320594402035624</v>
      </c>
      <c r="P151" s="8">
        <v>0</v>
      </c>
      <c r="Q151" s="8">
        <v>57.046361323155217</v>
      </c>
      <c r="R151" s="8">
        <v>54.187353689567431</v>
      </c>
      <c r="S151" s="8">
        <v>11.482785411365564</v>
      </c>
      <c r="T151" s="8">
        <v>42.704568278201869</v>
      </c>
      <c r="U151" s="8">
        <v>45.812646310432569</v>
      </c>
      <c r="V151" s="8">
        <v>0</v>
      </c>
      <c r="W151" s="101"/>
      <c r="X151" s="101"/>
      <c r="Y151" s="101"/>
      <c r="Z151" s="101"/>
      <c r="AA151" s="101"/>
      <c r="AB151" s="101"/>
      <c r="AC151" s="101"/>
      <c r="AD151" s="101"/>
    </row>
    <row r="152" spans="1:30" s="98" customFormat="1" ht="12" x14ac:dyDescent="0.25">
      <c r="A152" s="101" t="s">
        <v>143</v>
      </c>
      <c r="B152" s="8">
        <v>2014</v>
      </c>
      <c r="C152" s="101" t="s">
        <v>17</v>
      </c>
      <c r="D152" s="8">
        <v>1173021</v>
      </c>
      <c r="E152" s="8">
        <v>83.300382681202734</v>
      </c>
      <c r="F152" s="8">
        <v>52.130523317373346</v>
      </c>
      <c r="G152" s="8">
        <v>45.840338371410922</v>
      </c>
      <c r="H152" s="8">
        <v>6.2901849459624231</v>
      </c>
      <c r="I152" s="8">
        <v>47.869476682626654</v>
      </c>
      <c r="J152" s="8">
        <v>0</v>
      </c>
      <c r="K152" s="8">
        <v>97.658893129771002</v>
      </c>
      <c r="L152" s="8">
        <v>57.679405597964376</v>
      </c>
      <c r="M152" s="8">
        <v>45.626005089058523</v>
      </c>
      <c r="N152" s="8">
        <v>12.053400508905852</v>
      </c>
      <c r="O152" s="8">
        <v>42.320594402035624</v>
      </c>
      <c r="P152" s="8">
        <v>0</v>
      </c>
      <c r="Q152" s="8">
        <v>57.046361323155217</v>
      </c>
      <c r="R152" s="8">
        <v>54.187353689567431</v>
      </c>
      <c r="S152" s="8">
        <v>11.482785411365564</v>
      </c>
      <c r="T152" s="8">
        <v>42.704568278201869</v>
      </c>
      <c r="U152" s="8">
        <v>45.812646310432569</v>
      </c>
      <c r="V152" s="8">
        <v>0</v>
      </c>
      <c r="W152" s="101"/>
      <c r="X152" s="101"/>
      <c r="Y152" s="101"/>
      <c r="Z152" s="101"/>
      <c r="AA152" s="101"/>
      <c r="AB152" s="101"/>
      <c r="AC152" s="101"/>
      <c r="AD152" s="101"/>
    </row>
    <row r="153" spans="1:30" s="98" customFormat="1" ht="12" x14ac:dyDescent="0.25">
      <c r="A153" s="101" t="s">
        <v>143</v>
      </c>
      <c r="B153" s="8">
        <v>2015</v>
      </c>
      <c r="C153" s="101" t="s">
        <v>17</v>
      </c>
      <c r="D153" s="8">
        <v>1196968</v>
      </c>
      <c r="E153" s="8">
        <v>83.300382681202734</v>
      </c>
      <c r="F153" s="8">
        <v>52.130523317373346</v>
      </c>
      <c r="G153" s="8">
        <v>45.840338371410922</v>
      </c>
      <c r="H153" s="8">
        <v>6.2901849459624231</v>
      </c>
      <c r="I153" s="8">
        <v>47.869476682626654</v>
      </c>
      <c r="J153" s="8">
        <v>0</v>
      </c>
      <c r="K153" s="8">
        <v>97.658893129771002</v>
      </c>
      <c r="L153" s="8">
        <v>57.679405597964376</v>
      </c>
      <c r="M153" s="8">
        <v>45.626005089058523</v>
      </c>
      <c r="N153" s="8">
        <v>12.053400508905852</v>
      </c>
      <c r="O153" s="8">
        <v>42.320594402035624</v>
      </c>
      <c r="P153" s="8">
        <v>0</v>
      </c>
      <c r="Q153" s="8">
        <v>57.046361323155217</v>
      </c>
      <c r="R153" s="8">
        <v>54.187353689567431</v>
      </c>
      <c r="S153" s="8">
        <v>11.482785411365564</v>
      </c>
      <c r="T153" s="8">
        <v>42.704568278201869</v>
      </c>
      <c r="U153" s="8">
        <v>45.812646310432569</v>
      </c>
      <c r="V153" s="8">
        <v>0</v>
      </c>
      <c r="W153" s="101"/>
      <c r="X153" s="101"/>
      <c r="Y153" s="101"/>
      <c r="Z153" s="101"/>
      <c r="AA153" s="101"/>
      <c r="AB153" s="101"/>
      <c r="AC153" s="101"/>
      <c r="AD153" s="101"/>
    </row>
    <row r="154" spans="1:30" s="98" customFormat="1" ht="12" x14ac:dyDescent="0.25">
      <c r="A154" s="101" t="s">
        <v>143</v>
      </c>
      <c r="B154" s="8">
        <v>2016</v>
      </c>
      <c r="C154" s="101" t="s">
        <v>17</v>
      </c>
      <c r="D154" s="8">
        <v>1220118</v>
      </c>
      <c r="E154" s="8">
        <v>83.300382681202734</v>
      </c>
      <c r="F154" s="8">
        <v>52.130523317373346</v>
      </c>
      <c r="G154" s="8">
        <v>45.840338371410922</v>
      </c>
      <c r="H154" s="8">
        <v>6.2901849459624231</v>
      </c>
      <c r="I154" s="8">
        <v>47.869476682626654</v>
      </c>
      <c r="J154" s="8">
        <v>0</v>
      </c>
      <c r="K154" s="8">
        <v>97.658893129771002</v>
      </c>
      <c r="L154" s="8">
        <v>57.679405597964376</v>
      </c>
      <c r="M154" s="8">
        <v>45.626005089058523</v>
      </c>
      <c r="N154" s="8">
        <v>12.053400508905852</v>
      </c>
      <c r="O154" s="8">
        <v>42.320594402035624</v>
      </c>
      <c r="P154" s="8">
        <v>0</v>
      </c>
      <c r="Q154" s="8">
        <v>57.046361323155217</v>
      </c>
      <c r="R154" s="8">
        <v>54.187353689567431</v>
      </c>
      <c r="S154" s="8">
        <v>11.482785411365564</v>
      </c>
      <c r="T154" s="8">
        <v>42.704568278201869</v>
      </c>
      <c r="U154" s="8">
        <v>45.812646310432569</v>
      </c>
      <c r="V154" s="8">
        <v>0</v>
      </c>
      <c r="W154" s="101"/>
      <c r="X154" s="101"/>
      <c r="Y154" s="101"/>
      <c r="Z154" s="101"/>
      <c r="AA154" s="101"/>
      <c r="AB154" s="101"/>
      <c r="AC154" s="101"/>
      <c r="AD154" s="101"/>
    </row>
    <row r="155" spans="1:30" s="98" customFormat="1" ht="12" x14ac:dyDescent="0.25">
      <c r="A155" s="101" t="s">
        <v>143</v>
      </c>
      <c r="B155" s="8">
        <v>2017</v>
      </c>
      <c r="C155" s="101" t="s">
        <v>17</v>
      </c>
      <c r="D155" s="8">
        <v>1242328</v>
      </c>
      <c r="E155" s="8">
        <v>83.300382681202734</v>
      </c>
      <c r="F155" s="8">
        <v>52.130523317373346</v>
      </c>
      <c r="G155" s="8">
        <v>45.840338371410922</v>
      </c>
      <c r="H155" s="8">
        <v>6.2901849459624231</v>
      </c>
      <c r="I155" s="8">
        <v>47.869476682626654</v>
      </c>
      <c r="J155" s="8">
        <v>0</v>
      </c>
      <c r="K155" s="8">
        <v>97.658893129771002</v>
      </c>
      <c r="L155" s="8">
        <v>57.679405597964376</v>
      </c>
      <c r="M155" s="8">
        <v>45.626005089058523</v>
      </c>
      <c r="N155" s="8">
        <v>12.053400508905852</v>
      </c>
      <c r="O155" s="8">
        <v>42.320594402035624</v>
      </c>
      <c r="P155" s="8">
        <v>0</v>
      </c>
      <c r="Q155" s="8">
        <v>57.046361323155217</v>
      </c>
      <c r="R155" s="8">
        <v>54.187353689567431</v>
      </c>
      <c r="S155" s="8">
        <v>11.482785411365564</v>
      </c>
      <c r="T155" s="8">
        <v>42.704568278201869</v>
      </c>
      <c r="U155" s="8">
        <v>45.812646310432569</v>
      </c>
      <c r="V155" s="8">
        <v>0</v>
      </c>
      <c r="W155" s="101"/>
      <c r="X155" s="101"/>
      <c r="Y155" s="101"/>
      <c r="Z155" s="101"/>
      <c r="AA155" s="101"/>
      <c r="AB155" s="101"/>
      <c r="AC155" s="101"/>
      <c r="AD155" s="101"/>
    </row>
    <row r="156" spans="1:30" s="98" customFormat="1" ht="12" x14ac:dyDescent="0.25">
      <c r="A156" s="101" t="s">
        <v>143</v>
      </c>
      <c r="B156" s="8">
        <v>2018</v>
      </c>
      <c r="C156" s="101" t="s">
        <v>17</v>
      </c>
      <c r="D156" s="8">
        <v>1265922</v>
      </c>
      <c r="E156" s="8">
        <v>83.300382681202734</v>
      </c>
      <c r="F156" s="8">
        <v>52.130523317373346</v>
      </c>
      <c r="G156" s="8">
        <v>45.840338371410922</v>
      </c>
      <c r="H156" s="8">
        <v>6.2901849459624231</v>
      </c>
      <c r="I156" s="8">
        <v>47.869476682626654</v>
      </c>
      <c r="J156" s="8">
        <v>0</v>
      </c>
      <c r="K156" s="8">
        <v>97.658893129771002</v>
      </c>
      <c r="L156" s="8">
        <v>57.679405597964376</v>
      </c>
      <c r="M156" s="8">
        <v>45.626005089058523</v>
      </c>
      <c r="N156" s="8">
        <v>12.053400508905852</v>
      </c>
      <c r="O156" s="8">
        <v>42.320594402035624</v>
      </c>
      <c r="P156" s="8">
        <v>0</v>
      </c>
      <c r="Q156" s="8">
        <v>57.046361323155217</v>
      </c>
      <c r="R156" s="8">
        <v>54.187353689567431</v>
      </c>
      <c r="S156" s="8">
        <v>11.482785411365564</v>
      </c>
      <c r="T156" s="8">
        <v>42.704568278201869</v>
      </c>
      <c r="U156" s="8">
        <v>45.812646310432569</v>
      </c>
      <c r="V156" s="8">
        <v>0</v>
      </c>
      <c r="W156" s="101"/>
      <c r="X156" s="101"/>
      <c r="Y156" s="101"/>
      <c r="Z156" s="101"/>
      <c r="AA156" s="101"/>
      <c r="AB156" s="101"/>
      <c r="AC156" s="101"/>
      <c r="AD156" s="101"/>
    </row>
    <row r="157" spans="1:30" s="98" customFormat="1" ht="12" x14ac:dyDescent="0.25">
      <c r="A157" s="101" t="s">
        <v>143</v>
      </c>
      <c r="B157" s="8">
        <v>2019</v>
      </c>
      <c r="C157" s="101" t="s">
        <v>17</v>
      </c>
      <c r="D157" s="8">
        <v>1289081</v>
      </c>
      <c r="E157" s="8">
        <v>83.300382681202734</v>
      </c>
      <c r="F157" s="8">
        <v>52.130523317373346</v>
      </c>
      <c r="G157" s="8">
        <v>45.840338371410922</v>
      </c>
      <c r="H157" s="8">
        <v>6.2901849459624231</v>
      </c>
      <c r="I157" s="8">
        <v>47.869476682626654</v>
      </c>
      <c r="J157" s="8">
        <v>0</v>
      </c>
      <c r="K157" s="8">
        <v>97.658893129771002</v>
      </c>
      <c r="L157" s="8">
        <v>57.679405597964376</v>
      </c>
      <c r="M157" s="8">
        <v>45.626005089058523</v>
      </c>
      <c r="N157" s="8">
        <v>12.053400508905852</v>
      </c>
      <c r="O157" s="8">
        <v>42.320594402035624</v>
      </c>
      <c r="P157" s="8">
        <v>0</v>
      </c>
      <c r="Q157" s="8">
        <v>57.046361323155217</v>
      </c>
      <c r="R157" s="8">
        <v>54.187353689567431</v>
      </c>
      <c r="S157" s="8">
        <v>11.482785411365564</v>
      </c>
      <c r="T157" s="8">
        <v>42.704568278201869</v>
      </c>
      <c r="U157" s="8">
        <v>45.812646310432569</v>
      </c>
      <c r="V157" s="8">
        <v>0</v>
      </c>
      <c r="W157" s="101"/>
      <c r="X157" s="101"/>
      <c r="Y157" s="101"/>
      <c r="Z157" s="101"/>
      <c r="AA157" s="101"/>
      <c r="AB157" s="101"/>
      <c r="AC157" s="101"/>
      <c r="AD157" s="101"/>
    </row>
    <row r="158" spans="1:30" s="98" customFormat="1" ht="12" x14ac:dyDescent="0.25">
      <c r="A158" s="101" t="s">
        <v>143</v>
      </c>
      <c r="B158" s="8">
        <v>2020</v>
      </c>
      <c r="C158" s="101" t="s">
        <v>17</v>
      </c>
      <c r="D158" s="8">
        <v>1311489</v>
      </c>
      <c r="E158" s="8">
        <v>83.300382681202734</v>
      </c>
      <c r="F158" s="8">
        <v>52.130523317373346</v>
      </c>
      <c r="G158" s="8">
        <v>45.840338371410922</v>
      </c>
      <c r="H158" s="8">
        <v>6.2901849459624231</v>
      </c>
      <c r="I158" s="8">
        <v>47.869476682626654</v>
      </c>
      <c r="J158" s="8">
        <v>0</v>
      </c>
      <c r="K158" s="8">
        <v>97.658893129771002</v>
      </c>
      <c r="L158" s="8">
        <v>57.679405597964376</v>
      </c>
      <c r="M158" s="8">
        <v>45.626005089058523</v>
      </c>
      <c r="N158" s="8">
        <v>12.053400508905852</v>
      </c>
      <c r="O158" s="8">
        <v>42.320594402035624</v>
      </c>
      <c r="P158" s="8">
        <v>0</v>
      </c>
      <c r="Q158" s="8">
        <v>57.046361323155217</v>
      </c>
      <c r="R158" s="8">
        <v>54.187353689567431</v>
      </c>
      <c r="S158" s="8">
        <v>11.482785411365564</v>
      </c>
      <c r="T158" s="8">
        <v>42.704568278201869</v>
      </c>
      <c r="U158" s="8">
        <v>45.812646310432569</v>
      </c>
      <c r="V158" s="8">
        <v>0</v>
      </c>
      <c r="W158" s="101"/>
      <c r="X158" s="101"/>
      <c r="Y158" s="101"/>
      <c r="Z158" s="101"/>
      <c r="AA158" s="101"/>
      <c r="AB158" s="101"/>
      <c r="AC158" s="101"/>
      <c r="AD158" s="101"/>
    </row>
    <row r="159" spans="1:30" s="98" customFormat="1" ht="12" x14ac:dyDescent="0.25">
      <c r="A159" s="101" t="s">
        <v>143</v>
      </c>
      <c r="B159" s="8">
        <v>2021</v>
      </c>
      <c r="C159" s="101" t="s">
        <v>17</v>
      </c>
      <c r="D159" s="8">
        <v>1331349</v>
      </c>
      <c r="E159" s="8">
        <v>83.300382681202734</v>
      </c>
      <c r="F159" s="8">
        <v>52.130523317373346</v>
      </c>
      <c r="G159" s="8">
        <v>45.840338371410922</v>
      </c>
      <c r="H159" s="8">
        <v>6.2901849459624231</v>
      </c>
      <c r="I159" s="8">
        <v>47.869476682626654</v>
      </c>
      <c r="J159" s="8">
        <v>0</v>
      </c>
      <c r="K159" s="8">
        <v>97.658893129771002</v>
      </c>
      <c r="L159" s="8">
        <v>57.679405597964376</v>
      </c>
      <c r="M159" s="8">
        <v>45.626005089058523</v>
      </c>
      <c r="N159" s="8">
        <v>12.053400508905852</v>
      </c>
      <c r="O159" s="8">
        <v>42.320594402035624</v>
      </c>
      <c r="P159" s="8">
        <v>0</v>
      </c>
      <c r="Q159" s="8">
        <v>57.046361323155217</v>
      </c>
      <c r="R159" s="8">
        <v>54.187353689567431</v>
      </c>
      <c r="S159" s="8">
        <v>11.482785411365564</v>
      </c>
      <c r="T159" s="8">
        <v>42.704568278201869</v>
      </c>
      <c r="U159" s="8">
        <v>45.812646310432569</v>
      </c>
      <c r="V159" s="8">
        <v>0</v>
      </c>
      <c r="W159" s="101"/>
      <c r="X159" s="101"/>
      <c r="Y159" s="101"/>
      <c r="Z159" s="101"/>
      <c r="AA159" s="101"/>
      <c r="AB159" s="101"/>
      <c r="AC159" s="101"/>
      <c r="AD159" s="101"/>
    </row>
    <row r="160" spans="1:30" s="98" customFormat="1" ht="12" x14ac:dyDescent="0.25">
      <c r="A160" s="101" t="s">
        <v>143</v>
      </c>
      <c r="B160" s="8">
        <v>2022</v>
      </c>
      <c r="C160" s="101" t="s">
        <v>17</v>
      </c>
      <c r="D160" s="8">
        <v>1350453</v>
      </c>
      <c r="E160" s="8">
        <v>83.300382681202734</v>
      </c>
      <c r="F160" s="8">
        <v>52.130523317373346</v>
      </c>
      <c r="G160" s="8">
        <v>45.840338371410922</v>
      </c>
      <c r="H160" s="8">
        <v>6.2901849459624231</v>
      </c>
      <c r="I160" s="8">
        <v>47.869476682626654</v>
      </c>
      <c r="J160" s="8">
        <v>0</v>
      </c>
      <c r="K160" s="8">
        <v>97.658893129771002</v>
      </c>
      <c r="L160" s="8">
        <v>57.679405597964376</v>
      </c>
      <c r="M160" s="8">
        <v>45.626005089058523</v>
      </c>
      <c r="N160" s="8">
        <v>12.053400508905852</v>
      </c>
      <c r="O160" s="8">
        <v>42.320594402035624</v>
      </c>
      <c r="P160" s="8">
        <v>0</v>
      </c>
      <c r="Q160" s="8">
        <v>57.046361323155217</v>
      </c>
      <c r="R160" s="8">
        <v>54.187353689567431</v>
      </c>
      <c r="S160" s="8">
        <v>11.482785411365564</v>
      </c>
      <c r="T160" s="8">
        <v>42.704568278201869</v>
      </c>
      <c r="U160" s="8">
        <v>45.812646310432569</v>
      </c>
      <c r="V160" s="8">
        <v>0</v>
      </c>
      <c r="W160" s="101"/>
      <c r="X160" s="101"/>
      <c r="Y160" s="101"/>
      <c r="Z160" s="101"/>
      <c r="AA160" s="101"/>
      <c r="AB160" s="101"/>
      <c r="AC160" s="101"/>
      <c r="AD160" s="101"/>
    </row>
    <row r="161" spans="1:30" s="98" customFormat="1" ht="12" x14ac:dyDescent="0.25">
      <c r="A161" s="101" t="s">
        <v>143</v>
      </c>
      <c r="B161" s="8">
        <v>2023</v>
      </c>
      <c r="C161" s="101" t="s">
        <v>17</v>
      </c>
      <c r="D161" s="8">
        <v>1366576</v>
      </c>
      <c r="E161" s="8">
        <v>83.300382681202734</v>
      </c>
      <c r="F161" s="8">
        <v>52.130523317373346</v>
      </c>
      <c r="G161" s="8">
        <v>45.840338371410922</v>
      </c>
      <c r="H161" s="8">
        <v>6.2901849459624231</v>
      </c>
      <c r="I161" s="8">
        <v>47.869476682626654</v>
      </c>
      <c r="J161" s="8">
        <v>0</v>
      </c>
      <c r="K161" s="8">
        <v>97.658893129771002</v>
      </c>
      <c r="L161" s="8">
        <v>57.679405597964376</v>
      </c>
      <c r="M161" s="8">
        <v>45.626005089058523</v>
      </c>
      <c r="N161" s="8">
        <v>12.053400508905852</v>
      </c>
      <c r="O161" s="8">
        <v>42.320594402035624</v>
      </c>
      <c r="P161" s="8">
        <v>0</v>
      </c>
      <c r="Q161" s="8">
        <v>57.046361323155217</v>
      </c>
      <c r="R161" s="8">
        <v>54.187353689567431</v>
      </c>
      <c r="S161" s="8">
        <v>11.482785411365564</v>
      </c>
      <c r="T161" s="8">
        <v>42.704568278201869</v>
      </c>
      <c r="U161" s="8">
        <v>45.812646310432569</v>
      </c>
      <c r="V161" s="8">
        <v>0</v>
      </c>
      <c r="W161" s="101"/>
      <c r="X161" s="101"/>
      <c r="Y161" s="101"/>
      <c r="Z161" s="101"/>
      <c r="AA161" s="101"/>
      <c r="AB161" s="101"/>
      <c r="AC161" s="101"/>
      <c r="AD161" s="101"/>
    </row>
    <row r="162" spans="1:30" s="98" customFormat="1" ht="12" x14ac:dyDescent="0.25">
      <c r="A162" s="101" t="s">
        <v>143</v>
      </c>
      <c r="B162" s="8">
        <v>2024</v>
      </c>
      <c r="C162" s="101" t="s">
        <v>17</v>
      </c>
      <c r="D162" s="8">
        <v>1380406</v>
      </c>
      <c r="E162" s="8">
        <v>83.300382681202734</v>
      </c>
      <c r="F162" s="8">
        <v>52.130523317373346</v>
      </c>
      <c r="G162" s="8">
        <v>45.840338371410922</v>
      </c>
      <c r="H162" s="8">
        <v>6.2901849459624231</v>
      </c>
      <c r="I162" s="8">
        <v>47.869476682626654</v>
      </c>
      <c r="J162" s="8">
        <v>0</v>
      </c>
      <c r="K162" s="8">
        <v>97.658893129771002</v>
      </c>
      <c r="L162" s="8">
        <v>57.679405597964376</v>
      </c>
      <c r="M162" s="8">
        <v>45.626005089058523</v>
      </c>
      <c r="N162" s="8">
        <v>12.053400508905852</v>
      </c>
      <c r="O162" s="8">
        <v>42.320594402035624</v>
      </c>
      <c r="P162" s="8">
        <v>0</v>
      </c>
      <c r="Q162" s="8">
        <v>57.046361323155217</v>
      </c>
      <c r="R162" s="8">
        <v>54.187353689567431</v>
      </c>
      <c r="S162" s="8">
        <v>11.482785411365564</v>
      </c>
      <c r="T162" s="8">
        <v>42.704568278201869</v>
      </c>
      <c r="U162" s="8">
        <v>45.812646310432569</v>
      </c>
      <c r="V162" s="8">
        <v>0</v>
      </c>
      <c r="W162" s="101"/>
      <c r="X162" s="101"/>
      <c r="Y162" s="101"/>
      <c r="Z162" s="101"/>
      <c r="AA162" s="101"/>
      <c r="AB162" s="101"/>
      <c r="AC162" s="101"/>
      <c r="AD162" s="101"/>
    </row>
    <row r="163" spans="1:30" s="98" customFormat="1" ht="12" x14ac:dyDescent="0.25">
      <c r="A163" s="101" t="s">
        <v>143</v>
      </c>
      <c r="B163" s="8">
        <v>2025</v>
      </c>
      <c r="C163" s="101" t="s">
        <v>17</v>
      </c>
      <c r="D163" s="8">
        <v>1430714</v>
      </c>
      <c r="E163" s="8">
        <v>83.300382681202734</v>
      </c>
      <c r="F163" s="8">
        <v>52.130523317373346</v>
      </c>
      <c r="G163" s="8">
        <v>45.840338371410922</v>
      </c>
      <c r="H163" s="8">
        <v>6.2901849459624231</v>
      </c>
      <c r="I163" s="8">
        <v>47.869476682626654</v>
      </c>
      <c r="J163" s="8">
        <v>0</v>
      </c>
      <c r="K163" s="8">
        <v>97.658893129771002</v>
      </c>
      <c r="L163" s="8">
        <v>57.679405597964376</v>
      </c>
      <c r="M163" s="8">
        <v>45.626005089058523</v>
      </c>
      <c r="N163" s="8">
        <v>12.053400508905852</v>
      </c>
      <c r="O163" s="8">
        <v>42.320594402035624</v>
      </c>
      <c r="P163" s="8">
        <v>0</v>
      </c>
      <c r="Q163" s="8">
        <v>57.046361323155217</v>
      </c>
      <c r="R163" s="8">
        <v>54.187353689567431</v>
      </c>
      <c r="S163" s="8">
        <v>11.482785411365564</v>
      </c>
      <c r="T163" s="8">
        <v>42.704568278201869</v>
      </c>
      <c r="U163" s="8">
        <v>45.812646310432569</v>
      </c>
      <c r="V163" s="8">
        <v>0</v>
      </c>
      <c r="W163" s="101"/>
      <c r="X163" s="101"/>
      <c r="Y163" s="101"/>
      <c r="Z163" s="101"/>
      <c r="AA163" s="101"/>
      <c r="AB163" s="101"/>
      <c r="AC163" s="101"/>
      <c r="AD163" s="101"/>
    </row>
    <row r="164" spans="1:30" s="98" customFormat="1" ht="12" x14ac:dyDescent="0.25">
      <c r="A164" s="101" t="s">
        <v>143</v>
      </c>
      <c r="B164" s="8">
        <v>2026</v>
      </c>
      <c r="C164" s="101" t="s">
        <v>17</v>
      </c>
      <c r="D164" s="8"/>
      <c r="E164" s="8"/>
      <c r="F164" s="8"/>
      <c r="G164" s="8"/>
      <c r="H164" s="8"/>
      <c r="I164" s="8"/>
      <c r="J164" s="8">
        <v>100</v>
      </c>
      <c r="K164" s="8"/>
      <c r="L164" s="8"/>
      <c r="M164" s="8"/>
      <c r="N164" s="8"/>
      <c r="O164" s="8"/>
      <c r="P164" s="8">
        <v>100</v>
      </c>
      <c r="Q164" s="8"/>
      <c r="R164" s="8"/>
      <c r="S164" s="8"/>
      <c r="T164" s="8"/>
      <c r="U164" s="8"/>
      <c r="V164" s="8">
        <v>100</v>
      </c>
      <c r="W164" s="101"/>
      <c r="X164" s="101"/>
      <c r="Y164" s="101"/>
      <c r="Z164" s="101"/>
      <c r="AA164" s="101"/>
      <c r="AB164" s="101"/>
      <c r="AC164" s="101"/>
      <c r="AD164" s="101"/>
    </row>
    <row r="165" spans="1:30" s="98" customFormat="1" ht="12" x14ac:dyDescent="0.25">
      <c r="A165" s="101" t="s">
        <v>143</v>
      </c>
      <c r="B165" s="8">
        <v>2027</v>
      </c>
      <c r="C165" s="101" t="s">
        <v>17</v>
      </c>
      <c r="D165" s="8"/>
      <c r="E165" s="8"/>
      <c r="F165" s="8"/>
      <c r="G165" s="8"/>
      <c r="H165" s="8"/>
      <c r="I165" s="8"/>
      <c r="J165" s="8">
        <v>100</v>
      </c>
      <c r="K165" s="8"/>
      <c r="L165" s="8"/>
      <c r="M165" s="8"/>
      <c r="N165" s="8"/>
      <c r="O165" s="8"/>
      <c r="P165" s="8">
        <v>100</v>
      </c>
      <c r="Q165" s="8"/>
      <c r="R165" s="8"/>
      <c r="S165" s="8"/>
      <c r="T165" s="8"/>
      <c r="U165" s="8"/>
      <c r="V165" s="8">
        <v>100</v>
      </c>
      <c r="W165" s="101"/>
      <c r="X165" s="101"/>
      <c r="Y165" s="101"/>
      <c r="Z165" s="101"/>
      <c r="AA165" s="101"/>
      <c r="AB165" s="101"/>
      <c r="AC165" s="101"/>
      <c r="AD165" s="101"/>
    </row>
    <row r="166" spans="1:30" s="98" customFormat="1" ht="12" x14ac:dyDescent="0.25">
      <c r="A166" s="101" t="s">
        <v>143</v>
      </c>
      <c r="B166" s="8">
        <v>2028</v>
      </c>
      <c r="C166" s="101" t="s">
        <v>17</v>
      </c>
      <c r="D166" s="8"/>
      <c r="E166" s="8"/>
      <c r="F166" s="8"/>
      <c r="G166" s="8"/>
      <c r="H166" s="8"/>
      <c r="I166" s="8"/>
      <c r="J166" s="8">
        <v>100</v>
      </c>
      <c r="K166" s="8"/>
      <c r="L166" s="8"/>
      <c r="M166" s="8"/>
      <c r="N166" s="8"/>
      <c r="O166" s="8"/>
      <c r="P166" s="8">
        <v>100</v>
      </c>
      <c r="Q166" s="8"/>
      <c r="R166" s="8"/>
      <c r="S166" s="8"/>
      <c r="T166" s="8"/>
      <c r="U166" s="8"/>
      <c r="V166" s="8">
        <v>100</v>
      </c>
      <c r="W166" s="101"/>
      <c r="X166" s="101"/>
      <c r="Y166" s="101"/>
      <c r="Z166" s="101"/>
      <c r="AA166" s="101"/>
      <c r="AB166" s="101"/>
      <c r="AC166" s="101"/>
      <c r="AD166" s="101"/>
    </row>
    <row r="167" spans="1:30" s="98" customFormat="1" ht="12" x14ac:dyDescent="0.25">
      <c r="A167" s="101" t="s">
        <v>143</v>
      </c>
      <c r="B167" s="8">
        <v>2029</v>
      </c>
      <c r="C167" s="101" t="s">
        <v>17</v>
      </c>
      <c r="D167" s="8"/>
      <c r="E167" s="8"/>
      <c r="F167" s="8"/>
      <c r="G167" s="8"/>
      <c r="H167" s="8"/>
      <c r="I167" s="8"/>
      <c r="J167" s="8">
        <v>100</v>
      </c>
      <c r="K167" s="8"/>
      <c r="L167" s="8"/>
      <c r="M167" s="8"/>
      <c r="N167" s="8"/>
      <c r="O167" s="8"/>
      <c r="P167" s="8">
        <v>100</v>
      </c>
      <c r="Q167" s="8"/>
      <c r="R167" s="8"/>
      <c r="S167" s="8"/>
      <c r="T167" s="8"/>
      <c r="U167" s="8"/>
      <c r="V167" s="8">
        <v>100</v>
      </c>
      <c r="W167" s="101"/>
      <c r="X167" s="101"/>
      <c r="Y167" s="101"/>
      <c r="Z167" s="101"/>
      <c r="AA167" s="101"/>
      <c r="AB167" s="101"/>
    </row>
    <row r="168" spans="1:30" s="98" customFormat="1" ht="12" x14ac:dyDescent="0.25">
      <c r="A168" s="101" t="s">
        <v>143</v>
      </c>
      <c r="B168" s="8">
        <v>2030</v>
      </c>
      <c r="C168" s="101" t="s">
        <v>17</v>
      </c>
      <c r="D168" s="8"/>
      <c r="E168" s="8"/>
      <c r="F168" s="8"/>
      <c r="G168" s="8"/>
      <c r="H168" s="8"/>
      <c r="I168" s="8"/>
      <c r="J168" s="8">
        <v>100</v>
      </c>
      <c r="K168" s="8"/>
      <c r="L168" s="8"/>
      <c r="M168" s="8"/>
      <c r="N168" s="8"/>
      <c r="O168" s="8"/>
      <c r="P168" s="8">
        <v>100</v>
      </c>
      <c r="Q168" s="8"/>
      <c r="R168" s="8"/>
      <c r="S168" s="8"/>
      <c r="T168" s="8"/>
      <c r="U168" s="8"/>
      <c r="V168" s="8">
        <v>100</v>
      </c>
      <c r="W168" s="101"/>
      <c r="X168" s="101"/>
      <c r="Y168" s="101"/>
      <c r="Z168" s="101"/>
      <c r="AA168" s="101"/>
      <c r="AB168" s="101"/>
    </row>
    <row r="169" spans="1:30" ht="15.6" x14ac:dyDescent="0.3">
      <c r="A169" s="102" t="s">
        <v>143</v>
      </c>
      <c r="B169" s="8">
        <v>2000</v>
      </c>
      <c r="C169" s="102" t="s">
        <v>18</v>
      </c>
      <c r="D169" s="8">
        <v>712270</v>
      </c>
      <c r="E169" s="8"/>
      <c r="F169" s="8"/>
      <c r="G169" s="8"/>
      <c r="H169" s="8"/>
      <c r="I169" s="8"/>
      <c r="J169" s="8">
        <v>100</v>
      </c>
      <c r="K169" s="8"/>
      <c r="L169" s="8"/>
      <c r="M169" s="8"/>
      <c r="N169" s="8"/>
      <c r="O169" s="8"/>
      <c r="P169" s="8">
        <v>100</v>
      </c>
      <c r="Q169" s="8"/>
      <c r="R169" s="8"/>
      <c r="S169" s="8"/>
      <c r="T169" s="8"/>
      <c r="U169" s="8"/>
      <c r="V169" s="8">
        <v>100</v>
      </c>
      <c r="W169" s="102"/>
      <c r="X169" s="102"/>
      <c r="Y169" s="102"/>
      <c r="Z169" s="102"/>
      <c r="AA169" s="102"/>
      <c r="AB169" s="102"/>
    </row>
    <row r="170" spans="1:30" ht="15.6" x14ac:dyDescent="0.3">
      <c r="A170" s="102" t="s">
        <v>143</v>
      </c>
      <c r="B170" s="8">
        <v>2001</v>
      </c>
      <c r="C170" s="102" t="s">
        <v>18</v>
      </c>
      <c r="D170" s="8">
        <v>736488</v>
      </c>
      <c r="E170" s="8"/>
      <c r="F170" s="8"/>
      <c r="G170" s="8"/>
      <c r="H170" s="8"/>
      <c r="I170" s="8"/>
      <c r="J170" s="8">
        <v>100</v>
      </c>
      <c r="K170" s="8"/>
      <c r="L170" s="8"/>
      <c r="M170" s="8"/>
      <c r="N170" s="8"/>
      <c r="O170" s="8"/>
      <c r="P170" s="8">
        <v>100</v>
      </c>
      <c r="Q170" s="8"/>
      <c r="R170" s="8"/>
      <c r="S170" s="8"/>
      <c r="T170" s="8"/>
      <c r="U170" s="8"/>
      <c r="V170" s="8">
        <v>100</v>
      </c>
      <c r="W170" s="102"/>
      <c r="X170" s="102"/>
      <c r="Y170" s="102"/>
      <c r="Z170" s="102"/>
      <c r="AA170" s="102"/>
      <c r="AB170" s="102"/>
    </row>
    <row r="171" spans="1:30" ht="15.6" x14ac:dyDescent="0.3">
      <c r="A171" s="102" t="s">
        <v>143</v>
      </c>
      <c r="B171" s="8">
        <v>2002</v>
      </c>
      <c r="C171" s="102" t="s">
        <v>18</v>
      </c>
      <c r="D171" s="8">
        <v>765824</v>
      </c>
      <c r="E171" s="8"/>
      <c r="F171" s="8"/>
      <c r="G171" s="8"/>
      <c r="H171" s="8"/>
      <c r="I171" s="8"/>
      <c r="J171" s="8">
        <v>100</v>
      </c>
      <c r="K171" s="8"/>
      <c r="L171" s="8"/>
      <c r="M171" s="8"/>
      <c r="N171" s="8"/>
      <c r="O171" s="8"/>
      <c r="P171" s="8">
        <v>100</v>
      </c>
      <c r="Q171" s="8"/>
      <c r="R171" s="8"/>
      <c r="S171" s="8"/>
      <c r="T171" s="8"/>
      <c r="U171" s="8"/>
      <c r="V171" s="8">
        <v>100</v>
      </c>
      <c r="W171" s="102"/>
      <c r="X171" s="102"/>
      <c r="Y171" s="102"/>
      <c r="Z171" s="102"/>
      <c r="AA171" s="102"/>
      <c r="AB171" s="102"/>
    </row>
    <row r="172" spans="1:30" ht="15.6" x14ac:dyDescent="0.3">
      <c r="A172" s="102" t="s">
        <v>143</v>
      </c>
      <c r="B172" s="8">
        <v>2003</v>
      </c>
      <c r="C172" s="102" t="s">
        <v>18</v>
      </c>
      <c r="D172" s="8">
        <v>795216</v>
      </c>
      <c r="E172" s="8"/>
      <c r="F172" s="8"/>
      <c r="G172" s="8"/>
      <c r="H172" s="8"/>
      <c r="I172" s="8"/>
      <c r="J172" s="8">
        <v>100</v>
      </c>
      <c r="K172" s="8"/>
      <c r="L172" s="8"/>
      <c r="M172" s="8"/>
      <c r="N172" s="8"/>
      <c r="O172" s="8"/>
      <c r="P172" s="8">
        <v>100</v>
      </c>
      <c r="Q172" s="8"/>
      <c r="R172" s="8"/>
      <c r="S172" s="8"/>
      <c r="T172" s="8"/>
      <c r="U172" s="8"/>
      <c r="V172" s="8">
        <v>100</v>
      </c>
      <c r="W172" s="102"/>
      <c r="X172" s="102"/>
      <c r="Y172" s="102"/>
      <c r="Z172" s="102"/>
      <c r="AA172" s="102"/>
      <c r="AB172" s="102"/>
    </row>
    <row r="173" spans="1:30" ht="15.6" x14ac:dyDescent="0.3">
      <c r="A173" s="102" t="s">
        <v>143</v>
      </c>
      <c r="B173" s="8">
        <v>2004</v>
      </c>
      <c r="C173" s="102" t="s">
        <v>18</v>
      </c>
      <c r="D173" s="8">
        <v>822578</v>
      </c>
      <c r="E173" s="8"/>
      <c r="F173" s="8"/>
      <c r="G173" s="8"/>
      <c r="H173" s="8"/>
      <c r="I173" s="8"/>
      <c r="J173" s="8">
        <v>100</v>
      </c>
      <c r="K173" s="8"/>
      <c r="L173" s="8"/>
      <c r="M173" s="8"/>
      <c r="N173" s="8"/>
      <c r="O173" s="8"/>
      <c r="P173" s="8">
        <v>100</v>
      </c>
      <c r="Q173" s="8"/>
      <c r="R173" s="8"/>
      <c r="S173" s="8"/>
      <c r="T173" s="8"/>
      <c r="U173" s="8"/>
      <c r="V173" s="8">
        <v>100</v>
      </c>
      <c r="W173" s="102"/>
      <c r="X173" s="102"/>
      <c r="Y173" s="102"/>
      <c r="Z173" s="102"/>
      <c r="AA173" s="102"/>
      <c r="AB173" s="102"/>
    </row>
    <row r="174" spans="1:30" ht="15.6" x14ac:dyDescent="0.3">
      <c r="A174" s="102" t="s">
        <v>143</v>
      </c>
      <c r="B174" s="8">
        <v>2005</v>
      </c>
      <c r="C174" s="102" t="s">
        <v>18</v>
      </c>
      <c r="D174" s="8">
        <v>848300</v>
      </c>
      <c r="E174" s="8"/>
      <c r="F174" s="8"/>
      <c r="G174" s="8"/>
      <c r="H174" s="8"/>
      <c r="I174" s="8"/>
      <c r="J174" s="8">
        <v>100</v>
      </c>
      <c r="K174" s="8"/>
      <c r="L174" s="8"/>
      <c r="M174" s="8"/>
      <c r="N174" s="8"/>
      <c r="O174" s="8"/>
      <c r="P174" s="8">
        <v>100</v>
      </c>
      <c r="Q174" s="8"/>
      <c r="R174" s="8"/>
      <c r="S174" s="8"/>
      <c r="T174" s="8"/>
      <c r="U174" s="8"/>
      <c r="V174" s="8">
        <v>100</v>
      </c>
      <c r="W174" s="102"/>
      <c r="X174" s="102"/>
      <c r="Y174" s="102"/>
      <c r="Z174" s="102"/>
      <c r="AA174" s="102"/>
      <c r="AB174" s="102"/>
    </row>
    <row r="175" spans="1:30" ht="15.6" x14ac:dyDescent="0.3">
      <c r="A175" s="102" t="s">
        <v>143</v>
      </c>
      <c r="B175" s="8">
        <v>2006</v>
      </c>
      <c r="C175" s="102" t="s">
        <v>18</v>
      </c>
      <c r="D175" s="8">
        <v>873857</v>
      </c>
      <c r="E175" s="8"/>
      <c r="F175" s="8"/>
      <c r="G175" s="8"/>
      <c r="H175" s="8"/>
      <c r="I175" s="8"/>
      <c r="J175" s="8">
        <v>100</v>
      </c>
      <c r="K175" s="8"/>
      <c r="L175" s="8"/>
      <c r="M175" s="8"/>
      <c r="N175" s="8"/>
      <c r="O175" s="8"/>
      <c r="P175" s="8">
        <v>100</v>
      </c>
      <c r="Q175" s="8"/>
      <c r="R175" s="8"/>
      <c r="S175" s="8"/>
      <c r="T175" s="8"/>
      <c r="U175" s="8"/>
      <c r="V175" s="8">
        <v>100</v>
      </c>
      <c r="W175" s="102"/>
      <c r="X175" s="102"/>
      <c r="Y175" s="102"/>
      <c r="Z175" s="102"/>
      <c r="AA175" s="102"/>
      <c r="AB175" s="102"/>
    </row>
    <row r="176" spans="1:30" ht="15.6" x14ac:dyDescent="0.3">
      <c r="A176" s="102" t="s">
        <v>143</v>
      </c>
      <c r="B176" s="8">
        <v>2007</v>
      </c>
      <c r="C176" s="102" t="s">
        <v>18</v>
      </c>
      <c r="D176" s="8">
        <v>899337</v>
      </c>
      <c r="E176" s="8"/>
      <c r="F176" s="8"/>
      <c r="G176" s="8"/>
      <c r="H176" s="8"/>
      <c r="I176" s="8"/>
      <c r="J176" s="8">
        <v>100</v>
      </c>
      <c r="K176" s="8"/>
      <c r="L176" s="8"/>
      <c r="M176" s="8"/>
      <c r="N176" s="8"/>
      <c r="O176" s="8"/>
      <c r="P176" s="8">
        <v>100</v>
      </c>
      <c r="Q176" s="8"/>
      <c r="R176" s="8"/>
      <c r="S176" s="8"/>
      <c r="T176" s="8"/>
      <c r="U176" s="8"/>
      <c r="V176" s="8">
        <v>100</v>
      </c>
      <c r="W176" s="102"/>
      <c r="X176" s="102"/>
      <c r="Y176" s="102"/>
      <c r="Z176" s="102"/>
      <c r="AA176" s="102"/>
      <c r="AB176" s="102"/>
    </row>
    <row r="177" spans="1:28" ht="15.6" x14ac:dyDescent="0.3">
      <c r="A177" s="102" t="s">
        <v>143</v>
      </c>
      <c r="B177" s="8">
        <v>2008</v>
      </c>
      <c r="C177" s="102" t="s">
        <v>18</v>
      </c>
      <c r="D177" s="8">
        <v>923225</v>
      </c>
      <c r="E177" s="8"/>
      <c r="F177" s="8"/>
      <c r="G177" s="8"/>
      <c r="H177" s="8"/>
      <c r="I177" s="8"/>
      <c r="J177" s="8">
        <v>100</v>
      </c>
      <c r="K177" s="8"/>
      <c r="L177" s="8"/>
      <c r="M177" s="8"/>
      <c r="N177" s="8"/>
      <c r="O177" s="8"/>
      <c r="P177" s="8">
        <v>100</v>
      </c>
      <c r="Q177" s="8"/>
      <c r="R177" s="8"/>
      <c r="S177" s="8"/>
      <c r="T177" s="8"/>
      <c r="U177" s="8"/>
      <c r="V177" s="8">
        <v>100</v>
      </c>
      <c r="W177" s="102"/>
      <c r="X177" s="102"/>
      <c r="Y177" s="102"/>
      <c r="Z177" s="102"/>
      <c r="AA177" s="102"/>
      <c r="AB177" s="102"/>
    </row>
    <row r="178" spans="1:28" ht="15.6" x14ac:dyDescent="0.3">
      <c r="A178" s="102" t="s">
        <v>143</v>
      </c>
      <c r="B178" s="8">
        <v>2009</v>
      </c>
      <c r="C178" s="102" t="s">
        <v>18</v>
      </c>
      <c r="D178" s="8">
        <v>945963</v>
      </c>
      <c r="E178" s="8"/>
      <c r="F178" s="8"/>
      <c r="G178" s="8"/>
      <c r="H178" s="8"/>
      <c r="I178" s="8"/>
      <c r="J178" s="8">
        <v>100</v>
      </c>
      <c r="K178" s="8"/>
      <c r="L178" s="8"/>
      <c r="M178" s="8"/>
      <c r="N178" s="8"/>
      <c r="O178" s="8"/>
      <c r="P178" s="8">
        <v>100</v>
      </c>
      <c r="Q178" s="8"/>
      <c r="R178" s="8"/>
      <c r="S178" s="8"/>
      <c r="T178" s="8"/>
      <c r="U178" s="8"/>
      <c r="V178" s="8">
        <v>100</v>
      </c>
      <c r="W178" s="102"/>
      <c r="X178" s="102"/>
      <c r="Y178" s="102"/>
      <c r="Z178" s="102"/>
      <c r="AA178" s="102"/>
      <c r="AB178" s="102"/>
    </row>
    <row r="179" spans="1:28" ht="15.6" x14ac:dyDescent="0.3">
      <c r="A179" s="102" t="s">
        <v>143</v>
      </c>
      <c r="B179" s="8">
        <v>2010</v>
      </c>
      <c r="C179" s="102" t="s">
        <v>18</v>
      </c>
      <c r="D179" s="8">
        <v>970812</v>
      </c>
      <c r="E179" s="8"/>
      <c r="F179" s="8"/>
      <c r="G179" s="8"/>
      <c r="H179" s="8"/>
      <c r="I179" s="8"/>
      <c r="J179" s="8">
        <v>100</v>
      </c>
      <c r="K179" s="8"/>
      <c r="L179" s="8"/>
      <c r="M179" s="8"/>
      <c r="N179" s="8"/>
      <c r="O179" s="8"/>
      <c r="P179" s="8">
        <v>100</v>
      </c>
      <c r="Q179" s="8">
        <v>60.41728333333333</v>
      </c>
      <c r="R179" s="8">
        <v>60.41728333333333</v>
      </c>
      <c r="S179" s="8">
        <v>16.32358</v>
      </c>
      <c r="T179" s="8">
        <v>44.09370333333333</v>
      </c>
      <c r="U179" s="8">
        <v>39.58271666666667</v>
      </c>
      <c r="V179" s="8">
        <v>0</v>
      </c>
      <c r="W179" s="102"/>
      <c r="X179" s="102"/>
      <c r="Y179" s="102"/>
      <c r="Z179" s="102"/>
      <c r="AA179" s="102"/>
      <c r="AB179" s="102"/>
    </row>
    <row r="180" spans="1:28" ht="15.6" x14ac:dyDescent="0.3">
      <c r="A180" s="102" t="s">
        <v>143</v>
      </c>
      <c r="B180" s="8">
        <v>2011</v>
      </c>
      <c r="C180" s="102" t="s">
        <v>18</v>
      </c>
      <c r="D180" s="8">
        <v>997121</v>
      </c>
      <c r="E180" s="8">
        <v>98.625036745542417</v>
      </c>
      <c r="F180" s="8">
        <v>81.1069166836769</v>
      </c>
      <c r="G180" s="8">
        <v>65.18518518518519</v>
      </c>
      <c r="H180" s="8">
        <v>15.92173149849171</v>
      </c>
      <c r="I180" s="8">
        <v>18.8930833163231</v>
      </c>
      <c r="J180" s="8">
        <v>0</v>
      </c>
      <c r="K180" s="8">
        <v>98.659815000000009</v>
      </c>
      <c r="L180" s="8">
        <v>69.258129999999255</v>
      </c>
      <c r="M180" s="8">
        <v>68.93925999999999</v>
      </c>
      <c r="N180" s="8">
        <v>0.31886999999926502</v>
      </c>
      <c r="O180" s="8">
        <v>30.741870000000745</v>
      </c>
      <c r="P180" s="8">
        <v>0</v>
      </c>
      <c r="Q180" s="8">
        <v>60.41728333333333</v>
      </c>
      <c r="R180" s="8">
        <v>60.41728333333333</v>
      </c>
      <c r="S180" s="8">
        <v>16.32358</v>
      </c>
      <c r="T180" s="8">
        <v>44.09370333333333</v>
      </c>
      <c r="U180" s="8">
        <v>39.58271666666667</v>
      </c>
      <c r="V180" s="8">
        <v>0</v>
      </c>
      <c r="W180" s="102"/>
      <c r="X180" s="102"/>
      <c r="Y180" s="102"/>
      <c r="Z180" s="102"/>
      <c r="AA180" s="102"/>
      <c r="AB180" s="102"/>
    </row>
    <row r="181" spans="1:28" ht="15.6" x14ac:dyDescent="0.3">
      <c r="A181" s="102" t="s">
        <v>143</v>
      </c>
      <c r="B181" s="8">
        <v>2012</v>
      </c>
      <c r="C181" s="102" t="s">
        <v>18</v>
      </c>
      <c r="D181" s="8">
        <v>1020962</v>
      </c>
      <c r="E181" s="8">
        <v>98.625036745542417</v>
      </c>
      <c r="F181" s="8">
        <v>81.1069166836769</v>
      </c>
      <c r="G181" s="8">
        <v>65.18518518518519</v>
      </c>
      <c r="H181" s="8">
        <v>15.92173149849171</v>
      </c>
      <c r="I181" s="8">
        <v>18.8930833163231</v>
      </c>
      <c r="J181" s="8">
        <v>0</v>
      </c>
      <c r="K181" s="8">
        <v>98.659815000000009</v>
      </c>
      <c r="L181" s="8">
        <v>69.258129999999255</v>
      </c>
      <c r="M181" s="8">
        <v>68.93925999999999</v>
      </c>
      <c r="N181" s="8">
        <v>0.31886999999926502</v>
      </c>
      <c r="O181" s="8">
        <v>30.741870000000745</v>
      </c>
      <c r="P181" s="8">
        <v>0</v>
      </c>
      <c r="Q181" s="8">
        <v>60.41728333333333</v>
      </c>
      <c r="R181" s="8">
        <v>60.41728333333333</v>
      </c>
      <c r="S181" s="8">
        <v>16.32358</v>
      </c>
      <c r="T181" s="8">
        <v>44.09370333333333</v>
      </c>
      <c r="U181" s="8">
        <v>39.58271666666667</v>
      </c>
      <c r="V181" s="8">
        <v>0</v>
      </c>
      <c r="W181" s="102"/>
      <c r="X181" s="102"/>
      <c r="Y181" s="102"/>
      <c r="Z181" s="102"/>
      <c r="AA181" s="102"/>
      <c r="AB181" s="102"/>
    </row>
    <row r="182" spans="1:28" ht="15.6" x14ac:dyDescent="0.3">
      <c r="A182" s="102" t="s">
        <v>143</v>
      </c>
      <c r="B182" s="8">
        <v>2013</v>
      </c>
      <c r="C182" s="102" t="s">
        <v>18</v>
      </c>
      <c r="D182" s="8">
        <v>1044372</v>
      </c>
      <c r="E182" s="8">
        <v>98.625036745542417</v>
      </c>
      <c r="F182" s="8">
        <v>81.1069166836769</v>
      </c>
      <c r="G182" s="8">
        <v>65.18518518518519</v>
      </c>
      <c r="H182" s="8">
        <v>15.92173149849171</v>
      </c>
      <c r="I182" s="8">
        <v>18.8930833163231</v>
      </c>
      <c r="J182" s="8">
        <v>0</v>
      </c>
      <c r="K182" s="8">
        <v>98.659815000000009</v>
      </c>
      <c r="L182" s="8">
        <v>69.258129999999255</v>
      </c>
      <c r="M182" s="8">
        <v>68.93925999999999</v>
      </c>
      <c r="N182" s="8">
        <v>0.31886999999926502</v>
      </c>
      <c r="O182" s="8">
        <v>30.741870000000745</v>
      </c>
      <c r="P182" s="8">
        <v>0</v>
      </c>
      <c r="Q182" s="8">
        <v>60.41728333333333</v>
      </c>
      <c r="R182" s="8">
        <v>60.41728333333333</v>
      </c>
      <c r="S182" s="8">
        <v>16.32358</v>
      </c>
      <c r="T182" s="8">
        <v>44.09370333333333</v>
      </c>
      <c r="U182" s="8">
        <v>39.58271666666667</v>
      </c>
      <c r="V182" s="8">
        <v>0</v>
      </c>
      <c r="W182" s="102"/>
      <c r="X182" s="102"/>
      <c r="Y182" s="102"/>
      <c r="Z182" s="102"/>
      <c r="AA182" s="102"/>
      <c r="AB182" s="102"/>
    </row>
    <row r="183" spans="1:28" ht="15.6" x14ac:dyDescent="0.3">
      <c r="A183" s="102" t="s">
        <v>143</v>
      </c>
      <c r="B183" s="8">
        <v>2014</v>
      </c>
      <c r="C183" s="102" t="s">
        <v>18</v>
      </c>
      <c r="D183" s="8">
        <v>1067184</v>
      </c>
      <c r="E183" s="8">
        <v>98.625036745542417</v>
      </c>
      <c r="F183" s="8">
        <v>81.1069166836769</v>
      </c>
      <c r="G183" s="8">
        <v>65.18518518518519</v>
      </c>
      <c r="H183" s="8">
        <v>15.92173149849171</v>
      </c>
      <c r="I183" s="8">
        <v>18.8930833163231</v>
      </c>
      <c r="J183" s="8">
        <v>0</v>
      </c>
      <c r="K183" s="8">
        <v>98.659815000000009</v>
      </c>
      <c r="L183" s="8">
        <v>69.258129999999255</v>
      </c>
      <c r="M183" s="8">
        <v>68.93925999999999</v>
      </c>
      <c r="N183" s="8">
        <v>0.31886999999926502</v>
      </c>
      <c r="O183" s="8">
        <v>30.741870000000745</v>
      </c>
      <c r="P183" s="8">
        <v>0</v>
      </c>
      <c r="Q183" s="8">
        <v>60.41728333333333</v>
      </c>
      <c r="R183" s="8">
        <v>60.41728333333333</v>
      </c>
      <c r="S183" s="8">
        <v>16.32358</v>
      </c>
      <c r="T183" s="8">
        <v>44.09370333333333</v>
      </c>
      <c r="U183" s="8">
        <v>39.58271666666667</v>
      </c>
      <c r="V183" s="8">
        <v>0</v>
      </c>
      <c r="W183" s="102"/>
      <c r="X183" s="102"/>
      <c r="Y183" s="102"/>
      <c r="Z183" s="102"/>
      <c r="AA183" s="102"/>
      <c r="AB183" s="102"/>
    </row>
    <row r="184" spans="1:28" ht="15.6" x14ac:dyDescent="0.3">
      <c r="A184" s="102" t="s">
        <v>143</v>
      </c>
      <c r="B184" s="8">
        <v>2015</v>
      </c>
      <c r="C184" s="102" t="s">
        <v>18</v>
      </c>
      <c r="D184" s="8">
        <v>1090956</v>
      </c>
      <c r="E184" s="8">
        <v>98.625036745542417</v>
      </c>
      <c r="F184" s="8">
        <v>81.1069166836769</v>
      </c>
      <c r="G184" s="8">
        <v>65.18518518518519</v>
      </c>
      <c r="H184" s="8">
        <v>15.92173149849171</v>
      </c>
      <c r="I184" s="8">
        <v>18.8930833163231</v>
      </c>
      <c r="J184" s="8">
        <v>0</v>
      </c>
      <c r="K184" s="8">
        <v>98.659815000000009</v>
      </c>
      <c r="L184" s="8">
        <v>69.258129999999255</v>
      </c>
      <c r="M184" s="8">
        <v>68.93925999999999</v>
      </c>
      <c r="N184" s="8">
        <v>0.31886999999926502</v>
      </c>
      <c r="O184" s="8">
        <v>30.741870000000745</v>
      </c>
      <c r="P184" s="8">
        <v>0</v>
      </c>
      <c r="Q184" s="8">
        <v>60.41728333333333</v>
      </c>
      <c r="R184" s="8">
        <v>60.41728333333333</v>
      </c>
      <c r="S184" s="8">
        <v>16.32358</v>
      </c>
      <c r="T184" s="8">
        <v>44.09370333333333</v>
      </c>
      <c r="U184" s="8">
        <v>39.58271666666667</v>
      </c>
      <c r="V184" s="8">
        <v>0</v>
      </c>
      <c r="W184" s="102"/>
      <c r="X184" s="102"/>
      <c r="Y184" s="102"/>
      <c r="Z184" s="102"/>
      <c r="AA184" s="102"/>
      <c r="AB184" s="102"/>
    </row>
    <row r="185" spans="1:28" ht="15.6" x14ac:dyDescent="0.3">
      <c r="A185" s="102" t="s">
        <v>143</v>
      </c>
      <c r="B185" s="8">
        <v>2016</v>
      </c>
      <c r="C185" s="102" t="s">
        <v>18</v>
      </c>
      <c r="D185" s="8">
        <v>1115018</v>
      </c>
      <c r="E185" s="8">
        <v>98.625036745542417</v>
      </c>
      <c r="F185" s="8">
        <v>83.506842802910796</v>
      </c>
      <c r="G185" s="8">
        <v>65.18518518518519</v>
      </c>
      <c r="H185" s="8">
        <v>18.321657617725606</v>
      </c>
      <c r="I185" s="8">
        <v>16.493157197089204</v>
      </c>
      <c r="J185" s="8">
        <v>0</v>
      </c>
      <c r="K185" s="8">
        <v>98.659815000000009</v>
      </c>
      <c r="L185" s="8">
        <v>72.816492142856987</v>
      </c>
      <c r="M185" s="8">
        <v>68.93925999999999</v>
      </c>
      <c r="N185" s="8">
        <v>3.8772321428569967</v>
      </c>
      <c r="O185" s="8">
        <v>27.183507857143013</v>
      </c>
      <c r="P185" s="8">
        <v>0</v>
      </c>
      <c r="Q185" s="8">
        <v>60.41728333333333</v>
      </c>
      <c r="R185" s="8">
        <v>60.41728333333333</v>
      </c>
      <c r="S185" s="8">
        <v>16.32358</v>
      </c>
      <c r="T185" s="8">
        <v>44.09370333333333</v>
      </c>
      <c r="U185" s="8">
        <v>39.58271666666667</v>
      </c>
      <c r="V185" s="8">
        <v>0</v>
      </c>
      <c r="W185" s="102"/>
      <c r="X185" s="102"/>
      <c r="Y185" s="102"/>
      <c r="Z185" s="102"/>
      <c r="AA185" s="102"/>
      <c r="AB185" s="102"/>
    </row>
    <row r="186" spans="1:28" ht="15.6" x14ac:dyDescent="0.3">
      <c r="A186" s="102" t="s">
        <v>143</v>
      </c>
      <c r="B186" s="8">
        <v>2017</v>
      </c>
      <c r="C186" s="102" t="s">
        <v>18</v>
      </c>
      <c r="D186" s="8">
        <v>1139067</v>
      </c>
      <c r="E186" s="8">
        <v>98.625036745542417</v>
      </c>
      <c r="F186" s="8">
        <v>85.906768922143783</v>
      </c>
      <c r="G186" s="8">
        <v>65.18518518518519</v>
      </c>
      <c r="H186" s="8">
        <v>20.721583736958593</v>
      </c>
      <c r="I186" s="8">
        <v>14.093231077856217</v>
      </c>
      <c r="J186" s="8">
        <v>0</v>
      </c>
      <c r="K186" s="8">
        <v>98.659815000000009</v>
      </c>
      <c r="L186" s="8">
        <v>76.374854285713809</v>
      </c>
      <c r="M186" s="8">
        <v>68.93925999999999</v>
      </c>
      <c r="N186" s="8">
        <v>7.4355942857138189</v>
      </c>
      <c r="O186" s="8">
        <v>23.625145714286191</v>
      </c>
      <c r="P186" s="8">
        <v>0</v>
      </c>
      <c r="Q186" s="8">
        <v>62.304434173913251</v>
      </c>
      <c r="R186" s="8">
        <v>60.41728333333333</v>
      </c>
      <c r="S186" s="8">
        <v>16.32358</v>
      </c>
      <c r="T186" s="8">
        <v>44.09370333333333</v>
      </c>
      <c r="U186" s="8">
        <v>39.58271666666667</v>
      </c>
      <c r="V186" s="8">
        <v>0</v>
      </c>
      <c r="W186" s="102"/>
      <c r="X186" s="102"/>
      <c r="Y186" s="102"/>
      <c r="Z186" s="102"/>
      <c r="AA186" s="102"/>
      <c r="AB186" s="102"/>
    </row>
    <row r="187" spans="1:28" ht="15.6" x14ac:dyDescent="0.3">
      <c r="A187" s="102" t="s">
        <v>143</v>
      </c>
      <c r="B187" s="8">
        <v>2018</v>
      </c>
      <c r="C187" s="102" t="s">
        <v>18</v>
      </c>
      <c r="D187" s="8">
        <v>1162134</v>
      </c>
      <c r="E187" s="8">
        <v>98.625036745542417</v>
      </c>
      <c r="F187" s="8">
        <v>88.30669504137677</v>
      </c>
      <c r="G187" s="8">
        <v>65.18518518518519</v>
      </c>
      <c r="H187" s="8">
        <v>23.12150985619158</v>
      </c>
      <c r="I187" s="8">
        <v>11.69330495862323</v>
      </c>
      <c r="J187" s="8">
        <v>0</v>
      </c>
      <c r="K187" s="8">
        <v>98.659815000000009</v>
      </c>
      <c r="L187" s="8">
        <v>79.933216428570631</v>
      </c>
      <c r="M187" s="8">
        <v>68.93925999999999</v>
      </c>
      <c r="N187" s="8">
        <v>10.993956428570641</v>
      </c>
      <c r="O187" s="8">
        <v>20.066783571429369</v>
      </c>
      <c r="P187" s="8">
        <v>0</v>
      </c>
      <c r="Q187" s="8">
        <v>68.459413217391557</v>
      </c>
      <c r="R187" s="8">
        <v>60.41728333333333</v>
      </c>
      <c r="S187" s="8">
        <v>16.32358</v>
      </c>
      <c r="T187" s="8">
        <v>44.09370333333333</v>
      </c>
      <c r="U187" s="8">
        <v>39.58271666666667</v>
      </c>
      <c r="V187" s="8">
        <v>0</v>
      </c>
      <c r="W187" s="102"/>
      <c r="X187" s="102"/>
      <c r="Y187" s="102"/>
      <c r="Z187" s="102"/>
      <c r="AA187" s="102"/>
      <c r="AB187" s="102"/>
    </row>
    <row r="188" spans="1:28" ht="15.6" x14ac:dyDescent="0.3">
      <c r="A188" s="102" t="s">
        <v>143</v>
      </c>
      <c r="B188" s="8">
        <v>2019</v>
      </c>
      <c r="C188" s="102" t="s">
        <v>18</v>
      </c>
      <c r="D188" s="8">
        <v>1184334</v>
      </c>
      <c r="E188" s="8">
        <v>98.625036745542417</v>
      </c>
      <c r="F188" s="8">
        <v>90.706621160609757</v>
      </c>
      <c r="G188" s="8">
        <v>65.18518518518519</v>
      </c>
      <c r="H188" s="8">
        <v>25.521435975424566</v>
      </c>
      <c r="I188" s="8">
        <v>9.2933788393902432</v>
      </c>
      <c r="J188" s="8">
        <v>0</v>
      </c>
      <c r="K188" s="8">
        <v>98.659815000000009</v>
      </c>
      <c r="L188" s="8">
        <v>83.491578571428363</v>
      </c>
      <c r="M188" s="8">
        <v>68.93925999999999</v>
      </c>
      <c r="N188" s="8">
        <v>14.552318571428373</v>
      </c>
      <c r="O188" s="8">
        <v>16.508421428571637</v>
      </c>
      <c r="P188" s="8">
        <v>0</v>
      </c>
      <c r="Q188" s="8">
        <v>74.614392260869863</v>
      </c>
      <c r="R188" s="8">
        <v>60.41728333333333</v>
      </c>
      <c r="S188" s="8">
        <v>16.32358</v>
      </c>
      <c r="T188" s="8">
        <v>44.09370333333333</v>
      </c>
      <c r="U188" s="8">
        <v>39.58271666666667</v>
      </c>
      <c r="V188" s="8">
        <v>0</v>
      </c>
      <c r="W188" s="102"/>
      <c r="X188" s="102"/>
      <c r="Y188" s="102"/>
      <c r="Z188" s="102"/>
      <c r="AA188" s="102"/>
      <c r="AB188" s="102"/>
    </row>
    <row r="189" spans="1:28" ht="15.6" x14ac:dyDescent="0.3">
      <c r="A189" s="102" t="s">
        <v>143</v>
      </c>
      <c r="B189" s="8">
        <v>2020</v>
      </c>
      <c r="C189" s="102" t="s">
        <v>18</v>
      </c>
      <c r="D189" s="8">
        <v>1206505</v>
      </c>
      <c r="E189" s="8">
        <v>98.625036745542417</v>
      </c>
      <c r="F189" s="8">
        <v>93.106547279842744</v>
      </c>
      <c r="G189" s="8">
        <v>65.18518518518519</v>
      </c>
      <c r="H189" s="8">
        <v>27.921362094657553</v>
      </c>
      <c r="I189" s="8">
        <v>6.8934527201572564</v>
      </c>
      <c r="J189" s="8">
        <v>0</v>
      </c>
      <c r="K189" s="8">
        <v>98.659815000000009</v>
      </c>
      <c r="L189" s="8">
        <v>87.049940714285185</v>
      </c>
      <c r="M189" s="8">
        <v>68.93925999999999</v>
      </c>
      <c r="N189" s="8">
        <v>18.110680714285195</v>
      </c>
      <c r="O189" s="8">
        <v>12.950059285714815</v>
      </c>
      <c r="P189" s="8">
        <v>0</v>
      </c>
      <c r="Q189" s="8">
        <v>80.769371304348169</v>
      </c>
      <c r="R189" s="8">
        <v>60.41728333333333</v>
      </c>
      <c r="S189" s="8">
        <v>16.32358</v>
      </c>
      <c r="T189" s="8">
        <v>44.09370333333333</v>
      </c>
      <c r="U189" s="8">
        <v>39.58271666666667</v>
      </c>
      <c r="V189" s="8">
        <v>0</v>
      </c>
      <c r="W189" s="102"/>
      <c r="X189" s="102"/>
      <c r="Y189" s="102"/>
      <c r="Z189" s="102"/>
      <c r="AA189" s="102"/>
      <c r="AB189" s="102"/>
    </row>
    <row r="190" spans="1:28" ht="15.6" x14ac:dyDescent="0.3">
      <c r="A190" s="102" t="s">
        <v>143</v>
      </c>
      <c r="B190" s="8">
        <v>2021</v>
      </c>
      <c r="C190" s="102" t="s">
        <v>18</v>
      </c>
      <c r="D190" s="8">
        <v>1224665</v>
      </c>
      <c r="E190" s="8">
        <v>98.625036745542417</v>
      </c>
      <c r="F190" s="8">
        <v>95.50647339907573</v>
      </c>
      <c r="G190" s="8">
        <v>65.18518518518519</v>
      </c>
      <c r="H190" s="8">
        <v>30.32128821389054</v>
      </c>
      <c r="I190" s="8">
        <v>4.4935266009242696</v>
      </c>
      <c r="J190" s="8">
        <v>0</v>
      </c>
      <c r="K190" s="8">
        <v>98.659815000000009</v>
      </c>
      <c r="L190" s="8">
        <v>90.608302857142917</v>
      </c>
      <c r="M190" s="8">
        <v>68.93925999999999</v>
      </c>
      <c r="N190" s="8">
        <v>21.669042857142927</v>
      </c>
      <c r="O190" s="8">
        <v>9.3916971428570832</v>
      </c>
      <c r="P190" s="8">
        <v>0</v>
      </c>
      <c r="Q190" s="8">
        <v>86.924350347826476</v>
      </c>
      <c r="R190" s="8">
        <v>60.41728333333333</v>
      </c>
      <c r="S190" s="8">
        <v>16.32358</v>
      </c>
      <c r="T190" s="8">
        <v>44.09370333333333</v>
      </c>
      <c r="U190" s="8">
        <v>39.58271666666667</v>
      </c>
      <c r="V190" s="8">
        <v>0</v>
      </c>
      <c r="W190" s="102"/>
      <c r="X190" s="102"/>
      <c r="Y190" s="102"/>
      <c r="Z190" s="102"/>
      <c r="AA190" s="102"/>
      <c r="AB190" s="102"/>
    </row>
    <row r="191" spans="1:28" ht="15.6" x14ac:dyDescent="0.3">
      <c r="A191" s="102" t="s">
        <v>143</v>
      </c>
      <c r="B191" s="8">
        <v>2022</v>
      </c>
      <c r="C191" s="102" t="s">
        <v>18</v>
      </c>
      <c r="D191" s="8">
        <v>1242705</v>
      </c>
      <c r="E191" s="8">
        <v>98.625036745542417</v>
      </c>
      <c r="F191" s="8">
        <v>97.906399518308717</v>
      </c>
      <c r="G191" s="8">
        <v>65.18518518518519</v>
      </c>
      <c r="H191" s="8">
        <v>32.721214333123527</v>
      </c>
      <c r="I191" s="8">
        <v>2.0936004816912828</v>
      </c>
      <c r="J191" s="8">
        <v>0</v>
      </c>
      <c r="K191" s="8">
        <v>98.659815000000009</v>
      </c>
      <c r="L191" s="8">
        <v>94.166664999999739</v>
      </c>
      <c r="M191" s="8">
        <v>68.93925999999999</v>
      </c>
      <c r="N191" s="8">
        <v>25.227404999999749</v>
      </c>
      <c r="O191" s="8">
        <v>5.8333350000002611</v>
      </c>
      <c r="P191" s="8">
        <v>0</v>
      </c>
      <c r="Q191" s="8">
        <v>93.079329391304782</v>
      </c>
      <c r="R191" s="8">
        <v>60.41728333333333</v>
      </c>
      <c r="S191" s="8">
        <v>16.32358</v>
      </c>
      <c r="T191" s="8">
        <v>44.09370333333333</v>
      </c>
      <c r="U191" s="8">
        <v>39.58271666666667</v>
      </c>
      <c r="V191" s="8">
        <v>0</v>
      </c>
      <c r="W191" s="102"/>
      <c r="X191" s="102"/>
      <c r="Y191" s="102"/>
      <c r="Z191" s="102"/>
      <c r="AA191" s="102"/>
      <c r="AB191" s="102"/>
    </row>
    <row r="192" spans="1:28" ht="15.6" x14ac:dyDescent="0.3">
      <c r="A192" s="102" t="s">
        <v>143</v>
      </c>
      <c r="B192" s="8">
        <v>2023</v>
      </c>
      <c r="C192" s="102" t="s">
        <v>18</v>
      </c>
      <c r="D192" s="8">
        <v>1257425</v>
      </c>
      <c r="E192" s="8">
        <v>100</v>
      </c>
      <c r="F192" s="8">
        <v>100</v>
      </c>
      <c r="G192" s="8">
        <v>65.18518518518519</v>
      </c>
      <c r="H192" s="8">
        <v>34.81481481481481</v>
      </c>
      <c r="I192" s="8">
        <v>0</v>
      </c>
      <c r="J192" s="8">
        <v>0</v>
      </c>
      <c r="K192" s="8">
        <v>98.659815000000009</v>
      </c>
      <c r="L192" s="8">
        <v>97.725027142856561</v>
      </c>
      <c r="M192" s="8">
        <v>68.93925999999999</v>
      </c>
      <c r="N192" s="8">
        <v>28.785767142856571</v>
      </c>
      <c r="O192" s="8">
        <v>2.2749728571434389</v>
      </c>
      <c r="P192" s="8">
        <v>0</v>
      </c>
      <c r="Q192" s="8">
        <v>99.234308434783088</v>
      </c>
      <c r="R192" s="8">
        <v>60.41728333333333</v>
      </c>
      <c r="S192" s="8">
        <v>16.32358</v>
      </c>
      <c r="T192" s="8">
        <v>44.09370333333333</v>
      </c>
      <c r="U192" s="8">
        <v>39.58271666666667</v>
      </c>
      <c r="V192" s="8">
        <v>0</v>
      </c>
      <c r="W192" s="102"/>
      <c r="X192" s="102"/>
      <c r="Y192" s="102"/>
      <c r="Z192" s="102"/>
      <c r="AA192" s="102"/>
      <c r="AB192" s="102"/>
    </row>
    <row r="193" spans="1:28" ht="15.6" x14ac:dyDescent="0.3">
      <c r="A193" s="102" t="s">
        <v>143</v>
      </c>
      <c r="B193" s="8">
        <v>2024</v>
      </c>
      <c r="C193" s="102" t="s">
        <v>18</v>
      </c>
      <c r="D193" s="8">
        <v>1274279</v>
      </c>
      <c r="E193" s="8">
        <v>100</v>
      </c>
      <c r="F193" s="8">
        <v>100</v>
      </c>
      <c r="G193" s="8">
        <v>65.18518518518519</v>
      </c>
      <c r="H193" s="8">
        <v>34.81481481481481</v>
      </c>
      <c r="I193" s="8">
        <v>0</v>
      </c>
      <c r="J193" s="8">
        <v>0</v>
      </c>
      <c r="K193" s="8">
        <v>100</v>
      </c>
      <c r="L193" s="8">
        <v>100</v>
      </c>
      <c r="M193" s="8">
        <v>68.93925999999999</v>
      </c>
      <c r="N193" s="8">
        <v>31.06074000000001</v>
      </c>
      <c r="O193" s="8">
        <v>0</v>
      </c>
      <c r="P193" s="8">
        <v>0</v>
      </c>
      <c r="Q193" s="8">
        <v>100</v>
      </c>
      <c r="R193" s="8">
        <v>60.41728333333333</v>
      </c>
      <c r="S193" s="8">
        <v>16.32358</v>
      </c>
      <c r="T193" s="8">
        <v>44.09370333333333</v>
      </c>
      <c r="U193" s="8">
        <v>39.58271666666667</v>
      </c>
      <c r="V193" s="8">
        <v>0</v>
      </c>
      <c r="W193" s="102"/>
      <c r="X193" s="102"/>
      <c r="Y193" s="102"/>
      <c r="Z193" s="102"/>
      <c r="AA193" s="102"/>
      <c r="AB193" s="102"/>
    </row>
    <row r="194" spans="1:28" ht="15.6" x14ac:dyDescent="0.3">
      <c r="A194" s="102" t="s">
        <v>143</v>
      </c>
      <c r="B194" s="8">
        <v>2025</v>
      </c>
      <c r="C194" s="102" t="s">
        <v>18</v>
      </c>
      <c r="D194" s="8">
        <v>1321848</v>
      </c>
      <c r="E194" s="8">
        <v>100</v>
      </c>
      <c r="F194" s="8">
        <v>100</v>
      </c>
      <c r="G194" s="8">
        <v>65.18518518518519</v>
      </c>
      <c r="H194" s="8">
        <v>34.81481481481481</v>
      </c>
      <c r="I194" s="8">
        <v>0</v>
      </c>
      <c r="J194" s="8">
        <v>0</v>
      </c>
      <c r="K194" s="8">
        <v>100</v>
      </c>
      <c r="L194" s="8">
        <v>100</v>
      </c>
      <c r="M194" s="8">
        <v>68.93925999999999</v>
      </c>
      <c r="N194" s="8">
        <v>31.06074000000001</v>
      </c>
      <c r="O194" s="8">
        <v>0</v>
      </c>
      <c r="P194" s="8">
        <v>0</v>
      </c>
      <c r="Q194" s="8">
        <v>100</v>
      </c>
      <c r="R194" s="8">
        <v>60.41728333333333</v>
      </c>
      <c r="S194" s="8">
        <v>16.32358</v>
      </c>
      <c r="T194" s="8">
        <v>44.09370333333333</v>
      </c>
      <c r="U194" s="8">
        <v>39.58271666666667</v>
      </c>
      <c r="V194" s="8">
        <v>0</v>
      </c>
      <c r="W194" s="102"/>
      <c r="X194" s="102"/>
      <c r="Y194" s="102"/>
      <c r="Z194" s="102"/>
      <c r="AA194" s="102"/>
      <c r="AB194" s="102"/>
    </row>
    <row r="195" spans="1:28" ht="15.6" x14ac:dyDescent="0.3">
      <c r="A195" s="102" t="s">
        <v>143</v>
      </c>
      <c r="B195" s="8">
        <v>2026</v>
      </c>
      <c r="C195" s="102" t="s">
        <v>18</v>
      </c>
      <c r="D195" s="8"/>
      <c r="E195" s="8"/>
      <c r="F195" s="8">
        <v>100</v>
      </c>
      <c r="G195" s="8"/>
      <c r="H195" s="8"/>
      <c r="I195" s="8">
        <v>0</v>
      </c>
      <c r="J195" s="8">
        <v>100</v>
      </c>
      <c r="K195" s="8"/>
      <c r="L195" s="8">
        <v>100</v>
      </c>
      <c r="M195" s="8"/>
      <c r="N195" s="8"/>
      <c r="O195" s="8">
        <v>0</v>
      </c>
      <c r="P195" s="8">
        <v>100</v>
      </c>
      <c r="Q195" s="8">
        <v>100</v>
      </c>
      <c r="R195" s="8"/>
      <c r="S195" s="8"/>
      <c r="T195" s="8"/>
      <c r="U195" s="8"/>
      <c r="V195" s="8">
        <v>100</v>
      </c>
      <c r="W195" s="102"/>
      <c r="X195" s="102"/>
      <c r="Y195" s="102"/>
      <c r="Z195" s="102"/>
      <c r="AA195" s="102"/>
      <c r="AB195" s="102"/>
    </row>
    <row r="196" spans="1:28" ht="15.6" x14ac:dyDescent="0.3">
      <c r="A196" s="102" t="s">
        <v>143</v>
      </c>
      <c r="B196" s="8">
        <v>2027</v>
      </c>
      <c r="C196" s="102" t="s">
        <v>18</v>
      </c>
      <c r="D196" s="8"/>
      <c r="E196" s="8"/>
      <c r="F196" s="8">
        <v>100</v>
      </c>
      <c r="G196" s="8"/>
      <c r="H196" s="8"/>
      <c r="I196" s="8">
        <v>0</v>
      </c>
      <c r="J196" s="8">
        <v>100</v>
      </c>
      <c r="K196" s="8"/>
      <c r="L196" s="8">
        <v>100</v>
      </c>
      <c r="M196" s="8"/>
      <c r="N196" s="8"/>
      <c r="O196" s="8">
        <v>0</v>
      </c>
      <c r="P196" s="8">
        <v>100</v>
      </c>
      <c r="Q196" s="8">
        <v>100</v>
      </c>
      <c r="R196" s="8"/>
      <c r="S196" s="8"/>
      <c r="T196" s="8"/>
      <c r="U196" s="8"/>
      <c r="V196" s="8">
        <v>100</v>
      </c>
      <c r="W196" s="102"/>
      <c r="X196" s="102"/>
      <c r="Y196" s="102"/>
      <c r="Z196" s="102"/>
      <c r="AA196" s="102"/>
      <c r="AB196" s="102"/>
    </row>
    <row r="197" spans="1:28" ht="15.6" x14ac:dyDescent="0.3">
      <c r="A197" s="102" t="s">
        <v>143</v>
      </c>
      <c r="B197" s="8">
        <v>2028</v>
      </c>
      <c r="C197" s="102" t="s">
        <v>18</v>
      </c>
      <c r="D197" s="8"/>
      <c r="E197" s="8"/>
      <c r="F197" s="8">
        <v>100</v>
      </c>
      <c r="G197" s="8"/>
      <c r="H197" s="8"/>
      <c r="I197" s="8">
        <v>0</v>
      </c>
      <c r="J197" s="8">
        <v>100</v>
      </c>
      <c r="K197" s="8"/>
      <c r="L197" s="8">
        <v>100</v>
      </c>
      <c r="M197" s="8"/>
      <c r="N197" s="8"/>
      <c r="O197" s="8">
        <v>0</v>
      </c>
      <c r="P197" s="8">
        <v>100</v>
      </c>
      <c r="Q197" s="8">
        <v>100</v>
      </c>
      <c r="R197" s="8"/>
      <c r="S197" s="8"/>
      <c r="T197" s="8"/>
      <c r="U197" s="8"/>
      <c r="V197" s="8">
        <v>100</v>
      </c>
      <c r="W197" s="102"/>
      <c r="X197" s="102"/>
      <c r="Y197" s="102"/>
      <c r="Z197" s="102"/>
      <c r="AA197" s="102"/>
      <c r="AB197" s="102"/>
    </row>
    <row r="198" spans="1:28" ht="15.6" x14ac:dyDescent="0.3">
      <c r="A198" s="102" t="s">
        <v>143</v>
      </c>
      <c r="B198" s="8">
        <v>2029</v>
      </c>
      <c r="C198" s="102" t="s">
        <v>18</v>
      </c>
      <c r="D198" s="8"/>
      <c r="E198" s="8"/>
      <c r="F198" s="8">
        <v>100</v>
      </c>
      <c r="G198" s="8"/>
      <c r="H198" s="8"/>
      <c r="I198" s="8">
        <v>0</v>
      </c>
      <c r="J198" s="8">
        <v>100</v>
      </c>
      <c r="K198" s="8"/>
      <c r="L198" s="8">
        <v>100</v>
      </c>
      <c r="M198" s="8"/>
      <c r="N198" s="8"/>
      <c r="O198" s="8">
        <v>0</v>
      </c>
      <c r="P198" s="8">
        <v>100</v>
      </c>
      <c r="Q198" s="8">
        <v>100</v>
      </c>
      <c r="R198" s="8"/>
      <c r="S198" s="8"/>
      <c r="T198" s="8"/>
      <c r="U198" s="8"/>
      <c r="V198" s="8">
        <v>100</v>
      </c>
      <c r="W198" s="102"/>
      <c r="X198" s="102"/>
      <c r="Y198" s="102"/>
      <c r="Z198" s="102"/>
      <c r="AA198" s="102"/>
      <c r="AB198" s="102"/>
    </row>
    <row r="199" spans="1:28" ht="15.6" x14ac:dyDescent="0.3">
      <c r="A199" s="102" t="s">
        <v>143</v>
      </c>
      <c r="B199" s="8">
        <v>2030</v>
      </c>
      <c r="C199" s="102" t="s">
        <v>18</v>
      </c>
      <c r="D199" s="8"/>
      <c r="E199" s="8"/>
      <c r="F199" s="8">
        <v>100</v>
      </c>
      <c r="G199" s="8"/>
      <c r="H199" s="8"/>
      <c r="I199" s="8">
        <v>0</v>
      </c>
      <c r="J199" s="8">
        <v>100</v>
      </c>
      <c r="K199" s="8"/>
      <c r="L199" s="8">
        <v>100</v>
      </c>
      <c r="M199" s="8"/>
      <c r="N199" s="8"/>
      <c r="O199" s="8">
        <v>0</v>
      </c>
      <c r="P199" s="8">
        <v>100</v>
      </c>
      <c r="Q199" s="8">
        <v>100</v>
      </c>
      <c r="R199" s="8"/>
      <c r="S199" s="8"/>
      <c r="T199" s="8"/>
      <c r="U199" s="8"/>
      <c r="V199" s="8">
        <v>100</v>
      </c>
      <c r="W199" s="102"/>
      <c r="X199" s="102"/>
      <c r="Y199" s="102"/>
      <c r="Z199" s="102"/>
      <c r="AA199" s="102"/>
      <c r="AB199" s="102"/>
    </row>
    <row r="200" spans="1:28" ht="15.6" x14ac:dyDescent="0.3">
      <c r="A200" s="102"/>
      <c r="B200" s="10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row>
    <row r="201" spans="1:28" ht="15.6" x14ac:dyDescent="0.3">
      <c r="A201" s="102"/>
      <c r="B201" s="103"/>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row>
    <row r="202" spans="1:28" ht="15.6" x14ac:dyDescent="0.3">
      <c r="A202" s="102"/>
      <c r="B202" s="103"/>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c r="AB202" s="102"/>
    </row>
    <row r="203" spans="1:28" ht="15.6" x14ac:dyDescent="0.3">
      <c r="A203" s="102"/>
      <c r="B203" s="103"/>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c r="AA203" s="102"/>
      <c r="AB203" s="102"/>
    </row>
    <row r="204" spans="1:28" ht="15.6" x14ac:dyDescent="0.3">
      <c r="A204" s="102"/>
      <c r="B204" s="103"/>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row>
    <row r="205" spans="1:28" ht="15.6" x14ac:dyDescent="0.3">
      <c r="A205" s="102"/>
      <c r="B205" s="103"/>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c r="AB205" s="102"/>
    </row>
    <row r="206" spans="1:28" ht="15.6" x14ac:dyDescent="0.3">
      <c r="A206" s="102"/>
      <c r="B206" s="103"/>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row>
    <row r="207" spans="1:28" ht="15.6" x14ac:dyDescent="0.3">
      <c r="A207" s="102"/>
      <c r="B207" s="103"/>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c r="AA207" s="102"/>
      <c r="AB207" s="102"/>
    </row>
    <row r="208" spans="1:28" ht="15.6" x14ac:dyDescent="0.3">
      <c r="A208" s="102"/>
      <c r="B208" s="103"/>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c r="AA208" s="102"/>
      <c r="AB208" s="102"/>
    </row>
    <row r="209" spans="1:28" ht="15.6" x14ac:dyDescent="0.3">
      <c r="A209" s="102"/>
      <c r="B209" s="103"/>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row>
    <row r="210" spans="1:28" ht="15.6" x14ac:dyDescent="0.3">
      <c r="A210" s="102"/>
      <c r="B210" s="103"/>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row>
    <row r="211" spans="1:28" ht="15.6" x14ac:dyDescent="0.3">
      <c r="A211" s="102"/>
      <c r="B211" s="103"/>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c r="AA211" s="102"/>
      <c r="AB211" s="102"/>
    </row>
    <row r="212" spans="1:28" ht="15.6" x14ac:dyDescent="0.3">
      <c r="A212" s="102"/>
      <c r="B212" s="103"/>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row>
    <row r="213" spans="1:28" ht="15.6" x14ac:dyDescent="0.3">
      <c r="A213" s="102"/>
      <c r="B213" s="103"/>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2"/>
      <c r="AB213" s="102"/>
    </row>
    <row r="214" spans="1:28" ht="15.6" x14ac:dyDescent="0.3">
      <c r="A214" s="102"/>
      <c r="B214" s="103"/>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row>
    <row r="215" spans="1:28" ht="15.6" x14ac:dyDescent="0.3">
      <c r="A215" s="102"/>
      <c r="B215" s="103"/>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row>
    <row r="216" spans="1:28" ht="15.6" x14ac:dyDescent="0.3">
      <c r="A216" s="102"/>
      <c r="B216" s="103"/>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c r="AA216" s="102"/>
      <c r="AB216" s="102"/>
    </row>
    <row r="217" spans="1:28" ht="15.6" x14ac:dyDescent="0.3">
      <c r="A217" s="102"/>
      <c r="B217" s="103"/>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c r="AA217" s="102"/>
      <c r="AB217" s="102"/>
    </row>
    <row r="218" spans="1:28" ht="15.6" x14ac:dyDescent="0.3">
      <c r="A218" s="102"/>
      <c r="B218" s="103"/>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row>
    <row r="219" spans="1:28" ht="15.6" x14ac:dyDescent="0.3">
      <c r="A219" s="102"/>
      <c r="B219" s="103"/>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c r="AB219" s="102"/>
    </row>
    <row r="220" spans="1:28" ht="15.6" x14ac:dyDescent="0.3">
      <c r="A220" s="102"/>
      <c r="B220" s="103"/>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c r="AB220" s="102"/>
    </row>
    <row r="221" spans="1:28" ht="15.6" x14ac:dyDescent="0.3">
      <c r="A221" s="102"/>
      <c r="B221" s="103"/>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row>
    <row r="222" spans="1:28" ht="15.6" x14ac:dyDescent="0.3">
      <c r="A222" s="102"/>
      <c r="B222" s="103"/>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c r="AB222" s="102"/>
    </row>
    <row r="223" spans="1:28" ht="15.6" x14ac:dyDescent="0.3">
      <c r="A223" s="102"/>
      <c r="B223" s="103"/>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row>
    <row r="224" spans="1:28" ht="15.6" x14ac:dyDescent="0.3">
      <c r="A224" s="102"/>
      <c r="B224" s="103"/>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c r="AB224" s="102"/>
    </row>
    <row r="225" spans="1:28" ht="15.6" x14ac:dyDescent="0.3">
      <c r="A225" s="102"/>
      <c r="B225" s="103"/>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row>
    <row r="226" spans="1:28" ht="15.6" x14ac:dyDescent="0.3">
      <c r="A226" s="102"/>
      <c r="B226" s="103"/>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c r="AB226" s="102"/>
    </row>
    <row r="227" spans="1:28" ht="15.6" x14ac:dyDescent="0.3">
      <c r="A227" s="102"/>
      <c r="B227" s="103"/>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row>
    <row r="228" spans="1:28" ht="15.6" x14ac:dyDescent="0.3">
      <c r="A228" s="102"/>
      <c r="B228" s="103"/>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c r="AB228" s="102"/>
    </row>
    <row r="229" spans="1:28" ht="15.6" x14ac:dyDescent="0.3">
      <c r="A229" s="102"/>
      <c r="B229" s="103"/>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c r="AA229" s="102"/>
      <c r="AB229" s="102"/>
    </row>
    <row r="230" spans="1:28" ht="15.6" x14ac:dyDescent="0.3">
      <c r="A230" s="102"/>
      <c r="B230" s="103"/>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c r="AA230" s="102"/>
      <c r="AB230" s="102"/>
    </row>
    <row r="231" spans="1:28" ht="15.6" x14ac:dyDescent="0.3">
      <c r="A231" s="102"/>
      <c r="B231" s="103"/>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c r="AB231" s="102"/>
    </row>
    <row r="232" spans="1:28" ht="15.6" x14ac:dyDescent="0.3">
      <c r="A232" s="102"/>
      <c r="B232" s="103"/>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row>
    <row r="233" spans="1:28" ht="15.6" x14ac:dyDescent="0.3">
      <c r="A233" s="102"/>
      <c r="B233" s="103"/>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c r="AA233" s="102"/>
    </row>
    <row r="234" spans="1:28" ht="15.6" x14ac:dyDescent="0.3">
      <c r="A234" s="102"/>
      <c r="B234" s="103"/>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c r="AA234" s="102"/>
    </row>
    <row r="235" spans="1:28" ht="15.6" x14ac:dyDescent="0.3">
      <c r="A235" s="102"/>
      <c r="B235" s="103"/>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row>
    <row r="236" spans="1:28" ht="15.6" x14ac:dyDescent="0.3">
      <c r="A236" s="102"/>
      <c r="B236" s="103"/>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row>
    <row r="237" spans="1:28" ht="15.6" x14ac:dyDescent="0.3">
      <c r="A237" s="102"/>
      <c r="B237" s="103"/>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c r="AA237" s="102"/>
    </row>
    <row r="238" spans="1:28" ht="15.6" x14ac:dyDescent="0.3">
      <c r="A238" s="102"/>
      <c r="B238" s="103"/>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row>
    <row r="239" spans="1:28" ht="15.6" x14ac:dyDescent="0.3">
      <c r="A239" s="102"/>
      <c r="B239" s="103"/>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row>
    <row r="240" spans="1:28" ht="15.6" x14ac:dyDescent="0.3">
      <c r="A240" s="102"/>
      <c r="B240" s="103"/>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row>
    <row r="241" spans="1:27" ht="15.6" x14ac:dyDescent="0.3">
      <c r="A241" s="102"/>
      <c r="B241" s="103"/>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row>
    <row r="242" spans="1:27" ht="15.6" x14ac:dyDescent="0.3">
      <c r="A242" s="102"/>
      <c r="B242" s="103"/>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row>
    <row r="243" spans="1:27" ht="15.6" x14ac:dyDescent="0.3">
      <c r="A243" s="102"/>
      <c r="B243" s="103"/>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row>
    <row r="244" spans="1:27" ht="15.6" x14ac:dyDescent="0.3">
      <c r="A244" s="102"/>
      <c r="B244" s="103"/>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c r="AA244" s="102"/>
    </row>
    <row r="245" spans="1:27" ht="15.6" x14ac:dyDescent="0.3">
      <c r="A245" s="102"/>
      <c r="B245" s="103"/>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c r="AA245" s="102"/>
    </row>
    <row r="246" spans="1:27" ht="15.6" x14ac:dyDescent="0.3">
      <c r="A246" s="102"/>
      <c r="B246" s="103"/>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row>
    <row r="247" spans="1:27" ht="15.6" x14ac:dyDescent="0.3">
      <c r="A247" s="102"/>
      <c r="B247" s="103"/>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row>
    <row r="248" spans="1:27" ht="15.6" x14ac:dyDescent="0.3">
      <c r="A248" s="102"/>
      <c r="B248" s="103"/>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c r="AA248" s="102"/>
    </row>
    <row r="249" spans="1:27" ht="15.6" x14ac:dyDescent="0.3">
      <c r="A249" s="102"/>
      <c r="B249" s="103"/>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row>
    <row r="250" spans="1:27" ht="15.6" x14ac:dyDescent="0.3">
      <c r="A250" s="102"/>
      <c r="B250" s="103"/>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row>
    <row r="251" spans="1:27" ht="15.6" x14ac:dyDescent="0.3">
      <c r="A251" s="102"/>
      <c r="B251" s="103"/>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row>
    <row r="252" spans="1:27" ht="15.6" x14ac:dyDescent="0.3">
      <c r="A252" s="102"/>
      <c r="B252" s="103"/>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c r="AA252" s="102"/>
    </row>
    <row r="253" spans="1:27" ht="15.6" x14ac:dyDescent="0.3">
      <c r="A253" s="102"/>
      <c r="B253" s="103"/>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c r="AA253" s="102"/>
    </row>
    <row r="254" spans="1:27" ht="15.6" x14ac:dyDescent="0.3">
      <c r="A254" s="102"/>
      <c r="B254" s="103"/>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c r="AA254" s="102"/>
    </row>
    <row r="255" spans="1:27" ht="15.6" x14ac:dyDescent="0.3">
      <c r="A255" s="102"/>
      <c r="B255" s="103"/>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c r="AA255" s="102"/>
    </row>
    <row r="256" spans="1:27" ht="15.6" x14ac:dyDescent="0.3">
      <c r="A256" s="102"/>
      <c r="B256" s="103"/>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row>
    <row r="257" spans="1:27" ht="15.6" x14ac:dyDescent="0.3">
      <c r="A257" s="102"/>
      <c r="B257" s="103"/>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row>
    <row r="258" spans="1:27" ht="15.6" x14ac:dyDescent="0.3">
      <c r="A258" s="102"/>
      <c r="B258" s="103"/>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c r="AA258" s="102"/>
    </row>
    <row r="259" spans="1:27" ht="15.6" x14ac:dyDescent="0.3">
      <c r="A259" s="102"/>
      <c r="B259" s="103"/>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row>
    <row r="260" spans="1:27" ht="15.6" x14ac:dyDescent="0.3">
      <c r="A260" s="102"/>
      <c r="B260" s="103"/>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c r="AA260" s="102"/>
    </row>
    <row r="261" spans="1:27" ht="15.6" x14ac:dyDescent="0.3">
      <c r="A261" s="102"/>
      <c r="B261" s="103"/>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c r="AA261" s="102"/>
    </row>
    <row r="262" spans="1:27" ht="15.6" x14ac:dyDescent="0.3">
      <c r="A262" s="102"/>
      <c r="B262" s="103"/>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c r="AA262" s="102"/>
    </row>
    <row r="263" spans="1:27" ht="15.6" x14ac:dyDescent="0.3">
      <c r="A263" s="102"/>
      <c r="B263" s="103"/>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c r="AA263" s="102"/>
    </row>
    <row r="264" spans="1:27" ht="15.6" x14ac:dyDescent="0.3">
      <c r="A264" s="102"/>
      <c r="B264" s="103"/>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c r="AA264" s="102"/>
    </row>
    <row r="265" spans="1:27" ht="15.6" x14ac:dyDescent="0.3">
      <c r="A265" s="102"/>
      <c r="B265" s="103"/>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row>
    <row r="266" spans="1:27" ht="15.6" x14ac:dyDescent="0.3">
      <c r="A266" s="102"/>
      <c r="B266" s="103"/>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c r="AA266" s="102"/>
    </row>
    <row r="267" spans="1:27" ht="15.6" x14ac:dyDescent="0.3">
      <c r="A267" s="102"/>
      <c r="B267" s="103"/>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c r="AA267" s="102"/>
    </row>
    <row r="268" spans="1:27" ht="15.6" x14ac:dyDescent="0.3">
      <c r="A268" s="102"/>
      <c r="B268" s="103"/>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c r="AA268" s="102"/>
    </row>
    <row r="269" spans="1:27" ht="15.6" x14ac:dyDescent="0.3">
      <c r="A269" s="102"/>
      <c r="B269" s="103"/>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c r="AA269" s="102"/>
    </row>
    <row r="270" spans="1:27" ht="15.6" x14ac:dyDescent="0.3">
      <c r="A270" s="102"/>
      <c r="B270" s="103"/>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c r="AA270" s="102"/>
    </row>
    <row r="271" spans="1:27" ht="15.6" x14ac:dyDescent="0.3">
      <c r="A271" s="102"/>
      <c r="B271" s="103"/>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row>
    <row r="272" spans="1:27" ht="15.6" x14ac:dyDescent="0.3">
      <c r="A272" s="102"/>
      <c r="B272" s="103"/>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c r="AA272" s="102"/>
    </row>
    <row r="273" spans="1:27" ht="15.6" x14ac:dyDescent="0.3">
      <c r="A273" s="102"/>
      <c r="B273" s="103"/>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c r="AA273" s="102"/>
    </row>
    <row r="274" spans="1:27" ht="15.6" x14ac:dyDescent="0.3">
      <c r="A274" s="102"/>
      <c r="B274" s="103"/>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c r="AA274" s="102"/>
    </row>
    <row r="275" spans="1:27" ht="15.6" x14ac:dyDescent="0.3">
      <c r="A275" s="102"/>
      <c r="B275" s="103"/>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row>
    <row r="276" spans="1:27" ht="15.6" x14ac:dyDescent="0.3">
      <c r="A276" s="102"/>
      <c r="B276" s="103"/>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c r="AA276" s="102"/>
    </row>
    <row r="277" spans="1:27" ht="15.6" x14ac:dyDescent="0.3">
      <c r="A277" s="102"/>
      <c r="B277" s="103"/>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c r="AA277" s="102"/>
    </row>
    <row r="278" spans="1:27" ht="15.6" x14ac:dyDescent="0.3">
      <c r="A278" s="102"/>
      <c r="B278" s="103"/>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c r="AA278" s="102"/>
    </row>
    <row r="279" spans="1:27" ht="15.6" x14ac:dyDescent="0.3">
      <c r="A279" s="102"/>
      <c r="B279" s="103"/>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c r="AA279" s="102"/>
    </row>
    <row r="280" spans="1:27" ht="15.6" x14ac:dyDescent="0.3">
      <c r="A280" s="102"/>
      <c r="B280" s="103"/>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c r="AA280" s="102"/>
    </row>
    <row r="281" spans="1:27" ht="15.6" x14ac:dyDescent="0.3">
      <c r="A281" s="102"/>
      <c r="B281" s="103"/>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row>
    <row r="282" spans="1:27" ht="15.6" x14ac:dyDescent="0.3">
      <c r="A282" s="102"/>
      <c r="B282" s="103"/>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c r="AA282" s="102"/>
    </row>
    <row r="283" spans="1:27" ht="15.6" x14ac:dyDescent="0.3">
      <c r="A283" s="102"/>
      <c r="B283" s="103"/>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row>
    <row r="284" spans="1:27" ht="15.6" x14ac:dyDescent="0.3">
      <c r="A284" s="102"/>
      <c r="B284" s="103"/>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c r="AA284" s="102"/>
    </row>
    <row r="285" spans="1:27" ht="15.6" x14ac:dyDescent="0.3">
      <c r="A285" s="102"/>
      <c r="B285" s="103"/>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row>
    <row r="286" spans="1:27" ht="15.6" x14ac:dyDescent="0.3">
      <c r="A286" s="102"/>
      <c r="B286" s="103"/>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c r="AA286" s="102"/>
    </row>
    <row r="287" spans="1:27" ht="15.6" x14ac:dyDescent="0.3">
      <c r="A287" s="102"/>
      <c r="B287" s="103"/>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c r="AA287" s="102"/>
    </row>
    <row r="288" spans="1:27" ht="15.6" x14ac:dyDescent="0.3">
      <c r="A288" s="102"/>
      <c r="B288" s="103"/>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c r="AA288" s="102"/>
    </row>
    <row r="289" spans="1:27" ht="15.6" x14ac:dyDescent="0.3">
      <c r="A289" s="102"/>
      <c r="B289" s="103"/>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c r="AA289" s="102"/>
    </row>
    <row r="290" spans="1:27" ht="15.6" x14ac:dyDescent="0.3">
      <c r="A290" s="102"/>
      <c r="B290" s="103"/>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c r="AA290" s="102"/>
    </row>
    <row r="291" spans="1:27" ht="15.6" x14ac:dyDescent="0.3">
      <c r="A291" s="102"/>
      <c r="B291" s="103"/>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row>
    <row r="292" spans="1:27" ht="15.6" x14ac:dyDescent="0.3">
      <c r="A292" s="102"/>
      <c r="B292" s="103"/>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row>
    <row r="293" spans="1:27" ht="15.6" x14ac:dyDescent="0.3">
      <c r="A293" s="102"/>
      <c r="B293" s="103"/>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c r="AA293" s="102"/>
    </row>
    <row r="294" spans="1:27" ht="15.6" x14ac:dyDescent="0.3">
      <c r="A294" s="102"/>
      <c r="B294" s="103"/>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c r="AA294" s="102"/>
    </row>
    <row r="295" spans="1:27" ht="15.6" x14ac:dyDescent="0.3">
      <c r="A295" s="102"/>
      <c r="B295" s="103"/>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c r="AA295" s="102"/>
    </row>
    <row r="296" spans="1:27" ht="15.6" x14ac:dyDescent="0.3">
      <c r="A296" s="102"/>
      <c r="B296" s="103"/>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c r="AA296" s="102"/>
    </row>
    <row r="297" spans="1:27" ht="15.6" x14ac:dyDescent="0.3">
      <c r="A297" s="102"/>
      <c r="B297" s="103"/>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c r="AA297" s="102"/>
    </row>
    <row r="298" spans="1:27" ht="15.6" x14ac:dyDescent="0.3">
      <c r="A298" s="102"/>
      <c r="B298" s="103"/>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c r="AA298" s="102"/>
    </row>
    <row r="299" spans="1:27" ht="15.6" x14ac:dyDescent="0.3">
      <c r="A299" s="102"/>
      <c r="B299" s="103"/>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c r="AA299" s="102"/>
    </row>
    <row r="300" spans="1:27" ht="15.6" x14ac:dyDescent="0.3">
      <c r="A300" s="102"/>
      <c r="B300" s="103"/>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c r="AA300" s="102"/>
    </row>
    <row r="301" spans="1:27" ht="15.6" x14ac:dyDescent="0.3">
      <c r="A301" s="102"/>
      <c r="B301" s="103"/>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c r="AA301" s="102"/>
    </row>
    <row r="302" spans="1:27" ht="15.6" x14ac:dyDescent="0.3">
      <c r="A302" s="102"/>
      <c r="B302" s="103"/>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c r="AA302" s="102"/>
    </row>
    <row r="303" spans="1:27" ht="15.6" x14ac:dyDescent="0.3">
      <c r="A303" s="102"/>
      <c r="B303" s="103"/>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row>
    <row r="304" spans="1:27" ht="15.6" x14ac:dyDescent="0.3">
      <c r="A304" s="102"/>
      <c r="B304" s="103"/>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c r="AA304" s="102"/>
    </row>
    <row r="305" spans="1:27" ht="15.6" x14ac:dyDescent="0.3">
      <c r="A305" s="102"/>
      <c r="B305" s="103"/>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c r="AA305" s="102"/>
    </row>
    <row r="306" spans="1:27" ht="15.6" x14ac:dyDescent="0.3">
      <c r="A306" s="102"/>
      <c r="B306" s="103"/>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c r="AA306" s="102"/>
    </row>
    <row r="307" spans="1:27" ht="15.6" x14ac:dyDescent="0.3">
      <c r="A307" s="102"/>
      <c r="B307" s="103"/>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c r="AA307" s="102"/>
    </row>
    <row r="308" spans="1:27" ht="15.6" x14ac:dyDescent="0.3">
      <c r="A308" s="102"/>
      <c r="B308" s="103"/>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c r="AA308" s="102"/>
    </row>
    <row r="309" spans="1:27" ht="15.6" x14ac:dyDescent="0.3">
      <c r="A309" s="102"/>
      <c r="B309" s="103"/>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row>
    <row r="310" spans="1:27" ht="15.6" x14ac:dyDescent="0.3">
      <c r="A310" s="102"/>
      <c r="B310" s="103"/>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c r="AA310" s="102"/>
    </row>
    <row r="311" spans="1:27" ht="15.6" x14ac:dyDescent="0.3">
      <c r="A311" s="102"/>
      <c r="B311" s="103"/>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c r="AA311" s="102"/>
    </row>
    <row r="312" spans="1:27" ht="15.6" x14ac:dyDescent="0.3">
      <c r="A312" s="102"/>
      <c r="B312" s="103"/>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c r="AA312" s="102"/>
    </row>
    <row r="313" spans="1:27" ht="15.6" x14ac:dyDescent="0.3">
      <c r="A313" s="102"/>
      <c r="B313" s="103"/>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c r="AA313" s="102"/>
    </row>
    <row r="314" spans="1:27" ht="15.6" x14ac:dyDescent="0.3">
      <c r="A314" s="102"/>
      <c r="B314" s="103"/>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c r="AA314" s="102"/>
    </row>
    <row r="315" spans="1:27" ht="15.6" x14ac:dyDescent="0.3">
      <c r="A315" s="102"/>
      <c r="B315" s="103"/>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row>
    <row r="316" spans="1:27" ht="15.6" x14ac:dyDescent="0.3">
      <c r="A316" s="102"/>
      <c r="B316" s="103"/>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c r="AA316" s="102"/>
    </row>
    <row r="317" spans="1:27" ht="15.6" x14ac:dyDescent="0.3">
      <c r="A317" s="102"/>
      <c r="B317" s="103"/>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c r="AA317" s="102"/>
    </row>
    <row r="318" spans="1:27" ht="15.6" x14ac:dyDescent="0.3">
      <c r="A318" s="102"/>
      <c r="B318" s="103"/>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c r="AA318" s="102"/>
    </row>
    <row r="319" spans="1:27" ht="15.6" x14ac:dyDescent="0.3">
      <c r="A319" s="102"/>
      <c r="B319" s="103"/>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c r="AA319" s="102"/>
    </row>
    <row r="320" spans="1:27" ht="15.6" x14ac:dyDescent="0.3">
      <c r="A320" s="102"/>
      <c r="B320" s="103"/>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c r="AA320" s="102"/>
    </row>
    <row r="321" spans="1:27" ht="15.6" x14ac:dyDescent="0.3">
      <c r="A321" s="102"/>
      <c r="B321" s="103"/>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c r="AA321" s="102"/>
    </row>
    <row r="322" spans="1:27" ht="15.6" x14ac:dyDescent="0.3">
      <c r="A322" s="102"/>
      <c r="B322" s="103"/>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c r="AA322" s="102"/>
    </row>
    <row r="323" spans="1:27" ht="15.6" x14ac:dyDescent="0.3">
      <c r="A323" s="102"/>
      <c r="B323" s="103"/>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c r="AA323" s="102"/>
    </row>
    <row r="324" spans="1:27" ht="15.6" x14ac:dyDescent="0.3">
      <c r="A324" s="102"/>
      <c r="B324" s="103"/>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c r="AA324" s="102"/>
    </row>
    <row r="325" spans="1:27" ht="15.6" x14ac:dyDescent="0.3">
      <c r="A325" s="102"/>
      <c r="B325" s="103"/>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c r="AA325" s="102"/>
    </row>
    <row r="326" spans="1:27" ht="15.6" x14ac:dyDescent="0.3">
      <c r="A326" s="102"/>
      <c r="B326" s="103"/>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c r="AA326" s="102"/>
    </row>
    <row r="327" spans="1:27" ht="15.6" x14ac:dyDescent="0.3">
      <c r="A327" s="102"/>
      <c r="B327" s="103"/>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c r="AA327" s="102"/>
    </row>
    <row r="328" spans="1:27" ht="15.6" x14ac:dyDescent="0.3">
      <c r="A328" s="102"/>
      <c r="B328" s="103"/>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c r="AA328" s="102"/>
    </row>
    <row r="329" spans="1:27" ht="15.6" x14ac:dyDescent="0.3">
      <c r="A329" s="102"/>
      <c r="B329" s="103"/>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c r="AA329" s="102"/>
    </row>
    <row r="330" spans="1:27" ht="15.6" x14ac:dyDescent="0.3">
      <c r="A330" s="102"/>
      <c r="B330" s="103"/>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c r="AA330" s="102"/>
    </row>
    <row r="331" spans="1:27" ht="15.6" x14ac:dyDescent="0.3">
      <c r="A331" s="102"/>
      <c r="B331" s="103"/>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row>
    <row r="332" spans="1:27" ht="15.6" x14ac:dyDescent="0.3">
      <c r="A332" s="102"/>
      <c r="B332" s="103"/>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row>
    <row r="333" spans="1:27" ht="15.6" x14ac:dyDescent="0.3">
      <c r="A333" s="102"/>
      <c r="B333" s="103"/>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row>
    <row r="334" spans="1:27" ht="15.6" x14ac:dyDescent="0.3">
      <c r="A334" s="102"/>
      <c r="B334" s="103"/>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row>
    <row r="335" spans="1:27" ht="15.6" x14ac:dyDescent="0.3">
      <c r="A335" s="102"/>
      <c r="B335" s="103"/>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row>
    <row r="336" spans="1:27" ht="15.6" x14ac:dyDescent="0.3">
      <c r="A336" s="102"/>
      <c r="B336" s="103"/>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row>
    <row r="337" spans="1:27" ht="15.6" x14ac:dyDescent="0.3">
      <c r="A337" s="102"/>
      <c r="B337" s="103"/>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row>
    <row r="338" spans="1:27" ht="15.6" x14ac:dyDescent="0.3">
      <c r="A338" s="102"/>
      <c r="B338" s="103"/>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row>
    <row r="339" spans="1:27" ht="15.6" x14ac:dyDescent="0.3">
      <c r="A339" s="102"/>
      <c r="B339" s="103"/>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row>
    <row r="340" spans="1:27" ht="15.6" x14ac:dyDescent="0.3">
      <c r="A340" s="102"/>
      <c r="B340" s="103"/>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row>
    <row r="341" spans="1:27" ht="15.6" x14ac:dyDescent="0.3">
      <c r="A341" s="102"/>
      <c r="B341" s="103"/>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row>
    <row r="342" spans="1:27" ht="15.6" x14ac:dyDescent="0.3">
      <c r="A342" s="102"/>
      <c r="B342" s="103"/>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row>
    <row r="343" spans="1:27" ht="15.6" x14ac:dyDescent="0.3">
      <c r="A343" s="102"/>
      <c r="B343" s="103"/>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row>
    <row r="344" spans="1:27" ht="15.6" x14ac:dyDescent="0.3">
      <c r="A344" s="102"/>
      <c r="B344" s="103"/>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row>
    <row r="345" spans="1:27" ht="15.6" x14ac:dyDescent="0.3">
      <c r="A345" s="102"/>
      <c r="B345" s="103"/>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row>
    <row r="346" spans="1:27" ht="15.6" x14ac:dyDescent="0.3">
      <c r="A346" s="102"/>
      <c r="B346" s="103"/>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c r="AA346" s="102"/>
    </row>
    <row r="347" spans="1:27" ht="15.6" x14ac:dyDescent="0.3">
      <c r="A347" s="102"/>
      <c r="B347" s="103"/>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row>
    <row r="348" spans="1:27" ht="15.6" x14ac:dyDescent="0.3">
      <c r="A348" s="102"/>
      <c r="B348" s="103"/>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c r="AA348" s="102"/>
    </row>
    <row r="349" spans="1:27" ht="15.6" x14ac:dyDescent="0.3">
      <c r="A349" s="102"/>
      <c r="B349" s="103"/>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c r="AA349" s="102"/>
    </row>
    <row r="350" spans="1:27" ht="15.6" x14ac:dyDescent="0.3">
      <c r="A350" s="102"/>
      <c r="B350" s="103"/>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row>
    <row r="351" spans="1:27" ht="15.6" x14ac:dyDescent="0.3">
      <c r="A351" s="102"/>
      <c r="B351" s="103"/>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c r="AA351" s="102"/>
    </row>
    <row r="352" spans="1:27" ht="15.6" x14ac:dyDescent="0.3">
      <c r="A352" s="102"/>
      <c r="B352" s="103"/>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c r="AA352" s="102"/>
    </row>
    <row r="353" spans="1:27" ht="15.6" x14ac:dyDescent="0.3">
      <c r="A353" s="102"/>
      <c r="B353" s="103"/>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row>
    <row r="354" spans="1:27" ht="15.6" x14ac:dyDescent="0.3">
      <c r="A354" s="102"/>
      <c r="B354" s="103"/>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row>
    <row r="355" spans="1:27" ht="15.6" x14ac:dyDescent="0.3">
      <c r="A355" s="102"/>
      <c r="B355" s="103"/>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c r="AA355" s="102"/>
    </row>
    <row r="356" spans="1:27" ht="15.6" x14ac:dyDescent="0.3">
      <c r="A356" s="102"/>
      <c r="B356" s="103"/>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c r="AA356" s="102"/>
    </row>
    <row r="357" spans="1:27" ht="15.6" x14ac:dyDescent="0.3">
      <c r="A357" s="102"/>
      <c r="B357" s="103"/>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c r="AA357" s="102"/>
    </row>
    <row r="358" spans="1:27" ht="15.6" x14ac:dyDescent="0.3">
      <c r="A358" s="102"/>
      <c r="B358" s="103"/>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c r="AA358" s="102"/>
    </row>
    <row r="359" spans="1:27" ht="15.6" x14ac:dyDescent="0.3">
      <c r="A359" s="102"/>
      <c r="B359" s="103"/>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c r="AA359" s="102"/>
    </row>
    <row r="360" spans="1:27" ht="15.6" x14ac:dyDescent="0.3">
      <c r="A360" s="102"/>
      <c r="B360" s="103"/>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c r="AA360" s="102"/>
    </row>
    <row r="361" spans="1:27" ht="15.6" x14ac:dyDescent="0.3">
      <c r="A361" s="102"/>
      <c r="B361" s="103"/>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c r="AA361" s="102"/>
    </row>
    <row r="362" spans="1:27" ht="15.6" x14ac:dyDescent="0.3">
      <c r="A362" s="102"/>
      <c r="B362" s="103"/>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c r="AA362" s="102"/>
    </row>
    <row r="363" spans="1:27" ht="15.6" x14ac:dyDescent="0.3">
      <c r="A363" s="102"/>
      <c r="B363" s="103"/>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c r="AA363" s="102"/>
    </row>
    <row r="364" spans="1:27" ht="15.6" x14ac:dyDescent="0.3">
      <c r="A364" s="102"/>
      <c r="B364" s="103"/>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c r="AA364" s="102"/>
    </row>
    <row r="365" spans="1:27" ht="15.6" x14ac:dyDescent="0.3">
      <c r="A365" s="102"/>
      <c r="B365" s="103"/>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c r="AA365" s="102"/>
    </row>
    <row r="366" spans="1:27" ht="15.6" x14ac:dyDescent="0.3">
      <c r="A366" s="102"/>
      <c r="B366" s="103"/>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c r="AA366" s="102"/>
    </row>
    <row r="367" spans="1:27" ht="15.6" x14ac:dyDescent="0.3">
      <c r="A367" s="102"/>
      <c r="B367" s="103"/>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c r="AA367" s="102"/>
    </row>
    <row r="368" spans="1:27" ht="15.6" x14ac:dyDescent="0.3">
      <c r="A368" s="102"/>
      <c r="B368" s="103"/>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c r="AA368" s="102"/>
    </row>
    <row r="369" spans="1:27" ht="15.6" x14ac:dyDescent="0.3">
      <c r="A369" s="102"/>
      <c r="B369" s="103"/>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c r="AA369" s="102"/>
    </row>
    <row r="370" spans="1:27" ht="15.6" x14ac:dyDescent="0.3">
      <c r="A370" s="102"/>
      <c r="B370" s="103"/>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c r="AA370" s="102"/>
    </row>
    <row r="371" spans="1:27" ht="15.6" x14ac:dyDescent="0.3">
      <c r="A371" s="102"/>
      <c r="B371" s="103"/>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c r="AA371" s="102"/>
    </row>
    <row r="372" spans="1:27" ht="15.6" x14ac:dyDescent="0.3">
      <c r="A372" s="102"/>
      <c r="B372" s="103"/>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c r="AA372" s="102"/>
    </row>
    <row r="373" spans="1:27" ht="15.6" x14ac:dyDescent="0.3">
      <c r="A373" s="102"/>
      <c r="B373" s="103"/>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c r="AA373" s="102"/>
    </row>
    <row r="374" spans="1:27" ht="15.6" x14ac:dyDescent="0.3">
      <c r="A374" s="102"/>
      <c r="B374" s="103"/>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c r="AA374" s="102"/>
    </row>
    <row r="375" spans="1:27" ht="15.6" x14ac:dyDescent="0.3">
      <c r="A375" s="102"/>
      <c r="B375" s="103"/>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c r="AA375" s="102"/>
    </row>
    <row r="376" spans="1:27" ht="15.6" x14ac:dyDescent="0.3">
      <c r="A376" s="102"/>
      <c r="B376" s="103"/>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c r="AA376" s="102"/>
    </row>
    <row r="377" spans="1:27" ht="15.6" x14ac:dyDescent="0.3">
      <c r="A377" s="102"/>
      <c r="B377" s="103"/>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c r="AA377" s="102"/>
    </row>
    <row r="378" spans="1:27" ht="15.6" x14ac:dyDescent="0.3">
      <c r="A378" s="102"/>
      <c r="B378" s="103"/>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c r="AA378" s="102"/>
    </row>
    <row r="379" spans="1:27" ht="15.6" x14ac:dyDescent="0.3">
      <c r="A379" s="102"/>
      <c r="B379" s="103"/>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c r="AA379" s="102"/>
    </row>
    <row r="380" spans="1:27" ht="15.6" x14ac:dyDescent="0.3">
      <c r="A380" s="102"/>
      <c r="B380" s="103"/>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c r="AA380" s="102"/>
    </row>
    <row r="381" spans="1:27" ht="15.6" x14ac:dyDescent="0.3">
      <c r="A381" s="102"/>
      <c r="B381" s="103"/>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c r="AA381" s="102"/>
    </row>
    <row r="382" spans="1:27" ht="15.6" x14ac:dyDescent="0.3">
      <c r="A382" s="102"/>
      <c r="B382" s="103"/>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c r="AA382" s="102"/>
    </row>
    <row r="383" spans="1:27" ht="15.6" x14ac:dyDescent="0.3">
      <c r="A383" s="102"/>
      <c r="B383" s="103"/>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c r="AA383" s="102"/>
    </row>
    <row r="384" spans="1:27" ht="15.6" x14ac:dyDescent="0.3">
      <c r="A384" s="102"/>
      <c r="B384" s="103"/>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c r="AA384" s="102"/>
    </row>
    <row r="385" spans="1:27" ht="15.6" x14ac:dyDescent="0.3">
      <c r="A385" s="102"/>
      <c r="B385" s="103"/>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row>
    <row r="386" spans="1:27" ht="15.6" x14ac:dyDescent="0.3">
      <c r="A386" s="102"/>
      <c r="B386" s="103"/>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c r="AA386" s="102"/>
    </row>
    <row r="387" spans="1:27" ht="15.6" x14ac:dyDescent="0.3">
      <c r="A387" s="102"/>
      <c r="B387" s="103"/>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c r="AA387" s="102"/>
    </row>
    <row r="388" spans="1:27" ht="15.6" x14ac:dyDescent="0.3">
      <c r="A388" s="102"/>
      <c r="B388" s="103"/>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c r="AA388" s="102"/>
    </row>
    <row r="389" spans="1:27" ht="15.6" x14ac:dyDescent="0.3">
      <c r="A389" s="102"/>
      <c r="B389" s="103"/>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c r="AA389" s="102"/>
    </row>
    <row r="390" spans="1:27" ht="15.6" x14ac:dyDescent="0.3">
      <c r="A390" s="102"/>
      <c r="B390" s="103"/>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c r="AA390" s="102"/>
    </row>
    <row r="391" spans="1:27" ht="15.6" x14ac:dyDescent="0.3">
      <c r="A391" s="102"/>
      <c r="B391" s="103"/>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c r="AA391" s="102"/>
    </row>
    <row r="392" spans="1:27" ht="15.6" x14ac:dyDescent="0.3">
      <c r="A392" s="102"/>
      <c r="B392" s="103"/>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c r="AA392" s="102"/>
    </row>
    <row r="393" spans="1:27" ht="15.6" x14ac:dyDescent="0.3">
      <c r="A393" s="102"/>
      <c r="B393" s="103"/>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c r="AA393" s="102"/>
    </row>
    <row r="394" spans="1:27" ht="15.6" x14ac:dyDescent="0.3">
      <c r="A394" s="102"/>
      <c r="B394" s="103"/>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c r="AA394" s="102"/>
    </row>
    <row r="395" spans="1:27" ht="15.6" x14ac:dyDescent="0.3">
      <c r="A395" s="102"/>
      <c r="B395" s="103"/>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c r="AA395" s="102"/>
    </row>
    <row r="396" spans="1:27" ht="15.6" x14ac:dyDescent="0.3">
      <c r="A396" s="102"/>
      <c r="B396" s="103"/>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c r="AA396" s="102"/>
    </row>
    <row r="397" spans="1:27" ht="15.6" x14ac:dyDescent="0.3">
      <c r="A397" s="102"/>
      <c r="B397" s="103"/>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c r="AA397" s="102"/>
    </row>
    <row r="398" spans="1:27" ht="15.6" x14ac:dyDescent="0.3">
      <c r="A398" s="102"/>
      <c r="B398" s="103"/>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c r="AA398" s="102"/>
    </row>
    <row r="399" spans="1:27" ht="15.6" x14ac:dyDescent="0.3">
      <c r="A399" s="102"/>
      <c r="B399" s="103"/>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c r="AA399" s="102"/>
    </row>
    <row r="400" spans="1:27" ht="15.6" x14ac:dyDescent="0.3">
      <c r="A400" s="102"/>
      <c r="B400" s="103"/>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c r="AA400" s="102"/>
    </row>
    <row r="401" spans="1:27" ht="15.6" x14ac:dyDescent="0.3">
      <c r="A401" s="102"/>
      <c r="B401" s="103"/>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c r="AA401" s="102"/>
    </row>
    <row r="402" spans="1:27" ht="15.6" x14ac:dyDescent="0.3">
      <c r="A402" s="102"/>
      <c r="B402" s="103"/>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c r="AA402" s="102"/>
    </row>
    <row r="403" spans="1:27" ht="15.6" x14ac:dyDescent="0.3">
      <c r="A403" s="102"/>
      <c r="B403" s="103"/>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c r="AA403" s="102"/>
    </row>
    <row r="404" spans="1:27" ht="15.6" x14ac:dyDescent="0.3">
      <c r="A404" s="102"/>
      <c r="B404" s="103"/>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c r="AA404" s="102"/>
    </row>
    <row r="405" spans="1:27" ht="15.6" x14ac:dyDescent="0.3">
      <c r="A405" s="102"/>
      <c r="B405" s="103"/>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row>
    <row r="406" spans="1:27" ht="15.6" x14ac:dyDescent="0.3">
      <c r="A406" s="102"/>
      <c r="B406" s="103"/>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row>
    <row r="407" spans="1:27" ht="15.6" x14ac:dyDescent="0.3">
      <c r="A407" s="102"/>
      <c r="B407" s="103"/>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row>
    <row r="408" spans="1:27" ht="15.6" x14ac:dyDescent="0.3">
      <c r="A408" s="102"/>
      <c r="B408" s="103"/>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row>
    <row r="409" spans="1:27" ht="15.6" x14ac:dyDescent="0.3">
      <c r="A409" s="102"/>
      <c r="B409" s="103"/>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row>
    <row r="410" spans="1:27" ht="15.6" x14ac:dyDescent="0.3">
      <c r="A410" s="102"/>
      <c r="B410" s="103"/>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row>
    <row r="411" spans="1:27" ht="15.6" x14ac:dyDescent="0.3">
      <c r="A411" s="102"/>
      <c r="B411" s="103"/>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row>
    <row r="412" spans="1:27" ht="15.6" x14ac:dyDescent="0.3">
      <c r="A412" s="102"/>
      <c r="B412" s="103"/>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row>
    <row r="413" spans="1:27" ht="15.6" x14ac:dyDescent="0.3">
      <c r="A413" s="102"/>
      <c r="B413" s="103"/>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row>
    <row r="414" spans="1:27" ht="15.6" x14ac:dyDescent="0.3">
      <c r="A414" s="102"/>
      <c r="B414" s="103"/>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row>
    <row r="415" spans="1:27" ht="15.6" x14ac:dyDescent="0.3">
      <c r="A415" s="102"/>
      <c r="B415" s="103"/>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row>
    <row r="416" spans="1:27" ht="15.6" x14ac:dyDescent="0.3">
      <c r="A416" s="102"/>
      <c r="B416" s="103"/>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row>
    <row r="417" spans="1:27" ht="15.6" x14ac:dyDescent="0.3">
      <c r="A417" s="102"/>
      <c r="B417" s="103"/>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row>
    <row r="418" spans="1:27" ht="15.6" x14ac:dyDescent="0.3">
      <c r="A418" s="102"/>
      <c r="B418" s="103"/>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row>
    <row r="419" spans="1:27" ht="15.6" x14ac:dyDescent="0.3">
      <c r="A419" s="102"/>
      <c r="B419" s="103"/>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row>
    <row r="420" spans="1:27" ht="15.6" x14ac:dyDescent="0.3">
      <c r="A420" s="102"/>
      <c r="B420" s="103"/>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row>
    <row r="421" spans="1:27" ht="15.6" x14ac:dyDescent="0.3">
      <c r="A421" s="102"/>
      <c r="B421" s="103"/>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row>
    <row r="422" spans="1:27" ht="15.6" x14ac:dyDescent="0.3">
      <c r="A422" s="102"/>
      <c r="B422" s="103"/>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row>
    <row r="423" spans="1:27" ht="15.6" x14ac:dyDescent="0.3">
      <c r="A423" s="102"/>
      <c r="B423" s="103"/>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row>
    <row r="424" spans="1:27" ht="15.6" x14ac:dyDescent="0.3">
      <c r="A424" s="102"/>
      <c r="B424" s="103"/>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row>
    <row r="425" spans="1:27" ht="15.6" x14ac:dyDescent="0.3">
      <c r="A425" s="102"/>
      <c r="B425" s="103"/>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row>
    <row r="426" spans="1:27" ht="15.6" x14ac:dyDescent="0.3">
      <c r="A426" s="102"/>
      <c r="B426" s="103"/>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row>
    <row r="427" spans="1:27" ht="15.6" x14ac:dyDescent="0.3">
      <c r="A427" s="102"/>
      <c r="B427" s="103"/>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row>
    <row r="428" spans="1:27" ht="15.6" x14ac:dyDescent="0.3">
      <c r="A428" s="102"/>
      <c r="B428" s="103"/>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c r="AA428" s="102"/>
    </row>
    <row r="429" spans="1:27" ht="15.6" x14ac:dyDescent="0.3">
      <c r="A429" s="102"/>
      <c r="B429" s="103"/>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c r="AA429" s="102"/>
    </row>
    <row r="430" spans="1:27" ht="15.6" x14ac:dyDescent="0.3">
      <c r="A430" s="102"/>
      <c r="B430" s="103"/>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c r="AA430" s="102"/>
    </row>
    <row r="431" spans="1:27" ht="15.6" x14ac:dyDescent="0.3">
      <c r="A431" s="102"/>
      <c r="B431" s="103"/>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c r="AA431" s="102"/>
    </row>
    <row r="432" spans="1:27" ht="15.6" x14ac:dyDescent="0.3">
      <c r="A432" s="102"/>
      <c r="B432" s="103"/>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c r="AA432" s="102"/>
    </row>
    <row r="433" spans="1:27" ht="15.6" x14ac:dyDescent="0.3">
      <c r="A433" s="102"/>
      <c r="B433" s="103"/>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c r="AA433" s="102"/>
    </row>
    <row r="434" spans="1:27" ht="15.6" x14ac:dyDescent="0.3">
      <c r="A434" s="102"/>
      <c r="B434" s="103"/>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c r="AA434" s="102"/>
    </row>
    <row r="435" spans="1:27" ht="15.6" x14ac:dyDescent="0.3">
      <c r="A435" s="102"/>
      <c r="B435" s="103"/>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c r="AA435" s="102"/>
    </row>
    <row r="436" spans="1:27" ht="15.6" x14ac:dyDescent="0.3">
      <c r="A436" s="102"/>
      <c r="B436" s="103"/>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c r="AA436" s="102"/>
    </row>
    <row r="437" spans="1:27" ht="15.6" x14ac:dyDescent="0.3">
      <c r="A437" s="102"/>
      <c r="B437" s="103"/>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c r="AA437" s="102"/>
    </row>
    <row r="438" spans="1:27" ht="15.6" x14ac:dyDescent="0.3">
      <c r="A438" s="102"/>
      <c r="B438" s="103"/>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c r="AA438" s="102"/>
    </row>
    <row r="439" spans="1:27" ht="15.6" x14ac:dyDescent="0.3">
      <c r="A439" s="102"/>
      <c r="B439" s="103"/>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c r="AA439" s="102"/>
    </row>
    <row r="440" spans="1:27" ht="15.6" x14ac:dyDescent="0.3">
      <c r="A440" s="102"/>
      <c r="B440" s="103"/>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c r="AA440" s="102"/>
    </row>
    <row r="441" spans="1:27" ht="15.6" x14ac:dyDescent="0.3">
      <c r="A441" s="102"/>
      <c r="B441" s="103"/>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c r="AA441" s="102"/>
    </row>
    <row r="442" spans="1:27" ht="15.6" x14ac:dyDescent="0.3">
      <c r="A442" s="102"/>
      <c r="B442" s="103"/>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c r="AA442" s="102"/>
    </row>
    <row r="443" spans="1:27" ht="15.6" x14ac:dyDescent="0.3">
      <c r="A443" s="102"/>
      <c r="B443" s="103"/>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c r="AA443" s="102"/>
    </row>
    <row r="444" spans="1:27" ht="15.6" x14ac:dyDescent="0.3">
      <c r="A444" s="102"/>
      <c r="B444" s="103"/>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c r="AA444" s="102"/>
    </row>
    <row r="445" spans="1:27" ht="15.6" x14ac:dyDescent="0.3">
      <c r="A445" s="102"/>
      <c r="B445" s="103"/>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c r="AA445" s="102"/>
    </row>
    <row r="446" spans="1:27" ht="15.6" x14ac:dyDescent="0.3">
      <c r="A446" s="102"/>
      <c r="B446" s="103"/>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c r="AA446" s="102"/>
    </row>
    <row r="447" spans="1:27" ht="15.6" x14ac:dyDescent="0.3">
      <c r="A447" s="102"/>
      <c r="B447" s="103"/>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c r="AA447" s="102"/>
    </row>
    <row r="448" spans="1:27" ht="15.6" x14ac:dyDescent="0.3">
      <c r="A448" s="102"/>
      <c r="B448" s="103"/>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c r="AA448" s="102"/>
    </row>
    <row r="449" spans="1:27" ht="15.6" x14ac:dyDescent="0.3">
      <c r="A449" s="102"/>
      <c r="B449" s="103"/>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c r="AA449" s="102"/>
    </row>
    <row r="450" spans="1:27" ht="15.6" x14ac:dyDescent="0.3">
      <c r="A450" s="102"/>
      <c r="B450" s="103"/>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c r="AA450" s="102"/>
    </row>
    <row r="451" spans="1:27" ht="15.6" x14ac:dyDescent="0.3">
      <c r="A451" s="102"/>
      <c r="B451" s="103"/>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c r="AA451" s="102"/>
    </row>
    <row r="452" spans="1:27" ht="15.6" x14ac:dyDescent="0.3">
      <c r="A452" s="102"/>
      <c r="B452" s="103"/>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c r="AA452" s="102"/>
    </row>
    <row r="453" spans="1:27" ht="15.6" x14ac:dyDescent="0.3">
      <c r="A453" s="102"/>
      <c r="B453" s="103"/>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c r="AA453" s="102"/>
    </row>
    <row r="454" spans="1:27" ht="15.6" x14ac:dyDescent="0.3">
      <c r="A454" s="102"/>
      <c r="B454" s="103"/>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c r="AA454" s="102"/>
    </row>
    <row r="455" spans="1:27" ht="15.6" x14ac:dyDescent="0.3">
      <c r="A455" s="102"/>
      <c r="B455" s="103"/>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c r="AA455" s="102"/>
    </row>
    <row r="456" spans="1:27" ht="15.6" x14ac:dyDescent="0.3">
      <c r="A456" s="102"/>
      <c r="B456" s="103"/>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c r="AA456" s="102"/>
    </row>
    <row r="457" spans="1:27" ht="15.6" x14ac:dyDescent="0.3">
      <c r="A457" s="102"/>
      <c r="B457" s="103"/>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c r="AA457" s="102"/>
    </row>
    <row r="458" spans="1:27" ht="15.6" x14ac:dyDescent="0.3">
      <c r="A458" s="102"/>
      <c r="B458" s="103"/>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c r="AA458" s="102"/>
    </row>
    <row r="459" spans="1:27" ht="15.6" x14ac:dyDescent="0.3">
      <c r="A459" s="102"/>
      <c r="B459" s="103"/>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c r="AA459" s="102"/>
    </row>
    <row r="460" spans="1:27" ht="15.6" x14ac:dyDescent="0.3">
      <c r="A460" s="102"/>
      <c r="B460" s="103"/>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c r="AA460" s="102"/>
    </row>
    <row r="461" spans="1:27" ht="15.6" x14ac:dyDescent="0.3">
      <c r="A461" s="102"/>
      <c r="B461" s="103"/>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c r="AA461" s="102"/>
    </row>
    <row r="462" spans="1:27" ht="15.6" x14ac:dyDescent="0.3">
      <c r="A462" s="102"/>
      <c r="B462" s="103"/>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c r="AA462" s="102"/>
    </row>
    <row r="463" spans="1:27" ht="15.6" x14ac:dyDescent="0.3">
      <c r="A463" s="102"/>
      <c r="B463" s="103"/>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c r="AA463" s="102"/>
    </row>
    <row r="464" spans="1:27" ht="15.6" x14ac:dyDescent="0.3">
      <c r="A464" s="102"/>
      <c r="B464" s="103"/>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c r="AA464" s="102"/>
    </row>
    <row r="465" spans="1:27" ht="15.6" x14ac:dyDescent="0.3">
      <c r="A465" s="102"/>
      <c r="B465" s="103"/>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c r="AA465" s="102"/>
    </row>
    <row r="466" spans="1:27" ht="15.6" x14ac:dyDescent="0.3">
      <c r="A466" s="102"/>
      <c r="B466" s="103"/>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c r="AA466" s="102"/>
    </row>
    <row r="467" spans="1:27" ht="15.6" x14ac:dyDescent="0.3">
      <c r="A467" s="102"/>
      <c r="B467" s="103"/>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c r="AA467" s="102"/>
    </row>
    <row r="468" spans="1:27" ht="15.6" x14ac:dyDescent="0.3">
      <c r="A468" s="102"/>
      <c r="B468" s="103"/>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c r="AA468" s="102"/>
    </row>
    <row r="469" spans="1:27" ht="15.6" x14ac:dyDescent="0.3">
      <c r="A469" s="102"/>
      <c r="B469" s="103"/>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c r="AA469" s="102"/>
    </row>
    <row r="470" spans="1:27" ht="15.6" x14ac:dyDescent="0.3">
      <c r="A470" s="102"/>
      <c r="B470" s="103"/>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c r="AA470" s="102"/>
    </row>
    <row r="471" spans="1:27" ht="15.6" x14ac:dyDescent="0.3">
      <c r="A471" s="102"/>
      <c r="B471" s="103"/>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c r="AA471" s="102"/>
    </row>
    <row r="472" spans="1:27" ht="15.6" x14ac:dyDescent="0.3">
      <c r="A472" s="102"/>
      <c r="B472" s="103"/>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c r="AA472" s="102"/>
    </row>
    <row r="473" spans="1:27" ht="15.6" x14ac:dyDescent="0.3">
      <c r="A473" s="102"/>
      <c r="B473" s="103"/>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c r="AA473" s="102"/>
    </row>
    <row r="474" spans="1:27" ht="15.6" x14ac:dyDescent="0.3">
      <c r="A474" s="102"/>
      <c r="B474" s="103"/>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c r="AA474" s="102"/>
    </row>
    <row r="475" spans="1:27" ht="15.6" x14ac:dyDescent="0.3">
      <c r="A475" s="102"/>
      <c r="B475" s="103"/>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c r="AA475" s="102"/>
    </row>
    <row r="476" spans="1:27" ht="15.6" x14ac:dyDescent="0.3">
      <c r="A476" s="102"/>
      <c r="B476" s="103"/>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c r="AA476" s="102"/>
    </row>
    <row r="477" spans="1:27" ht="15.6" x14ac:dyDescent="0.3">
      <c r="A477" s="102"/>
      <c r="B477" s="103"/>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c r="AA477" s="102"/>
    </row>
    <row r="478" spans="1:27" ht="15.6" x14ac:dyDescent="0.3">
      <c r="A478" s="102"/>
      <c r="B478" s="103"/>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c r="AA478" s="102"/>
    </row>
    <row r="479" spans="1:27" ht="15.6" x14ac:dyDescent="0.3">
      <c r="A479" s="102"/>
      <c r="B479" s="103"/>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c r="AA479" s="102"/>
    </row>
    <row r="480" spans="1:27" ht="15.6" x14ac:dyDescent="0.3">
      <c r="A480" s="102"/>
      <c r="B480" s="103"/>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c r="AA480" s="102"/>
    </row>
    <row r="481" spans="1:27" ht="15.6" x14ac:dyDescent="0.3">
      <c r="A481" s="102"/>
      <c r="B481" s="103"/>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c r="AA481" s="102"/>
    </row>
    <row r="482" spans="1:27" ht="15.6" x14ac:dyDescent="0.3">
      <c r="A482" s="102"/>
      <c r="B482" s="103"/>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c r="AA482" s="102"/>
    </row>
    <row r="483" spans="1:27" ht="15.6" x14ac:dyDescent="0.3">
      <c r="A483" s="102"/>
      <c r="B483" s="103"/>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c r="AA483" s="102"/>
    </row>
    <row r="484" spans="1:27" ht="15.6" x14ac:dyDescent="0.3">
      <c r="A484" s="102"/>
      <c r="B484" s="103"/>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c r="AA484" s="102"/>
    </row>
    <row r="485" spans="1:27" ht="15.6" x14ac:dyDescent="0.3">
      <c r="A485" s="102"/>
      <c r="B485" s="103"/>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c r="AA485" s="102"/>
    </row>
    <row r="486" spans="1:27" ht="15.6" x14ac:dyDescent="0.3">
      <c r="A486" s="102"/>
      <c r="B486" s="103"/>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c r="AA486" s="102"/>
    </row>
    <row r="487" spans="1:27" ht="15.6" x14ac:dyDescent="0.3">
      <c r="A487" s="102"/>
      <c r="B487" s="103"/>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c r="AA487" s="102"/>
    </row>
    <row r="488" spans="1:27" ht="15.6" x14ac:dyDescent="0.3">
      <c r="A488" s="102"/>
      <c r="B488" s="103"/>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c r="AA488" s="10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2C5A-04D7-4689-B385-E937802A931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7" customWidth="1"/>
    <col min="2" max="2" width="12.3984375" style="427" customWidth="1"/>
    <col min="3" max="8" width="9" style="427" customWidth="1"/>
    <col min="9" max="9" width="12.3984375" style="427" customWidth="1"/>
    <col min="10" max="15" width="9" style="427" customWidth="1"/>
    <col min="16" max="16" width="12.3984375" style="427" customWidth="1"/>
    <col min="17" max="22" width="9" style="427" customWidth="1"/>
    <col min="23" max="38" width="9" style="427"/>
    <col min="39" max="16384" width="9" style="435"/>
  </cols>
  <sheetData>
    <row r="1" spans="1:22" s="427" customFormat="1" x14ac:dyDescent="0.25">
      <c r="A1" s="426" t="str">
        <f>HLOOKUP(Introduction!$G$4,nametranslations,20,FALSE)</f>
        <v>Water, sanitation and hygiene ladders for schools</v>
      </c>
      <c r="B1" s="426" t="str">
        <f ca="1">HLOOKUP([1]Introduction!$G$4,nametranslations,5,FALSE)</f>
        <v>Papua New Guinea</v>
      </c>
      <c r="C1" s="426" t="str">
        <f ca="1">HLOOKUP([1]Introduction!$G$4,nametranslations,5,FALSE)</f>
        <v>Papua New Guinea</v>
      </c>
      <c r="D1" s="426" t="str">
        <f ca="1">HLOOKUP([1]Introduction!$G$4,nametranslations,5,FALSE)</f>
        <v>Papua New Guinea</v>
      </c>
      <c r="E1" s="426" t="str">
        <f ca="1">HLOOKUP([1]Introduction!$G$4,nametranslations,5,FALSE)</f>
        <v>Papua New Guinea</v>
      </c>
      <c r="F1" s="426" t="str">
        <f ca="1">HLOOKUP([1]Introduction!$G$4,nametranslations,5,FALSE)</f>
        <v>Papua New Guinea</v>
      </c>
      <c r="G1" s="426" t="str">
        <f ca="1">HLOOKUP([1]Introduction!$G$4,nametranslations,5,FALSE)</f>
        <v>Papua New Guinea</v>
      </c>
      <c r="H1" s="426" t="str">
        <f ca="1">HLOOKUP([1]Introduction!$G$4,nametranslations,5,FALSE)</f>
        <v>Papua New Guinea</v>
      </c>
      <c r="I1" s="426" t="str">
        <f ca="1">HLOOKUP([1]Introduction!$G$4,nametranslations,5,FALSE)</f>
        <v>Papua New Guinea</v>
      </c>
      <c r="J1" s="426" t="str">
        <f ca="1">HLOOKUP([1]Introduction!$G$4,nametranslations,5,FALSE)</f>
        <v>Papua New Guinea</v>
      </c>
      <c r="K1" s="426" t="str">
        <f ca="1">HLOOKUP([1]Introduction!$G$4,nametranslations,5,FALSE)</f>
        <v>Papua New Guinea</v>
      </c>
      <c r="L1" s="426" t="str">
        <f ca="1">HLOOKUP([1]Introduction!$G$4,nametranslations,5,FALSE)</f>
        <v>Papua New Guinea</v>
      </c>
      <c r="M1" s="426" t="str">
        <f ca="1">HLOOKUP([1]Introduction!$G$4,nametranslations,5,FALSE)</f>
        <v>Papua New Guinea</v>
      </c>
      <c r="N1" s="426" t="str">
        <f ca="1">HLOOKUP([1]Introduction!$G$4,nametranslations,5,FALSE)</f>
        <v>Papua New Guinea</v>
      </c>
      <c r="O1" s="426" t="str">
        <f ca="1">HLOOKUP([1]Introduction!$G$4,nametranslations,5,FALSE)</f>
        <v>Papua New Guinea</v>
      </c>
      <c r="P1" s="426" t="str">
        <f ca="1">HLOOKUP([1]Introduction!$G$4,nametranslations,5,FALSE)</f>
        <v>Papua New Guinea</v>
      </c>
      <c r="Q1" s="426" t="str">
        <f ca="1">HLOOKUP([1]Introduction!$G$4,nametranslations,5,FALSE)</f>
        <v>Papua New Guinea</v>
      </c>
      <c r="R1" s="426" t="str">
        <f ca="1">HLOOKUP([1]Introduction!$G$4,nametranslations,5,FALSE)</f>
        <v>Papua New Guinea</v>
      </c>
      <c r="S1" s="426" t="str">
        <f ca="1">HLOOKUP([1]Introduction!$G$4,nametranslations,5,FALSE)</f>
        <v>Papua New Guinea</v>
      </c>
      <c r="T1" s="426" t="str">
        <f ca="1">HLOOKUP([1]Introduction!$G$4,nametranslations,5,FALSE)</f>
        <v>Papua New Guinea</v>
      </c>
      <c r="U1" s="426" t="str">
        <f ca="1">HLOOKUP([1]Introduction!$G$4,nametranslations,5,FALSE)</f>
        <v>Papua New Guinea</v>
      </c>
      <c r="V1" s="426" t="str">
        <f ca="1">HLOOKUP([1]Introduction!$G$4,nametranslations,5,FALSE)</f>
        <v>Papua New Guinea</v>
      </c>
    </row>
    <row r="2" spans="1:22" s="427" customFormat="1" x14ac:dyDescent="0.25">
      <c r="A2" s="426" t="str">
        <f ca="1">HLOOKUP([1]Introduction!$G$4,nametranslations,5,FALSE)</f>
        <v>Papua New Guinea</v>
      </c>
      <c r="B2" s="426" t="str">
        <f ca="1">HLOOKUP([1]Introduction!$G$4,nametranslations,5,FALSE)</f>
        <v>Papua New Guinea</v>
      </c>
      <c r="C2" s="426" t="str">
        <f ca="1">HLOOKUP([1]Introduction!$G$4,nametranslations,5,FALSE)</f>
        <v>Papua New Guinea</v>
      </c>
      <c r="D2" s="426" t="str">
        <f ca="1">HLOOKUP([1]Introduction!$G$4,nametranslations,5,FALSE)</f>
        <v>Papua New Guinea</v>
      </c>
      <c r="E2" s="426" t="str">
        <f ca="1">HLOOKUP([1]Introduction!$G$4,nametranslations,5,FALSE)</f>
        <v>Papua New Guinea</v>
      </c>
      <c r="F2" s="426" t="str">
        <f ca="1">HLOOKUP([1]Introduction!$G$4,nametranslations,5,FALSE)</f>
        <v>Papua New Guinea</v>
      </c>
      <c r="G2" s="426" t="str">
        <f ca="1">HLOOKUP([1]Introduction!$G$4,nametranslations,5,FALSE)</f>
        <v>Papua New Guinea</v>
      </c>
      <c r="H2" s="426" t="str">
        <f ca="1">HLOOKUP([1]Introduction!$G$4,nametranslations,5,FALSE)</f>
        <v>Papua New Guinea</v>
      </c>
      <c r="I2" s="426" t="str">
        <f ca="1">HLOOKUP([1]Introduction!$G$4,nametranslations,5,FALSE)</f>
        <v>Papua New Guinea</v>
      </c>
      <c r="J2" s="426" t="str">
        <f ca="1">HLOOKUP([1]Introduction!$G$4,nametranslations,5,FALSE)</f>
        <v>Papua New Guinea</v>
      </c>
      <c r="K2" s="426" t="str">
        <f ca="1">HLOOKUP([1]Introduction!$G$4,nametranslations,5,FALSE)</f>
        <v>Papua New Guinea</v>
      </c>
      <c r="L2" s="426" t="str">
        <f ca="1">HLOOKUP([1]Introduction!$G$4,nametranslations,5,FALSE)</f>
        <v>Papua New Guinea</v>
      </c>
      <c r="M2" s="426" t="str">
        <f ca="1">HLOOKUP([1]Introduction!$G$4,nametranslations,5,FALSE)</f>
        <v>Papua New Guinea</v>
      </c>
      <c r="N2" s="426" t="str">
        <f ca="1">HLOOKUP([1]Introduction!$G$4,nametranslations,5,FALSE)</f>
        <v>Papua New Guinea</v>
      </c>
      <c r="O2" s="426" t="str">
        <f ca="1">HLOOKUP([1]Introduction!$G$4,nametranslations,5,FALSE)</f>
        <v>Papua New Guinea</v>
      </c>
      <c r="P2" s="426" t="str">
        <f ca="1">HLOOKUP([1]Introduction!$G$4,nametranslations,5,FALSE)</f>
        <v>Papua New Guinea</v>
      </c>
      <c r="Q2" s="426" t="str">
        <f ca="1">HLOOKUP([1]Introduction!$G$4,nametranslations,5,FALSE)</f>
        <v>Papua New Guinea</v>
      </c>
      <c r="R2" s="426" t="str">
        <f ca="1">HLOOKUP([1]Introduction!$G$4,nametranslations,5,FALSE)</f>
        <v>Papua New Guinea</v>
      </c>
      <c r="S2" s="426" t="str">
        <f ca="1">HLOOKUP([1]Introduction!$G$4,nametranslations,5,FALSE)</f>
        <v>Papua New Guinea</v>
      </c>
      <c r="T2" s="426" t="str">
        <f ca="1">HLOOKUP([1]Introduction!$G$4,nametranslations,5,FALSE)</f>
        <v>Papua New Guinea</v>
      </c>
      <c r="U2" s="426" t="str">
        <f ca="1">HLOOKUP([1]Introduction!$G$4,nametranslations,5,FALSE)</f>
        <v>Papua New Guinea</v>
      </c>
      <c r="V2" s="426" t="str">
        <f ca="1">HLOOKUP([1]Introduction!$G$4,nametranslations,5,FALSE)</f>
        <v>Papua New Guinea</v>
      </c>
    </row>
    <row r="3" spans="1:22" s="427" customFormat="1" ht="17.399999999999999" x14ac:dyDescent="0.25">
      <c r="A3" s="428"/>
      <c r="B3" s="428"/>
      <c r="C3" s="428"/>
      <c r="D3" s="428"/>
      <c r="E3" s="428"/>
      <c r="F3" s="428"/>
      <c r="G3" s="428"/>
      <c r="H3" s="428"/>
      <c r="I3" s="428"/>
      <c r="J3" s="428"/>
      <c r="K3" s="428"/>
      <c r="L3" s="428"/>
      <c r="M3" s="428"/>
      <c r="N3" s="428"/>
      <c r="O3" s="428"/>
      <c r="P3" s="428"/>
      <c r="Q3" s="428"/>
      <c r="R3" s="428"/>
      <c r="S3" s="428"/>
      <c r="T3" s="428"/>
      <c r="U3" s="428"/>
      <c r="V3" s="428"/>
    </row>
    <row r="4" spans="1:22" ht="15.6" x14ac:dyDescent="0.3">
      <c r="B4" s="429" t="str">
        <f>HLOOKUP(Introduction!$G$4,nametranslations,85,FALSE)</f>
        <v>Drinking Water</v>
      </c>
      <c r="E4" s="430"/>
      <c r="I4" s="431" t="str">
        <f>HLOOKUP(Introduction!$G$4,nametranslations,22,FALSE)</f>
        <v>Sanitation</v>
      </c>
      <c r="P4" s="432" t="str">
        <f>HLOOKUP(Introduction!$G$4,nametranslations,23,FALSE)</f>
        <v>Hygiene</v>
      </c>
    </row>
    <row r="6" spans="1:22" x14ac:dyDescent="0.25">
      <c r="G6" s="433"/>
      <c r="H6" s="433"/>
      <c r="I6" s="433"/>
      <c r="K6" s="433"/>
      <c r="L6" s="433"/>
    </row>
    <row r="7" spans="1:22" ht="15.6" x14ac:dyDescent="0.25">
      <c r="G7" s="433"/>
      <c r="H7" s="433"/>
      <c r="I7" s="433"/>
      <c r="K7" s="434"/>
      <c r="L7" s="433"/>
    </row>
    <row r="8" spans="1:22" x14ac:dyDescent="0.25">
      <c r="G8" s="433"/>
      <c r="H8" s="433"/>
      <c r="I8" s="433"/>
      <c r="K8" s="433"/>
      <c r="L8" s="433"/>
    </row>
    <row r="9" spans="1:22" x14ac:dyDescent="0.25">
      <c r="G9" s="433"/>
      <c r="H9" s="433"/>
      <c r="I9" s="433"/>
      <c r="K9" s="433"/>
      <c r="L9" s="433"/>
    </row>
    <row r="10" spans="1:22" x14ac:dyDescent="0.25">
      <c r="G10" s="433"/>
      <c r="H10" s="433"/>
      <c r="I10" s="433"/>
      <c r="K10" s="433"/>
      <c r="L10" s="433"/>
    </row>
    <row r="11" spans="1:22" x14ac:dyDescent="0.25">
      <c r="G11" s="433"/>
      <c r="H11" s="433"/>
      <c r="I11" s="433"/>
      <c r="K11" s="433"/>
      <c r="L11" s="433"/>
    </row>
    <row r="12" spans="1:22" x14ac:dyDescent="0.25">
      <c r="G12" s="433"/>
      <c r="H12" s="433"/>
      <c r="I12" s="433"/>
      <c r="K12" s="433"/>
      <c r="L12" s="433"/>
    </row>
    <row r="13" spans="1:22" x14ac:dyDescent="0.25">
      <c r="G13" s="433"/>
      <c r="H13" s="433"/>
      <c r="I13" s="433"/>
      <c r="K13" s="433"/>
      <c r="L13" s="433"/>
    </row>
    <row r="14" spans="1:22" x14ac:dyDescent="0.25">
      <c r="G14" s="433"/>
      <c r="H14" s="433"/>
      <c r="I14" s="433"/>
      <c r="K14" s="433"/>
      <c r="L14" s="433"/>
    </row>
    <row r="15" spans="1:22" x14ac:dyDescent="0.25">
      <c r="G15" s="433"/>
      <c r="H15" s="433"/>
      <c r="I15" s="433"/>
      <c r="K15" s="433"/>
      <c r="L15" s="433"/>
    </row>
    <row r="16" spans="1:22" x14ac:dyDescent="0.25">
      <c r="G16" s="433"/>
      <c r="H16" s="433"/>
      <c r="I16" s="433"/>
      <c r="K16" s="433"/>
      <c r="L16" s="433"/>
    </row>
    <row r="17" spans="1:47" x14ac:dyDescent="0.25">
      <c r="G17" s="433"/>
      <c r="H17" s="433"/>
      <c r="I17" s="433"/>
      <c r="K17" s="433"/>
      <c r="L17" s="433"/>
    </row>
    <row r="18" spans="1:47" x14ac:dyDescent="0.25">
      <c r="G18" s="433"/>
      <c r="H18" s="433"/>
      <c r="I18" s="433"/>
      <c r="K18" s="433"/>
      <c r="L18" s="433"/>
    </row>
    <row r="19" spans="1:47" x14ac:dyDescent="0.25">
      <c r="G19" s="433"/>
      <c r="H19" s="433"/>
      <c r="I19" s="433"/>
      <c r="K19" s="433"/>
      <c r="L19" s="433"/>
    </row>
    <row r="20" spans="1:47" x14ac:dyDescent="0.25">
      <c r="G20" s="433"/>
      <c r="H20" s="433"/>
      <c r="I20" s="433"/>
      <c r="K20" s="433"/>
      <c r="L20" s="433"/>
    </row>
    <row r="21" spans="1:47" x14ac:dyDescent="0.25">
      <c r="G21" s="433"/>
      <c r="H21" s="433"/>
      <c r="I21" s="433"/>
      <c r="K21" s="433"/>
      <c r="L21" s="433"/>
    </row>
    <row r="23" spans="1:47" x14ac:dyDescent="0.25">
      <c r="B23" s="436"/>
    </row>
    <row r="25" spans="1:47" x14ac:dyDescent="0.25">
      <c r="B25" s="437"/>
      <c r="C25" s="437" t="str">
        <f>+IF(OR((C28=Key!$I$26&amp;"*"),(D28=Key!$I$28&amp;"*"),(E28=Key!$I$27&amp;"*"),(F28=Key!$I$29&amp;"*"),(G28=Key!$I$30&amp;"*"),(H28=Key!$I$31&amp;"*"),(C28=Key!$I$26&amp;"*^"),(D28=Key!$I$28&amp;"*^"),(E28=Key!$I$27&amp;"*^"),(F28="*^"),(G28=Key!$I$30&amp;"*^"),(H28=Key!$I$31&amp;"*^")),"*"&amp;HLOOKUP(Introduction!$G$4,nametranslations,35,FALSE),"")</f>
        <v>*No basic service estimate available</v>
      </c>
      <c r="J25" s="437" t="str">
        <f>+IF(OR((J28=Key!$I$26&amp;"*"),(K28=Key!$I$28&amp;"*"),(L28=Key!$I$27&amp;"*"),(M28=Key!$I$29&amp;"*"),(N28=Key!$I$30&amp;"*"),(O28=Key!$I$31&amp;"*"),(J28=Key!$I$26&amp;"*^"),(K28=Key!$I$28&amp;"*^"),(L28=Key!$I$27&amp;"*^"),(M28="*^"),(N28=Key!$I$30&amp;"*^"),(O28=Key!$I$31&amp;"*^")),"*"&amp;HLOOKUP(Introduction!$G$4,nametranslations,35,FALSE),"")</f>
        <v>*No basic service estimate available</v>
      </c>
      <c r="Q25" s="43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6"/>
      <c r="C26" s="437" t="str">
        <f>+IF(OR((C28=Key!$I$26&amp;"*^"),(D28=Key!$I$28&amp;"*^"),(E28=Key!$I$27&amp;"*^"),(F28=Key!$I$29&amp;"*^"),(G28=Key!$I$30&amp;"*^"),(H28=Key!$I$31&amp;"^")),HLOOKUP(Introduction!$G$4,nametranslations,155,FALSE),"")</f>
        <v/>
      </c>
      <c r="J26" s="437" t="str">
        <f>+IF(OR((J28=Key!$I$26&amp;"*^"),(K28=Key!$I$28&amp;"*^"),(L28=Key!$I$27&amp;"*^"),(M28=Key!$I$29&amp;"*^"),(N28=Key!$I$30&amp;"*^"),(O28=Key!$I$31&amp;"^")),HLOOKUP(Introduction!$G$4,nametranslations,155,FALSE),"")</f>
        <v/>
      </c>
      <c r="Q26" s="437" t="str">
        <f>+IF(OR((Q28=Key!$I$26&amp;"*^"),(R28=Key!$I$28&amp;"*^"),(S28=Key!$I$27&amp;"*^"),(T28=Key!$I$29&amp;"*^"),(U28=Key!$I$30&amp;"*^"),(V28=Key!$I$31&amp;"^")),HLOOKUP(Introduction!$G$4,nametranslations,156,FALSE),"")</f>
        <v/>
      </c>
    </row>
    <row r="27" spans="1:47" x14ac:dyDescent="0.25">
      <c r="B27" s="438" t="str">
        <f>+Introduction!C7</f>
        <v>Papua New Guinea</v>
      </c>
      <c r="C27" s="439" t="str">
        <f>HLOOKUP(Introduction!$G$4,nametranslations,21,FALSE)</f>
        <v>Water</v>
      </c>
      <c r="D27" s="439" t="str">
        <f ca="1">HLOOKUP([1]Introduction!$G$4,nametranslations,21,FALSE)</f>
        <v>Water</v>
      </c>
      <c r="E27" s="439" t="str">
        <f ca="1">HLOOKUP([1]Introduction!$G$4,nametranslations,21,FALSE)</f>
        <v>Water</v>
      </c>
      <c r="F27" s="439" t="str">
        <f ca="1">HLOOKUP([1]Introduction!$G$4,nametranslations,21,FALSE)</f>
        <v>Water</v>
      </c>
      <c r="G27" s="439" t="str">
        <f ca="1">HLOOKUP([1]Introduction!$G$4,nametranslations,21,FALSE)</f>
        <v>Water</v>
      </c>
      <c r="H27" s="439" t="str">
        <f ca="1">HLOOKUP([1]Introduction!$G$4,nametranslations,21,FALSE)</f>
        <v>Water</v>
      </c>
      <c r="I27" s="440" t="str">
        <f>+B27</f>
        <v>Papua New Guinea</v>
      </c>
      <c r="J27" s="441" t="str">
        <f>HLOOKUP(Introduction!$G$4,nametranslations,22,FALSE)</f>
        <v>Sanitation</v>
      </c>
      <c r="K27" s="442" t="str">
        <f ca="1">HLOOKUP([1]Introduction!$G$4,nametranslations,21,FALSE)</f>
        <v>Water</v>
      </c>
      <c r="L27" s="442" t="str">
        <f ca="1">HLOOKUP([1]Introduction!$G$4,nametranslations,21,FALSE)</f>
        <v>Water</v>
      </c>
      <c r="M27" s="442" t="str">
        <f ca="1">HLOOKUP([1]Introduction!$G$4,nametranslations,21,FALSE)</f>
        <v>Water</v>
      </c>
      <c r="N27" s="442" t="str">
        <f ca="1">HLOOKUP([1]Introduction!$G$4,nametranslations,21,FALSE)</f>
        <v>Water</v>
      </c>
      <c r="O27" s="442" t="str">
        <f ca="1">HLOOKUP([1]Introduction!$G$4,nametranslations,21,FALSE)</f>
        <v>Water</v>
      </c>
      <c r="P27" s="443" t="str">
        <f>+B27</f>
        <v>Papua New Guinea</v>
      </c>
      <c r="Q27" s="444" t="str">
        <f>HLOOKUP(Introduction!$G$4,nametranslations,23,FALSE)</f>
        <v>Hygiene</v>
      </c>
      <c r="R27" s="444" t="str">
        <f ca="1">HLOOKUP([1]Introduction!$G$4,nametranslations,21,FALSE)</f>
        <v>Water</v>
      </c>
      <c r="S27" s="444" t="str">
        <f ca="1">HLOOKUP([1]Introduction!$G$4,nametranslations,21,FALSE)</f>
        <v>Water</v>
      </c>
      <c r="T27" s="444" t="str">
        <f ca="1">HLOOKUP([1]Introduction!$G$4,nametranslations,21,FALSE)</f>
        <v>Water</v>
      </c>
      <c r="U27" s="444" t="str">
        <f ca="1">HLOOKUP([1]Introduction!$G$4,nametranslations,21,FALSE)</f>
        <v>Water</v>
      </c>
      <c r="V27" s="445" t="str">
        <f ca="1">HLOOKUP([1]Introduction!$G$4,nametranslations,21,FALSE)</f>
        <v>Water</v>
      </c>
      <c r="AM27" s="427"/>
      <c r="AN27" s="427"/>
      <c r="AO27" s="427"/>
      <c r="AP27" s="427"/>
      <c r="AQ27" s="427"/>
      <c r="AR27" s="427"/>
      <c r="AS27" s="427"/>
      <c r="AT27" s="427"/>
      <c r="AU27" s="427"/>
    </row>
    <row r="28" spans="1:47" x14ac:dyDescent="0.25">
      <c r="B28" s="446"/>
      <c r="C28" s="447" t="str">
        <f>IF(AND(C30=0.0000000001,C31=0.0000000001,C32=0.0000000001), Key!$I$26&amp;"*",IF(AND(C30=0.0000000001,ISNUMBER(C32)),Key!I26&amp;"*", Key!$I$26))</f>
        <v>Total</v>
      </c>
      <c r="D28" s="448" t="str">
        <f>IF(AND(D30=0.0000000001,D31=0.0000000001,D32=0.0000000001), Key!$I$28&amp;"*",IF(AND(D30=0.0000000001,ISNUMBER(D32)),Key!$I$28&amp;"*", Key!$I$28))</f>
        <v>Urban*</v>
      </c>
      <c r="E28" s="448" t="str">
        <f>IF(AND(E30=0.0000000001,E31=0.0000000001,E32=0.0000000001), Key!$I$27&amp;"*",IF(AND(E30=0.0000000001,ISNUMBER(E32)),Key!$I$27&amp;"*", Key!$I$27))</f>
        <v>Rural*</v>
      </c>
      <c r="F28" s="448" t="str">
        <f>IF(AND(F30=0.0000000001,F31=0.0000000001,F32=0.0000000001), Key!$I$29&amp;"*",IF(AND(F30=0.0000000001,ISNUMBER(F32)),Key!$I$29&amp;"*", Key!$I$29))</f>
        <v>Pre-primary</v>
      </c>
      <c r="G28" s="448" t="str">
        <f>IF(AND(G30=0.0000000001,G31=0.0000000001,G32=0.0000000001), Key!$I$30&amp;"*",IF(AND(G30=0.0000000001,ISNUMBER(G32)),Key!$I$30&amp;"*", Key!$I$30))</f>
        <v>Primary</v>
      </c>
      <c r="H28" s="448" t="str">
        <f>IF(AND(H30=0.0000000001,H31=0.0000000001,H32=0.0000000001), Key!$I$31&amp;"*",IF(AND(H30=0.0000000001,ISNUMBER(H32)),Key!$I$31&amp;"*", Key!$I$31))</f>
        <v>Secondary</v>
      </c>
      <c r="I28" s="446"/>
      <c r="J28" s="449" t="str">
        <f>IF(AND(J30=0.0000000001,J31=0.0000000001,J32=0.0000000001), Key!$I$26&amp;"*",IF(AND(J30=0.0000000001,ISNUMBER(J32)),Key!I26&amp;"*", Key!$I$26))</f>
        <v>Total</v>
      </c>
      <c r="K28" s="448" t="str">
        <f>IF(AND(K30=0.0000000001,K31=0.0000000001,K32=0.0000000001), Key!$I$28&amp;"*",IF(AND(K30=0.0000000001,ISNUMBER(K32)),Key!$I$28&amp;"*", Key!$I$28))</f>
        <v>Urban*</v>
      </c>
      <c r="L28" s="448" t="str">
        <f>IF(AND(L30=0.0000000001,L31=0.0000000001,L32=0.0000000001), Key!$I$27&amp;"*",IF(AND(L30=0.0000000001,ISNUMBER(L32)),Key!$I$27&amp;"*", Key!$I$27))</f>
        <v>Rural*</v>
      </c>
      <c r="M28" s="448" t="str">
        <f>IF(AND(M30=0.0000000001,M31=0.0000000001,M32=0.0000000001), Key!$I$29&amp;"*",IF(AND(M30=0.0000000001,ISNUMBER(M32)),Key!$I$29&amp;"*", Key!$I$29))</f>
        <v>Pre-primary</v>
      </c>
      <c r="N28" s="448" t="str">
        <f>IF(AND(N30=0.0000000001,N31=0.0000000001,N32=0.0000000001), Key!$I$30&amp;"*",IF(AND(N30=0.0000000001,ISNUMBER(N32)),Key!$I$30&amp;"*", Key!$I$30))</f>
        <v>Primary</v>
      </c>
      <c r="O28" s="448" t="str">
        <f>IF(AND(O30=0.0000000001,O31=0.0000000001,O32=0.0000000001), Key!$I$31&amp;"*",IF(AND(O30=0.0000000001,ISNUMBER(O32)),Key!$I$31&amp;"*", Key!$I$31))</f>
        <v>Secondary</v>
      </c>
      <c r="P28" s="450"/>
      <c r="Q28" s="451" t="str">
        <f>IF(AND(Q30=0.0000000001,Q31=0.0000000001,Q32=0.0000000001), Key!$I$26&amp;"*",IF(AND(Q30=0.0000000001,ISNUMBER(Q32)),Key!I26&amp;"*", Key!$I$26))</f>
        <v>Total</v>
      </c>
      <c r="R28" s="448" t="str">
        <f>IF(AND(R30=0.0000000001,R31=0.0000000001,R32=0.0000000001), Key!$I$28&amp;"*",IF(AND(R30=0.0000000001,ISNUMBER(R32)),Key!$I$28&amp;"*", Key!$I$28))</f>
        <v>Urban*</v>
      </c>
      <c r="S28" s="448" t="str">
        <f>IF(AND(S30=0.0000000001,S31=0.0000000001,S32=0.0000000001), Key!$I$27&amp;"*",IF(AND(S30=0.0000000001,ISNUMBER(S32)),Key!$I$27&amp;"*", Key!$I$27))</f>
        <v>Rural*</v>
      </c>
      <c r="T28" s="448" t="str">
        <f>IF(AND(T30=0.0000000001,T31=0.0000000001,T32=0.0000000001), Key!$I$29&amp;"*",IF(AND(T30=0.0000000001,ISNUMBER(T32)),Key!$I$29&amp;"*", Key!$I$29))</f>
        <v>Pre-primary</v>
      </c>
      <c r="U28" s="448" t="str">
        <f>IF(AND(U30=0.0000000001,U31=0.0000000001,U32=0.0000000001), Key!$I$30&amp;"*",IF(AND(U30=0.0000000001,ISNUMBER(U32)),Key!$I$30&amp;"*", Key!$I$30))</f>
        <v>Primary</v>
      </c>
      <c r="V28" s="452" t="str">
        <f>IF(AND(V30=0.0000000001,V31=0.0000000001,V32=0.0000000001), Key!$I$31&amp;"*",IF(AND(V30=0.0000000001,ISNUMBER(V32)),Key!$I$31&amp;"*", Key!$I$31))</f>
        <v>Secondary</v>
      </c>
      <c r="AM28" s="427"/>
      <c r="AN28" s="427"/>
      <c r="AO28" s="427"/>
      <c r="AP28" s="427"/>
      <c r="AQ28" s="427"/>
      <c r="AR28" s="427"/>
      <c r="AS28" s="427"/>
      <c r="AT28" s="427"/>
      <c r="AU28" s="427"/>
    </row>
    <row r="29" spans="1:47" ht="15.6" thickBot="1" x14ac:dyDescent="0.3">
      <c r="B29" s="446"/>
      <c r="C29" s="453">
        <f>IF(ISNUMBER(Regressions!B4), Regressions!B4, "-")</f>
        <v>2025</v>
      </c>
      <c r="D29" s="454">
        <f>C29</f>
        <v>2025</v>
      </c>
      <c r="E29" s="454">
        <f>D29</f>
        <v>2025</v>
      </c>
      <c r="F29" s="454">
        <f>E29</f>
        <v>2025</v>
      </c>
      <c r="G29" s="454">
        <f>F29</f>
        <v>2025</v>
      </c>
      <c r="H29" s="454">
        <f>F29</f>
        <v>2025</v>
      </c>
      <c r="I29" s="446"/>
      <c r="J29" s="455">
        <f>IF(ISNUMBER(Regressions!K4), Regressions!K4, "-")</f>
        <v>2025</v>
      </c>
      <c r="K29" s="456">
        <f>J29</f>
        <v>2025</v>
      </c>
      <c r="L29" s="456">
        <f>K29</f>
        <v>2025</v>
      </c>
      <c r="M29" s="456">
        <f>L29</f>
        <v>2025</v>
      </c>
      <c r="N29" s="456">
        <f>M29</f>
        <v>2025</v>
      </c>
      <c r="O29" s="456">
        <f>M29</f>
        <v>2025</v>
      </c>
      <c r="P29" s="450"/>
      <c r="Q29" s="457">
        <f>IF(ISNUMBER(Regressions!T4), Regressions!T4, "-")</f>
        <v>2025</v>
      </c>
      <c r="R29" s="458">
        <f>Q29</f>
        <v>2025</v>
      </c>
      <c r="S29" s="458">
        <f>R29</f>
        <v>2025</v>
      </c>
      <c r="T29" s="458">
        <f>S29</f>
        <v>2025</v>
      </c>
      <c r="U29" s="458">
        <f>T29</f>
        <v>2025</v>
      </c>
      <c r="V29" s="459">
        <f>T29</f>
        <v>2025</v>
      </c>
      <c r="AM29" s="427"/>
      <c r="AN29" s="427"/>
      <c r="AO29" s="427"/>
      <c r="AP29" s="427"/>
      <c r="AQ29" s="427"/>
      <c r="AR29" s="427"/>
      <c r="AS29" s="427"/>
      <c r="AT29" s="427"/>
      <c r="AU29" s="427"/>
    </row>
    <row r="30" spans="1:47" x14ac:dyDescent="0.25">
      <c r="A30" s="460" t="str">
        <f>+Key!I46</f>
        <v>Basic service</v>
      </c>
      <c r="B30" s="461" t="s">
        <v>139</v>
      </c>
      <c r="C30" s="462">
        <f>IF(ISNUMBER(Regressions!C4), Regressions!C4, 0.0000000001)</f>
        <v>46.832801369999999</v>
      </c>
      <c r="D30" s="462">
        <f>IF(ISNUMBER(Regressions!D4), Regressions!D4, 0.0000000001)</f>
        <v>1E-10</v>
      </c>
      <c r="E30" s="462">
        <f>IF(ISNUMBER(Regressions!E4), Regressions!E4, 0.0000000001)</f>
        <v>1E-10</v>
      </c>
      <c r="F30" s="462">
        <f>IF(ISNUMBER(Regressions!F4), Regressions!F4, 0.0000000001)</f>
        <v>33.90925739</v>
      </c>
      <c r="G30" s="462">
        <f>IF(ISNUMBER(Regressions!G4), Regressions!G4, 0.0000000001)</f>
        <v>45.840338369999998</v>
      </c>
      <c r="H30" s="462">
        <f>IF(ISNUMBER(Regressions!H4), Regressions!H4, 0.0000000001)</f>
        <v>65.185185189999999</v>
      </c>
      <c r="I30" s="463" t="s">
        <v>139</v>
      </c>
      <c r="J30" s="462">
        <f>IF(ISNUMBER(Regressions!L4), Regressions!L4,0.0000000001)</f>
        <v>46.381790000000002</v>
      </c>
      <c r="K30" s="462">
        <f>IF(ISNUMBER(Regressions!M4), Regressions!M4,0.0000000001)</f>
        <v>1E-10</v>
      </c>
      <c r="L30" s="462">
        <f>IF(ISNUMBER(Regressions!N4), Regressions!N4,0.0000000001)</f>
        <v>1E-10</v>
      </c>
      <c r="M30" s="462">
        <f>IF(ISNUMBER(Regressions!O4), Regressions!O4,0.0000000001)</f>
        <v>45.180255000000002</v>
      </c>
      <c r="N30" s="462">
        <f>IF(ISNUMBER(Regressions!P4), Regressions!P4,0.0000000001)</f>
        <v>45.62600509</v>
      </c>
      <c r="O30" s="462">
        <f>IF(ISNUMBER(Regressions!Q4), Regressions!Q4,0.0000000001)</f>
        <v>68.939260000000004</v>
      </c>
      <c r="P30" s="464" t="s">
        <v>139</v>
      </c>
      <c r="Q30" s="462">
        <f>IF(ISNUMBER(Regressions!U4), Regressions!U4,0.0000000001)</f>
        <v>11.667846669999999</v>
      </c>
      <c r="R30" s="462">
        <f>IF(ISNUMBER(Regressions!V4), Regressions!V4,0.0000000001)</f>
        <v>1E-10</v>
      </c>
      <c r="S30" s="462">
        <f>IF(ISNUMBER(Regressions!W4), Regressions!W4,0.0000000001)</f>
        <v>1E-10</v>
      </c>
      <c r="T30" s="462">
        <f>IF(ISNUMBER(Regressions!X4), Regressions!X4,0.0000000001)</f>
        <v>12.307933329999999</v>
      </c>
      <c r="U30" s="462">
        <f>IF(ISNUMBER(Regressions!Y4), Regressions!Y4,0.0000000001)</f>
        <v>11.48278541</v>
      </c>
      <c r="V30" s="465">
        <f>IF(ISNUMBER(Regressions!Z4), Regressions!Z4,0.0000000001)</f>
        <v>16.32358</v>
      </c>
      <c r="AM30" s="427"/>
      <c r="AN30" s="427"/>
      <c r="AO30" s="427"/>
      <c r="AP30" s="427"/>
      <c r="AQ30" s="427"/>
      <c r="AR30" s="427"/>
      <c r="AS30" s="427"/>
      <c r="AT30" s="427"/>
      <c r="AU30" s="427"/>
    </row>
    <row r="31" spans="1:47" x14ac:dyDescent="0.25">
      <c r="A31" s="460" t="str">
        <f>+Key!I47</f>
        <v>Limited service</v>
      </c>
      <c r="B31" s="466" t="s">
        <v>140</v>
      </c>
      <c r="C31" s="462">
        <f>IF(ISNUMBER(Regressions!C5), Regressions!C5, 0.0000000001)</f>
        <v>6.4343529889999997</v>
      </c>
      <c r="D31" s="462">
        <f>IF(ISNUMBER(Regressions!D5), Regressions!D5, 0.0000000001)</f>
        <v>1E-10</v>
      </c>
      <c r="E31" s="462">
        <f>IF(ISNUMBER(Regressions!E5), Regressions!E5, 0.0000000001)</f>
        <v>1E-10</v>
      </c>
      <c r="F31" s="462">
        <f>IF(ISNUMBER(Regressions!F5), Regressions!F5, 0.0000000001)</f>
        <v>7.8127089659999998</v>
      </c>
      <c r="G31" s="462">
        <f>IF(ISNUMBER(Regressions!G5), Regressions!G5, 0.0000000001)</f>
        <v>6.2901849460000001</v>
      </c>
      <c r="H31" s="462">
        <f>IF(ISNUMBER(Regressions!H5), Regressions!H5, 0.0000000001)</f>
        <v>34.814814810000001</v>
      </c>
      <c r="I31" s="467" t="s">
        <v>140</v>
      </c>
      <c r="J31" s="462">
        <f>IF(ISNUMBER(Regressions!L5), Regressions!L5,0.0000000001)</f>
        <v>12.00309</v>
      </c>
      <c r="K31" s="462">
        <f>IF(ISNUMBER(Regressions!M5), Regressions!M5,0.0000000001)</f>
        <v>1E-10</v>
      </c>
      <c r="L31" s="462">
        <f>IF(ISNUMBER(Regressions!N5), Regressions!N5,0.0000000001)</f>
        <v>1E-10</v>
      </c>
      <c r="M31" s="462">
        <f>IF(ISNUMBER(Regressions!O5), Regressions!O5,0.0000000001)</f>
        <v>13.242000000000001</v>
      </c>
      <c r="N31" s="462">
        <f>IF(ISNUMBER(Regressions!P5), Regressions!P5,0.0000000001)</f>
        <v>12.053400509999999</v>
      </c>
      <c r="O31" s="462">
        <f>IF(ISNUMBER(Regressions!Q5), Regressions!Q5,0.0000000001)</f>
        <v>31.060739999999999</v>
      </c>
      <c r="P31" s="468" t="s">
        <v>140</v>
      </c>
      <c r="Q31" s="462">
        <f>IF(ISNUMBER(Regressions!U5), Regressions!U5,0.0000000001)</f>
        <v>42.755443329999999</v>
      </c>
      <c r="R31" s="462">
        <f>IF(ISNUMBER(Regressions!V5), Regressions!V5,0.0000000001)</f>
        <v>1E-10</v>
      </c>
      <c r="S31" s="462">
        <f>IF(ISNUMBER(Regressions!W5), Regressions!W5,0.0000000001)</f>
        <v>1E-10</v>
      </c>
      <c r="T31" s="462">
        <f>IF(ISNUMBER(Regressions!X5), Regressions!X5,0.0000000001)</f>
        <v>41.25764667</v>
      </c>
      <c r="U31" s="462">
        <f>IF(ISNUMBER(Regressions!Y5), Regressions!Y5,0.0000000001)</f>
        <v>42.704568279999997</v>
      </c>
      <c r="V31" s="465">
        <f>IF(ISNUMBER(Regressions!Z5), Regressions!Z5,0.0000000001)</f>
        <v>44.093703329999997</v>
      </c>
      <c r="AM31" s="427"/>
      <c r="AN31" s="427"/>
      <c r="AO31" s="427"/>
      <c r="AP31" s="427"/>
      <c r="AQ31" s="427"/>
      <c r="AR31" s="427"/>
      <c r="AS31" s="427"/>
      <c r="AT31" s="427"/>
      <c r="AU31" s="427"/>
    </row>
    <row r="32" spans="1:47" x14ac:dyDescent="0.25">
      <c r="A32" s="460" t="str">
        <f>+Key!I48</f>
        <v>No service</v>
      </c>
      <c r="B32" s="466" t="s">
        <v>138</v>
      </c>
      <c r="C32" s="462">
        <f>IF(ISNUMBER(Regressions!C6), Regressions!C6, 0.0000000001)</f>
        <v>46.732845640000001</v>
      </c>
      <c r="D32" s="462">
        <f>IF(ISNUMBER(Regressions!D6), Regressions!D6, 0.0000000001)</f>
        <v>1E-10</v>
      </c>
      <c r="E32" s="462">
        <f>IF(ISNUMBER(Regressions!E6), Regressions!E6, 0.0000000001)</f>
        <v>1E-10</v>
      </c>
      <c r="F32" s="462">
        <f>IF(ISNUMBER(Regressions!F6), Regressions!F6, 0.0000000001)</f>
        <v>58.278033639999997</v>
      </c>
      <c r="G32" s="462">
        <f>IF(ISNUMBER(Regressions!G6), Regressions!G6, 0.0000000001)</f>
        <v>47.869476679999998</v>
      </c>
      <c r="H32" s="462">
        <f>IF(ISNUMBER(Regressions!H6), Regressions!H6, 0.0000000001)</f>
        <v>0</v>
      </c>
      <c r="I32" s="469" t="s">
        <v>138</v>
      </c>
      <c r="J32" s="462">
        <f>IF(ISNUMBER(Regressions!L6), Regressions!L6,0.0000000001)</f>
        <v>41.615119999999997</v>
      </c>
      <c r="K32" s="462">
        <f>IF(ISNUMBER(Regressions!M6), Regressions!M6,0.0000000001)</f>
        <v>1E-10</v>
      </c>
      <c r="L32" s="462">
        <f>IF(ISNUMBER(Regressions!N6), Regressions!N6,0.0000000001)</f>
        <v>1E-10</v>
      </c>
      <c r="M32" s="462">
        <f>IF(ISNUMBER(Regressions!O6), Regressions!O6,0.0000000001)</f>
        <v>41.577745</v>
      </c>
      <c r="N32" s="462">
        <f>IF(ISNUMBER(Regressions!P6), Regressions!P6,0.0000000001)</f>
        <v>42.320594399999997</v>
      </c>
      <c r="O32" s="462">
        <f>IF(ISNUMBER(Regressions!Q6), Regressions!Q6,0.0000000001)</f>
        <v>0</v>
      </c>
      <c r="P32" s="470" t="s">
        <v>138</v>
      </c>
      <c r="Q32" s="462">
        <f>IF(ISNUMBER(Regressions!U6), Regressions!U6,0.0000000001)</f>
        <v>45.576709999999999</v>
      </c>
      <c r="R32" s="462">
        <f>IF(ISNUMBER(Regressions!V6), Regressions!V6,0.0000000001)</f>
        <v>1E-10</v>
      </c>
      <c r="S32" s="462">
        <f>IF(ISNUMBER(Regressions!W6), Regressions!W6,0.0000000001)</f>
        <v>1E-10</v>
      </c>
      <c r="T32" s="462">
        <f>IF(ISNUMBER(Regressions!X6), Regressions!X6,0.0000000001)</f>
        <v>46.434420000000003</v>
      </c>
      <c r="U32" s="462">
        <f>IF(ISNUMBER(Regressions!Y6), Regressions!Y6,0.0000000001)</f>
        <v>45.812646309999998</v>
      </c>
      <c r="V32" s="465">
        <f>IF(ISNUMBER(Regressions!Z6), Regressions!Z6,0.0000000001)</f>
        <v>39.582716670000003</v>
      </c>
      <c r="AM32" s="427"/>
      <c r="AN32" s="427"/>
      <c r="AO32" s="427"/>
      <c r="AP32" s="427"/>
      <c r="AQ32" s="427"/>
      <c r="AR32" s="427"/>
      <c r="AS32" s="427"/>
      <c r="AT32" s="427"/>
      <c r="AU32" s="427"/>
    </row>
    <row r="33" spans="1:22" ht="15.6" thickBot="1" x14ac:dyDescent="0.3">
      <c r="A33" s="460" t="str">
        <f>+Key!I49</f>
        <v>Insufficient data</v>
      </c>
      <c r="B33" s="471" t="s">
        <v>208</v>
      </c>
      <c r="C33" s="472">
        <f>IF(ISNUMBER(Regressions!C7), Regressions!C7, 0.0000000001)</f>
        <v>0</v>
      </c>
      <c r="D33" s="472">
        <f>IF(ISNUMBER(Regressions!D7), Regressions!D7, 0.0000000001)</f>
        <v>100</v>
      </c>
      <c r="E33" s="472">
        <f>IF(ISNUMBER(Regressions!E7), Regressions!E7, 0.0000000001)</f>
        <v>100</v>
      </c>
      <c r="F33" s="472">
        <f>IF(ISNUMBER(Regressions!F7), Regressions!F7, 0.0000000001)</f>
        <v>0</v>
      </c>
      <c r="G33" s="472">
        <f>IF(ISNUMBER(Regressions!G7), Regressions!G7, 0.0000000001)</f>
        <v>0</v>
      </c>
      <c r="H33" s="472">
        <f>IF(ISNUMBER(Regressions!H7), Regressions!H7, 0.0000000001)</f>
        <v>0</v>
      </c>
      <c r="I33" s="473" t="s">
        <v>208</v>
      </c>
      <c r="J33" s="474">
        <f>IF(ISNUMBER(Regressions!L7), Regressions!L7,0.0000000001)</f>
        <v>0</v>
      </c>
      <c r="K33" s="472">
        <f>IF(ISNUMBER(Regressions!M7), Regressions!M7,0.0000000001)</f>
        <v>100</v>
      </c>
      <c r="L33" s="472">
        <f>IF(ISNUMBER(Regressions!N7), Regressions!N7,0.0000000001)</f>
        <v>100</v>
      </c>
      <c r="M33" s="472">
        <f>IF(ISNUMBER(Regressions!O7), Regressions!O7,0.0000000001)</f>
        <v>0</v>
      </c>
      <c r="N33" s="472">
        <f>IF(ISNUMBER(Regressions!P7), Regressions!P7,0.0000000001)</f>
        <v>0</v>
      </c>
      <c r="O33" s="472">
        <f>IF(ISNUMBER(Regressions!Q7), Regressions!Q7,0.0000000001)</f>
        <v>0</v>
      </c>
      <c r="P33" s="475" t="s">
        <v>208</v>
      </c>
      <c r="Q33" s="474">
        <f>IF(ISNUMBER(Regressions!U7), Regressions!U7,0.0000000001)</f>
        <v>0</v>
      </c>
      <c r="R33" s="474">
        <f>IF(ISNUMBER(Regressions!V7), Regressions!V7,0.0000000001)</f>
        <v>100</v>
      </c>
      <c r="S33" s="472">
        <f>IF(ISNUMBER(Regressions!W7), Regressions!W7,0.0000000001)</f>
        <v>100</v>
      </c>
      <c r="T33" s="472">
        <f>IF(ISNUMBER(Regressions!X7), Regressions!X7,0.0000000001)</f>
        <v>0</v>
      </c>
      <c r="U33" s="472">
        <f>IF(ISNUMBER(Regressions!Y7), Regressions!Y7,0.0000000001)</f>
        <v>0</v>
      </c>
      <c r="V33" s="476">
        <f>IF(ISNUMBER(Regressions!Z7), Regressions!Z7,0.0000000001)</f>
        <v>0</v>
      </c>
    </row>
    <row r="34" spans="1:22" x14ac:dyDescent="0.25">
      <c r="B34" s="477" t="str">
        <f>HLOOKUP(Introduction!$G$4,nametranslations,34,FALSE)</f>
        <v>Source: WHO/UNICEF JMP (2026)</v>
      </c>
    </row>
    <row r="35" spans="1:22" ht="5.25" customHeight="1" x14ac:dyDescent="0.25"/>
    <row r="36" spans="1:22" s="427" customFormat="1" ht="49.5" customHeight="1" x14ac:dyDescent="0.25">
      <c r="B36" s="478" t="str">
        <f>+Key!I46</f>
        <v>Basic service</v>
      </c>
      <c r="C36" s="479" t="str">
        <f>+HLOOKUP(Introduction!$G$4,Key!A:G,158,FALSE)</f>
        <v>Drinking water from an improved source and water is available at the school at the time of the survey</v>
      </c>
      <c r="D36" s="479"/>
      <c r="E36" s="479"/>
      <c r="F36" s="479"/>
      <c r="G36" s="479"/>
      <c r="H36" s="479"/>
      <c r="I36" s="478" t="str">
        <f>+Key!I46</f>
        <v>Basic service</v>
      </c>
      <c r="J36" s="480" t="str">
        <f>+HLOOKUP(Introduction!$G$4,Key!A:G,162,FALSE)</f>
        <v>Improved sanitation facilities at the school that are single-sex and usable (available, functional and private) at the time of the survey</v>
      </c>
      <c r="K36" s="481"/>
      <c r="L36" s="481"/>
      <c r="M36" s="481"/>
      <c r="N36" s="481"/>
      <c r="O36" s="481"/>
      <c r="P36" s="478" t="str">
        <f>+Key!I46</f>
        <v>Basic service</v>
      </c>
      <c r="Q36" s="482" t="str">
        <f>+HLOOKUP(Introduction!$G$4,Key!A:G,165,FALSE)</f>
        <v xml:space="preserve">Handwashing facilities with water and soap available at the school at the time of the survey </v>
      </c>
      <c r="R36" s="482"/>
      <c r="S36" s="482"/>
      <c r="T36" s="482"/>
      <c r="U36" s="482"/>
      <c r="V36" s="482"/>
    </row>
    <row r="37" spans="1:22" ht="49.5" customHeight="1" x14ac:dyDescent="0.25">
      <c r="B37" s="478" t="str">
        <f>+Key!I47</f>
        <v>Limited service</v>
      </c>
      <c r="C37" s="483" t="str">
        <f>+HLOOKUP(Introduction!$G$4,Key!A:G,159,FALSE)</f>
        <v>Drinking water from an improved source but water is unavailable at the school at the time of the survey</v>
      </c>
      <c r="D37" s="483"/>
      <c r="E37" s="483"/>
      <c r="F37" s="483"/>
      <c r="G37" s="483"/>
      <c r="H37" s="483"/>
      <c r="I37" s="478" t="str">
        <f>+Key!I47</f>
        <v>Limited service</v>
      </c>
      <c r="J37" s="483" t="str">
        <f>+HLOOKUP(Introduction!$G$4,Key!A:G,163,FALSE)</f>
        <v>Improved sanitation facilities at the school that are either not single-sex or not usable at the time of the survey</v>
      </c>
      <c r="K37" s="483"/>
      <c r="L37" s="483"/>
      <c r="M37" s="483"/>
      <c r="N37" s="483"/>
      <c r="O37" s="483"/>
      <c r="P37" s="478" t="str">
        <f>+Key!I47</f>
        <v>Limited service</v>
      </c>
      <c r="Q37" s="483" t="str">
        <f>+HLOOKUP(Introduction!$G$4,Key!A:G,166,FALSE)</f>
        <v>Handwashing facilities with water but no soap available at the school at the time of the survey</v>
      </c>
      <c r="R37" s="483"/>
      <c r="S37" s="483"/>
      <c r="T37" s="483"/>
      <c r="U37" s="483"/>
      <c r="V37" s="483"/>
    </row>
    <row r="38" spans="1:22" ht="49.5" customHeight="1" x14ac:dyDescent="0.25">
      <c r="B38" s="478" t="str">
        <f>+Key!I48</f>
        <v>No service</v>
      </c>
      <c r="C38" s="484" t="str">
        <f>+HLOOKUP(Introduction!$G$4,Key!A:G,160,FALSE)</f>
        <v>Drinking water from an unimproved source or no water source at the school</v>
      </c>
      <c r="D38" s="484"/>
      <c r="E38" s="484"/>
      <c r="F38" s="484"/>
      <c r="G38" s="484"/>
      <c r="H38" s="484"/>
      <c r="I38" s="478" t="str">
        <f>+Key!I48</f>
        <v>No service</v>
      </c>
      <c r="J38" s="484" t="str">
        <f>+HLOOKUP(Introduction!$G$4,Key!A:G,164,FALSE)</f>
        <v>Unimproved sanitation facilities or no sanitation facilities at the school</v>
      </c>
      <c r="K38" s="484"/>
      <c r="L38" s="484"/>
      <c r="M38" s="484"/>
      <c r="N38" s="484"/>
      <c r="O38" s="484"/>
      <c r="P38" s="478" t="str">
        <f>+Key!I48</f>
        <v>No service</v>
      </c>
      <c r="Q38" s="484" t="str">
        <f>+HLOOKUP(Introduction!$G$4,Key!A:G,167,FALSE)</f>
        <v>No handwashing facilities or no water available at the school</v>
      </c>
      <c r="R38" s="484"/>
      <c r="S38" s="484"/>
      <c r="T38" s="484"/>
      <c r="U38" s="484"/>
      <c r="V38" s="484"/>
    </row>
    <row r="39" spans="1:22" ht="49.5" customHeight="1" x14ac:dyDescent="0.25">
      <c r="B39" s="478" t="str">
        <f>+Key!I49</f>
        <v>Insufficient data</v>
      </c>
      <c r="C39" s="485" t="str">
        <f>+HLOOKUP(Introduction!$G$4,Key!A:G,161,FALSE)</f>
        <v>Insufficient data available to generate estimates for a given reference year</v>
      </c>
      <c r="D39" s="485"/>
      <c r="E39" s="485"/>
      <c r="F39" s="485"/>
      <c r="G39" s="485"/>
      <c r="H39" s="485"/>
      <c r="I39" s="478" t="str">
        <f>+Key!I49</f>
        <v>Insufficient data</v>
      </c>
      <c r="J39" s="485" t="str">
        <f>+HLOOKUP(Introduction!$G$4,Key!A:G,161,FALSE)</f>
        <v>Insufficient data available to generate estimates for a given reference year</v>
      </c>
      <c r="K39" s="485"/>
      <c r="L39" s="485"/>
      <c r="M39" s="485"/>
      <c r="N39" s="485"/>
      <c r="O39" s="485"/>
      <c r="P39" s="478" t="str">
        <f>+Key!I49</f>
        <v>Insufficient data</v>
      </c>
      <c r="Q39" s="485" t="str">
        <f>+HLOOKUP(Introduction!$G$4,Key!A:G,161,FALSE)</f>
        <v>Insufficient data available to generate estimates for a given reference year</v>
      </c>
      <c r="R39" s="485"/>
      <c r="S39" s="485"/>
      <c r="T39" s="485"/>
      <c r="U39" s="485"/>
      <c r="V39" s="48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6D201-2D05-4706-AAE5-7719BC83C583}">
  <sheetPr codeName="Sheet3">
    <tabColor rgb="FFEAEAEA"/>
  </sheetPr>
  <dimension ref="A1:AF65"/>
  <sheetViews>
    <sheetView showGridLines="0" zoomScale="80" zoomScaleNormal="80" workbookViewId="0"/>
  </sheetViews>
  <sheetFormatPr defaultColWidth="9" defaultRowHeight="13.2" x14ac:dyDescent="0.25"/>
  <cols>
    <col min="1" max="31" width="9" style="383"/>
    <col min="32" max="32" width="5.09765625" style="383" customWidth="1"/>
    <col min="33" max="16384" width="9" style="383"/>
  </cols>
  <sheetData>
    <row r="1" spans="1:32" s="382" customFormat="1" x14ac:dyDescent="0.25"/>
    <row r="2" spans="1:32" s="382" customFormat="1" ht="15.6" x14ac:dyDescent="0.3">
      <c r="A2" s="486" t="str">
        <f>HLOOKUP(Introduction!$G$4,nametranslations,38,FALSE)</f>
        <v>Water, sanitation and hygiene services in schools</v>
      </c>
    </row>
    <row r="3" spans="1:32" s="382" customFormat="1" ht="15.6" x14ac:dyDescent="0.3">
      <c r="A3" s="486"/>
    </row>
    <row r="4" spans="1:32" s="382" customFormat="1" x14ac:dyDescent="0.25">
      <c r="A4" s="487"/>
      <c r="B4" s="487"/>
      <c r="C4" s="487"/>
      <c r="D4" s="487"/>
      <c r="E4" s="487"/>
      <c r="F4" s="487"/>
      <c r="G4" s="487"/>
      <c r="H4" s="487"/>
      <c r="I4" s="487"/>
      <c r="J4" s="487"/>
      <c r="K4" s="487"/>
      <c r="L4" s="487"/>
      <c r="M4" s="487"/>
      <c r="N4" s="487"/>
      <c r="O4" s="487"/>
      <c r="P4" s="487"/>
      <c r="Q4" s="487"/>
      <c r="R4" s="487"/>
      <c r="S4" s="487"/>
      <c r="T4" s="487"/>
      <c r="U4" s="487"/>
      <c r="V4" s="487"/>
      <c r="W4" s="487"/>
      <c r="X4" s="487"/>
      <c r="Y4" s="487"/>
      <c r="Z4" s="487"/>
      <c r="AA4" s="487"/>
      <c r="AB4" s="487"/>
      <c r="AC4" s="487"/>
      <c r="AD4" s="487"/>
      <c r="AE4" s="487"/>
      <c r="AF4" s="487"/>
    </row>
    <row r="5" spans="1:32" s="382" customFormat="1" x14ac:dyDescent="0.25">
      <c r="A5" s="487"/>
      <c r="B5" s="487"/>
      <c r="C5" s="487"/>
      <c r="D5" s="487"/>
      <c r="E5" s="487"/>
      <c r="F5" s="487"/>
      <c r="G5" s="487"/>
      <c r="H5" s="487"/>
      <c r="I5" s="487"/>
      <c r="J5" s="487"/>
      <c r="K5" s="487"/>
      <c r="L5" s="487"/>
      <c r="M5" s="487"/>
      <c r="N5" s="487"/>
      <c r="O5" s="487"/>
      <c r="P5" s="487"/>
      <c r="Q5" s="487"/>
      <c r="R5" s="487"/>
      <c r="S5" s="487"/>
      <c r="T5" s="487"/>
      <c r="U5" s="487"/>
      <c r="V5" s="487"/>
      <c r="W5" s="487"/>
      <c r="X5" s="487"/>
      <c r="Y5" s="487"/>
      <c r="Z5" s="487"/>
      <c r="AA5" s="487"/>
      <c r="AB5" s="487"/>
      <c r="AC5" s="487"/>
      <c r="AD5" s="487"/>
      <c r="AE5" s="487"/>
      <c r="AF5" s="487"/>
    </row>
    <row r="6" spans="1:32" s="382" customFormat="1" x14ac:dyDescent="0.25">
      <c r="A6" s="487"/>
      <c r="B6" s="487"/>
      <c r="C6" s="487"/>
      <c r="D6" s="487"/>
      <c r="E6" s="487"/>
      <c r="F6" s="487"/>
      <c r="G6" s="487"/>
      <c r="H6" s="487"/>
      <c r="I6" s="487"/>
      <c r="J6" s="487"/>
      <c r="K6" s="487"/>
      <c r="L6" s="487"/>
      <c r="M6" s="487"/>
      <c r="N6" s="487"/>
      <c r="O6" s="487"/>
      <c r="P6" s="487"/>
      <c r="Q6" s="487"/>
      <c r="R6" s="487"/>
      <c r="S6" s="487"/>
      <c r="T6" s="487"/>
      <c r="U6" s="487"/>
      <c r="V6" s="487"/>
      <c r="W6" s="487"/>
      <c r="X6" s="487"/>
      <c r="Y6" s="487"/>
      <c r="Z6" s="487"/>
      <c r="AA6" s="487"/>
      <c r="AB6" s="487"/>
      <c r="AC6" s="487"/>
      <c r="AD6" s="487"/>
      <c r="AE6" s="487"/>
      <c r="AF6" s="487"/>
    </row>
    <row r="7" spans="1:32" s="382" customFormat="1" x14ac:dyDescent="0.25">
      <c r="A7" s="487"/>
      <c r="B7" s="487"/>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row>
    <row r="8" spans="1:32" s="382" customFormat="1" x14ac:dyDescent="0.25">
      <c r="A8" s="487"/>
      <c r="B8" s="487"/>
      <c r="C8" s="487"/>
      <c r="D8" s="487"/>
      <c r="E8" s="487"/>
      <c r="F8" s="487"/>
      <c r="G8" s="487"/>
      <c r="H8" s="487"/>
      <c r="I8" s="487"/>
      <c r="J8" s="487"/>
      <c r="K8" s="487"/>
      <c r="L8" s="487"/>
      <c r="M8" s="487"/>
      <c r="N8" s="487"/>
      <c r="O8" s="487"/>
      <c r="P8" s="487"/>
      <c r="Q8" s="487"/>
      <c r="R8" s="487"/>
      <c r="S8" s="487"/>
      <c r="T8" s="487"/>
      <c r="U8" s="487"/>
      <c r="V8" s="487"/>
      <c r="W8" s="487"/>
      <c r="X8" s="487"/>
      <c r="Y8" s="487"/>
      <c r="Z8" s="487"/>
      <c r="AA8" s="487"/>
      <c r="AB8" s="487"/>
      <c r="AC8" s="487"/>
      <c r="AD8" s="487"/>
      <c r="AE8" s="487"/>
      <c r="AF8" s="487"/>
    </row>
    <row r="9" spans="1:32" s="382" customFormat="1" x14ac:dyDescent="0.25">
      <c r="A9" s="487"/>
      <c r="B9" s="487"/>
      <c r="C9" s="487"/>
      <c r="D9" s="487"/>
      <c r="E9" s="487"/>
      <c r="F9" s="487"/>
      <c r="G9" s="487"/>
      <c r="H9" s="487"/>
      <c r="I9" s="487"/>
      <c r="J9" s="487"/>
      <c r="K9" s="487"/>
      <c r="L9" s="487"/>
      <c r="M9" s="487"/>
      <c r="N9" s="487"/>
      <c r="O9" s="487"/>
      <c r="P9" s="487"/>
      <c r="Q9" s="487"/>
      <c r="R9" s="487"/>
      <c r="S9" s="487"/>
      <c r="T9" s="487"/>
      <c r="U9" s="487"/>
      <c r="V9" s="487"/>
      <c r="W9" s="487"/>
      <c r="X9" s="487"/>
      <c r="Y9" s="487"/>
      <c r="Z9" s="487"/>
      <c r="AA9" s="487"/>
      <c r="AB9" s="487"/>
      <c r="AC9" s="487"/>
      <c r="AD9" s="487"/>
      <c r="AE9" s="487"/>
      <c r="AF9" s="487"/>
    </row>
    <row r="10" spans="1:32" s="382" customFormat="1" x14ac:dyDescent="0.25">
      <c r="A10" s="487"/>
      <c r="B10" s="487"/>
      <c r="C10" s="487"/>
      <c r="D10" s="487"/>
      <c r="E10" s="487"/>
      <c r="F10" s="487"/>
      <c r="G10" s="487"/>
      <c r="H10" s="487"/>
      <c r="I10" s="487"/>
      <c r="J10" s="487"/>
      <c r="K10" s="487"/>
      <c r="L10" s="487"/>
      <c r="M10" s="487"/>
      <c r="N10" s="487"/>
      <c r="O10" s="487"/>
      <c r="P10" s="487"/>
      <c r="Q10" s="487"/>
      <c r="R10" s="487"/>
      <c r="S10" s="487"/>
      <c r="T10" s="487"/>
      <c r="U10" s="487"/>
      <c r="V10" s="487"/>
      <c r="W10" s="487"/>
      <c r="X10" s="487"/>
      <c r="Y10" s="487"/>
      <c r="Z10" s="487"/>
      <c r="AA10" s="487"/>
      <c r="AB10" s="487"/>
      <c r="AC10" s="487"/>
      <c r="AD10" s="487"/>
      <c r="AE10" s="487"/>
      <c r="AF10" s="487"/>
    </row>
    <row r="11" spans="1:32" s="382" customFormat="1" x14ac:dyDescent="0.25">
      <c r="A11" s="487"/>
      <c r="B11" s="487"/>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c r="AA11" s="487"/>
      <c r="AB11" s="487"/>
      <c r="AC11" s="487"/>
      <c r="AD11" s="487"/>
      <c r="AE11" s="487"/>
      <c r="AF11" s="487"/>
    </row>
    <row r="12" spans="1:32" s="382" customFormat="1" x14ac:dyDescent="0.25">
      <c r="A12" s="487"/>
      <c r="B12" s="487"/>
      <c r="C12" s="487"/>
      <c r="D12" s="487"/>
      <c r="E12" s="487"/>
      <c r="F12" s="487"/>
      <c r="G12" s="487"/>
      <c r="H12" s="487"/>
      <c r="I12" s="487"/>
      <c r="J12" s="487"/>
      <c r="K12" s="487"/>
      <c r="L12" s="487"/>
      <c r="M12" s="487"/>
      <c r="N12" s="487"/>
      <c r="O12" s="487"/>
      <c r="P12" s="487"/>
      <c r="Q12" s="487"/>
      <c r="R12" s="487"/>
      <c r="S12" s="487"/>
      <c r="T12" s="487"/>
      <c r="U12" s="487"/>
      <c r="V12" s="487"/>
      <c r="W12" s="487"/>
      <c r="X12" s="487"/>
      <c r="Y12" s="487"/>
      <c r="Z12" s="487"/>
      <c r="AA12" s="487"/>
      <c r="AB12" s="487"/>
      <c r="AC12" s="487"/>
      <c r="AD12" s="487"/>
      <c r="AE12" s="487"/>
      <c r="AF12" s="487"/>
    </row>
    <row r="13" spans="1:32" s="382" customFormat="1" x14ac:dyDescent="0.25">
      <c r="A13" s="487"/>
      <c r="B13" s="487"/>
      <c r="C13" s="487"/>
      <c r="D13" s="487"/>
      <c r="E13" s="487"/>
      <c r="F13" s="487"/>
      <c r="G13" s="487"/>
      <c r="H13" s="487"/>
      <c r="I13" s="487"/>
      <c r="J13" s="487"/>
      <c r="K13" s="487"/>
      <c r="L13" s="487"/>
      <c r="M13" s="487"/>
      <c r="N13" s="487"/>
      <c r="O13" s="487"/>
      <c r="P13" s="487"/>
      <c r="Q13" s="487"/>
      <c r="R13" s="487"/>
      <c r="S13" s="487"/>
      <c r="T13" s="487"/>
      <c r="U13" s="487"/>
      <c r="V13" s="487"/>
      <c r="W13" s="487"/>
      <c r="X13" s="487"/>
      <c r="Y13" s="487"/>
      <c r="Z13" s="487"/>
      <c r="AA13" s="487"/>
      <c r="AB13" s="487"/>
      <c r="AC13" s="487"/>
      <c r="AD13" s="487"/>
      <c r="AE13" s="487"/>
      <c r="AF13" s="487"/>
    </row>
    <row r="14" spans="1:32" s="382" customFormat="1" x14ac:dyDescent="0.25">
      <c r="A14" s="487"/>
      <c r="B14" s="487"/>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row>
    <row r="15" spans="1:32" s="382" customFormat="1" x14ac:dyDescent="0.25">
      <c r="A15" s="487"/>
      <c r="B15" s="487"/>
      <c r="C15" s="487"/>
      <c r="D15" s="487"/>
      <c r="E15" s="487"/>
      <c r="F15" s="487"/>
      <c r="G15" s="487"/>
      <c r="H15" s="487"/>
      <c r="I15" s="487"/>
      <c r="J15" s="487"/>
      <c r="K15" s="487"/>
      <c r="L15" s="487"/>
      <c r="M15" s="487"/>
      <c r="N15" s="487"/>
      <c r="O15" s="487"/>
      <c r="P15" s="487"/>
      <c r="Q15" s="487"/>
      <c r="R15" s="487"/>
      <c r="S15" s="487"/>
      <c r="T15" s="487"/>
      <c r="U15" s="487"/>
      <c r="V15" s="487"/>
      <c r="W15" s="487"/>
      <c r="X15" s="487"/>
      <c r="Y15" s="487"/>
      <c r="Z15" s="487"/>
      <c r="AA15" s="487"/>
      <c r="AB15" s="487"/>
      <c r="AC15" s="487"/>
      <c r="AD15" s="487"/>
      <c r="AE15" s="487"/>
      <c r="AF15" s="487"/>
    </row>
    <row r="16" spans="1:32" s="382" customFormat="1" x14ac:dyDescent="0.25">
      <c r="A16" s="487"/>
      <c r="B16" s="487"/>
      <c r="C16" s="487"/>
      <c r="D16" s="487"/>
      <c r="E16" s="487"/>
      <c r="F16" s="487"/>
      <c r="G16" s="487"/>
      <c r="H16" s="487"/>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row>
    <row r="17" spans="1:32" s="382" customFormat="1" x14ac:dyDescent="0.25">
      <c r="A17" s="487"/>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row>
    <row r="18" spans="1:32" s="382" customFormat="1" x14ac:dyDescent="0.25">
      <c r="A18" s="487"/>
      <c r="B18" s="487"/>
      <c r="C18" s="487"/>
      <c r="D18" s="487"/>
      <c r="E18" s="487"/>
      <c r="F18" s="487"/>
      <c r="G18" s="487"/>
      <c r="H18" s="487"/>
      <c r="I18" s="487"/>
      <c r="J18" s="487"/>
      <c r="K18" s="487"/>
      <c r="L18" s="487"/>
      <c r="M18" s="487"/>
      <c r="N18" s="487"/>
      <c r="O18" s="487"/>
      <c r="P18" s="487"/>
      <c r="Q18" s="487"/>
      <c r="R18" s="487"/>
      <c r="S18" s="487"/>
      <c r="T18" s="487"/>
      <c r="U18" s="487"/>
      <c r="V18" s="487"/>
      <c r="W18" s="487"/>
      <c r="X18" s="487"/>
      <c r="Y18" s="487"/>
      <c r="Z18" s="487"/>
      <c r="AA18" s="487"/>
      <c r="AB18" s="487"/>
      <c r="AC18" s="487"/>
      <c r="AD18" s="487"/>
      <c r="AE18" s="487"/>
      <c r="AF18" s="487"/>
    </row>
    <row r="19" spans="1:32" s="382" customFormat="1" x14ac:dyDescent="0.25">
      <c r="A19" s="487"/>
      <c r="B19" s="487"/>
      <c r="C19" s="487"/>
      <c r="D19" s="487"/>
      <c r="E19" s="487"/>
      <c r="F19" s="487"/>
      <c r="G19" s="487"/>
      <c r="H19" s="487"/>
      <c r="I19" s="487"/>
      <c r="J19" s="487"/>
      <c r="K19" s="487"/>
      <c r="L19" s="487"/>
      <c r="M19" s="487"/>
      <c r="N19" s="487"/>
      <c r="O19" s="487"/>
      <c r="P19" s="487"/>
      <c r="Q19" s="487"/>
      <c r="R19" s="487"/>
      <c r="S19" s="487"/>
      <c r="T19" s="487"/>
      <c r="U19" s="487"/>
      <c r="V19" s="487"/>
      <c r="W19" s="487"/>
      <c r="X19" s="487"/>
      <c r="Y19" s="487"/>
      <c r="Z19" s="487"/>
      <c r="AA19" s="487"/>
      <c r="AB19" s="487"/>
      <c r="AC19" s="487"/>
      <c r="AD19" s="487"/>
      <c r="AE19" s="487"/>
      <c r="AF19" s="487"/>
    </row>
    <row r="20" spans="1:32" s="382" customFormat="1" x14ac:dyDescent="0.25">
      <c r="A20" s="487"/>
      <c r="B20" s="487"/>
      <c r="C20" s="487"/>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7"/>
      <c r="AB20" s="487"/>
      <c r="AC20" s="487"/>
      <c r="AD20" s="487"/>
      <c r="AE20" s="487"/>
      <c r="AF20" s="487"/>
    </row>
    <row r="21" spans="1:32" s="382" customFormat="1" x14ac:dyDescent="0.25">
      <c r="A21" s="487"/>
      <c r="B21" s="487"/>
      <c r="C21" s="487"/>
      <c r="D21" s="487"/>
      <c r="E21" s="487"/>
      <c r="F21" s="487"/>
      <c r="G21" s="487"/>
      <c r="H21" s="487"/>
      <c r="I21" s="487"/>
      <c r="J21" s="487"/>
      <c r="K21" s="487"/>
      <c r="L21" s="487"/>
      <c r="M21" s="487"/>
      <c r="N21" s="487"/>
      <c r="O21" s="487"/>
      <c r="P21" s="487"/>
      <c r="Q21" s="487"/>
      <c r="R21" s="487"/>
      <c r="S21" s="487"/>
      <c r="T21" s="487"/>
      <c r="U21" s="487"/>
      <c r="V21" s="487"/>
      <c r="W21" s="487"/>
      <c r="X21" s="487"/>
      <c r="Y21" s="487"/>
      <c r="Z21" s="487"/>
      <c r="AA21" s="487"/>
      <c r="AB21" s="487"/>
      <c r="AC21" s="487"/>
      <c r="AD21" s="487"/>
      <c r="AE21" s="487"/>
      <c r="AF21" s="487"/>
    </row>
    <row r="22" spans="1:32" s="382" customFormat="1" x14ac:dyDescent="0.25">
      <c r="A22" s="487"/>
      <c r="B22" s="487"/>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c r="AB22" s="487"/>
      <c r="AC22" s="487"/>
      <c r="AD22" s="487"/>
      <c r="AE22" s="487"/>
      <c r="AF22" s="487"/>
    </row>
    <row r="23" spans="1:32" s="382" customFormat="1" x14ac:dyDescent="0.25">
      <c r="A23" s="477" t="str">
        <f>+HLOOKUP(Introduction!$G$4,nametranslations,34,FALSE)</f>
        <v>Source: WHO/UNICEF JMP (2026)</v>
      </c>
    </row>
    <row r="24" spans="1:32" s="382" customFormat="1" x14ac:dyDescent="0.25">
      <c r="A24" s="488"/>
    </row>
    <row r="25" spans="1:32" s="382" customFormat="1" x14ac:dyDescent="0.25">
      <c r="A25" s="489"/>
      <c r="B25" s="489"/>
      <c r="C25" s="489"/>
      <c r="D25" s="489"/>
      <c r="E25" s="489"/>
      <c r="F25" s="489"/>
      <c r="G25" s="489"/>
      <c r="H25" s="489"/>
      <c r="I25" s="489"/>
      <c r="J25" s="489"/>
      <c r="K25" s="489"/>
      <c r="L25" s="489"/>
      <c r="M25" s="489"/>
      <c r="N25" s="489"/>
      <c r="O25" s="489"/>
      <c r="P25" s="489"/>
      <c r="Q25" s="489"/>
      <c r="R25" s="489"/>
      <c r="S25" s="489"/>
      <c r="T25" s="489"/>
      <c r="U25" s="489"/>
      <c r="V25" s="489"/>
      <c r="W25" s="489"/>
      <c r="X25" s="489"/>
      <c r="Y25" s="489"/>
      <c r="Z25" s="489"/>
      <c r="AA25" s="489"/>
      <c r="AB25" s="489"/>
      <c r="AC25" s="489"/>
      <c r="AD25" s="489"/>
      <c r="AE25" s="489"/>
      <c r="AF25" s="489"/>
    </row>
    <row r="26" spans="1:32" s="382" customFormat="1" x14ac:dyDescent="0.25">
      <c r="A26" s="489"/>
      <c r="B26" s="489"/>
      <c r="C26" s="489"/>
      <c r="D26" s="489"/>
      <c r="E26" s="489"/>
      <c r="F26" s="489"/>
      <c r="G26" s="489"/>
      <c r="H26" s="489"/>
      <c r="I26" s="489"/>
      <c r="J26" s="489"/>
      <c r="K26" s="489"/>
      <c r="L26" s="489"/>
      <c r="M26" s="489"/>
      <c r="N26" s="489"/>
      <c r="O26" s="489"/>
      <c r="P26" s="489"/>
      <c r="Q26" s="489"/>
      <c r="R26" s="489"/>
      <c r="S26" s="489"/>
      <c r="T26" s="489"/>
      <c r="U26" s="489"/>
      <c r="V26" s="489"/>
      <c r="W26" s="489"/>
      <c r="X26" s="489"/>
      <c r="Y26" s="489"/>
      <c r="Z26" s="489"/>
      <c r="AA26" s="489"/>
      <c r="AB26" s="489"/>
      <c r="AC26" s="489"/>
      <c r="AD26" s="489"/>
      <c r="AE26" s="489"/>
      <c r="AF26" s="489"/>
    </row>
    <row r="27" spans="1:32" s="382" customFormat="1" x14ac:dyDescent="0.25">
      <c r="A27" s="489"/>
      <c r="B27" s="489"/>
      <c r="C27" s="489"/>
      <c r="D27" s="489"/>
      <c r="E27" s="489"/>
      <c r="F27" s="489"/>
      <c r="G27" s="489"/>
      <c r="H27" s="489"/>
      <c r="I27" s="489"/>
      <c r="J27" s="489"/>
      <c r="K27" s="489"/>
      <c r="L27" s="489"/>
      <c r="M27" s="489"/>
      <c r="N27" s="489"/>
      <c r="O27" s="489"/>
      <c r="P27" s="489"/>
      <c r="Q27" s="489"/>
      <c r="R27" s="489"/>
      <c r="S27" s="489"/>
      <c r="T27" s="489"/>
      <c r="U27" s="489"/>
      <c r="V27" s="489"/>
      <c r="W27" s="489"/>
      <c r="X27" s="489"/>
      <c r="Y27" s="489"/>
      <c r="Z27" s="489"/>
      <c r="AA27" s="489"/>
      <c r="AB27" s="489"/>
      <c r="AC27" s="489"/>
      <c r="AD27" s="489"/>
      <c r="AE27" s="489"/>
      <c r="AF27" s="489"/>
    </row>
    <row r="28" spans="1:32" s="382" customFormat="1" x14ac:dyDescent="0.25">
      <c r="A28" s="489"/>
      <c r="B28" s="489"/>
      <c r="C28" s="489"/>
      <c r="D28" s="489"/>
      <c r="E28" s="489"/>
      <c r="F28" s="489"/>
      <c r="G28" s="489"/>
      <c r="H28" s="489"/>
      <c r="I28" s="489"/>
      <c r="J28" s="489"/>
      <c r="K28" s="489"/>
      <c r="L28" s="489"/>
      <c r="M28" s="489"/>
      <c r="N28" s="489"/>
      <c r="O28" s="489"/>
      <c r="P28" s="489"/>
      <c r="Q28" s="489"/>
      <c r="R28" s="489"/>
      <c r="S28" s="489"/>
      <c r="T28" s="489"/>
      <c r="U28" s="489"/>
      <c r="V28" s="489"/>
      <c r="W28" s="489"/>
      <c r="X28" s="489"/>
      <c r="Y28" s="489"/>
      <c r="Z28" s="489"/>
      <c r="AA28" s="489"/>
      <c r="AB28" s="489"/>
      <c r="AC28" s="489"/>
      <c r="AD28" s="489"/>
      <c r="AE28" s="489"/>
      <c r="AF28" s="489"/>
    </row>
    <row r="29" spans="1:32" s="382" customFormat="1" x14ac:dyDescent="0.25">
      <c r="A29" s="489"/>
      <c r="B29" s="489"/>
      <c r="C29" s="489"/>
      <c r="D29" s="489"/>
      <c r="E29" s="489"/>
      <c r="F29" s="489"/>
      <c r="G29" s="489"/>
      <c r="H29" s="489"/>
      <c r="I29" s="489"/>
      <c r="J29" s="489"/>
      <c r="K29" s="489"/>
      <c r="L29" s="489"/>
      <c r="M29" s="489"/>
      <c r="N29" s="489"/>
      <c r="O29" s="489"/>
      <c r="P29" s="489"/>
      <c r="Q29" s="489"/>
      <c r="R29" s="489"/>
      <c r="S29" s="489"/>
      <c r="T29" s="489"/>
      <c r="U29" s="489"/>
      <c r="V29" s="489"/>
      <c r="W29" s="489"/>
      <c r="X29" s="489"/>
      <c r="Y29" s="489"/>
      <c r="Z29" s="489"/>
      <c r="AA29" s="489"/>
      <c r="AB29" s="489"/>
      <c r="AC29" s="489"/>
      <c r="AD29" s="489"/>
      <c r="AE29" s="489"/>
      <c r="AF29" s="489"/>
    </row>
    <row r="30" spans="1:32" s="382" customFormat="1" x14ac:dyDescent="0.25">
      <c r="A30" s="489"/>
      <c r="B30" s="489"/>
      <c r="C30" s="489"/>
      <c r="D30" s="489"/>
      <c r="E30" s="489"/>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row>
    <row r="31" spans="1:32" s="382" customFormat="1" x14ac:dyDescent="0.25">
      <c r="A31" s="489"/>
      <c r="B31" s="489"/>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row>
    <row r="32" spans="1:32" s="382" customFormat="1" x14ac:dyDescent="0.25">
      <c r="A32" s="489"/>
      <c r="B32" s="489"/>
      <c r="C32" s="489"/>
      <c r="D32" s="489"/>
      <c r="E32" s="489"/>
      <c r="F32" s="489"/>
      <c r="G32" s="489"/>
      <c r="H32" s="489"/>
      <c r="I32" s="489"/>
      <c r="J32" s="489"/>
      <c r="K32" s="489"/>
      <c r="L32" s="489"/>
      <c r="M32" s="489"/>
      <c r="N32" s="489"/>
      <c r="O32" s="489"/>
      <c r="P32" s="489"/>
      <c r="Q32" s="489"/>
      <c r="R32" s="489"/>
      <c r="S32" s="489"/>
      <c r="T32" s="489"/>
      <c r="U32" s="489"/>
      <c r="V32" s="489"/>
      <c r="W32" s="489"/>
      <c r="X32" s="489"/>
      <c r="Y32" s="489"/>
      <c r="Z32" s="489"/>
      <c r="AA32" s="489"/>
      <c r="AB32" s="489"/>
      <c r="AC32" s="489"/>
      <c r="AD32" s="489"/>
      <c r="AE32" s="489"/>
      <c r="AF32" s="489"/>
    </row>
    <row r="33" spans="1:32" s="382" customFormat="1" x14ac:dyDescent="0.25">
      <c r="A33" s="489"/>
      <c r="B33" s="489"/>
      <c r="C33" s="489"/>
      <c r="D33" s="489"/>
      <c r="E33" s="489"/>
      <c r="F33" s="489"/>
      <c r="G33" s="489"/>
      <c r="H33" s="489"/>
      <c r="I33" s="489"/>
      <c r="J33" s="489"/>
      <c r="K33" s="489"/>
      <c r="L33" s="489"/>
      <c r="M33" s="489"/>
      <c r="N33" s="489"/>
      <c r="O33" s="489"/>
      <c r="P33" s="489"/>
      <c r="Q33" s="489"/>
      <c r="R33" s="489"/>
      <c r="S33" s="489"/>
      <c r="T33" s="489"/>
      <c r="U33" s="489"/>
      <c r="V33" s="489"/>
      <c r="W33" s="489"/>
      <c r="X33" s="489"/>
      <c r="Y33" s="489"/>
      <c r="Z33" s="489"/>
      <c r="AA33" s="489"/>
      <c r="AB33" s="489"/>
      <c r="AC33" s="489"/>
      <c r="AD33" s="489"/>
      <c r="AE33" s="489"/>
      <c r="AF33" s="489"/>
    </row>
    <row r="34" spans="1:32" s="382" customFormat="1" x14ac:dyDescent="0.25">
      <c r="A34" s="489"/>
      <c r="B34" s="489"/>
      <c r="C34" s="489"/>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489"/>
      <c r="AB34" s="489"/>
      <c r="AC34" s="489"/>
      <c r="AD34" s="489"/>
      <c r="AE34" s="489"/>
      <c r="AF34" s="489"/>
    </row>
    <row r="35" spans="1:32" s="382" customFormat="1" x14ac:dyDescent="0.25">
      <c r="A35" s="489"/>
      <c r="B35" s="489"/>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c r="AB35" s="489"/>
      <c r="AC35" s="489"/>
      <c r="AD35" s="489"/>
      <c r="AE35" s="489"/>
      <c r="AF35" s="489"/>
    </row>
    <row r="36" spans="1:32" s="382" customFormat="1" x14ac:dyDescent="0.25">
      <c r="A36" s="489"/>
      <c r="B36" s="489"/>
      <c r="C36" s="489"/>
      <c r="D36" s="489"/>
      <c r="E36" s="489"/>
      <c r="F36" s="489"/>
      <c r="G36" s="489"/>
      <c r="H36" s="489"/>
      <c r="I36" s="489"/>
      <c r="J36" s="489"/>
      <c r="K36" s="489"/>
      <c r="L36" s="489"/>
      <c r="M36" s="489"/>
      <c r="N36" s="489"/>
      <c r="O36" s="489"/>
      <c r="P36" s="489"/>
      <c r="Q36" s="489"/>
      <c r="R36" s="489"/>
      <c r="S36" s="489"/>
      <c r="T36" s="489"/>
      <c r="U36" s="489"/>
      <c r="V36" s="489"/>
      <c r="W36" s="489"/>
      <c r="X36" s="489"/>
      <c r="Y36" s="489"/>
      <c r="Z36" s="489"/>
      <c r="AA36" s="489"/>
      <c r="AB36" s="489"/>
      <c r="AC36" s="489"/>
      <c r="AD36" s="489"/>
      <c r="AE36" s="489"/>
      <c r="AF36" s="489"/>
    </row>
    <row r="37" spans="1:32" s="382" customFormat="1" x14ac:dyDescent="0.25">
      <c r="A37" s="489"/>
      <c r="B37" s="489"/>
      <c r="C37" s="489"/>
      <c r="D37" s="489"/>
      <c r="E37" s="489"/>
      <c r="F37" s="489"/>
      <c r="G37" s="489"/>
      <c r="H37" s="489"/>
      <c r="I37" s="489"/>
      <c r="J37" s="489"/>
      <c r="K37" s="489"/>
      <c r="L37" s="489"/>
      <c r="M37" s="489"/>
      <c r="N37" s="489"/>
      <c r="O37" s="489"/>
      <c r="P37" s="489"/>
      <c r="Q37" s="489"/>
      <c r="R37" s="489"/>
      <c r="S37" s="489"/>
      <c r="T37" s="489"/>
      <c r="U37" s="489"/>
      <c r="V37" s="489"/>
      <c r="W37" s="489"/>
      <c r="X37" s="489"/>
      <c r="Y37" s="489"/>
      <c r="Z37" s="489"/>
      <c r="AA37" s="489"/>
      <c r="AB37" s="489"/>
      <c r="AC37" s="489"/>
      <c r="AD37" s="489"/>
      <c r="AE37" s="489"/>
      <c r="AF37" s="489"/>
    </row>
    <row r="38" spans="1:32" s="382" customFormat="1" x14ac:dyDescent="0.25">
      <c r="A38" s="489"/>
      <c r="B38" s="489"/>
      <c r="C38" s="489"/>
      <c r="D38" s="489"/>
      <c r="E38" s="489"/>
      <c r="F38" s="489"/>
      <c r="G38" s="489"/>
      <c r="H38" s="489"/>
      <c r="I38" s="489"/>
      <c r="J38" s="489"/>
      <c r="K38" s="489"/>
      <c r="L38" s="489"/>
      <c r="M38" s="489"/>
      <c r="N38" s="489"/>
      <c r="O38" s="489"/>
      <c r="P38" s="489"/>
      <c r="Q38" s="489"/>
      <c r="R38" s="489"/>
      <c r="S38" s="489"/>
      <c r="T38" s="489"/>
      <c r="U38" s="489"/>
      <c r="V38" s="489"/>
      <c r="W38" s="489"/>
      <c r="X38" s="489"/>
      <c r="Y38" s="489"/>
      <c r="Z38" s="489"/>
      <c r="AA38" s="489"/>
      <c r="AB38" s="489"/>
      <c r="AC38" s="489"/>
      <c r="AD38" s="489"/>
      <c r="AE38" s="489"/>
      <c r="AF38" s="489"/>
    </row>
    <row r="39" spans="1:32" s="382" customFormat="1" x14ac:dyDescent="0.25">
      <c r="A39" s="489"/>
      <c r="B39" s="489"/>
      <c r="C39" s="489"/>
      <c r="D39" s="489"/>
      <c r="E39" s="489"/>
      <c r="F39" s="489"/>
      <c r="G39" s="489"/>
      <c r="H39" s="489"/>
      <c r="I39" s="489"/>
      <c r="J39" s="489"/>
      <c r="K39" s="489"/>
      <c r="L39" s="489"/>
      <c r="M39" s="489"/>
      <c r="N39" s="489"/>
      <c r="O39" s="489"/>
      <c r="P39" s="489"/>
      <c r="Q39" s="489"/>
      <c r="R39" s="489"/>
      <c r="S39" s="489"/>
      <c r="T39" s="489"/>
      <c r="U39" s="489"/>
      <c r="V39" s="489"/>
      <c r="W39" s="489"/>
      <c r="X39" s="489"/>
      <c r="Y39" s="489"/>
      <c r="Z39" s="489"/>
      <c r="AA39" s="489"/>
      <c r="AB39" s="489"/>
      <c r="AC39" s="489"/>
      <c r="AD39" s="489"/>
      <c r="AE39" s="489"/>
      <c r="AF39" s="489"/>
    </row>
    <row r="40" spans="1:32" s="382" customFormat="1" x14ac:dyDescent="0.25">
      <c r="A40" s="489"/>
      <c r="B40" s="489"/>
      <c r="C40" s="489"/>
      <c r="D40" s="489"/>
      <c r="E40" s="489"/>
      <c r="F40" s="489"/>
      <c r="G40" s="489"/>
      <c r="H40" s="489"/>
      <c r="I40" s="489"/>
      <c r="J40" s="489"/>
      <c r="K40" s="489"/>
      <c r="L40" s="489"/>
      <c r="M40" s="489"/>
      <c r="N40" s="489"/>
      <c r="O40" s="489"/>
      <c r="P40" s="489"/>
      <c r="Q40" s="489"/>
      <c r="R40" s="489"/>
      <c r="S40" s="489"/>
      <c r="T40" s="489"/>
      <c r="U40" s="489"/>
      <c r="V40" s="489"/>
      <c r="W40" s="489"/>
      <c r="X40" s="489"/>
      <c r="Y40" s="489"/>
      <c r="Z40" s="489"/>
      <c r="AA40" s="489"/>
      <c r="AB40" s="489"/>
      <c r="AC40" s="489"/>
      <c r="AD40" s="489"/>
      <c r="AE40" s="489"/>
      <c r="AF40" s="489"/>
    </row>
    <row r="41" spans="1:32" s="382" customFormat="1" x14ac:dyDescent="0.25">
      <c r="A41" s="489"/>
      <c r="B41" s="489"/>
      <c r="C41" s="489"/>
      <c r="D41" s="489"/>
      <c r="E41" s="489"/>
      <c r="F41" s="489"/>
      <c r="G41" s="489"/>
      <c r="H41" s="489"/>
      <c r="I41" s="489"/>
      <c r="J41" s="489"/>
      <c r="K41" s="489"/>
      <c r="L41" s="489"/>
      <c r="M41" s="489"/>
      <c r="N41" s="489"/>
      <c r="O41" s="489"/>
      <c r="P41" s="489"/>
      <c r="Q41" s="489"/>
      <c r="R41" s="489"/>
      <c r="S41" s="489"/>
      <c r="T41" s="489"/>
      <c r="U41" s="489"/>
      <c r="V41" s="489"/>
      <c r="W41" s="489"/>
      <c r="X41" s="489"/>
      <c r="Y41" s="489"/>
      <c r="Z41" s="489"/>
      <c r="AA41" s="489"/>
      <c r="AB41" s="489"/>
      <c r="AC41" s="489"/>
      <c r="AD41" s="489"/>
      <c r="AE41" s="489"/>
      <c r="AF41" s="489"/>
    </row>
    <row r="42" spans="1:32" s="382" customFormat="1" x14ac:dyDescent="0.25">
      <c r="A42" s="489"/>
      <c r="B42" s="489"/>
      <c r="C42" s="489"/>
      <c r="D42" s="489"/>
      <c r="E42" s="489"/>
      <c r="F42" s="489"/>
      <c r="G42" s="489"/>
      <c r="H42" s="489"/>
      <c r="I42" s="489"/>
      <c r="J42" s="489"/>
      <c r="K42" s="489"/>
      <c r="L42" s="489"/>
      <c r="M42" s="489"/>
      <c r="N42" s="489"/>
      <c r="O42" s="489"/>
      <c r="P42" s="489"/>
      <c r="Q42" s="489"/>
      <c r="R42" s="489"/>
      <c r="S42" s="489"/>
      <c r="T42" s="489"/>
      <c r="U42" s="489"/>
      <c r="V42" s="489"/>
      <c r="W42" s="489"/>
      <c r="X42" s="489"/>
      <c r="Y42" s="489"/>
      <c r="Z42" s="489"/>
      <c r="AA42" s="489"/>
      <c r="AB42" s="489"/>
      <c r="AC42" s="489"/>
      <c r="AD42" s="489"/>
      <c r="AE42" s="489"/>
      <c r="AF42" s="489"/>
    </row>
    <row r="43" spans="1:32" s="382" customFormat="1" x14ac:dyDescent="0.25">
      <c r="A43" s="489"/>
      <c r="B43" s="489"/>
      <c r="C43" s="489"/>
      <c r="D43" s="489"/>
      <c r="E43" s="489"/>
      <c r="F43" s="489"/>
      <c r="G43" s="489"/>
      <c r="H43" s="489"/>
      <c r="I43" s="489"/>
      <c r="J43" s="489"/>
      <c r="K43" s="489"/>
      <c r="L43" s="489"/>
      <c r="M43" s="489"/>
      <c r="N43" s="489"/>
      <c r="O43" s="489"/>
      <c r="P43" s="489"/>
      <c r="Q43" s="489"/>
      <c r="R43" s="489"/>
      <c r="S43" s="489"/>
      <c r="T43" s="489"/>
      <c r="U43" s="489"/>
      <c r="V43" s="489"/>
      <c r="W43" s="489"/>
      <c r="X43" s="489"/>
      <c r="Y43" s="489"/>
      <c r="Z43" s="489"/>
      <c r="AA43" s="489"/>
      <c r="AB43" s="489"/>
      <c r="AC43" s="489"/>
      <c r="AD43" s="489"/>
      <c r="AE43" s="489"/>
      <c r="AF43" s="489"/>
    </row>
    <row r="44" spans="1:32" s="382" customFormat="1" x14ac:dyDescent="0.25">
      <c r="A44" s="477" t="str">
        <f>+HLOOKUP(Introduction!$G$4,nametranslations,34,FALSE)</f>
        <v>Source: WHO/UNICEF JMP (2026)</v>
      </c>
      <c r="B44" s="488"/>
    </row>
    <row r="45" spans="1:32" s="382" customFormat="1" x14ac:dyDescent="0.25"/>
    <row r="46" spans="1:32" s="382" customFormat="1" x14ac:dyDescent="0.25">
      <c r="A46" s="490"/>
      <c r="B46" s="490"/>
      <c r="C46" s="490"/>
      <c r="D46" s="490"/>
      <c r="E46" s="490"/>
      <c r="F46" s="490"/>
      <c r="G46" s="490"/>
      <c r="H46" s="490"/>
      <c r="I46" s="490"/>
      <c r="J46" s="490"/>
      <c r="K46" s="490"/>
      <c r="L46" s="490"/>
      <c r="M46" s="490"/>
      <c r="N46" s="490"/>
      <c r="O46" s="490"/>
      <c r="P46" s="490"/>
      <c r="Q46" s="490"/>
      <c r="R46" s="490"/>
      <c r="S46" s="490"/>
      <c r="T46" s="490"/>
      <c r="U46" s="490"/>
      <c r="V46" s="490"/>
      <c r="W46" s="490"/>
      <c r="X46" s="490"/>
      <c r="Y46" s="490"/>
      <c r="Z46" s="490"/>
      <c r="AA46" s="490"/>
      <c r="AB46" s="490"/>
      <c r="AC46" s="490"/>
      <c r="AD46" s="490"/>
      <c r="AE46" s="490"/>
      <c r="AF46" s="490"/>
    </row>
    <row r="47" spans="1:32" s="382" customFormat="1" x14ac:dyDescent="0.25">
      <c r="A47" s="490"/>
      <c r="B47" s="490"/>
      <c r="C47" s="490"/>
      <c r="D47" s="490"/>
      <c r="E47" s="490"/>
      <c r="F47" s="490"/>
      <c r="G47" s="490"/>
      <c r="H47" s="490"/>
      <c r="I47" s="490"/>
      <c r="J47" s="490"/>
      <c r="K47" s="490"/>
      <c r="L47" s="490"/>
      <c r="M47" s="490"/>
      <c r="N47" s="490"/>
      <c r="O47" s="490"/>
      <c r="P47" s="490"/>
      <c r="Q47" s="490"/>
      <c r="R47" s="490"/>
      <c r="S47" s="490"/>
      <c r="T47" s="490"/>
      <c r="U47" s="490"/>
      <c r="V47" s="490"/>
      <c r="W47" s="490"/>
      <c r="X47" s="490"/>
      <c r="Y47" s="490"/>
      <c r="Z47" s="490"/>
      <c r="AA47" s="490"/>
      <c r="AB47" s="490"/>
      <c r="AC47" s="490"/>
      <c r="AD47" s="490"/>
      <c r="AE47" s="490"/>
      <c r="AF47" s="490"/>
    </row>
    <row r="48" spans="1:32" s="382" customFormat="1" x14ac:dyDescent="0.25">
      <c r="A48" s="490"/>
      <c r="B48" s="490"/>
      <c r="C48" s="490"/>
      <c r="D48" s="490"/>
      <c r="E48" s="490"/>
      <c r="F48" s="490"/>
      <c r="G48" s="490"/>
      <c r="H48" s="490"/>
      <c r="I48" s="490"/>
      <c r="J48" s="490"/>
      <c r="K48" s="490"/>
      <c r="L48" s="490"/>
      <c r="M48" s="490"/>
      <c r="N48" s="490"/>
      <c r="O48" s="490"/>
      <c r="P48" s="490"/>
      <c r="Q48" s="490"/>
      <c r="R48" s="490"/>
      <c r="S48" s="490"/>
      <c r="T48" s="490"/>
      <c r="U48" s="490"/>
      <c r="V48" s="490"/>
      <c r="W48" s="490"/>
      <c r="X48" s="490"/>
      <c r="Y48" s="490"/>
      <c r="Z48" s="490"/>
      <c r="AA48" s="490"/>
      <c r="AB48" s="490"/>
      <c r="AC48" s="490"/>
      <c r="AD48" s="490"/>
      <c r="AE48" s="490"/>
      <c r="AF48" s="490"/>
    </row>
    <row r="49" spans="1:32" s="382" customFormat="1" x14ac:dyDescent="0.25">
      <c r="A49" s="490"/>
      <c r="B49" s="490"/>
      <c r="C49" s="490"/>
      <c r="D49" s="490"/>
      <c r="E49" s="490"/>
      <c r="F49" s="490"/>
      <c r="G49" s="490"/>
      <c r="H49" s="490"/>
      <c r="I49" s="490"/>
      <c r="J49" s="490"/>
      <c r="K49" s="490"/>
      <c r="L49" s="490"/>
      <c r="M49" s="490"/>
      <c r="N49" s="490"/>
      <c r="O49" s="490"/>
      <c r="P49" s="490"/>
      <c r="Q49" s="490"/>
      <c r="R49" s="490"/>
      <c r="S49" s="490"/>
      <c r="T49" s="490"/>
      <c r="U49" s="490"/>
      <c r="V49" s="490"/>
      <c r="W49" s="490"/>
      <c r="X49" s="490"/>
      <c r="Y49" s="490"/>
      <c r="Z49" s="490"/>
      <c r="AA49" s="490"/>
      <c r="AB49" s="490"/>
      <c r="AC49" s="490"/>
      <c r="AD49" s="490"/>
      <c r="AE49" s="490"/>
      <c r="AF49" s="490"/>
    </row>
    <row r="50" spans="1:32" s="382" customFormat="1" x14ac:dyDescent="0.25">
      <c r="A50" s="490"/>
      <c r="B50" s="490"/>
      <c r="C50" s="490"/>
      <c r="D50" s="490"/>
      <c r="E50" s="490"/>
      <c r="F50" s="490"/>
      <c r="G50" s="490"/>
      <c r="H50" s="490"/>
      <c r="I50" s="490"/>
      <c r="J50" s="490"/>
      <c r="K50" s="490"/>
      <c r="L50" s="490"/>
      <c r="M50" s="490"/>
      <c r="N50" s="490"/>
      <c r="O50" s="490"/>
      <c r="P50" s="490"/>
      <c r="Q50" s="490"/>
      <c r="R50" s="490"/>
      <c r="S50" s="490"/>
      <c r="T50" s="490"/>
      <c r="U50" s="490"/>
      <c r="V50" s="490"/>
      <c r="W50" s="490"/>
      <c r="X50" s="490"/>
      <c r="Y50" s="490"/>
      <c r="Z50" s="490"/>
      <c r="AA50" s="490"/>
      <c r="AB50" s="490"/>
      <c r="AC50" s="490"/>
      <c r="AD50" s="490"/>
      <c r="AE50" s="490"/>
      <c r="AF50" s="490"/>
    </row>
    <row r="51" spans="1:32" s="382" customFormat="1" x14ac:dyDescent="0.25">
      <c r="A51" s="490"/>
      <c r="B51" s="490"/>
      <c r="C51" s="490"/>
      <c r="D51" s="490"/>
      <c r="E51" s="490"/>
      <c r="F51" s="490"/>
      <c r="G51" s="490"/>
      <c r="H51" s="490"/>
      <c r="I51" s="490"/>
      <c r="J51" s="490"/>
      <c r="K51" s="490"/>
      <c r="L51" s="490"/>
      <c r="M51" s="490"/>
      <c r="N51" s="490"/>
      <c r="O51" s="490"/>
      <c r="P51" s="490"/>
      <c r="Q51" s="490"/>
      <c r="R51" s="490"/>
      <c r="S51" s="490"/>
      <c r="T51" s="490"/>
      <c r="U51" s="490"/>
      <c r="V51" s="490"/>
      <c r="W51" s="490"/>
      <c r="X51" s="490"/>
      <c r="Y51" s="490"/>
      <c r="Z51" s="490"/>
      <c r="AA51" s="490"/>
      <c r="AB51" s="490"/>
      <c r="AC51" s="490"/>
      <c r="AD51" s="490"/>
      <c r="AE51" s="490"/>
      <c r="AF51" s="490"/>
    </row>
    <row r="52" spans="1:32" s="382" customFormat="1" x14ac:dyDescent="0.25">
      <c r="A52" s="490"/>
      <c r="B52" s="490"/>
      <c r="C52" s="490"/>
      <c r="D52" s="490"/>
      <c r="E52" s="490"/>
      <c r="F52" s="490"/>
      <c r="G52" s="490"/>
      <c r="H52" s="490"/>
      <c r="I52" s="490"/>
      <c r="J52" s="490"/>
      <c r="K52" s="490"/>
      <c r="L52" s="490"/>
      <c r="M52" s="490"/>
      <c r="N52" s="490"/>
      <c r="O52" s="490"/>
      <c r="P52" s="490"/>
      <c r="Q52" s="490"/>
      <c r="R52" s="490"/>
      <c r="S52" s="490"/>
      <c r="T52" s="490"/>
      <c r="U52" s="490"/>
      <c r="V52" s="490"/>
      <c r="W52" s="490"/>
      <c r="X52" s="490"/>
      <c r="Y52" s="490"/>
      <c r="Z52" s="490"/>
      <c r="AA52" s="490"/>
      <c r="AB52" s="490"/>
      <c r="AC52" s="490"/>
      <c r="AD52" s="490"/>
      <c r="AE52" s="490"/>
      <c r="AF52" s="490"/>
    </row>
    <row r="53" spans="1:32" s="382" customFormat="1" x14ac:dyDescent="0.25">
      <c r="A53" s="490"/>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row>
    <row r="54" spans="1:32" s="382" customFormat="1" x14ac:dyDescent="0.25">
      <c r="A54" s="490"/>
      <c r="B54" s="490"/>
      <c r="C54" s="490"/>
      <c r="D54" s="490"/>
      <c r="E54" s="490"/>
      <c r="F54" s="490"/>
      <c r="G54" s="490"/>
      <c r="H54" s="490"/>
      <c r="I54" s="490"/>
      <c r="J54" s="490"/>
      <c r="K54" s="490"/>
      <c r="L54" s="490"/>
      <c r="M54" s="490"/>
      <c r="N54" s="490"/>
      <c r="O54" s="490"/>
      <c r="P54" s="490"/>
      <c r="Q54" s="490"/>
      <c r="R54" s="490"/>
      <c r="S54" s="490"/>
      <c r="T54" s="490"/>
      <c r="U54" s="490"/>
      <c r="V54" s="490"/>
      <c r="W54" s="490"/>
      <c r="X54" s="490"/>
      <c r="Y54" s="490"/>
      <c r="Z54" s="490"/>
      <c r="AA54" s="490"/>
      <c r="AB54" s="490"/>
      <c r="AC54" s="490"/>
      <c r="AD54" s="490"/>
      <c r="AE54" s="490"/>
      <c r="AF54" s="490"/>
    </row>
    <row r="55" spans="1:32" s="382" customFormat="1" x14ac:dyDescent="0.25">
      <c r="A55" s="490"/>
      <c r="B55" s="490"/>
      <c r="C55" s="490"/>
      <c r="D55" s="490"/>
      <c r="E55" s="490"/>
      <c r="F55" s="490"/>
      <c r="G55" s="490"/>
      <c r="H55" s="490"/>
      <c r="I55" s="490"/>
      <c r="J55" s="490"/>
      <c r="K55" s="490"/>
      <c r="L55" s="490"/>
      <c r="M55" s="490"/>
      <c r="N55" s="490"/>
      <c r="O55" s="490"/>
      <c r="P55" s="490"/>
      <c r="Q55" s="490"/>
      <c r="R55" s="490"/>
      <c r="S55" s="490"/>
      <c r="T55" s="490"/>
      <c r="U55" s="490"/>
      <c r="V55" s="490"/>
      <c r="W55" s="490"/>
      <c r="X55" s="490"/>
      <c r="Y55" s="490"/>
      <c r="Z55" s="490"/>
      <c r="AA55" s="490"/>
      <c r="AB55" s="490"/>
      <c r="AC55" s="490"/>
      <c r="AD55" s="490"/>
      <c r="AE55" s="490"/>
      <c r="AF55" s="490"/>
    </row>
    <row r="56" spans="1:32" s="382" customFormat="1" x14ac:dyDescent="0.25">
      <c r="A56" s="490"/>
      <c r="B56" s="490"/>
      <c r="C56" s="490"/>
      <c r="D56" s="490"/>
      <c r="E56" s="490"/>
      <c r="F56" s="490"/>
      <c r="G56" s="490"/>
      <c r="H56" s="490"/>
      <c r="I56" s="490"/>
      <c r="J56" s="490"/>
      <c r="K56" s="490"/>
      <c r="L56" s="490"/>
      <c r="M56" s="490"/>
      <c r="N56" s="490"/>
      <c r="O56" s="490"/>
      <c r="P56" s="490"/>
      <c r="Q56" s="490"/>
      <c r="R56" s="490"/>
      <c r="S56" s="490"/>
      <c r="T56" s="490"/>
      <c r="U56" s="490"/>
      <c r="V56" s="490"/>
      <c r="W56" s="490"/>
      <c r="X56" s="490"/>
      <c r="Y56" s="490"/>
      <c r="Z56" s="490"/>
      <c r="AA56" s="490"/>
      <c r="AB56" s="490"/>
      <c r="AC56" s="490"/>
      <c r="AD56" s="490"/>
      <c r="AE56" s="490"/>
      <c r="AF56" s="490"/>
    </row>
    <row r="57" spans="1:32" s="382" customFormat="1" x14ac:dyDescent="0.25">
      <c r="A57" s="490"/>
      <c r="B57" s="490"/>
      <c r="C57" s="490"/>
      <c r="D57" s="490"/>
      <c r="E57" s="490"/>
      <c r="F57" s="490"/>
      <c r="G57" s="490"/>
      <c r="H57" s="490"/>
      <c r="I57" s="490"/>
      <c r="J57" s="490"/>
      <c r="K57" s="490"/>
      <c r="L57" s="490"/>
      <c r="M57" s="490"/>
      <c r="N57" s="490"/>
      <c r="O57" s="490"/>
      <c r="P57" s="490"/>
      <c r="Q57" s="490"/>
      <c r="R57" s="490"/>
      <c r="S57" s="490"/>
      <c r="T57" s="490"/>
      <c r="U57" s="490"/>
      <c r="V57" s="490"/>
      <c r="W57" s="490"/>
      <c r="X57" s="490"/>
      <c r="Y57" s="490"/>
      <c r="Z57" s="490"/>
      <c r="AA57" s="490"/>
      <c r="AB57" s="490"/>
      <c r="AC57" s="490"/>
      <c r="AD57" s="490"/>
      <c r="AE57" s="490"/>
      <c r="AF57" s="490"/>
    </row>
    <row r="58" spans="1:32" s="382" customFormat="1" x14ac:dyDescent="0.25">
      <c r="A58" s="490"/>
      <c r="B58" s="490"/>
      <c r="C58" s="490"/>
      <c r="D58" s="490"/>
      <c r="E58" s="490"/>
      <c r="F58" s="490"/>
      <c r="G58" s="490"/>
      <c r="H58" s="490"/>
      <c r="I58" s="490"/>
      <c r="J58" s="490"/>
      <c r="K58" s="490"/>
      <c r="L58" s="490"/>
      <c r="M58" s="490"/>
      <c r="N58" s="490"/>
      <c r="O58" s="490"/>
      <c r="P58" s="490"/>
      <c r="Q58" s="490"/>
      <c r="R58" s="490"/>
      <c r="S58" s="490"/>
      <c r="T58" s="490"/>
      <c r="U58" s="490"/>
      <c r="V58" s="490"/>
      <c r="W58" s="490"/>
      <c r="X58" s="490"/>
      <c r="Y58" s="490"/>
      <c r="Z58" s="490"/>
      <c r="AA58" s="490"/>
      <c r="AB58" s="490"/>
      <c r="AC58" s="490"/>
      <c r="AD58" s="490"/>
      <c r="AE58" s="490"/>
      <c r="AF58" s="490"/>
    </row>
    <row r="59" spans="1:32" s="382" customFormat="1" x14ac:dyDescent="0.25">
      <c r="A59" s="490"/>
      <c r="B59" s="490"/>
      <c r="C59" s="490"/>
      <c r="D59" s="490"/>
      <c r="E59" s="490"/>
      <c r="F59" s="490"/>
      <c r="G59" s="490"/>
      <c r="H59" s="490"/>
      <c r="I59" s="490"/>
      <c r="J59" s="490"/>
      <c r="K59" s="490"/>
      <c r="L59" s="490"/>
      <c r="M59" s="490"/>
      <c r="N59" s="490"/>
      <c r="O59" s="490"/>
      <c r="P59" s="490"/>
      <c r="Q59" s="490"/>
      <c r="R59" s="490"/>
      <c r="S59" s="490"/>
      <c r="T59" s="490"/>
      <c r="U59" s="490"/>
      <c r="V59" s="490"/>
      <c r="W59" s="490"/>
      <c r="X59" s="490"/>
      <c r="Y59" s="490"/>
      <c r="Z59" s="490"/>
      <c r="AA59" s="490"/>
      <c r="AB59" s="490"/>
      <c r="AC59" s="490"/>
      <c r="AD59" s="490"/>
      <c r="AE59" s="490"/>
      <c r="AF59" s="490"/>
    </row>
    <row r="60" spans="1:32" s="382" customFormat="1" x14ac:dyDescent="0.25">
      <c r="A60" s="490"/>
      <c r="B60" s="490"/>
      <c r="C60" s="490"/>
      <c r="D60" s="490"/>
      <c r="E60" s="490"/>
      <c r="F60" s="490"/>
      <c r="G60" s="490"/>
      <c r="H60" s="490"/>
      <c r="I60" s="490"/>
      <c r="J60" s="490"/>
      <c r="K60" s="490"/>
      <c r="L60" s="490"/>
      <c r="M60" s="490"/>
      <c r="N60" s="490"/>
      <c r="O60" s="490"/>
      <c r="P60" s="490"/>
      <c r="Q60" s="490"/>
      <c r="R60" s="490"/>
      <c r="S60" s="490"/>
      <c r="T60" s="490"/>
      <c r="U60" s="490"/>
      <c r="V60" s="490"/>
      <c r="W60" s="490"/>
      <c r="X60" s="490"/>
      <c r="Y60" s="490"/>
      <c r="Z60" s="490"/>
      <c r="AA60" s="490"/>
      <c r="AB60" s="490"/>
      <c r="AC60" s="490"/>
      <c r="AD60" s="490"/>
      <c r="AE60" s="490"/>
      <c r="AF60" s="490"/>
    </row>
    <row r="61" spans="1:32" s="382" customFormat="1" x14ac:dyDescent="0.25">
      <c r="A61" s="490"/>
      <c r="B61" s="490"/>
      <c r="C61" s="490"/>
      <c r="D61" s="490"/>
      <c r="E61" s="490"/>
      <c r="F61" s="490"/>
      <c r="G61" s="490"/>
      <c r="H61" s="490"/>
      <c r="I61" s="490"/>
      <c r="J61" s="490"/>
      <c r="K61" s="490"/>
      <c r="L61" s="490"/>
      <c r="M61" s="490"/>
      <c r="N61" s="490"/>
      <c r="O61" s="490"/>
      <c r="P61" s="490"/>
      <c r="Q61" s="490"/>
      <c r="R61" s="490"/>
      <c r="S61" s="490"/>
      <c r="T61" s="490"/>
      <c r="U61" s="490"/>
      <c r="V61" s="490"/>
      <c r="W61" s="490"/>
      <c r="X61" s="490"/>
      <c r="Y61" s="490"/>
      <c r="Z61" s="490"/>
      <c r="AA61" s="490"/>
      <c r="AB61" s="490"/>
      <c r="AC61" s="490"/>
      <c r="AD61" s="490"/>
      <c r="AE61" s="490"/>
      <c r="AF61" s="490"/>
    </row>
    <row r="62" spans="1:32" s="382" customFormat="1" x14ac:dyDescent="0.25">
      <c r="A62" s="490"/>
      <c r="B62" s="490"/>
      <c r="C62" s="490"/>
      <c r="D62" s="490"/>
      <c r="E62" s="490"/>
      <c r="F62" s="490"/>
      <c r="G62" s="490"/>
      <c r="H62" s="490"/>
      <c r="I62" s="490"/>
      <c r="J62" s="490"/>
      <c r="K62" s="490"/>
      <c r="L62" s="490"/>
      <c r="M62" s="490"/>
      <c r="N62" s="490"/>
      <c r="O62" s="490"/>
      <c r="P62" s="490"/>
      <c r="Q62" s="490"/>
      <c r="R62" s="490"/>
      <c r="S62" s="490"/>
      <c r="T62" s="490"/>
      <c r="U62" s="490"/>
      <c r="V62" s="490"/>
      <c r="W62" s="490"/>
      <c r="X62" s="490"/>
      <c r="Y62" s="490"/>
      <c r="Z62" s="490"/>
      <c r="AA62" s="490"/>
      <c r="AB62" s="490"/>
      <c r="AC62" s="490"/>
      <c r="AD62" s="490"/>
      <c r="AE62" s="490"/>
      <c r="AF62" s="490"/>
    </row>
    <row r="63" spans="1:32" s="382" customFormat="1" x14ac:dyDescent="0.25">
      <c r="A63" s="490"/>
      <c r="B63" s="490"/>
      <c r="C63" s="490"/>
      <c r="D63" s="490"/>
      <c r="E63" s="490"/>
      <c r="F63" s="490"/>
      <c r="G63" s="490"/>
      <c r="H63" s="490"/>
      <c r="I63" s="490"/>
      <c r="J63" s="490"/>
      <c r="K63" s="490"/>
      <c r="L63" s="490"/>
      <c r="M63" s="490"/>
      <c r="N63" s="490"/>
      <c r="O63" s="490"/>
      <c r="P63" s="490"/>
      <c r="Q63" s="490"/>
      <c r="R63" s="490"/>
      <c r="S63" s="490"/>
      <c r="T63" s="490"/>
      <c r="U63" s="490"/>
      <c r="V63" s="490"/>
      <c r="W63" s="490"/>
      <c r="X63" s="490"/>
      <c r="Y63" s="490"/>
      <c r="Z63" s="490"/>
      <c r="AA63" s="490"/>
      <c r="AB63" s="490"/>
      <c r="AC63" s="490"/>
      <c r="AD63" s="490"/>
      <c r="AE63" s="490"/>
      <c r="AF63" s="490"/>
    </row>
    <row r="64" spans="1:32" s="382" customFormat="1" x14ac:dyDescent="0.25">
      <c r="A64" s="490"/>
      <c r="B64" s="490"/>
      <c r="C64" s="490"/>
      <c r="D64" s="490"/>
      <c r="E64" s="490"/>
      <c r="F64" s="490"/>
      <c r="G64" s="490"/>
      <c r="H64" s="490"/>
      <c r="I64" s="490"/>
      <c r="J64" s="490"/>
      <c r="K64" s="490"/>
      <c r="L64" s="490"/>
      <c r="M64" s="490"/>
      <c r="N64" s="490"/>
      <c r="O64" s="490"/>
      <c r="P64" s="490"/>
      <c r="Q64" s="490"/>
      <c r="R64" s="490"/>
      <c r="S64" s="490"/>
      <c r="T64" s="490"/>
      <c r="U64" s="490"/>
      <c r="V64" s="490"/>
      <c r="W64" s="490"/>
      <c r="X64" s="490"/>
      <c r="Y64" s="490"/>
      <c r="Z64" s="490"/>
      <c r="AA64" s="490"/>
      <c r="AB64" s="490"/>
      <c r="AC64" s="490"/>
      <c r="AD64" s="490"/>
      <c r="AE64" s="490"/>
      <c r="AF64" s="490"/>
    </row>
    <row r="65" spans="1:2" s="382" customFormat="1" x14ac:dyDescent="0.25">
      <c r="A65" s="477" t="str">
        <f>+HLOOKUP(Introduction!$G$4,nametranslations,34,FALSE)</f>
        <v>Source: WHO/UNICEF JMP (2026)</v>
      </c>
      <c r="B65" s="48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065B-1249-4DA9-975A-369A8A7F0DB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3" customWidth="1"/>
    <col min="2" max="2" width="9" style="383"/>
    <col min="3" max="3" width="5.8984375" style="383" customWidth="1"/>
    <col min="4" max="5" width="4.09765625" style="383" customWidth="1"/>
    <col min="6" max="6" width="3.8984375" style="383" customWidth="1"/>
    <col min="7" max="7" width="4.09765625" style="383" customWidth="1"/>
    <col min="8" max="9" width="3.8984375" style="383" customWidth="1"/>
    <col min="10" max="10" width="4.09765625" style="383" customWidth="1"/>
    <col min="11" max="12" width="3.8984375" style="383" customWidth="1"/>
    <col min="13" max="13" width="4.09765625" style="383" customWidth="1"/>
    <col min="14" max="15" width="3.8984375" style="383" customWidth="1"/>
    <col min="16" max="16" width="4.09765625" style="383" customWidth="1"/>
    <col min="17" max="18" width="3.8984375" style="383" customWidth="1"/>
    <col min="19" max="19" width="4.09765625" style="383" customWidth="1"/>
    <col min="20" max="21" width="3.8984375" style="383" customWidth="1"/>
    <col min="22" max="51" width="3.8984375" style="489" customWidth="1"/>
    <col min="52" max="69" width="3.8984375" style="490" customWidth="1"/>
    <col min="70" max="16384" width="9" style="383"/>
  </cols>
  <sheetData>
    <row r="1" spans="1:69" ht="17.399999999999999" x14ac:dyDescent="0.3">
      <c r="A1" s="491" t="str">
        <f>HLOOKUP(Introduction!$G$4,nametranslations,83,FALSE)</f>
        <v>Summary of data from national surveys and censuses</v>
      </c>
      <c r="B1" s="492"/>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492"/>
      <c r="BB1" s="492"/>
      <c r="BC1" s="492"/>
      <c r="BD1" s="492"/>
      <c r="BE1" s="492"/>
      <c r="BF1" s="492"/>
      <c r="BG1" s="492"/>
      <c r="BH1" s="492"/>
      <c r="BI1" s="492"/>
      <c r="BJ1" s="492"/>
      <c r="BK1" s="492"/>
      <c r="BL1" s="492"/>
      <c r="BM1" s="492"/>
      <c r="BN1" s="492"/>
      <c r="BO1" s="492"/>
      <c r="BP1" s="492"/>
      <c r="BQ1" s="492"/>
    </row>
    <row r="2" spans="1:69" ht="15.6" x14ac:dyDescent="0.3">
      <c r="A2" s="493"/>
      <c r="B2" s="493"/>
      <c r="C2" s="493"/>
      <c r="D2" s="494" t="str">
        <f>HLOOKUP(Introduction!$G$4,nametranslations,85,FALSE)</f>
        <v>Drinking Water</v>
      </c>
      <c r="E2" s="492"/>
      <c r="F2" s="492"/>
      <c r="G2" s="495"/>
      <c r="H2" s="492"/>
      <c r="I2" s="492"/>
      <c r="J2" s="495"/>
      <c r="K2" s="496"/>
      <c r="L2" s="496"/>
      <c r="M2" s="495"/>
      <c r="N2" s="496"/>
      <c r="O2" s="496"/>
      <c r="P2" s="495"/>
      <c r="Q2" s="496"/>
      <c r="R2" s="496"/>
      <c r="S2" s="495"/>
      <c r="T2" s="496"/>
      <c r="U2" s="496"/>
      <c r="V2" s="497" t="str">
        <f>HLOOKUP(Introduction!$G$4,nametranslations,86,FALSE)</f>
        <v>Sanitation</v>
      </c>
      <c r="W2" s="382"/>
      <c r="X2" s="496"/>
      <c r="Y2" s="496"/>
      <c r="Z2" s="496"/>
      <c r="AA2" s="498"/>
      <c r="AB2" s="496"/>
      <c r="AC2" s="496"/>
      <c r="AD2" s="496"/>
      <c r="AE2" s="496"/>
      <c r="AF2" s="498"/>
      <c r="AG2" s="496"/>
      <c r="AH2" s="496"/>
      <c r="AI2" s="496"/>
      <c r="AJ2" s="496"/>
      <c r="AK2" s="498"/>
      <c r="AL2" s="496"/>
      <c r="AM2" s="496"/>
      <c r="AN2" s="496"/>
      <c r="AO2" s="496"/>
      <c r="AP2" s="498"/>
      <c r="AQ2" s="496"/>
      <c r="AR2" s="496"/>
      <c r="AS2" s="496"/>
      <c r="AT2" s="496"/>
      <c r="AU2" s="498"/>
      <c r="AV2" s="496"/>
      <c r="AW2" s="496"/>
      <c r="AX2" s="496"/>
      <c r="AY2" s="496"/>
      <c r="AZ2" s="499" t="str">
        <f>HLOOKUP(Introduction!$G$4,nametranslations,87,FALSE)</f>
        <v>Hygiene</v>
      </c>
      <c r="BA2" s="500"/>
      <c r="BB2" s="501"/>
      <c r="BC2" s="501"/>
      <c r="BD2" s="502"/>
      <c r="BE2" s="502"/>
      <c r="BF2" s="502"/>
      <c r="BG2" s="502"/>
      <c r="BH2" s="502"/>
      <c r="BI2" s="502"/>
      <c r="BJ2" s="502"/>
      <c r="BK2" s="502"/>
      <c r="BL2" s="502"/>
      <c r="BM2" s="502"/>
      <c r="BN2" s="502"/>
      <c r="BO2" s="502"/>
      <c r="BP2" s="502"/>
      <c r="BQ2" s="502"/>
    </row>
    <row r="3" spans="1:69" ht="13.8" x14ac:dyDescent="0.25">
      <c r="A3" s="503"/>
      <c r="B3" s="492"/>
      <c r="C3" s="492"/>
      <c r="D3" s="492" t="str">
        <f>+Key!$A$24</f>
        <v>Total</v>
      </c>
      <c r="E3" s="492"/>
      <c r="F3" s="492"/>
      <c r="G3" s="492" t="str">
        <f>+Key!$A$26</f>
        <v>Urban</v>
      </c>
      <c r="I3" s="492"/>
      <c r="J3" s="492" t="str">
        <f>+Key!$A$25</f>
        <v>Rural</v>
      </c>
      <c r="L3" s="492"/>
      <c r="M3" s="492" t="str">
        <f>+Key!$A$27</f>
        <v>Pre-primary</v>
      </c>
      <c r="O3" s="492"/>
      <c r="P3" s="492" t="str">
        <f>+Key!$A$28</f>
        <v>Primary</v>
      </c>
      <c r="Q3" s="492"/>
      <c r="R3" s="492"/>
      <c r="S3" s="492" t="str">
        <f>+Key!$A$29</f>
        <v>Secondary</v>
      </c>
      <c r="U3" s="492"/>
      <c r="V3" s="492" t="str">
        <f>+Key!$A$24</f>
        <v>Total</v>
      </c>
      <c r="W3" s="492"/>
      <c r="X3" s="492"/>
      <c r="Y3" s="492" t="str">
        <f>+Key!$A$26</f>
        <v>Urban</v>
      </c>
      <c r="Z3" s="383"/>
      <c r="AA3" s="492"/>
      <c r="AB3" s="492" t="str">
        <f>+Key!$A$25</f>
        <v>Rural</v>
      </c>
      <c r="AC3" s="383"/>
      <c r="AD3" s="492"/>
      <c r="AE3" s="492" t="str">
        <f>+Key!$A$27</f>
        <v>Pre-primary</v>
      </c>
      <c r="AF3" s="383"/>
      <c r="AG3" s="492"/>
      <c r="AH3" s="492" t="str">
        <f>+Key!$A$28</f>
        <v>Primary</v>
      </c>
      <c r="AI3" s="492"/>
      <c r="AJ3" s="492"/>
      <c r="AK3" s="492" t="str">
        <f>+Key!$A$29</f>
        <v>Secondary</v>
      </c>
      <c r="AL3" s="492"/>
      <c r="AM3" s="492"/>
      <c r="AN3" s="492"/>
      <c r="AO3" s="492"/>
      <c r="AP3" s="492" t="s">
        <v>17</v>
      </c>
      <c r="AQ3" s="492"/>
      <c r="AR3" s="492"/>
      <c r="AS3" s="492"/>
      <c r="AT3" s="492"/>
      <c r="AU3" s="492" t="s">
        <v>18</v>
      </c>
      <c r="AV3" s="492"/>
      <c r="AW3" s="492"/>
      <c r="AX3" s="492"/>
      <c r="AY3" s="492"/>
      <c r="AZ3" s="492" t="str">
        <f>+Key!$A$24</f>
        <v>Total</v>
      </c>
      <c r="BA3" s="504"/>
      <c r="BB3" s="492"/>
      <c r="BC3" s="492" t="str">
        <f>+Key!$A$26</f>
        <v>Urban</v>
      </c>
      <c r="BD3" s="383"/>
      <c r="BE3" s="492"/>
      <c r="BF3" s="492" t="str">
        <f>+Key!$A$25</f>
        <v>Rural</v>
      </c>
      <c r="BG3" s="383"/>
      <c r="BH3" s="492"/>
      <c r="BI3" s="492" t="str">
        <f>+Key!$A$27</f>
        <v>Pre-primary</v>
      </c>
      <c r="BJ3" s="383"/>
      <c r="BK3" s="492"/>
      <c r="BL3" s="492" t="str">
        <f>+Key!$A$28</f>
        <v>Primary</v>
      </c>
      <c r="BM3" s="492"/>
      <c r="BN3" s="492"/>
      <c r="BO3" s="492" t="str">
        <f>+Key!$A$29</f>
        <v>Secondary</v>
      </c>
      <c r="BP3" s="382"/>
      <c r="BQ3" s="492"/>
    </row>
    <row r="4" spans="1:69" ht="148.80000000000001" x14ac:dyDescent="0.25">
      <c r="A4" s="505" t="s">
        <v>5</v>
      </c>
      <c r="B4" s="505" t="str">
        <f>HLOOKUP(Introduction!$G$4,nametranslations,88,FALSE)</f>
        <v>Type</v>
      </c>
      <c r="C4" s="505" t="s">
        <v>4</v>
      </c>
      <c r="D4" s="506" t="s">
        <v>25</v>
      </c>
      <c r="E4" s="507" t="s">
        <v>19</v>
      </c>
      <c r="F4" s="508" t="s">
        <v>107</v>
      </c>
      <c r="G4" s="506" t="s">
        <v>25</v>
      </c>
      <c r="H4" s="507" t="s">
        <v>19</v>
      </c>
      <c r="I4" s="508" t="s">
        <v>107</v>
      </c>
      <c r="J4" s="506" t="s">
        <v>25</v>
      </c>
      <c r="K4" s="507" t="s">
        <v>19</v>
      </c>
      <c r="L4" s="508" t="s">
        <v>107</v>
      </c>
      <c r="M4" s="506" t="s">
        <v>25</v>
      </c>
      <c r="N4" s="507" t="s">
        <v>19</v>
      </c>
      <c r="O4" s="508" t="s">
        <v>107</v>
      </c>
      <c r="P4" s="506" t="s">
        <v>25</v>
      </c>
      <c r="Q4" s="507" t="s">
        <v>19</v>
      </c>
      <c r="R4" s="508" t="s">
        <v>107</v>
      </c>
      <c r="S4" s="506" t="s">
        <v>25</v>
      </c>
      <c r="T4" s="507" t="s">
        <v>19</v>
      </c>
      <c r="U4" s="509" t="s">
        <v>107</v>
      </c>
      <c r="V4" s="510" t="s">
        <v>25</v>
      </c>
      <c r="W4" s="511" t="s">
        <v>19</v>
      </c>
      <c r="X4" s="511" t="s">
        <v>21</v>
      </c>
      <c r="Y4" s="511" t="s">
        <v>28</v>
      </c>
      <c r="Z4" s="512" t="s">
        <v>108</v>
      </c>
      <c r="AA4" s="510" t="s">
        <v>25</v>
      </c>
      <c r="AB4" s="511" t="s">
        <v>19</v>
      </c>
      <c r="AC4" s="511" t="s">
        <v>21</v>
      </c>
      <c r="AD4" s="511" t="s">
        <v>28</v>
      </c>
      <c r="AE4" s="512" t="s">
        <v>108</v>
      </c>
      <c r="AF4" s="510" t="s">
        <v>25</v>
      </c>
      <c r="AG4" s="511" t="s">
        <v>19</v>
      </c>
      <c r="AH4" s="511" t="s">
        <v>21</v>
      </c>
      <c r="AI4" s="511" t="s">
        <v>28</v>
      </c>
      <c r="AJ4" s="512" t="s">
        <v>108</v>
      </c>
      <c r="AK4" s="510" t="s">
        <v>25</v>
      </c>
      <c r="AL4" s="511" t="s">
        <v>19</v>
      </c>
      <c r="AM4" s="511" t="s">
        <v>21</v>
      </c>
      <c r="AN4" s="511" t="s">
        <v>28</v>
      </c>
      <c r="AO4" s="512" t="s">
        <v>108</v>
      </c>
      <c r="AP4" s="510" t="s">
        <v>25</v>
      </c>
      <c r="AQ4" s="511" t="s">
        <v>19</v>
      </c>
      <c r="AR4" s="511" t="s">
        <v>21</v>
      </c>
      <c r="AS4" s="511" t="s">
        <v>28</v>
      </c>
      <c r="AT4" s="512" t="s">
        <v>108</v>
      </c>
      <c r="AU4" s="510" t="s">
        <v>25</v>
      </c>
      <c r="AV4" s="511" t="s">
        <v>19</v>
      </c>
      <c r="AW4" s="511" t="s">
        <v>21</v>
      </c>
      <c r="AX4" s="511" t="s">
        <v>28</v>
      </c>
      <c r="AY4" s="513" t="s">
        <v>108</v>
      </c>
      <c r="AZ4" s="514" t="s">
        <v>25</v>
      </c>
      <c r="BA4" s="515" t="s">
        <v>127</v>
      </c>
      <c r="BB4" s="516" t="s">
        <v>129</v>
      </c>
      <c r="BC4" s="514" t="s">
        <v>25</v>
      </c>
      <c r="BD4" s="515" t="s">
        <v>127</v>
      </c>
      <c r="BE4" s="516" t="s">
        <v>129</v>
      </c>
      <c r="BF4" s="514" t="s">
        <v>25</v>
      </c>
      <c r="BG4" s="515" t="s">
        <v>127</v>
      </c>
      <c r="BH4" s="516" t="s">
        <v>129</v>
      </c>
      <c r="BI4" s="514" t="s">
        <v>25</v>
      </c>
      <c r="BJ4" s="515" t="s">
        <v>127</v>
      </c>
      <c r="BK4" s="516" t="s">
        <v>129</v>
      </c>
      <c r="BL4" s="514" t="s">
        <v>25</v>
      </c>
      <c r="BM4" s="515" t="s">
        <v>127</v>
      </c>
      <c r="BN4" s="516" t="s">
        <v>129</v>
      </c>
      <c r="BO4" s="514" t="s">
        <v>25</v>
      </c>
      <c r="BP4" s="515" t="s">
        <v>127</v>
      </c>
      <c r="BQ4" s="516" t="s">
        <v>129</v>
      </c>
    </row>
    <row r="5" spans="1:69" ht="43.2" hidden="1" x14ac:dyDescent="0.25">
      <c r="A5" s="505" t="s">
        <v>38</v>
      </c>
      <c r="B5" s="505" t="s">
        <v>39</v>
      </c>
      <c r="C5" s="505" t="s">
        <v>40</v>
      </c>
      <c r="D5" s="506" t="s">
        <v>121</v>
      </c>
      <c r="E5" s="507" t="s">
        <v>41</v>
      </c>
      <c r="F5" s="508" t="s">
        <v>189</v>
      </c>
      <c r="G5" s="506" t="s">
        <v>122</v>
      </c>
      <c r="H5" s="507" t="s">
        <v>42</v>
      </c>
      <c r="I5" s="508" t="s">
        <v>190</v>
      </c>
      <c r="J5" s="506" t="s">
        <v>123</v>
      </c>
      <c r="K5" s="507" t="s">
        <v>43</v>
      </c>
      <c r="L5" s="508" t="s">
        <v>191</v>
      </c>
      <c r="M5" s="506" t="s">
        <v>124</v>
      </c>
      <c r="N5" s="507" t="s">
        <v>79</v>
      </c>
      <c r="O5" s="508" t="s">
        <v>192</v>
      </c>
      <c r="P5" s="506" t="s">
        <v>125</v>
      </c>
      <c r="Q5" s="507" t="s">
        <v>80</v>
      </c>
      <c r="R5" s="508" t="s">
        <v>193</v>
      </c>
      <c r="S5" s="506" t="s">
        <v>126</v>
      </c>
      <c r="T5" s="507" t="s">
        <v>81</v>
      </c>
      <c r="U5" s="509" t="s">
        <v>194</v>
      </c>
      <c r="V5" s="510" t="s">
        <v>115</v>
      </c>
      <c r="W5" s="511" t="s">
        <v>44</v>
      </c>
      <c r="X5" s="517" t="s">
        <v>58</v>
      </c>
      <c r="Y5" s="517" t="s">
        <v>59</v>
      </c>
      <c r="Z5" s="512" t="s">
        <v>195</v>
      </c>
      <c r="AA5" s="510" t="s">
        <v>116</v>
      </c>
      <c r="AB5" s="511" t="s">
        <v>45</v>
      </c>
      <c r="AC5" s="517" t="s">
        <v>60</v>
      </c>
      <c r="AD5" s="517" t="s">
        <v>61</v>
      </c>
      <c r="AE5" s="512" t="s">
        <v>196</v>
      </c>
      <c r="AF5" s="510" t="s">
        <v>117</v>
      </c>
      <c r="AG5" s="511" t="s">
        <v>46</v>
      </c>
      <c r="AH5" s="517" t="s">
        <v>62</v>
      </c>
      <c r="AI5" s="517" t="s">
        <v>63</v>
      </c>
      <c r="AJ5" s="512" t="s">
        <v>197</v>
      </c>
      <c r="AK5" s="510" t="s">
        <v>118</v>
      </c>
      <c r="AL5" s="511" t="s">
        <v>64</v>
      </c>
      <c r="AM5" s="517" t="s">
        <v>65</v>
      </c>
      <c r="AN5" s="517" t="s">
        <v>66</v>
      </c>
      <c r="AO5" s="512" t="s">
        <v>198</v>
      </c>
      <c r="AP5" s="510" t="s">
        <v>119</v>
      </c>
      <c r="AQ5" s="511" t="s">
        <v>67</v>
      </c>
      <c r="AR5" s="517" t="s">
        <v>68</v>
      </c>
      <c r="AS5" s="517" t="s">
        <v>69</v>
      </c>
      <c r="AT5" s="512" t="s">
        <v>199</v>
      </c>
      <c r="AU5" s="510" t="s">
        <v>120</v>
      </c>
      <c r="AV5" s="511" t="s">
        <v>70</v>
      </c>
      <c r="AW5" s="517" t="s">
        <v>71</v>
      </c>
      <c r="AX5" s="517" t="s">
        <v>72</v>
      </c>
      <c r="AY5" s="513" t="s">
        <v>200</v>
      </c>
      <c r="AZ5" s="514" t="s">
        <v>73</v>
      </c>
      <c r="BA5" s="515" t="s">
        <v>100</v>
      </c>
      <c r="BB5" s="516" t="s">
        <v>201</v>
      </c>
      <c r="BC5" s="514" t="s">
        <v>78</v>
      </c>
      <c r="BD5" s="515" t="s">
        <v>101</v>
      </c>
      <c r="BE5" s="516" t="s">
        <v>202</v>
      </c>
      <c r="BF5" s="514" t="s">
        <v>77</v>
      </c>
      <c r="BG5" s="515" t="s">
        <v>102</v>
      </c>
      <c r="BH5" s="516" t="s">
        <v>203</v>
      </c>
      <c r="BI5" s="514" t="s">
        <v>76</v>
      </c>
      <c r="BJ5" s="515" t="s">
        <v>103</v>
      </c>
      <c r="BK5" s="516" t="s">
        <v>204</v>
      </c>
      <c r="BL5" s="514" t="s">
        <v>75</v>
      </c>
      <c r="BM5" s="515" t="s">
        <v>104</v>
      </c>
      <c r="BN5" s="516" t="s">
        <v>205</v>
      </c>
      <c r="BO5" s="514" t="s">
        <v>74</v>
      </c>
      <c r="BP5" s="515" t="s">
        <v>105</v>
      </c>
      <c r="BQ5" s="516" t="s">
        <v>206</v>
      </c>
    </row>
    <row r="6" spans="1:69" x14ac:dyDescent="0.25">
      <c r="A6" s="518" t="str">
        <f>+RIGHT('Data Summary'!A6,LEN('Data Summary'!A6)-9)</f>
        <v>EMIS</v>
      </c>
      <c r="B6" s="492" t="str">
        <f>+IF(ISTEXT('Data Summary'!B6),'Data Summary'!B6,"")</f>
        <v>EMIS</v>
      </c>
      <c r="C6" s="519">
        <f>+VALUE('Data Summary'!C6)</f>
        <v>2016</v>
      </c>
      <c r="D6" s="520" t="e">
        <f>+IF(AND(ISNUMBER('Water Data'!D4),'Data Summary'!BS6="Yes"),100-'Water Data'!D4,NA())</f>
        <v>#N/A</v>
      </c>
      <c r="E6" s="520" t="e">
        <f>+IF(AND(ISNUMBER('Water Data'!D6),'Data Summary'!BT6="Yes"),'Water Data'!D6,NA())</f>
        <v>#N/A</v>
      </c>
      <c r="F6" s="520" t="e">
        <f>+IF(AND(ISNUMBER('Water Data'!D9),'Data Summary'!BU6="Yes"),'Water Data'!D9,NA())</f>
        <v>#N/A</v>
      </c>
      <c r="G6" s="520" t="e">
        <f>+IF(AND(ISNUMBER('Water Data'!E4),'Data Summary'!BV6="Yes"),100-'Water Data'!E4,NA())</f>
        <v>#N/A</v>
      </c>
      <c r="H6" s="520" t="e">
        <f>+IF(AND(ISNUMBER('Water Data'!E6),'Data Summary'!BW6="Yes"),'Water Data'!E6,NA())</f>
        <v>#N/A</v>
      </c>
      <c r="I6" s="520" t="e">
        <f>+IF(AND(ISNUMBER('Water Data'!E9),'Data Summary'!BX6="Yes"),'Water Data'!E9,NA())</f>
        <v>#N/A</v>
      </c>
      <c r="J6" s="520" t="e">
        <f>+IF(AND(ISNUMBER('Water Data'!F4),'Data Summary'!BY6="Yes"),100-'Water Data'!F4,NA())</f>
        <v>#N/A</v>
      </c>
      <c r="K6" s="520" t="e">
        <f>+IF(AND(ISNUMBER('Water Data'!F6),'Data Summary'!BZ6="Yes"),'Water Data'!F6,NA())</f>
        <v>#N/A</v>
      </c>
      <c r="L6" s="520" t="e">
        <f>+IF(AND(ISNUMBER('Water Data'!F9),'Data Summary'!CA6="Yes"),'Water Data'!F9,NA())</f>
        <v>#N/A</v>
      </c>
      <c r="M6" s="520" t="e">
        <f>+IF(AND(ISNUMBER('Water Data'!G4),'Data Summary'!CB6="Yes"),100-'Water Data'!G4,NA())</f>
        <v>#N/A</v>
      </c>
      <c r="N6" s="520" t="e">
        <f>+IF(AND(ISNUMBER('Water Data'!G6),'Data Summary'!CC6="Yes"),'Water Data'!G6,NA())</f>
        <v>#N/A</v>
      </c>
      <c r="O6" s="520" t="e">
        <f>+IF(AND(ISNUMBER('Water Data'!G9),'Data Summary'!CD6="Yes"),'Water Data'!G9,NA())</f>
        <v>#N/A</v>
      </c>
      <c r="P6" s="520" t="e">
        <f>+IF(AND(ISNUMBER('Water Data'!H4),'Data Summary'!CE6="Yes"),100-'Water Data'!H4,NA())</f>
        <v>#N/A</v>
      </c>
      <c r="Q6" s="520" t="e">
        <f>+IF(AND(ISNUMBER('Water Data'!H6),'Data Summary'!CF6="Yes"),'Water Data'!H6,NA())</f>
        <v>#N/A</v>
      </c>
      <c r="R6" s="520" t="e">
        <f>+IF(AND(ISNUMBER('Water Data'!H9),'Data Summary'!CG6="Yes"),'Water Data'!H9,NA())</f>
        <v>#N/A</v>
      </c>
      <c r="S6" s="520" t="e">
        <f>+IF(AND(ISNUMBER('Water Data'!I4),'Data Summary'!CH6="Yes"),100-'Water Data'!I4,NA())</f>
        <v>#N/A</v>
      </c>
      <c r="T6" s="520" t="e">
        <f>+IF(AND(ISNUMBER('Water Data'!I6),'Data Summary'!CI6="Yes"),'Water Data'!I6,NA())</f>
        <v>#N/A</v>
      </c>
      <c r="U6" s="520" t="e">
        <f>+IF(AND(ISNUMBER('Water Data'!I9),'Data Summary'!CJ6="Yes"),'Water Data'!I9,NA())</f>
        <v>#N/A</v>
      </c>
      <c r="V6" s="521" t="e">
        <f>+IF(AND(ISNUMBER('Sanitation Data'!D4),'Data Summary'!CK6="Yes"),100-'Sanitation Data'!D4,NA())</f>
        <v>#N/A</v>
      </c>
      <c r="W6" s="521" t="e">
        <f>+IF(AND(ISNUMBER('Sanitation Data'!D6),'Data Summary'!CL6="Yes"),'Sanitation Data'!D6,NA())</f>
        <v>#N/A</v>
      </c>
      <c r="X6" s="521" t="e">
        <f>+IF(AND(ISNUMBER('Sanitation Data'!D10),'Data Summary'!CM6="Yes"),'Sanitation Data'!D10,NA())</f>
        <v>#N/A</v>
      </c>
      <c r="Y6" s="521" t="e">
        <f>+IF(AND(ISNUMBER('Sanitation Data'!D11),'Data Summary'!CN6="Yes"),'Sanitation Data'!D11,NA())</f>
        <v>#N/A</v>
      </c>
      <c r="Z6" s="521" t="e">
        <f>+IF(AND(ISNUMBER('Sanitation Data'!D12),'Data Summary'!CO6="Yes"),'Sanitation Data'!D12,NA())</f>
        <v>#N/A</v>
      </c>
      <c r="AA6" s="521" t="e">
        <f>+IF(AND(ISNUMBER('Sanitation Data'!E4),'Data Summary'!CP6="Yes"),100-'Sanitation Data'!E4,NA())</f>
        <v>#N/A</v>
      </c>
      <c r="AB6" s="521" t="e">
        <f>+IF(AND(ISNUMBER('Sanitation Data'!E6),'Data Summary'!CQ6="Yes"),'Sanitation Data'!E6,NA())</f>
        <v>#N/A</v>
      </c>
      <c r="AC6" s="521" t="e">
        <f>+IF(AND(ISNUMBER('Sanitation Data'!E10),'Data Summary'!CR6="Yes"),'Sanitation Data'!E10,NA())</f>
        <v>#N/A</v>
      </c>
      <c r="AD6" s="521" t="e">
        <f>+IF(AND(ISNUMBER('Sanitation Data'!E11),'Data Summary'!CS6="Yes"),'Sanitation Data'!E11,NA())</f>
        <v>#N/A</v>
      </c>
      <c r="AE6" s="521" t="e">
        <f>+IF(AND(ISNUMBER('Sanitation Data'!E12),'Data Summary'!CT6="Yes"),'Sanitation Data'!E12,NA())</f>
        <v>#N/A</v>
      </c>
      <c r="AF6" s="521" t="e">
        <f>+IF(AND(ISNUMBER('Sanitation Data'!F4),'Data Summary'!CU6="Yes"),100-'Sanitation Data'!F4,NA())</f>
        <v>#N/A</v>
      </c>
      <c r="AG6" s="521" t="e">
        <f>+IF(AND(ISNUMBER('Sanitation Data'!F6),'Data Summary'!CV6="Yes"),'Sanitation Data'!F6,NA())</f>
        <v>#N/A</v>
      </c>
      <c r="AH6" s="521" t="e">
        <f>+IF(AND(ISNUMBER('Sanitation Data'!F10),'Data Summary'!CW6="Yes"),'Sanitation Data'!F10,NA())</f>
        <v>#N/A</v>
      </c>
      <c r="AI6" s="521" t="e">
        <f>+IF(AND(ISNUMBER('Sanitation Data'!F11),'Data Summary'!CX6="Yes"),'Sanitation Data'!F11,NA())</f>
        <v>#N/A</v>
      </c>
      <c r="AJ6" s="521" t="e">
        <f>+IF(AND(ISNUMBER('Sanitation Data'!F12),'Data Summary'!CY6="Yes"),'Sanitation Data'!F12,NA())</f>
        <v>#N/A</v>
      </c>
      <c r="AK6" s="521" t="e">
        <f>+IF(AND(ISNUMBER('Sanitation Data'!G4),'Data Summary'!CZ6="Yes"),100-'Sanitation Data'!G4,NA())</f>
        <v>#N/A</v>
      </c>
      <c r="AL6" s="521" t="e">
        <f>+IF(AND(ISNUMBER('Sanitation Data'!G6),'Data Summary'!DA6="Yes"),'Sanitation Data'!G6,NA())</f>
        <v>#N/A</v>
      </c>
      <c r="AM6" s="521" t="e">
        <f>+IF(AND(ISNUMBER('Sanitation Data'!G10),'Data Summary'!DB6="Yes"),'Sanitation Data'!G10,NA())</f>
        <v>#N/A</v>
      </c>
      <c r="AN6" s="521" t="e">
        <f>+IF(AND(ISNUMBER('Sanitation Data'!G11),'Data Summary'!DC6="Yes"),'Sanitation Data'!G11,NA())</f>
        <v>#N/A</v>
      </c>
      <c r="AO6" s="521" t="e">
        <f>+IF(AND(ISNUMBER('Sanitation Data'!G12),'Data Summary'!DD6="Yes"),'Sanitation Data'!G12,NA())</f>
        <v>#N/A</v>
      </c>
      <c r="AP6" s="521" t="e">
        <f>+IF(AND(ISNUMBER('Sanitation Data'!H4),'Data Summary'!DE6="Yes"),100-'Sanitation Data'!H4,NA())</f>
        <v>#N/A</v>
      </c>
      <c r="AQ6" s="521" t="e">
        <f>+IF(AND(ISNUMBER('Sanitation Data'!H6),'Data Summary'!DF6="Yes"),'Sanitation Data'!H6,NA())</f>
        <v>#N/A</v>
      </c>
      <c r="AR6" s="521" t="e">
        <f>+IF(AND(ISNUMBER('Sanitation Data'!H10),'Data Summary'!DG6="Yes"),'Sanitation Data'!H10,NA())</f>
        <v>#N/A</v>
      </c>
      <c r="AS6" s="521" t="e">
        <f>+IF(AND(ISNUMBER('Sanitation Data'!H11),'Data Summary'!DH6="Yes"),'Sanitation Data'!H11,NA())</f>
        <v>#N/A</v>
      </c>
      <c r="AT6" s="521" t="e">
        <f>+IF(AND(ISNUMBER('Sanitation Data'!H12),'Data Summary'!DI6="Yes"),'Sanitation Data'!H12,NA())</f>
        <v>#N/A</v>
      </c>
      <c r="AU6" s="521" t="e">
        <f>+IF(AND(ISNUMBER('Sanitation Data'!I4),'Data Summary'!DJ6="Yes"),100-'Sanitation Data'!I4,NA())</f>
        <v>#N/A</v>
      </c>
      <c r="AV6" s="521" t="e">
        <f>+IF(AND(ISNUMBER('Sanitation Data'!I6),'Data Summary'!DK6="Yes"),'Sanitation Data'!I6,NA())</f>
        <v>#N/A</v>
      </c>
      <c r="AW6" s="521" t="e">
        <f>+IF(AND(ISNUMBER('Sanitation Data'!I10),'Data Summary'!DL6="Yes"),'Sanitation Data'!I10,NA())</f>
        <v>#N/A</v>
      </c>
      <c r="AX6" s="521" t="e">
        <f>+IF(AND(ISNUMBER('Sanitation Data'!I11),'Data Summary'!DM6="Yes"),'Sanitation Data'!I11,NA())</f>
        <v>#N/A</v>
      </c>
      <c r="AY6" s="521" t="e">
        <f>+IF(AND(ISNUMBER('Sanitation Data'!I12),'Data Summary'!DN6="Yes"),'Sanitation Data'!I12,NA())</f>
        <v>#N/A</v>
      </c>
      <c r="AZ6" s="522">
        <f>+IF(AND(ISNUMBER('Hygiene Data'!D5),'Data Summary'!DO6="Yes"),'Hygiene Data'!D5,NA())</f>
        <v>57.400000000000006</v>
      </c>
      <c r="BA6" s="522">
        <f>+IF(AND(ISNUMBER('Hygiene Data'!D7),'Data Summary'!DP6="Yes"),'Hygiene Data'!D7,NA())</f>
        <v>49.91</v>
      </c>
      <c r="BB6" s="522">
        <f>+IF(AND(ISNUMBER('Hygiene Data'!D9),'Data Summary'!DQ6="Yes"),'Hygiene Data'!D9,NA())</f>
        <v>7.49</v>
      </c>
      <c r="BC6" s="522">
        <f>+IF(AND(ISNUMBER('Hygiene Data'!E5),'Data Summary'!DR6="Yes"),'Hygiene Data'!E5,NA())</f>
        <v>55.69</v>
      </c>
      <c r="BD6" s="522">
        <f>+IF(AND(ISNUMBER('Hygiene Data'!E7),'Data Summary'!DS6="Yes"),'Hygiene Data'!E7,NA())</f>
        <v>49.86</v>
      </c>
      <c r="BE6" s="522">
        <f>+IF(AND(ISNUMBER('Hygiene Data'!E9),'Data Summary'!DT6="Yes"),'Hygiene Data'!E9,NA())</f>
        <v>5.83</v>
      </c>
      <c r="BF6" s="522">
        <f>+IF(AND(ISNUMBER('Hygiene Data'!F5),'Data Summary'!DU6="Yes"),'Hygiene Data'!F5,NA())</f>
        <v>57.64</v>
      </c>
      <c r="BG6" s="522">
        <f>+IF(AND(ISNUMBER('Hygiene Data'!F7),'Data Summary'!DV6="Yes"),'Hygiene Data'!F7,NA())</f>
        <v>49.92</v>
      </c>
      <c r="BH6" s="522">
        <f>+IF(AND(ISNUMBER('Hygiene Data'!F9),'Data Summary'!DW6="Yes"),'Hygiene Data'!F9,NA())</f>
        <v>7.72</v>
      </c>
      <c r="BI6" s="522">
        <f>+IF(AND(ISNUMBER('Hygiene Data'!G5),'Data Summary'!DX6="Yes"),'Hygiene Data'!G5,NA())</f>
        <v>56.96</v>
      </c>
      <c r="BJ6" s="522">
        <f>+IF(AND(ISNUMBER('Hygiene Data'!G7),'Data Summary'!DY6="Yes"),'Hygiene Data'!G7,NA())</f>
        <v>49.92</v>
      </c>
      <c r="BK6" s="522">
        <f>+IF(AND(ISNUMBER('Hygiene Data'!G9),'Data Summary'!DZ6="Yes"),'Hygiene Data'!G9,NA())</f>
        <v>7.05</v>
      </c>
      <c r="BL6" s="522">
        <f>+IF(AND(ISNUMBER('Hygiene Data'!H5),'Data Summary'!EA6="Yes"),'Hygiene Data'!H5,NA())</f>
        <v>57.42</v>
      </c>
      <c r="BM6" s="522">
        <f>+IF(AND(ISNUMBER('Hygiene Data'!H7),'Data Summary'!EB6="Yes"),'Hygiene Data'!H7,NA())</f>
        <v>49.99</v>
      </c>
      <c r="BN6" s="522">
        <f>+IF(AND(ISNUMBER('Hygiene Data'!H9),'Data Summary'!EC6="Yes"),'Hygiene Data'!H9,NA())</f>
        <v>7.43</v>
      </c>
      <c r="BO6" s="522">
        <f>+IF(AND(ISNUMBER('Hygiene Data'!I5),'Data Summary'!ED6="Yes"),'Hygiene Data'!I5,NA())</f>
        <v>56.7</v>
      </c>
      <c r="BP6" s="522">
        <f>+IF(AND(ISNUMBER('Hygiene Data'!I7),'Data Summary'!EE6="Yes"),'Hygiene Data'!I7,NA())</f>
        <v>46.39</v>
      </c>
      <c r="BQ6" s="522">
        <f>+IF(AND(ISNUMBER('Hygiene Data'!I9),'Data Summary'!EF6="Yes"),'Hygiene Data'!I9,NA())</f>
        <v>10.31</v>
      </c>
    </row>
    <row r="7" spans="1:69" x14ac:dyDescent="0.25">
      <c r="A7" s="518" t="str">
        <f ca="1">+RIGHT('Data Summary'!A7,LEN('Data Summary'!A7)-9)</f>
        <v>EMIS</v>
      </c>
      <c r="B7" s="492" t="str">
        <f ca="1">+IF(ISTEXT('Data Summary'!B7),'Data Summary'!B7,"")</f>
        <v>EMIS</v>
      </c>
      <c r="C7" s="519">
        <f ca="1">+VALUE('Data Summary'!C7)</f>
        <v>2017</v>
      </c>
      <c r="D7" s="520">
        <f ca="1">+IF(AND(ISNUMBER(OFFSET('Water Data'!$D$4,0,10*ROW('Water Data'!D1))),'Data Summary'!BS7="Yes"),100-OFFSET('Water Data'!$D$4,0,10*ROW('Water Data'!D1)),NA())</f>
        <v>84.384974220476309</v>
      </c>
      <c r="E7" s="520">
        <f ca="1">+IF(AND(ISNUMBER(OFFSET('Water Data'!$D$6,0,10*ROW('Water Data'!D1))),'Data Summary'!BT7="Yes"),OFFSET('Water Data'!$D$6,0,10*ROW('Water Data'!D1)),NA())</f>
        <v>52.307881168671742</v>
      </c>
      <c r="F7" s="520">
        <f ca="1">+IF(AND(ISNUMBER(OFFSET('Water Data'!$D$9,0,10*ROW('Water Data'!D1))),'Data Summary'!BU7="Yes"),OFFSET('Water Data'!$D$9,0,10*ROW('Water Data'!D1)),NA())</f>
        <v>46.83280137490793</v>
      </c>
      <c r="G7" s="520" t="e">
        <f ca="1">+IF(AND(ISNUMBER(OFFSET('Water Data'!$E$4,0,10*ROW('Water Data'!E1))),'Data Summary'!BV7="Yes"),100-OFFSET('Water Data'!$E$4,0,10*ROW('Water Data'!E1)),NA())</f>
        <v>#N/A</v>
      </c>
      <c r="H7" s="520" t="e">
        <f ca="1">+IF(AND(ISNUMBER(OFFSET('Water Data'!$E$6,0,10*ROW('Water Data'!E1))),'Data Summary'!BW7="Yes"),OFFSET('Water Data'!$E$6,0,10*ROW('Water Data'!E1)),NA())</f>
        <v>#N/A</v>
      </c>
      <c r="I7" s="520" t="e">
        <f ca="1">+IF(AND(ISNUMBER(OFFSET('Water Data'!$E$9,0,10*ROW('Water Data'!E1))),'Data Summary'!BX7="Yes"),OFFSET('Water Data'!$E$9,0,10*ROW('Water Data'!E1)),NA())</f>
        <v>#N/A</v>
      </c>
      <c r="J7" s="520" t="e">
        <f ca="1">+IF(AND(ISNUMBER(OFFSET('Water Data'!$F$4,0,10*ROW('Water Data'!F1))),'Data Summary'!BY7="Yes"),100-OFFSET('Water Data'!$F$4,0,10*ROW('Water Data'!F1)),NA())</f>
        <v>#N/A</v>
      </c>
      <c r="K7" s="520" t="e">
        <f ca="1">+IF(AND(ISNUMBER(OFFSET('Water Data'!$F$6,0,10*ROW('Water Data'!F1))),'Data Summary'!BZ7="Yes"),OFFSET('Water Data'!$F$6,0,10*ROW('Water Data'!F1)),NA())</f>
        <v>#N/A</v>
      </c>
      <c r="L7" s="520" t="e">
        <f ca="1">+IF(AND(ISNUMBER(OFFSET('Water Data'!$F$9,0,10*ROW('Water Data'!F1))),'Data Summary'!CA7="Yes"),OFFSET('Water Data'!$F$9,0,10*ROW('Water Data'!F1)),NA())</f>
        <v>#N/A</v>
      </c>
      <c r="M7" s="520">
        <f ca="1">+IF(AND(ISNUMBER(OFFSET('Water Data'!$G$4,0,10*ROW('Water Data'!G1))),'Data Summary'!CB7="Yes"),100-OFFSET('Water Data'!$G$4,0,10*ROW('Water Data'!G1)),NA())</f>
        <v>76.968996726362406</v>
      </c>
      <c r="N7" s="520">
        <f ca="1">+IF(AND(ISNUMBER(OFFSET('Water Data'!$G$6,0,10*ROW('Water Data'!G1))),'Data Summary'!CC7="Yes"),OFFSET('Water Data'!$G$6,0,10*ROW('Water Data'!G1)),NA())</f>
        <v>39.938378586558827</v>
      </c>
      <c r="O7" s="520">
        <f ca="1">+IF(AND(ISNUMBER(OFFSET('Water Data'!$G$9,0,10*ROW('Water Data'!G1))),'Data Summary'!CD7="Yes"),OFFSET('Water Data'!$G$9,0,10*ROW('Water Data'!G1)),NA())</f>
        <v>34.045830926246872</v>
      </c>
      <c r="P7" s="520">
        <f ca="1">+IF(AND(ISNUMBER(OFFSET('Water Data'!$H$4,0,10*ROW('Water Data'!H1))),'Data Summary'!CE7="Yes"),100-OFFSET('Water Data'!$H$4,0,10*ROW('Water Data'!H1)),NA())</f>
        <v>83.920872432158262</v>
      </c>
      <c r="Q7" s="520">
        <f ca="1">+IF(AND(ISNUMBER(OFFSET('Water Data'!$H$6,0,10*ROW('Water Data'!H1))),'Data Summary'!CF7="Yes"),OFFSET('Water Data'!$H$6,0,10*ROW('Water Data'!H1)),NA())</f>
        <v>51.230027897539941</v>
      </c>
      <c r="R7" s="520">
        <f ca="1">+IF(AND(ISNUMBER(OFFSET('Water Data'!$H$9,0,10*ROW('Water Data'!H1))),'Data Summary'!CG7="Yes"),OFFSET('Water Data'!$H$9,0,10*ROW('Water Data'!H1)),NA())</f>
        <v>45.764646208470708</v>
      </c>
      <c r="S7" s="520">
        <f ca="1">+IF(AND(ISNUMBER(OFFSET('Water Data'!$I$4,0,10*ROW('Water Data'!I1))),'Data Summary'!CH7="Yes"),100-OFFSET('Water Data'!$I$4,0,10*ROW('Water Data'!I1)),NA())</f>
        <v>98.235294117647058</v>
      </c>
      <c r="T7" s="520">
        <f ca="1">+IF(AND(ISNUMBER(OFFSET('Water Data'!$I$6,0,10*ROW('Water Data'!I1))),'Data Summary'!CI7="Yes"),OFFSET('Water Data'!$I$6,0,10*ROW('Water Data'!I1)),NA())</f>
        <v>85.294117647058826</v>
      </c>
      <c r="U7" s="520">
        <f ca="1">+IF(AND(ISNUMBER(OFFSET('Water Data'!$I$9,0,10*ROW('Water Data'!I1))),'Data Summary'!CJ7="Yes"),OFFSET('Water Data'!$I$9,0,10*ROW('Water Data'!I1)),NA())</f>
        <v>80</v>
      </c>
      <c r="V7" s="521">
        <f ca="1">+IF(AND(ISNUMBER(OFFSET('Sanitation Data'!$D$4,0,10*ROW('Sanitation Data'!D1))),'Data Summary'!CK7="Yes"),100-OFFSET('Sanitation Data'!$D$4,0,10*ROW('Sanitation Data'!D1)),NA())</f>
        <v>96.76</v>
      </c>
      <c r="W7" s="521">
        <f ca="1">+IF(AND(ISNUMBER(OFFSET('Sanitation Data'!$D$6,0,10*ROW('Sanitation Data'!D1))),'Data Summary'!CL7="Yes"),OFFSET('Sanitation Data'!$D$6,0,10*ROW('Sanitation Data'!D1)),NA())</f>
        <v>61.37</v>
      </c>
      <c r="X7" s="521" t="e">
        <f ca="1">+IF(AND(ISNUMBER(OFFSET('Sanitation Data'!$D$10,0,10*ROW('Sanitation Data'!D1))),'Data Summary'!CM7="Yes"),OFFSET('Sanitation Data'!$D$10,0,10*ROW('Sanitation Data'!D1)),NA())</f>
        <v>#N/A</v>
      </c>
      <c r="Y7" s="521" t="e">
        <f ca="1">+IF(AND(ISNUMBER(OFFSET('Sanitation Data'!$D$11,0,10*ROW('Sanitation Data'!D1))),'Data Summary'!CN7="Yes"),OFFSET('Sanitation Data'!$D$11,0,10*ROW('Sanitation Data'!D1)),NA())</f>
        <v>#N/A</v>
      </c>
      <c r="Z7" s="521">
        <f ca="1">+IF(AND(ISNUMBER(OFFSET('Sanitation Data'!$D$12,0,10*ROW('Sanitation Data'!D1))),'Data Summary'!CO7="Yes"),OFFSET('Sanitation Data'!$D$12,0,10*ROW('Sanitation Data'!D1)),NA())</f>
        <v>45.076000000000001</v>
      </c>
      <c r="AA7" s="521" t="e">
        <f ca="1">+IF(AND(ISNUMBER(OFFSET('Sanitation Data'!$E$4,0,10*ROW('Sanitation Data'!E1))),'Data Summary'!CP7="Yes"),100-OFFSET('Sanitation Data'!$E$4,0,10*ROW('Sanitation Data'!E1)),NA())</f>
        <v>#N/A</v>
      </c>
      <c r="AB7" s="521" t="e">
        <f ca="1">+IF(AND(ISNUMBER(OFFSET('Sanitation Data'!$E$6,0,10*ROW('Sanitation Data'!E1))),'Data Summary'!CQ7="Yes"),OFFSET('Sanitation Data'!$E$6,0,10*ROW('Sanitation Data'!E1)),NA())</f>
        <v>#N/A</v>
      </c>
      <c r="AC7" s="521" t="e">
        <f ca="1">+IF(AND(ISNUMBER(OFFSET('Sanitation Data'!$E$10,0,10*ROW('Sanitation Data'!E1))),'Data Summary'!CR7="Yes"),OFFSET('Sanitation Data'!$E$10,0,10*ROW('Sanitation Data'!E1)),NA())</f>
        <v>#N/A</v>
      </c>
      <c r="AD7" s="521" t="e">
        <f ca="1">+IF(AND(ISNUMBER(OFFSET('Sanitation Data'!$E$11,0,10*ROW('Sanitation Data'!E1))),'Data Summary'!CS7="Yes"),OFFSET('Sanitation Data'!$E$11,0,10*ROW('Sanitation Data'!E1)),NA())</f>
        <v>#N/A</v>
      </c>
      <c r="AE7" s="521" t="e">
        <f ca="1">+IF(AND(ISNUMBER(OFFSET('Sanitation Data'!$E$12,0,10*ROW('Sanitation Data'!E1))),'Data Summary'!CT7="Yes"),OFFSET('Sanitation Data'!$E$12,0,10*ROW('Sanitation Data'!E1)),NA())</f>
        <v>#N/A</v>
      </c>
      <c r="AF7" s="521" t="e">
        <f ca="1">+IF(AND(ISNUMBER(OFFSET('Sanitation Data'!$F$4,0,10*ROW('Sanitation Data'!F1))),'Data Summary'!CU7="Yes"),100-OFFSET('Sanitation Data'!$F$4,0,10*ROW('Sanitation Data'!F1)),NA())</f>
        <v>#N/A</v>
      </c>
      <c r="AG7" s="521" t="e">
        <f ca="1">+IF(AND(ISNUMBER(OFFSET('Sanitation Data'!$F$6,0,10*ROW('Sanitation Data'!F1))),'Data Summary'!CV7="Yes"),OFFSET('Sanitation Data'!$F$6,0,10*ROW('Sanitation Data'!F1)),NA())</f>
        <v>#N/A</v>
      </c>
      <c r="AH7" s="521" t="e">
        <f ca="1">+IF(AND(ISNUMBER(OFFSET('Sanitation Data'!$F$10,0,10*ROW('Sanitation Data'!F1))),'Data Summary'!CW7="Yes"),OFFSET('Sanitation Data'!$F$10,0,10*ROW('Sanitation Data'!F1)),NA())</f>
        <v>#N/A</v>
      </c>
      <c r="AI7" s="521" t="e">
        <f ca="1">+IF(AND(ISNUMBER(OFFSET('Sanitation Data'!$F$11,0,10*ROW('Sanitation Data'!F1))),'Data Summary'!CX7="Yes"),OFFSET('Sanitation Data'!$F$11,0,10*ROW('Sanitation Data'!F1)),NA())</f>
        <v>#N/A</v>
      </c>
      <c r="AJ7" s="521" t="e">
        <f ca="1">+IF(AND(ISNUMBER(OFFSET('Sanitation Data'!$F$12,0,10*ROW('Sanitation Data'!F1))),'Data Summary'!CY7="Yes"),OFFSET('Sanitation Data'!$F$12,0,10*ROW('Sanitation Data'!F1)),NA())</f>
        <v>#N/A</v>
      </c>
      <c r="AK7" s="521">
        <f ca="1">+IF(AND(ISNUMBER(OFFSET('Sanitation Data'!$G$4,0,10*ROW('Sanitation Data'!G1))),'Data Summary'!CZ7="Yes"),100-OFFSET('Sanitation Data'!$G$4,0,10*ROW('Sanitation Data'!G1)),NA())</f>
        <v>95.9</v>
      </c>
      <c r="AL7" s="521">
        <f ca="1">+IF(AND(ISNUMBER(OFFSET('Sanitation Data'!$G$6,0,10*ROW('Sanitation Data'!G1))),'Data Summary'!DA7="Yes"),OFFSET('Sanitation Data'!$G$6,0,10*ROW('Sanitation Data'!G1)),NA())</f>
        <v>61.925699999999999</v>
      </c>
      <c r="AM7" s="521" t="e">
        <f ca="1">+IF(AND(ISNUMBER(OFFSET('Sanitation Data'!$G$10,0,10*ROW('Sanitation Data'!G1))),'Data Summary'!DB7="Yes"),OFFSET('Sanitation Data'!$G$10,0,10*ROW('Sanitation Data'!G1)),NA())</f>
        <v>#N/A</v>
      </c>
      <c r="AN7" s="521" t="e">
        <f ca="1">+IF(AND(ISNUMBER(OFFSET('Sanitation Data'!$G$11,0,10*ROW('Sanitation Data'!G1))),'Data Summary'!DC7="Yes"),OFFSET('Sanitation Data'!$G$11,0,10*ROW('Sanitation Data'!G1)),NA())</f>
        <v>#N/A</v>
      </c>
      <c r="AO7" s="521">
        <f ca="1">+IF(AND(ISNUMBER(OFFSET('Sanitation Data'!$G$12,0,10*ROW('Sanitation Data'!G1))),'Data Summary'!DD7="Yes"),OFFSET('Sanitation Data'!$G$12,0,10*ROW('Sanitation Data'!G1)),NA())</f>
        <v>43.35</v>
      </c>
      <c r="AP7" s="521">
        <f ca="1">+IF(AND(ISNUMBER(OFFSET('Sanitation Data'!$H$4,0,10*ROW('Sanitation Data'!H1))),'Data Summary'!DE7="Yes"),100-OFFSET('Sanitation Data'!$H$4,0,10*ROW('Sanitation Data'!H1)),NA())</f>
        <v>96.73</v>
      </c>
      <c r="AQ7" s="521">
        <f ca="1">+IF(AND(ISNUMBER(OFFSET('Sanitation Data'!$H$6,0,10*ROW('Sanitation Data'!H1))),'Data Summary'!DF7="Yes"),OFFSET('Sanitation Data'!$H$6,0,10*ROW('Sanitation Data'!H1)),NA())</f>
        <v>60.689599999999999</v>
      </c>
      <c r="AR7" s="521" t="e">
        <f ca="1">+IF(AND(ISNUMBER(OFFSET('Sanitation Data'!$H$10,0,10*ROW('Sanitation Data'!H1))),'Data Summary'!DG7="Yes"),OFFSET('Sanitation Data'!$H$10,0,10*ROW('Sanitation Data'!H1)),NA())</f>
        <v>#N/A</v>
      </c>
      <c r="AS7" s="521" t="e">
        <f ca="1">+IF(AND(ISNUMBER(OFFSET('Sanitation Data'!$H$11,0,10*ROW('Sanitation Data'!H1))),'Data Summary'!DH7="Yes"),OFFSET('Sanitation Data'!$H$11,0,10*ROW('Sanitation Data'!H1)),NA())</f>
        <v>#N/A</v>
      </c>
      <c r="AT7" s="521">
        <f ca="1">+IF(AND(ISNUMBER(OFFSET('Sanitation Data'!$H$12,0,10*ROW('Sanitation Data'!H1))),'Data Summary'!DI7="Yes"),OFFSET('Sanitation Data'!$H$12,0,10*ROW('Sanitation Data'!H1)),NA())</f>
        <v>44.28</v>
      </c>
      <c r="AU7" s="521">
        <f ca="1">+IF(AND(ISNUMBER(OFFSET('Sanitation Data'!$I$4,0,10*ROW('Sanitation Data'!I1))),'Data Summary'!DJ7="Yes"),100-OFFSET('Sanitation Data'!$I$4,0,10*ROW('Sanitation Data'!I1)),NA())</f>
        <v>97.69</v>
      </c>
      <c r="AV7" s="521">
        <f ca="1">+IF(AND(ISNUMBER(OFFSET('Sanitation Data'!$I$6,0,10*ROW('Sanitation Data'!I1))),'Data Summary'!DK7="Yes"),OFFSET('Sanitation Data'!$I$6,0,10*ROW('Sanitation Data'!I1)),NA())</f>
        <v>80.924800000000005</v>
      </c>
      <c r="AW7" s="521" t="e">
        <f ca="1">+IF(AND(ISNUMBER(OFFSET('Sanitation Data'!$I$10,0,10*ROW('Sanitation Data'!I1))),'Data Summary'!DL7="Yes"),OFFSET('Sanitation Data'!$I$10,0,10*ROW('Sanitation Data'!I1)),NA())</f>
        <v>#N/A</v>
      </c>
      <c r="AX7" s="521" t="e">
        <f ca="1">+IF(AND(ISNUMBER(OFFSET('Sanitation Data'!$I$11,0,10*ROW('Sanitation Data'!I1))),'Data Summary'!DM7="Yes"),OFFSET('Sanitation Data'!$I$11,0,10*ROW('Sanitation Data'!I1)),NA())</f>
        <v>#N/A</v>
      </c>
      <c r="AY7" s="521">
        <f ca="1">+IF(AND(ISNUMBER(OFFSET('Sanitation Data'!$I$12,0,10*ROW('Sanitation Data'!I1))),'Data Summary'!DN7="Yes"),OFFSET('Sanitation Data'!$I$12,0,10*ROW('Sanitation Data'!I1)),NA())</f>
        <v>69.36</v>
      </c>
      <c r="AZ7" s="522">
        <f ca="1">+IF(AND(ISNUMBER(OFFSET('Hygiene Data'!$D$5,0,10*ROW('Hygiene Data'!D1))),'Data Summary'!DO7="Yes"),OFFSET('Hygiene Data'!$D$5,0,10*ROW('Hygiene Data'!D1)),NA())</f>
        <v>56.47</v>
      </c>
      <c r="BA7" s="522">
        <f ca="1">+IF(AND(ISNUMBER(OFFSET('Hygiene Data'!$D$7,0,10*ROW('Hygiene Data'!D1))),'Data Summary'!DP7="Yes"),OFFSET('Hygiene Data'!$D$7,0,10*ROW('Hygiene Data'!D1)),NA())</f>
        <v>56.029000000000003</v>
      </c>
      <c r="BB7" s="522">
        <f ca="1">+IF(AND(ISNUMBER(OFFSET('Hygiene Data'!$D$9,0,10*ROW('Hygiene Data'!D1))),'Data Summary'!DQ7="Yes"),OFFSET('Hygiene Data'!$D$9,0,10*ROW('Hygiene Data'!D1)),NA())</f>
        <v>13.27</v>
      </c>
      <c r="BC7" s="522" t="e">
        <f ca="1">+IF(AND(ISNUMBER(OFFSET('Hygiene Data'!$E$5,0,10*ROW('Hygiene Data'!E1))),'Data Summary'!DR7="Yes"),OFFSET('Hygiene Data'!$E$5,0,10*ROW('Hygiene Data'!E1)),NA())</f>
        <v>#N/A</v>
      </c>
      <c r="BD7" s="522" t="e">
        <f ca="1">+IF(AND(ISNUMBER(OFFSET('Hygiene Data'!$E$7,0,10*ROW('Hygiene Data'!E1))),'Data Summary'!DS7="Yes"),OFFSET('Hygiene Data'!$E$7,0,10*ROW('Hygiene Data'!E1)),NA())</f>
        <v>#N/A</v>
      </c>
      <c r="BE7" s="522" t="e">
        <f ca="1">+IF(AND(ISNUMBER(OFFSET('Hygiene Data'!$E$9,0,10*ROW('Hygiene Data'!E1))),'Data Summary'!DT7="Yes"),OFFSET('Hygiene Data'!$E$9,0,10*ROW('Hygiene Data'!E1)),NA())</f>
        <v>#N/A</v>
      </c>
      <c r="BF7" s="522" t="e">
        <f ca="1">+IF(AND(ISNUMBER(OFFSET('Hygiene Data'!$F$5,0,10*ROW('Hygiene Data'!F1))),'Data Summary'!DU7="Yes"),OFFSET('Hygiene Data'!$F$5,0,10*ROW('Hygiene Data'!F1)),NA())</f>
        <v>#N/A</v>
      </c>
      <c r="BG7" s="522" t="e">
        <f ca="1">+IF(AND(ISNUMBER(OFFSET('Hygiene Data'!$F$7,0,10*ROW('Hygiene Data'!F1))),'Data Summary'!DV7="Yes"),OFFSET('Hygiene Data'!$F$7,0,10*ROW('Hygiene Data'!F1)),NA())</f>
        <v>#N/A</v>
      </c>
      <c r="BH7" s="522" t="e">
        <f ca="1">+IF(AND(ISNUMBER(OFFSET('Hygiene Data'!$F$9,0,10*ROW('Hygiene Data'!F1))),'Data Summary'!DW7="Yes"),OFFSET('Hygiene Data'!$F$9,0,10*ROW('Hygiene Data'!F1)),NA())</f>
        <v>#N/A</v>
      </c>
      <c r="BI7" s="522">
        <f ca="1">+IF(AND(ISNUMBER(OFFSET('Hygiene Data'!$G$5,0,10*ROW('Hygiene Data'!G1))),'Data Summary'!DX7="Yes"),OFFSET('Hygiene Data'!$G$5,0,10*ROW('Hygiene Data'!G1)),NA())</f>
        <v>55.286000000000001</v>
      </c>
      <c r="BJ7" s="522">
        <f ca="1">+IF(AND(ISNUMBER(OFFSET('Hygiene Data'!$G$7,0,10*ROW('Hygiene Data'!G1))),'Data Summary'!DY7="Yes"),OFFSET('Hygiene Data'!$G$7,0,10*ROW('Hygiene Data'!G1)),NA())</f>
        <v>54.75</v>
      </c>
      <c r="BK7" s="522">
        <f ca="1">+IF(AND(ISNUMBER(OFFSET('Hygiene Data'!$G$9,0,10*ROW('Hygiene Data'!G1))),'Data Summary'!DZ7="Yes"),OFFSET('Hygiene Data'!$G$9,0,10*ROW('Hygiene Data'!G1)),NA())</f>
        <v>14.21</v>
      </c>
      <c r="BL7" s="522">
        <f ca="1">+IF(AND(ISNUMBER(OFFSET('Hygiene Data'!$H$5,0,10*ROW('Hygiene Data'!H1))),'Data Summary'!EA7="Yes"),OFFSET('Hygiene Data'!$H$5,0,10*ROW('Hygiene Data'!H1)),NA())</f>
        <v>56.2</v>
      </c>
      <c r="BM7" s="522">
        <f ca="1">+IF(AND(ISNUMBER(OFFSET('Hygiene Data'!$H$7,0,10*ROW('Hygiene Data'!H1))),'Data Summary'!EB7="Yes"),OFFSET('Hygiene Data'!$H$7,0,10*ROW('Hygiene Data'!H1)),NA())</f>
        <v>55.74</v>
      </c>
      <c r="BN7" s="522">
        <f ca="1">+IF(AND(ISNUMBER(OFFSET('Hygiene Data'!$H$9,0,10*ROW('Hygiene Data'!H1))),'Data Summary'!EC7="Yes"),OFFSET('Hygiene Data'!$H$9,0,10*ROW('Hygiene Data'!H1)),NA())</f>
        <v>12.997999999999999</v>
      </c>
      <c r="BO7" s="522">
        <f ca="1">+IF(AND(ISNUMBER(OFFSET('Hygiene Data'!$I$5,0,10*ROW('Hygiene Data'!I1))),'Data Summary'!ED7="Yes"),OFFSET('Hygiene Data'!$I$5,0,10*ROW('Hygiene Data'!I1)),NA())</f>
        <v>63.01</v>
      </c>
      <c r="BP7" s="522">
        <f ca="1">+IF(AND(ISNUMBER(OFFSET('Hygiene Data'!$I$7,0,10*ROW('Hygiene Data'!I1))),'Data Summary'!EE7="Yes"),OFFSET('Hygiene Data'!$I$7,0,10*ROW('Hygiene Data'!I1)),NA())</f>
        <v>63.01</v>
      </c>
      <c r="BQ7" s="522">
        <f ca="1">+IF(AND(ISNUMBER(OFFSET('Hygiene Data'!$I$9,0,10*ROW('Hygiene Data'!I1))),'Data Summary'!EF7="Yes"),OFFSET('Hygiene Data'!$I$9,0,10*ROW('Hygiene Data'!I1)),NA())</f>
        <v>17.920000000000002</v>
      </c>
    </row>
    <row r="8" spans="1:69" x14ac:dyDescent="0.25">
      <c r="A8" s="518" t="str">
        <f ca="1">+RIGHT('Data Summary'!A8,LEN('Data Summary'!A8)-9)</f>
        <v>EMIS</v>
      </c>
      <c r="B8" s="492" t="str">
        <f ca="1">+IF(ISTEXT('Data Summary'!B8),'Data Summary'!B8,"")</f>
        <v>EMIS</v>
      </c>
      <c r="C8" s="519">
        <f ca="1">+VALUE('Data Summary'!C8)</f>
        <v>2019</v>
      </c>
      <c r="D8" s="520">
        <f ca="1">+IF(AND(ISNUMBER(OFFSET('Water Data'!$D$4,0,10*ROW('Water Data'!D2))),'Data Summary'!BS8="Yes"),100-OFFSET('Water Data'!$D$4,0,10*ROW('Water Data'!D2)),NA())</f>
        <v>83.185848392253504</v>
      </c>
      <c r="E8" s="520">
        <f ca="1">+IF(AND(ISNUMBER(OFFSET('Water Data'!$D$6,0,10*ROW('Water Data'!D2))),'Data Summary'!BT8="Yes"),OFFSET('Water Data'!$D$6,0,10*ROW('Water Data'!D2)),NA())</f>
        <v>54.226427559830363</v>
      </c>
      <c r="F8" s="520">
        <f ca="1">+IF(AND(ISNUMBER(OFFSET('Water Data'!$D$9,0,10*ROW('Water Data'!D2))),'Data Summary'!BU8="Yes"),OFFSET('Water Data'!$D$9,0,10*ROW('Water Data'!D2)),NA())</f>
        <v>46.83280137490793</v>
      </c>
      <c r="G8" s="520" t="e">
        <f ca="1">+IF(AND(ISNUMBER(OFFSET('Water Data'!$E$4,0,10*ROW('Water Data'!E2))),'Data Summary'!BV8="Yes"),100-OFFSET('Water Data'!$E$4,0,10*ROW('Water Data'!E2)),NA())</f>
        <v>#N/A</v>
      </c>
      <c r="H8" s="520" t="e">
        <f ca="1">+IF(AND(ISNUMBER(OFFSET('Water Data'!$E$6,0,10*ROW('Water Data'!E2))),'Data Summary'!BW8="Yes"),OFFSET('Water Data'!$E$6,0,10*ROW('Water Data'!E2)),NA())</f>
        <v>#N/A</v>
      </c>
      <c r="I8" s="520" t="e">
        <f ca="1">+IF(AND(ISNUMBER(OFFSET('Water Data'!$E$9,0,10*ROW('Water Data'!E2))),'Data Summary'!BX8="Yes"),OFFSET('Water Data'!$E$9,0,10*ROW('Water Data'!E2)),NA())</f>
        <v>#N/A</v>
      </c>
      <c r="J8" s="520" t="e">
        <f ca="1">+IF(AND(ISNUMBER(OFFSET('Water Data'!$F$4,0,10*ROW('Water Data'!F2))),'Data Summary'!BY8="Yes"),100-OFFSET('Water Data'!$F$4,0,10*ROW('Water Data'!F2)),NA())</f>
        <v>#N/A</v>
      </c>
      <c r="K8" s="520" t="e">
        <f ca="1">+IF(AND(ISNUMBER(OFFSET('Water Data'!$F$6,0,10*ROW('Water Data'!F2))),'Data Summary'!BZ8="Yes"),OFFSET('Water Data'!$F$6,0,10*ROW('Water Data'!F2)),NA())</f>
        <v>#N/A</v>
      </c>
      <c r="L8" s="520" t="e">
        <f ca="1">+IF(AND(ISNUMBER(OFFSET('Water Data'!$F$9,0,10*ROW('Water Data'!F2))),'Data Summary'!CA8="Yes"),OFFSET('Water Data'!$F$9,0,10*ROW('Water Data'!F2)),NA())</f>
        <v>#N/A</v>
      </c>
      <c r="M8" s="520">
        <f ca="1">+IF(AND(ISNUMBER(OFFSET('Water Data'!$G$4,0,10*ROW('Water Data'!G2))),'Data Summary'!CB8="Yes"),100-OFFSET('Water Data'!$G$4,0,10*ROW('Water Data'!G2)),NA())</f>
        <v>75.350076401676915</v>
      </c>
      <c r="N8" s="520">
        <f ca="1">+IF(AND(ISNUMBER(OFFSET('Water Data'!$G$6,0,10*ROW('Water Data'!G2))),'Data Summary'!CC8="Yes"),OFFSET('Water Data'!$G$6,0,10*ROW('Water Data'!G2)),NA())</f>
        <v>43.50555413017733</v>
      </c>
      <c r="O8" s="520">
        <f ca="1">+IF(AND(ISNUMBER(OFFSET('Water Data'!$G$9,0,10*ROW('Water Data'!G2))),'Data Summary'!CD8="Yes"),OFFSET('Water Data'!$G$9,0,10*ROW('Water Data'!G2)),NA())</f>
        <v>33.772683858643745</v>
      </c>
      <c r="P8" s="520">
        <f ca="1">+IF(AND(ISNUMBER(OFFSET('Water Data'!$H$4,0,10*ROW('Water Data'!H2))),'Data Summary'!CE8="Yes"),100-OFFSET('Water Data'!$H$4,0,10*ROW('Water Data'!H2)),NA())</f>
        <v>82.679892930247206</v>
      </c>
      <c r="Q8" s="520">
        <f ca="1">+IF(AND(ISNUMBER(OFFSET('Water Data'!$H$6,0,10*ROW('Water Data'!H2))),'Data Summary'!CF8="Yes"),OFFSET('Water Data'!$H$6,0,10*ROW('Water Data'!H2)),NA())</f>
        <v>53.031018737206736</v>
      </c>
      <c r="R8" s="520">
        <f ca="1">+IF(AND(ISNUMBER(OFFSET('Water Data'!$H$9,0,10*ROW('Water Data'!H2))),'Data Summary'!CG8="Yes"),OFFSET('Water Data'!$H$9,0,10*ROW('Water Data'!H2)),NA())</f>
        <v>45.916030534351144</v>
      </c>
      <c r="S8" s="520">
        <f ca="1">+IF(AND(ISNUMBER(OFFSET('Water Data'!$I$4,0,10*ROW('Water Data'!I2))),'Data Summary'!CH8="Yes"),100-OFFSET('Water Data'!$I$4,0,10*ROW('Water Data'!I2)),NA())</f>
        <v>99.014779373437776</v>
      </c>
      <c r="T8" s="520">
        <f ca="1">+IF(AND(ISNUMBER(OFFSET('Water Data'!$I$6,0,10*ROW('Water Data'!I2))),'Data Summary'!CI8="Yes"),OFFSET('Water Data'!$I$6,0,10*ROW('Water Data'!I2)),NA())</f>
        <v>91.625598073237555</v>
      </c>
      <c r="U8" s="520">
        <f ca="1">+IF(AND(ISNUMBER(OFFSET('Water Data'!$I$9,0,10*ROW('Water Data'!I2))),'Data Summary'!CJ8="Yes"),OFFSET('Water Data'!$I$9,0,10*ROW('Water Data'!I2)),NA())</f>
        <v>50.370370370370367</v>
      </c>
      <c r="V8" s="521">
        <f ca="1">+IF(AND(ISNUMBER(OFFSET('Sanitation Data'!$D$4,0,10*ROW('Sanitation Data'!D2))),'Data Summary'!CK8="Yes"),100-OFFSET('Sanitation Data'!$D$4,0,10*ROW('Sanitation Data'!D2)),NA())</f>
        <v>98.622389999999996</v>
      </c>
      <c r="W8" s="521">
        <f ca="1">+IF(AND(ISNUMBER(OFFSET('Sanitation Data'!$D$6,0,10*ROW('Sanitation Data'!D2))),'Data Summary'!CL8="Yes"),OFFSET('Sanitation Data'!$D$6,0,10*ROW('Sanitation Data'!D2)),NA())</f>
        <v>55.399760000000001</v>
      </c>
      <c r="X8" s="521" t="e">
        <f ca="1">+IF(AND(ISNUMBER(OFFSET('Sanitation Data'!$D$10,0,10*ROW('Sanitation Data'!D2))),'Data Summary'!CM8="Yes"),OFFSET('Sanitation Data'!$D$10,0,10*ROW('Sanitation Data'!D2)),NA())</f>
        <v>#N/A</v>
      </c>
      <c r="Y8" s="521" t="e">
        <f ca="1">+IF(AND(ISNUMBER(OFFSET('Sanitation Data'!$D$11,0,10*ROW('Sanitation Data'!D2))),'Data Summary'!CN8="Yes"),OFFSET('Sanitation Data'!$D$11,0,10*ROW('Sanitation Data'!D2)),NA())</f>
        <v>#N/A</v>
      </c>
      <c r="Z8" s="521">
        <f ca="1">+IF(AND(ISNUMBER(OFFSET('Sanitation Data'!$D$12,0,10*ROW('Sanitation Data'!D2))),'Data Summary'!CO8="Yes"),OFFSET('Sanitation Data'!$D$12,0,10*ROW('Sanitation Data'!D2)),NA())</f>
        <v>47.687579999999997</v>
      </c>
      <c r="AA8" s="521" t="e">
        <f ca="1">+IF(AND(ISNUMBER(OFFSET('Sanitation Data'!$E$4,0,10*ROW('Sanitation Data'!E2))),'Data Summary'!CP8="Yes"),100-OFFSET('Sanitation Data'!$E$4,0,10*ROW('Sanitation Data'!E2)),NA())</f>
        <v>#N/A</v>
      </c>
      <c r="AB8" s="521" t="e">
        <f ca="1">+IF(AND(ISNUMBER(OFFSET('Sanitation Data'!$E$6,0,10*ROW('Sanitation Data'!E2))),'Data Summary'!CQ8="Yes"),OFFSET('Sanitation Data'!$E$6,0,10*ROW('Sanitation Data'!E2)),NA())</f>
        <v>#N/A</v>
      </c>
      <c r="AC8" s="521" t="e">
        <f ca="1">+IF(AND(ISNUMBER(OFFSET('Sanitation Data'!$E$10,0,10*ROW('Sanitation Data'!E2))),'Data Summary'!CR8="Yes"),OFFSET('Sanitation Data'!$E$10,0,10*ROW('Sanitation Data'!E2)),NA())</f>
        <v>#N/A</v>
      </c>
      <c r="AD8" s="521" t="e">
        <f ca="1">+IF(AND(ISNUMBER(OFFSET('Sanitation Data'!$E$11,0,10*ROW('Sanitation Data'!E2))),'Data Summary'!CS8="Yes"),OFFSET('Sanitation Data'!$E$11,0,10*ROW('Sanitation Data'!E2)),NA())</f>
        <v>#N/A</v>
      </c>
      <c r="AE8" s="521" t="e">
        <f ca="1">+IF(AND(ISNUMBER(OFFSET('Sanitation Data'!$E$12,0,10*ROW('Sanitation Data'!E2))),'Data Summary'!CT8="Yes"),OFFSET('Sanitation Data'!$E$12,0,10*ROW('Sanitation Data'!E2)),NA())</f>
        <v>#N/A</v>
      </c>
      <c r="AF8" s="521" t="e">
        <f ca="1">+IF(AND(ISNUMBER(OFFSET('Sanitation Data'!$F$4,0,10*ROW('Sanitation Data'!F2))),'Data Summary'!CU8="Yes"),100-OFFSET('Sanitation Data'!$F$4,0,10*ROW('Sanitation Data'!F2)),NA())</f>
        <v>#N/A</v>
      </c>
      <c r="AG8" s="521" t="e">
        <f ca="1">+IF(AND(ISNUMBER(OFFSET('Sanitation Data'!$F$6,0,10*ROW('Sanitation Data'!F2))),'Data Summary'!CV8="Yes"),OFFSET('Sanitation Data'!$F$6,0,10*ROW('Sanitation Data'!F2)),NA())</f>
        <v>#N/A</v>
      </c>
      <c r="AH8" s="521" t="e">
        <f ca="1">+IF(AND(ISNUMBER(OFFSET('Sanitation Data'!$F$10,0,10*ROW('Sanitation Data'!F2))),'Data Summary'!CW8="Yes"),OFFSET('Sanitation Data'!$F$10,0,10*ROW('Sanitation Data'!F2)),NA())</f>
        <v>#N/A</v>
      </c>
      <c r="AI8" s="521" t="e">
        <f ca="1">+IF(AND(ISNUMBER(OFFSET('Sanitation Data'!$F$11,0,10*ROW('Sanitation Data'!F2))),'Data Summary'!CX8="Yes"),OFFSET('Sanitation Data'!$F$11,0,10*ROW('Sanitation Data'!F2)),NA())</f>
        <v>#N/A</v>
      </c>
      <c r="AJ8" s="521" t="e">
        <f ca="1">+IF(AND(ISNUMBER(OFFSET('Sanitation Data'!$F$12,0,10*ROW('Sanitation Data'!F2))),'Data Summary'!CY8="Yes"),OFFSET('Sanitation Data'!$F$12,0,10*ROW('Sanitation Data'!F2)),NA())</f>
        <v>#N/A</v>
      </c>
      <c r="AK8" s="521">
        <f ca="1">+IF(AND(ISNUMBER(OFFSET('Sanitation Data'!$G$4,0,10*ROW('Sanitation Data'!G2))),'Data Summary'!CZ8="Yes"),100-OFFSET('Sanitation Data'!$G$4,0,10*ROW('Sanitation Data'!G2)),NA())</f>
        <v>98.051580000000001</v>
      </c>
      <c r="AL8" s="521">
        <f ca="1">+IF(AND(ISNUMBER(OFFSET('Sanitation Data'!$G$6,0,10*ROW('Sanitation Data'!G2))),'Data Summary'!DA8="Yes"),OFFSET('Sanitation Data'!$G$6,0,10*ROW('Sanitation Data'!G2)),NA())</f>
        <v>54.918810000000001</v>
      </c>
      <c r="AM8" s="521" t="e">
        <f ca="1">+IF(AND(ISNUMBER(OFFSET('Sanitation Data'!$G$10,0,10*ROW('Sanitation Data'!G2))),'Data Summary'!DB8="Yes"),OFFSET('Sanitation Data'!$G$10,0,10*ROW('Sanitation Data'!G2)),NA())</f>
        <v>#N/A</v>
      </c>
      <c r="AN8" s="521" t="e">
        <f ca="1">+IF(AND(ISNUMBER(OFFSET('Sanitation Data'!$G$11,0,10*ROW('Sanitation Data'!G2))),'Data Summary'!DC8="Yes"),OFFSET('Sanitation Data'!$G$11,0,10*ROW('Sanitation Data'!G2)),NA())</f>
        <v>#N/A</v>
      </c>
      <c r="AO8" s="521">
        <f ca="1">+IF(AND(ISNUMBER(OFFSET('Sanitation Data'!$G$12,0,10*ROW('Sanitation Data'!G2))),'Data Summary'!DD8="Yes"),OFFSET('Sanitation Data'!$G$12,0,10*ROW('Sanitation Data'!G2)),NA())</f>
        <v>47.010509999999996</v>
      </c>
      <c r="AP8" s="521">
        <f ca="1">+IF(AND(ISNUMBER(OFFSET('Sanitation Data'!$H$4,0,10*ROW('Sanitation Data'!H2))),'Data Summary'!DE8="Yes"),100-OFFSET('Sanitation Data'!$H$4,0,10*ROW('Sanitation Data'!H2)),NA())</f>
        <v>98.587786259541986</v>
      </c>
      <c r="AQ8" s="521">
        <f ca="1">+IF(AND(ISNUMBER(OFFSET('Sanitation Data'!$H$6,0,10*ROW('Sanitation Data'!H2))),'Data Summary'!DF8="Yes"),OFFSET('Sanitation Data'!$H$6,0,10*ROW('Sanitation Data'!H2)),NA())</f>
        <v>54.669211195928753</v>
      </c>
      <c r="AR8" s="521" t="e">
        <f ca="1">+IF(AND(ISNUMBER(OFFSET('Sanitation Data'!$H$10,0,10*ROW('Sanitation Data'!H2))),'Data Summary'!DG8="Yes"),OFFSET('Sanitation Data'!$H$10,0,10*ROW('Sanitation Data'!H2)),NA())</f>
        <v>#N/A</v>
      </c>
      <c r="AS8" s="521" t="e">
        <f ca="1">+IF(AND(ISNUMBER(OFFSET('Sanitation Data'!$H$11,0,10*ROW('Sanitation Data'!H2))),'Data Summary'!DH8="Yes"),OFFSET('Sanitation Data'!$H$11,0,10*ROW('Sanitation Data'!H2)),NA())</f>
        <v>#N/A</v>
      </c>
      <c r="AT8" s="521">
        <f ca="1">+IF(AND(ISNUMBER(OFFSET('Sanitation Data'!$H$12,0,10*ROW('Sanitation Data'!H2))),'Data Summary'!DI8="Yes"),OFFSET('Sanitation Data'!$H$12,0,10*ROW('Sanitation Data'!H2)),NA())</f>
        <v>46.972010178117046</v>
      </c>
      <c r="AU8" s="521">
        <f ca="1">+IF(AND(ISNUMBER(OFFSET('Sanitation Data'!$I$4,0,10*ROW('Sanitation Data'!I2))),'Data Summary'!DJ8="Yes"),100-OFFSET('Sanitation Data'!$I$4,0,10*ROW('Sanitation Data'!I2)),NA())</f>
        <v>99.629630000000006</v>
      </c>
      <c r="AV8" s="521">
        <f ca="1">+IF(AND(ISNUMBER(OFFSET('Sanitation Data'!$I$6,0,10*ROW('Sanitation Data'!I2))),'Data Summary'!DK8="Yes"),OFFSET('Sanitation Data'!$I$6,0,10*ROW('Sanitation Data'!I2)),NA())</f>
        <v>76.666660000000007</v>
      </c>
      <c r="AW8" s="521" t="e">
        <f ca="1">+IF(AND(ISNUMBER(OFFSET('Sanitation Data'!$I$10,0,10*ROW('Sanitation Data'!I2))),'Data Summary'!DL8="Yes"),OFFSET('Sanitation Data'!$I$10,0,10*ROW('Sanitation Data'!I2)),NA())</f>
        <v>#N/A</v>
      </c>
      <c r="AX8" s="521" t="e">
        <f ca="1">+IF(AND(ISNUMBER(OFFSET('Sanitation Data'!$I$11,0,10*ROW('Sanitation Data'!I2))),'Data Summary'!DM8="Yes"),OFFSET('Sanitation Data'!$I$11,0,10*ROW('Sanitation Data'!I2)),NA())</f>
        <v>#N/A</v>
      </c>
      <c r="AY8" s="521">
        <f ca="1">+IF(AND(ISNUMBER(OFFSET('Sanitation Data'!$I$12,0,10*ROW('Sanitation Data'!I2))),'Data Summary'!DN8="Yes"),OFFSET('Sanitation Data'!$I$12,0,10*ROW('Sanitation Data'!I2)),NA())</f>
        <v>68.518519999999995</v>
      </c>
      <c r="AZ8" s="522">
        <f ca="1">+IF(AND(ISNUMBER(OFFSET('Hygiene Data'!$D$5,0,10*ROW('Hygiene Data'!D2))),'Data Summary'!DO8="Yes"),OFFSET('Hygiene Data'!$D$5,0,10*ROW('Hygiene Data'!D2)),NA())</f>
        <v>58.019680000000001</v>
      </c>
      <c r="BA8" s="522">
        <f ca="1">+IF(AND(ISNUMBER(OFFSET('Hygiene Data'!$D$7,0,10*ROW('Hygiene Data'!D2))),'Data Summary'!DP8="Yes"),OFFSET('Hygiene Data'!$D$7,0,10*ROW('Hygiene Data'!D2)),NA())</f>
        <v>57.330870000000004</v>
      </c>
      <c r="BB8" s="522">
        <f ca="1">+IF(AND(ISNUMBER(OFFSET('Hygiene Data'!$D$9,0,10*ROW('Hygiene Data'!D2))),'Data Summary'!DQ8="Yes"),OFFSET('Hygiene Data'!$D$9,0,10*ROW('Hygiene Data'!D2)),NA())</f>
        <v>14.243539999999999</v>
      </c>
      <c r="BC8" s="522" t="e">
        <f ca="1">+IF(AND(ISNUMBER(OFFSET('Hygiene Data'!$E$5,0,10*ROW('Hygiene Data'!E2))),'Data Summary'!DR8="Yes"),OFFSET('Hygiene Data'!$E$5,0,10*ROW('Hygiene Data'!E2)),NA())</f>
        <v>#N/A</v>
      </c>
      <c r="BD8" s="522" t="e">
        <f ca="1">+IF(AND(ISNUMBER(OFFSET('Hygiene Data'!$E$7,0,10*ROW('Hygiene Data'!E2))),'Data Summary'!DS8="Yes"),OFFSET('Hygiene Data'!$E$7,0,10*ROW('Hygiene Data'!E2)),NA())</f>
        <v>#N/A</v>
      </c>
      <c r="BE8" s="522" t="e">
        <f ca="1">+IF(AND(ISNUMBER(OFFSET('Hygiene Data'!$E$9,0,10*ROW('Hygiene Data'!E2))),'Data Summary'!DT8="Yes"),OFFSET('Hygiene Data'!$E$9,0,10*ROW('Hygiene Data'!E2)),NA())</f>
        <v>#N/A</v>
      </c>
      <c r="BF8" s="522" t="e">
        <f ca="1">+IF(AND(ISNUMBER(OFFSET('Hygiene Data'!$F$5,0,10*ROW('Hygiene Data'!F2))),'Data Summary'!DU8="Yes"),OFFSET('Hygiene Data'!$F$5,0,10*ROW('Hygiene Data'!F2)),NA())</f>
        <v>#N/A</v>
      </c>
      <c r="BG8" s="522" t="e">
        <f ca="1">+IF(AND(ISNUMBER(OFFSET('Hygiene Data'!$F$7,0,10*ROW('Hygiene Data'!F2))),'Data Summary'!DV8="Yes"),OFFSET('Hygiene Data'!$F$7,0,10*ROW('Hygiene Data'!F2)),NA())</f>
        <v>#N/A</v>
      </c>
      <c r="BH8" s="522" t="e">
        <f ca="1">+IF(AND(ISNUMBER(OFFSET('Hygiene Data'!$F$9,0,10*ROW('Hygiene Data'!F2))),'Data Summary'!DW8="Yes"),OFFSET('Hygiene Data'!$F$9,0,10*ROW('Hygiene Data'!F2)),NA())</f>
        <v>#N/A</v>
      </c>
      <c r="BI8" s="522">
        <f ca="1">+IF(AND(ISNUMBER(OFFSET('Hygiene Data'!$G$5,0,10*ROW('Hygiene Data'!G2))),'Data Summary'!DX8="Yes"),OFFSET('Hygiene Data'!$G$5,0,10*ROW('Hygiene Data'!G2)),NA())</f>
        <v>56.79083</v>
      </c>
      <c r="BJ8" s="522">
        <f ca="1">+IF(AND(ISNUMBER(OFFSET('Hygiene Data'!$G$7,0,10*ROW('Hygiene Data'!G2))),'Data Summary'!DY8="Yes"),OFFSET('Hygiene Data'!$G$7,0,10*ROW('Hygiene Data'!G2)),NA())</f>
        <v>56.026740000000004</v>
      </c>
      <c r="BK8" s="522">
        <f ca="1">+IF(AND(ISNUMBER(OFFSET('Hygiene Data'!$G$9,0,10*ROW('Hygiene Data'!G2))),'Data Summary'!DZ8="Yes"),OFFSET('Hygiene Data'!$G$9,0,10*ROW('Hygiene Data'!G2)),NA())</f>
        <v>15.6638</v>
      </c>
      <c r="BL8" s="522">
        <f ca="1">+IF(AND(ISNUMBER(OFFSET('Hygiene Data'!$H$5,0,10*ROW('Hygiene Data'!H2))),'Data Summary'!EA8="Yes"),OFFSET('Hygiene Data'!$H$5,0,10*ROW('Hygiene Data'!H2)),NA())</f>
        <v>57.519083969465647</v>
      </c>
      <c r="BM8" s="522">
        <f ca="1">+IF(AND(ISNUMBER(OFFSET('Hygiene Data'!$H$7,0,10*ROW('Hygiene Data'!H2))),'Data Summary'!EB8="Yes"),OFFSET('Hygiene Data'!$H$7,0,10*ROW('Hygiene Data'!H2)),NA())</f>
        <v>56.832061068702288</v>
      </c>
      <c r="BN8" s="522">
        <f ca="1">+IF(AND(ISNUMBER(OFFSET('Hygiene Data'!$H$9,0,10*ROW('Hygiene Data'!H2))),'Data Summary'!EC8="Yes"),OFFSET('Hygiene Data'!$H$9,0,10*ROW('Hygiene Data'!H2)),NA())</f>
        <v>14.020356234096692</v>
      </c>
      <c r="BO8" s="522">
        <f ca="1">+IF(AND(ISNUMBER(OFFSET('Hygiene Data'!$I$5,0,10*ROW('Hygiene Data'!I2))),'Data Summary'!ED8="Yes"),OFFSET('Hygiene Data'!$I$5,0,10*ROW('Hygiene Data'!I2)),NA())</f>
        <v>72.592590000000001</v>
      </c>
      <c r="BP8" s="522">
        <f ca="1">+IF(AND(ISNUMBER(OFFSET('Hygiene Data'!$I$7,0,10*ROW('Hygiene Data'!I2))),'Data Summary'!EE8="Yes"),OFFSET('Hygiene Data'!$I$7,0,10*ROW('Hygiene Data'!I2)),NA())</f>
        <v>71.851849999999999</v>
      </c>
      <c r="BQ8" s="522">
        <f ca="1">+IF(AND(ISNUMBER(OFFSET('Hygiene Data'!$I$9,0,10*ROW('Hygiene Data'!I2))),'Data Summary'!EF8="Yes"),OFFSET('Hygiene Data'!$I$9,0,10*ROW('Hygiene Data'!I2)),NA())</f>
        <v>20.740739999999999</v>
      </c>
    </row>
    <row r="9" spans="1:69" x14ac:dyDescent="0.25">
      <c r="A9" s="518" t="str">
        <f ca="1">+RIGHT('Data Summary'!A9,LEN('Data Summary'!A9)-9)</f>
        <v>UIS</v>
      </c>
      <c r="B9" s="492" t="str">
        <f ca="1">+IF(ISTEXT('Data Summary'!B9),'Data Summary'!B9,"")</f>
        <v>Other</v>
      </c>
      <c r="C9" s="519">
        <f ca="1">+VALUE('Data Summary'!C9)</f>
        <v>2023</v>
      </c>
      <c r="D9" s="520" t="e">
        <f ca="1">+IF(AND(ISNUMBER(OFFSET('Water Data'!$D$4,0,10*ROW('Water Data'!D3))),'Data Summary'!BS9="Yes"),100-OFFSET('Water Data'!$D$4,0,10*ROW('Water Data'!D3)),NA())</f>
        <v>#N/A</v>
      </c>
      <c r="E9" s="520" t="e">
        <f ca="1">+IF(AND(ISNUMBER(OFFSET('Water Data'!$D$6,0,10*ROW('Water Data'!D3))),'Data Summary'!BT9="Yes"),OFFSET('Water Data'!$D$6,0,10*ROW('Water Data'!D3)),NA())</f>
        <v>#N/A</v>
      </c>
      <c r="F9" s="520" t="e">
        <f ca="1">+IF(AND(ISNUMBER(OFFSET('Water Data'!$D$9,0,10*ROW('Water Data'!D3))),'Data Summary'!BU9="Yes"),OFFSET('Water Data'!$D$9,0,10*ROW('Water Data'!D3)),NA())</f>
        <v>#N/A</v>
      </c>
      <c r="G9" s="520" t="e">
        <f ca="1">+IF(AND(ISNUMBER(OFFSET('Water Data'!$E$4,0,10*ROW('Water Data'!E3))),'Data Summary'!BV9="Yes"),100-OFFSET('Water Data'!$E$4,0,10*ROW('Water Data'!E3)),NA())</f>
        <v>#N/A</v>
      </c>
      <c r="H9" s="520" t="e">
        <f ca="1">+IF(AND(ISNUMBER(OFFSET('Water Data'!$E$6,0,10*ROW('Water Data'!E3))),'Data Summary'!BW9="Yes"),OFFSET('Water Data'!$E$6,0,10*ROW('Water Data'!E3)),NA())</f>
        <v>#N/A</v>
      </c>
      <c r="I9" s="520" t="e">
        <f ca="1">+IF(AND(ISNUMBER(OFFSET('Water Data'!$E$9,0,10*ROW('Water Data'!E3))),'Data Summary'!BX9="Yes"),OFFSET('Water Data'!$E$9,0,10*ROW('Water Data'!E3)),NA())</f>
        <v>#N/A</v>
      </c>
      <c r="J9" s="520" t="e">
        <f ca="1">+IF(AND(ISNUMBER(OFFSET('Water Data'!$F$4,0,10*ROW('Water Data'!F3))),'Data Summary'!BY9="Yes"),100-OFFSET('Water Data'!$F$4,0,10*ROW('Water Data'!F3)),NA())</f>
        <v>#N/A</v>
      </c>
      <c r="K9" s="520" t="e">
        <f ca="1">+IF(AND(ISNUMBER(OFFSET('Water Data'!$F$6,0,10*ROW('Water Data'!F3))),'Data Summary'!BZ9="Yes"),OFFSET('Water Data'!$F$6,0,10*ROW('Water Data'!F3)),NA())</f>
        <v>#N/A</v>
      </c>
      <c r="L9" s="520" t="e">
        <f ca="1">+IF(AND(ISNUMBER(OFFSET('Water Data'!$F$9,0,10*ROW('Water Data'!F3))),'Data Summary'!CA9="Yes"),OFFSET('Water Data'!$F$9,0,10*ROW('Water Data'!F3)),NA())</f>
        <v>#N/A</v>
      </c>
      <c r="M9" s="520" t="e">
        <f ca="1">+IF(AND(ISNUMBER(OFFSET('Water Data'!$G$4,0,10*ROW('Water Data'!G3))),'Data Summary'!CB9="Yes"),100-OFFSET('Water Data'!$G$4,0,10*ROW('Water Data'!G3)),NA())</f>
        <v>#N/A</v>
      </c>
      <c r="N9" s="520" t="e">
        <f ca="1">+IF(AND(ISNUMBER(OFFSET('Water Data'!$G$6,0,10*ROW('Water Data'!G3))),'Data Summary'!CC9="Yes"),OFFSET('Water Data'!$G$6,0,10*ROW('Water Data'!G3)),NA())</f>
        <v>#N/A</v>
      </c>
      <c r="O9" s="520" t="e">
        <f ca="1">+IF(AND(ISNUMBER(OFFSET('Water Data'!$G$9,0,10*ROW('Water Data'!G3))),'Data Summary'!CD9="Yes"),OFFSET('Water Data'!$G$9,0,10*ROW('Water Data'!G3)),NA())</f>
        <v>#N/A</v>
      </c>
      <c r="P9" s="520" t="e">
        <f ca="1">+IF(AND(ISNUMBER(OFFSET('Water Data'!$H$4,0,10*ROW('Water Data'!H3))),'Data Summary'!CE9="Yes"),100-OFFSET('Water Data'!$H$4,0,10*ROW('Water Data'!H3)),NA())</f>
        <v>#N/A</v>
      </c>
      <c r="Q9" s="520" t="e">
        <f ca="1">+IF(AND(ISNUMBER(OFFSET('Water Data'!$H$6,0,10*ROW('Water Data'!H3))),'Data Summary'!CF9="Yes"),OFFSET('Water Data'!$H$6,0,10*ROW('Water Data'!H3)),NA())</f>
        <v>#N/A</v>
      </c>
      <c r="R9" s="520" t="e">
        <f ca="1">+IF(AND(ISNUMBER(OFFSET('Water Data'!$H$9,0,10*ROW('Water Data'!H3))),'Data Summary'!CG9="Yes"),OFFSET('Water Data'!$H$9,0,10*ROW('Water Data'!H3)),NA())</f>
        <v>#N/A</v>
      </c>
      <c r="S9" s="520" t="e">
        <f ca="1">+IF(AND(ISNUMBER(OFFSET('Water Data'!$I$4,0,10*ROW('Water Data'!I3))),'Data Summary'!CH9="Yes"),100-OFFSET('Water Data'!$I$4,0,10*ROW('Water Data'!I3)),NA())</f>
        <v>#N/A</v>
      </c>
      <c r="T9" s="520">
        <f ca="1">+IF(AND(ISNUMBER(OFFSET('Water Data'!$I$6,0,10*ROW('Water Data'!I3))),'Data Summary'!CI9="Yes"),OFFSET('Water Data'!$I$6,0,10*ROW('Water Data'!I3)),NA())</f>
        <v>100</v>
      </c>
      <c r="U9" s="520" t="e">
        <f ca="1">+IF(AND(ISNUMBER(OFFSET('Water Data'!$I$9,0,10*ROW('Water Data'!I3))),'Data Summary'!CJ9="Yes"),OFFSET('Water Data'!$I$9,0,10*ROW('Water Data'!I3)),NA())</f>
        <v>#N/A</v>
      </c>
      <c r="V9" s="521" t="e">
        <f ca="1">+IF(AND(ISNUMBER(OFFSET('Sanitation Data'!$D$4,0,10*ROW('Sanitation Data'!D3))),'Data Summary'!CK9="Yes"),100-OFFSET('Sanitation Data'!$D$4,0,10*ROW('Sanitation Data'!D3)),NA())</f>
        <v>#N/A</v>
      </c>
      <c r="W9" s="521" t="e">
        <f ca="1">+IF(AND(ISNUMBER(OFFSET('Sanitation Data'!$D$6,0,10*ROW('Sanitation Data'!D3))),'Data Summary'!CL9="Yes"),OFFSET('Sanitation Data'!$D$6,0,10*ROW('Sanitation Data'!D3)),NA())</f>
        <v>#N/A</v>
      </c>
      <c r="X9" s="521" t="e">
        <f ca="1">+IF(AND(ISNUMBER(OFFSET('Sanitation Data'!$D$10,0,10*ROW('Sanitation Data'!D3))),'Data Summary'!CM9="Yes"),OFFSET('Sanitation Data'!$D$10,0,10*ROW('Sanitation Data'!D3)),NA())</f>
        <v>#N/A</v>
      </c>
      <c r="Y9" s="521" t="e">
        <f ca="1">+IF(AND(ISNUMBER(OFFSET('Sanitation Data'!$D$11,0,10*ROW('Sanitation Data'!D3))),'Data Summary'!CN9="Yes"),OFFSET('Sanitation Data'!$D$11,0,10*ROW('Sanitation Data'!D3)),NA())</f>
        <v>#N/A</v>
      </c>
      <c r="Z9" s="521" t="e">
        <f ca="1">+IF(AND(ISNUMBER(OFFSET('Sanitation Data'!$D$12,0,10*ROW('Sanitation Data'!D3))),'Data Summary'!CO9="Yes"),OFFSET('Sanitation Data'!$D$12,0,10*ROW('Sanitation Data'!D3)),NA())</f>
        <v>#N/A</v>
      </c>
      <c r="AA9" s="521" t="e">
        <f ca="1">+IF(AND(ISNUMBER(OFFSET('Sanitation Data'!$E$4,0,10*ROW('Sanitation Data'!E3))),'Data Summary'!CP9="Yes"),100-OFFSET('Sanitation Data'!$E$4,0,10*ROW('Sanitation Data'!E3)),NA())</f>
        <v>#N/A</v>
      </c>
      <c r="AB9" s="521" t="e">
        <f ca="1">+IF(AND(ISNUMBER(OFFSET('Sanitation Data'!$E$6,0,10*ROW('Sanitation Data'!E3))),'Data Summary'!CQ9="Yes"),OFFSET('Sanitation Data'!$E$6,0,10*ROW('Sanitation Data'!E3)),NA())</f>
        <v>#N/A</v>
      </c>
      <c r="AC9" s="521" t="e">
        <f ca="1">+IF(AND(ISNUMBER(OFFSET('Sanitation Data'!$E$10,0,10*ROW('Sanitation Data'!E3))),'Data Summary'!CR9="Yes"),OFFSET('Sanitation Data'!$E$10,0,10*ROW('Sanitation Data'!E3)),NA())</f>
        <v>#N/A</v>
      </c>
      <c r="AD9" s="521" t="e">
        <f ca="1">+IF(AND(ISNUMBER(OFFSET('Sanitation Data'!$E$11,0,10*ROW('Sanitation Data'!E3))),'Data Summary'!CS9="Yes"),OFFSET('Sanitation Data'!$E$11,0,10*ROW('Sanitation Data'!E3)),NA())</f>
        <v>#N/A</v>
      </c>
      <c r="AE9" s="521" t="e">
        <f ca="1">+IF(AND(ISNUMBER(OFFSET('Sanitation Data'!$E$12,0,10*ROW('Sanitation Data'!E3))),'Data Summary'!CT9="Yes"),OFFSET('Sanitation Data'!$E$12,0,10*ROW('Sanitation Data'!E3)),NA())</f>
        <v>#N/A</v>
      </c>
      <c r="AF9" s="521" t="e">
        <f ca="1">+IF(AND(ISNUMBER(OFFSET('Sanitation Data'!$F$4,0,10*ROW('Sanitation Data'!F3))),'Data Summary'!CU9="Yes"),100-OFFSET('Sanitation Data'!$F$4,0,10*ROW('Sanitation Data'!F3)),NA())</f>
        <v>#N/A</v>
      </c>
      <c r="AG9" s="521" t="e">
        <f ca="1">+IF(AND(ISNUMBER(OFFSET('Sanitation Data'!$F$6,0,10*ROW('Sanitation Data'!F3))),'Data Summary'!CV9="Yes"),OFFSET('Sanitation Data'!$F$6,0,10*ROW('Sanitation Data'!F3)),NA())</f>
        <v>#N/A</v>
      </c>
      <c r="AH9" s="521" t="e">
        <f ca="1">+IF(AND(ISNUMBER(OFFSET('Sanitation Data'!$F$10,0,10*ROW('Sanitation Data'!F3))),'Data Summary'!CW9="Yes"),OFFSET('Sanitation Data'!$F$10,0,10*ROW('Sanitation Data'!F3)),NA())</f>
        <v>#N/A</v>
      </c>
      <c r="AI9" s="521" t="e">
        <f ca="1">+IF(AND(ISNUMBER(OFFSET('Sanitation Data'!$F$11,0,10*ROW('Sanitation Data'!F3))),'Data Summary'!CX9="Yes"),OFFSET('Sanitation Data'!$F$11,0,10*ROW('Sanitation Data'!F3)),NA())</f>
        <v>#N/A</v>
      </c>
      <c r="AJ9" s="521" t="e">
        <f ca="1">+IF(AND(ISNUMBER(OFFSET('Sanitation Data'!$F$12,0,10*ROW('Sanitation Data'!F3))),'Data Summary'!CY9="Yes"),OFFSET('Sanitation Data'!$F$12,0,10*ROW('Sanitation Data'!F3)),NA())</f>
        <v>#N/A</v>
      </c>
      <c r="AK9" s="521" t="e">
        <f ca="1">+IF(AND(ISNUMBER(OFFSET('Sanitation Data'!$G$4,0,10*ROW('Sanitation Data'!G3))),'Data Summary'!CZ9="Yes"),100-OFFSET('Sanitation Data'!$G$4,0,10*ROW('Sanitation Data'!G3)),NA())</f>
        <v>#N/A</v>
      </c>
      <c r="AL9" s="521" t="e">
        <f ca="1">+IF(AND(ISNUMBER(OFFSET('Sanitation Data'!$G$6,0,10*ROW('Sanitation Data'!G3))),'Data Summary'!DA9="Yes"),OFFSET('Sanitation Data'!$G$6,0,10*ROW('Sanitation Data'!G3)),NA())</f>
        <v>#N/A</v>
      </c>
      <c r="AM9" s="521" t="e">
        <f ca="1">+IF(AND(ISNUMBER(OFFSET('Sanitation Data'!$G$10,0,10*ROW('Sanitation Data'!G3))),'Data Summary'!DB9="Yes"),OFFSET('Sanitation Data'!$G$10,0,10*ROW('Sanitation Data'!G3)),NA())</f>
        <v>#N/A</v>
      </c>
      <c r="AN9" s="521" t="e">
        <f ca="1">+IF(AND(ISNUMBER(OFFSET('Sanitation Data'!$G$11,0,10*ROW('Sanitation Data'!G3))),'Data Summary'!DC9="Yes"),OFFSET('Sanitation Data'!$G$11,0,10*ROW('Sanitation Data'!G3)),NA())</f>
        <v>#N/A</v>
      </c>
      <c r="AO9" s="521" t="e">
        <f ca="1">+IF(AND(ISNUMBER(OFFSET('Sanitation Data'!$G$12,0,10*ROW('Sanitation Data'!G3))),'Data Summary'!DD9="Yes"),OFFSET('Sanitation Data'!$G$12,0,10*ROW('Sanitation Data'!G3)),NA())</f>
        <v>#N/A</v>
      </c>
      <c r="AP9" s="521" t="e">
        <f ca="1">+IF(AND(ISNUMBER(OFFSET('Sanitation Data'!$H$4,0,10*ROW('Sanitation Data'!H3))),'Data Summary'!DE9="Yes"),100-OFFSET('Sanitation Data'!$H$4,0,10*ROW('Sanitation Data'!H3)),NA())</f>
        <v>#N/A</v>
      </c>
      <c r="AQ9" s="521" t="e">
        <f ca="1">+IF(AND(ISNUMBER(OFFSET('Sanitation Data'!$H$6,0,10*ROW('Sanitation Data'!H3))),'Data Summary'!DF9="Yes"),OFFSET('Sanitation Data'!$H$6,0,10*ROW('Sanitation Data'!H3)),NA())</f>
        <v>#N/A</v>
      </c>
      <c r="AR9" s="521" t="e">
        <f ca="1">+IF(AND(ISNUMBER(OFFSET('Sanitation Data'!$H$10,0,10*ROW('Sanitation Data'!H3))),'Data Summary'!DG9="Yes"),OFFSET('Sanitation Data'!$H$10,0,10*ROW('Sanitation Data'!H3)),NA())</f>
        <v>#N/A</v>
      </c>
      <c r="AS9" s="521" t="e">
        <f ca="1">+IF(AND(ISNUMBER(OFFSET('Sanitation Data'!$H$11,0,10*ROW('Sanitation Data'!H3))),'Data Summary'!DH9="Yes"),OFFSET('Sanitation Data'!$H$11,0,10*ROW('Sanitation Data'!H3)),NA())</f>
        <v>#N/A</v>
      </c>
      <c r="AT9" s="521" t="e">
        <f ca="1">+IF(AND(ISNUMBER(OFFSET('Sanitation Data'!$H$12,0,10*ROW('Sanitation Data'!H3))),'Data Summary'!DI9="Yes"),OFFSET('Sanitation Data'!$H$12,0,10*ROW('Sanitation Data'!H3)),NA())</f>
        <v>#N/A</v>
      </c>
      <c r="AU9" s="521" t="e">
        <f ca="1">+IF(AND(ISNUMBER(OFFSET('Sanitation Data'!$I$4,0,10*ROW('Sanitation Data'!I3))),'Data Summary'!DJ9="Yes"),100-OFFSET('Sanitation Data'!$I$4,0,10*ROW('Sanitation Data'!I3)),NA())</f>
        <v>#N/A</v>
      </c>
      <c r="AV9" s="521">
        <f ca="1">+IF(AND(ISNUMBER(OFFSET('Sanitation Data'!$I$6,0,10*ROW('Sanitation Data'!I3))),'Data Summary'!DK9="Yes"),OFFSET('Sanitation Data'!$I$6,0,10*ROW('Sanitation Data'!I3)),NA())</f>
        <v>100</v>
      </c>
      <c r="AW9" s="521" t="e">
        <f ca="1">+IF(AND(ISNUMBER(OFFSET('Sanitation Data'!$I$10,0,10*ROW('Sanitation Data'!I3))),'Data Summary'!DL9="Yes"),OFFSET('Sanitation Data'!$I$10,0,10*ROW('Sanitation Data'!I3)),NA())</f>
        <v>#N/A</v>
      </c>
      <c r="AX9" s="521" t="e">
        <f ca="1">+IF(AND(ISNUMBER(OFFSET('Sanitation Data'!$I$11,0,10*ROW('Sanitation Data'!I3))),'Data Summary'!DM9="Yes"),OFFSET('Sanitation Data'!$I$11,0,10*ROW('Sanitation Data'!I3)),NA())</f>
        <v>#N/A</v>
      </c>
      <c r="AY9" s="521" t="e">
        <f ca="1">+IF(AND(ISNUMBER(OFFSET('Sanitation Data'!$I$12,0,10*ROW('Sanitation Data'!I3))),'Data Summary'!DN9="Yes"),OFFSET('Sanitation Data'!$I$12,0,10*ROW('Sanitation Data'!I3)),NA())</f>
        <v>#N/A</v>
      </c>
      <c r="AZ9" s="522" t="e">
        <f ca="1">+IF(AND(ISNUMBER(OFFSET('Hygiene Data'!$D$5,0,10*ROW('Hygiene Data'!D3))),'Data Summary'!DO9="Yes"),OFFSET('Hygiene Data'!$D$5,0,10*ROW('Hygiene Data'!D3)),NA())</f>
        <v>#N/A</v>
      </c>
      <c r="BA9" s="522" t="e">
        <f ca="1">+IF(AND(ISNUMBER(OFFSET('Hygiene Data'!$D$7,0,10*ROW('Hygiene Data'!D3))),'Data Summary'!DP9="Yes"),OFFSET('Hygiene Data'!$D$7,0,10*ROW('Hygiene Data'!D3)),NA())</f>
        <v>#N/A</v>
      </c>
      <c r="BB9" s="522" t="e">
        <f ca="1">+IF(AND(ISNUMBER(OFFSET('Hygiene Data'!$D$9,0,10*ROW('Hygiene Data'!D3))),'Data Summary'!DQ9="Yes"),OFFSET('Hygiene Data'!$D$9,0,10*ROW('Hygiene Data'!D3)),NA())</f>
        <v>#N/A</v>
      </c>
      <c r="BC9" s="522" t="e">
        <f ca="1">+IF(AND(ISNUMBER(OFFSET('Hygiene Data'!$E$5,0,10*ROW('Hygiene Data'!E3))),'Data Summary'!DR9="Yes"),OFFSET('Hygiene Data'!$E$5,0,10*ROW('Hygiene Data'!E3)),NA())</f>
        <v>#N/A</v>
      </c>
      <c r="BD9" s="522" t="e">
        <f ca="1">+IF(AND(ISNUMBER(OFFSET('Hygiene Data'!$E$7,0,10*ROW('Hygiene Data'!E3))),'Data Summary'!DS9="Yes"),OFFSET('Hygiene Data'!$E$7,0,10*ROW('Hygiene Data'!E3)),NA())</f>
        <v>#N/A</v>
      </c>
      <c r="BE9" s="522" t="e">
        <f ca="1">+IF(AND(ISNUMBER(OFFSET('Hygiene Data'!$E$9,0,10*ROW('Hygiene Data'!E3))),'Data Summary'!DT9="Yes"),OFFSET('Hygiene Data'!$E$9,0,10*ROW('Hygiene Data'!E3)),NA())</f>
        <v>#N/A</v>
      </c>
      <c r="BF9" s="522" t="e">
        <f ca="1">+IF(AND(ISNUMBER(OFFSET('Hygiene Data'!$F$5,0,10*ROW('Hygiene Data'!F3))),'Data Summary'!DU9="Yes"),OFFSET('Hygiene Data'!$F$5,0,10*ROW('Hygiene Data'!F3)),NA())</f>
        <v>#N/A</v>
      </c>
      <c r="BG9" s="522" t="e">
        <f ca="1">+IF(AND(ISNUMBER(OFFSET('Hygiene Data'!$F$7,0,10*ROW('Hygiene Data'!F3))),'Data Summary'!DV9="Yes"),OFFSET('Hygiene Data'!$F$7,0,10*ROW('Hygiene Data'!F3)),NA())</f>
        <v>#N/A</v>
      </c>
      <c r="BH9" s="522" t="e">
        <f ca="1">+IF(AND(ISNUMBER(OFFSET('Hygiene Data'!$F$9,0,10*ROW('Hygiene Data'!F3))),'Data Summary'!DW9="Yes"),OFFSET('Hygiene Data'!$F$9,0,10*ROW('Hygiene Data'!F3)),NA())</f>
        <v>#N/A</v>
      </c>
      <c r="BI9" s="522" t="e">
        <f ca="1">+IF(AND(ISNUMBER(OFFSET('Hygiene Data'!$G$5,0,10*ROW('Hygiene Data'!G3))),'Data Summary'!DX9="Yes"),OFFSET('Hygiene Data'!$G$5,0,10*ROW('Hygiene Data'!G3)),NA())</f>
        <v>#N/A</v>
      </c>
      <c r="BJ9" s="522" t="e">
        <f ca="1">+IF(AND(ISNUMBER(OFFSET('Hygiene Data'!$G$7,0,10*ROW('Hygiene Data'!G3))),'Data Summary'!DY9="Yes"),OFFSET('Hygiene Data'!$G$7,0,10*ROW('Hygiene Data'!G3)),NA())</f>
        <v>#N/A</v>
      </c>
      <c r="BK9" s="522" t="e">
        <f ca="1">+IF(AND(ISNUMBER(OFFSET('Hygiene Data'!$G$9,0,10*ROW('Hygiene Data'!G3))),'Data Summary'!DZ9="Yes"),OFFSET('Hygiene Data'!$G$9,0,10*ROW('Hygiene Data'!G3)),NA())</f>
        <v>#N/A</v>
      </c>
      <c r="BL9" s="522" t="e">
        <f ca="1">+IF(AND(ISNUMBER(OFFSET('Hygiene Data'!$H$5,0,10*ROW('Hygiene Data'!H3))),'Data Summary'!EA9="Yes"),OFFSET('Hygiene Data'!$H$5,0,10*ROW('Hygiene Data'!H3)),NA())</f>
        <v>#N/A</v>
      </c>
      <c r="BM9" s="522" t="e">
        <f ca="1">+IF(AND(ISNUMBER(OFFSET('Hygiene Data'!$H$7,0,10*ROW('Hygiene Data'!H3))),'Data Summary'!EB9="Yes"),OFFSET('Hygiene Data'!$H$7,0,10*ROW('Hygiene Data'!H3)),NA())</f>
        <v>#N/A</v>
      </c>
      <c r="BN9" s="522" t="e">
        <f ca="1">+IF(AND(ISNUMBER(OFFSET('Hygiene Data'!$H$9,0,10*ROW('Hygiene Data'!H3))),'Data Summary'!EC9="Yes"),OFFSET('Hygiene Data'!$H$9,0,10*ROW('Hygiene Data'!H3)),NA())</f>
        <v>#N/A</v>
      </c>
      <c r="BO9" s="522">
        <f ca="1">+IF(AND(ISNUMBER(OFFSET('Hygiene Data'!$I$5,0,10*ROW('Hygiene Data'!I3))),'Data Summary'!ED9="Yes"),OFFSET('Hygiene Data'!$I$5,0,10*ROW('Hygiene Data'!I3)),NA())</f>
        <v>100</v>
      </c>
      <c r="BP9" s="522" t="e">
        <f ca="1">+IF(AND(ISNUMBER(OFFSET('Hygiene Data'!$I$7,0,10*ROW('Hygiene Data'!I3))),'Data Summary'!EE9="Yes"),OFFSET('Hygiene Data'!$I$7,0,10*ROW('Hygiene Data'!I3)),NA())</f>
        <v>#N/A</v>
      </c>
      <c r="BQ9" s="522" t="e">
        <f ca="1">+IF(AND(ISNUMBER(OFFSET('Hygiene Data'!$I$9,0,10*ROW('Hygiene Data'!I3))),'Data Summary'!EF9="Yes"),OFFSET('Hygiene Data'!$I$9,0,10*ROW('Hygiene Data'!I3)),NA())</f>
        <v>#N/A</v>
      </c>
    </row>
    <row r="10" spans="1:69" x14ac:dyDescent="0.25">
      <c r="A10" s="518" t="e">
        <f ca="1">+RIGHT('Data Summary'!A10,LEN('Data Summary'!A10)-9)</f>
        <v>#VALUE!</v>
      </c>
      <c r="B10" s="492" t="str">
        <f ca="1">+IF(ISTEXT('Data Summary'!B10),'Data Summary'!B10,"")</f>
        <v/>
      </c>
      <c r="C10" s="519" t="e">
        <f ca="1">+VALUE('Data Summary'!C10)</f>
        <v>#VALUE!</v>
      </c>
      <c r="D10" s="520" t="e">
        <f ca="1">+IF(AND(ISNUMBER(OFFSET('Water Data'!$D$4,0,10*ROW('Water Data'!D4))),'Data Summary'!BS10="Yes"),100-OFFSET('Water Data'!$D$4,0,10*ROW('Water Data'!D4)),NA())</f>
        <v>#N/A</v>
      </c>
      <c r="E10" s="520" t="e">
        <f ca="1">+IF(AND(ISNUMBER(OFFSET('Water Data'!$D$6,0,10*ROW('Water Data'!D4))),'Data Summary'!BT10="Yes"),OFFSET('Water Data'!$D$6,0,10*ROW('Water Data'!D4)),NA())</f>
        <v>#N/A</v>
      </c>
      <c r="F10" s="520" t="e">
        <f ca="1">+IF(AND(ISNUMBER(OFFSET('Water Data'!$D$9,0,10*ROW('Water Data'!D4))),'Data Summary'!BU10="Yes"),OFFSET('Water Data'!$D$9,0,10*ROW('Water Data'!D4)),NA())</f>
        <v>#N/A</v>
      </c>
      <c r="G10" s="520" t="e">
        <f ca="1">+IF(AND(ISNUMBER(OFFSET('Water Data'!$E$4,0,10*ROW('Water Data'!E4))),'Data Summary'!BV10="Yes"),100-OFFSET('Water Data'!$E$4,0,10*ROW('Water Data'!E4)),NA())</f>
        <v>#N/A</v>
      </c>
      <c r="H10" s="520" t="e">
        <f ca="1">+IF(AND(ISNUMBER(OFFSET('Water Data'!$E$6,0,10*ROW('Water Data'!E4))),'Data Summary'!BW10="Yes"),OFFSET('Water Data'!$E$6,0,10*ROW('Water Data'!E4)),NA())</f>
        <v>#N/A</v>
      </c>
      <c r="I10" s="520" t="e">
        <f ca="1">+IF(AND(ISNUMBER(OFFSET('Water Data'!$E$9,0,10*ROW('Water Data'!E4))),'Data Summary'!BX10="Yes"),OFFSET('Water Data'!$E$9,0,10*ROW('Water Data'!E4)),NA())</f>
        <v>#N/A</v>
      </c>
      <c r="J10" s="520" t="e">
        <f ca="1">+IF(AND(ISNUMBER(OFFSET('Water Data'!$F$4,0,10*ROW('Water Data'!F4))),'Data Summary'!BY10="Yes"),100-OFFSET('Water Data'!$F$4,0,10*ROW('Water Data'!F4)),NA())</f>
        <v>#N/A</v>
      </c>
      <c r="K10" s="520" t="e">
        <f ca="1">+IF(AND(ISNUMBER(OFFSET('Water Data'!$F$6,0,10*ROW('Water Data'!F4))),'Data Summary'!BZ10="Yes"),OFFSET('Water Data'!$F$6,0,10*ROW('Water Data'!F4)),NA())</f>
        <v>#N/A</v>
      </c>
      <c r="L10" s="520" t="e">
        <f ca="1">+IF(AND(ISNUMBER(OFFSET('Water Data'!$F$9,0,10*ROW('Water Data'!F4))),'Data Summary'!CA10="Yes"),OFFSET('Water Data'!$F$9,0,10*ROW('Water Data'!F4)),NA())</f>
        <v>#N/A</v>
      </c>
      <c r="M10" s="520" t="e">
        <f ca="1">+IF(AND(ISNUMBER(OFFSET('Water Data'!$G$4,0,10*ROW('Water Data'!G4))),'Data Summary'!CB10="Yes"),100-OFFSET('Water Data'!$G$4,0,10*ROW('Water Data'!G4)),NA())</f>
        <v>#N/A</v>
      </c>
      <c r="N10" s="520" t="e">
        <f ca="1">+IF(AND(ISNUMBER(OFFSET('Water Data'!$G$6,0,10*ROW('Water Data'!G4))),'Data Summary'!CC10="Yes"),OFFSET('Water Data'!$G$6,0,10*ROW('Water Data'!G4)),NA())</f>
        <v>#N/A</v>
      </c>
      <c r="O10" s="520" t="e">
        <f ca="1">+IF(AND(ISNUMBER(OFFSET('Water Data'!$G$9,0,10*ROW('Water Data'!G4))),'Data Summary'!CD10="Yes"),OFFSET('Water Data'!$G$9,0,10*ROW('Water Data'!G4)),NA())</f>
        <v>#N/A</v>
      </c>
      <c r="P10" s="520" t="e">
        <f ca="1">+IF(AND(ISNUMBER(OFFSET('Water Data'!$H$4,0,10*ROW('Water Data'!H4))),'Data Summary'!CE10="Yes"),100-OFFSET('Water Data'!$H$4,0,10*ROW('Water Data'!H4)),NA())</f>
        <v>#N/A</v>
      </c>
      <c r="Q10" s="520" t="e">
        <f ca="1">+IF(AND(ISNUMBER(OFFSET('Water Data'!$H$6,0,10*ROW('Water Data'!H4))),'Data Summary'!CF10="Yes"),OFFSET('Water Data'!$H$6,0,10*ROW('Water Data'!H4)),NA())</f>
        <v>#N/A</v>
      </c>
      <c r="R10" s="520" t="e">
        <f ca="1">+IF(AND(ISNUMBER(OFFSET('Water Data'!$H$9,0,10*ROW('Water Data'!H4))),'Data Summary'!CG10="Yes"),OFFSET('Water Data'!$H$9,0,10*ROW('Water Data'!H4)),NA())</f>
        <v>#N/A</v>
      </c>
      <c r="S10" s="520" t="e">
        <f ca="1">+IF(AND(ISNUMBER(OFFSET('Water Data'!$I$4,0,10*ROW('Water Data'!I4))),'Data Summary'!CH10="Yes"),100-OFFSET('Water Data'!$I$4,0,10*ROW('Water Data'!I4)),NA())</f>
        <v>#N/A</v>
      </c>
      <c r="T10" s="520" t="e">
        <f ca="1">+IF(AND(ISNUMBER(OFFSET('Water Data'!$I$6,0,10*ROW('Water Data'!I4))),'Data Summary'!CI10="Yes"),OFFSET('Water Data'!$I$6,0,10*ROW('Water Data'!I4)),NA())</f>
        <v>#N/A</v>
      </c>
      <c r="U10" s="520" t="e">
        <f ca="1">+IF(AND(ISNUMBER(OFFSET('Water Data'!$I$9,0,10*ROW('Water Data'!I4))),'Data Summary'!CJ10="Yes"),OFFSET('Water Data'!$I$9,0,10*ROW('Water Data'!I4)),NA())</f>
        <v>#N/A</v>
      </c>
      <c r="V10" s="521" t="e">
        <f ca="1">+IF(AND(ISNUMBER(OFFSET('Sanitation Data'!$D$4,0,10*ROW('Sanitation Data'!D4))),'Data Summary'!CK10="Yes"),100-OFFSET('Sanitation Data'!$D$4,0,10*ROW('Sanitation Data'!D4)),NA())</f>
        <v>#N/A</v>
      </c>
      <c r="W10" s="521" t="e">
        <f ca="1">+IF(AND(ISNUMBER(OFFSET('Sanitation Data'!$D$6,0,10*ROW('Sanitation Data'!D4))),'Data Summary'!CL10="Yes"),OFFSET('Sanitation Data'!$D$6,0,10*ROW('Sanitation Data'!D4)),NA())</f>
        <v>#N/A</v>
      </c>
      <c r="X10" s="521" t="e">
        <f ca="1">+IF(AND(ISNUMBER(OFFSET('Sanitation Data'!$D$10,0,10*ROW('Sanitation Data'!D4))),'Data Summary'!CM10="Yes"),OFFSET('Sanitation Data'!$D$10,0,10*ROW('Sanitation Data'!D4)),NA())</f>
        <v>#N/A</v>
      </c>
      <c r="Y10" s="521" t="e">
        <f ca="1">+IF(AND(ISNUMBER(OFFSET('Sanitation Data'!$D$11,0,10*ROW('Sanitation Data'!D4))),'Data Summary'!CN10="Yes"),OFFSET('Sanitation Data'!$D$11,0,10*ROW('Sanitation Data'!D4)),NA())</f>
        <v>#N/A</v>
      </c>
      <c r="Z10" s="521" t="e">
        <f ca="1">+IF(AND(ISNUMBER(OFFSET('Sanitation Data'!$D$12,0,10*ROW('Sanitation Data'!D4))),'Data Summary'!CO10="Yes"),OFFSET('Sanitation Data'!$D$12,0,10*ROW('Sanitation Data'!D4)),NA())</f>
        <v>#N/A</v>
      </c>
      <c r="AA10" s="521" t="e">
        <f ca="1">+IF(AND(ISNUMBER(OFFSET('Sanitation Data'!$E$4,0,10*ROW('Sanitation Data'!E4))),'Data Summary'!CP10="Yes"),100-OFFSET('Sanitation Data'!$E$4,0,10*ROW('Sanitation Data'!E4)),NA())</f>
        <v>#N/A</v>
      </c>
      <c r="AB10" s="521" t="e">
        <f ca="1">+IF(AND(ISNUMBER(OFFSET('Sanitation Data'!$E$6,0,10*ROW('Sanitation Data'!E4))),'Data Summary'!CQ10="Yes"),OFFSET('Sanitation Data'!$E$6,0,10*ROW('Sanitation Data'!E4)),NA())</f>
        <v>#N/A</v>
      </c>
      <c r="AC10" s="521" t="e">
        <f ca="1">+IF(AND(ISNUMBER(OFFSET('Sanitation Data'!$E$10,0,10*ROW('Sanitation Data'!E4))),'Data Summary'!CR10="Yes"),OFFSET('Sanitation Data'!$E$10,0,10*ROW('Sanitation Data'!E4)),NA())</f>
        <v>#N/A</v>
      </c>
      <c r="AD10" s="521" t="e">
        <f ca="1">+IF(AND(ISNUMBER(OFFSET('Sanitation Data'!$E$11,0,10*ROW('Sanitation Data'!E4))),'Data Summary'!CS10="Yes"),OFFSET('Sanitation Data'!$E$11,0,10*ROW('Sanitation Data'!E4)),NA())</f>
        <v>#N/A</v>
      </c>
      <c r="AE10" s="521" t="e">
        <f ca="1">+IF(AND(ISNUMBER(OFFSET('Sanitation Data'!$E$12,0,10*ROW('Sanitation Data'!E4))),'Data Summary'!CT10="Yes"),OFFSET('Sanitation Data'!$E$12,0,10*ROW('Sanitation Data'!E4)),NA())</f>
        <v>#N/A</v>
      </c>
      <c r="AF10" s="521" t="e">
        <f ca="1">+IF(AND(ISNUMBER(OFFSET('Sanitation Data'!$F$4,0,10*ROW('Sanitation Data'!F4))),'Data Summary'!CU10="Yes"),100-OFFSET('Sanitation Data'!$F$4,0,10*ROW('Sanitation Data'!F4)),NA())</f>
        <v>#N/A</v>
      </c>
      <c r="AG10" s="521" t="e">
        <f ca="1">+IF(AND(ISNUMBER(OFFSET('Sanitation Data'!$F$6,0,10*ROW('Sanitation Data'!F4))),'Data Summary'!CV10="Yes"),OFFSET('Sanitation Data'!$F$6,0,10*ROW('Sanitation Data'!F4)),NA())</f>
        <v>#N/A</v>
      </c>
      <c r="AH10" s="521" t="e">
        <f ca="1">+IF(AND(ISNUMBER(OFFSET('Sanitation Data'!$F$10,0,10*ROW('Sanitation Data'!F4))),'Data Summary'!CW10="Yes"),OFFSET('Sanitation Data'!$F$10,0,10*ROW('Sanitation Data'!F4)),NA())</f>
        <v>#N/A</v>
      </c>
      <c r="AI10" s="521" t="e">
        <f ca="1">+IF(AND(ISNUMBER(OFFSET('Sanitation Data'!$F$11,0,10*ROW('Sanitation Data'!F4))),'Data Summary'!CX10="Yes"),OFFSET('Sanitation Data'!$F$11,0,10*ROW('Sanitation Data'!F4)),NA())</f>
        <v>#N/A</v>
      </c>
      <c r="AJ10" s="521" t="e">
        <f ca="1">+IF(AND(ISNUMBER(OFFSET('Sanitation Data'!$F$12,0,10*ROW('Sanitation Data'!F4))),'Data Summary'!CY10="Yes"),OFFSET('Sanitation Data'!$F$12,0,10*ROW('Sanitation Data'!F4)),NA())</f>
        <v>#N/A</v>
      </c>
      <c r="AK10" s="521" t="e">
        <f ca="1">+IF(AND(ISNUMBER(OFFSET('Sanitation Data'!$G$4,0,10*ROW('Sanitation Data'!G4))),'Data Summary'!CZ10="Yes"),100-OFFSET('Sanitation Data'!$G$4,0,10*ROW('Sanitation Data'!G4)),NA())</f>
        <v>#N/A</v>
      </c>
      <c r="AL10" s="521" t="e">
        <f ca="1">+IF(AND(ISNUMBER(OFFSET('Sanitation Data'!$G$6,0,10*ROW('Sanitation Data'!G4))),'Data Summary'!DA10="Yes"),OFFSET('Sanitation Data'!$G$6,0,10*ROW('Sanitation Data'!G4)),NA())</f>
        <v>#N/A</v>
      </c>
      <c r="AM10" s="521" t="e">
        <f ca="1">+IF(AND(ISNUMBER(OFFSET('Sanitation Data'!$G$10,0,10*ROW('Sanitation Data'!G4))),'Data Summary'!DB10="Yes"),OFFSET('Sanitation Data'!$G$10,0,10*ROW('Sanitation Data'!G4)),NA())</f>
        <v>#N/A</v>
      </c>
      <c r="AN10" s="521" t="e">
        <f ca="1">+IF(AND(ISNUMBER(OFFSET('Sanitation Data'!$G$11,0,10*ROW('Sanitation Data'!G4))),'Data Summary'!DC10="Yes"),OFFSET('Sanitation Data'!$G$11,0,10*ROW('Sanitation Data'!G4)),NA())</f>
        <v>#N/A</v>
      </c>
      <c r="AO10" s="521" t="e">
        <f ca="1">+IF(AND(ISNUMBER(OFFSET('Sanitation Data'!$G$12,0,10*ROW('Sanitation Data'!G4))),'Data Summary'!DD10="Yes"),OFFSET('Sanitation Data'!$G$12,0,10*ROW('Sanitation Data'!G4)),NA())</f>
        <v>#N/A</v>
      </c>
      <c r="AP10" s="521" t="e">
        <f ca="1">+IF(AND(ISNUMBER(OFFSET('Sanitation Data'!$H$4,0,10*ROW('Sanitation Data'!H4))),'Data Summary'!DE10="Yes"),100-OFFSET('Sanitation Data'!$H$4,0,10*ROW('Sanitation Data'!H4)),NA())</f>
        <v>#N/A</v>
      </c>
      <c r="AQ10" s="521" t="e">
        <f ca="1">+IF(AND(ISNUMBER(OFFSET('Sanitation Data'!$H$6,0,10*ROW('Sanitation Data'!H4))),'Data Summary'!DF10="Yes"),OFFSET('Sanitation Data'!$H$6,0,10*ROW('Sanitation Data'!H4)),NA())</f>
        <v>#N/A</v>
      </c>
      <c r="AR10" s="521" t="e">
        <f ca="1">+IF(AND(ISNUMBER(OFFSET('Sanitation Data'!$H$10,0,10*ROW('Sanitation Data'!H4))),'Data Summary'!DG10="Yes"),OFFSET('Sanitation Data'!$H$10,0,10*ROW('Sanitation Data'!H4)),NA())</f>
        <v>#N/A</v>
      </c>
      <c r="AS10" s="521" t="e">
        <f ca="1">+IF(AND(ISNUMBER(OFFSET('Sanitation Data'!$H$11,0,10*ROW('Sanitation Data'!H4))),'Data Summary'!DH10="Yes"),OFFSET('Sanitation Data'!$H$11,0,10*ROW('Sanitation Data'!H4)),NA())</f>
        <v>#N/A</v>
      </c>
      <c r="AT10" s="521" t="e">
        <f ca="1">+IF(AND(ISNUMBER(OFFSET('Sanitation Data'!$H$12,0,10*ROW('Sanitation Data'!H4))),'Data Summary'!DI10="Yes"),OFFSET('Sanitation Data'!$H$12,0,10*ROW('Sanitation Data'!H4)),NA())</f>
        <v>#N/A</v>
      </c>
      <c r="AU10" s="521" t="e">
        <f ca="1">+IF(AND(ISNUMBER(OFFSET('Sanitation Data'!$I$4,0,10*ROW('Sanitation Data'!I4))),'Data Summary'!DJ10="Yes"),100-OFFSET('Sanitation Data'!$I$4,0,10*ROW('Sanitation Data'!I4)),NA())</f>
        <v>#N/A</v>
      </c>
      <c r="AV10" s="521" t="e">
        <f ca="1">+IF(AND(ISNUMBER(OFFSET('Sanitation Data'!$I$6,0,10*ROW('Sanitation Data'!I4))),'Data Summary'!DK10="Yes"),OFFSET('Sanitation Data'!$I$6,0,10*ROW('Sanitation Data'!I4)),NA())</f>
        <v>#N/A</v>
      </c>
      <c r="AW10" s="521" t="e">
        <f ca="1">+IF(AND(ISNUMBER(OFFSET('Sanitation Data'!$I$10,0,10*ROW('Sanitation Data'!I4))),'Data Summary'!DL10="Yes"),OFFSET('Sanitation Data'!$I$10,0,10*ROW('Sanitation Data'!I4)),NA())</f>
        <v>#N/A</v>
      </c>
      <c r="AX10" s="521" t="e">
        <f ca="1">+IF(AND(ISNUMBER(OFFSET('Sanitation Data'!$I$11,0,10*ROW('Sanitation Data'!I4))),'Data Summary'!DM10="Yes"),OFFSET('Sanitation Data'!$I$11,0,10*ROW('Sanitation Data'!I4)),NA())</f>
        <v>#N/A</v>
      </c>
      <c r="AY10" s="521" t="e">
        <f ca="1">+IF(AND(ISNUMBER(OFFSET('Sanitation Data'!$I$12,0,10*ROW('Sanitation Data'!I4))),'Data Summary'!DN10="Yes"),OFFSET('Sanitation Data'!$I$12,0,10*ROW('Sanitation Data'!I4)),NA())</f>
        <v>#N/A</v>
      </c>
      <c r="AZ10" s="522" t="e">
        <f ca="1">+IF(AND(ISNUMBER(OFFSET('Hygiene Data'!$D$5,0,10*ROW('Hygiene Data'!D4))),'Data Summary'!DO10="Yes"),OFFSET('Hygiene Data'!$D$5,0,10*ROW('Hygiene Data'!D4)),NA())</f>
        <v>#N/A</v>
      </c>
      <c r="BA10" s="522" t="e">
        <f ca="1">+IF(AND(ISNUMBER(OFFSET('Hygiene Data'!$D$7,0,10*ROW('Hygiene Data'!D4))),'Data Summary'!DP10="Yes"),OFFSET('Hygiene Data'!$D$7,0,10*ROW('Hygiene Data'!D4)),NA())</f>
        <v>#N/A</v>
      </c>
      <c r="BB10" s="522" t="e">
        <f ca="1">+IF(AND(ISNUMBER(OFFSET('Hygiene Data'!$D$9,0,10*ROW('Hygiene Data'!D4))),'Data Summary'!DQ10="Yes"),OFFSET('Hygiene Data'!$D$9,0,10*ROW('Hygiene Data'!D4)),NA())</f>
        <v>#N/A</v>
      </c>
      <c r="BC10" s="522" t="e">
        <f ca="1">+IF(AND(ISNUMBER(OFFSET('Hygiene Data'!$E$5,0,10*ROW('Hygiene Data'!E4))),'Data Summary'!DR10="Yes"),OFFSET('Hygiene Data'!$E$5,0,10*ROW('Hygiene Data'!E4)),NA())</f>
        <v>#N/A</v>
      </c>
      <c r="BD10" s="522" t="e">
        <f ca="1">+IF(AND(ISNUMBER(OFFSET('Hygiene Data'!$E$7,0,10*ROW('Hygiene Data'!E4))),'Data Summary'!DS10="Yes"),OFFSET('Hygiene Data'!$E$7,0,10*ROW('Hygiene Data'!E4)),NA())</f>
        <v>#N/A</v>
      </c>
      <c r="BE10" s="522" t="e">
        <f ca="1">+IF(AND(ISNUMBER(OFFSET('Hygiene Data'!$E$9,0,10*ROW('Hygiene Data'!E4))),'Data Summary'!DT10="Yes"),OFFSET('Hygiene Data'!$E$9,0,10*ROW('Hygiene Data'!E4)),NA())</f>
        <v>#N/A</v>
      </c>
      <c r="BF10" s="522" t="e">
        <f ca="1">+IF(AND(ISNUMBER(OFFSET('Hygiene Data'!$F$5,0,10*ROW('Hygiene Data'!F4))),'Data Summary'!DU10="Yes"),OFFSET('Hygiene Data'!$F$5,0,10*ROW('Hygiene Data'!F4)),NA())</f>
        <v>#N/A</v>
      </c>
      <c r="BG10" s="522" t="e">
        <f ca="1">+IF(AND(ISNUMBER(OFFSET('Hygiene Data'!$F$7,0,10*ROW('Hygiene Data'!F4))),'Data Summary'!DV10="Yes"),OFFSET('Hygiene Data'!$F$7,0,10*ROW('Hygiene Data'!F4)),NA())</f>
        <v>#N/A</v>
      </c>
      <c r="BH10" s="522" t="e">
        <f ca="1">+IF(AND(ISNUMBER(OFFSET('Hygiene Data'!$F$9,0,10*ROW('Hygiene Data'!F4))),'Data Summary'!DW10="Yes"),OFFSET('Hygiene Data'!$F$9,0,10*ROW('Hygiene Data'!F4)),NA())</f>
        <v>#N/A</v>
      </c>
      <c r="BI10" s="522" t="e">
        <f ca="1">+IF(AND(ISNUMBER(OFFSET('Hygiene Data'!$G$5,0,10*ROW('Hygiene Data'!G4))),'Data Summary'!DX10="Yes"),OFFSET('Hygiene Data'!$G$5,0,10*ROW('Hygiene Data'!G4)),NA())</f>
        <v>#N/A</v>
      </c>
      <c r="BJ10" s="522" t="e">
        <f ca="1">+IF(AND(ISNUMBER(OFFSET('Hygiene Data'!$G$7,0,10*ROW('Hygiene Data'!G4))),'Data Summary'!DY10="Yes"),OFFSET('Hygiene Data'!$G$7,0,10*ROW('Hygiene Data'!G4)),NA())</f>
        <v>#N/A</v>
      </c>
      <c r="BK10" s="522" t="e">
        <f ca="1">+IF(AND(ISNUMBER(OFFSET('Hygiene Data'!$G$9,0,10*ROW('Hygiene Data'!G4))),'Data Summary'!DZ10="Yes"),OFFSET('Hygiene Data'!$G$9,0,10*ROW('Hygiene Data'!G4)),NA())</f>
        <v>#N/A</v>
      </c>
      <c r="BL10" s="522" t="e">
        <f ca="1">+IF(AND(ISNUMBER(OFFSET('Hygiene Data'!$H$5,0,10*ROW('Hygiene Data'!H4))),'Data Summary'!EA10="Yes"),OFFSET('Hygiene Data'!$H$5,0,10*ROW('Hygiene Data'!H4)),NA())</f>
        <v>#N/A</v>
      </c>
      <c r="BM10" s="522" t="e">
        <f ca="1">+IF(AND(ISNUMBER(OFFSET('Hygiene Data'!$H$7,0,10*ROW('Hygiene Data'!H4))),'Data Summary'!EB10="Yes"),OFFSET('Hygiene Data'!$H$7,0,10*ROW('Hygiene Data'!H4)),NA())</f>
        <v>#N/A</v>
      </c>
      <c r="BN10" s="522" t="e">
        <f ca="1">+IF(AND(ISNUMBER(OFFSET('Hygiene Data'!$H$9,0,10*ROW('Hygiene Data'!H4))),'Data Summary'!EC10="Yes"),OFFSET('Hygiene Data'!$H$9,0,10*ROW('Hygiene Data'!H4)),NA())</f>
        <v>#N/A</v>
      </c>
      <c r="BO10" s="522" t="e">
        <f ca="1">+IF(AND(ISNUMBER(OFFSET('Hygiene Data'!$I$5,0,10*ROW('Hygiene Data'!I4))),'Data Summary'!ED10="Yes"),OFFSET('Hygiene Data'!$I$5,0,10*ROW('Hygiene Data'!I4)),NA())</f>
        <v>#N/A</v>
      </c>
      <c r="BP10" s="522" t="e">
        <f ca="1">+IF(AND(ISNUMBER(OFFSET('Hygiene Data'!$I$7,0,10*ROW('Hygiene Data'!I4))),'Data Summary'!EE10="Yes"),OFFSET('Hygiene Data'!$I$7,0,10*ROW('Hygiene Data'!I4)),NA())</f>
        <v>#N/A</v>
      </c>
      <c r="BQ10" s="522" t="e">
        <f ca="1">+IF(AND(ISNUMBER(OFFSET('Hygiene Data'!$I$9,0,10*ROW('Hygiene Data'!I4))),'Data Summary'!EF10="Yes"),OFFSET('Hygiene Data'!$I$9,0,10*ROW('Hygiene Data'!I4)),NA())</f>
        <v>#N/A</v>
      </c>
    </row>
    <row r="11" spans="1:69" x14ac:dyDescent="0.25">
      <c r="A11" s="518" t="e">
        <f ca="1">+RIGHT('Data Summary'!A11,LEN('Data Summary'!A11)-9)</f>
        <v>#VALUE!</v>
      </c>
      <c r="B11" s="492" t="str">
        <f ca="1">+IF(ISTEXT('Data Summary'!B11),'Data Summary'!B11,"")</f>
        <v/>
      </c>
      <c r="C11" s="519" t="e">
        <f ca="1">+VALUE('Data Summary'!C11)</f>
        <v>#VALUE!</v>
      </c>
      <c r="D11" s="520" t="e">
        <f ca="1">+IF(AND(ISNUMBER(OFFSET('Water Data'!$D$4,0,10*ROW('Water Data'!D5))),'Data Summary'!BS11="Yes"),100-OFFSET('Water Data'!$D$4,0,10*ROW('Water Data'!D5)),NA())</f>
        <v>#N/A</v>
      </c>
      <c r="E11" s="520" t="e">
        <f ca="1">+IF(AND(ISNUMBER(OFFSET('Water Data'!$D$6,0,10*ROW('Water Data'!D5))),'Data Summary'!BT11="Yes"),OFFSET('Water Data'!$D$6,0,10*ROW('Water Data'!D5)),NA())</f>
        <v>#N/A</v>
      </c>
      <c r="F11" s="520" t="e">
        <f ca="1">+IF(AND(ISNUMBER(OFFSET('Water Data'!$D$9,0,10*ROW('Water Data'!D5))),'Data Summary'!BU11="Yes"),OFFSET('Water Data'!$D$9,0,10*ROW('Water Data'!D5)),NA())</f>
        <v>#N/A</v>
      </c>
      <c r="G11" s="520" t="e">
        <f ca="1">+IF(AND(ISNUMBER(OFFSET('Water Data'!$E$4,0,10*ROW('Water Data'!E5))),'Data Summary'!BV11="Yes"),100-OFFSET('Water Data'!$E$4,0,10*ROW('Water Data'!E5)),NA())</f>
        <v>#N/A</v>
      </c>
      <c r="H11" s="520" t="e">
        <f ca="1">+IF(AND(ISNUMBER(OFFSET('Water Data'!$E$6,0,10*ROW('Water Data'!E5))),'Data Summary'!BW11="Yes"),OFFSET('Water Data'!$E$6,0,10*ROW('Water Data'!E5)),NA())</f>
        <v>#N/A</v>
      </c>
      <c r="I11" s="520" t="e">
        <f ca="1">+IF(AND(ISNUMBER(OFFSET('Water Data'!$E$9,0,10*ROW('Water Data'!E5))),'Data Summary'!BX11="Yes"),OFFSET('Water Data'!$E$9,0,10*ROW('Water Data'!E5)),NA())</f>
        <v>#N/A</v>
      </c>
      <c r="J11" s="520" t="e">
        <f ca="1">+IF(AND(ISNUMBER(OFFSET('Water Data'!$F$4,0,10*ROW('Water Data'!F5))),'Data Summary'!BY11="Yes"),100-OFFSET('Water Data'!$F$4,0,10*ROW('Water Data'!F5)),NA())</f>
        <v>#N/A</v>
      </c>
      <c r="K11" s="520" t="e">
        <f ca="1">+IF(AND(ISNUMBER(OFFSET('Water Data'!$F$6,0,10*ROW('Water Data'!F5))),'Data Summary'!BZ11="Yes"),OFFSET('Water Data'!$F$6,0,10*ROW('Water Data'!F5)),NA())</f>
        <v>#N/A</v>
      </c>
      <c r="L11" s="520" t="e">
        <f ca="1">+IF(AND(ISNUMBER(OFFSET('Water Data'!$F$9,0,10*ROW('Water Data'!F5))),'Data Summary'!CA11="Yes"),OFFSET('Water Data'!$F$9,0,10*ROW('Water Data'!F5)),NA())</f>
        <v>#N/A</v>
      </c>
      <c r="M11" s="520" t="e">
        <f ca="1">+IF(AND(ISNUMBER(OFFSET('Water Data'!$G$4,0,10*ROW('Water Data'!G5))),'Data Summary'!CB11="Yes"),100-OFFSET('Water Data'!$G$4,0,10*ROW('Water Data'!G5)),NA())</f>
        <v>#N/A</v>
      </c>
      <c r="N11" s="520" t="e">
        <f ca="1">+IF(AND(ISNUMBER(OFFSET('Water Data'!$G$6,0,10*ROW('Water Data'!G5))),'Data Summary'!CC11="Yes"),OFFSET('Water Data'!$G$6,0,10*ROW('Water Data'!G5)),NA())</f>
        <v>#N/A</v>
      </c>
      <c r="O11" s="520" t="e">
        <f ca="1">+IF(AND(ISNUMBER(OFFSET('Water Data'!$G$9,0,10*ROW('Water Data'!G5))),'Data Summary'!CD11="Yes"),OFFSET('Water Data'!$G$9,0,10*ROW('Water Data'!G5)),NA())</f>
        <v>#N/A</v>
      </c>
      <c r="P11" s="520" t="e">
        <f ca="1">+IF(AND(ISNUMBER(OFFSET('Water Data'!$H$4,0,10*ROW('Water Data'!H5))),'Data Summary'!CE11="Yes"),100-OFFSET('Water Data'!$H$4,0,10*ROW('Water Data'!H5)),NA())</f>
        <v>#N/A</v>
      </c>
      <c r="Q11" s="520" t="e">
        <f ca="1">+IF(AND(ISNUMBER(OFFSET('Water Data'!$H$6,0,10*ROW('Water Data'!H5))),'Data Summary'!CF11="Yes"),OFFSET('Water Data'!$H$6,0,10*ROW('Water Data'!H5)),NA())</f>
        <v>#N/A</v>
      </c>
      <c r="R11" s="520" t="e">
        <f ca="1">+IF(AND(ISNUMBER(OFFSET('Water Data'!$H$9,0,10*ROW('Water Data'!H5))),'Data Summary'!CG11="Yes"),OFFSET('Water Data'!$H$9,0,10*ROW('Water Data'!H5)),NA())</f>
        <v>#N/A</v>
      </c>
      <c r="S11" s="520" t="e">
        <f ca="1">+IF(AND(ISNUMBER(OFFSET('Water Data'!$I$4,0,10*ROW('Water Data'!I5))),'Data Summary'!CH11="Yes"),100-OFFSET('Water Data'!$I$4,0,10*ROW('Water Data'!I5)),NA())</f>
        <v>#N/A</v>
      </c>
      <c r="T11" s="520" t="e">
        <f ca="1">+IF(AND(ISNUMBER(OFFSET('Water Data'!$I$6,0,10*ROW('Water Data'!I5))),'Data Summary'!CI11="Yes"),OFFSET('Water Data'!$I$6,0,10*ROW('Water Data'!I5)),NA())</f>
        <v>#N/A</v>
      </c>
      <c r="U11" s="520" t="e">
        <f ca="1">+IF(AND(ISNUMBER(OFFSET('Water Data'!$I$9,0,10*ROW('Water Data'!I5))),'Data Summary'!CJ11="Yes"),OFFSET('Water Data'!$I$9,0,10*ROW('Water Data'!I5)),NA())</f>
        <v>#N/A</v>
      </c>
      <c r="V11" s="521" t="e">
        <f ca="1">+IF(AND(ISNUMBER(OFFSET('Sanitation Data'!$D$4,0,10*ROW('Sanitation Data'!D5))),'Data Summary'!CK11="Yes"),100-OFFSET('Sanitation Data'!$D$4,0,10*ROW('Sanitation Data'!D5)),NA())</f>
        <v>#N/A</v>
      </c>
      <c r="W11" s="521" t="e">
        <f ca="1">+IF(AND(ISNUMBER(OFFSET('Sanitation Data'!$D$6,0,10*ROW('Sanitation Data'!D5))),'Data Summary'!CL11="Yes"),OFFSET('Sanitation Data'!$D$6,0,10*ROW('Sanitation Data'!D5)),NA())</f>
        <v>#N/A</v>
      </c>
      <c r="X11" s="521" t="e">
        <f ca="1">+IF(AND(ISNUMBER(OFFSET('Sanitation Data'!$D$10,0,10*ROW('Sanitation Data'!D5))),'Data Summary'!CM11="Yes"),OFFSET('Sanitation Data'!$D$10,0,10*ROW('Sanitation Data'!D5)),NA())</f>
        <v>#N/A</v>
      </c>
      <c r="Y11" s="521" t="e">
        <f ca="1">+IF(AND(ISNUMBER(OFFSET('Sanitation Data'!$D$11,0,10*ROW('Sanitation Data'!D5))),'Data Summary'!CN11="Yes"),OFFSET('Sanitation Data'!$D$11,0,10*ROW('Sanitation Data'!D5)),NA())</f>
        <v>#N/A</v>
      </c>
      <c r="Z11" s="521" t="e">
        <f ca="1">+IF(AND(ISNUMBER(OFFSET('Sanitation Data'!$D$12,0,10*ROW('Sanitation Data'!D5))),'Data Summary'!CO11="Yes"),OFFSET('Sanitation Data'!$D$12,0,10*ROW('Sanitation Data'!D5)),NA())</f>
        <v>#N/A</v>
      </c>
      <c r="AA11" s="521" t="e">
        <f ca="1">+IF(AND(ISNUMBER(OFFSET('Sanitation Data'!$E$4,0,10*ROW('Sanitation Data'!E5))),'Data Summary'!CP11="Yes"),100-OFFSET('Sanitation Data'!$E$4,0,10*ROW('Sanitation Data'!E5)),NA())</f>
        <v>#N/A</v>
      </c>
      <c r="AB11" s="521" t="e">
        <f ca="1">+IF(AND(ISNUMBER(OFFSET('Sanitation Data'!$E$6,0,10*ROW('Sanitation Data'!E5))),'Data Summary'!CQ11="Yes"),OFFSET('Sanitation Data'!$E$6,0,10*ROW('Sanitation Data'!E5)),NA())</f>
        <v>#N/A</v>
      </c>
      <c r="AC11" s="521" t="e">
        <f ca="1">+IF(AND(ISNUMBER(OFFSET('Sanitation Data'!$E$10,0,10*ROW('Sanitation Data'!E5))),'Data Summary'!CR11="Yes"),OFFSET('Sanitation Data'!$E$10,0,10*ROW('Sanitation Data'!E5)),NA())</f>
        <v>#N/A</v>
      </c>
      <c r="AD11" s="521" t="e">
        <f ca="1">+IF(AND(ISNUMBER(OFFSET('Sanitation Data'!$E$11,0,10*ROW('Sanitation Data'!E5))),'Data Summary'!CS11="Yes"),OFFSET('Sanitation Data'!$E$11,0,10*ROW('Sanitation Data'!E5)),NA())</f>
        <v>#N/A</v>
      </c>
      <c r="AE11" s="521" t="e">
        <f ca="1">+IF(AND(ISNUMBER(OFFSET('Sanitation Data'!$E$12,0,10*ROW('Sanitation Data'!E5))),'Data Summary'!CT11="Yes"),OFFSET('Sanitation Data'!$E$12,0,10*ROW('Sanitation Data'!E5)),NA())</f>
        <v>#N/A</v>
      </c>
      <c r="AF11" s="521" t="e">
        <f ca="1">+IF(AND(ISNUMBER(OFFSET('Sanitation Data'!$F$4,0,10*ROW('Sanitation Data'!F5))),'Data Summary'!CU11="Yes"),100-OFFSET('Sanitation Data'!$F$4,0,10*ROW('Sanitation Data'!F5)),NA())</f>
        <v>#N/A</v>
      </c>
      <c r="AG11" s="521" t="e">
        <f ca="1">+IF(AND(ISNUMBER(OFFSET('Sanitation Data'!$F$6,0,10*ROW('Sanitation Data'!F5))),'Data Summary'!CV11="Yes"),OFFSET('Sanitation Data'!$F$6,0,10*ROW('Sanitation Data'!F5)),NA())</f>
        <v>#N/A</v>
      </c>
      <c r="AH11" s="521" t="e">
        <f ca="1">+IF(AND(ISNUMBER(OFFSET('Sanitation Data'!$F$10,0,10*ROW('Sanitation Data'!F5))),'Data Summary'!CW11="Yes"),OFFSET('Sanitation Data'!$F$10,0,10*ROW('Sanitation Data'!F5)),NA())</f>
        <v>#N/A</v>
      </c>
      <c r="AI11" s="521" t="e">
        <f ca="1">+IF(AND(ISNUMBER(OFFSET('Sanitation Data'!$F$11,0,10*ROW('Sanitation Data'!F5))),'Data Summary'!CX11="Yes"),OFFSET('Sanitation Data'!$F$11,0,10*ROW('Sanitation Data'!F5)),NA())</f>
        <v>#N/A</v>
      </c>
      <c r="AJ11" s="521" t="e">
        <f ca="1">+IF(AND(ISNUMBER(OFFSET('Sanitation Data'!$F$12,0,10*ROW('Sanitation Data'!F5))),'Data Summary'!CY11="Yes"),OFFSET('Sanitation Data'!$F$12,0,10*ROW('Sanitation Data'!F5)),NA())</f>
        <v>#N/A</v>
      </c>
      <c r="AK11" s="521" t="e">
        <f ca="1">+IF(AND(ISNUMBER(OFFSET('Sanitation Data'!$G$4,0,10*ROW('Sanitation Data'!G5))),'Data Summary'!CZ11="Yes"),100-OFFSET('Sanitation Data'!$G$4,0,10*ROW('Sanitation Data'!G5)),NA())</f>
        <v>#N/A</v>
      </c>
      <c r="AL11" s="521" t="e">
        <f ca="1">+IF(AND(ISNUMBER(OFFSET('Sanitation Data'!$G$6,0,10*ROW('Sanitation Data'!G5))),'Data Summary'!DA11="Yes"),OFFSET('Sanitation Data'!$G$6,0,10*ROW('Sanitation Data'!G5)),NA())</f>
        <v>#N/A</v>
      </c>
      <c r="AM11" s="521" t="e">
        <f ca="1">+IF(AND(ISNUMBER(OFFSET('Sanitation Data'!$G$10,0,10*ROW('Sanitation Data'!G5))),'Data Summary'!DB11="Yes"),OFFSET('Sanitation Data'!$G$10,0,10*ROW('Sanitation Data'!G5)),NA())</f>
        <v>#N/A</v>
      </c>
      <c r="AN11" s="521" t="e">
        <f ca="1">+IF(AND(ISNUMBER(OFFSET('Sanitation Data'!$G$11,0,10*ROW('Sanitation Data'!G5))),'Data Summary'!DC11="Yes"),OFFSET('Sanitation Data'!$G$11,0,10*ROW('Sanitation Data'!G5)),NA())</f>
        <v>#N/A</v>
      </c>
      <c r="AO11" s="521" t="e">
        <f ca="1">+IF(AND(ISNUMBER(OFFSET('Sanitation Data'!$G$12,0,10*ROW('Sanitation Data'!G5))),'Data Summary'!DD11="Yes"),OFFSET('Sanitation Data'!$G$12,0,10*ROW('Sanitation Data'!G5)),NA())</f>
        <v>#N/A</v>
      </c>
      <c r="AP11" s="521" t="e">
        <f ca="1">+IF(AND(ISNUMBER(OFFSET('Sanitation Data'!$H$4,0,10*ROW('Sanitation Data'!H5))),'Data Summary'!DE11="Yes"),100-OFFSET('Sanitation Data'!$H$4,0,10*ROW('Sanitation Data'!H5)),NA())</f>
        <v>#N/A</v>
      </c>
      <c r="AQ11" s="521" t="e">
        <f ca="1">+IF(AND(ISNUMBER(OFFSET('Sanitation Data'!$H$6,0,10*ROW('Sanitation Data'!H5))),'Data Summary'!DF11="Yes"),OFFSET('Sanitation Data'!$H$6,0,10*ROW('Sanitation Data'!H5)),NA())</f>
        <v>#N/A</v>
      </c>
      <c r="AR11" s="521" t="e">
        <f ca="1">+IF(AND(ISNUMBER(OFFSET('Sanitation Data'!$H$10,0,10*ROW('Sanitation Data'!H5))),'Data Summary'!DG11="Yes"),OFFSET('Sanitation Data'!$H$10,0,10*ROW('Sanitation Data'!H5)),NA())</f>
        <v>#N/A</v>
      </c>
      <c r="AS11" s="521" t="e">
        <f ca="1">+IF(AND(ISNUMBER(OFFSET('Sanitation Data'!$H$11,0,10*ROW('Sanitation Data'!H5))),'Data Summary'!DH11="Yes"),OFFSET('Sanitation Data'!$H$11,0,10*ROW('Sanitation Data'!H5)),NA())</f>
        <v>#N/A</v>
      </c>
      <c r="AT11" s="521" t="e">
        <f ca="1">+IF(AND(ISNUMBER(OFFSET('Sanitation Data'!$H$12,0,10*ROW('Sanitation Data'!H5))),'Data Summary'!DI11="Yes"),OFFSET('Sanitation Data'!$H$12,0,10*ROW('Sanitation Data'!H5)),NA())</f>
        <v>#N/A</v>
      </c>
      <c r="AU11" s="521" t="e">
        <f ca="1">+IF(AND(ISNUMBER(OFFSET('Sanitation Data'!$I$4,0,10*ROW('Sanitation Data'!I5))),'Data Summary'!DJ11="Yes"),100-OFFSET('Sanitation Data'!$I$4,0,10*ROW('Sanitation Data'!I5)),NA())</f>
        <v>#N/A</v>
      </c>
      <c r="AV11" s="521" t="e">
        <f ca="1">+IF(AND(ISNUMBER(OFFSET('Sanitation Data'!$I$6,0,10*ROW('Sanitation Data'!I5))),'Data Summary'!DK11="Yes"),OFFSET('Sanitation Data'!$I$6,0,10*ROW('Sanitation Data'!I5)),NA())</f>
        <v>#N/A</v>
      </c>
      <c r="AW11" s="521" t="e">
        <f ca="1">+IF(AND(ISNUMBER(OFFSET('Sanitation Data'!$I$10,0,10*ROW('Sanitation Data'!I5))),'Data Summary'!DL11="Yes"),OFFSET('Sanitation Data'!$I$10,0,10*ROW('Sanitation Data'!I5)),NA())</f>
        <v>#N/A</v>
      </c>
      <c r="AX11" s="521" t="e">
        <f ca="1">+IF(AND(ISNUMBER(OFFSET('Sanitation Data'!$I$11,0,10*ROW('Sanitation Data'!I5))),'Data Summary'!DM11="Yes"),OFFSET('Sanitation Data'!$I$11,0,10*ROW('Sanitation Data'!I5)),NA())</f>
        <v>#N/A</v>
      </c>
      <c r="AY11" s="521" t="e">
        <f ca="1">+IF(AND(ISNUMBER(OFFSET('Sanitation Data'!$I$12,0,10*ROW('Sanitation Data'!I5))),'Data Summary'!DN11="Yes"),OFFSET('Sanitation Data'!$I$12,0,10*ROW('Sanitation Data'!I5)),NA())</f>
        <v>#N/A</v>
      </c>
      <c r="AZ11" s="522" t="e">
        <f ca="1">+IF(AND(ISNUMBER(OFFSET('Hygiene Data'!$D$5,0,10*ROW('Hygiene Data'!D5))),'Data Summary'!DO11="Yes"),OFFSET('Hygiene Data'!$D$5,0,10*ROW('Hygiene Data'!D5)),NA())</f>
        <v>#N/A</v>
      </c>
      <c r="BA11" s="522" t="e">
        <f ca="1">+IF(AND(ISNUMBER(OFFSET('Hygiene Data'!$D$7,0,10*ROW('Hygiene Data'!D5))),'Data Summary'!DP11="Yes"),OFFSET('Hygiene Data'!$D$7,0,10*ROW('Hygiene Data'!D5)),NA())</f>
        <v>#N/A</v>
      </c>
      <c r="BB11" s="522" t="e">
        <f ca="1">+IF(AND(ISNUMBER(OFFSET('Hygiene Data'!$D$9,0,10*ROW('Hygiene Data'!D5))),'Data Summary'!DQ11="Yes"),OFFSET('Hygiene Data'!$D$9,0,10*ROW('Hygiene Data'!D5)),NA())</f>
        <v>#N/A</v>
      </c>
      <c r="BC11" s="522" t="e">
        <f ca="1">+IF(AND(ISNUMBER(OFFSET('Hygiene Data'!$E$5,0,10*ROW('Hygiene Data'!E5))),'Data Summary'!DR11="Yes"),OFFSET('Hygiene Data'!$E$5,0,10*ROW('Hygiene Data'!E5)),NA())</f>
        <v>#N/A</v>
      </c>
      <c r="BD11" s="522" t="e">
        <f ca="1">+IF(AND(ISNUMBER(OFFSET('Hygiene Data'!$E$7,0,10*ROW('Hygiene Data'!E5))),'Data Summary'!DS11="Yes"),OFFSET('Hygiene Data'!$E$7,0,10*ROW('Hygiene Data'!E5)),NA())</f>
        <v>#N/A</v>
      </c>
      <c r="BE11" s="522" t="e">
        <f ca="1">+IF(AND(ISNUMBER(OFFSET('Hygiene Data'!$E$9,0,10*ROW('Hygiene Data'!E5))),'Data Summary'!DT11="Yes"),OFFSET('Hygiene Data'!$E$9,0,10*ROW('Hygiene Data'!E5)),NA())</f>
        <v>#N/A</v>
      </c>
      <c r="BF11" s="522" t="e">
        <f ca="1">+IF(AND(ISNUMBER(OFFSET('Hygiene Data'!$F$5,0,10*ROW('Hygiene Data'!F5))),'Data Summary'!DU11="Yes"),OFFSET('Hygiene Data'!$F$5,0,10*ROW('Hygiene Data'!F5)),NA())</f>
        <v>#N/A</v>
      </c>
      <c r="BG11" s="522" t="e">
        <f ca="1">+IF(AND(ISNUMBER(OFFSET('Hygiene Data'!$F$7,0,10*ROW('Hygiene Data'!F5))),'Data Summary'!DV11="Yes"),OFFSET('Hygiene Data'!$F$7,0,10*ROW('Hygiene Data'!F5)),NA())</f>
        <v>#N/A</v>
      </c>
      <c r="BH11" s="522" t="e">
        <f ca="1">+IF(AND(ISNUMBER(OFFSET('Hygiene Data'!$F$9,0,10*ROW('Hygiene Data'!F5))),'Data Summary'!DW11="Yes"),OFFSET('Hygiene Data'!$F$9,0,10*ROW('Hygiene Data'!F5)),NA())</f>
        <v>#N/A</v>
      </c>
      <c r="BI11" s="522" t="e">
        <f ca="1">+IF(AND(ISNUMBER(OFFSET('Hygiene Data'!$G$5,0,10*ROW('Hygiene Data'!G5))),'Data Summary'!DX11="Yes"),OFFSET('Hygiene Data'!$G$5,0,10*ROW('Hygiene Data'!G5)),NA())</f>
        <v>#N/A</v>
      </c>
      <c r="BJ11" s="522" t="e">
        <f ca="1">+IF(AND(ISNUMBER(OFFSET('Hygiene Data'!$G$7,0,10*ROW('Hygiene Data'!G5))),'Data Summary'!DY11="Yes"),OFFSET('Hygiene Data'!$G$7,0,10*ROW('Hygiene Data'!G5)),NA())</f>
        <v>#N/A</v>
      </c>
      <c r="BK11" s="522" t="e">
        <f ca="1">+IF(AND(ISNUMBER(OFFSET('Hygiene Data'!$G$9,0,10*ROW('Hygiene Data'!G5))),'Data Summary'!DZ11="Yes"),OFFSET('Hygiene Data'!$G$9,0,10*ROW('Hygiene Data'!G5)),NA())</f>
        <v>#N/A</v>
      </c>
      <c r="BL11" s="522" t="e">
        <f ca="1">+IF(AND(ISNUMBER(OFFSET('Hygiene Data'!$H$5,0,10*ROW('Hygiene Data'!H5))),'Data Summary'!EA11="Yes"),OFFSET('Hygiene Data'!$H$5,0,10*ROW('Hygiene Data'!H5)),NA())</f>
        <v>#N/A</v>
      </c>
      <c r="BM11" s="522" t="e">
        <f ca="1">+IF(AND(ISNUMBER(OFFSET('Hygiene Data'!$H$7,0,10*ROW('Hygiene Data'!H5))),'Data Summary'!EB11="Yes"),OFFSET('Hygiene Data'!$H$7,0,10*ROW('Hygiene Data'!H5)),NA())</f>
        <v>#N/A</v>
      </c>
      <c r="BN11" s="522" t="e">
        <f ca="1">+IF(AND(ISNUMBER(OFFSET('Hygiene Data'!$H$9,0,10*ROW('Hygiene Data'!H5))),'Data Summary'!EC11="Yes"),OFFSET('Hygiene Data'!$H$9,0,10*ROW('Hygiene Data'!H5)),NA())</f>
        <v>#N/A</v>
      </c>
      <c r="BO11" s="522" t="e">
        <f ca="1">+IF(AND(ISNUMBER(OFFSET('Hygiene Data'!$I$5,0,10*ROW('Hygiene Data'!I5))),'Data Summary'!ED11="Yes"),OFFSET('Hygiene Data'!$I$5,0,10*ROW('Hygiene Data'!I5)),NA())</f>
        <v>#N/A</v>
      </c>
      <c r="BP11" s="522" t="e">
        <f ca="1">+IF(AND(ISNUMBER(OFFSET('Hygiene Data'!$I$7,0,10*ROW('Hygiene Data'!I5))),'Data Summary'!EE11="Yes"),OFFSET('Hygiene Data'!$I$7,0,10*ROW('Hygiene Data'!I5)),NA())</f>
        <v>#N/A</v>
      </c>
      <c r="BQ11" s="522" t="e">
        <f ca="1">+IF(AND(ISNUMBER(OFFSET('Hygiene Data'!$I$9,0,10*ROW('Hygiene Data'!I5))),'Data Summary'!EF11="Yes"),OFFSET('Hygiene Data'!$I$9,0,10*ROW('Hygiene Data'!I5)),NA())</f>
        <v>#N/A</v>
      </c>
    </row>
    <row r="12" spans="1:69" x14ac:dyDescent="0.25">
      <c r="A12" s="518" t="e">
        <f ca="1">+RIGHT('Data Summary'!A12,LEN('Data Summary'!A12)-9)</f>
        <v>#VALUE!</v>
      </c>
      <c r="B12" s="492" t="str">
        <f ca="1">+IF(ISTEXT('Data Summary'!B12),'Data Summary'!B12,"")</f>
        <v/>
      </c>
      <c r="C12" s="519" t="e">
        <f ca="1">+VALUE('Data Summary'!C12)</f>
        <v>#VALUE!</v>
      </c>
      <c r="D12" s="520" t="e">
        <f ca="1">+IF(AND(ISNUMBER(OFFSET('Water Data'!$D$4,0,10*ROW('Water Data'!D6))),'Data Summary'!BS12="Yes"),100-OFFSET('Water Data'!$D$4,0,10*ROW('Water Data'!D6)),NA())</f>
        <v>#N/A</v>
      </c>
      <c r="E12" s="520" t="e">
        <f ca="1">+IF(AND(ISNUMBER(OFFSET('Water Data'!$D$6,0,10*ROW('Water Data'!D6))),'Data Summary'!BT12="Yes"),OFFSET('Water Data'!$D$6,0,10*ROW('Water Data'!D6)),NA())</f>
        <v>#N/A</v>
      </c>
      <c r="F12" s="520" t="e">
        <f ca="1">+IF(AND(ISNUMBER(OFFSET('Water Data'!$D$9,0,10*ROW('Water Data'!D6))),'Data Summary'!BU12="Yes"),OFFSET('Water Data'!$D$9,0,10*ROW('Water Data'!D6)),NA())</f>
        <v>#N/A</v>
      </c>
      <c r="G12" s="520" t="e">
        <f ca="1">+IF(AND(ISNUMBER(OFFSET('Water Data'!$E$4,0,10*ROW('Water Data'!E6))),'Data Summary'!BV12="Yes"),100-OFFSET('Water Data'!$E$4,0,10*ROW('Water Data'!E6)),NA())</f>
        <v>#N/A</v>
      </c>
      <c r="H12" s="520" t="e">
        <f ca="1">+IF(AND(ISNUMBER(OFFSET('Water Data'!$E$6,0,10*ROW('Water Data'!E6))),'Data Summary'!BW12="Yes"),OFFSET('Water Data'!$E$6,0,10*ROW('Water Data'!E6)),NA())</f>
        <v>#N/A</v>
      </c>
      <c r="I12" s="520" t="e">
        <f ca="1">+IF(AND(ISNUMBER(OFFSET('Water Data'!$E$9,0,10*ROW('Water Data'!E6))),'Data Summary'!BX12="Yes"),OFFSET('Water Data'!$E$9,0,10*ROW('Water Data'!E6)),NA())</f>
        <v>#N/A</v>
      </c>
      <c r="J12" s="520" t="e">
        <f ca="1">+IF(AND(ISNUMBER(OFFSET('Water Data'!$F$4,0,10*ROW('Water Data'!F6))),'Data Summary'!BY12="Yes"),100-OFFSET('Water Data'!$F$4,0,10*ROW('Water Data'!F6)),NA())</f>
        <v>#N/A</v>
      </c>
      <c r="K12" s="520" t="e">
        <f ca="1">+IF(AND(ISNUMBER(OFFSET('Water Data'!$F$6,0,10*ROW('Water Data'!F6))),'Data Summary'!BZ12="Yes"),OFFSET('Water Data'!$F$6,0,10*ROW('Water Data'!F6)),NA())</f>
        <v>#N/A</v>
      </c>
      <c r="L12" s="520" t="e">
        <f ca="1">+IF(AND(ISNUMBER(OFFSET('Water Data'!$F$9,0,10*ROW('Water Data'!F6))),'Data Summary'!CA12="Yes"),OFFSET('Water Data'!$F$9,0,10*ROW('Water Data'!F6)),NA())</f>
        <v>#N/A</v>
      </c>
      <c r="M12" s="520" t="e">
        <f ca="1">+IF(AND(ISNUMBER(OFFSET('Water Data'!$G$4,0,10*ROW('Water Data'!G6))),'Data Summary'!CB12="Yes"),100-OFFSET('Water Data'!$G$4,0,10*ROW('Water Data'!G6)),NA())</f>
        <v>#N/A</v>
      </c>
      <c r="N12" s="520" t="e">
        <f ca="1">+IF(AND(ISNUMBER(OFFSET('Water Data'!$G$6,0,10*ROW('Water Data'!G6))),'Data Summary'!CC12="Yes"),OFFSET('Water Data'!$G$6,0,10*ROW('Water Data'!G6)),NA())</f>
        <v>#N/A</v>
      </c>
      <c r="O12" s="520" t="e">
        <f ca="1">+IF(AND(ISNUMBER(OFFSET('Water Data'!$G$9,0,10*ROW('Water Data'!G6))),'Data Summary'!CD12="Yes"),OFFSET('Water Data'!$G$9,0,10*ROW('Water Data'!G6)),NA())</f>
        <v>#N/A</v>
      </c>
      <c r="P12" s="520" t="e">
        <f ca="1">+IF(AND(ISNUMBER(OFFSET('Water Data'!$H$4,0,10*ROW('Water Data'!H6))),'Data Summary'!CE12="Yes"),100-OFFSET('Water Data'!$H$4,0,10*ROW('Water Data'!H6)),NA())</f>
        <v>#N/A</v>
      </c>
      <c r="Q12" s="520" t="e">
        <f ca="1">+IF(AND(ISNUMBER(OFFSET('Water Data'!$H$6,0,10*ROW('Water Data'!H6))),'Data Summary'!CF12="Yes"),OFFSET('Water Data'!$H$6,0,10*ROW('Water Data'!H6)),NA())</f>
        <v>#N/A</v>
      </c>
      <c r="R12" s="520" t="e">
        <f ca="1">+IF(AND(ISNUMBER(OFFSET('Water Data'!$H$9,0,10*ROW('Water Data'!H6))),'Data Summary'!CG12="Yes"),OFFSET('Water Data'!$H$9,0,10*ROW('Water Data'!H6)),NA())</f>
        <v>#N/A</v>
      </c>
      <c r="S12" s="520" t="e">
        <f ca="1">+IF(AND(ISNUMBER(OFFSET('Water Data'!$I$4,0,10*ROW('Water Data'!I6))),'Data Summary'!CH12="Yes"),100-OFFSET('Water Data'!$I$4,0,10*ROW('Water Data'!I6)),NA())</f>
        <v>#N/A</v>
      </c>
      <c r="T12" s="520" t="e">
        <f ca="1">+IF(AND(ISNUMBER(OFFSET('Water Data'!$I$6,0,10*ROW('Water Data'!I6))),'Data Summary'!CI12="Yes"),OFFSET('Water Data'!$I$6,0,10*ROW('Water Data'!I6)),NA())</f>
        <v>#N/A</v>
      </c>
      <c r="U12" s="520" t="e">
        <f ca="1">+IF(AND(ISNUMBER(OFFSET('Water Data'!$I$9,0,10*ROW('Water Data'!I6))),'Data Summary'!CJ12="Yes"),OFFSET('Water Data'!$I$9,0,10*ROW('Water Data'!I6)),NA())</f>
        <v>#N/A</v>
      </c>
      <c r="V12" s="521" t="e">
        <f ca="1">+IF(AND(ISNUMBER(OFFSET('Sanitation Data'!$D$4,0,10*ROW('Sanitation Data'!D6))),'Data Summary'!CK12="Yes"),100-OFFSET('Sanitation Data'!$D$4,0,10*ROW('Sanitation Data'!D6)),NA())</f>
        <v>#N/A</v>
      </c>
      <c r="W12" s="521" t="e">
        <f ca="1">+IF(AND(ISNUMBER(OFFSET('Sanitation Data'!$D$6,0,10*ROW('Sanitation Data'!D6))),'Data Summary'!CL12="Yes"),OFFSET('Sanitation Data'!$D$6,0,10*ROW('Sanitation Data'!D6)),NA())</f>
        <v>#N/A</v>
      </c>
      <c r="X12" s="521" t="e">
        <f ca="1">+IF(AND(ISNUMBER(OFFSET('Sanitation Data'!$D$10,0,10*ROW('Sanitation Data'!D6))),'Data Summary'!CM12="Yes"),OFFSET('Sanitation Data'!$D$10,0,10*ROW('Sanitation Data'!D6)),NA())</f>
        <v>#N/A</v>
      </c>
      <c r="Y12" s="521" t="e">
        <f ca="1">+IF(AND(ISNUMBER(OFFSET('Sanitation Data'!$D$11,0,10*ROW('Sanitation Data'!D6))),'Data Summary'!CN12="Yes"),OFFSET('Sanitation Data'!$D$11,0,10*ROW('Sanitation Data'!D6)),NA())</f>
        <v>#N/A</v>
      </c>
      <c r="Z12" s="521" t="e">
        <f ca="1">+IF(AND(ISNUMBER(OFFSET('Sanitation Data'!$D$12,0,10*ROW('Sanitation Data'!D6))),'Data Summary'!CO12="Yes"),OFFSET('Sanitation Data'!$D$12,0,10*ROW('Sanitation Data'!D6)),NA())</f>
        <v>#N/A</v>
      </c>
      <c r="AA12" s="521" t="e">
        <f ca="1">+IF(AND(ISNUMBER(OFFSET('Sanitation Data'!$E$4,0,10*ROW('Sanitation Data'!E6))),'Data Summary'!CP12="Yes"),100-OFFSET('Sanitation Data'!$E$4,0,10*ROW('Sanitation Data'!E6)),NA())</f>
        <v>#N/A</v>
      </c>
      <c r="AB12" s="521" t="e">
        <f ca="1">+IF(AND(ISNUMBER(OFFSET('Sanitation Data'!$E$6,0,10*ROW('Sanitation Data'!E6))),'Data Summary'!CQ12="Yes"),OFFSET('Sanitation Data'!$E$6,0,10*ROW('Sanitation Data'!E6)),NA())</f>
        <v>#N/A</v>
      </c>
      <c r="AC12" s="521" t="e">
        <f ca="1">+IF(AND(ISNUMBER(OFFSET('Sanitation Data'!$E$10,0,10*ROW('Sanitation Data'!E6))),'Data Summary'!CR12="Yes"),OFFSET('Sanitation Data'!$E$10,0,10*ROW('Sanitation Data'!E6)),NA())</f>
        <v>#N/A</v>
      </c>
      <c r="AD12" s="521" t="e">
        <f ca="1">+IF(AND(ISNUMBER(OFFSET('Sanitation Data'!$E$11,0,10*ROW('Sanitation Data'!E6))),'Data Summary'!CS12="Yes"),OFFSET('Sanitation Data'!$E$11,0,10*ROW('Sanitation Data'!E6)),NA())</f>
        <v>#N/A</v>
      </c>
      <c r="AE12" s="521" t="e">
        <f ca="1">+IF(AND(ISNUMBER(OFFSET('Sanitation Data'!$E$12,0,10*ROW('Sanitation Data'!E6))),'Data Summary'!CT12="Yes"),OFFSET('Sanitation Data'!$E$12,0,10*ROW('Sanitation Data'!E6)),NA())</f>
        <v>#N/A</v>
      </c>
      <c r="AF12" s="521" t="e">
        <f ca="1">+IF(AND(ISNUMBER(OFFSET('Sanitation Data'!$F$4,0,10*ROW('Sanitation Data'!F6))),'Data Summary'!CU12="Yes"),100-OFFSET('Sanitation Data'!$F$4,0,10*ROW('Sanitation Data'!F6)),NA())</f>
        <v>#N/A</v>
      </c>
      <c r="AG12" s="521" t="e">
        <f ca="1">+IF(AND(ISNUMBER(OFFSET('Sanitation Data'!$F$6,0,10*ROW('Sanitation Data'!F6))),'Data Summary'!CV12="Yes"),OFFSET('Sanitation Data'!$F$6,0,10*ROW('Sanitation Data'!F6)),NA())</f>
        <v>#N/A</v>
      </c>
      <c r="AH12" s="521" t="e">
        <f ca="1">+IF(AND(ISNUMBER(OFFSET('Sanitation Data'!$F$10,0,10*ROW('Sanitation Data'!F6))),'Data Summary'!CW12="Yes"),OFFSET('Sanitation Data'!$F$10,0,10*ROW('Sanitation Data'!F6)),NA())</f>
        <v>#N/A</v>
      </c>
      <c r="AI12" s="521" t="e">
        <f ca="1">+IF(AND(ISNUMBER(OFFSET('Sanitation Data'!$F$11,0,10*ROW('Sanitation Data'!F6))),'Data Summary'!CX12="Yes"),OFFSET('Sanitation Data'!$F$11,0,10*ROW('Sanitation Data'!F6)),NA())</f>
        <v>#N/A</v>
      </c>
      <c r="AJ12" s="521" t="e">
        <f ca="1">+IF(AND(ISNUMBER(OFFSET('Sanitation Data'!$F$12,0,10*ROW('Sanitation Data'!F6))),'Data Summary'!CY12="Yes"),OFFSET('Sanitation Data'!$F$12,0,10*ROW('Sanitation Data'!F6)),NA())</f>
        <v>#N/A</v>
      </c>
      <c r="AK12" s="521" t="e">
        <f ca="1">+IF(AND(ISNUMBER(OFFSET('Sanitation Data'!$G$4,0,10*ROW('Sanitation Data'!G6))),'Data Summary'!CZ12="Yes"),100-OFFSET('Sanitation Data'!$G$4,0,10*ROW('Sanitation Data'!G6)),NA())</f>
        <v>#N/A</v>
      </c>
      <c r="AL12" s="521" t="e">
        <f ca="1">+IF(AND(ISNUMBER(OFFSET('Sanitation Data'!$G$6,0,10*ROW('Sanitation Data'!G6))),'Data Summary'!DA12="Yes"),OFFSET('Sanitation Data'!$G$6,0,10*ROW('Sanitation Data'!G6)),NA())</f>
        <v>#N/A</v>
      </c>
      <c r="AM12" s="521" t="e">
        <f ca="1">+IF(AND(ISNUMBER(OFFSET('Sanitation Data'!$G$10,0,10*ROW('Sanitation Data'!G6))),'Data Summary'!DB12="Yes"),OFFSET('Sanitation Data'!$G$10,0,10*ROW('Sanitation Data'!G6)),NA())</f>
        <v>#N/A</v>
      </c>
      <c r="AN12" s="521" t="e">
        <f ca="1">+IF(AND(ISNUMBER(OFFSET('Sanitation Data'!$G$11,0,10*ROW('Sanitation Data'!G6))),'Data Summary'!DC12="Yes"),OFFSET('Sanitation Data'!$G$11,0,10*ROW('Sanitation Data'!G6)),NA())</f>
        <v>#N/A</v>
      </c>
      <c r="AO12" s="521" t="e">
        <f ca="1">+IF(AND(ISNUMBER(OFFSET('Sanitation Data'!$G$12,0,10*ROW('Sanitation Data'!G6))),'Data Summary'!DD12="Yes"),OFFSET('Sanitation Data'!$G$12,0,10*ROW('Sanitation Data'!G6)),NA())</f>
        <v>#N/A</v>
      </c>
      <c r="AP12" s="521" t="e">
        <f ca="1">+IF(AND(ISNUMBER(OFFSET('Sanitation Data'!$H$4,0,10*ROW('Sanitation Data'!H6))),'Data Summary'!DE12="Yes"),100-OFFSET('Sanitation Data'!$H$4,0,10*ROW('Sanitation Data'!H6)),NA())</f>
        <v>#N/A</v>
      </c>
      <c r="AQ12" s="521" t="e">
        <f ca="1">+IF(AND(ISNUMBER(OFFSET('Sanitation Data'!$H$6,0,10*ROW('Sanitation Data'!H6))),'Data Summary'!DF12="Yes"),OFFSET('Sanitation Data'!$H$6,0,10*ROW('Sanitation Data'!H6)),NA())</f>
        <v>#N/A</v>
      </c>
      <c r="AR12" s="521" t="e">
        <f ca="1">+IF(AND(ISNUMBER(OFFSET('Sanitation Data'!$H$10,0,10*ROW('Sanitation Data'!H6))),'Data Summary'!DG12="Yes"),OFFSET('Sanitation Data'!$H$10,0,10*ROW('Sanitation Data'!H6)),NA())</f>
        <v>#N/A</v>
      </c>
      <c r="AS12" s="521" t="e">
        <f ca="1">+IF(AND(ISNUMBER(OFFSET('Sanitation Data'!$H$11,0,10*ROW('Sanitation Data'!H6))),'Data Summary'!DH12="Yes"),OFFSET('Sanitation Data'!$H$11,0,10*ROW('Sanitation Data'!H6)),NA())</f>
        <v>#N/A</v>
      </c>
      <c r="AT12" s="521" t="e">
        <f ca="1">+IF(AND(ISNUMBER(OFFSET('Sanitation Data'!$H$12,0,10*ROW('Sanitation Data'!H6))),'Data Summary'!DI12="Yes"),OFFSET('Sanitation Data'!$H$12,0,10*ROW('Sanitation Data'!H6)),NA())</f>
        <v>#N/A</v>
      </c>
      <c r="AU12" s="521" t="e">
        <f ca="1">+IF(AND(ISNUMBER(OFFSET('Sanitation Data'!$I$4,0,10*ROW('Sanitation Data'!I6))),'Data Summary'!DJ12="Yes"),100-OFFSET('Sanitation Data'!$I$4,0,10*ROW('Sanitation Data'!I6)),NA())</f>
        <v>#N/A</v>
      </c>
      <c r="AV12" s="521" t="e">
        <f ca="1">+IF(AND(ISNUMBER(OFFSET('Sanitation Data'!$I$6,0,10*ROW('Sanitation Data'!I6))),'Data Summary'!DK12="Yes"),OFFSET('Sanitation Data'!$I$6,0,10*ROW('Sanitation Data'!I6)),NA())</f>
        <v>#N/A</v>
      </c>
      <c r="AW12" s="521" t="e">
        <f ca="1">+IF(AND(ISNUMBER(OFFSET('Sanitation Data'!$I$10,0,10*ROW('Sanitation Data'!I6))),'Data Summary'!DL12="Yes"),OFFSET('Sanitation Data'!$I$10,0,10*ROW('Sanitation Data'!I6)),NA())</f>
        <v>#N/A</v>
      </c>
      <c r="AX12" s="521" t="e">
        <f ca="1">+IF(AND(ISNUMBER(OFFSET('Sanitation Data'!$I$11,0,10*ROW('Sanitation Data'!I6))),'Data Summary'!DM12="Yes"),OFFSET('Sanitation Data'!$I$11,0,10*ROW('Sanitation Data'!I6)),NA())</f>
        <v>#N/A</v>
      </c>
      <c r="AY12" s="521" t="e">
        <f ca="1">+IF(AND(ISNUMBER(OFFSET('Sanitation Data'!$I$12,0,10*ROW('Sanitation Data'!I6))),'Data Summary'!DN12="Yes"),OFFSET('Sanitation Data'!$I$12,0,10*ROW('Sanitation Data'!I6)),NA())</f>
        <v>#N/A</v>
      </c>
      <c r="AZ12" s="522" t="e">
        <f ca="1">+IF(AND(ISNUMBER(OFFSET('Hygiene Data'!$D$5,0,10*ROW('Hygiene Data'!D6))),'Data Summary'!DO12="Yes"),OFFSET('Hygiene Data'!$D$5,0,10*ROW('Hygiene Data'!D6)),NA())</f>
        <v>#N/A</v>
      </c>
      <c r="BA12" s="522" t="e">
        <f ca="1">+IF(AND(ISNUMBER(OFFSET('Hygiene Data'!$D$7,0,10*ROW('Hygiene Data'!D6))),'Data Summary'!DP12="Yes"),OFFSET('Hygiene Data'!$D$7,0,10*ROW('Hygiene Data'!D6)),NA())</f>
        <v>#N/A</v>
      </c>
      <c r="BB12" s="522" t="e">
        <f ca="1">+IF(AND(ISNUMBER(OFFSET('Hygiene Data'!$D$9,0,10*ROW('Hygiene Data'!D6))),'Data Summary'!DQ12="Yes"),OFFSET('Hygiene Data'!$D$9,0,10*ROW('Hygiene Data'!D6)),NA())</f>
        <v>#N/A</v>
      </c>
      <c r="BC12" s="522" t="e">
        <f ca="1">+IF(AND(ISNUMBER(OFFSET('Hygiene Data'!$E$5,0,10*ROW('Hygiene Data'!E6))),'Data Summary'!DR12="Yes"),OFFSET('Hygiene Data'!$E$5,0,10*ROW('Hygiene Data'!E6)),NA())</f>
        <v>#N/A</v>
      </c>
      <c r="BD12" s="522" t="e">
        <f ca="1">+IF(AND(ISNUMBER(OFFSET('Hygiene Data'!$E$7,0,10*ROW('Hygiene Data'!E6))),'Data Summary'!DS12="Yes"),OFFSET('Hygiene Data'!$E$7,0,10*ROW('Hygiene Data'!E6)),NA())</f>
        <v>#N/A</v>
      </c>
      <c r="BE12" s="522" t="e">
        <f ca="1">+IF(AND(ISNUMBER(OFFSET('Hygiene Data'!$E$9,0,10*ROW('Hygiene Data'!E6))),'Data Summary'!DT12="Yes"),OFFSET('Hygiene Data'!$E$9,0,10*ROW('Hygiene Data'!E6)),NA())</f>
        <v>#N/A</v>
      </c>
      <c r="BF12" s="522" t="e">
        <f ca="1">+IF(AND(ISNUMBER(OFFSET('Hygiene Data'!$F$5,0,10*ROW('Hygiene Data'!F6))),'Data Summary'!DU12="Yes"),OFFSET('Hygiene Data'!$F$5,0,10*ROW('Hygiene Data'!F6)),NA())</f>
        <v>#N/A</v>
      </c>
      <c r="BG12" s="522" t="e">
        <f ca="1">+IF(AND(ISNUMBER(OFFSET('Hygiene Data'!$F$7,0,10*ROW('Hygiene Data'!F6))),'Data Summary'!DV12="Yes"),OFFSET('Hygiene Data'!$F$7,0,10*ROW('Hygiene Data'!F6)),NA())</f>
        <v>#N/A</v>
      </c>
      <c r="BH12" s="522" t="e">
        <f ca="1">+IF(AND(ISNUMBER(OFFSET('Hygiene Data'!$F$9,0,10*ROW('Hygiene Data'!F6))),'Data Summary'!DW12="Yes"),OFFSET('Hygiene Data'!$F$9,0,10*ROW('Hygiene Data'!F6)),NA())</f>
        <v>#N/A</v>
      </c>
      <c r="BI12" s="522" t="e">
        <f ca="1">+IF(AND(ISNUMBER(OFFSET('Hygiene Data'!$G$5,0,10*ROW('Hygiene Data'!G6))),'Data Summary'!DX12="Yes"),OFFSET('Hygiene Data'!$G$5,0,10*ROW('Hygiene Data'!G6)),NA())</f>
        <v>#N/A</v>
      </c>
      <c r="BJ12" s="522" t="e">
        <f ca="1">+IF(AND(ISNUMBER(OFFSET('Hygiene Data'!$G$7,0,10*ROW('Hygiene Data'!G6))),'Data Summary'!DY12="Yes"),OFFSET('Hygiene Data'!$G$7,0,10*ROW('Hygiene Data'!G6)),NA())</f>
        <v>#N/A</v>
      </c>
      <c r="BK12" s="522" t="e">
        <f ca="1">+IF(AND(ISNUMBER(OFFSET('Hygiene Data'!$G$9,0,10*ROW('Hygiene Data'!G6))),'Data Summary'!DZ12="Yes"),OFFSET('Hygiene Data'!$G$9,0,10*ROW('Hygiene Data'!G6)),NA())</f>
        <v>#N/A</v>
      </c>
      <c r="BL12" s="522" t="e">
        <f ca="1">+IF(AND(ISNUMBER(OFFSET('Hygiene Data'!$H$5,0,10*ROW('Hygiene Data'!H6))),'Data Summary'!EA12="Yes"),OFFSET('Hygiene Data'!$H$5,0,10*ROW('Hygiene Data'!H6)),NA())</f>
        <v>#N/A</v>
      </c>
      <c r="BM12" s="522" t="e">
        <f ca="1">+IF(AND(ISNUMBER(OFFSET('Hygiene Data'!$H$7,0,10*ROW('Hygiene Data'!H6))),'Data Summary'!EB12="Yes"),OFFSET('Hygiene Data'!$H$7,0,10*ROW('Hygiene Data'!H6)),NA())</f>
        <v>#N/A</v>
      </c>
      <c r="BN12" s="522" t="e">
        <f ca="1">+IF(AND(ISNUMBER(OFFSET('Hygiene Data'!$H$9,0,10*ROW('Hygiene Data'!H6))),'Data Summary'!EC12="Yes"),OFFSET('Hygiene Data'!$H$9,0,10*ROW('Hygiene Data'!H6)),NA())</f>
        <v>#N/A</v>
      </c>
      <c r="BO12" s="522" t="e">
        <f ca="1">+IF(AND(ISNUMBER(OFFSET('Hygiene Data'!$I$5,0,10*ROW('Hygiene Data'!I6))),'Data Summary'!ED12="Yes"),OFFSET('Hygiene Data'!$I$5,0,10*ROW('Hygiene Data'!I6)),NA())</f>
        <v>#N/A</v>
      </c>
      <c r="BP12" s="522" t="e">
        <f ca="1">+IF(AND(ISNUMBER(OFFSET('Hygiene Data'!$I$7,0,10*ROW('Hygiene Data'!I6))),'Data Summary'!EE12="Yes"),OFFSET('Hygiene Data'!$I$7,0,10*ROW('Hygiene Data'!I6)),NA())</f>
        <v>#N/A</v>
      </c>
      <c r="BQ12" s="522" t="e">
        <f ca="1">+IF(AND(ISNUMBER(OFFSET('Hygiene Data'!$I$9,0,10*ROW('Hygiene Data'!I6))),'Data Summary'!EF12="Yes"),OFFSET('Hygiene Data'!$I$9,0,10*ROW('Hygiene Data'!I6)),NA())</f>
        <v>#N/A</v>
      </c>
    </row>
    <row r="13" spans="1:69" x14ac:dyDescent="0.25">
      <c r="A13" s="518" t="e">
        <f ca="1">+RIGHT('Data Summary'!A13,LEN('Data Summary'!A13)-9)</f>
        <v>#VALUE!</v>
      </c>
      <c r="B13" s="492" t="str">
        <f ca="1">+IF(ISTEXT('Data Summary'!B13),'Data Summary'!B13,"")</f>
        <v/>
      </c>
      <c r="C13" s="519" t="e">
        <f ca="1">+VALUE('Data Summary'!C13)</f>
        <v>#VALUE!</v>
      </c>
      <c r="D13" s="520" t="e">
        <f ca="1">+IF(AND(ISNUMBER(OFFSET('Water Data'!$D$4,0,10*ROW('Water Data'!D7))),'Data Summary'!BS13="Yes"),100-OFFSET('Water Data'!$D$4,0,10*ROW('Water Data'!D7)),NA())</f>
        <v>#N/A</v>
      </c>
      <c r="E13" s="520" t="e">
        <f ca="1">+IF(AND(ISNUMBER(OFFSET('Water Data'!$D$6,0,10*ROW('Water Data'!D7))),'Data Summary'!BT13="Yes"),OFFSET('Water Data'!$D$6,0,10*ROW('Water Data'!D7)),NA())</f>
        <v>#N/A</v>
      </c>
      <c r="F13" s="520" t="e">
        <f ca="1">+IF(AND(ISNUMBER(OFFSET('Water Data'!$D$9,0,10*ROW('Water Data'!D7))),'Data Summary'!BU13="Yes"),OFFSET('Water Data'!$D$9,0,10*ROW('Water Data'!D7)),NA())</f>
        <v>#N/A</v>
      </c>
      <c r="G13" s="520" t="e">
        <f ca="1">+IF(AND(ISNUMBER(OFFSET('Water Data'!$E$4,0,10*ROW('Water Data'!E7))),'Data Summary'!BV13="Yes"),100-OFFSET('Water Data'!$E$4,0,10*ROW('Water Data'!E7)),NA())</f>
        <v>#N/A</v>
      </c>
      <c r="H13" s="520" t="e">
        <f ca="1">+IF(AND(ISNUMBER(OFFSET('Water Data'!$E$6,0,10*ROW('Water Data'!E7))),'Data Summary'!BW13="Yes"),OFFSET('Water Data'!$E$6,0,10*ROW('Water Data'!E7)),NA())</f>
        <v>#N/A</v>
      </c>
      <c r="I13" s="520" t="e">
        <f ca="1">+IF(AND(ISNUMBER(OFFSET('Water Data'!$E$9,0,10*ROW('Water Data'!E7))),'Data Summary'!BX13="Yes"),OFFSET('Water Data'!$E$9,0,10*ROW('Water Data'!E7)),NA())</f>
        <v>#N/A</v>
      </c>
      <c r="J13" s="520" t="e">
        <f ca="1">+IF(AND(ISNUMBER(OFFSET('Water Data'!$F$4,0,10*ROW('Water Data'!F7))),'Data Summary'!BY13="Yes"),100-OFFSET('Water Data'!$F$4,0,10*ROW('Water Data'!F7)),NA())</f>
        <v>#N/A</v>
      </c>
      <c r="K13" s="520" t="e">
        <f ca="1">+IF(AND(ISNUMBER(OFFSET('Water Data'!$F$6,0,10*ROW('Water Data'!F7))),'Data Summary'!BZ13="Yes"),OFFSET('Water Data'!$F$6,0,10*ROW('Water Data'!F7)),NA())</f>
        <v>#N/A</v>
      </c>
      <c r="L13" s="520" t="e">
        <f ca="1">+IF(AND(ISNUMBER(OFFSET('Water Data'!$F$9,0,10*ROW('Water Data'!F7))),'Data Summary'!CA13="Yes"),OFFSET('Water Data'!$F$9,0,10*ROW('Water Data'!F7)),NA())</f>
        <v>#N/A</v>
      </c>
      <c r="M13" s="520" t="e">
        <f ca="1">+IF(AND(ISNUMBER(OFFSET('Water Data'!$G$4,0,10*ROW('Water Data'!G7))),'Data Summary'!CB13="Yes"),100-OFFSET('Water Data'!$G$4,0,10*ROW('Water Data'!G7)),NA())</f>
        <v>#N/A</v>
      </c>
      <c r="N13" s="520" t="e">
        <f ca="1">+IF(AND(ISNUMBER(OFFSET('Water Data'!$G$6,0,10*ROW('Water Data'!G7))),'Data Summary'!CC13="Yes"),OFFSET('Water Data'!$G$6,0,10*ROW('Water Data'!G7)),NA())</f>
        <v>#N/A</v>
      </c>
      <c r="O13" s="520" t="e">
        <f ca="1">+IF(AND(ISNUMBER(OFFSET('Water Data'!$G$9,0,10*ROW('Water Data'!G7))),'Data Summary'!CD13="Yes"),OFFSET('Water Data'!$G$9,0,10*ROW('Water Data'!G7)),NA())</f>
        <v>#N/A</v>
      </c>
      <c r="P13" s="520" t="e">
        <f ca="1">+IF(AND(ISNUMBER(OFFSET('Water Data'!$H$4,0,10*ROW('Water Data'!H7))),'Data Summary'!CE13="Yes"),100-OFFSET('Water Data'!$H$4,0,10*ROW('Water Data'!H7)),NA())</f>
        <v>#N/A</v>
      </c>
      <c r="Q13" s="520" t="e">
        <f ca="1">+IF(AND(ISNUMBER(OFFSET('Water Data'!$H$6,0,10*ROW('Water Data'!H7))),'Data Summary'!CF13="Yes"),OFFSET('Water Data'!$H$6,0,10*ROW('Water Data'!H7)),NA())</f>
        <v>#N/A</v>
      </c>
      <c r="R13" s="520" t="e">
        <f ca="1">+IF(AND(ISNUMBER(OFFSET('Water Data'!$H$9,0,10*ROW('Water Data'!H7))),'Data Summary'!CG13="Yes"),OFFSET('Water Data'!$H$9,0,10*ROW('Water Data'!H7)),NA())</f>
        <v>#N/A</v>
      </c>
      <c r="S13" s="520" t="e">
        <f ca="1">+IF(AND(ISNUMBER(OFFSET('Water Data'!$I$4,0,10*ROW('Water Data'!I7))),'Data Summary'!CH13="Yes"),100-OFFSET('Water Data'!$I$4,0,10*ROW('Water Data'!I7)),NA())</f>
        <v>#N/A</v>
      </c>
      <c r="T13" s="520" t="e">
        <f ca="1">+IF(AND(ISNUMBER(OFFSET('Water Data'!$I$6,0,10*ROW('Water Data'!I7))),'Data Summary'!CI13="Yes"),OFFSET('Water Data'!$I$6,0,10*ROW('Water Data'!I7)),NA())</f>
        <v>#N/A</v>
      </c>
      <c r="U13" s="520" t="e">
        <f ca="1">+IF(AND(ISNUMBER(OFFSET('Water Data'!$I$9,0,10*ROW('Water Data'!I7))),'Data Summary'!CJ13="Yes"),OFFSET('Water Data'!$I$9,0,10*ROW('Water Data'!I7)),NA())</f>
        <v>#N/A</v>
      </c>
      <c r="V13" s="521" t="e">
        <f ca="1">+IF(AND(ISNUMBER(OFFSET('Sanitation Data'!$D$4,0,10*ROW('Sanitation Data'!D7))),'Data Summary'!CK13="Yes"),100-OFFSET('Sanitation Data'!$D$4,0,10*ROW('Sanitation Data'!D7)),NA())</f>
        <v>#N/A</v>
      </c>
      <c r="W13" s="521" t="e">
        <f ca="1">+IF(AND(ISNUMBER(OFFSET('Sanitation Data'!$D$6,0,10*ROW('Sanitation Data'!D7))),'Data Summary'!CL13="Yes"),OFFSET('Sanitation Data'!$D$6,0,10*ROW('Sanitation Data'!D7)),NA())</f>
        <v>#N/A</v>
      </c>
      <c r="X13" s="521" t="e">
        <f ca="1">+IF(AND(ISNUMBER(OFFSET('Sanitation Data'!$D$10,0,10*ROW('Sanitation Data'!D7))),'Data Summary'!CM13="Yes"),OFFSET('Sanitation Data'!$D$10,0,10*ROW('Sanitation Data'!D7)),NA())</f>
        <v>#N/A</v>
      </c>
      <c r="Y13" s="521" t="e">
        <f ca="1">+IF(AND(ISNUMBER(OFFSET('Sanitation Data'!$D$11,0,10*ROW('Sanitation Data'!D7))),'Data Summary'!CN13="Yes"),OFFSET('Sanitation Data'!$D$11,0,10*ROW('Sanitation Data'!D7)),NA())</f>
        <v>#N/A</v>
      </c>
      <c r="Z13" s="521" t="e">
        <f ca="1">+IF(AND(ISNUMBER(OFFSET('Sanitation Data'!$D$12,0,10*ROW('Sanitation Data'!D7))),'Data Summary'!CO13="Yes"),OFFSET('Sanitation Data'!$D$12,0,10*ROW('Sanitation Data'!D7)),NA())</f>
        <v>#N/A</v>
      </c>
      <c r="AA13" s="521" t="e">
        <f ca="1">+IF(AND(ISNUMBER(OFFSET('Sanitation Data'!$E$4,0,10*ROW('Sanitation Data'!E7))),'Data Summary'!CP13="Yes"),100-OFFSET('Sanitation Data'!$E$4,0,10*ROW('Sanitation Data'!E7)),NA())</f>
        <v>#N/A</v>
      </c>
      <c r="AB13" s="521" t="e">
        <f ca="1">+IF(AND(ISNUMBER(OFFSET('Sanitation Data'!$E$6,0,10*ROW('Sanitation Data'!E7))),'Data Summary'!CQ13="Yes"),OFFSET('Sanitation Data'!$E$6,0,10*ROW('Sanitation Data'!E7)),NA())</f>
        <v>#N/A</v>
      </c>
      <c r="AC13" s="521" t="e">
        <f ca="1">+IF(AND(ISNUMBER(OFFSET('Sanitation Data'!$E$10,0,10*ROW('Sanitation Data'!E7))),'Data Summary'!CR13="Yes"),OFFSET('Sanitation Data'!$E$10,0,10*ROW('Sanitation Data'!E7)),NA())</f>
        <v>#N/A</v>
      </c>
      <c r="AD13" s="521" t="e">
        <f ca="1">+IF(AND(ISNUMBER(OFFSET('Sanitation Data'!$E$11,0,10*ROW('Sanitation Data'!E7))),'Data Summary'!CS13="Yes"),OFFSET('Sanitation Data'!$E$11,0,10*ROW('Sanitation Data'!E7)),NA())</f>
        <v>#N/A</v>
      </c>
      <c r="AE13" s="521" t="e">
        <f ca="1">+IF(AND(ISNUMBER(OFFSET('Sanitation Data'!$E$12,0,10*ROW('Sanitation Data'!E7))),'Data Summary'!CT13="Yes"),OFFSET('Sanitation Data'!$E$12,0,10*ROW('Sanitation Data'!E7)),NA())</f>
        <v>#N/A</v>
      </c>
      <c r="AF13" s="521" t="e">
        <f ca="1">+IF(AND(ISNUMBER(OFFSET('Sanitation Data'!$F$4,0,10*ROW('Sanitation Data'!F7))),'Data Summary'!CU13="Yes"),100-OFFSET('Sanitation Data'!$F$4,0,10*ROW('Sanitation Data'!F7)),NA())</f>
        <v>#N/A</v>
      </c>
      <c r="AG13" s="521" t="e">
        <f ca="1">+IF(AND(ISNUMBER(OFFSET('Sanitation Data'!$F$6,0,10*ROW('Sanitation Data'!F7))),'Data Summary'!CV13="Yes"),OFFSET('Sanitation Data'!$F$6,0,10*ROW('Sanitation Data'!F7)),NA())</f>
        <v>#N/A</v>
      </c>
      <c r="AH13" s="521" t="e">
        <f ca="1">+IF(AND(ISNUMBER(OFFSET('Sanitation Data'!$F$10,0,10*ROW('Sanitation Data'!F7))),'Data Summary'!CW13="Yes"),OFFSET('Sanitation Data'!$F$10,0,10*ROW('Sanitation Data'!F7)),NA())</f>
        <v>#N/A</v>
      </c>
      <c r="AI13" s="521" t="e">
        <f ca="1">+IF(AND(ISNUMBER(OFFSET('Sanitation Data'!$F$11,0,10*ROW('Sanitation Data'!F7))),'Data Summary'!CX13="Yes"),OFFSET('Sanitation Data'!$F$11,0,10*ROW('Sanitation Data'!F7)),NA())</f>
        <v>#N/A</v>
      </c>
      <c r="AJ13" s="521" t="e">
        <f ca="1">+IF(AND(ISNUMBER(OFFSET('Sanitation Data'!$F$12,0,10*ROW('Sanitation Data'!F7))),'Data Summary'!CY13="Yes"),OFFSET('Sanitation Data'!$F$12,0,10*ROW('Sanitation Data'!F7)),NA())</f>
        <v>#N/A</v>
      </c>
      <c r="AK13" s="521" t="e">
        <f ca="1">+IF(AND(ISNUMBER(OFFSET('Sanitation Data'!$G$4,0,10*ROW('Sanitation Data'!G7))),'Data Summary'!CZ13="Yes"),100-OFFSET('Sanitation Data'!$G$4,0,10*ROW('Sanitation Data'!G7)),NA())</f>
        <v>#N/A</v>
      </c>
      <c r="AL13" s="521" t="e">
        <f ca="1">+IF(AND(ISNUMBER(OFFSET('Sanitation Data'!$G$6,0,10*ROW('Sanitation Data'!G7))),'Data Summary'!DA13="Yes"),OFFSET('Sanitation Data'!$G$6,0,10*ROW('Sanitation Data'!G7)),NA())</f>
        <v>#N/A</v>
      </c>
      <c r="AM13" s="521" t="e">
        <f ca="1">+IF(AND(ISNUMBER(OFFSET('Sanitation Data'!$G$10,0,10*ROW('Sanitation Data'!G7))),'Data Summary'!DB13="Yes"),OFFSET('Sanitation Data'!$G$10,0,10*ROW('Sanitation Data'!G7)),NA())</f>
        <v>#N/A</v>
      </c>
      <c r="AN13" s="521" t="e">
        <f ca="1">+IF(AND(ISNUMBER(OFFSET('Sanitation Data'!$G$11,0,10*ROW('Sanitation Data'!G7))),'Data Summary'!DC13="Yes"),OFFSET('Sanitation Data'!$G$11,0,10*ROW('Sanitation Data'!G7)),NA())</f>
        <v>#N/A</v>
      </c>
      <c r="AO13" s="521" t="e">
        <f ca="1">+IF(AND(ISNUMBER(OFFSET('Sanitation Data'!$G$12,0,10*ROW('Sanitation Data'!G7))),'Data Summary'!DD13="Yes"),OFFSET('Sanitation Data'!$G$12,0,10*ROW('Sanitation Data'!G7)),NA())</f>
        <v>#N/A</v>
      </c>
      <c r="AP13" s="521" t="e">
        <f ca="1">+IF(AND(ISNUMBER(OFFSET('Sanitation Data'!$H$4,0,10*ROW('Sanitation Data'!H7))),'Data Summary'!DE13="Yes"),100-OFFSET('Sanitation Data'!$H$4,0,10*ROW('Sanitation Data'!H7)),NA())</f>
        <v>#N/A</v>
      </c>
      <c r="AQ13" s="521" t="e">
        <f ca="1">+IF(AND(ISNUMBER(OFFSET('Sanitation Data'!$H$6,0,10*ROW('Sanitation Data'!H7))),'Data Summary'!DF13="Yes"),OFFSET('Sanitation Data'!$H$6,0,10*ROW('Sanitation Data'!H7)),NA())</f>
        <v>#N/A</v>
      </c>
      <c r="AR13" s="521" t="e">
        <f ca="1">+IF(AND(ISNUMBER(OFFSET('Sanitation Data'!$H$10,0,10*ROW('Sanitation Data'!H7))),'Data Summary'!DG13="Yes"),OFFSET('Sanitation Data'!$H$10,0,10*ROW('Sanitation Data'!H7)),NA())</f>
        <v>#N/A</v>
      </c>
      <c r="AS13" s="521" t="e">
        <f ca="1">+IF(AND(ISNUMBER(OFFSET('Sanitation Data'!$H$11,0,10*ROW('Sanitation Data'!H7))),'Data Summary'!DH13="Yes"),OFFSET('Sanitation Data'!$H$11,0,10*ROW('Sanitation Data'!H7)),NA())</f>
        <v>#N/A</v>
      </c>
      <c r="AT13" s="521" t="e">
        <f ca="1">+IF(AND(ISNUMBER(OFFSET('Sanitation Data'!$H$12,0,10*ROW('Sanitation Data'!H7))),'Data Summary'!DI13="Yes"),OFFSET('Sanitation Data'!$H$12,0,10*ROW('Sanitation Data'!H7)),NA())</f>
        <v>#N/A</v>
      </c>
      <c r="AU13" s="521" t="e">
        <f ca="1">+IF(AND(ISNUMBER(OFFSET('Sanitation Data'!$I$4,0,10*ROW('Sanitation Data'!I7))),'Data Summary'!DJ13="Yes"),100-OFFSET('Sanitation Data'!$I$4,0,10*ROW('Sanitation Data'!I7)),NA())</f>
        <v>#N/A</v>
      </c>
      <c r="AV13" s="521" t="e">
        <f ca="1">+IF(AND(ISNUMBER(OFFSET('Sanitation Data'!$I$6,0,10*ROW('Sanitation Data'!I7))),'Data Summary'!DK13="Yes"),OFFSET('Sanitation Data'!$I$6,0,10*ROW('Sanitation Data'!I7)),NA())</f>
        <v>#N/A</v>
      </c>
      <c r="AW13" s="521" t="e">
        <f ca="1">+IF(AND(ISNUMBER(OFFSET('Sanitation Data'!$I$10,0,10*ROW('Sanitation Data'!I7))),'Data Summary'!DL13="Yes"),OFFSET('Sanitation Data'!$I$10,0,10*ROW('Sanitation Data'!I7)),NA())</f>
        <v>#N/A</v>
      </c>
      <c r="AX13" s="521" t="e">
        <f ca="1">+IF(AND(ISNUMBER(OFFSET('Sanitation Data'!$I$11,0,10*ROW('Sanitation Data'!I7))),'Data Summary'!DM13="Yes"),OFFSET('Sanitation Data'!$I$11,0,10*ROW('Sanitation Data'!I7)),NA())</f>
        <v>#N/A</v>
      </c>
      <c r="AY13" s="521" t="e">
        <f ca="1">+IF(AND(ISNUMBER(OFFSET('Sanitation Data'!$I$12,0,10*ROW('Sanitation Data'!I7))),'Data Summary'!DN13="Yes"),OFFSET('Sanitation Data'!$I$12,0,10*ROW('Sanitation Data'!I7)),NA())</f>
        <v>#N/A</v>
      </c>
      <c r="AZ13" s="522" t="e">
        <f ca="1">+IF(AND(ISNUMBER(OFFSET('Hygiene Data'!$D$5,0,10*ROW('Hygiene Data'!D7))),'Data Summary'!DO13="Yes"),OFFSET('Hygiene Data'!$D$5,0,10*ROW('Hygiene Data'!D7)),NA())</f>
        <v>#N/A</v>
      </c>
      <c r="BA13" s="522" t="e">
        <f ca="1">+IF(AND(ISNUMBER(OFFSET('Hygiene Data'!$D$7,0,10*ROW('Hygiene Data'!D7))),'Data Summary'!DP13="Yes"),OFFSET('Hygiene Data'!$D$7,0,10*ROW('Hygiene Data'!D7)),NA())</f>
        <v>#N/A</v>
      </c>
      <c r="BB13" s="522" t="e">
        <f ca="1">+IF(AND(ISNUMBER(OFFSET('Hygiene Data'!$D$9,0,10*ROW('Hygiene Data'!D7))),'Data Summary'!DQ13="Yes"),OFFSET('Hygiene Data'!$D$9,0,10*ROW('Hygiene Data'!D7)),NA())</f>
        <v>#N/A</v>
      </c>
      <c r="BC13" s="522" t="e">
        <f ca="1">+IF(AND(ISNUMBER(OFFSET('Hygiene Data'!$E$5,0,10*ROW('Hygiene Data'!E7))),'Data Summary'!DR13="Yes"),OFFSET('Hygiene Data'!$E$5,0,10*ROW('Hygiene Data'!E7)),NA())</f>
        <v>#N/A</v>
      </c>
      <c r="BD13" s="522" t="e">
        <f ca="1">+IF(AND(ISNUMBER(OFFSET('Hygiene Data'!$E$7,0,10*ROW('Hygiene Data'!E7))),'Data Summary'!DS13="Yes"),OFFSET('Hygiene Data'!$E$7,0,10*ROW('Hygiene Data'!E7)),NA())</f>
        <v>#N/A</v>
      </c>
      <c r="BE13" s="522" t="e">
        <f ca="1">+IF(AND(ISNUMBER(OFFSET('Hygiene Data'!$E$9,0,10*ROW('Hygiene Data'!E7))),'Data Summary'!DT13="Yes"),OFFSET('Hygiene Data'!$E$9,0,10*ROW('Hygiene Data'!E7)),NA())</f>
        <v>#N/A</v>
      </c>
      <c r="BF13" s="522" t="e">
        <f ca="1">+IF(AND(ISNUMBER(OFFSET('Hygiene Data'!$F$5,0,10*ROW('Hygiene Data'!F7))),'Data Summary'!DU13="Yes"),OFFSET('Hygiene Data'!$F$5,0,10*ROW('Hygiene Data'!F7)),NA())</f>
        <v>#N/A</v>
      </c>
      <c r="BG13" s="522" t="e">
        <f ca="1">+IF(AND(ISNUMBER(OFFSET('Hygiene Data'!$F$7,0,10*ROW('Hygiene Data'!F7))),'Data Summary'!DV13="Yes"),OFFSET('Hygiene Data'!$F$7,0,10*ROW('Hygiene Data'!F7)),NA())</f>
        <v>#N/A</v>
      </c>
      <c r="BH13" s="522" t="e">
        <f ca="1">+IF(AND(ISNUMBER(OFFSET('Hygiene Data'!$F$9,0,10*ROW('Hygiene Data'!F7))),'Data Summary'!DW13="Yes"),OFFSET('Hygiene Data'!$F$9,0,10*ROW('Hygiene Data'!F7)),NA())</f>
        <v>#N/A</v>
      </c>
      <c r="BI13" s="522" t="e">
        <f ca="1">+IF(AND(ISNUMBER(OFFSET('Hygiene Data'!$G$5,0,10*ROW('Hygiene Data'!G7))),'Data Summary'!DX13="Yes"),OFFSET('Hygiene Data'!$G$5,0,10*ROW('Hygiene Data'!G7)),NA())</f>
        <v>#N/A</v>
      </c>
      <c r="BJ13" s="522" t="e">
        <f ca="1">+IF(AND(ISNUMBER(OFFSET('Hygiene Data'!$G$7,0,10*ROW('Hygiene Data'!G7))),'Data Summary'!DY13="Yes"),OFFSET('Hygiene Data'!$G$7,0,10*ROW('Hygiene Data'!G7)),NA())</f>
        <v>#N/A</v>
      </c>
      <c r="BK13" s="522" t="e">
        <f ca="1">+IF(AND(ISNUMBER(OFFSET('Hygiene Data'!$G$9,0,10*ROW('Hygiene Data'!G7))),'Data Summary'!DZ13="Yes"),OFFSET('Hygiene Data'!$G$9,0,10*ROW('Hygiene Data'!G7)),NA())</f>
        <v>#N/A</v>
      </c>
      <c r="BL13" s="522" t="e">
        <f ca="1">+IF(AND(ISNUMBER(OFFSET('Hygiene Data'!$H$5,0,10*ROW('Hygiene Data'!H7))),'Data Summary'!EA13="Yes"),OFFSET('Hygiene Data'!$H$5,0,10*ROW('Hygiene Data'!H7)),NA())</f>
        <v>#N/A</v>
      </c>
      <c r="BM13" s="522" t="e">
        <f ca="1">+IF(AND(ISNUMBER(OFFSET('Hygiene Data'!$H$7,0,10*ROW('Hygiene Data'!H7))),'Data Summary'!EB13="Yes"),OFFSET('Hygiene Data'!$H$7,0,10*ROW('Hygiene Data'!H7)),NA())</f>
        <v>#N/A</v>
      </c>
      <c r="BN13" s="522" t="e">
        <f ca="1">+IF(AND(ISNUMBER(OFFSET('Hygiene Data'!$H$9,0,10*ROW('Hygiene Data'!H7))),'Data Summary'!EC13="Yes"),OFFSET('Hygiene Data'!$H$9,0,10*ROW('Hygiene Data'!H7)),NA())</f>
        <v>#N/A</v>
      </c>
      <c r="BO13" s="522" t="e">
        <f ca="1">+IF(AND(ISNUMBER(OFFSET('Hygiene Data'!$I$5,0,10*ROW('Hygiene Data'!I7))),'Data Summary'!ED13="Yes"),OFFSET('Hygiene Data'!$I$5,0,10*ROW('Hygiene Data'!I7)),NA())</f>
        <v>#N/A</v>
      </c>
      <c r="BP13" s="522" t="e">
        <f ca="1">+IF(AND(ISNUMBER(OFFSET('Hygiene Data'!$I$7,0,10*ROW('Hygiene Data'!I7))),'Data Summary'!EE13="Yes"),OFFSET('Hygiene Data'!$I$7,0,10*ROW('Hygiene Data'!I7)),NA())</f>
        <v>#N/A</v>
      </c>
      <c r="BQ13" s="522" t="e">
        <f ca="1">+IF(AND(ISNUMBER(OFFSET('Hygiene Data'!$I$9,0,10*ROW('Hygiene Data'!I7))),'Data Summary'!EF13="Yes"),OFFSET('Hygiene Data'!$I$9,0,10*ROW('Hygiene Data'!I7)),NA())</f>
        <v>#N/A</v>
      </c>
    </row>
    <row r="14" spans="1:69" x14ac:dyDescent="0.25">
      <c r="A14" s="518" t="e">
        <f ca="1">+RIGHT('Data Summary'!A14,LEN('Data Summary'!A14)-9)</f>
        <v>#VALUE!</v>
      </c>
      <c r="B14" s="492" t="str">
        <f ca="1">+IF(ISTEXT('Data Summary'!B14),'Data Summary'!B14,"")</f>
        <v/>
      </c>
      <c r="C14" s="519" t="e">
        <f ca="1">+VALUE('Data Summary'!C14)</f>
        <v>#VALUE!</v>
      </c>
      <c r="D14" s="520" t="e">
        <f ca="1">+IF(AND(ISNUMBER(OFFSET('Water Data'!$D$4,0,10*ROW('Water Data'!D8))),'Data Summary'!BS14="Yes"),100-OFFSET('Water Data'!$D$4,0,10*ROW('Water Data'!D8)),NA())</f>
        <v>#N/A</v>
      </c>
      <c r="E14" s="520" t="e">
        <f ca="1">+IF(AND(ISNUMBER(OFFSET('Water Data'!$D$6,0,10*ROW('Water Data'!D8))),'Data Summary'!BT14="Yes"),OFFSET('Water Data'!$D$6,0,10*ROW('Water Data'!D8)),NA())</f>
        <v>#N/A</v>
      </c>
      <c r="F14" s="520" t="e">
        <f ca="1">+IF(AND(ISNUMBER(OFFSET('Water Data'!$D$9,0,10*ROW('Water Data'!D8))),'Data Summary'!BU14="Yes"),OFFSET('Water Data'!$D$9,0,10*ROW('Water Data'!D8)),NA())</f>
        <v>#N/A</v>
      </c>
      <c r="G14" s="520" t="e">
        <f ca="1">+IF(AND(ISNUMBER(OFFSET('Water Data'!$E$4,0,10*ROW('Water Data'!E8))),'Data Summary'!BV14="Yes"),100-OFFSET('Water Data'!$E$4,0,10*ROW('Water Data'!E8)),NA())</f>
        <v>#N/A</v>
      </c>
      <c r="H14" s="520" t="e">
        <f ca="1">+IF(AND(ISNUMBER(OFFSET('Water Data'!$E$6,0,10*ROW('Water Data'!E8))),'Data Summary'!BW14="Yes"),OFFSET('Water Data'!$E$6,0,10*ROW('Water Data'!E8)),NA())</f>
        <v>#N/A</v>
      </c>
      <c r="I14" s="520" t="e">
        <f ca="1">+IF(AND(ISNUMBER(OFFSET('Water Data'!$E$9,0,10*ROW('Water Data'!E8))),'Data Summary'!BX14="Yes"),OFFSET('Water Data'!$E$9,0,10*ROW('Water Data'!E8)),NA())</f>
        <v>#N/A</v>
      </c>
      <c r="J14" s="520" t="e">
        <f ca="1">+IF(AND(ISNUMBER(OFFSET('Water Data'!$F$4,0,10*ROW('Water Data'!F8))),'Data Summary'!BY14="Yes"),100-OFFSET('Water Data'!$F$4,0,10*ROW('Water Data'!F8)),NA())</f>
        <v>#N/A</v>
      </c>
      <c r="K14" s="520" t="e">
        <f ca="1">+IF(AND(ISNUMBER(OFFSET('Water Data'!$F$6,0,10*ROW('Water Data'!F8))),'Data Summary'!BZ14="Yes"),OFFSET('Water Data'!$F$6,0,10*ROW('Water Data'!F8)),NA())</f>
        <v>#N/A</v>
      </c>
      <c r="L14" s="520" t="e">
        <f ca="1">+IF(AND(ISNUMBER(OFFSET('Water Data'!$F$9,0,10*ROW('Water Data'!F8))),'Data Summary'!CA14="Yes"),OFFSET('Water Data'!$F$9,0,10*ROW('Water Data'!F8)),NA())</f>
        <v>#N/A</v>
      </c>
      <c r="M14" s="520" t="e">
        <f ca="1">+IF(AND(ISNUMBER(OFFSET('Water Data'!$G$4,0,10*ROW('Water Data'!G8))),'Data Summary'!CB14="Yes"),100-OFFSET('Water Data'!$G$4,0,10*ROW('Water Data'!G8)),NA())</f>
        <v>#N/A</v>
      </c>
      <c r="N14" s="520" t="e">
        <f ca="1">+IF(AND(ISNUMBER(OFFSET('Water Data'!$G$6,0,10*ROW('Water Data'!G8))),'Data Summary'!CC14="Yes"),OFFSET('Water Data'!$G$6,0,10*ROW('Water Data'!G8)),NA())</f>
        <v>#N/A</v>
      </c>
      <c r="O14" s="520" t="e">
        <f ca="1">+IF(AND(ISNUMBER(OFFSET('Water Data'!$G$9,0,10*ROW('Water Data'!G8))),'Data Summary'!CD14="Yes"),OFFSET('Water Data'!$G$9,0,10*ROW('Water Data'!G8)),NA())</f>
        <v>#N/A</v>
      </c>
      <c r="P14" s="520" t="e">
        <f ca="1">+IF(AND(ISNUMBER(OFFSET('Water Data'!$H$4,0,10*ROW('Water Data'!H8))),'Data Summary'!CE14="Yes"),100-OFFSET('Water Data'!$H$4,0,10*ROW('Water Data'!H8)),NA())</f>
        <v>#N/A</v>
      </c>
      <c r="Q14" s="520" t="e">
        <f ca="1">+IF(AND(ISNUMBER(OFFSET('Water Data'!$H$6,0,10*ROW('Water Data'!H8))),'Data Summary'!CF14="Yes"),OFFSET('Water Data'!$H$6,0,10*ROW('Water Data'!H8)),NA())</f>
        <v>#N/A</v>
      </c>
      <c r="R14" s="520" t="e">
        <f ca="1">+IF(AND(ISNUMBER(OFFSET('Water Data'!$H$9,0,10*ROW('Water Data'!H8))),'Data Summary'!CG14="Yes"),OFFSET('Water Data'!$H$9,0,10*ROW('Water Data'!H8)),NA())</f>
        <v>#N/A</v>
      </c>
      <c r="S14" s="520" t="e">
        <f ca="1">+IF(AND(ISNUMBER(OFFSET('Water Data'!$I$4,0,10*ROW('Water Data'!I8))),'Data Summary'!CH14="Yes"),100-OFFSET('Water Data'!$I$4,0,10*ROW('Water Data'!I8)),NA())</f>
        <v>#N/A</v>
      </c>
      <c r="T14" s="520" t="e">
        <f ca="1">+IF(AND(ISNUMBER(OFFSET('Water Data'!$I$6,0,10*ROW('Water Data'!I8))),'Data Summary'!CI14="Yes"),OFFSET('Water Data'!$I$6,0,10*ROW('Water Data'!I8)),NA())</f>
        <v>#N/A</v>
      </c>
      <c r="U14" s="520" t="e">
        <f ca="1">+IF(AND(ISNUMBER(OFFSET('Water Data'!$I$9,0,10*ROW('Water Data'!I8))),'Data Summary'!CJ14="Yes"),OFFSET('Water Data'!$I$9,0,10*ROW('Water Data'!I8)),NA())</f>
        <v>#N/A</v>
      </c>
      <c r="V14" s="521" t="e">
        <f ca="1">+IF(AND(ISNUMBER(OFFSET('Sanitation Data'!$D$4,0,10*ROW('Sanitation Data'!D8))),'Data Summary'!CK14="Yes"),100-OFFSET('Sanitation Data'!$D$4,0,10*ROW('Sanitation Data'!D8)),NA())</f>
        <v>#N/A</v>
      </c>
      <c r="W14" s="521" t="e">
        <f ca="1">+IF(AND(ISNUMBER(OFFSET('Sanitation Data'!$D$6,0,10*ROW('Sanitation Data'!D8))),'Data Summary'!CL14="Yes"),OFFSET('Sanitation Data'!$D$6,0,10*ROW('Sanitation Data'!D8)),NA())</f>
        <v>#N/A</v>
      </c>
      <c r="X14" s="521" t="e">
        <f ca="1">+IF(AND(ISNUMBER(OFFSET('Sanitation Data'!$D$10,0,10*ROW('Sanitation Data'!D8))),'Data Summary'!CM14="Yes"),OFFSET('Sanitation Data'!$D$10,0,10*ROW('Sanitation Data'!D8)),NA())</f>
        <v>#N/A</v>
      </c>
      <c r="Y14" s="521" t="e">
        <f ca="1">+IF(AND(ISNUMBER(OFFSET('Sanitation Data'!$D$11,0,10*ROW('Sanitation Data'!D8))),'Data Summary'!CN14="Yes"),OFFSET('Sanitation Data'!$D$11,0,10*ROW('Sanitation Data'!D8)),NA())</f>
        <v>#N/A</v>
      </c>
      <c r="Z14" s="521" t="e">
        <f ca="1">+IF(AND(ISNUMBER(OFFSET('Sanitation Data'!$D$12,0,10*ROW('Sanitation Data'!D8))),'Data Summary'!CO14="Yes"),OFFSET('Sanitation Data'!$D$12,0,10*ROW('Sanitation Data'!D8)),NA())</f>
        <v>#N/A</v>
      </c>
      <c r="AA14" s="521" t="e">
        <f ca="1">+IF(AND(ISNUMBER(OFFSET('Sanitation Data'!$E$4,0,10*ROW('Sanitation Data'!E8))),'Data Summary'!CP14="Yes"),100-OFFSET('Sanitation Data'!$E$4,0,10*ROW('Sanitation Data'!E8)),NA())</f>
        <v>#N/A</v>
      </c>
      <c r="AB14" s="521" t="e">
        <f ca="1">+IF(AND(ISNUMBER(OFFSET('Sanitation Data'!$E$6,0,10*ROW('Sanitation Data'!E8))),'Data Summary'!CQ14="Yes"),OFFSET('Sanitation Data'!$E$6,0,10*ROW('Sanitation Data'!E8)),NA())</f>
        <v>#N/A</v>
      </c>
      <c r="AC14" s="521" t="e">
        <f ca="1">+IF(AND(ISNUMBER(OFFSET('Sanitation Data'!$E$10,0,10*ROW('Sanitation Data'!E8))),'Data Summary'!CR14="Yes"),OFFSET('Sanitation Data'!$E$10,0,10*ROW('Sanitation Data'!E8)),NA())</f>
        <v>#N/A</v>
      </c>
      <c r="AD14" s="521" t="e">
        <f ca="1">+IF(AND(ISNUMBER(OFFSET('Sanitation Data'!$E$11,0,10*ROW('Sanitation Data'!E8))),'Data Summary'!CS14="Yes"),OFFSET('Sanitation Data'!$E$11,0,10*ROW('Sanitation Data'!E8)),NA())</f>
        <v>#N/A</v>
      </c>
      <c r="AE14" s="521" t="e">
        <f ca="1">+IF(AND(ISNUMBER(OFFSET('Sanitation Data'!$E$12,0,10*ROW('Sanitation Data'!E8))),'Data Summary'!CT14="Yes"),OFFSET('Sanitation Data'!$E$12,0,10*ROW('Sanitation Data'!E8)),NA())</f>
        <v>#N/A</v>
      </c>
      <c r="AF14" s="521" t="e">
        <f ca="1">+IF(AND(ISNUMBER(OFFSET('Sanitation Data'!$F$4,0,10*ROW('Sanitation Data'!F8))),'Data Summary'!CU14="Yes"),100-OFFSET('Sanitation Data'!$F$4,0,10*ROW('Sanitation Data'!F8)),NA())</f>
        <v>#N/A</v>
      </c>
      <c r="AG14" s="521" t="e">
        <f ca="1">+IF(AND(ISNUMBER(OFFSET('Sanitation Data'!$F$6,0,10*ROW('Sanitation Data'!F8))),'Data Summary'!CV14="Yes"),OFFSET('Sanitation Data'!$F$6,0,10*ROW('Sanitation Data'!F8)),NA())</f>
        <v>#N/A</v>
      </c>
      <c r="AH14" s="521" t="e">
        <f ca="1">+IF(AND(ISNUMBER(OFFSET('Sanitation Data'!$F$10,0,10*ROW('Sanitation Data'!F8))),'Data Summary'!CW14="Yes"),OFFSET('Sanitation Data'!$F$10,0,10*ROW('Sanitation Data'!F8)),NA())</f>
        <v>#N/A</v>
      </c>
      <c r="AI14" s="521" t="e">
        <f ca="1">+IF(AND(ISNUMBER(OFFSET('Sanitation Data'!$F$11,0,10*ROW('Sanitation Data'!F8))),'Data Summary'!CX14="Yes"),OFFSET('Sanitation Data'!$F$11,0,10*ROW('Sanitation Data'!F8)),NA())</f>
        <v>#N/A</v>
      </c>
      <c r="AJ14" s="521" t="e">
        <f ca="1">+IF(AND(ISNUMBER(OFFSET('Sanitation Data'!$F$12,0,10*ROW('Sanitation Data'!F8))),'Data Summary'!CY14="Yes"),OFFSET('Sanitation Data'!$F$12,0,10*ROW('Sanitation Data'!F8)),NA())</f>
        <v>#N/A</v>
      </c>
      <c r="AK14" s="521" t="e">
        <f ca="1">+IF(AND(ISNUMBER(OFFSET('Sanitation Data'!$G$4,0,10*ROW('Sanitation Data'!G8))),'Data Summary'!CZ14="Yes"),100-OFFSET('Sanitation Data'!$G$4,0,10*ROW('Sanitation Data'!G8)),NA())</f>
        <v>#N/A</v>
      </c>
      <c r="AL14" s="521" t="e">
        <f ca="1">+IF(AND(ISNUMBER(OFFSET('Sanitation Data'!$G$6,0,10*ROW('Sanitation Data'!G8))),'Data Summary'!DA14="Yes"),OFFSET('Sanitation Data'!$G$6,0,10*ROW('Sanitation Data'!G8)),NA())</f>
        <v>#N/A</v>
      </c>
      <c r="AM14" s="521" t="e">
        <f ca="1">+IF(AND(ISNUMBER(OFFSET('Sanitation Data'!$G$10,0,10*ROW('Sanitation Data'!G8))),'Data Summary'!DB14="Yes"),OFFSET('Sanitation Data'!$G$10,0,10*ROW('Sanitation Data'!G8)),NA())</f>
        <v>#N/A</v>
      </c>
      <c r="AN14" s="521" t="e">
        <f ca="1">+IF(AND(ISNUMBER(OFFSET('Sanitation Data'!$G$11,0,10*ROW('Sanitation Data'!G8))),'Data Summary'!DC14="Yes"),OFFSET('Sanitation Data'!$G$11,0,10*ROW('Sanitation Data'!G8)),NA())</f>
        <v>#N/A</v>
      </c>
      <c r="AO14" s="521" t="e">
        <f ca="1">+IF(AND(ISNUMBER(OFFSET('Sanitation Data'!$G$12,0,10*ROW('Sanitation Data'!G8))),'Data Summary'!DD14="Yes"),OFFSET('Sanitation Data'!$G$12,0,10*ROW('Sanitation Data'!G8)),NA())</f>
        <v>#N/A</v>
      </c>
      <c r="AP14" s="521" t="e">
        <f ca="1">+IF(AND(ISNUMBER(OFFSET('Sanitation Data'!$H$4,0,10*ROW('Sanitation Data'!H8))),'Data Summary'!DE14="Yes"),100-OFFSET('Sanitation Data'!$H$4,0,10*ROW('Sanitation Data'!H8)),NA())</f>
        <v>#N/A</v>
      </c>
      <c r="AQ14" s="521" t="e">
        <f ca="1">+IF(AND(ISNUMBER(OFFSET('Sanitation Data'!$H$6,0,10*ROW('Sanitation Data'!H8))),'Data Summary'!DF14="Yes"),OFFSET('Sanitation Data'!$H$6,0,10*ROW('Sanitation Data'!H8)),NA())</f>
        <v>#N/A</v>
      </c>
      <c r="AR14" s="521" t="e">
        <f ca="1">+IF(AND(ISNUMBER(OFFSET('Sanitation Data'!$H$10,0,10*ROW('Sanitation Data'!H8))),'Data Summary'!DG14="Yes"),OFFSET('Sanitation Data'!$H$10,0,10*ROW('Sanitation Data'!H8)),NA())</f>
        <v>#N/A</v>
      </c>
      <c r="AS14" s="521" t="e">
        <f ca="1">+IF(AND(ISNUMBER(OFFSET('Sanitation Data'!$H$11,0,10*ROW('Sanitation Data'!H8))),'Data Summary'!DH14="Yes"),OFFSET('Sanitation Data'!$H$11,0,10*ROW('Sanitation Data'!H8)),NA())</f>
        <v>#N/A</v>
      </c>
      <c r="AT14" s="521" t="e">
        <f ca="1">+IF(AND(ISNUMBER(OFFSET('Sanitation Data'!$H$12,0,10*ROW('Sanitation Data'!H8))),'Data Summary'!DI14="Yes"),OFFSET('Sanitation Data'!$H$12,0,10*ROW('Sanitation Data'!H8)),NA())</f>
        <v>#N/A</v>
      </c>
      <c r="AU14" s="521" t="e">
        <f ca="1">+IF(AND(ISNUMBER(OFFSET('Sanitation Data'!$I$4,0,10*ROW('Sanitation Data'!I8))),'Data Summary'!DJ14="Yes"),100-OFFSET('Sanitation Data'!$I$4,0,10*ROW('Sanitation Data'!I8)),NA())</f>
        <v>#N/A</v>
      </c>
      <c r="AV14" s="521" t="e">
        <f ca="1">+IF(AND(ISNUMBER(OFFSET('Sanitation Data'!$I$6,0,10*ROW('Sanitation Data'!I8))),'Data Summary'!DK14="Yes"),OFFSET('Sanitation Data'!$I$6,0,10*ROW('Sanitation Data'!I8)),NA())</f>
        <v>#N/A</v>
      </c>
      <c r="AW14" s="521" t="e">
        <f ca="1">+IF(AND(ISNUMBER(OFFSET('Sanitation Data'!$I$10,0,10*ROW('Sanitation Data'!I8))),'Data Summary'!DL14="Yes"),OFFSET('Sanitation Data'!$I$10,0,10*ROW('Sanitation Data'!I8)),NA())</f>
        <v>#N/A</v>
      </c>
      <c r="AX14" s="521" t="e">
        <f ca="1">+IF(AND(ISNUMBER(OFFSET('Sanitation Data'!$I$11,0,10*ROW('Sanitation Data'!I8))),'Data Summary'!DM14="Yes"),OFFSET('Sanitation Data'!$I$11,0,10*ROW('Sanitation Data'!I8)),NA())</f>
        <v>#N/A</v>
      </c>
      <c r="AY14" s="521" t="e">
        <f ca="1">+IF(AND(ISNUMBER(OFFSET('Sanitation Data'!$I$12,0,10*ROW('Sanitation Data'!I8))),'Data Summary'!DN14="Yes"),OFFSET('Sanitation Data'!$I$12,0,10*ROW('Sanitation Data'!I8)),NA())</f>
        <v>#N/A</v>
      </c>
      <c r="AZ14" s="522" t="e">
        <f ca="1">+IF(AND(ISNUMBER(OFFSET('Hygiene Data'!$D$5,0,10*ROW('Hygiene Data'!D8))),'Data Summary'!DO14="Yes"),OFFSET('Hygiene Data'!$D$5,0,10*ROW('Hygiene Data'!D8)),NA())</f>
        <v>#N/A</v>
      </c>
      <c r="BA14" s="522" t="e">
        <f ca="1">+IF(AND(ISNUMBER(OFFSET('Hygiene Data'!$D$7,0,10*ROW('Hygiene Data'!D8))),'Data Summary'!DP14="Yes"),OFFSET('Hygiene Data'!$D$7,0,10*ROW('Hygiene Data'!D8)),NA())</f>
        <v>#N/A</v>
      </c>
      <c r="BB14" s="522" t="e">
        <f ca="1">+IF(AND(ISNUMBER(OFFSET('Hygiene Data'!$D$9,0,10*ROW('Hygiene Data'!D8))),'Data Summary'!DQ14="Yes"),OFFSET('Hygiene Data'!$D$9,0,10*ROW('Hygiene Data'!D8)),NA())</f>
        <v>#N/A</v>
      </c>
      <c r="BC14" s="522" t="e">
        <f ca="1">+IF(AND(ISNUMBER(OFFSET('Hygiene Data'!$E$5,0,10*ROW('Hygiene Data'!E8))),'Data Summary'!DR14="Yes"),OFFSET('Hygiene Data'!$E$5,0,10*ROW('Hygiene Data'!E8)),NA())</f>
        <v>#N/A</v>
      </c>
      <c r="BD14" s="522" t="e">
        <f ca="1">+IF(AND(ISNUMBER(OFFSET('Hygiene Data'!$E$7,0,10*ROW('Hygiene Data'!E8))),'Data Summary'!DS14="Yes"),OFFSET('Hygiene Data'!$E$7,0,10*ROW('Hygiene Data'!E8)),NA())</f>
        <v>#N/A</v>
      </c>
      <c r="BE14" s="522" t="e">
        <f ca="1">+IF(AND(ISNUMBER(OFFSET('Hygiene Data'!$E$9,0,10*ROW('Hygiene Data'!E8))),'Data Summary'!DT14="Yes"),OFFSET('Hygiene Data'!$E$9,0,10*ROW('Hygiene Data'!E8)),NA())</f>
        <v>#N/A</v>
      </c>
      <c r="BF14" s="522" t="e">
        <f ca="1">+IF(AND(ISNUMBER(OFFSET('Hygiene Data'!$F$5,0,10*ROW('Hygiene Data'!F8))),'Data Summary'!DU14="Yes"),OFFSET('Hygiene Data'!$F$5,0,10*ROW('Hygiene Data'!F8)),NA())</f>
        <v>#N/A</v>
      </c>
      <c r="BG14" s="522" t="e">
        <f ca="1">+IF(AND(ISNUMBER(OFFSET('Hygiene Data'!$F$7,0,10*ROW('Hygiene Data'!F8))),'Data Summary'!DV14="Yes"),OFFSET('Hygiene Data'!$F$7,0,10*ROW('Hygiene Data'!F8)),NA())</f>
        <v>#N/A</v>
      </c>
      <c r="BH14" s="522" t="e">
        <f ca="1">+IF(AND(ISNUMBER(OFFSET('Hygiene Data'!$F$9,0,10*ROW('Hygiene Data'!F8))),'Data Summary'!DW14="Yes"),OFFSET('Hygiene Data'!$F$9,0,10*ROW('Hygiene Data'!F8)),NA())</f>
        <v>#N/A</v>
      </c>
      <c r="BI14" s="522" t="e">
        <f ca="1">+IF(AND(ISNUMBER(OFFSET('Hygiene Data'!$G$5,0,10*ROW('Hygiene Data'!G8))),'Data Summary'!DX14="Yes"),OFFSET('Hygiene Data'!$G$5,0,10*ROW('Hygiene Data'!G8)),NA())</f>
        <v>#N/A</v>
      </c>
      <c r="BJ14" s="522" t="e">
        <f ca="1">+IF(AND(ISNUMBER(OFFSET('Hygiene Data'!$G$7,0,10*ROW('Hygiene Data'!G8))),'Data Summary'!DY14="Yes"),OFFSET('Hygiene Data'!$G$7,0,10*ROW('Hygiene Data'!G8)),NA())</f>
        <v>#N/A</v>
      </c>
      <c r="BK14" s="522" t="e">
        <f ca="1">+IF(AND(ISNUMBER(OFFSET('Hygiene Data'!$G$9,0,10*ROW('Hygiene Data'!G8))),'Data Summary'!DZ14="Yes"),OFFSET('Hygiene Data'!$G$9,0,10*ROW('Hygiene Data'!G8)),NA())</f>
        <v>#N/A</v>
      </c>
      <c r="BL14" s="522" t="e">
        <f ca="1">+IF(AND(ISNUMBER(OFFSET('Hygiene Data'!$H$5,0,10*ROW('Hygiene Data'!H8))),'Data Summary'!EA14="Yes"),OFFSET('Hygiene Data'!$H$5,0,10*ROW('Hygiene Data'!H8)),NA())</f>
        <v>#N/A</v>
      </c>
      <c r="BM14" s="522" t="e">
        <f ca="1">+IF(AND(ISNUMBER(OFFSET('Hygiene Data'!$H$7,0,10*ROW('Hygiene Data'!H8))),'Data Summary'!EB14="Yes"),OFFSET('Hygiene Data'!$H$7,0,10*ROW('Hygiene Data'!H8)),NA())</f>
        <v>#N/A</v>
      </c>
      <c r="BN14" s="522" t="e">
        <f ca="1">+IF(AND(ISNUMBER(OFFSET('Hygiene Data'!$H$9,0,10*ROW('Hygiene Data'!H8))),'Data Summary'!EC14="Yes"),OFFSET('Hygiene Data'!$H$9,0,10*ROW('Hygiene Data'!H8)),NA())</f>
        <v>#N/A</v>
      </c>
      <c r="BO14" s="522" t="e">
        <f ca="1">+IF(AND(ISNUMBER(OFFSET('Hygiene Data'!$I$5,0,10*ROW('Hygiene Data'!I8))),'Data Summary'!ED14="Yes"),OFFSET('Hygiene Data'!$I$5,0,10*ROW('Hygiene Data'!I8)),NA())</f>
        <v>#N/A</v>
      </c>
      <c r="BP14" s="522" t="e">
        <f ca="1">+IF(AND(ISNUMBER(OFFSET('Hygiene Data'!$I$7,0,10*ROW('Hygiene Data'!I8))),'Data Summary'!EE14="Yes"),OFFSET('Hygiene Data'!$I$7,0,10*ROW('Hygiene Data'!I8)),NA())</f>
        <v>#N/A</v>
      </c>
      <c r="BQ14" s="522" t="e">
        <f ca="1">+IF(AND(ISNUMBER(OFFSET('Hygiene Data'!$I$9,0,10*ROW('Hygiene Data'!I8))),'Data Summary'!EF14="Yes"),OFFSET('Hygiene Data'!$I$9,0,10*ROW('Hygiene Data'!I8)),NA())</f>
        <v>#N/A</v>
      </c>
    </row>
    <row r="15" spans="1:69" x14ac:dyDescent="0.25">
      <c r="A15" s="518" t="e">
        <f ca="1">+RIGHT('Data Summary'!A15,LEN('Data Summary'!A15)-9)</f>
        <v>#VALUE!</v>
      </c>
      <c r="B15" s="492" t="str">
        <f ca="1">+IF(ISTEXT('Data Summary'!B15),'Data Summary'!B15,"")</f>
        <v/>
      </c>
      <c r="C15" s="519" t="e">
        <f ca="1">+VALUE('Data Summary'!C15)</f>
        <v>#VALUE!</v>
      </c>
      <c r="D15" s="520" t="e">
        <f ca="1">+IF(AND(ISNUMBER(OFFSET('Water Data'!$D$4,0,10*ROW('Water Data'!D9))),'Data Summary'!BS15="Yes"),100-OFFSET('Water Data'!$D$4,0,10*ROW('Water Data'!D9)),NA())</f>
        <v>#N/A</v>
      </c>
      <c r="E15" s="520" t="e">
        <f ca="1">+IF(AND(ISNUMBER(OFFSET('Water Data'!$D$6,0,10*ROW('Water Data'!D9))),'Data Summary'!BT15="Yes"),OFFSET('Water Data'!$D$6,0,10*ROW('Water Data'!D9)),NA())</f>
        <v>#N/A</v>
      </c>
      <c r="F15" s="520" t="e">
        <f ca="1">+IF(AND(ISNUMBER(OFFSET('Water Data'!$D$9,0,10*ROW('Water Data'!D9))),'Data Summary'!BU15="Yes"),OFFSET('Water Data'!$D$9,0,10*ROW('Water Data'!D9)),NA())</f>
        <v>#N/A</v>
      </c>
      <c r="G15" s="520" t="e">
        <f ca="1">+IF(AND(ISNUMBER(OFFSET('Water Data'!$E$4,0,10*ROW('Water Data'!E9))),'Data Summary'!BV15="Yes"),100-OFFSET('Water Data'!$E$4,0,10*ROW('Water Data'!E9)),NA())</f>
        <v>#N/A</v>
      </c>
      <c r="H15" s="520" t="e">
        <f ca="1">+IF(AND(ISNUMBER(OFFSET('Water Data'!$E$6,0,10*ROW('Water Data'!E9))),'Data Summary'!BW15="Yes"),OFFSET('Water Data'!$E$6,0,10*ROW('Water Data'!E9)),NA())</f>
        <v>#N/A</v>
      </c>
      <c r="I15" s="520" t="e">
        <f ca="1">+IF(AND(ISNUMBER(OFFSET('Water Data'!$E$9,0,10*ROW('Water Data'!E9))),'Data Summary'!BX15="Yes"),OFFSET('Water Data'!$E$9,0,10*ROW('Water Data'!E9)),NA())</f>
        <v>#N/A</v>
      </c>
      <c r="J15" s="520" t="e">
        <f ca="1">+IF(AND(ISNUMBER(OFFSET('Water Data'!$F$4,0,10*ROW('Water Data'!F9))),'Data Summary'!BY15="Yes"),100-OFFSET('Water Data'!$F$4,0,10*ROW('Water Data'!F9)),NA())</f>
        <v>#N/A</v>
      </c>
      <c r="K15" s="520" t="e">
        <f ca="1">+IF(AND(ISNUMBER(OFFSET('Water Data'!$F$6,0,10*ROW('Water Data'!F9))),'Data Summary'!BZ15="Yes"),OFFSET('Water Data'!$F$6,0,10*ROW('Water Data'!F9)),NA())</f>
        <v>#N/A</v>
      </c>
      <c r="L15" s="520" t="e">
        <f ca="1">+IF(AND(ISNUMBER(OFFSET('Water Data'!$F$9,0,10*ROW('Water Data'!F9))),'Data Summary'!CA15="Yes"),OFFSET('Water Data'!$F$9,0,10*ROW('Water Data'!F9)),NA())</f>
        <v>#N/A</v>
      </c>
      <c r="M15" s="520" t="e">
        <f ca="1">+IF(AND(ISNUMBER(OFFSET('Water Data'!$G$4,0,10*ROW('Water Data'!G9))),'Data Summary'!CB15="Yes"),100-OFFSET('Water Data'!$G$4,0,10*ROW('Water Data'!G9)),NA())</f>
        <v>#N/A</v>
      </c>
      <c r="N15" s="520" t="e">
        <f ca="1">+IF(AND(ISNUMBER(OFFSET('Water Data'!$G$6,0,10*ROW('Water Data'!G9))),'Data Summary'!CC15="Yes"),OFFSET('Water Data'!$G$6,0,10*ROW('Water Data'!G9)),NA())</f>
        <v>#N/A</v>
      </c>
      <c r="O15" s="520" t="e">
        <f ca="1">+IF(AND(ISNUMBER(OFFSET('Water Data'!$G$9,0,10*ROW('Water Data'!G9))),'Data Summary'!CD15="Yes"),OFFSET('Water Data'!$G$9,0,10*ROW('Water Data'!G9)),NA())</f>
        <v>#N/A</v>
      </c>
      <c r="P15" s="520" t="e">
        <f ca="1">+IF(AND(ISNUMBER(OFFSET('Water Data'!$H$4,0,10*ROW('Water Data'!H9))),'Data Summary'!CE15="Yes"),100-OFFSET('Water Data'!$H$4,0,10*ROW('Water Data'!H9)),NA())</f>
        <v>#N/A</v>
      </c>
      <c r="Q15" s="520" t="e">
        <f ca="1">+IF(AND(ISNUMBER(OFFSET('Water Data'!$H$6,0,10*ROW('Water Data'!H9))),'Data Summary'!CF15="Yes"),OFFSET('Water Data'!$H$6,0,10*ROW('Water Data'!H9)),NA())</f>
        <v>#N/A</v>
      </c>
      <c r="R15" s="520" t="e">
        <f ca="1">+IF(AND(ISNUMBER(OFFSET('Water Data'!$H$9,0,10*ROW('Water Data'!H9))),'Data Summary'!CG15="Yes"),OFFSET('Water Data'!$H$9,0,10*ROW('Water Data'!H9)),NA())</f>
        <v>#N/A</v>
      </c>
      <c r="S15" s="520" t="e">
        <f ca="1">+IF(AND(ISNUMBER(OFFSET('Water Data'!$I$4,0,10*ROW('Water Data'!I9))),'Data Summary'!CH15="Yes"),100-OFFSET('Water Data'!$I$4,0,10*ROW('Water Data'!I9)),NA())</f>
        <v>#N/A</v>
      </c>
      <c r="T15" s="520" t="e">
        <f ca="1">+IF(AND(ISNUMBER(OFFSET('Water Data'!$I$6,0,10*ROW('Water Data'!I9))),'Data Summary'!CI15="Yes"),OFFSET('Water Data'!$I$6,0,10*ROW('Water Data'!I9)),NA())</f>
        <v>#N/A</v>
      </c>
      <c r="U15" s="520" t="e">
        <f ca="1">+IF(AND(ISNUMBER(OFFSET('Water Data'!$I$9,0,10*ROW('Water Data'!I9))),'Data Summary'!CJ15="Yes"),OFFSET('Water Data'!$I$9,0,10*ROW('Water Data'!I9)),NA())</f>
        <v>#N/A</v>
      </c>
      <c r="V15" s="521" t="e">
        <f ca="1">+IF(AND(ISNUMBER(OFFSET('Sanitation Data'!$D$4,0,10*ROW('Sanitation Data'!D9))),'Data Summary'!CK15="Yes"),100-OFFSET('Sanitation Data'!$D$4,0,10*ROW('Sanitation Data'!D9)),NA())</f>
        <v>#N/A</v>
      </c>
      <c r="W15" s="521" t="e">
        <f ca="1">+IF(AND(ISNUMBER(OFFSET('Sanitation Data'!$D$6,0,10*ROW('Sanitation Data'!D9))),'Data Summary'!CL15="Yes"),OFFSET('Sanitation Data'!$D$6,0,10*ROW('Sanitation Data'!D9)),NA())</f>
        <v>#N/A</v>
      </c>
      <c r="X15" s="521" t="e">
        <f ca="1">+IF(AND(ISNUMBER(OFFSET('Sanitation Data'!$D$10,0,10*ROW('Sanitation Data'!D9))),'Data Summary'!CM15="Yes"),OFFSET('Sanitation Data'!$D$10,0,10*ROW('Sanitation Data'!D9)),NA())</f>
        <v>#N/A</v>
      </c>
      <c r="Y15" s="521" t="e">
        <f ca="1">+IF(AND(ISNUMBER(OFFSET('Sanitation Data'!$D$11,0,10*ROW('Sanitation Data'!D9))),'Data Summary'!CN15="Yes"),OFFSET('Sanitation Data'!$D$11,0,10*ROW('Sanitation Data'!D9)),NA())</f>
        <v>#N/A</v>
      </c>
      <c r="Z15" s="521" t="e">
        <f ca="1">+IF(AND(ISNUMBER(OFFSET('Sanitation Data'!$D$12,0,10*ROW('Sanitation Data'!D9))),'Data Summary'!CO15="Yes"),OFFSET('Sanitation Data'!$D$12,0,10*ROW('Sanitation Data'!D9)),NA())</f>
        <v>#N/A</v>
      </c>
      <c r="AA15" s="521" t="e">
        <f ca="1">+IF(AND(ISNUMBER(OFFSET('Sanitation Data'!$E$4,0,10*ROW('Sanitation Data'!E9))),'Data Summary'!CP15="Yes"),100-OFFSET('Sanitation Data'!$E$4,0,10*ROW('Sanitation Data'!E9)),NA())</f>
        <v>#N/A</v>
      </c>
      <c r="AB15" s="521" t="e">
        <f ca="1">+IF(AND(ISNUMBER(OFFSET('Sanitation Data'!$E$6,0,10*ROW('Sanitation Data'!E9))),'Data Summary'!CQ15="Yes"),OFFSET('Sanitation Data'!$E$6,0,10*ROW('Sanitation Data'!E9)),NA())</f>
        <v>#N/A</v>
      </c>
      <c r="AC15" s="521" t="e">
        <f ca="1">+IF(AND(ISNUMBER(OFFSET('Sanitation Data'!$E$10,0,10*ROW('Sanitation Data'!E9))),'Data Summary'!CR15="Yes"),OFFSET('Sanitation Data'!$E$10,0,10*ROW('Sanitation Data'!E9)),NA())</f>
        <v>#N/A</v>
      </c>
      <c r="AD15" s="521" t="e">
        <f ca="1">+IF(AND(ISNUMBER(OFFSET('Sanitation Data'!$E$11,0,10*ROW('Sanitation Data'!E9))),'Data Summary'!CS15="Yes"),OFFSET('Sanitation Data'!$E$11,0,10*ROW('Sanitation Data'!E9)),NA())</f>
        <v>#N/A</v>
      </c>
      <c r="AE15" s="521" t="e">
        <f ca="1">+IF(AND(ISNUMBER(OFFSET('Sanitation Data'!$E$12,0,10*ROW('Sanitation Data'!E9))),'Data Summary'!CT15="Yes"),OFFSET('Sanitation Data'!$E$12,0,10*ROW('Sanitation Data'!E9)),NA())</f>
        <v>#N/A</v>
      </c>
      <c r="AF15" s="521" t="e">
        <f ca="1">+IF(AND(ISNUMBER(OFFSET('Sanitation Data'!$F$4,0,10*ROW('Sanitation Data'!F9))),'Data Summary'!CU15="Yes"),100-OFFSET('Sanitation Data'!$F$4,0,10*ROW('Sanitation Data'!F9)),NA())</f>
        <v>#N/A</v>
      </c>
      <c r="AG15" s="521" t="e">
        <f ca="1">+IF(AND(ISNUMBER(OFFSET('Sanitation Data'!$F$6,0,10*ROW('Sanitation Data'!F9))),'Data Summary'!CV15="Yes"),OFFSET('Sanitation Data'!$F$6,0,10*ROW('Sanitation Data'!F9)),NA())</f>
        <v>#N/A</v>
      </c>
      <c r="AH15" s="521" t="e">
        <f ca="1">+IF(AND(ISNUMBER(OFFSET('Sanitation Data'!$F$10,0,10*ROW('Sanitation Data'!F9))),'Data Summary'!CW15="Yes"),OFFSET('Sanitation Data'!$F$10,0,10*ROW('Sanitation Data'!F9)),NA())</f>
        <v>#N/A</v>
      </c>
      <c r="AI15" s="521" t="e">
        <f ca="1">+IF(AND(ISNUMBER(OFFSET('Sanitation Data'!$F$11,0,10*ROW('Sanitation Data'!F9))),'Data Summary'!CX15="Yes"),OFFSET('Sanitation Data'!$F$11,0,10*ROW('Sanitation Data'!F9)),NA())</f>
        <v>#N/A</v>
      </c>
      <c r="AJ15" s="521" t="e">
        <f ca="1">+IF(AND(ISNUMBER(OFFSET('Sanitation Data'!$F$12,0,10*ROW('Sanitation Data'!F9))),'Data Summary'!CY15="Yes"),OFFSET('Sanitation Data'!$F$12,0,10*ROW('Sanitation Data'!F9)),NA())</f>
        <v>#N/A</v>
      </c>
      <c r="AK15" s="521" t="e">
        <f ca="1">+IF(AND(ISNUMBER(OFFSET('Sanitation Data'!$G$4,0,10*ROW('Sanitation Data'!G9))),'Data Summary'!CZ15="Yes"),100-OFFSET('Sanitation Data'!$G$4,0,10*ROW('Sanitation Data'!G9)),NA())</f>
        <v>#N/A</v>
      </c>
      <c r="AL15" s="521" t="e">
        <f ca="1">+IF(AND(ISNUMBER(OFFSET('Sanitation Data'!$G$6,0,10*ROW('Sanitation Data'!G9))),'Data Summary'!DA15="Yes"),OFFSET('Sanitation Data'!$G$6,0,10*ROW('Sanitation Data'!G9)),NA())</f>
        <v>#N/A</v>
      </c>
      <c r="AM15" s="521" t="e">
        <f ca="1">+IF(AND(ISNUMBER(OFFSET('Sanitation Data'!$G$10,0,10*ROW('Sanitation Data'!G9))),'Data Summary'!DB15="Yes"),OFFSET('Sanitation Data'!$G$10,0,10*ROW('Sanitation Data'!G9)),NA())</f>
        <v>#N/A</v>
      </c>
      <c r="AN15" s="521" t="e">
        <f ca="1">+IF(AND(ISNUMBER(OFFSET('Sanitation Data'!$G$11,0,10*ROW('Sanitation Data'!G9))),'Data Summary'!DC15="Yes"),OFFSET('Sanitation Data'!$G$11,0,10*ROW('Sanitation Data'!G9)),NA())</f>
        <v>#N/A</v>
      </c>
      <c r="AO15" s="521" t="e">
        <f ca="1">+IF(AND(ISNUMBER(OFFSET('Sanitation Data'!$G$12,0,10*ROW('Sanitation Data'!G9))),'Data Summary'!DD15="Yes"),OFFSET('Sanitation Data'!$G$12,0,10*ROW('Sanitation Data'!G9)),NA())</f>
        <v>#N/A</v>
      </c>
      <c r="AP15" s="521" t="e">
        <f ca="1">+IF(AND(ISNUMBER(OFFSET('Sanitation Data'!$H$4,0,10*ROW('Sanitation Data'!H9))),'Data Summary'!DE15="Yes"),100-OFFSET('Sanitation Data'!$H$4,0,10*ROW('Sanitation Data'!H9)),NA())</f>
        <v>#N/A</v>
      </c>
      <c r="AQ15" s="521" t="e">
        <f ca="1">+IF(AND(ISNUMBER(OFFSET('Sanitation Data'!$H$6,0,10*ROW('Sanitation Data'!H9))),'Data Summary'!DF15="Yes"),OFFSET('Sanitation Data'!$H$6,0,10*ROW('Sanitation Data'!H9)),NA())</f>
        <v>#N/A</v>
      </c>
      <c r="AR15" s="521" t="e">
        <f ca="1">+IF(AND(ISNUMBER(OFFSET('Sanitation Data'!$H$10,0,10*ROW('Sanitation Data'!H9))),'Data Summary'!DG15="Yes"),OFFSET('Sanitation Data'!$H$10,0,10*ROW('Sanitation Data'!H9)),NA())</f>
        <v>#N/A</v>
      </c>
      <c r="AS15" s="521" t="e">
        <f ca="1">+IF(AND(ISNUMBER(OFFSET('Sanitation Data'!$H$11,0,10*ROW('Sanitation Data'!H9))),'Data Summary'!DH15="Yes"),OFFSET('Sanitation Data'!$H$11,0,10*ROW('Sanitation Data'!H9)),NA())</f>
        <v>#N/A</v>
      </c>
      <c r="AT15" s="521" t="e">
        <f ca="1">+IF(AND(ISNUMBER(OFFSET('Sanitation Data'!$H$12,0,10*ROW('Sanitation Data'!H9))),'Data Summary'!DI15="Yes"),OFFSET('Sanitation Data'!$H$12,0,10*ROW('Sanitation Data'!H9)),NA())</f>
        <v>#N/A</v>
      </c>
      <c r="AU15" s="521" t="e">
        <f ca="1">+IF(AND(ISNUMBER(OFFSET('Sanitation Data'!$I$4,0,10*ROW('Sanitation Data'!I9))),'Data Summary'!DJ15="Yes"),100-OFFSET('Sanitation Data'!$I$4,0,10*ROW('Sanitation Data'!I9)),NA())</f>
        <v>#N/A</v>
      </c>
      <c r="AV15" s="521" t="e">
        <f ca="1">+IF(AND(ISNUMBER(OFFSET('Sanitation Data'!$I$6,0,10*ROW('Sanitation Data'!I9))),'Data Summary'!DK15="Yes"),OFFSET('Sanitation Data'!$I$6,0,10*ROW('Sanitation Data'!I9)),NA())</f>
        <v>#N/A</v>
      </c>
      <c r="AW15" s="521" t="e">
        <f ca="1">+IF(AND(ISNUMBER(OFFSET('Sanitation Data'!$I$10,0,10*ROW('Sanitation Data'!I9))),'Data Summary'!DL15="Yes"),OFFSET('Sanitation Data'!$I$10,0,10*ROW('Sanitation Data'!I9)),NA())</f>
        <v>#N/A</v>
      </c>
      <c r="AX15" s="521" t="e">
        <f ca="1">+IF(AND(ISNUMBER(OFFSET('Sanitation Data'!$I$11,0,10*ROW('Sanitation Data'!I9))),'Data Summary'!DM15="Yes"),OFFSET('Sanitation Data'!$I$11,0,10*ROW('Sanitation Data'!I9)),NA())</f>
        <v>#N/A</v>
      </c>
      <c r="AY15" s="521" t="e">
        <f ca="1">+IF(AND(ISNUMBER(OFFSET('Sanitation Data'!$I$12,0,10*ROW('Sanitation Data'!I9))),'Data Summary'!DN15="Yes"),OFFSET('Sanitation Data'!$I$12,0,10*ROW('Sanitation Data'!I9)),NA())</f>
        <v>#N/A</v>
      </c>
      <c r="AZ15" s="522" t="e">
        <f ca="1">+IF(AND(ISNUMBER(OFFSET('Hygiene Data'!$D$5,0,10*ROW('Hygiene Data'!D9))),'Data Summary'!DO15="Yes"),OFFSET('Hygiene Data'!$D$5,0,10*ROW('Hygiene Data'!D9)),NA())</f>
        <v>#N/A</v>
      </c>
      <c r="BA15" s="522" t="e">
        <f ca="1">+IF(AND(ISNUMBER(OFFSET('Hygiene Data'!$D$7,0,10*ROW('Hygiene Data'!D9))),'Data Summary'!DP15="Yes"),OFFSET('Hygiene Data'!$D$7,0,10*ROW('Hygiene Data'!D9)),NA())</f>
        <v>#N/A</v>
      </c>
      <c r="BB15" s="522" t="e">
        <f ca="1">+IF(AND(ISNUMBER(OFFSET('Hygiene Data'!$D$9,0,10*ROW('Hygiene Data'!D9))),'Data Summary'!DQ15="Yes"),OFFSET('Hygiene Data'!$D$9,0,10*ROW('Hygiene Data'!D9)),NA())</f>
        <v>#N/A</v>
      </c>
      <c r="BC15" s="522" t="e">
        <f ca="1">+IF(AND(ISNUMBER(OFFSET('Hygiene Data'!$E$5,0,10*ROW('Hygiene Data'!E9))),'Data Summary'!DR15="Yes"),OFFSET('Hygiene Data'!$E$5,0,10*ROW('Hygiene Data'!E9)),NA())</f>
        <v>#N/A</v>
      </c>
      <c r="BD15" s="522" t="e">
        <f ca="1">+IF(AND(ISNUMBER(OFFSET('Hygiene Data'!$E$7,0,10*ROW('Hygiene Data'!E9))),'Data Summary'!DS15="Yes"),OFFSET('Hygiene Data'!$E$7,0,10*ROW('Hygiene Data'!E9)),NA())</f>
        <v>#N/A</v>
      </c>
      <c r="BE15" s="522" t="e">
        <f ca="1">+IF(AND(ISNUMBER(OFFSET('Hygiene Data'!$E$9,0,10*ROW('Hygiene Data'!E9))),'Data Summary'!DT15="Yes"),OFFSET('Hygiene Data'!$E$9,0,10*ROW('Hygiene Data'!E9)),NA())</f>
        <v>#N/A</v>
      </c>
      <c r="BF15" s="522" t="e">
        <f ca="1">+IF(AND(ISNUMBER(OFFSET('Hygiene Data'!$F$5,0,10*ROW('Hygiene Data'!F9))),'Data Summary'!DU15="Yes"),OFFSET('Hygiene Data'!$F$5,0,10*ROW('Hygiene Data'!F9)),NA())</f>
        <v>#N/A</v>
      </c>
      <c r="BG15" s="522" t="e">
        <f ca="1">+IF(AND(ISNUMBER(OFFSET('Hygiene Data'!$F$7,0,10*ROW('Hygiene Data'!F9))),'Data Summary'!DV15="Yes"),OFFSET('Hygiene Data'!$F$7,0,10*ROW('Hygiene Data'!F9)),NA())</f>
        <v>#N/A</v>
      </c>
      <c r="BH15" s="522" t="e">
        <f ca="1">+IF(AND(ISNUMBER(OFFSET('Hygiene Data'!$F$9,0,10*ROW('Hygiene Data'!F9))),'Data Summary'!DW15="Yes"),OFFSET('Hygiene Data'!$F$9,0,10*ROW('Hygiene Data'!F9)),NA())</f>
        <v>#N/A</v>
      </c>
      <c r="BI15" s="522" t="e">
        <f ca="1">+IF(AND(ISNUMBER(OFFSET('Hygiene Data'!$G$5,0,10*ROW('Hygiene Data'!G9))),'Data Summary'!DX15="Yes"),OFFSET('Hygiene Data'!$G$5,0,10*ROW('Hygiene Data'!G9)),NA())</f>
        <v>#N/A</v>
      </c>
      <c r="BJ15" s="522" t="e">
        <f ca="1">+IF(AND(ISNUMBER(OFFSET('Hygiene Data'!$G$7,0,10*ROW('Hygiene Data'!G9))),'Data Summary'!DY15="Yes"),OFFSET('Hygiene Data'!$G$7,0,10*ROW('Hygiene Data'!G9)),NA())</f>
        <v>#N/A</v>
      </c>
      <c r="BK15" s="522" t="e">
        <f ca="1">+IF(AND(ISNUMBER(OFFSET('Hygiene Data'!$G$9,0,10*ROW('Hygiene Data'!G9))),'Data Summary'!DZ15="Yes"),OFFSET('Hygiene Data'!$G$9,0,10*ROW('Hygiene Data'!G9)),NA())</f>
        <v>#N/A</v>
      </c>
      <c r="BL15" s="522" t="e">
        <f ca="1">+IF(AND(ISNUMBER(OFFSET('Hygiene Data'!$H$5,0,10*ROW('Hygiene Data'!H9))),'Data Summary'!EA15="Yes"),OFFSET('Hygiene Data'!$H$5,0,10*ROW('Hygiene Data'!H9)),NA())</f>
        <v>#N/A</v>
      </c>
      <c r="BM15" s="522" t="e">
        <f ca="1">+IF(AND(ISNUMBER(OFFSET('Hygiene Data'!$H$7,0,10*ROW('Hygiene Data'!H9))),'Data Summary'!EB15="Yes"),OFFSET('Hygiene Data'!$H$7,0,10*ROW('Hygiene Data'!H9)),NA())</f>
        <v>#N/A</v>
      </c>
      <c r="BN15" s="522" t="e">
        <f ca="1">+IF(AND(ISNUMBER(OFFSET('Hygiene Data'!$H$9,0,10*ROW('Hygiene Data'!H9))),'Data Summary'!EC15="Yes"),OFFSET('Hygiene Data'!$H$9,0,10*ROW('Hygiene Data'!H9)),NA())</f>
        <v>#N/A</v>
      </c>
      <c r="BO15" s="522" t="e">
        <f ca="1">+IF(AND(ISNUMBER(OFFSET('Hygiene Data'!$I$5,0,10*ROW('Hygiene Data'!I9))),'Data Summary'!ED15="Yes"),OFFSET('Hygiene Data'!$I$5,0,10*ROW('Hygiene Data'!I9)),NA())</f>
        <v>#N/A</v>
      </c>
      <c r="BP15" s="522" t="e">
        <f ca="1">+IF(AND(ISNUMBER(OFFSET('Hygiene Data'!$I$7,0,10*ROW('Hygiene Data'!I9))),'Data Summary'!EE15="Yes"),OFFSET('Hygiene Data'!$I$7,0,10*ROW('Hygiene Data'!I9)),NA())</f>
        <v>#N/A</v>
      </c>
      <c r="BQ15" s="522" t="e">
        <f ca="1">+IF(AND(ISNUMBER(OFFSET('Hygiene Data'!$I$9,0,10*ROW('Hygiene Data'!I9))),'Data Summary'!EF15="Yes"),OFFSET('Hygiene Data'!$I$9,0,10*ROW('Hygiene Data'!I9)),NA())</f>
        <v>#N/A</v>
      </c>
    </row>
    <row r="16" spans="1:69" x14ac:dyDescent="0.25">
      <c r="A16" s="518" t="e">
        <f ca="1">+RIGHT('Data Summary'!A16,LEN('Data Summary'!A16)-9)</f>
        <v>#VALUE!</v>
      </c>
      <c r="B16" s="492" t="str">
        <f ca="1">+IF(ISTEXT('Data Summary'!B16),'Data Summary'!B16,"")</f>
        <v/>
      </c>
      <c r="C16" s="519" t="e">
        <f ca="1">+VALUE('Data Summary'!C16)</f>
        <v>#VALUE!</v>
      </c>
      <c r="D16" s="520" t="e">
        <f ca="1">+IF(AND(ISNUMBER(OFFSET('Water Data'!$D$4,0,10*ROW('Water Data'!D10))),'Data Summary'!BS16="Yes"),100-OFFSET('Water Data'!$D$4,0,10*ROW('Water Data'!D10)),NA())</f>
        <v>#N/A</v>
      </c>
      <c r="E16" s="520" t="e">
        <f ca="1">+IF(AND(ISNUMBER(OFFSET('Water Data'!$D$6,0,10*ROW('Water Data'!D10))),'Data Summary'!BT16="Yes"),OFFSET('Water Data'!$D$6,0,10*ROW('Water Data'!D10)),NA())</f>
        <v>#N/A</v>
      </c>
      <c r="F16" s="520" t="e">
        <f ca="1">+IF(AND(ISNUMBER(OFFSET('Water Data'!$D$9,0,10*ROW('Water Data'!D10))),'Data Summary'!BU16="Yes"),OFFSET('Water Data'!$D$9,0,10*ROW('Water Data'!D10)),NA())</f>
        <v>#N/A</v>
      </c>
      <c r="G16" s="520" t="e">
        <f ca="1">+IF(AND(ISNUMBER(OFFSET('Water Data'!$E$4,0,10*ROW('Water Data'!E10))),'Data Summary'!BV16="Yes"),100-OFFSET('Water Data'!$E$4,0,10*ROW('Water Data'!E10)),NA())</f>
        <v>#N/A</v>
      </c>
      <c r="H16" s="520" t="e">
        <f ca="1">+IF(AND(ISNUMBER(OFFSET('Water Data'!$E$6,0,10*ROW('Water Data'!E10))),'Data Summary'!BW16="Yes"),OFFSET('Water Data'!$E$6,0,10*ROW('Water Data'!E10)),NA())</f>
        <v>#N/A</v>
      </c>
      <c r="I16" s="520" t="e">
        <f ca="1">+IF(AND(ISNUMBER(OFFSET('Water Data'!$E$9,0,10*ROW('Water Data'!E10))),'Data Summary'!BX16="Yes"),OFFSET('Water Data'!$E$9,0,10*ROW('Water Data'!E10)),NA())</f>
        <v>#N/A</v>
      </c>
      <c r="J16" s="520" t="e">
        <f ca="1">+IF(AND(ISNUMBER(OFFSET('Water Data'!$F$4,0,10*ROW('Water Data'!F10))),'Data Summary'!BY16="Yes"),100-OFFSET('Water Data'!$F$4,0,10*ROW('Water Data'!F10)),NA())</f>
        <v>#N/A</v>
      </c>
      <c r="K16" s="520" t="e">
        <f ca="1">+IF(AND(ISNUMBER(OFFSET('Water Data'!$F$6,0,10*ROW('Water Data'!F10))),'Data Summary'!BZ16="Yes"),OFFSET('Water Data'!$F$6,0,10*ROW('Water Data'!F10)),NA())</f>
        <v>#N/A</v>
      </c>
      <c r="L16" s="520" t="e">
        <f ca="1">+IF(AND(ISNUMBER(OFFSET('Water Data'!$F$9,0,10*ROW('Water Data'!F10))),'Data Summary'!CA16="Yes"),OFFSET('Water Data'!$F$9,0,10*ROW('Water Data'!F10)),NA())</f>
        <v>#N/A</v>
      </c>
      <c r="M16" s="520" t="e">
        <f ca="1">+IF(AND(ISNUMBER(OFFSET('Water Data'!$G$4,0,10*ROW('Water Data'!G10))),'Data Summary'!CB16="Yes"),100-OFFSET('Water Data'!$G$4,0,10*ROW('Water Data'!G10)),NA())</f>
        <v>#N/A</v>
      </c>
      <c r="N16" s="520" t="e">
        <f ca="1">+IF(AND(ISNUMBER(OFFSET('Water Data'!$G$6,0,10*ROW('Water Data'!G10))),'Data Summary'!CC16="Yes"),OFFSET('Water Data'!$G$6,0,10*ROW('Water Data'!G10)),NA())</f>
        <v>#N/A</v>
      </c>
      <c r="O16" s="520" t="e">
        <f ca="1">+IF(AND(ISNUMBER(OFFSET('Water Data'!$G$9,0,10*ROW('Water Data'!G10))),'Data Summary'!CD16="Yes"),OFFSET('Water Data'!$G$9,0,10*ROW('Water Data'!G10)),NA())</f>
        <v>#N/A</v>
      </c>
      <c r="P16" s="520" t="e">
        <f ca="1">+IF(AND(ISNUMBER(OFFSET('Water Data'!$H$4,0,10*ROW('Water Data'!H10))),'Data Summary'!CE16="Yes"),100-OFFSET('Water Data'!$H$4,0,10*ROW('Water Data'!H10)),NA())</f>
        <v>#N/A</v>
      </c>
      <c r="Q16" s="520" t="e">
        <f ca="1">+IF(AND(ISNUMBER(OFFSET('Water Data'!$H$6,0,10*ROW('Water Data'!H10))),'Data Summary'!CF16="Yes"),OFFSET('Water Data'!$H$6,0,10*ROW('Water Data'!H10)),NA())</f>
        <v>#N/A</v>
      </c>
      <c r="R16" s="520" t="e">
        <f ca="1">+IF(AND(ISNUMBER(OFFSET('Water Data'!$H$9,0,10*ROW('Water Data'!H10))),'Data Summary'!CG16="Yes"),OFFSET('Water Data'!$H$9,0,10*ROW('Water Data'!H10)),NA())</f>
        <v>#N/A</v>
      </c>
      <c r="S16" s="520" t="e">
        <f ca="1">+IF(AND(ISNUMBER(OFFSET('Water Data'!$I$4,0,10*ROW('Water Data'!I10))),'Data Summary'!CH16="Yes"),100-OFFSET('Water Data'!$I$4,0,10*ROW('Water Data'!I10)),NA())</f>
        <v>#N/A</v>
      </c>
      <c r="T16" s="520" t="e">
        <f ca="1">+IF(AND(ISNUMBER(OFFSET('Water Data'!$I$6,0,10*ROW('Water Data'!I10))),'Data Summary'!CI16="Yes"),OFFSET('Water Data'!$I$6,0,10*ROW('Water Data'!I10)),NA())</f>
        <v>#N/A</v>
      </c>
      <c r="U16" s="520" t="e">
        <f ca="1">+IF(AND(ISNUMBER(OFFSET('Water Data'!$I$9,0,10*ROW('Water Data'!I10))),'Data Summary'!CJ16="Yes"),OFFSET('Water Data'!$I$9,0,10*ROW('Water Data'!I10)),NA())</f>
        <v>#N/A</v>
      </c>
      <c r="V16" s="521" t="e">
        <f ca="1">+IF(AND(ISNUMBER(OFFSET('Sanitation Data'!$D$4,0,10*ROW('Sanitation Data'!D10))),'Data Summary'!CK16="Yes"),100-OFFSET('Sanitation Data'!$D$4,0,10*ROW('Sanitation Data'!D10)),NA())</f>
        <v>#N/A</v>
      </c>
      <c r="W16" s="521" t="e">
        <f ca="1">+IF(AND(ISNUMBER(OFFSET('Sanitation Data'!$D$6,0,10*ROW('Sanitation Data'!D10))),'Data Summary'!CL16="Yes"),OFFSET('Sanitation Data'!$D$6,0,10*ROW('Sanitation Data'!D10)),NA())</f>
        <v>#N/A</v>
      </c>
      <c r="X16" s="521" t="e">
        <f ca="1">+IF(AND(ISNUMBER(OFFSET('Sanitation Data'!$D$10,0,10*ROW('Sanitation Data'!D10))),'Data Summary'!CM16="Yes"),OFFSET('Sanitation Data'!$D$10,0,10*ROW('Sanitation Data'!D10)),NA())</f>
        <v>#N/A</v>
      </c>
      <c r="Y16" s="521" t="e">
        <f ca="1">+IF(AND(ISNUMBER(OFFSET('Sanitation Data'!$D$11,0,10*ROW('Sanitation Data'!D10))),'Data Summary'!CN16="Yes"),OFFSET('Sanitation Data'!$D$11,0,10*ROW('Sanitation Data'!D10)),NA())</f>
        <v>#N/A</v>
      </c>
      <c r="Z16" s="521" t="e">
        <f ca="1">+IF(AND(ISNUMBER(OFFSET('Sanitation Data'!$D$12,0,10*ROW('Sanitation Data'!D10))),'Data Summary'!CO16="Yes"),OFFSET('Sanitation Data'!$D$12,0,10*ROW('Sanitation Data'!D10)),NA())</f>
        <v>#N/A</v>
      </c>
      <c r="AA16" s="521" t="e">
        <f ca="1">+IF(AND(ISNUMBER(OFFSET('Sanitation Data'!$E$4,0,10*ROW('Sanitation Data'!E10))),'Data Summary'!CP16="Yes"),100-OFFSET('Sanitation Data'!$E$4,0,10*ROW('Sanitation Data'!E10)),NA())</f>
        <v>#N/A</v>
      </c>
      <c r="AB16" s="521" t="e">
        <f ca="1">+IF(AND(ISNUMBER(OFFSET('Sanitation Data'!$E$6,0,10*ROW('Sanitation Data'!E10))),'Data Summary'!CQ16="Yes"),OFFSET('Sanitation Data'!$E$6,0,10*ROW('Sanitation Data'!E10)),NA())</f>
        <v>#N/A</v>
      </c>
      <c r="AC16" s="521" t="e">
        <f ca="1">+IF(AND(ISNUMBER(OFFSET('Sanitation Data'!$E$10,0,10*ROW('Sanitation Data'!E10))),'Data Summary'!CR16="Yes"),OFFSET('Sanitation Data'!$E$10,0,10*ROW('Sanitation Data'!E10)),NA())</f>
        <v>#N/A</v>
      </c>
      <c r="AD16" s="521" t="e">
        <f ca="1">+IF(AND(ISNUMBER(OFFSET('Sanitation Data'!$E$11,0,10*ROW('Sanitation Data'!E10))),'Data Summary'!CS16="Yes"),OFFSET('Sanitation Data'!$E$11,0,10*ROW('Sanitation Data'!E10)),NA())</f>
        <v>#N/A</v>
      </c>
      <c r="AE16" s="521" t="e">
        <f ca="1">+IF(AND(ISNUMBER(OFFSET('Sanitation Data'!$E$12,0,10*ROW('Sanitation Data'!E10))),'Data Summary'!CT16="Yes"),OFFSET('Sanitation Data'!$E$12,0,10*ROW('Sanitation Data'!E10)),NA())</f>
        <v>#N/A</v>
      </c>
      <c r="AF16" s="521" t="e">
        <f ca="1">+IF(AND(ISNUMBER(OFFSET('Sanitation Data'!$F$4,0,10*ROW('Sanitation Data'!F10))),'Data Summary'!CU16="Yes"),100-OFFSET('Sanitation Data'!$F$4,0,10*ROW('Sanitation Data'!F10)),NA())</f>
        <v>#N/A</v>
      </c>
      <c r="AG16" s="521" t="e">
        <f ca="1">+IF(AND(ISNUMBER(OFFSET('Sanitation Data'!$F$6,0,10*ROW('Sanitation Data'!F10))),'Data Summary'!CV16="Yes"),OFFSET('Sanitation Data'!$F$6,0,10*ROW('Sanitation Data'!F10)),NA())</f>
        <v>#N/A</v>
      </c>
      <c r="AH16" s="521" t="e">
        <f ca="1">+IF(AND(ISNUMBER(OFFSET('Sanitation Data'!$F$10,0,10*ROW('Sanitation Data'!F10))),'Data Summary'!CW16="Yes"),OFFSET('Sanitation Data'!$F$10,0,10*ROW('Sanitation Data'!F10)),NA())</f>
        <v>#N/A</v>
      </c>
      <c r="AI16" s="521" t="e">
        <f ca="1">+IF(AND(ISNUMBER(OFFSET('Sanitation Data'!$F$11,0,10*ROW('Sanitation Data'!F10))),'Data Summary'!CX16="Yes"),OFFSET('Sanitation Data'!$F$11,0,10*ROW('Sanitation Data'!F10)),NA())</f>
        <v>#N/A</v>
      </c>
      <c r="AJ16" s="521" t="e">
        <f ca="1">+IF(AND(ISNUMBER(OFFSET('Sanitation Data'!$F$12,0,10*ROW('Sanitation Data'!F10))),'Data Summary'!CY16="Yes"),OFFSET('Sanitation Data'!$F$12,0,10*ROW('Sanitation Data'!F10)),NA())</f>
        <v>#N/A</v>
      </c>
      <c r="AK16" s="521" t="e">
        <f ca="1">+IF(AND(ISNUMBER(OFFSET('Sanitation Data'!$G$4,0,10*ROW('Sanitation Data'!G10))),'Data Summary'!CZ16="Yes"),100-OFFSET('Sanitation Data'!$G$4,0,10*ROW('Sanitation Data'!G10)),NA())</f>
        <v>#N/A</v>
      </c>
      <c r="AL16" s="521" t="e">
        <f ca="1">+IF(AND(ISNUMBER(OFFSET('Sanitation Data'!$G$6,0,10*ROW('Sanitation Data'!G10))),'Data Summary'!DA16="Yes"),OFFSET('Sanitation Data'!$G$6,0,10*ROW('Sanitation Data'!G10)),NA())</f>
        <v>#N/A</v>
      </c>
      <c r="AM16" s="521" t="e">
        <f ca="1">+IF(AND(ISNUMBER(OFFSET('Sanitation Data'!$G$10,0,10*ROW('Sanitation Data'!G10))),'Data Summary'!DB16="Yes"),OFFSET('Sanitation Data'!$G$10,0,10*ROW('Sanitation Data'!G10)),NA())</f>
        <v>#N/A</v>
      </c>
      <c r="AN16" s="521" t="e">
        <f ca="1">+IF(AND(ISNUMBER(OFFSET('Sanitation Data'!$G$11,0,10*ROW('Sanitation Data'!G10))),'Data Summary'!DC16="Yes"),OFFSET('Sanitation Data'!$G$11,0,10*ROW('Sanitation Data'!G10)),NA())</f>
        <v>#N/A</v>
      </c>
      <c r="AO16" s="521" t="e">
        <f ca="1">+IF(AND(ISNUMBER(OFFSET('Sanitation Data'!$G$12,0,10*ROW('Sanitation Data'!G10))),'Data Summary'!DD16="Yes"),OFFSET('Sanitation Data'!$G$12,0,10*ROW('Sanitation Data'!G10)),NA())</f>
        <v>#N/A</v>
      </c>
      <c r="AP16" s="521" t="e">
        <f ca="1">+IF(AND(ISNUMBER(OFFSET('Sanitation Data'!$H$4,0,10*ROW('Sanitation Data'!H10))),'Data Summary'!DE16="Yes"),100-OFFSET('Sanitation Data'!$H$4,0,10*ROW('Sanitation Data'!H10)),NA())</f>
        <v>#N/A</v>
      </c>
      <c r="AQ16" s="521" t="e">
        <f ca="1">+IF(AND(ISNUMBER(OFFSET('Sanitation Data'!$H$6,0,10*ROW('Sanitation Data'!H10))),'Data Summary'!DF16="Yes"),OFFSET('Sanitation Data'!$H$6,0,10*ROW('Sanitation Data'!H10)),NA())</f>
        <v>#N/A</v>
      </c>
      <c r="AR16" s="521" t="e">
        <f ca="1">+IF(AND(ISNUMBER(OFFSET('Sanitation Data'!$H$10,0,10*ROW('Sanitation Data'!H10))),'Data Summary'!DG16="Yes"),OFFSET('Sanitation Data'!$H$10,0,10*ROW('Sanitation Data'!H10)),NA())</f>
        <v>#N/A</v>
      </c>
      <c r="AS16" s="521" t="e">
        <f ca="1">+IF(AND(ISNUMBER(OFFSET('Sanitation Data'!$H$11,0,10*ROW('Sanitation Data'!H10))),'Data Summary'!DH16="Yes"),OFFSET('Sanitation Data'!$H$11,0,10*ROW('Sanitation Data'!H10)),NA())</f>
        <v>#N/A</v>
      </c>
      <c r="AT16" s="521" t="e">
        <f ca="1">+IF(AND(ISNUMBER(OFFSET('Sanitation Data'!$H$12,0,10*ROW('Sanitation Data'!H10))),'Data Summary'!DI16="Yes"),OFFSET('Sanitation Data'!$H$12,0,10*ROW('Sanitation Data'!H10)),NA())</f>
        <v>#N/A</v>
      </c>
      <c r="AU16" s="521" t="e">
        <f ca="1">+IF(AND(ISNUMBER(OFFSET('Sanitation Data'!$I$4,0,10*ROW('Sanitation Data'!I10))),'Data Summary'!DJ16="Yes"),100-OFFSET('Sanitation Data'!$I$4,0,10*ROW('Sanitation Data'!I10)),NA())</f>
        <v>#N/A</v>
      </c>
      <c r="AV16" s="521" t="e">
        <f ca="1">+IF(AND(ISNUMBER(OFFSET('Sanitation Data'!$I$6,0,10*ROW('Sanitation Data'!I10))),'Data Summary'!DK16="Yes"),OFFSET('Sanitation Data'!$I$6,0,10*ROW('Sanitation Data'!I10)),NA())</f>
        <v>#N/A</v>
      </c>
      <c r="AW16" s="521" t="e">
        <f ca="1">+IF(AND(ISNUMBER(OFFSET('Sanitation Data'!$I$10,0,10*ROW('Sanitation Data'!I10))),'Data Summary'!DL16="Yes"),OFFSET('Sanitation Data'!$I$10,0,10*ROW('Sanitation Data'!I10)),NA())</f>
        <v>#N/A</v>
      </c>
      <c r="AX16" s="521" t="e">
        <f ca="1">+IF(AND(ISNUMBER(OFFSET('Sanitation Data'!$I$11,0,10*ROW('Sanitation Data'!I10))),'Data Summary'!DM16="Yes"),OFFSET('Sanitation Data'!$I$11,0,10*ROW('Sanitation Data'!I10)),NA())</f>
        <v>#N/A</v>
      </c>
      <c r="AY16" s="521" t="e">
        <f ca="1">+IF(AND(ISNUMBER(OFFSET('Sanitation Data'!$I$12,0,10*ROW('Sanitation Data'!I10))),'Data Summary'!DN16="Yes"),OFFSET('Sanitation Data'!$I$12,0,10*ROW('Sanitation Data'!I10)),NA())</f>
        <v>#N/A</v>
      </c>
      <c r="AZ16" s="522" t="e">
        <f ca="1">+IF(AND(ISNUMBER(OFFSET('Hygiene Data'!$D$5,0,10*ROW('Hygiene Data'!D10))),'Data Summary'!DO16="Yes"),OFFSET('Hygiene Data'!$D$5,0,10*ROW('Hygiene Data'!D10)),NA())</f>
        <v>#N/A</v>
      </c>
      <c r="BA16" s="522" t="e">
        <f ca="1">+IF(AND(ISNUMBER(OFFSET('Hygiene Data'!$D$7,0,10*ROW('Hygiene Data'!D10))),'Data Summary'!DP16="Yes"),OFFSET('Hygiene Data'!$D$7,0,10*ROW('Hygiene Data'!D10)),NA())</f>
        <v>#N/A</v>
      </c>
      <c r="BB16" s="522" t="e">
        <f ca="1">+IF(AND(ISNUMBER(OFFSET('Hygiene Data'!$D$9,0,10*ROW('Hygiene Data'!D10))),'Data Summary'!DQ16="Yes"),OFFSET('Hygiene Data'!$D$9,0,10*ROW('Hygiene Data'!D10)),NA())</f>
        <v>#N/A</v>
      </c>
      <c r="BC16" s="522" t="e">
        <f ca="1">+IF(AND(ISNUMBER(OFFSET('Hygiene Data'!$E$5,0,10*ROW('Hygiene Data'!E10))),'Data Summary'!DR16="Yes"),OFFSET('Hygiene Data'!$E$5,0,10*ROW('Hygiene Data'!E10)),NA())</f>
        <v>#N/A</v>
      </c>
      <c r="BD16" s="522" t="e">
        <f ca="1">+IF(AND(ISNUMBER(OFFSET('Hygiene Data'!$E$7,0,10*ROW('Hygiene Data'!E10))),'Data Summary'!DS16="Yes"),OFFSET('Hygiene Data'!$E$7,0,10*ROW('Hygiene Data'!E10)),NA())</f>
        <v>#N/A</v>
      </c>
      <c r="BE16" s="522" t="e">
        <f ca="1">+IF(AND(ISNUMBER(OFFSET('Hygiene Data'!$E$9,0,10*ROW('Hygiene Data'!E10))),'Data Summary'!DT16="Yes"),OFFSET('Hygiene Data'!$E$9,0,10*ROW('Hygiene Data'!E10)),NA())</f>
        <v>#N/A</v>
      </c>
      <c r="BF16" s="522" t="e">
        <f ca="1">+IF(AND(ISNUMBER(OFFSET('Hygiene Data'!$F$5,0,10*ROW('Hygiene Data'!F10))),'Data Summary'!DU16="Yes"),OFFSET('Hygiene Data'!$F$5,0,10*ROW('Hygiene Data'!F10)),NA())</f>
        <v>#N/A</v>
      </c>
      <c r="BG16" s="522" t="e">
        <f ca="1">+IF(AND(ISNUMBER(OFFSET('Hygiene Data'!$F$7,0,10*ROW('Hygiene Data'!F10))),'Data Summary'!DV16="Yes"),OFFSET('Hygiene Data'!$F$7,0,10*ROW('Hygiene Data'!F10)),NA())</f>
        <v>#N/A</v>
      </c>
      <c r="BH16" s="522" t="e">
        <f ca="1">+IF(AND(ISNUMBER(OFFSET('Hygiene Data'!$F$9,0,10*ROW('Hygiene Data'!F10))),'Data Summary'!DW16="Yes"),OFFSET('Hygiene Data'!$F$9,0,10*ROW('Hygiene Data'!F10)),NA())</f>
        <v>#N/A</v>
      </c>
      <c r="BI16" s="522" t="e">
        <f ca="1">+IF(AND(ISNUMBER(OFFSET('Hygiene Data'!$G$5,0,10*ROW('Hygiene Data'!G10))),'Data Summary'!DX16="Yes"),OFFSET('Hygiene Data'!$G$5,0,10*ROW('Hygiene Data'!G10)),NA())</f>
        <v>#N/A</v>
      </c>
      <c r="BJ16" s="522" t="e">
        <f ca="1">+IF(AND(ISNUMBER(OFFSET('Hygiene Data'!$G$7,0,10*ROW('Hygiene Data'!G10))),'Data Summary'!DY16="Yes"),OFFSET('Hygiene Data'!$G$7,0,10*ROW('Hygiene Data'!G10)),NA())</f>
        <v>#N/A</v>
      </c>
      <c r="BK16" s="522" t="e">
        <f ca="1">+IF(AND(ISNUMBER(OFFSET('Hygiene Data'!$G$9,0,10*ROW('Hygiene Data'!G10))),'Data Summary'!DZ16="Yes"),OFFSET('Hygiene Data'!$G$9,0,10*ROW('Hygiene Data'!G10)),NA())</f>
        <v>#N/A</v>
      </c>
      <c r="BL16" s="522" t="e">
        <f ca="1">+IF(AND(ISNUMBER(OFFSET('Hygiene Data'!$H$5,0,10*ROW('Hygiene Data'!H10))),'Data Summary'!EA16="Yes"),OFFSET('Hygiene Data'!$H$5,0,10*ROW('Hygiene Data'!H10)),NA())</f>
        <v>#N/A</v>
      </c>
      <c r="BM16" s="522" t="e">
        <f ca="1">+IF(AND(ISNUMBER(OFFSET('Hygiene Data'!$H$7,0,10*ROW('Hygiene Data'!H10))),'Data Summary'!EB16="Yes"),OFFSET('Hygiene Data'!$H$7,0,10*ROW('Hygiene Data'!H10)),NA())</f>
        <v>#N/A</v>
      </c>
      <c r="BN16" s="522" t="e">
        <f ca="1">+IF(AND(ISNUMBER(OFFSET('Hygiene Data'!$H$9,0,10*ROW('Hygiene Data'!H10))),'Data Summary'!EC16="Yes"),OFFSET('Hygiene Data'!$H$9,0,10*ROW('Hygiene Data'!H10)),NA())</f>
        <v>#N/A</v>
      </c>
      <c r="BO16" s="522" t="e">
        <f ca="1">+IF(AND(ISNUMBER(OFFSET('Hygiene Data'!$I$5,0,10*ROW('Hygiene Data'!I10))),'Data Summary'!ED16="Yes"),OFFSET('Hygiene Data'!$I$5,0,10*ROW('Hygiene Data'!I10)),NA())</f>
        <v>#N/A</v>
      </c>
      <c r="BP16" s="522" t="e">
        <f ca="1">+IF(AND(ISNUMBER(OFFSET('Hygiene Data'!$I$7,0,10*ROW('Hygiene Data'!I10))),'Data Summary'!EE16="Yes"),OFFSET('Hygiene Data'!$I$7,0,10*ROW('Hygiene Data'!I10)),NA())</f>
        <v>#N/A</v>
      </c>
      <c r="BQ16" s="522" t="e">
        <f ca="1">+IF(AND(ISNUMBER(OFFSET('Hygiene Data'!$I$9,0,10*ROW('Hygiene Data'!I10))),'Data Summary'!EF16="Yes"),OFFSET('Hygiene Data'!$I$9,0,10*ROW('Hygiene Data'!I10)),NA())</f>
        <v>#N/A</v>
      </c>
    </row>
    <row r="17" spans="1:69" x14ac:dyDescent="0.25">
      <c r="A17" s="518" t="e">
        <f ca="1">+RIGHT('Data Summary'!A17,LEN('Data Summary'!A17)-9)</f>
        <v>#VALUE!</v>
      </c>
      <c r="B17" s="492" t="str">
        <f ca="1">+IF(ISTEXT('Data Summary'!B17),'Data Summary'!B17,"")</f>
        <v/>
      </c>
      <c r="C17" s="519" t="e">
        <f ca="1">+VALUE('Data Summary'!C17)</f>
        <v>#VALUE!</v>
      </c>
      <c r="D17" s="520" t="e">
        <f ca="1">+IF(AND(ISNUMBER(OFFSET('Water Data'!$D$4,0,10*ROW('Water Data'!D11))),'Data Summary'!BS17="Yes"),100-OFFSET('Water Data'!$D$4,0,10*ROW('Water Data'!D11)),NA())</f>
        <v>#N/A</v>
      </c>
      <c r="E17" s="520" t="e">
        <f ca="1">+IF(AND(ISNUMBER(OFFSET('Water Data'!$D$6,0,10*ROW('Water Data'!D11))),'Data Summary'!BT17="Yes"),OFFSET('Water Data'!$D$6,0,10*ROW('Water Data'!D11)),NA())</f>
        <v>#N/A</v>
      </c>
      <c r="F17" s="520" t="e">
        <f ca="1">+IF(AND(ISNUMBER(OFFSET('Water Data'!$D$9,0,10*ROW('Water Data'!D11))),'Data Summary'!BU17="Yes"),OFFSET('Water Data'!$D$9,0,10*ROW('Water Data'!D11)),NA())</f>
        <v>#N/A</v>
      </c>
      <c r="G17" s="520" t="e">
        <f ca="1">+IF(AND(ISNUMBER(OFFSET('Water Data'!$E$4,0,10*ROW('Water Data'!E11))),'Data Summary'!BV17="Yes"),100-OFFSET('Water Data'!$E$4,0,10*ROW('Water Data'!E11)),NA())</f>
        <v>#N/A</v>
      </c>
      <c r="H17" s="520" t="e">
        <f ca="1">+IF(AND(ISNUMBER(OFFSET('Water Data'!$E$6,0,10*ROW('Water Data'!E11))),'Data Summary'!BW17="Yes"),OFFSET('Water Data'!$E$6,0,10*ROW('Water Data'!E11)),NA())</f>
        <v>#N/A</v>
      </c>
      <c r="I17" s="520" t="e">
        <f ca="1">+IF(AND(ISNUMBER(OFFSET('Water Data'!$E$9,0,10*ROW('Water Data'!E11))),'Data Summary'!BX17="Yes"),OFFSET('Water Data'!$E$9,0,10*ROW('Water Data'!E11)),NA())</f>
        <v>#N/A</v>
      </c>
      <c r="J17" s="520" t="e">
        <f ca="1">+IF(AND(ISNUMBER(OFFSET('Water Data'!$F$4,0,10*ROW('Water Data'!F11))),'Data Summary'!BY17="Yes"),100-OFFSET('Water Data'!$F$4,0,10*ROW('Water Data'!F11)),NA())</f>
        <v>#N/A</v>
      </c>
      <c r="K17" s="520" t="e">
        <f ca="1">+IF(AND(ISNUMBER(OFFSET('Water Data'!$F$6,0,10*ROW('Water Data'!F11))),'Data Summary'!BZ17="Yes"),OFFSET('Water Data'!$F$6,0,10*ROW('Water Data'!F11)),NA())</f>
        <v>#N/A</v>
      </c>
      <c r="L17" s="520" t="e">
        <f ca="1">+IF(AND(ISNUMBER(OFFSET('Water Data'!$F$9,0,10*ROW('Water Data'!F11))),'Data Summary'!CA17="Yes"),OFFSET('Water Data'!$F$9,0,10*ROW('Water Data'!F11)),NA())</f>
        <v>#N/A</v>
      </c>
      <c r="M17" s="520" t="e">
        <f ca="1">+IF(AND(ISNUMBER(OFFSET('Water Data'!$G$4,0,10*ROW('Water Data'!G11))),'Data Summary'!CB17="Yes"),100-OFFSET('Water Data'!$G$4,0,10*ROW('Water Data'!G11)),NA())</f>
        <v>#N/A</v>
      </c>
      <c r="N17" s="520" t="e">
        <f ca="1">+IF(AND(ISNUMBER(OFFSET('Water Data'!$G$6,0,10*ROW('Water Data'!G11))),'Data Summary'!CC17="Yes"),OFFSET('Water Data'!$G$6,0,10*ROW('Water Data'!G11)),NA())</f>
        <v>#N/A</v>
      </c>
      <c r="O17" s="520" t="e">
        <f ca="1">+IF(AND(ISNUMBER(OFFSET('Water Data'!$G$9,0,10*ROW('Water Data'!G11))),'Data Summary'!CD17="Yes"),OFFSET('Water Data'!$G$9,0,10*ROW('Water Data'!G11)),NA())</f>
        <v>#N/A</v>
      </c>
      <c r="P17" s="520" t="e">
        <f ca="1">+IF(AND(ISNUMBER(OFFSET('Water Data'!$H$4,0,10*ROW('Water Data'!H11))),'Data Summary'!CE17="Yes"),100-OFFSET('Water Data'!$H$4,0,10*ROW('Water Data'!H11)),NA())</f>
        <v>#N/A</v>
      </c>
      <c r="Q17" s="520" t="e">
        <f ca="1">+IF(AND(ISNUMBER(OFFSET('Water Data'!$H$6,0,10*ROW('Water Data'!H11))),'Data Summary'!CF17="Yes"),OFFSET('Water Data'!$H$6,0,10*ROW('Water Data'!H11)),NA())</f>
        <v>#N/A</v>
      </c>
      <c r="R17" s="520" t="e">
        <f ca="1">+IF(AND(ISNUMBER(OFFSET('Water Data'!$H$9,0,10*ROW('Water Data'!H11))),'Data Summary'!CG17="Yes"),OFFSET('Water Data'!$H$9,0,10*ROW('Water Data'!H11)),NA())</f>
        <v>#N/A</v>
      </c>
      <c r="S17" s="520" t="e">
        <f ca="1">+IF(AND(ISNUMBER(OFFSET('Water Data'!$I$4,0,10*ROW('Water Data'!I11))),'Data Summary'!CH17="Yes"),100-OFFSET('Water Data'!$I$4,0,10*ROW('Water Data'!I11)),NA())</f>
        <v>#N/A</v>
      </c>
      <c r="T17" s="520" t="e">
        <f ca="1">+IF(AND(ISNUMBER(OFFSET('Water Data'!$I$6,0,10*ROW('Water Data'!I11))),'Data Summary'!CI17="Yes"),OFFSET('Water Data'!$I$6,0,10*ROW('Water Data'!I11)),NA())</f>
        <v>#N/A</v>
      </c>
      <c r="U17" s="520" t="e">
        <f ca="1">+IF(AND(ISNUMBER(OFFSET('Water Data'!$I$9,0,10*ROW('Water Data'!I11))),'Data Summary'!CJ17="Yes"),OFFSET('Water Data'!$I$9,0,10*ROW('Water Data'!I11)),NA())</f>
        <v>#N/A</v>
      </c>
      <c r="V17" s="521" t="e">
        <f ca="1">+IF(AND(ISNUMBER(OFFSET('Sanitation Data'!$D$4,0,10*ROW('Sanitation Data'!D11))),'Data Summary'!CK17="Yes"),100-OFFSET('Sanitation Data'!$D$4,0,10*ROW('Sanitation Data'!D11)),NA())</f>
        <v>#N/A</v>
      </c>
      <c r="W17" s="521" t="e">
        <f ca="1">+IF(AND(ISNUMBER(OFFSET('Sanitation Data'!$D$6,0,10*ROW('Sanitation Data'!D11))),'Data Summary'!CL17="Yes"),OFFSET('Sanitation Data'!$D$6,0,10*ROW('Sanitation Data'!D11)),NA())</f>
        <v>#N/A</v>
      </c>
      <c r="X17" s="521" t="e">
        <f ca="1">+IF(AND(ISNUMBER(OFFSET('Sanitation Data'!$D$10,0,10*ROW('Sanitation Data'!D11))),'Data Summary'!CM17="Yes"),OFFSET('Sanitation Data'!$D$10,0,10*ROW('Sanitation Data'!D11)),NA())</f>
        <v>#N/A</v>
      </c>
      <c r="Y17" s="521" t="e">
        <f ca="1">+IF(AND(ISNUMBER(OFFSET('Sanitation Data'!$D$11,0,10*ROW('Sanitation Data'!D11))),'Data Summary'!CN17="Yes"),OFFSET('Sanitation Data'!$D$11,0,10*ROW('Sanitation Data'!D11)),NA())</f>
        <v>#N/A</v>
      </c>
      <c r="Z17" s="521" t="e">
        <f ca="1">+IF(AND(ISNUMBER(OFFSET('Sanitation Data'!$D$12,0,10*ROW('Sanitation Data'!D11))),'Data Summary'!CO17="Yes"),OFFSET('Sanitation Data'!$D$12,0,10*ROW('Sanitation Data'!D11)),NA())</f>
        <v>#N/A</v>
      </c>
      <c r="AA17" s="521" t="e">
        <f ca="1">+IF(AND(ISNUMBER(OFFSET('Sanitation Data'!$E$4,0,10*ROW('Sanitation Data'!E11))),'Data Summary'!CP17="Yes"),100-OFFSET('Sanitation Data'!$E$4,0,10*ROW('Sanitation Data'!E11)),NA())</f>
        <v>#N/A</v>
      </c>
      <c r="AB17" s="521" t="e">
        <f ca="1">+IF(AND(ISNUMBER(OFFSET('Sanitation Data'!$E$6,0,10*ROW('Sanitation Data'!E11))),'Data Summary'!CQ17="Yes"),OFFSET('Sanitation Data'!$E$6,0,10*ROW('Sanitation Data'!E11)),NA())</f>
        <v>#N/A</v>
      </c>
      <c r="AC17" s="521" t="e">
        <f ca="1">+IF(AND(ISNUMBER(OFFSET('Sanitation Data'!$E$10,0,10*ROW('Sanitation Data'!E11))),'Data Summary'!CR17="Yes"),OFFSET('Sanitation Data'!$E$10,0,10*ROW('Sanitation Data'!E11)),NA())</f>
        <v>#N/A</v>
      </c>
      <c r="AD17" s="521" t="e">
        <f ca="1">+IF(AND(ISNUMBER(OFFSET('Sanitation Data'!$E$11,0,10*ROW('Sanitation Data'!E11))),'Data Summary'!CS17="Yes"),OFFSET('Sanitation Data'!$E$11,0,10*ROW('Sanitation Data'!E11)),NA())</f>
        <v>#N/A</v>
      </c>
      <c r="AE17" s="521" t="e">
        <f ca="1">+IF(AND(ISNUMBER(OFFSET('Sanitation Data'!$E$12,0,10*ROW('Sanitation Data'!E11))),'Data Summary'!CT17="Yes"),OFFSET('Sanitation Data'!$E$12,0,10*ROW('Sanitation Data'!E11)),NA())</f>
        <v>#N/A</v>
      </c>
      <c r="AF17" s="521" t="e">
        <f ca="1">+IF(AND(ISNUMBER(OFFSET('Sanitation Data'!$F$4,0,10*ROW('Sanitation Data'!F11))),'Data Summary'!CU17="Yes"),100-OFFSET('Sanitation Data'!$F$4,0,10*ROW('Sanitation Data'!F11)),NA())</f>
        <v>#N/A</v>
      </c>
      <c r="AG17" s="521" t="e">
        <f ca="1">+IF(AND(ISNUMBER(OFFSET('Sanitation Data'!$F$6,0,10*ROW('Sanitation Data'!F11))),'Data Summary'!CV17="Yes"),OFFSET('Sanitation Data'!$F$6,0,10*ROW('Sanitation Data'!F11)),NA())</f>
        <v>#N/A</v>
      </c>
      <c r="AH17" s="521" t="e">
        <f ca="1">+IF(AND(ISNUMBER(OFFSET('Sanitation Data'!$F$10,0,10*ROW('Sanitation Data'!F11))),'Data Summary'!CW17="Yes"),OFFSET('Sanitation Data'!$F$10,0,10*ROW('Sanitation Data'!F11)),NA())</f>
        <v>#N/A</v>
      </c>
      <c r="AI17" s="521" t="e">
        <f ca="1">+IF(AND(ISNUMBER(OFFSET('Sanitation Data'!$F$11,0,10*ROW('Sanitation Data'!F11))),'Data Summary'!CX17="Yes"),OFFSET('Sanitation Data'!$F$11,0,10*ROW('Sanitation Data'!F11)),NA())</f>
        <v>#N/A</v>
      </c>
      <c r="AJ17" s="521" t="e">
        <f ca="1">+IF(AND(ISNUMBER(OFFSET('Sanitation Data'!$F$12,0,10*ROW('Sanitation Data'!F11))),'Data Summary'!CY17="Yes"),OFFSET('Sanitation Data'!$F$12,0,10*ROW('Sanitation Data'!F11)),NA())</f>
        <v>#N/A</v>
      </c>
      <c r="AK17" s="521" t="e">
        <f ca="1">+IF(AND(ISNUMBER(OFFSET('Sanitation Data'!$G$4,0,10*ROW('Sanitation Data'!G11))),'Data Summary'!CZ17="Yes"),100-OFFSET('Sanitation Data'!$G$4,0,10*ROW('Sanitation Data'!G11)),NA())</f>
        <v>#N/A</v>
      </c>
      <c r="AL17" s="521" t="e">
        <f ca="1">+IF(AND(ISNUMBER(OFFSET('Sanitation Data'!$G$6,0,10*ROW('Sanitation Data'!G11))),'Data Summary'!DA17="Yes"),OFFSET('Sanitation Data'!$G$6,0,10*ROW('Sanitation Data'!G11)),NA())</f>
        <v>#N/A</v>
      </c>
      <c r="AM17" s="521" t="e">
        <f ca="1">+IF(AND(ISNUMBER(OFFSET('Sanitation Data'!$G$10,0,10*ROW('Sanitation Data'!G11))),'Data Summary'!DB17="Yes"),OFFSET('Sanitation Data'!$G$10,0,10*ROW('Sanitation Data'!G11)),NA())</f>
        <v>#N/A</v>
      </c>
      <c r="AN17" s="521" t="e">
        <f ca="1">+IF(AND(ISNUMBER(OFFSET('Sanitation Data'!$G$11,0,10*ROW('Sanitation Data'!G11))),'Data Summary'!DC17="Yes"),OFFSET('Sanitation Data'!$G$11,0,10*ROW('Sanitation Data'!G11)),NA())</f>
        <v>#N/A</v>
      </c>
      <c r="AO17" s="521" t="e">
        <f ca="1">+IF(AND(ISNUMBER(OFFSET('Sanitation Data'!$G$12,0,10*ROW('Sanitation Data'!G11))),'Data Summary'!DD17="Yes"),OFFSET('Sanitation Data'!$G$12,0,10*ROW('Sanitation Data'!G11)),NA())</f>
        <v>#N/A</v>
      </c>
      <c r="AP17" s="521" t="e">
        <f ca="1">+IF(AND(ISNUMBER(OFFSET('Sanitation Data'!$H$4,0,10*ROW('Sanitation Data'!H11))),'Data Summary'!DE17="Yes"),100-OFFSET('Sanitation Data'!$H$4,0,10*ROW('Sanitation Data'!H11)),NA())</f>
        <v>#N/A</v>
      </c>
      <c r="AQ17" s="521" t="e">
        <f ca="1">+IF(AND(ISNUMBER(OFFSET('Sanitation Data'!$H$6,0,10*ROW('Sanitation Data'!H11))),'Data Summary'!DF17="Yes"),OFFSET('Sanitation Data'!$H$6,0,10*ROW('Sanitation Data'!H11)),NA())</f>
        <v>#N/A</v>
      </c>
      <c r="AR17" s="521" t="e">
        <f ca="1">+IF(AND(ISNUMBER(OFFSET('Sanitation Data'!$H$10,0,10*ROW('Sanitation Data'!H11))),'Data Summary'!DG17="Yes"),OFFSET('Sanitation Data'!$H$10,0,10*ROW('Sanitation Data'!H11)),NA())</f>
        <v>#N/A</v>
      </c>
      <c r="AS17" s="521" t="e">
        <f ca="1">+IF(AND(ISNUMBER(OFFSET('Sanitation Data'!$H$11,0,10*ROW('Sanitation Data'!H11))),'Data Summary'!DH17="Yes"),OFFSET('Sanitation Data'!$H$11,0,10*ROW('Sanitation Data'!H11)),NA())</f>
        <v>#N/A</v>
      </c>
      <c r="AT17" s="521" t="e">
        <f ca="1">+IF(AND(ISNUMBER(OFFSET('Sanitation Data'!$H$12,0,10*ROW('Sanitation Data'!H11))),'Data Summary'!DI17="Yes"),OFFSET('Sanitation Data'!$H$12,0,10*ROW('Sanitation Data'!H11)),NA())</f>
        <v>#N/A</v>
      </c>
      <c r="AU17" s="521" t="e">
        <f ca="1">+IF(AND(ISNUMBER(OFFSET('Sanitation Data'!$I$4,0,10*ROW('Sanitation Data'!I11))),'Data Summary'!DJ17="Yes"),100-OFFSET('Sanitation Data'!$I$4,0,10*ROW('Sanitation Data'!I11)),NA())</f>
        <v>#N/A</v>
      </c>
      <c r="AV17" s="521" t="e">
        <f ca="1">+IF(AND(ISNUMBER(OFFSET('Sanitation Data'!$I$6,0,10*ROW('Sanitation Data'!I11))),'Data Summary'!DK17="Yes"),OFFSET('Sanitation Data'!$I$6,0,10*ROW('Sanitation Data'!I11)),NA())</f>
        <v>#N/A</v>
      </c>
      <c r="AW17" s="521" t="e">
        <f ca="1">+IF(AND(ISNUMBER(OFFSET('Sanitation Data'!$I$10,0,10*ROW('Sanitation Data'!I11))),'Data Summary'!DL17="Yes"),OFFSET('Sanitation Data'!$I$10,0,10*ROW('Sanitation Data'!I11)),NA())</f>
        <v>#N/A</v>
      </c>
      <c r="AX17" s="521" t="e">
        <f ca="1">+IF(AND(ISNUMBER(OFFSET('Sanitation Data'!$I$11,0,10*ROW('Sanitation Data'!I11))),'Data Summary'!DM17="Yes"),OFFSET('Sanitation Data'!$I$11,0,10*ROW('Sanitation Data'!I11)),NA())</f>
        <v>#N/A</v>
      </c>
      <c r="AY17" s="521" t="e">
        <f ca="1">+IF(AND(ISNUMBER(OFFSET('Sanitation Data'!$I$12,0,10*ROW('Sanitation Data'!I11))),'Data Summary'!DN17="Yes"),OFFSET('Sanitation Data'!$I$12,0,10*ROW('Sanitation Data'!I11)),NA())</f>
        <v>#N/A</v>
      </c>
      <c r="AZ17" s="522" t="e">
        <f ca="1">+IF(AND(ISNUMBER(OFFSET('Hygiene Data'!$D$5,0,10*ROW('Hygiene Data'!D11))),'Data Summary'!DO17="Yes"),OFFSET('Hygiene Data'!$D$5,0,10*ROW('Hygiene Data'!D11)),NA())</f>
        <v>#N/A</v>
      </c>
      <c r="BA17" s="522" t="e">
        <f ca="1">+IF(AND(ISNUMBER(OFFSET('Hygiene Data'!$D$7,0,10*ROW('Hygiene Data'!D11))),'Data Summary'!DP17="Yes"),OFFSET('Hygiene Data'!$D$7,0,10*ROW('Hygiene Data'!D11)),NA())</f>
        <v>#N/A</v>
      </c>
      <c r="BB17" s="522" t="e">
        <f ca="1">+IF(AND(ISNUMBER(OFFSET('Hygiene Data'!$D$9,0,10*ROW('Hygiene Data'!D11))),'Data Summary'!DQ17="Yes"),OFFSET('Hygiene Data'!$D$9,0,10*ROW('Hygiene Data'!D11)),NA())</f>
        <v>#N/A</v>
      </c>
      <c r="BC17" s="522" t="e">
        <f ca="1">+IF(AND(ISNUMBER(OFFSET('Hygiene Data'!$E$5,0,10*ROW('Hygiene Data'!E11))),'Data Summary'!DR17="Yes"),OFFSET('Hygiene Data'!$E$5,0,10*ROW('Hygiene Data'!E11)),NA())</f>
        <v>#N/A</v>
      </c>
      <c r="BD17" s="522" t="e">
        <f ca="1">+IF(AND(ISNUMBER(OFFSET('Hygiene Data'!$E$7,0,10*ROW('Hygiene Data'!E11))),'Data Summary'!DS17="Yes"),OFFSET('Hygiene Data'!$E$7,0,10*ROW('Hygiene Data'!E11)),NA())</f>
        <v>#N/A</v>
      </c>
      <c r="BE17" s="522" t="e">
        <f ca="1">+IF(AND(ISNUMBER(OFFSET('Hygiene Data'!$E$9,0,10*ROW('Hygiene Data'!E11))),'Data Summary'!DT17="Yes"),OFFSET('Hygiene Data'!$E$9,0,10*ROW('Hygiene Data'!E11)),NA())</f>
        <v>#N/A</v>
      </c>
      <c r="BF17" s="522" t="e">
        <f ca="1">+IF(AND(ISNUMBER(OFFSET('Hygiene Data'!$F$5,0,10*ROW('Hygiene Data'!F11))),'Data Summary'!DU17="Yes"),OFFSET('Hygiene Data'!$F$5,0,10*ROW('Hygiene Data'!F11)),NA())</f>
        <v>#N/A</v>
      </c>
      <c r="BG17" s="522" t="e">
        <f ca="1">+IF(AND(ISNUMBER(OFFSET('Hygiene Data'!$F$7,0,10*ROW('Hygiene Data'!F11))),'Data Summary'!DV17="Yes"),OFFSET('Hygiene Data'!$F$7,0,10*ROW('Hygiene Data'!F11)),NA())</f>
        <v>#N/A</v>
      </c>
      <c r="BH17" s="522" t="e">
        <f ca="1">+IF(AND(ISNUMBER(OFFSET('Hygiene Data'!$F$9,0,10*ROW('Hygiene Data'!F11))),'Data Summary'!DW17="Yes"),OFFSET('Hygiene Data'!$F$9,0,10*ROW('Hygiene Data'!F11)),NA())</f>
        <v>#N/A</v>
      </c>
      <c r="BI17" s="522" t="e">
        <f ca="1">+IF(AND(ISNUMBER(OFFSET('Hygiene Data'!$G$5,0,10*ROW('Hygiene Data'!G11))),'Data Summary'!DX17="Yes"),OFFSET('Hygiene Data'!$G$5,0,10*ROW('Hygiene Data'!G11)),NA())</f>
        <v>#N/A</v>
      </c>
      <c r="BJ17" s="522" t="e">
        <f ca="1">+IF(AND(ISNUMBER(OFFSET('Hygiene Data'!$G$7,0,10*ROW('Hygiene Data'!G11))),'Data Summary'!DY17="Yes"),OFFSET('Hygiene Data'!$G$7,0,10*ROW('Hygiene Data'!G11)),NA())</f>
        <v>#N/A</v>
      </c>
      <c r="BK17" s="522" t="e">
        <f ca="1">+IF(AND(ISNUMBER(OFFSET('Hygiene Data'!$G$9,0,10*ROW('Hygiene Data'!G11))),'Data Summary'!DZ17="Yes"),OFFSET('Hygiene Data'!$G$9,0,10*ROW('Hygiene Data'!G11)),NA())</f>
        <v>#N/A</v>
      </c>
      <c r="BL17" s="522" t="e">
        <f ca="1">+IF(AND(ISNUMBER(OFFSET('Hygiene Data'!$H$5,0,10*ROW('Hygiene Data'!H11))),'Data Summary'!EA17="Yes"),OFFSET('Hygiene Data'!$H$5,0,10*ROW('Hygiene Data'!H11)),NA())</f>
        <v>#N/A</v>
      </c>
      <c r="BM17" s="522" t="e">
        <f ca="1">+IF(AND(ISNUMBER(OFFSET('Hygiene Data'!$H$7,0,10*ROW('Hygiene Data'!H11))),'Data Summary'!EB17="Yes"),OFFSET('Hygiene Data'!$H$7,0,10*ROW('Hygiene Data'!H11)),NA())</f>
        <v>#N/A</v>
      </c>
      <c r="BN17" s="522" t="e">
        <f ca="1">+IF(AND(ISNUMBER(OFFSET('Hygiene Data'!$H$9,0,10*ROW('Hygiene Data'!H11))),'Data Summary'!EC17="Yes"),OFFSET('Hygiene Data'!$H$9,0,10*ROW('Hygiene Data'!H11)),NA())</f>
        <v>#N/A</v>
      </c>
      <c r="BO17" s="522" t="e">
        <f ca="1">+IF(AND(ISNUMBER(OFFSET('Hygiene Data'!$I$5,0,10*ROW('Hygiene Data'!I11))),'Data Summary'!ED17="Yes"),OFFSET('Hygiene Data'!$I$5,0,10*ROW('Hygiene Data'!I11)),NA())</f>
        <v>#N/A</v>
      </c>
      <c r="BP17" s="522" t="e">
        <f ca="1">+IF(AND(ISNUMBER(OFFSET('Hygiene Data'!$I$7,0,10*ROW('Hygiene Data'!I11))),'Data Summary'!EE17="Yes"),OFFSET('Hygiene Data'!$I$7,0,10*ROW('Hygiene Data'!I11)),NA())</f>
        <v>#N/A</v>
      </c>
      <c r="BQ17" s="522" t="e">
        <f ca="1">+IF(AND(ISNUMBER(OFFSET('Hygiene Data'!$I$9,0,10*ROW('Hygiene Data'!I11))),'Data Summary'!EF17="Yes"),OFFSET('Hygiene Data'!$I$9,0,10*ROW('Hygiene Data'!I11)),NA())</f>
        <v>#N/A</v>
      </c>
    </row>
    <row r="18" spans="1:69" x14ac:dyDescent="0.25">
      <c r="A18" s="518" t="e">
        <f ca="1">+RIGHT('Data Summary'!A18,LEN('Data Summary'!A18)-9)</f>
        <v>#VALUE!</v>
      </c>
      <c r="B18" s="492" t="str">
        <f ca="1">+IF(ISTEXT('Data Summary'!B18),'Data Summary'!B18,"")</f>
        <v/>
      </c>
      <c r="C18" s="519" t="e">
        <f ca="1">+VALUE('Data Summary'!C18)</f>
        <v>#VALUE!</v>
      </c>
      <c r="D18" s="520" t="e">
        <f ca="1">+IF(AND(ISNUMBER(OFFSET('Water Data'!$D$4,0,10*ROW('Water Data'!D12))),'Data Summary'!BS18="Yes"),100-OFFSET('Water Data'!$D$4,0,10*ROW('Water Data'!D12)),NA())</f>
        <v>#N/A</v>
      </c>
      <c r="E18" s="520" t="e">
        <f ca="1">+IF(AND(ISNUMBER(OFFSET('Water Data'!$D$6,0,10*ROW('Water Data'!D12))),'Data Summary'!BT18="Yes"),OFFSET('Water Data'!$D$6,0,10*ROW('Water Data'!D12)),NA())</f>
        <v>#N/A</v>
      </c>
      <c r="F18" s="520" t="e">
        <f ca="1">+IF(AND(ISNUMBER(OFFSET('Water Data'!$D$9,0,10*ROW('Water Data'!D12))),'Data Summary'!BU18="Yes"),OFFSET('Water Data'!$D$9,0,10*ROW('Water Data'!D12)),NA())</f>
        <v>#N/A</v>
      </c>
      <c r="G18" s="520" t="e">
        <f ca="1">+IF(AND(ISNUMBER(OFFSET('Water Data'!$E$4,0,10*ROW('Water Data'!E12))),'Data Summary'!BV18="Yes"),100-OFFSET('Water Data'!$E$4,0,10*ROW('Water Data'!E12)),NA())</f>
        <v>#N/A</v>
      </c>
      <c r="H18" s="520" t="e">
        <f ca="1">+IF(AND(ISNUMBER(OFFSET('Water Data'!$E$6,0,10*ROW('Water Data'!E12))),'Data Summary'!BW18="Yes"),OFFSET('Water Data'!$E$6,0,10*ROW('Water Data'!E12)),NA())</f>
        <v>#N/A</v>
      </c>
      <c r="I18" s="520" t="e">
        <f ca="1">+IF(AND(ISNUMBER(OFFSET('Water Data'!$E$9,0,10*ROW('Water Data'!E12))),'Data Summary'!BX18="Yes"),OFFSET('Water Data'!$E$9,0,10*ROW('Water Data'!E12)),NA())</f>
        <v>#N/A</v>
      </c>
      <c r="J18" s="520" t="e">
        <f ca="1">+IF(AND(ISNUMBER(OFFSET('Water Data'!$F$4,0,10*ROW('Water Data'!F12))),'Data Summary'!BY18="Yes"),100-OFFSET('Water Data'!$F$4,0,10*ROW('Water Data'!F12)),NA())</f>
        <v>#N/A</v>
      </c>
      <c r="K18" s="520" t="e">
        <f ca="1">+IF(AND(ISNUMBER(OFFSET('Water Data'!$F$6,0,10*ROW('Water Data'!F12))),'Data Summary'!BZ18="Yes"),OFFSET('Water Data'!$F$6,0,10*ROW('Water Data'!F12)),NA())</f>
        <v>#N/A</v>
      </c>
      <c r="L18" s="520" t="e">
        <f ca="1">+IF(AND(ISNUMBER(OFFSET('Water Data'!$F$9,0,10*ROW('Water Data'!F12))),'Data Summary'!CA18="Yes"),OFFSET('Water Data'!$F$9,0,10*ROW('Water Data'!F12)),NA())</f>
        <v>#N/A</v>
      </c>
      <c r="M18" s="520" t="e">
        <f ca="1">+IF(AND(ISNUMBER(OFFSET('Water Data'!$G$4,0,10*ROW('Water Data'!G12))),'Data Summary'!CB18="Yes"),100-OFFSET('Water Data'!$G$4,0,10*ROW('Water Data'!G12)),NA())</f>
        <v>#N/A</v>
      </c>
      <c r="N18" s="520" t="e">
        <f ca="1">+IF(AND(ISNUMBER(OFFSET('Water Data'!$G$6,0,10*ROW('Water Data'!G12))),'Data Summary'!CC18="Yes"),OFFSET('Water Data'!$G$6,0,10*ROW('Water Data'!G12)),NA())</f>
        <v>#N/A</v>
      </c>
      <c r="O18" s="520" t="e">
        <f ca="1">+IF(AND(ISNUMBER(OFFSET('Water Data'!$G$9,0,10*ROW('Water Data'!G12))),'Data Summary'!CD18="Yes"),OFFSET('Water Data'!$G$9,0,10*ROW('Water Data'!G12)),NA())</f>
        <v>#N/A</v>
      </c>
      <c r="P18" s="520" t="e">
        <f ca="1">+IF(AND(ISNUMBER(OFFSET('Water Data'!$H$4,0,10*ROW('Water Data'!H12))),'Data Summary'!CE18="Yes"),100-OFFSET('Water Data'!$H$4,0,10*ROW('Water Data'!H12)),NA())</f>
        <v>#N/A</v>
      </c>
      <c r="Q18" s="520" t="e">
        <f ca="1">+IF(AND(ISNUMBER(OFFSET('Water Data'!$H$6,0,10*ROW('Water Data'!H12))),'Data Summary'!CF18="Yes"),OFFSET('Water Data'!$H$6,0,10*ROW('Water Data'!H12)),NA())</f>
        <v>#N/A</v>
      </c>
      <c r="R18" s="520" t="e">
        <f ca="1">+IF(AND(ISNUMBER(OFFSET('Water Data'!$H$9,0,10*ROW('Water Data'!H12))),'Data Summary'!CG18="Yes"),OFFSET('Water Data'!$H$9,0,10*ROW('Water Data'!H12)),NA())</f>
        <v>#N/A</v>
      </c>
      <c r="S18" s="520" t="e">
        <f ca="1">+IF(AND(ISNUMBER(OFFSET('Water Data'!$I$4,0,10*ROW('Water Data'!I12))),'Data Summary'!CH18="Yes"),100-OFFSET('Water Data'!$I$4,0,10*ROW('Water Data'!I12)),NA())</f>
        <v>#N/A</v>
      </c>
      <c r="T18" s="520" t="e">
        <f ca="1">+IF(AND(ISNUMBER(OFFSET('Water Data'!$I$6,0,10*ROW('Water Data'!I12))),'Data Summary'!CI18="Yes"),OFFSET('Water Data'!$I$6,0,10*ROW('Water Data'!I12)),NA())</f>
        <v>#N/A</v>
      </c>
      <c r="U18" s="520" t="e">
        <f ca="1">+IF(AND(ISNUMBER(OFFSET('Water Data'!$I$9,0,10*ROW('Water Data'!I12))),'Data Summary'!CJ18="Yes"),OFFSET('Water Data'!$I$9,0,10*ROW('Water Data'!I12)),NA())</f>
        <v>#N/A</v>
      </c>
      <c r="V18" s="521" t="e">
        <f ca="1">+IF(AND(ISNUMBER(OFFSET('Sanitation Data'!$D$4,0,10*ROW('Sanitation Data'!D12))),'Data Summary'!CK18="Yes"),100-OFFSET('Sanitation Data'!$D$4,0,10*ROW('Sanitation Data'!D12)),NA())</f>
        <v>#N/A</v>
      </c>
      <c r="W18" s="521" t="e">
        <f ca="1">+IF(AND(ISNUMBER(OFFSET('Sanitation Data'!$D$6,0,10*ROW('Sanitation Data'!D12))),'Data Summary'!CL18="Yes"),OFFSET('Sanitation Data'!$D$6,0,10*ROW('Sanitation Data'!D12)),NA())</f>
        <v>#N/A</v>
      </c>
      <c r="X18" s="521" t="e">
        <f ca="1">+IF(AND(ISNUMBER(OFFSET('Sanitation Data'!$D$10,0,10*ROW('Sanitation Data'!D12))),'Data Summary'!CM18="Yes"),OFFSET('Sanitation Data'!$D$10,0,10*ROW('Sanitation Data'!D12)),NA())</f>
        <v>#N/A</v>
      </c>
      <c r="Y18" s="521" t="e">
        <f ca="1">+IF(AND(ISNUMBER(OFFSET('Sanitation Data'!$D$11,0,10*ROW('Sanitation Data'!D12))),'Data Summary'!CN18="Yes"),OFFSET('Sanitation Data'!$D$11,0,10*ROW('Sanitation Data'!D12)),NA())</f>
        <v>#N/A</v>
      </c>
      <c r="Z18" s="521" t="e">
        <f ca="1">+IF(AND(ISNUMBER(OFFSET('Sanitation Data'!$D$12,0,10*ROW('Sanitation Data'!D12))),'Data Summary'!CO18="Yes"),OFFSET('Sanitation Data'!$D$12,0,10*ROW('Sanitation Data'!D12)),NA())</f>
        <v>#N/A</v>
      </c>
      <c r="AA18" s="521" t="e">
        <f ca="1">+IF(AND(ISNUMBER(OFFSET('Sanitation Data'!$E$4,0,10*ROW('Sanitation Data'!E12))),'Data Summary'!CP18="Yes"),100-OFFSET('Sanitation Data'!$E$4,0,10*ROW('Sanitation Data'!E12)),NA())</f>
        <v>#N/A</v>
      </c>
      <c r="AB18" s="521" t="e">
        <f ca="1">+IF(AND(ISNUMBER(OFFSET('Sanitation Data'!$E$6,0,10*ROW('Sanitation Data'!E12))),'Data Summary'!CQ18="Yes"),OFFSET('Sanitation Data'!$E$6,0,10*ROW('Sanitation Data'!E12)),NA())</f>
        <v>#N/A</v>
      </c>
      <c r="AC18" s="521" t="e">
        <f ca="1">+IF(AND(ISNUMBER(OFFSET('Sanitation Data'!$E$10,0,10*ROW('Sanitation Data'!E12))),'Data Summary'!CR18="Yes"),OFFSET('Sanitation Data'!$E$10,0,10*ROW('Sanitation Data'!E12)),NA())</f>
        <v>#N/A</v>
      </c>
      <c r="AD18" s="521" t="e">
        <f ca="1">+IF(AND(ISNUMBER(OFFSET('Sanitation Data'!$E$11,0,10*ROW('Sanitation Data'!E12))),'Data Summary'!CS18="Yes"),OFFSET('Sanitation Data'!$E$11,0,10*ROW('Sanitation Data'!E12)),NA())</f>
        <v>#N/A</v>
      </c>
      <c r="AE18" s="521" t="e">
        <f ca="1">+IF(AND(ISNUMBER(OFFSET('Sanitation Data'!$E$12,0,10*ROW('Sanitation Data'!E12))),'Data Summary'!CT18="Yes"),OFFSET('Sanitation Data'!$E$12,0,10*ROW('Sanitation Data'!E12)),NA())</f>
        <v>#N/A</v>
      </c>
      <c r="AF18" s="521" t="e">
        <f ca="1">+IF(AND(ISNUMBER(OFFSET('Sanitation Data'!$F$4,0,10*ROW('Sanitation Data'!F12))),'Data Summary'!CU18="Yes"),100-OFFSET('Sanitation Data'!$F$4,0,10*ROW('Sanitation Data'!F12)),NA())</f>
        <v>#N/A</v>
      </c>
      <c r="AG18" s="521" t="e">
        <f ca="1">+IF(AND(ISNUMBER(OFFSET('Sanitation Data'!$F$6,0,10*ROW('Sanitation Data'!F12))),'Data Summary'!CV18="Yes"),OFFSET('Sanitation Data'!$F$6,0,10*ROW('Sanitation Data'!F12)),NA())</f>
        <v>#N/A</v>
      </c>
      <c r="AH18" s="521" t="e">
        <f ca="1">+IF(AND(ISNUMBER(OFFSET('Sanitation Data'!$F$10,0,10*ROW('Sanitation Data'!F12))),'Data Summary'!CW18="Yes"),OFFSET('Sanitation Data'!$F$10,0,10*ROW('Sanitation Data'!F12)),NA())</f>
        <v>#N/A</v>
      </c>
      <c r="AI18" s="521" t="e">
        <f ca="1">+IF(AND(ISNUMBER(OFFSET('Sanitation Data'!$F$11,0,10*ROW('Sanitation Data'!F12))),'Data Summary'!CX18="Yes"),OFFSET('Sanitation Data'!$F$11,0,10*ROW('Sanitation Data'!F12)),NA())</f>
        <v>#N/A</v>
      </c>
      <c r="AJ18" s="521" t="e">
        <f ca="1">+IF(AND(ISNUMBER(OFFSET('Sanitation Data'!$F$12,0,10*ROW('Sanitation Data'!F12))),'Data Summary'!CY18="Yes"),OFFSET('Sanitation Data'!$F$12,0,10*ROW('Sanitation Data'!F12)),NA())</f>
        <v>#N/A</v>
      </c>
      <c r="AK18" s="521" t="e">
        <f ca="1">+IF(AND(ISNUMBER(OFFSET('Sanitation Data'!$G$4,0,10*ROW('Sanitation Data'!G12))),'Data Summary'!CZ18="Yes"),100-OFFSET('Sanitation Data'!$G$4,0,10*ROW('Sanitation Data'!G12)),NA())</f>
        <v>#N/A</v>
      </c>
      <c r="AL18" s="521" t="e">
        <f ca="1">+IF(AND(ISNUMBER(OFFSET('Sanitation Data'!$G$6,0,10*ROW('Sanitation Data'!G12))),'Data Summary'!DA18="Yes"),OFFSET('Sanitation Data'!$G$6,0,10*ROW('Sanitation Data'!G12)),NA())</f>
        <v>#N/A</v>
      </c>
      <c r="AM18" s="521" t="e">
        <f ca="1">+IF(AND(ISNUMBER(OFFSET('Sanitation Data'!$G$10,0,10*ROW('Sanitation Data'!G12))),'Data Summary'!DB18="Yes"),OFFSET('Sanitation Data'!$G$10,0,10*ROW('Sanitation Data'!G12)),NA())</f>
        <v>#N/A</v>
      </c>
      <c r="AN18" s="521" t="e">
        <f ca="1">+IF(AND(ISNUMBER(OFFSET('Sanitation Data'!$G$11,0,10*ROW('Sanitation Data'!G12))),'Data Summary'!DC18="Yes"),OFFSET('Sanitation Data'!$G$11,0,10*ROW('Sanitation Data'!G12)),NA())</f>
        <v>#N/A</v>
      </c>
      <c r="AO18" s="521" t="e">
        <f ca="1">+IF(AND(ISNUMBER(OFFSET('Sanitation Data'!$G$12,0,10*ROW('Sanitation Data'!G12))),'Data Summary'!DD18="Yes"),OFFSET('Sanitation Data'!$G$12,0,10*ROW('Sanitation Data'!G12)),NA())</f>
        <v>#N/A</v>
      </c>
      <c r="AP18" s="521" t="e">
        <f ca="1">+IF(AND(ISNUMBER(OFFSET('Sanitation Data'!$H$4,0,10*ROW('Sanitation Data'!H12))),'Data Summary'!DE18="Yes"),100-OFFSET('Sanitation Data'!$H$4,0,10*ROW('Sanitation Data'!H12)),NA())</f>
        <v>#N/A</v>
      </c>
      <c r="AQ18" s="521" t="e">
        <f ca="1">+IF(AND(ISNUMBER(OFFSET('Sanitation Data'!$H$6,0,10*ROW('Sanitation Data'!H12))),'Data Summary'!DF18="Yes"),OFFSET('Sanitation Data'!$H$6,0,10*ROW('Sanitation Data'!H12)),NA())</f>
        <v>#N/A</v>
      </c>
      <c r="AR18" s="521" t="e">
        <f ca="1">+IF(AND(ISNUMBER(OFFSET('Sanitation Data'!$H$10,0,10*ROW('Sanitation Data'!H12))),'Data Summary'!DG18="Yes"),OFFSET('Sanitation Data'!$H$10,0,10*ROW('Sanitation Data'!H12)),NA())</f>
        <v>#N/A</v>
      </c>
      <c r="AS18" s="521" t="e">
        <f ca="1">+IF(AND(ISNUMBER(OFFSET('Sanitation Data'!$H$11,0,10*ROW('Sanitation Data'!H12))),'Data Summary'!DH18="Yes"),OFFSET('Sanitation Data'!$H$11,0,10*ROW('Sanitation Data'!H12)),NA())</f>
        <v>#N/A</v>
      </c>
      <c r="AT18" s="521" t="e">
        <f ca="1">+IF(AND(ISNUMBER(OFFSET('Sanitation Data'!$H$12,0,10*ROW('Sanitation Data'!H12))),'Data Summary'!DI18="Yes"),OFFSET('Sanitation Data'!$H$12,0,10*ROW('Sanitation Data'!H12)),NA())</f>
        <v>#N/A</v>
      </c>
      <c r="AU18" s="521" t="e">
        <f ca="1">+IF(AND(ISNUMBER(OFFSET('Sanitation Data'!$I$4,0,10*ROW('Sanitation Data'!I12))),'Data Summary'!DJ18="Yes"),100-OFFSET('Sanitation Data'!$I$4,0,10*ROW('Sanitation Data'!I12)),NA())</f>
        <v>#N/A</v>
      </c>
      <c r="AV18" s="521" t="e">
        <f ca="1">+IF(AND(ISNUMBER(OFFSET('Sanitation Data'!$I$6,0,10*ROW('Sanitation Data'!I12))),'Data Summary'!DK18="Yes"),OFFSET('Sanitation Data'!$I$6,0,10*ROW('Sanitation Data'!I12)),NA())</f>
        <v>#N/A</v>
      </c>
      <c r="AW18" s="521" t="e">
        <f ca="1">+IF(AND(ISNUMBER(OFFSET('Sanitation Data'!$I$10,0,10*ROW('Sanitation Data'!I12))),'Data Summary'!DL18="Yes"),OFFSET('Sanitation Data'!$I$10,0,10*ROW('Sanitation Data'!I12)),NA())</f>
        <v>#N/A</v>
      </c>
      <c r="AX18" s="521" t="e">
        <f ca="1">+IF(AND(ISNUMBER(OFFSET('Sanitation Data'!$I$11,0,10*ROW('Sanitation Data'!I12))),'Data Summary'!DM18="Yes"),OFFSET('Sanitation Data'!$I$11,0,10*ROW('Sanitation Data'!I12)),NA())</f>
        <v>#N/A</v>
      </c>
      <c r="AY18" s="521" t="e">
        <f ca="1">+IF(AND(ISNUMBER(OFFSET('Sanitation Data'!$I$12,0,10*ROW('Sanitation Data'!I12))),'Data Summary'!DN18="Yes"),OFFSET('Sanitation Data'!$I$12,0,10*ROW('Sanitation Data'!I12)),NA())</f>
        <v>#N/A</v>
      </c>
      <c r="AZ18" s="522" t="e">
        <f ca="1">+IF(AND(ISNUMBER(OFFSET('Hygiene Data'!$D$5,0,10*ROW('Hygiene Data'!D12))),'Data Summary'!DO18="Yes"),OFFSET('Hygiene Data'!$D$5,0,10*ROW('Hygiene Data'!D12)),NA())</f>
        <v>#N/A</v>
      </c>
      <c r="BA18" s="522" t="e">
        <f ca="1">+IF(AND(ISNUMBER(OFFSET('Hygiene Data'!$D$7,0,10*ROW('Hygiene Data'!D12))),'Data Summary'!DP18="Yes"),OFFSET('Hygiene Data'!$D$7,0,10*ROW('Hygiene Data'!D12)),NA())</f>
        <v>#N/A</v>
      </c>
      <c r="BB18" s="522" t="e">
        <f ca="1">+IF(AND(ISNUMBER(OFFSET('Hygiene Data'!$D$9,0,10*ROW('Hygiene Data'!D12))),'Data Summary'!DQ18="Yes"),OFFSET('Hygiene Data'!$D$9,0,10*ROW('Hygiene Data'!D12)),NA())</f>
        <v>#N/A</v>
      </c>
      <c r="BC18" s="522" t="e">
        <f ca="1">+IF(AND(ISNUMBER(OFFSET('Hygiene Data'!$E$5,0,10*ROW('Hygiene Data'!E12))),'Data Summary'!DR18="Yes"),OFFSET('Hygiene Data'!$E$5,0,10*ROW('Hygiene Data'!E12)),NA())</f>
        <v>#N/A</v>
      </c>
      <c r="BD18" s="522" t="e">
        <f ca="1">+IF(AND(ISNUMBER(OFFSET('Hygiene Data'!$E$7,0,10*ROW('Hygiene Data'!E12))),'Data Summary'!DS18="Yes"),OFFSET('Hygiene Data'!$E$7,0,10*ROW('Hygiene Data'!E12)),NA())</f>
        <v>#N/A</v>
      </c>
      <c r="BE18" s="522" t="e">
        <f ca="1">+IF(AND(ISNUMBER(OFFSET('Hygiene Data'!$E$9,0,10*ROW('Hygiene Data'!E12))),'Data Summary'!DT18="Yes"),OFFSET('Hygiene Data'!$E$9,0,10*ROW('Hygiene Data'!E12)),NA())</f>
        <v>#N/A</v>
      </c>
      <c r="BF18" s="522" t="e">
        <f ca="1">+IF(AND(ISNUMBER(OFFSET('Hygiene Data'!$F$5,0,10*ROW('Hygiene Data'!F12))),'Data Summary'!DU18="Yes"),OFFSET('Hygiene Data'!$F$5,0,10*ROW('Hygiene Data'!F12)),NA())</f>
        <v>#N/A</v>
      </c>
      <c r="BG18" s="522" t="e">
        <f ca="1">+IF(AND(ISNUMBER(OFFSET('Hygiene Data'!$F$7,0,10*ROW('Hygiene Data'!F12))),'Data Summary'!DV18="Yes"),OFFSET('Hygiene Data'!$F$7,0,10*ROW('Hygiene Data'!F12)),NA())</f>
        <v>#N/A</v>
      </c>
      <c r="BH18" s="522" t="e">
        <f ca="1">+IF(AND(ISNUMBER(OFFSET('Hygiene Data'!$F$9,0,10*ROW('Hygiene Data'!F12))),'Data Summary'!DW18="Yes"),OFFSET('Hygiene Data'!$F$9,0,10*ROW('Hygiene Data'!F12)),NA())</f>
        <v>#N/A</v>
      </c>
      <c r="BI18" s="522" t="e">
        <f ca="1">+IF(AND(ISNUMBER(OFFSET('Hygiene Data'!$G$5,0,10*ROW('Hygiene Data'!G12))),'Data Summary'!DX18="Yes"),OFFSET('Hygiene Data'!$G$5,0,10*ROW('Hygiene Data'!G12)),NA())</f>
        <v>#N/A</v>
      </c>
      <c r="BJ18" s="522" t="e">
        <f ca="1">+IF(AND(ISNUMBER(OFFSET('Hygiene Data'!$G$7,0,10*ROW('Hygiene Data'!G12))),'Data Summary'!DY18="Yes"),OFFSET('Hygiene Data'!$G$7,0,10*ROW('Hygiene Data'!G12)),NA())</f>
        <v>#N/A</v>
      </c>
      <c r="BK18" s="522" t="e">
        <f ca="1">+IF(AND(ISNUMBER(OFFSET('Hygiene Data'!$G$9,0,10*ROW('Hygiene Data'!G12))),'Data Summary'!DZ18="Yes"),OFFSET('Hygiene Data'!$G$9,0,10*ROW('Hygiene Data'!G12)),NA())</f>
        <v>#N/A</v>
      </c>
      <c r="BL18" s="522" t="e">
        <f ca="1">+IF(AND(ISNUMBER(OFFSET('Hygiene Data'!$H$5,0,10*ROW('Hygiene Data'!H12))),'Data Summary'!EA18="Yes"),OFFSET('Hygiene Data'!$H$5,0,10*ROW('Hygiene Data'!H12)),NA())</f>
        <v>#N/A</v>
      </c>
      <c r="BM18" s="522" t="e">
        <f ca="1">+IF(AND(ISNUMBER(OFFSET('Hygiene Data'!$H$7,0,10*ROW('Hygiene Data'!H12))),'Data Summary'!EB18="Yes"),OFFSET('Hygiene Data'!$H$7,0,10*ROW('Hygiene Data'!H12)),NA())</f>
        <v>#N/A</v>
      </c>
      <c r="BN18" s="522" t="e">
        <f ca="1">+IF(AND(ISNUMBER(OFFSET('Hygiene Data'!$H$9,0,10*ROW('Hygiene Data'!H12))),'Data Summary'!EC18="Yes"),OFFSET('Hygiene Data'!$H$9,0,10*ROW('Hygiene Data'!H12)),NA())</f>
        <v>#N/A</v>
      </c>
      <c r="BO18" s="522" t="e">
        <f ca="1">+IF(AND(ISNUMBER(OFFSET('Hygiene Data'!$I$5,0,10*ROW('Hygiene Data'!I12))),'Data Summary'!ED18="Yes"),OFFSET('Hygiene Data'!$I$5,0,10*ROW('Hygiene Data'!I12)),NA())</f>
        <v>#N/A</v>
      </c>
      <c r="BP18" s="522" t="e">
        <f ca="1">+IF(AND(ISNUMBER(OFFSET('Hygiene Data'!$I$7,0,10*ROW('Hygiene Data'!I12))),'Data Summary'!EE18="Yes"),OFFSET('Hygiene Data'!$I$7,0,10*ROW('Hygiene Data'!I12)),NA())</f>
        <v>#N/A</v>
      </c>
      <c r="BQ18" s="522" t="e">
        <f ca="1">+IF(AND(ISNUMBER(OFFSET('Hygiene Data'!$I$9,0,10*ROW('Hygiene Data'!I12))),'Data Summary'!EF18="Yes"),OFFSET('Hygiene Data'!$I$9,0,10*ROW('Hygiene Data'!I12)),NA())</f>
        <v>#N/A</v>
      </c>
    </row>
    <row r="19" spans="1:69" x14ac:dyDescent="0.25">
      <c r="A19" s="518" t="e">
        <f ca="1">+RIGHT('Data Summary'!A19,LEN('Data Summary'!A19)-9)</f>
        <v>#VALUE!</v>
      </c>
      <c r="B19" s="492" t="str">
        <f ca="1">+IF(ISTEXT('Data Summary'!B19),'Data Summary'!B19,"")</f>
        <v/>
      </c>
      <c r="C19" s="519" t="e">
        <f ca="1">+VALUE('Data Summary'!C19)</f>
        <v>#VALUE!</v>
      </c>
      <c r="D19" s="520" t="e">
        <f ca="1">+IF(AND(ISNUMBER(OFFSET('Water Data'!$D$4,0,10*ROW('Water Data'!D13))),'Data Summary'!BS19="Yes"),100-OFFSET('Water Data'!$D$4,0,10*ROW('Water Data'!D13)),NA())</f>
        <v>#N/A</v>
      </c>
      <c r="E19" s="520" t="e">
        <f ca="1">+IF(AND(ISNUMBER(OFFSET('Water Data'!$D$6,0,10*ROW('Water Data'!D13))),'Data Summary'!BT19="Yes"),OFFSET('Water Data'!$D$6,0,10*ROW('Water Data'!D13)),NA())</f>
        <v>#N/A</v>
      </c>
      <c r="F19" s="520" t="e">
        <f ca="1">+IF(AND(ISNUMBER(OFFSET('Water Data'!$D$9,0,10*ROW('Water Data'!D13))),'Data Summary'!BU19="Yes"),OFFSET('Water Data'!$D$9,0,10*ROW('Water Data'!D13)),NA())</f>
        <v>#N/A</v>
      </c>
      <c r="G19" s="520" t="e">
        <f ca="1">+IF(AND(ISNUMBER(OFFSET('Water Data'!$E$4,0,10*ROW('Water Data'!E13))),'Data Summary'!BV19="Yes"),100-OFFSET('Water Data'!$E$4,0,10*ROW('Water Data'!E13)),NA())</f>
        <v>#N/A</v>
      </c>
      <c r="H19" s="520" t="e">
        <f ca="1">+IF(AND(ISNUMBER(OFFSET('Water Data'!$E$6,0,10*ROW('Water Data'!E13))),'Data Summary'!BW19="Yes"),OFFSET('Water Data'!$E$6,0,10*ROW('Water Data'!E13)),NA())</f>
        <v>#N/A</v>
      </c>
      <c r="I19" s="520" t="e">
        <f ca="1">+IF(AND(ISNUMBER(OFFSET('Water Data'!$E$9,0,10*ROW('Water Data'!E13))),'Data Summary'!BX19="Yes"),OFFSET('Water Data'!$E$9,0,10*ROW('Water Data'!E13)),NA())</f>
        <v>#N/A</v>
      </c>
      <c r="J19" s="520" t="e">
        <f ca="1">+IF(AND(ISNUMBER(OFFSET('Water Data'!$F$4,0,10*ROW('Water Data'!F13))),'Data Summary'!BY19="Yes"),100-OFFSET('Water Data'!$F$4,0,10*ROW('Water Data'!F13)),NA())</f>
        <v>#N/A</v>
      </c>
      <c r="K19" s="520" t="e">
        <f ca="1">+IF(AND(ISNUMBER(OFFSET('Water Data'!$F$6,0,10*ROW('Water Data'!F13))),'Data Summary'!BZ19="Yes"),OFFSET('Water Data'!$F$6,0,10*ROW('Water Data'!F13)),NA())</f>
        <v>#N/A</v>
      </c>
      <c r="L19" s="520" t="e">
        <f ca="1">+IF(AND(ISNUMBER(OFFSET('Water Data'!$F$9,0,10*ROW('Water Data'!F13))),'Data Summary'!CA19="Yes"),OFFSET('Water Data'!$F$9,0,10*ROW('Water Data'!F13)),NA())</f>
        <v>#N/A</v>
      </c>
      <c r="M19" s="520" t="e">
        <f ca="1">+IF(AND(ISNUMBER(OFFSET('Water Data'!$G$4,0,10*ROW('Water Data'!G13))),'Data Summary'!CB19="Yes"),100-OFFSET('Water Data'!$G$4,0,10*ROW('Water Data'!G13)),NA())</f>
        <v>#N/A</v>
      </c>
      <c r="N19" s="520" t="e">
        <f ca="1">+IF(AND(ISNUMBER(OFFSET('Water Data'!$G$6,0,10*ROW('Water Data'!G13))),'Data Summary'!CC19="Yes"),OFFSET('Water Data'!$G$6,0,10*ROW('Water Data'!G13)),NA())</f>
        <v>#N/A</v>
      </c>
      <c r="O19" s="520" t="e">
        <f ca="1">+IF(AND(ISNUMBER(OFFSET('Water Data'!$G$9,0,10*ROW('Water Data'!G13))),'Data Summary'!CD19="Yes"),OFFSET('Water Data'!$G$9,0,10*ROW('Water Data'!G13)),NA())</f>
        <v>#N/A</v>
      </c>
      <c r="P19" s="520" t="e">
        <f ca="1">+IF(AND(ISNUMBER(OFFSET('Water Data'!$H$4,0,10*ROW('Water Data'!H13))),'Data Summary'!CE19="Yes"),100-OFFSET('Water Data'!$H$4,0,10*ROW('Water Data'!H13)),NA())</f>
        <v>#N/A</v>
      </c>
      <c r="Q19" s="520" t="e">
        <f ca="1">+IF(AND(ISNUMBER(OFFSET('Water Data'!$H$6,0,10*ROW('Water Data'!H13))),'Data Summary'!CF19="Yes"),OFFSET('Water Data'!$H$6,0,10*ROW('Water Data'!H13)),NA())</f>
        <v>#N/A</v>
      </c>
      <c r="R19" s="520" t="e">
        <f ca="1">+IF(AND(ISNUMBER(OFFSET('Water Data'!$H$9,0,10*ROW('Water Data'!H13))),'Data Summary'!CG19="Yes"),OFFSET('Water Data'!$H$9,0,10*ROW('Water Data'!H13)),NA())</f>
        <v>#N/A</v>
      </c>
      <c r="S19" s="520" t="e">
        <f ca="1">+IF(AND(ISNUMBER(OFFSET('Water Data'!$I$4,0,10*ROW('Water Data'!I13))),'Data Summary'!CH19="Yes"),100-OFFSET('Water Data'!$I$4,0,10*ROW('Water Data'!I13)),NA())</f>
        <v>#N/A</v>
      </c>
      <c r="T19" s="520" t="e">
        <f ca="1">+IF(AND(ISNUMBER(OFFSET('Water Data'!$I$6,0,10*ROW('Water Data'!I13))),'Data Summary'!CI19="Yes"),OFFSET('Water Data'!$I$6,0,10*ROW('Water Data'!I13)),NA())</f>
        <v>#N/A</v>
      </c>
      <c r="U19" s="520" t="e">
        <f ca="1">+IF(AND(ISNUMBER(OFFSET('Water Data'!$I$9,0,10*ROW('Water Data'!I13))),'Data Summary'!CJ19="Yes"),OFFSET('Water Data'!$I$9,0,10*ROW('Water Data'!I13)),NA())</f>
        <v>#N/A</v>
      </c>
      <c r="V19" s="521" t="e">
        <f ca="1">+IF(AND(ISNUMBER(OFFSET('Sanitation Data'!$D$4,0,10*ROW('Sanitation Data'!D13))),'Data Summary'!CK19="Yes"),100-OFFSET('Sanitation Data'!$D$4,0,10*ROW('Sanitation Data'!D13)),NA())</f>
        <v>#N/A</v>
      </c>
      <c r="W19" s="521" t="e">
        <f ca="1">+IF(AND(ISNUMBER(OFFSET('Sanitation Data'!$D$6,0,10*ROW('Sanitation Data'!D13))),'Data Summary'!CL19="Yes"),OFFSET('Sanitation Data'!$D$6,0,10*ROW('Sanitation Data'!D13)),NA())</f>
        <v>#N/A</v>
      </c>
      <c r="X19" s="521" t="e">
        <f ca="1">+IF(AND(ISNUMBER(OFFSET('Sanitation Data'!$D$10,0,10*ROW('Sanitation Data'!D13))),'Data Summary'!CM19="Yes"),OFFSET('Sanitation Data'!$D$10,0,10*ROW('Sanitation Data'!D13)),NA())</f>
        <v>#N/A</v>
      </c>
      <c r="Y19" s="521" t="e">
        <f ca="1">+IF(AND(ISNUMBER(OFFSET('Sanitation Data'!$D$11,0,10*ROW('Sanitation Data'!D13))),'Data Summary'!CN19="Yes"),OFFSET('Sanitation Data'!$D$11,0,10*ROW('Sanitation Data'!D13)),NA())</f>
        <v>#N/A</v>
      </c>
      <c r="Z19" s="521" t="e">
        <f ca="1">+IF(AND(ISNUMBER(OFFSET('Sanitation Data'!$D$12,0,10*ROW('Sanitation Data'!D13))),'Data Summary'!CO19="Yes"),OFFSET('Sanitation Data'!$D$12,0,10*ROW('Sanitation Data'!D13)),NA())</f>
        <v>#N/A</v>
      </c>
      <c r="AA19" s="521" t="e">
        <f ca="1">+IF(AND(ISNUMBER(OFFSET('Sanitation Data'!$E$4,0,10*ROW('Sanitation Data'!E13))),'Data Summary'!CP19="Yes"),100-OFFSET('Sanitation Data'!$E$4,0,10*ROW('Sanitation Data'!E13)),NA())</f>
        <v>#N/A</v>
      </c>
      <c r="AB19" s="521" t="e">
        <f ca="1">+IF(AND(ISNUMBER(OFFSET('Sanitation Data'!$E$6,0,10*ROW('Sanitation Data'!E13))),'Data Summary'!CQ19="Yes"),OFFSET('Sanitation Data'!$E$6,0,10*ROW('Sanitation Data'!E13)),NA())</f>
        <v>#N/A</v>
      </c>
      <c r="AC19" s="521" t="e">
        <f ca="1">+IF(AND(ISNUMBER(OFFSET('Sanitation Data'!$E$10,0,10*ROW('Sanitation Data'!E13))),'Data Summary'!CR19="Yes"),OFFSET('Sanitation Data'!$E$10,0,10*ROW('Sanitation Data'!E13)),NA())</f>
        <v>#N/A</v>
      </c>
      <c r="AD19" s="521" t="e">
        <f ca="1">+IF(AND(ISNUMBER(OFFSET('Sanitation Data'!$E$11,0,10*ROW('Sanitation Data'!E13))),'Data Summary'!CS19="Yes"),OFFSET('Sanitation Data'!$E$11,0,10*ROW('Sanitation Data'!E13)),NA())</f>
        <v>#N/A</v>
      </c>
      <c r="AE19" s="521" t="e">
        <f ca="1">+IF(AND(ISNUMBER(OFFSET('Sanitation Data'!$E$12,0,10*ROW('Sanitation Data'!E13))),'Data Summary'!CT19="Yes"),OFFSET('Sanitation Data'!$E$12,0,10*ROW('Sanitation Data'!E13)),NA())</f>
        <v>#N/A</v>
      </c>
      <c r="AF19" s="521" t="e">
        <f ca="1">+IF(AND(ISNUMBER(OFFSET('Sanitation Data'!$F$4,0,10*ROW('Sanitation Data'!F13))),'Data Summary'!CU19="Yes"),100-OFFSET('Sanitation Data'!$F$4,0,10*ROW('Sanitation Data'!F13)),NA())</f>
        <v>#N/A</v>
      </c>
      <c r="AG19" s="521" t="e">
        <f ca="1">+IF(AND(ISNUMBER(OFFSET('Sanitation Data'!$F$6,0,10*ROW('Sanitation Data'!F13))),'Data Summary'!CV19="Yes"),OFFSET('Sanitation Data'!$F$6,0,10*ROW('Sanitation Data'!F13)),NA())</f>
        <v>#N/A</v>
      </c>
      <c r="AH19" s="521" t="e">
        <f ca="1">+IF(AND(ISNUMBER(OFFSET('Sanitation Data'!$F$10,0,10*ROW('Sanitation Data'!F13))),'Data Summary'!CW19="Yes"),OFFSET('Sanitation Data'!$F$10,0,10*ROW('Sanitation Data'!F13)),NA())</f>
        <v>#N/A</v>
      </c>
      <c r="AI19" s="521" t="e">
        <f ca="1">+IF(AND(ISNUMBER(OFFSET('Sanitation Data'!$F$11,0,10*ROW('Sanitation Data'!F13))),'Data Summary'!CX19="Yes"),OFFSET('Sanitation Data'!$F$11,0,10*ROW('Sanitation Data'!F13)),NA())</f>
        <v>#N/A</v>
      </c>
      <c r="AJ19" s="521" t="e">
        <f ca="1">+IF(AND(ISNUMBER(OFFSET('Sanitation Data'!$F$12,0,10*ROW('Sanitation Data'!F13))),'Data Summary'!CY19="Yes"),OFFSET('Sanitation Data'!$F$12,0,10*ROW('Sanitation Data'!F13)),NA())</f>
        <v>#N/A</v>
      </c>
      <c r="AK19" s="521" t="e">
        <f ca="1">+IF(AND(ISNUMBER(OFFSET('Sanitation Data'!$G$4,0,10*ROW('Sanitation Data'!G13))),'Data Summary'!CZ19="Yes"),100-OFFSET('Sanitation Data'!$G$4,0,10*ROW('Sanitation Data'!G13)),NA())</f>
        <v>#N/A</v>
      </c>
      <c r="AL19" s="521" t="e">
        <f ca="1">+IF(AND(ISNUMBER(OFFSET('Sanitation Data'!$G$6,0,10*ROW('Sanitation Data'!G13))),'Data Summary'!DA19="Yes"),OFFSET('Sanitation Data'!$G$6,0,10*ROW('Sanitation Data'!G13)),NA())</f>
        <v>#N/A</v>
      </c>
      <c r="AM19" s="521" t="e">
        <f ca="1">+IF(AND(ISNUMBER(OFFSET('Sanitation Data'!$G$10,0,10*ROW('Sanitation Data'!G13))),'Data Summary'!DB19="Yes"),OFFSET('Sanitation Data'!$G$10,0,10*ROW('Sanitation Data'!G13)),NA())</f>
        <v>#N/A</v>
      </c>
      <c r="AN19" s="521" t="e">
        <f ca="1">+IF(AND(ISNUMBER(OFFSET('Sanitation Data'!$G$11,0,10*ROW('Sanitation Data'!G13))),'Data Summary'!DC19="Yes"),OFFSET('Sanitation Data'!$G$11,0,10*ROW('Sanitation Data'!G13)),NA())</f>
        <v>#N/A</v>
      </c>
      <c r="AO19" s="521" t="e">
        <f ca="1">+IF(AND(ISNUMBER(OFFSET('Sanitation Data'!$G$12,0,10*ROW('Sanitation Data'!G13))),'Data Summary'!DD19="Yes"),OFFSET('Sanitation Data'!$G$12,0,10*ROW('Sanitation Data'!G13)),NA())</f>
        <v>#N/A</v>
      </c>
      <c r="AP19" s="521" t="e">
        <f ca="1">+IF(AND(ISNUMBER(OFFSET('Sanitation Data'!$H$4,0,10*ROW('Sanitation Data'!H13))),'Data Summary'!DE19="Yes"),100-OFFSET('Sanitation Data'!$H$4,0,10*ROW('Sanitation Data'!H13)),NA())</f>
        <v>#N/A</v>
      </c>
      <c r="AQ19" s="521" t="e">
        <f ca="1">+IF(AND(ISNUMBER(OFFSET('Sanitation Data'!$H$6,0,10*ROW('Sanitation Data'!H13))),'Data Summary'!DF19="Yes"),OFFSET('Sanitation Data'!$H$6,0,10*ROW('Sanitation Data'!H13)),NA())</f>
        <v>#N/A</v>
      </c>
      <c r="AR19" s="521" t="e">
        <f ca="1">+IF(AND(ISNUMBER(OFFSET('Sanitation Data'!$H$10,0,10*ROW('Sanitation Data'!H13))),'Data Summary'!DG19="Yes"),OFFSET('Sanitation Data'!$H$10,0,10*ROW('Sanitation Data'!H13)),NA())</f>
        <v>#N/A</v>
      </c>
      <c r="AS19" s="521" t="e">
        <f ca="1">+IF(AND(ISNUMBER(OFFSET('Sanitation Data'!$H$11,0,10*ROW('Sanitation Data'!H13))),'Data Summary'!DH19="Yes"),OFFSET('Sanitation Data'!$H$11,0,10*ROW('Sanitation Data'!H13)),NA())</f>
        <v>#N/A</v>
      </c>
      <c r="AT19" s="521" t="e">
        <f ca="1">+IF(AND(ISNUMBER(OFFSET('Sanitation Data'!$H$12,0,10*ROW('Sanitation Data'!H13))),'Data Summary'!DI19="Yes"),OFFSET('Sanitation Data'!$H$12,0,10*ROW('Sanitation Data'!H13)),NA())</f>
        <v>#N/A</v>
      </c>
      <c r="AU19" s="521" t="e">
        <f ca="1">+IF(AND(ISNUMBER(OFFSET('Sanitation Data'!$I$4,0,10*ROW('Sanitation Data'!I13))),'Data Summary'!DJ19="Yes"),100-OFFSET('Sanitation Data'!$I$4,0,10*ROW('Sanitation Data'!I13)),NA())</f>
        <v>#N/A</v>
      </c>
      <c r="AV19" s="521" t="e">
        <f ca="1">+IF(AND(ISNUMBER(OFFSET('Sanitation Data'!$I$6,0,10*ROW('Sanitation Data'!I13))),'Data Summary'!DK19="Yes"),OFFSET('Sanitation Data'!$I$6,0,10*ROW('Sanitation Data'!I13)),NA())</f>
        <v>#N/A</v>
      </c>
      <c r="AW19" s="521" t="e">
        <f ca="1">+IF(AND(ISNUMBER(OFFSET('Sanitation Data'!$I$10,0,10*ROW('Sanitation Data'!I13))),'Data Summary'!DL19="Yes"),OFFSET('Sanitation Data'!$I$10,0,10*ROW('Sanitation Data'!I13)),NA())</f>
        <v>#N/A</v>
      </c>
      <c r="AX19" s="521" t="e">
        <f ca="1">+IF(AND(ISNUMBER(OFFSET('Sanitation Data'!$I$11,0,10*ROW('Sanitation Data'!I13))),'Data Summary'!DM19="Yes"),OFFSET('Sanitation Data'!$I$11,0,10*ROW('Sanitation Data'!I13)),NA())</f>
        <v>#N/A</v>
      </c>
      <c r="AY19" s="521" t="e">
        <f ca="1">+IF(AND(ISNUMBER(OFFSET('Sanitation Data'!$I$12,0,10*ROW('Sanitation Data'!I13))),'Data Summary'!DN19="Yes"),OFFSET('Sanitation Data'!$I$12,0,10*ROW('Sanitation Data'!I13)),NA())</f>
        <v>#N/A</v>
      </c>
      <c r="AZ19" s="522" t="e">
        <f ca="1">+IF(AND(ISNUMBER(OFFSET('Hygiene Data'!$D$5,0,10*ROW('Hygiene Data'!D13))),'Data Summary'!DO19="Yes"),OFFSET('Hygiene Data'!$D$5,0,10*ROW('Hygiene Data'!D13)),NA())</f>
        <v>#N/A</v>
      </c>
      <c r="BA19" s="522" t="e">
        <f ca="1">+IF(AND(ISNUMBER(OFFSET('Hygiene Data'!$D$7,0,10*ROW('Hygiene Data'!D13))),'Data Summary'!DP19="Yes"),OFFSET('Hygiene Data'!$D$7,0,10*ROW('Hygiene Data'!D13)),NA())</f>
        <v>#N/A</v>
      </c>
      <c r="BB19" s="522" t="e">
        <f ca="1">+IF(AND(ISNUMBER(OFFSET('Hygiene Data'!$D$9,0,10*ROW('Hygiene Data'!D13))),'Data Summary'!DQ19="Yes"),OFFSET('Hygiene Data'!$D$9,0,10*ROW('Hygiene Data'!D13)),NA())</f>
        <v>#N/A</v>
      </c>
      <c r="BC19" s="522" t="e">
        <f ca="1">+IF(AND(ISNUMBER(OFFSET('Hygiene Data'!$E$5,0,10*ROW('Hygiene Data'!E13))),'Data Summary'!DR19="Yes"),OFFSET('Hygiene Data'!$E$5,0,10*ROW('Hygiene Data'!E13)),NA())</f>
        <v>#N/A</v>
      </c>
      <c r="BD19" s="522" t="e">
        <f ca="1">+IF(AND(ISNUMBER(OFFSET('Hygiene Data'!$E$7,0,10*ROW('Hygiene Data'!E13))),'Data Summary'!DS19="Yes"),OFFSET('Hygiene Data'!$E$7,0,10*ROW('Hygiene Data'!E13)),NA())</f>
        <v>#N/A</v>
      </c>
      <c r="BE19" s="522" t="e">
        <f ca="1">+IF(AND(ISNUMBER(OFFSET('Hygiene Data'!$E$9,0,10*ROW('Hygiene Data'!E13))),'Data Summary'!DT19="Yes"),OFFSET('Hygiene Data'!$E$9,0,10*ROW('Hygiene Data'!E13)),NA())</f>
        <v>#N/A</v>
      </c>
      <c r="BF19" s="522" t="e">
        <f ca="1">+IF(AND(ISNUMBER(OFFSET('Hygiene Data'!$F$5,0,10*ROW('Hygiene Data'!F13))),'Data Summary'!DU19="Yes"),OFFSET('Hygiene Data'!$F$5,0,10*ROW('Hygiene Data'!F13)),NA())</f>
        <v>#N/A</v>
      </c>
      <c r="BG19" s="522" t="e">
        <f ca="1">+IF(AND(ISNUMBER(OFFSET('Hygiene Data'!$F$7,0,10*ROW('Hygiene Data'!F13))),'Data Summary'!DV19="Yes"),OFFSET('Hygiene Data'!$F$7,0,10*ROW('Hygiene Data'!F13)),NA())</f>
        <v>#N/A</v>
      </c>
      <c r="BH19" s="522" t="e">
        <f ca="1">+IF(AND(ISNUMBER(OFFSET('Hygiene Data'!$F$9,0,10*ROW('Hygiene Data'!F13))),'Data Summary'!DW19="Yes"),OFFSET('Hygiene Data'!$F$9,0,10*ROW('Hygiene Data'!F13)),NA())</f>
        <v>#N/A</v>
      </c>
      <c r="BI19" s="522" t="e">
        <f ca="1">+IF(AND(ISNUMBER(OFFSET('Hygiene Data'!$G$5,0,10*ROW('Hygiene Data'!G13))),'Data Summary'!DX19="Yes"),OFFSET('Hygiene Data'!$G$5,0,10*ROW('Hygiene Data'!G13)),NA())</f>
        <v>#N/A</v>
      </c>
      <c r="BJ19" s="522" t="e">
        <f ca="1">+IF(AND(ISNUMBER(OFFSET('Hygiene Data'!$G$7,0,10*ROW('Hygiene Data'!G13))),'Data Summary'!DY19="Yes"),OFFSET('Hygiene Data'!$G$7,0,10*ROW('Hygiene Data'!G13)),NA())</f>
        <v>#N/A</v>
      </c>
      <c r="BK19" s="522" t="e">
        <f ca="1">+IF(AND(ISNUMBER(OFFSET('Hygiene Data'!$G$9,0,10*ROW('Hygiene Data'!G13))),'Data Summary'!DZ19="Yes"),OFFSET('Hygiene Data'!$G$9,0,10*ROW('Hygiene Data'!G13)),NA())</f>
        <v>#N/A</v>
      </c>
      <c r="BL19" s="522" t="e">
        <f ca="1">+IF(AND(ISNUMBER(OFFSET('Hygiene Data'!$H$5,0,10*ROW('Hygiene Data'!H13))),'Data Summary'!EA19="Yes"),OFFSET('Hygiene Data'!$H$5,0,10*ROW('Hygiene Data'!H13)),NA())</f>
        <v>#N/A</v>
      </c>
      <c r="BM19" s="522" t="e">
        <f ca="1">+IF(AND(ISNUMBER(OFFSET('Hygiene Data'!$H$7,0,10*ROW('Hygiene Data'!H13))),'Data Summary'!EB19="Yes"),OFFSET('Hygiene Data'!$H$7,0,10*ROW('Hygiene Data'!H13)),NA())</f>
        <v>#N/A</v>
      </c>
      <c r="BN19" s="522" t="e">
        <f ca="1">+IF(AND(ISNUMBER(OFFSET('Hygiene Data'!$H$9,0,10*ROW('Hygiene Data'!H13))),'Data Summary'!EC19="Yes"),OFFSET('Hygiene Data'!$H$9,0,10*ROW('Hygiene Data'!H13)),NA())</f>
        <v>#N/A</v>
      </c>
      <c r="BO19" s="522" t="e">
        <f ca="1">+IF(AND(ISNUMBER(OFFSET('Hygiene Data'!$I$5,0,10*ROW('Hygiene Data'!I13))),'Data Summary'!ED19="Yes"),OFFSET('Hygiene Data'!$I$5,0,10*ROW('Hygiene Data'!I13)),NA())</f>
        <v>#N/A</v>
      </c>
      <c r="BP19" s="522" t="e">
        <f ca="1">+IF(AND(ISNUMBER(OFFSET('Hygiene Data'!$I$7,0,10*ROW('Hygiene Data'!I13))),'Data Summary'!EE19="Yes"),OFFSET('Hygiene Data'!$I$7,0,10*ROW('Hygiene Data'!I13)),NA())</f>
        <v>#N/A</v>
      </c>
      <c r="BQ19" s="522" t="e">
        <f ca="1">+IF(AND(ISNUMBER(OFFSET('Hygiene Data'!$I$9,0,10*ROW('Hygiene Data'!I13))),'Data Summary'!EF19="Yes"),OFFSET('Hygiene Data'!$I$9,0,10*ROW('Hygiene Data'!I13)),NA())</f>
        <v>#N/A</v>
      </c>
    </row>
    <row r="20" spans="1:69" x14ac:dyDescent="0.25">
      <c r="A20" s="518" t="e">
        <f ca="1">+RIGHT('Data Summary'!A20,LEN('Data Summary'!A20)-9)</f>
        <v>#VALUE!</v>
      </c>
      <c r="B20" s="492" t="str">
        <f ca="1">+IF(ISTEXT('Data Summary'!B20),'Data Summary'!B20,"")</f>
        <v/>
      </c>
      <c r="C20" s="519" t="e">
        <f ca="1">+VALUE('Data Summary'!C20)</f>
        <v>#VALUE!</v>
      </c>
      <c r="D20" s="520" t="e">
        <f ca="1">+IF(AND(ISNUMBER(OFFSET('Water Data'!$D$4,0,10*ROW('Water Data'!D14))),'Data Summary'!BS20="Yes"),100-OFFSET('Water Data'!$D$4,0,10*ROW('Water Data'!D14)),NA())</f>
        <v>#N/A</v>
      </c>
      <c r="E20" s="520" t="e">
        <f ca="1">+IF(AND(ISNUMBER(OFFSET('Water Data'!$D$6,0,10*ROW('Water Data'!D14))),'Data Summary'!BT20="Yes"),OFFSET('Water Data'!$D$6,0,10*ROW('Water Data'!D14)),NA())</f>
        <v>#N/A</v>
      </c>
      <c r="F20" s="520" t="e">
        <f ca="1">+IF(AND(ISNUMBER(OFFSET('Water Data'!$D$9,0,10*ROW('Water Data'!D14))),'Data Summary'!BU20="Yes"),OFFSET('Water Data'!$D$9,0,10*ROW('Water Data'!D14)),NA())</f>
        <v>#N/A</v>
      </c>
      <c r="G20" s="520" t="e">
        <f ca="1">+IF(AND(ISNUMBER(OFFSET('Water Data'!$E$4,0,10*ROW('Water Data'!E14))),'Data Summary'!BV20="Yes"),100-OFFSET('Water Data'!$E$4,0,10*ROW('Water Data'!E14)),NA())</f>
        <v>#N/A</v>
      </c>
      <c r="H20" s="520" t="e">
        <f ca="1">+IF(AND(ISNUMBER(OFFSET('Water Data'!$E$6,0,10*ROW('Water Data'!E14))),'Data Summary'!BW20="Yes"),OFFSET('Water Data'!$E$6,0,10*ROW('Water Data'!E14)),NA())</f>
        <v>#N/A</v>
      </c>
      <c r="I20" s="520" t="e">
        <f ca="1">+IF(AND(ISNUMBER(OFFSET('Water Data'!$E$9,0,10*ROW('Water Data'!E14))),'Data Summary'!BX20="Yes"),OFFSET('Water Data'!$E$9,0,10*ROW('Water Data'!E14)),NA())</f>
        <v>#N/A</v>
      </c>
      <c r="J20" s="520" t="e">
        <f ca="1">+IF(AND(ISNUMBER(OFFSET('Water Data'!$F$4,0,10*ROW('Water Data'!F14))),'Data Summary'!BY20="Yes"),100-OFFSET('Water Data'!$F$4,0,10*ROW('Water Data'!F14)),NA())</f>
        <v>#N/A</v>
      </c>
      <c r="K20" s="520" t="e">
        <f ca="1">+IF(AND(ISNUMBER(OFFSET('Water Data'!$F$6,0,10*ROW('Water Data'!F14))),'Data Summary'!BZ20="Yes"),OFFSET('Water Data'!$F$6,0,10*ROW('Water Data'!F14)),NA())</f>
        <v>#N/A</v>
      </c>
      <c r="L20" s="520" t="e">
        <f ca="1">+IF(AND(ISNUMBER(OFFSET('Water Data'!$F$9,0,10*ROW('Water Data'!F14))),'Data Summary'!CA20="Yes"),OFFSET('Water Data'!$F$9,0,10*ROW('Water Data'!F14)),NA())</f>
        <v>#N/A</v>
      </c>
      <c r="M20" s="520" t="e">
        <f ca="1">+IF(AND(ISNUMBER(OFFSET('Water Data'!$G$4,0,10*ROW('Water Data'!G14))),'Data Summary'!CB20="Yes"),100-OFFSET('Water Data'!$G$4,0,10*ROW('Water Data'!G14)),NA())</f>
        <v>#N/A</v>
      </c>
      <c r="N20" s="520" t="e">
        <f ca="1">+IF(AND(ISNUMBER(OFFSET('Water Data'!$G$6,0,10*ROW('Water Data'!G14))),'Data Summary'!CC20="Yes"),OFFSET('Water Data'!$G$6,0,10*ROW('Water Data'!G14)),NA())</f>
        <v>#N/A</v>
      </c>
      <c r="O20" s="520" t="e">
        <f ca="1">+IF(AND(ISNUMBER(OFFSET('Water Data'!$G$9,0,10*ROW('Water Data'!G14))),'Data Summary'!CD20="Yes"),OFFSET('Water Data'!$G$9,0,10*ROW('Water Data'!G14)),NA())</f>
        <v>#N/A</v>
      </c>
      <c r="P20" s="520" t="e">
        <f ca="1">+IF(AND(ISNUMBER(OFFSET('Water Data'!$H$4,0,10*ROW('Water Data'!H14))),'Data Summary'!CE20="Yes"),100-OFFSET('Water Data'!$H$4,0,10*ROW('Water Data'!H14)),NA())</f>
        <v>#N/A</v>
      </c>
      <c r="Q20" s="520" t="e">
        <f ca="1">+IF(AND(ISNUMBER(OFFSET('Water Data'!$H$6,0,10*ROW('Water Data'!H14))),'Data Summary'!CF20="Yes"),OFFSET('Water Data'!$H$6,0,10*ROW('Water Data'!H14)),NA())</f>
        <v>#N/A</v>
      </c>
      <c r="R20" s="520" t="e">
        <f ca="1">+IF(AND(ISNUMBER(OFFSET('Water Data'!$H$9,0,10*ROW('Water Data'!H14))),'Data Summary'!CG20="Yes"),OFFSET('Water Data'!$H$9,0,10*ROW('Water Data'!H14)),NA())</f>
        <v>#N/A</v>
      </c>
      <c r="S20" s="520" t="e">
        <f ca="1">+IF(AND(ISNUMBER(OFFSET('Water Data'!$I$4,0,10*ROW('Water Data'!I14))),'Data Summary'!CH20="Yes"),100-OFFSET('Water Data'!$I$4,0,10*ROW('Water Data'!I14)),NA())</f>
        <v>#N/A</v>
      </c>
      <c r="T20" s="520" t="e">
        <f ca="1">+IF(AND(ISNUMBER(OFFSET('Water Data'!$I$6,0,10*ROW('Water Data'!I14))),'Data Summary'!CI20="Yes"),OFFSET('Water Data'!$I$6,0,10*ROW('Water Data'!I14)),NA())</f>
        <v>#N/A</v>
      </c>
      <c r="U20" s="520" t="e">
        <f ca="1">+IF(AND(ISNUMBER(OFFSET('Water Data'!$I$9,0,10*ROW('Water Data'!I14))),'Data Summary'!CJ20="Yes"),OFFSET('Water Data'!$I$9,0,10*ROW('Water Data'!I14)),NA())</f>
        <v>#N/A</v>
      </c>
      <c r="V20" s="521" t="e">
        <f ca="1">+IF(AND(ISNUMBER(OFFSET('Sanitation Data'!$D$4,0,10*ROW('Sanitation Data'!D14))),'Data Summary'!CK20="Yes"),100-OFFSET('Sanitation Data'!$D$4,0,10*ROW('Sanitation Data'!D14)),NA())</f>
        <v>#N/A</v>
      </c>
      <c r="W20" s="521" t="e">
        <f ca="1">+IF(AND(ISNUMBER(OFFSET('Sanitation Data'!$D$6,0,10*ROW('Sanitation Data'!D14))),'Data Summary'!CL20="Yes"),OFFSET('Sanitation Data'!$D$6,0,10*ROW('Sanitation Data'!D14)),NA())</f>
        <v>#N/A</v>
      </c>
      <c r="X20" s="521" t="e">
        <f ca="1">+IF(AND(ISNUMBER(OFFSET('Sanitation Data'!$D$10,0,10*ROW('Sanitation Data'!D14))),'Data Summary'!CM20="Yes"),OFFSET('Sanitation Data'!$D$10,0,10*ROW('Sanitation Data'!D14)),NA())</f>
        <v>#N/A</v>
      </c>
      <c r="Y20" s="521" t="e">
        <f ca="1">+IF(AND(ISNUMBER(OFFSET('Sanitation Data'!$D$11,0,10*ROW('Sanitation Data'!D14))),'Data Summary'!CN20="Yes"),OFFSET('Sanitation Data'!$D$11,0,10*ROW('Sanitation Data'!D14)),NA())</f>
        <v>#N/A</v>
      </c>
      <c r="Z20" s="521" t="e">
        <f ca="1">+IF(AND(ISNUMBER(OFFSET('Sanitation Data'!$D$12,0,10*ROW('Sanitation Data'!D14))),'Data Summary'!CO20="Yes"),OFFSET('Sanitation Data'!$D$12,0,10*ROW('Sanitation Data'!D14)),NA())</f>
        <v>#N/A</v>
      </c>
      <c r="AA20" s="521" t="e">
        <f ca="1">+IF(AND(ISNUMBER(OFFSET('Sanitation Data'!$E$4,0,10*ROW('Sanitation Data'!E14))),'Data Summary'!CP20="Yes"),100-OFFSET('Sanitation Data'!$E$4,0,10*ROW('Sanitation Data'!E14)),NA())</f>
        <v>#N/A</v>
      </c>
      <c r="AB20" s="521" t="e">
        <f ca="1">+IF(AND(ISNUMBER(OFFSET('Sanitation Data'!$E$6,0,10*ROW('Sanitation Data'!E14))),'Data Summary'!CQ20="Yes"),OFFSET('Sanitation Data'!$E$6,0,10*ROW('Sanitation Data'!E14)),NA())</f>
        <v>#N/A</v>
      </c>
      <c r="AC20" s="521" t="e">
        <f ca="1">+IF(AND(ISNUMBER(OFFSET('Sanitation Data'!$E$10,0,10*ROW('Sanitation Data'!E14))),'Data Summary'!CR20="Yes"),OFFSET('Sanitation Data'!$E$10,0,10*ROW('Sanitation Data'!E14)),NA())</f>
        <v>#N/A</v>
      </c>
      <c r="AD20" s="521" t="e">
        <f ca="1">+IF(AND(ISNUMBER(OFFSET('Sanitation Data'!$E$11,0,10*ROW('Sanitation Data'!E14))),'Data Summary'!CS20="Yes"),OFFSET('Sanitation Data'!$E$11,0,10*ROW('Sanitation Data'!E14)),NA())</f>
        <v>#N/A</v>
      </c>
      <c r="AE20" s="521" t="e">
        <f ca="1">+IF(AND(ISNUMBER(OFFSET('Sanitation Data'!$E$12,0,10*ROW('Sanitation Data'!E14))),'Data Summary'!CT20="Yes"),OFFSET('Sanitation Data'!$E$12,0,10*ROW('Sanitation Data'!E14)),NA())</f>
        <v>#N/A</v>
      </c>
      <c r="AF20" s="521" t="e">
        <f ca="1">+IF(AND(ISNUMBER(OFFSET('Sanitation Data'!$F$4,0,10*ROW('Sanitation Data'!F14))),'Data Summary'!CU20="Yes"),100-OFFSET('Sanitation Data'!$F$4,0,10*ROW('Sanitation Data'!F14)),NA())</f>
        <v>#N/A</v>
      </c>
      <c r="AG20" s="521" t="e">
        <f ca="1">+IF(AND(ISNUMBER(OFFSET('Sanitation Data'!$F$6,0,10*ROW('Sanitation Data'!F14))),'Data Summary'!CV20="Yes"),OFFSET('Sanitation Data'!$F$6,0,10*ROW('Sanitation Data'!F14)),NA())</f>
        <v>#N/A</v>
      </c>
      <c r="AH20" s="521" t="e">
        <f ca="1">+IF(AND(ISNUMBER(OFFSET('Sanitation Data'!$F$10,0,10*ROW('Sanitation Data'!F14))),'Data Summary'!CW20="Yes"),OFFSET('Sanitation Data'!$F$10,0,10*ROW('Sanitation Data'!F14)),NA())</f>
        <v>#N/A</v>
      </c>
      <c r="AI20" s="521" t="e">
        <f ca="1">+IF(AND(ISNUMBER(OFFSET('Sanitation Data'!$F$11,0,10*ROW('Sanitation Data'!F14))),'Data Summary'!CX20="Yes"),OFFSET('Sanitation Data'!$F$11,0,10*ROW('Sanitation Data'!F14)),NA())</f>
        <v>#N/A</v>
      </c>
      <c r="AJ20" s="521" t="e">
        <f ca="1">+IF(AND(ISNUMBER(OFFSET('Sanitation Data'!$F$12,0,10*ROW('Sanitation Data'!F14))),'Data Summary'!CY20="Yes"),OFFSET('Sanitation Data'!$F$12,0,10*ROW('Sanitation Data'!F14)),NA())</f>
        <v>#N/A</v>
      </c>
      <c r="AK20" s="521" t="e">
        <f ca="1">+IF(AND(ISNUMBER(OFFSET('Sanitation Data'!$G$4,0,10*ROW('Sanitation Data'!G14))),'Data Summary'!CZ20="Yes"),100-OFFSET('Sanitation Data'!$G$4,0,10*ROW('Sanitation Data'!G14)),NA())</f>
        <v>#N/A</v>
      </c>
      <c r="AL20" s="521" t="e">
        <f ca="1">+IF(AND(ISNUMBER(OFFSET('Sanitation Data'!$G$6,0,10*ROW('Sanitation Data'!G14))),'Data Summary'!DA20="Yes"),OFFSET('Sanitation Data'!$G$6,0,10*ROW('Sanitation Data'!G14)),NA())</f>
        <v>#N/A</v>
      </c>
      <c r="AM20" s="521" t="e">
        <f ca="1">+IF(AND(ISNUMBER(OFFSET('Sanitation Data'!$G$10,0,10*ROW('Sanitation Data'!G14))),'Data Summary'!DB20="Yes"),OFFSET('Sanitation Data'!$G$10,0,10*ROW('Sanitation Data'!G14)),NA())</f>
        <v>#N/A</v>
      </c>
      <c r="AN20" s="521" t="e">
        <f ca="1">+IF(AND(ISNUMBER(OFFSET('Sanitation Data'!$G$11,0,10*ROW('Sanitation Data'!G14))),'Data Summary'!DC20="Yes"),OFFSET('Sanitation Data'!$G$11,0,10*ROW('Sanitation Data'!G14)),NA())</f>
        <v>#N/A</v>
      </c>
      <c r="AO20" s="521" t="e">
        <f ca="1">+IF(AND(ISNUMBER(OFFSET('Sanitation Data'!$G$12,0,10*ROW('Sanitation Data'!G14))),'Data Summary'!DD20="Yes"),OFFSET('Sanitation Data'!$G$12,0,10*ROW('Sanitation Data'!G14)),NA())</f>
        <v>#N/A</v>
      </c>
      <c r="AP20" s="521" t="e">
        <f ca="1">+IF(AND(ISNUMBER(OFFSET('Sanitation Data'!$H$4,0,10*ROW('Sanitation Data'!H14))),'Data Summary'!DE20="Yes"),100-OFFSET('Sanitation Data'!$H$4,0,10*ROW('Sanitation Data'!H14)),NA())</f>
        <v>#N/A</v>
      </c>
      <c r="AQ20" s="521" t="e">
        <f ca="1">+IF(AND(ISNUMBER(OFFSET('Sanitation Data'!$H$6,0,10*ROW('Sanitation Data'!H14))),'Data Summary'!DF20="Yes"),OFFSET('Sanitation Data'!$H$6,0,10*ROW('Sanitation Data'!H14)),NA())</f>
        <v>#N/A</v>
      </c>
      <c r="AR20" s="521" t="e">
        <f ca="1">+IF(AND(ISNUMBER(OFFSET('Sanitation Data'!$H$10,0,10*ROW('Sanitation Data'!H14))),'Data Summary'!DG20="Yes"),OFFSET('Sanitation Data'!$H$10,0,10*ROW('Sanitation Data'!H14)),NA())</f>
        <v>#N/A</v>
      </c>
      <c r="AS20" s="521" t="e">
        <f ca="1">+IF(AND(ISNUMBER(OFFSET('Sanitation Data'!$H$11,0,10*ROW('Sanitation Data'!H14))),'Data Summary'!DH20="Yes"),OFFSET('Sanitation Data'!$H$11,0,10*ROW('Sanitation Data'!H14)),NA())</f>
        <v>#N/A</v>
      </c>
      <c r="AT20" s="521" t="e">
        <f ca="1">+IF(AND(ISNUMBER(OFFSET('Sanitation Data'!$H$12,0,10*ROW('Sanitation Data'!H14))),'Data Summary'!DI20="Yes"),OFFSET('Sanitation Data'!$H$12,0,10*ROW('Sanitation Data'!H14)),NA())</f>
        <v>#N/A</v>
      </c>
      <c r="AU20" s="521" t="e">
        <f ca="1">+IF(AND(ISNUMBER(OFFSET('Sanitation Data'!$I$4,0,10*ROW('Sanitation Data'!I14))),'Data Summary'!DJ20="Yes"),100-OFFSET('Sanitation Data'!$I$4,0,10*ROW('Sanitation Data'!I14)),NA())</f>
        <v>#N/A</v>
      </c>
      <c r="AV20" s="521" t="e">
        <f ca="1">+IF(AND(ISNUMBER(OFFSET('Sanitation Data'!$I$6,0,10*ROW('Sanitation Data'!I14))),'Data Summary'!DK20="Yes"),OFFSET('Sanitation Data'!$I$6,0,10*ROW('Sanitation Data'!I14)),NA())</f>
        <v>#N/A</v>
      </c>
      <c r="AW20" s="521" t="e">
        <f ca="1">+IF(AND(ISNUMBER(OFFSET('Sanitation Data'!$I$10,0,10*ROW('Sanitation Data'!I14))),'Data Summary'!DL20="Yes"),OFFSET('Sanitation Data'!$I$10,0,10*ROW('Sanitation Data'!I14)),NA())</f>
        <v>#N/A</v>
      </c>
      <c r="AX20" s="521" t="e">
        <f ca="1">+IF(AND(ISNUMBER(OFFSET('Sanitation Data'!$I$11,0,10*ROW('Sanitation Data'!I14))),'Data Summary'!DM20="Yes"),OFFSET('Sanitation Data'!$I$11,0,10*ROW('Sanitation Data'!I14)),NA())</f>
        <v>#N/A</v>
      </c>
      <c r="AY20" s="521" t="e">
        <f ca="1">+IF(AND(ISNUMBER(OFFSET('Sanitation Data'!$I$12,0,10*ROW('Sanitation Data'!I14))),'Data Summary'!DN20="Yes"),OFFSET('Sanitation Data'!$I$12,0,10*ROW('Sanitation Data'!I14)),NA())</f>
        <v>#N/A</v>
      </c>
      <c r="AZ20" s="522" t="e">
        <f ca="1">+IF(AND(ISNUMBER(OFFSET('Hygiene Data'!$D$5,0,10*ROW('Hygiene Data'!D14))),'Data Summary'!DO20="Yes"),OFFSET('Hygiene Data'!$D$5,0,10*ROW('Hygiene Data'!D14)),NA())</f>
        <v>#N/A</v>
      </c>
      <c r="BA20" s="522" t="e">
        <f ca="1">+IF(AND(ISNUMBER(OFFSET('Hygiene Data'!$D$7,0,10*ROW('Hygiene Data'!D14))),'Data Summary'!DP20="Yes"),OFFSET('Hygiene Data'!$D$7,0,10*ROW('Hygiene Data'!D14)),NA())</f>
        <v>#N/A</v>
      </c>
      <c r="BB20" s="522" t="e">
        <f ca="1">+IF(AND(ISNUMBER(OFFSET('Hygiene Data'!$D$9,0,10*ROW('Hygiene Data'!D14))),'Data Summary'!DQ20="Yes"),OFFSET('Hygiene Data'!$D$9,0,10*ROW('Hygiene Data'!D14)),NA())</f>
        <v>#N/A</v>
      </c>
      <c r="BC20" s="522" t="e">
        <f ca="1">+IF(AND(ISNUMBER(OFFSET('Hygiene Data'!$E$5,0,10*ROW('Hygiene Data'!E14))),'Data Summary'!DR20="Yes"),OFFSET('Hygiene Data'!$E$5,0,10*ROW('Hygiene Data'!E14)),NA())</f>
        <v>#N/A</v>
      </c>
      <c r="BD20" s="522" t="e">
        <f ca="1">+IF(AND(ISNUMBER(OFFSET('Hygiene Data'!$E$7,0,10*ROW('Hygiene Data'!E14))),'Data Summary'!DS20="Yes"),OFFSET('Hygiene Data'!$E$7,0,10*ROW('Hygiene Data'!E14)),NA())</f>
        <v>#N/A</v>
      </c>
      <c r="BE20" s="522" t="e">
        <f ca="1">+IF(AND(ISNUMBER(OFFSET('Hygiene Data'!$E$9,0,10*ROW('Hygiene Data'!E14))),'Data Summary'!DT20="Yes"),OFFSET('Hygiene Data'!$E$9,0,10*ROW('Hygiene Data'!E14)),NA())</f>
        <v>#N/A</v>
      </c>
      <c r="BF20" s="522" t="e">
        <f ca="1">+IF(AND(ISNUMBER(OFFSET('Hygiene Data'!$F$5,0,10*ROW('Hygiene Data'!F14))),'Data Summary'!DU20="Yes"),OFFSET('Hygiene Data'!$F$5,0,10*ROW('Hygiene Data'!F14)),NA())</f>
        <v>#N/A</v>
      </c>
      <c r="BG20" s="522" t="e">
        <f ca="1">+IF(AND(ISNUMBER(OFFSET('Hygiene Data'!$F$7,0,10*ROW('Hygiene Data'!F14))),'Data Summary'!DV20="Yes"),OFFSET('Hygiene Data'!$F$7,0,10*ROW('Hygiene Data'!F14)),NA())</f>
        <v>#N/A</v>
      </c>
      <c r="BH20" s="522" t="e">
        <f ca="1">+IF(AND(ISNUMBER(OFFSET('Hygiene Data'!$F$9,0,10*ROW('Hygiene Data'!F14))),'Data Summary'!DW20="Yes"),OFFSET('Hygiene Data'!$F$9,0,10*ROW('Hygiene Data'!F14)),NA())</f>
        <v>#N/A</v>
      </c>
      <c r="BI20" s="522" t="e">
        <f ca="1">+IF(AND(ISNUMBER(OFFSET('Hygiene Data'!$G$5,0,10*ROW('Hygiene Data'!G14))),'Data Summary'!DX20="Yes"),OFFSET('Hygiene Data'!$G$5,0,10*ROW('Hygiene Data'!G14)),NA())</f>
        <v>#N/A</v>
      </c>
      <c r="BJ20" s="522" t="e">
        <f ca="1">+IF(AND(ISNUMBER(OFFSET('Hygiene Data'!$G$7,0,10*ROW('Hygiene Data'!G14))),'Data Summary'!DY20="Yes"),OFFSET('Hygiene Data'!$G$7,0,10*ROW('Hygiene Data'!G14)),NA())</f>
        <v>#N/A</v>
      </c>
      <c r="BK20" s="522" t="e">
        <f ca="1">+IF(AND(ISNUMBER(OFFSET('Hygiene Data'!$G$9,0,10*ROW('Hygiene Data'!G14))),'Data Summary'!DZ20="Yes"),OFFSET('Hygiene Data'!$G$9,0,10*ROW('Hygiene Data'!G14)),NA())</f>
        <v>#N/A</v>
      </c>
      <c r="BL20" s="522" t="e">
        <f ca="1">+IF(AND(ISNUMBER(OFFSET('Hygiene Data'!$H$5,0,10*ROW('Hygiene Data'!H14))),'Data Summary'!EA20="Yes"),OFFSET('Hygiene Data'!$H$5,0,10*ROW('Hygiene Data'!H14)),NA())</f>
        <v>#N/A</v>
      </c>
      <c r="BM20" s="522" t="e">
        <f ca="1">+IF(AND(ISNUMBER(OFFSET('Hygiene Data'!$H$7,0,10*ROW('Hygiene Data'!H14))),'Data Summary'!EB20="Yes"),OFFSET('Hygiene Data'!$H$7,0,10*ROW('Hygiene Data'!H14)),NA())</f>
        <v>#N/A</v>
      </c>
      <c r="BN20" s="522" t="e">
        <f ca="1">+IF(AND(ISNUMBER(OFFSET('Hygiene Data'!$H$9,0,10*ROW('Hygiene Data'!H14))),'Data Summary'!EC20="Yes"),OFFSET('Hygiene Data'!$H$9,0,10*ROW('Hygiene Data'!H14)),NA())</f>
        <v>#N/A</v>
      </c>
      <c r="BO20" s="522" t="e">
        <f ca="1">+IF(AND(ISNUMBER(OFFSET('Hygiene Data'!$I$5,0,10*ROW('Hygiene Data'!I14))),'Data Summary'!ED20="Yes"),OFFSET('Hygiene Data'!$I$5,0,10*ROW('Hygiene Data'!I14)),NA())</f>
        <v>#N/A</v>
      </c>
      <c r="BP20" s="522" t="e">
        <f ca="1">+IF(AND(ISNUMBER(OFFSET('Hygiene Data'!$I$7,0,10*ROW('Hygiene Data'!I14))),'Data Summary'!EE20="Yes"),OFFSET('Hygiene Data'!$I$7,0,10*ROW('Hygiene Data'!I14)),NA())</f>
        <v>#N/A</v>
      </c>
      <c r="BQ20" s="522" t="e">
        <f ca="1">+IF(AND(ISNUMBER(OFFSET('Hygiene Data'!$I$9,0,10*ROW('Hygiene Data'!I14))),'Data Summary'!EF20="Yes"),OFFSET('Hygiene Data'!$I$9,0,10*ROW('Hygiene Data'!I14)),NA())</f>
        <v>#N/A</v>
      </c>
    </row>
    <row r="21" spans="1:69" x14ac:dyDescent="0.25">
      <c r="A21" s="518" t="e">
        <f ca="1">+RIGHT('Data Summary'!A21,LEN('Data Summary'!A21)-9)</f>
        <v>#VALUE!</v>
      </c>
      <c r="B21" s="492" t="str">
        <f ca="1">+IF(ISTEXT('Data Summary'!B21),'Data Summary'!B21,"")</f>
        <v/>
      </c>
      <c r="C21" s="519" t="e">
        <f ca="1">+VALUE('Data Summary'!C21)</f>
        <v>#VALUE!</v>
      </c>
      <c r="D21" s="520" t="e">
        <f ca="1">+IF(AND(ISNUMBER(OFFSET('Water Data'!$D$4,0,10*ROW('Water Data'!D15))),'Data Summary'!BS21="Yes"),100-OFFSET('Water Data'!$D$4,0,10*ROW('Water Data'!D15)),NA())</f>
        <v>#N/A</v>
      </c>
      <c r="E21" s="520" t="e">
        <f ca="1">+IF(AND(ISNUMBER(OFFSET('Water Data'!$D$6,0,10*ROW('Water Data'!D15))),'Data Summary'!BT21="Yes"),OFFSET('Water Data'!$D$6,0,10*ROW('Water Data'!D15)),NA())</f>
        <v>#N/A</v>
      </c>
      <c r="F21" s="520" t="e">
        <f ca="1">+IF(AND(ISNUMBER(OFFSET('Water Data'!$D$9,0,10*ROW('Water Data'!D15))),'Data Summary'!BU21="Yes"),OFFSET('Water Data'!$D$9,0,10*ROW('Water Data'!D15)),NA())</f>
        <v>#N/A</v>
      </c>
      <c r="G21" s="520" t="e">
        <f ca="1">+IF(AND(ISNUMBER(OFFSET('Water Data'!$E$4,0,10*ROW('Water Data'!E15))),'Data Summary'!BV21="Yes"),100-OFFSET('Water Data'!$E$4,0,10*ROW('Water Data'!E15)),NA())</f>
        <v>#N/A</v>
      </c>
      <c r="H21" s="520" t="e">
        <f ca="1">+IF(AND(ISNUMBER(OFFSET('Water Data'!$E$6,0,10*ROW('Water Data'!E15))),'Data Summary'!BW21="Yes"),OFFSET('Water Data'!$E$6,0,10*ROW('Water Data'!E15)),NA())</f>
        <v>#N/A</v>
      </c>
      <c r="I21" s="520" t="e">
        <f ca="1">+IF(AND(ISNUMBER(OFFSET('Water Data'!$E$9,0,10*ROW('Water Data'!E15))),'Data Summary'!BX21="Yes"),OFFSET('Water Data'!$E$9,0,10*ROW('Water Data'!E15)),NA())</f>
        <v>#N/A</v>
      </c>
      <c r="J21" s="520" t="e">
        <f ca="1">+IF(AND(ISNUMBER(OFFSET('Water Data'!$F$4,0,10*ROW('Water Data'!F15))),'Data Summary'!BY21="Yes"),100-OFFSET('Water Data'!$F$4,0,10*ROW('Water Data'!F15)),NA())</f>
        <v>#N/A</v>
      </c>
      <c r="K21" s="520" t="e">
        <f ca="1">+IF(AND(ISNUMBER(OFFSET('Water Data'!$F$6,0,10*ROW('Water Data'!F15))),'Data Summary'!BZ21="Yes"),OFFSET('Water Data'!$F$6,0,10*ROW('Water Data'!F15)),NA())</f>
        <v>#N/A</v>
      </c>
      <c r="L21" s="520" t="e">
        <f ca="1">+IF(AND(ISNUMBER(OFFSET('Water Data'!$F$9,0,10*ROW('Water Data'!F15))),'Data Summary'!CA21="Yes"),OFFSET('Water Data'!$F$9,0,10*ROW('Water Data'!F15)),NA())</f>
        <v>#N/A</v>
      </c>
      <c r="M21" s="520" t="e">
        <f ca="1">+IF(AND(ISNUMBER(OFFSET('Water Data'!$G$4,0,10*ROW('Water Data'!G15))),'Data Summary'!CB21="Yes"),100-OFFSET('Water Data'!$G$4,0,10*ROW('Water Data'!G15)),NA())</f>
        <v>#N/A</v>
      </c>
      <c r="N21" s="520" t="e">
        <f ca="1">+IF(AND(ISNUMBER(OFFSET('Water Data'!$G$6,0,10*ROW('Water Data'!G15))),'Data Summary'!CC21="Yes"),OFFSET('Water Data'!$G$6,0,10*ROW('Water Data'!G15)),NA())</f>
        <v>#N/A</v>
      </c>
      <c r="O21" s="520" t="e">
        <f ca="1">+IF(AND(ISNUMBER(OFFSET('Water Data'!$G$9,0,10*ROW('Water Data'!G15))),'Data Summary'!CD21="Yes"),OFFSET('Water Data'!$G$9,0,10*ROW('Water Data'!G15)),NA())</f>
        <v>#N/A</v>
      </c>
      <c r="P21" s="520" t="e">
        <f ca="1">+IF(AND(ISNUMBER(OFFSET('Water Data'!$H$4,0,10*ROW('Water Data'!H15))),'Data Summary'!CE21="Yes"),100-OFFSET('Water Data'!$H$4,0,10*ROW('Water Data'!H15)),NA())</f>
        <v>#N/A</v>
      </c>
      <c r="Q21" s="520" t="e">
        <f ca="1">+IF(AND(ISNUMBER(OFFSET('Water Data'!$H$6,0,10*ROW('Water Data'!H15))),'Data Summary'!CF21="Yes"),OFFSET('Water Data'!$H$6,0,10*ROW('Water Data'!H15)),NA())</f>
        <v>#N/A</v>
      </c>
      <c r="R21" s="520" t="e">
        <f ca="1">+IF(AND(ISNUMBER(OFFSET('Water Data'!$H$9,0,10*ROW('Water Data'!H15))),'Data Summary'!CG21="Yes"),OFFSET('Water Data'!$H$9,0,10*ROW('Water Data'!H15)),NA())</f>
        <v>#N/A</v>
      </c>
      <c r="S21" s="520" t="e">
        <f ca="1">+IF(AND(ISNUMBER(OFFSET('Water Data'!$I$4,0,10*ROW('Water Data'!I15))),'Data Summary'!CH21="Yes"),100-OFFSET('Water Data'!$I$4,0,10*ROW('Water Data'!I15)),NA())</f>
        <v>#N/A</v>
      </c>
      <c r="T21" s="520" t="e">
        <f ca="1">+IF(AND(ISNUMBER(OFFSET('Water Data'!$I$6,0,10*ROW('Water Data'!I15))),'Data Summary'!CI21="Yes"),OFFSET('Water Data'!$I$6,0,10*ROW('Water Data'!I15)),NA())</f>
        <v>#N/A</v>
      </c>
      <c r="U21" s="520" t="e">
        <f ca="1">+IF(AND(ISNUMBER(OFFSET('Water Data'!$I$9,0,10*ROW('Water Data'!I15))),'Data Summary'!CJ21="Yes"),OFFSET('Water Data'!$I$9,0,10*ROW('Water Data'!I15)),NA())</f>
        <v>#N/A</v>
      </c>
      <c r="V21" s="521" t="e">
        <f ca="1">+IF(AND(ISNUMBER(OFFSET('Sanitation Data'!$D$4,0,10*ROW('Sanitation Data'!D15))),'Data Summary'!CK21="Yes"),100-OFFSET('Sanitation Data'!$D$4,0,10*ROW('Sanitation Data'!D15)),NA())</f>
        <v>#N/A</v>
      </c>
      <c r="W21" s="521" t="e">
        <f ca="1">+IF(AND(ISNUMBER(OFFSET('Sanitation Data'!$D$6,0,10*ROW('Sanitation Data'!D15))),'Data Summary'!CL21="Yes"),OFFSET('Sanitation Data'!$D$6,0,10*ROW('Sanitation Data'!D15)),NA())</f>
        <v>#N/A</v>
      </c>
      <c r="X21" s="521" t="e">
        <f ca="1">+IF(AND(ISNUMBER(OFFSET('Sanitation Data'!$D$10,0,10*ROW('Sanitation Data'!D15))),'Data Summary'!CM21="Yes"),OFFSET('Sanitation Data'!$D$10,0,10*ROW('Sanitation Data'!D15)),NA())</f>
        <v>#N/A</v>
      </c>
      <c r="Y21" s="521" t="e">
        <f ca="1">+IF(AND(ISNUMBER(OFFSET('Sanitation Data'!$D$11,0,10*ROW('Sanitation Data'!D15))),'Data Summary'!CN21="Yes"),OFFSET('Sanitation Data'!$D$11,0,10*ROW('Sanitation Data'!D15)),NA())</f>
        <v>#N/A</v>
      </c>
      <c r="Z21" s="521" t="e">
        <f ca="1">+IF(AND(ISNUMBER(OFFSET('Sanitation Data'!$D$12,0,10*ROW('Sanitation Data'!D15))),'Data Summary'!CO21="Yes"),OFFSET('Sanitation Data'!$D$12,0,10*ROW('Sanitation Data'!D15)),NA())</f>
        <v>#N/A</v>
      </c>
      <c r="AA21" s="521" t="e">
        <f ca="1">+IF(AND(ISNUMBER(OFFSET('Sanitation Data'!$E$4,0,10*ROW('Sanitation Data'!E15))),'Data Summary'!CP21="Yes"),100-OFFSET('Sanitation Data'!$E$4,0,10*ROW('Sanitation Data'!E15)),NA())</f>
        <v>#N/A</v>
      </c>
      <c r="AB21" s="521" t="e">
        <f ca="1">+IF(AND(ISNUMBER(OFFSET('Sanitation Data'!$E$6,0,10*ROW('Sanitation Data'!E15))),'Data Summary'!CQ21="Yes"),OFFSET('Sanitation Data'!$E$6,0,10*ROW('Sanitation Data'!E15)),NA())</f>
        <v>#N/A</v>
      </c>
      <c r="AC21" s="521" t="e">
        <f ca="1">+IF(AND(ISNUMBER(OFFSET('Sanitation Data'!$E$10,0,10*ROW('Sanitation Data'!E15))),'Data Summary'!CR21="Yes"),OFFSET('Sanitation Data'!$E$10,0,10*ROW('Sanitation Data'!E15)),NA())</f>
        <v>#N/A</v>
      </c>
      <c r="AD21" s="521" t="e">
        <f ca="1">+IF(AND(ISNUMBER(OFFSET('Sanitation Data'!$E$11,0,10*ROW('Sanitation Data'!E15))),'Data Summary'!CS21="Yes"),OFFSET('Sanitation Data'!$E$11,0,10*ROW('Sanitation Data'!E15)),NA())</f>
        <v>#N/A</v>
      </c>
      <c r="AE21" s="521" t="e">
        <f ca="1">+IF(AND(ISNUMBER(OFFSET('Sanitation Data'!$E$12,0,10*ROW('Sanitation Data'!E15))),'Data Summary'!CT21="Yes"),OFFSET('Sanitation Data'!$E$12,0,10*ROW('Sanitation Data'!E15)),NA())</f>
        <v>#N/A</v>
      </c>
      <c r="AF21" s="521" t="e">
        <f ca="1">+IF(AND(ISNUMBER(OFFSET('Sanitation Data'!$F$4,0,10*ROW('Sanitation Data'!F15))),'Data Summary'!CU21="Yes"),100-OFFSET('Sanitation Data'!$F$4,0,10*ROW('Sanitation Data'!F15)),NA())</f>
        <v>#N/A</v>
      </c>
      <c r="AG21" s="521" t="e">
        <f ca="1">+IF(AND(ISNUMBER(OFFSET('Sanitation Data'!$F$6,0,10*ROW('Sanitation Data'!F15))),'Data Summary'!CV21="Yes"),OFFSET('Sanitation Data'!$F$6,0,10*ROW('Sanitation Data'!F15)),NA())</f>
        <v>#N/A</v>
      </c>
      <c r="AH21" s="521" t="e">
        <f ca="1">+IF(AND(ISNUMBER(OFFSET('Sanitation Data'!$F$10,0,10*ROW('Sanitation Data'!F15))),'Data Summary'!CW21="Yes"),OFFSET('Sanitation Data'!$F$10,0,10*ROW('Sanitation Data'!F15)),NA())</f>
        <v>#N/A</v>
      </c>
      <c r="AI21" s="521" t="e">
        <f ca="1">+IF(AND(ISNUMBER(OFFSET('Sanitation Data'!$F$11,0,10*ROW('Sanitation Data'!F15))),'Data Summary'!CX21="Yes"),OFFSET('Sanitation Data'!$F$11,0,10*ROW('Sanitation Data'!F15)),NA())</f>
        <v>#N/A</v>
      </c>
      <c r="AJ21" s="521" t="e">
        <f ca="1">+IF(AND(ISNUMBER(OFFSET('Sanitation Data'!$F$12,0,10*ROW('Sanitation Data'!F15))),'Data Summary'!CY21="Yes"),OFFSET('Sanitation Data'!$F$12,0,10*ROW('Sanitation Data'!F15)),NA())</f>
        <v>#N/A</v>
      </c>
      <c r="AK21" s="521" t="e">
        <f ca="1">+IF(AND(ISNUMBER(OFFSET('Sanitation Data'!$G$4,0,10*ROW('Sanitation Data'!G15))),'Data Summary'!CZ21="Yes"),100-OFFSET('Sanitation Data'!$G$4,0,10*ROW('Sanitation Data'!G15)),NA())</f>
        <v>#N/A</v>
      </c>
      <c r="AL21" s="521" t="e">
        <f ca="1">+IF(AND(ISNUMBER(OFFSET('Sanitation Data'!$G$6,0,10*ROW('Sanitation Data'!G15))),'Data Summary'!DA21="Yes"),OFFSET('Sanitation Data'!$G$6,0,10*ROW('Sanitation Data'!G15)),NA())</f>
        <v>#N/A</v>
      </c>
      <c r="AM21" s="521" t="e">
        <f ca="1">+IF(AND(ISNUMBER(OFFSET('Sanitation Data'!$G$10,0,10*ROW('Sanitation Data'!G15))),'Data Summary'!DB21="Yes"),OFFSET('Sanitation Data'!$G$10,0,10*ROW('Sanitation Data'!G15)),NA())</f>
        <v>#N/A</v>
      </c>
      <c r="AN21" s="521" t="e">
        <f ca="1">+IF(AND(ISNUMBER(OFFSET('Sanitation Data'!$G$11,0,10*ROW('Sanitation Data'!G15))),'Data Summary'!DC21="Yes"),OFFSET('Sanitation Data'!$G$11,0,10*ROW('Sanitation Data'!G15)),NA())</f>
        <v>#N/A</v>
      </c>
      <c r="AO21" s="521" t="e">
        <f ca="1">+IF(AND(ISNUMBER(OFFSET('Sanitation Data'!$G$12,0,10*ROW('Sanitation Data'!G15))),'Data Summary'!DD21="Yes"),OFFSET('Sanitation Data'!$G$12,0,10*ROW('Sanitation Data'!G15)),NA())</f>
        <v>#N/A</v>
      </c>
      <c r="AP21" s="521" t="e">
        <f ca="1">+IF(AND(ISNUMBER(OFFSET('Sanitation Data'!$H$4,0,10*ROW('Sanitation Data'!H15))),'Data Summary'!DE21="Yes"),100-OFFSET('Sanitation Data'!$H$4,0,10*ROW('Sanitation Data'!H15)),NA())</f>
        <v>#N/A</v>
      </c>
      <c r="AQ21" s="521" t="e">
        <f ca="1">+IF(AND(ISNUMBER(OFFSET('Sanitation Data'!$H$6,0,10*ROW('Sanitation Data'!H15))),'Data Summary'!DF21="Yes"),OFFSET('Sanitation Data'!$H$6,0,10*ROW('Sanitation Data'!H15)),NA())</f>
        <v>#N/A</v>
      </c>
      <c r="AR21" s="521" t="e">
        <f ca="1">+IF(AND(ISNUMBER(OFFSET('Sanitation Data'!$H$10,0,10*ROW('Sanitation Data'!H15))),'Data Summary'!DG21="Yes"),OFFSET('Sanitation Data'!$H$10,0,10*ROW('Sanitation Data'!H15)),NA())</f>
        <v>#N/A</v>
      </c>
      <c r="AS21" s="521" t="e">
        <f ca="1">+IF(AND(ISNUMBER(OFFSET('Sanitation Data'!$H$11,0,10*ROW('Sanitation Data'!H15))),'Data Summary'!DH21="Yes"),OFFSET('Sanitation Data'!$H$11,0,10*ROW('Sanitation Data'!H15)),NA())</f>
        <v>#N/A</v>
      </c>
      <c r="AT21" s="521" t="e">
        <f ca="1">+IF(AND(ISNUMBER(OFFSET('Sanitation Data'!$H$12,0,10*ROW('Sanitation Data'!H15))),'Data Summary'!DI21="Yes"),OFFSET('Sanitation Data'!$H$12,0,10*ROW('Sanitation Data'!H15)),NA())</f>
        <v>#N/A</v>
      </c>
      <c r="AU21" s="521" t="e">
        <f ca="1">+IF(AND(ISNUMBER(OFFSET('Sanitation Data'!$I$4,0,10*ROW('Sanitation Data'!I15))),'Data Summary'!DJ21="Yes"),100-OFFSET('Sanitation Data'!$I$4,0,10*ROW('Sanitation Data'!I15)),NA())</f>
        <v>#N/A</v>
      </c>
      <c r="AV21" s="521" t="e">
        <f ca="1">+IF(AND(ISNUMBER(OFFSET('Sanitation Data'!$I$6,0,10*ROW('Sanitation Data'!I15))),'Data Summary'!DK21="Yes"),OFFSET('Sanitation Data'!$I$6,0,10*ROW('Sanitation Data'!I15)),NA())</f>
        <v>#N/A</v>
      </c>
      <c r="AW21" s="521" t="e">
        <f ca="1">+IF(AND(ISNUMBER(OFFSET('Sanitation Data'!$I$10,0,10*ROW('Sanitation Data'!I15))),'Data Summary'!DL21="Yes"),OFFSET('Sanitation Data'!$I$10,0,10*ROW('Sanitation Data'!I15)),NA())</f>
        <v>#N/A</v>
      </c>
      <c r="AX21" s="521" t="e">
        <f ca="1">+IF(AND(ISNUMBER(OFFSET('Sanitation Data'!$I$11,0,10*ROW('Sanitation Data'!I15))),'Data Summary'!DM21="Yes"),OFFSET('Sanitation Data'!$I$11,0,10*ROW('Sanitation Data'!I15)),NA())</f>
        <v>#N/A</v>
      </c>
      <c r="AY21" s="521" t="e">
        <f ca="1">+IF(AND(ISNUMBER(OFFSET('Sanitation Data'!$I$12,0,10*ROW('Sanitation Data'!I15))),'Data Summary'!DN21="Yes"),OFFSET('Sanitation Data'!$I$12,0,10*ROW('Sanitation Data'!I15)),NA())</f>
        <v>#N/A</v>
      </c>
      <c r="AZ21" s="522" t="e">
        <f ca="1">+IF(AND(ISNUMBER(OFFSET('Hygiene Data'!$D$5,0,10*ROW('Hygiene Data'!D15))),'Data Summary'!DO21="Yes"),OFFSET('Hygiene Data'!$D$5,0,10*ROW('Hygiene Data'!D15)),NA())</f>
        <v>#N/A</v>
      </c>
      <c r="BA21" s="522" t="e">
        <f ca="1">+IF(AND(ISNUMBER(OFFSET('Hygiene Data'!$D$7,0,10*ROW('Hygiene Data'!D15))),'Data Summary'!DP21="Yes"),OFFSET('Hygiene Data'!$D$7,0,10*ROW('Hygiene Data'!D15)),NA())</f>
        <v>#N/A</v>
      </c>
      <c r="BB21" s="522" t="e">
        <f ca="1">+IF(AND(ISNUMBER(OFFSET('Hygiene Data'!$D$9,0,10*ROW('Hygiene Data'!D15))),'Data Summary'!DQ21="Yes"),OFFSET('Hygiene Data'!$D$9,0,10*ROW('Hygiene Data'!D15)),NA())</f>
        <v>#N/A</v>
      </c>
      <c r="BC21" s="522" t="e">
        <f ca="1">+IF(AND(ISNUMBER(OFFSET('Hygiene Data'!$E$5,0,10*ROW('Hygiene Data'!E15))),'Data Summary'!DR21="Yes"),OFFSET('Hygiene Data'!$E$5,0,10*ROW('Hygiene Data'!E15)),NA())</f>
        <v>#N/A</v>
      </c>
      <c r="BD21" s="522" t="e">
        <f ca="1">+IF(AND(ISNUMBER(OFFSET('Hygiene Data'!$E$7,0,10*ROW('Hygiene Data'!E15))),'Data Summary'!DS21="Yes"),OFFSET('Hygiene Data'!$E$7,0,10*ROW('Hygiene Data'!E15)),NA())</f>
        <v>#N/A</v>
      </c>
      <c r="BE21" s="522" t="e">
        <f ca="1">+IF(AND(ISNUMBER(OFFSET('Hygiene Data'!$E$9,0,10*ROW('Hygiene Data'!E15))),'Data Summary'!DT21="Yes"),OFFSET('Hygiene Data'!$E$9,0,10*ROW('Hygiene Data'!E15)),NA())</f>
        <v>#N/A</v>
      </c>
      <c r="BF21" s="522" t="e">
        <f ca="1">+IF(AND(ISNUMBER(OFFSET('Hygiene Data'!$F$5,0,10*ROW('Hygiene Data'!F15))),'Data Summary'!DU21="Yes"),OFFSET('Hygiene Data'!$F$5,0,10*ROW('Hygiene Data'!F15)),NA())</f>
        <v>#N/A</v>
      </c>
      <c r="BG21" s="522" t="e">
        <f ca="1">+IF(AND(ISNUMBER(OFFSET('Hygiene Data'!$F$7,0,10*ROW('Hygiene Data'!F15))),'Data Summary'!DV21="Yes"),OFFSET('Hygiene Data'!$F$7,0,10*ROW('Hygiene Data'!F15)),NA())</f>
        <v>#N/A</v>
      </c>
      <c r="BH21" s="522" t="e">
        <f ca="1">+IF(AND(ISNUMBER(OFFSET('Hygiene Data'!$F$9,0,10*ROW('Hygiene Data'!F15))),'Data Summary'!DW21="Yes"),OFFSET('Hygiene Data'!$F$9,0,10*ROW('Hygiene Data'!F15)),NA())</f>
        <v>#N/A</v>
      </c>
      <c r="BI21" s="522" t="e">
        <f ca="1">+IF(AND(ISNUMBER(OFFSET('Hygiene Data'!$G$5,0,10*ROW('Hygiene Data'!G15))),'Data Summary'!DX21="Yes"),OFFSET('Hygiene Data'!$G$5,0,10*ROW('Hygiene Data'!G15)),NA())</f>
        <v>#N/A</v>
      </c>
      <c r="BJ21" s="522" t="e">
        <f ca="1">+IF(AND(ISNUMBER(OFFSET('Hygiene Data'!$G$7,0,10*ROW('Hygiene Data'!G15))),'Data Summary'!DY21="Yes"),OFFSET('Hygiene Data'!$G$7,0,10*ROW('Hygiene Data'!G15)),NA())</f>
        <v>#N/A</v>
      </c>
      <c r="BK21" s="522" t="e">
        <f ca="1">+IF(AND(ISNUMBER(OFFSET('Hygiene Data'!$G$9,0,10*ROW('Hygiene Data'!G15))),'Data Summary'!DZ21="Yes"),OFFSET('Hygiene Data'!$G$9,0,10*ROW('Hygiene Data'!G15)),NA())</f>
        <v>#N/A</v>
      </c>
      <c r="BL21" s="522" t="e">
        <f ca="1">+IF(AND(ISNUMBER(OFFSET('Hygiene Data'!$H$5,0,10*ROW('Hygiene Data'!H15))),'Data Summary'!EA21="Yes"),OFFSET('Hygiene Data'!$H$5,0,10*ROW('Hygiene Data'!H15)),NA())</f>
        <v>#N/A</v>
      </c>
      <c r="BM21" s="522" t="e">
        <f ca="1">+IF(AND(ISNUMBER(OFFSET('Hygiene Data'!$H$7,0,10*ROW('Hygiene Data'!H15))),'Data Summary'!EB21="Yes"),OFFSET('Hygiene Data'!$H$7,0,10*ROW('Hygiene Data'!H15)),NA())</f>
        <v>#N/A</v>
      </c>
      <c r="BN21" s="522" t="e">
        <f ca="1">+IF(AND(ISNUMBER(OFFSET('Hygiene Data'!$H$9,0,10*ROW('Hygiene Data'!H15))),'Data Summary'!EC21="Yes"),OFFSET('Hygiene Data'!$H$9,0,10*ROW('Hygiene Data'!H15)),NA())</f>
        <v>#N/A</v>
      </c>
      <c r="BO21" s="522" t="e">
        <f ca="1">+IF(AND(ISNUMBER(OFFSET('Hygiene Data'!$I$5,0,10*ROW('Hygiene Data'!I15))),'Data Summary'!ED21="Yes"),OFFSET('Hygiene Data'!$I$5,0,10*ROW('Hygiene Data'!I15)),NA())</f>
        <v>#N/A</v>
      </c>
      <c r="BP21" s="522" t="e">
        <f ca="1">+IF(AND(ISNUMBER(OFFSET('Hygiene Data'!$I$7,0,10*ROW('Hygiene Data'!I15))),'Data Summary'!EE21="Yes"),OFFSET('Hygiene Data'!$I$7,0,10*ROW('Hygiene Data'!I15)),NA())</f>
        <v>#N/A</v>
      </c>
      <c r="BQ21" s="522" t="e">
        <f ca="1">+IF(AND(ISNUMBER(OFFSET('Hygiene Data'!$I$9,0,10*ROW('Hygiene Data'!I15))),'Data Summary'!EF21="Yes"),OFFSET('Hygiene Data'!$I$9,0,10*ROW('Hygiene Data'!I15)),NA())</f>
        <v>#N/A</v>
      </c>
    </row>
    <row r="22" spans="1:69" x14ac:dyDescent="0.25">
      <c r="A22" s="518" t="e">
        <f ca="1">+RIGHT('Data Summary'!A22,LEN('Data Summary'!A22)-9)</f>
        <v>#VALUE!</v>
      </c>
      <c r="B22" s="492" t="str">
        <f ca="1">+IF(ISTEXT('Data Summary'!B22),'Data Summary'!B22,"")</f>
        <v/>
      </c>
      <c r="C22" s="519" t="e">
        <f ca="1">+VALUE('Data Summary'!C22)</f>
        <v>#VALUE!</v>
      </c>
      <c r="D22" s="520" t="e">
        <f ca="1">+IF(AND(ISNUMBER(OFFSET('Water Data'!$D$4,0,10*ROW('Water Data'!D16))),'Data Summary'!BS22="Yes"),100-OFFSET('Water Data'!$D$4,0,10*ROW('Water Data'!D16)),NA())</f>
        <v>#N/A</v>
      </c>
      <c r="E22" s="520" t="e">
        <f ca="1">+IF(AND(ISNUMBER(OFFSET('Water Data'!$D$6,0,10*ROW('Water Data'!D16))),'Data Summary'!BT22="Yes"),OFFSET('Water Data'!$D$6,0,10*ROW('Water Data'!D16)),NA())</f>
        <v>#N/A</v>
      </c>
      <c r="F22" s="520" t="e">
        <f ca="1">+IF(AND(ISNUMBER(OFFSET('Water Data'!$D$9,0,10*ROW('Water Data'!D16))),'Data Summary'!BU22="Yes"),OFFSET('Water Data'!$D$9,0,10*ROW('Water Data'!D16)),NA())</f>
        <v>#N/A</v>
      </c>
      <c r="G22" s="520" t="e">
        <f ca="1">+IF(AND(ISNUMBER(OFFSET('Water Data'!$E$4,0,10*ROW('Water Data'!E16))),'Data Summary'!BV22="Yes"),100-OFFSET('Water Data'!$E$4,0,10*ROW('Water Data'!E16)),NA())</f>
        <v>#N/A</v>
      </c>
      <c r="H22" s="520" t="e">
        <f ca="1">+IF(AND(ISNUMBER(OFFSET('Water Data'!$E$6,0,10*ROW('Water Data'!E16))),'Data Summary'!BW22="Yes"),OFFSET('Water Data'!$E$6,0,10*ROW('Water Data'!E16)),NA())</f>
        <v>#N/A</v>
      </c>
      <c r="I22" s="520" t="e">
        <f ca="1">+IF(AND(ISNUMBER(OFFSET('Water Data'!$E$9,0,10*ROW('Water Data'!E16))),'Data Summary'!BX22="Yes"),OFFSET('Water Data'!$E$9,0,10*ROW('Water Data'!E16)),NA())</f>
        <v>#N/A</v>
      </c>
      <c r="J22" s="520" t="e">
        <f ca="1">+IF(AND(ISNUMBER(OFFSET('Water Data'!$F$4,0,10*ROW('Water Data'!F16))),'Data Summary'!BY22="Yes"),100-OFFSET('Water Data'!$F$4,0,10*ROW('Water Data'!F16)),NA())</f>
        <v>#N/A</v>
      </c>
      <c r="K22" s="520" t="e">
        <f ca="1">+IF(AND(ISNUMBER(OFFSET('Water Data'!$F$6,0,10*ROW('Water Data'!F16))),'Data Summary'!BZ22="Yes"),OFFSET('Water Data'!$F$6,0,10*ROW('Water Data'!F16)),NA())</f>
        <v>#N/A</v>
      </c>
      <c r="L22" s="520" t="e">
        <f ca="1">+IF(AND(ISNUMBER(OFFSET('Water Data'!$F$9,0,10*ROW('Water Data'!F16))),'Data Summary'!CA22="Yes"),OFFSET('Water Data'!$F$9,0,10*ROW('Water Data'!F16)),NA())</f>
        <v>#N/A</v>
      </c>
      <c r="M22" s="520" t="e">
        <f ca="1">+IF(AND(ISNUMBER(OFFSET('Water Data'!$G$4,0,10*ROW('Water Data'!G16))),'Data Summary'!CB22="Yes"),100-OFFSET('Water Data'!$G$4,0,10*ROW('Water Data'!G16)),NA())</f>
        <v>#N/A</v>
      </c>
      <c r="N22" s="520" t="e">
        <f ca="1">+IF(AND(ISNUMBER(OFFSET('Water Data'!$G$6,0,10*ROW('Water Data'!G16))),'Data Summary'!CC22="Yes"),OFFSET('Water Data'!$G$6,0,10*ROW('Water Data'!G16)),NA())</f>
        <v>#N/A</v>
      </c>
      <c r="O22" s="520" t="e">
        <f ca="1">+IF(AND(ISNUMBER(OFFSET('Water Data'!$G$9,0,10*ROW('Water Data'!G16))),'Data Summary'!CD22="Yes"),OFFSET('Water Data'!$G$9,0,10*ROW('Water Data'!G16)),NA())</f>
        <v>#N/A</v>
      </c>
      <c r="P22" s="520" t="e">
        <f ca="1">+IF(AND(ISNUMBER(OFFSET('Water Data'!$H$4,0,10*ROW('Water Data'!H16))),'Data Summary'!CE22="Yes"),100-OFFSET('Water Data'!$H$4,0,10*ROW('Water Data'!H16)),NA())</f>
        <v>#N/A</v>
      </c>
      <c r="Q22" s="520" t="e">
        <f ca="1">+IF(AND(ISNUMBER(OFFSET('Water Data'!$H$6,0,10*ROW('Water Data'!H16))),'Data Summary'!CF22="Yes"),OFFSET('Water Data'!$H$6,0,10*ROW('Water Data'!H16)),NA())</f>
        <v>#N/A</v>
      </c>
      <c r="R22" s="520" t="e">
        <f ca="1">+IF(AND(ISNUMBER(OFFSET('Water Data'!$H$9,0,10*ROW('Water Data'!H16))),'Data Summary'!CG22="Yes"),OFFSET('Water Data'!$H$9,0,10*ROW('Water Data'!H16)),NA())</f>
        <v>#N/A</v>
      </c>
      <c r="S22" s="520" t="e">
        <f ca="1">+IF(AND(ISNUMBER(OFFSET('Water Data'!$I$4,0,10*ROW('Water Data'!I16))),'Data Summary'!CH22="Yes"),100-OFFSET('Water Data'!$I$4,0,10*ROW('Water Data'!I16)),NA())</f>
        <v>#N/A</v>
      </c>
      <c r="T22" s="520" t="e">
        <f ca="1">+IF(AND(ISNUMBER(OFFSET('Water Data'!$I$6,0,10*ROW('Water Data'!I16))),'Data Summary'!CI22="Yes"),OFFSET('Water Data'!$I$6,0,10*ROW('Water Data'!I16)),NA())</f>
        <v>#N/A</v>
      </c>
      <c r="U22" s="520" t="e">
        <f ca="1">+IF(AND(ISNUMBER(OFFSET('Water Data'!$I$9,0,10*ROW('Water Data'!I16))),'Data Summary'!CJ22="Yes"),OFFSET('Water Data'!$I$9,0,10*ROW('Water Data'!I16)),NA())</f>
        <v>#N/A</v>
      </c>
      <c r="V22" s="521" t="e">
        <f ca="1">+IF(AND(ISNUMBER(OFFSET('Sanitation Data'!$D$4,0,10*ROW('Sanitation Data'!D16))),'Data Summary'!CK22="Yes"),100-OFFSET('Sanitation Data'!$D$4,0,10*ROW('Sanitation Data'!D16)),NA())</f>
        <v>#N/A</v>
      </c>
      <c r="W22" s="521" t="e">
        <f ca="1">+IF(AND(ISNUMBER(OFFSET('Sanitation Data'!$D$6,0,10*ROW('Sanitation Data'!D16))),'Data Summary'!CL22="Yes"),OFFSET('Sanitation Data'!$D$6,0,10*ROW('Sanitation Data'!D16)),NA())</f>
        <v>#N/A</v>
      </c>
      <c r="X22" s="521" t="e">
        <f ca="1">+IF(AND(ISNUMBER(OFFSET('Sanitation Data'!$D$10,0,10*ROW('Sanitation Data'!D16))),'Data Summary'!CM22="Yes"),OFFSET('Sanitation Data'!$D$10,0,10*ROW('Sanitation Data'!D16)),NA())</f>
        <v>#N/A</v>
      </c>
      <c r="Y22" s="521" t="e">
        <f ca="1">+IF(AND(ISNUMBER(OFFSET('Sanitation Data'!$D$11,0,10*ROW('Sanitation Data'!D16))),'Data Summary'!CN22="Yes"),OFFSET('Sanitation Data'!$D$11,0,10*ROW('Sanitation Data'!D16)),NA())</f>
        <v>#N/A</v>
      </c>
      <c r="Z22" s="521" t="e">
        <f ca="1">+IF(AND(ISNUMBER(OFFSET('Sanitation Data'!$D$12,0,10*ROW('Sanitation Data'!D16))),'Data Summary'!CO22="Yes"),OFFSET('Sanitation Data'!$D$12,0,10*ROW('Sanitation Data'!D16)),NA())</f>
        <v>#N/A</v>
      </c>
      <c r="AA22" s="521" t="e">
        <f ca="1">+IF(AND(ISNUMBER(OFFSET('Sanitation Data'!$E$4,0,10*ROW('Sanitation Data'!E16))),'Data Summary'!CP22="Yes"),100-OFFSET('Sanitation Data'!$E$4,0,10*ROW('Sanitation Data'!E16)),NA())</f>
        <v>#N/A</v>
      </c>
      <c r="AB22" s="521" t="e">
        <f ca="1">+IF(AND(ISNUMBER(OFFSET('Sanitation Data'!$E$6,0,10*ROW('Sanitation Data'!E16))),'Data Summary'!CQ22="Yes"),OFFSET('Sanitation Data'!$E$6,0,10*ROW('Sanitation Data'!E16)),NA())</f>
        <v>#N/A</v>
      </c>
      <c r="AC22" s="521" t="e">
        <f ca="1">+IF(AND(ISNUMBER(OFFSET('Sanitation Data'!$E$10,0,10*ROW('Sanitation Data'!E16))),'Data Summary'!CR22="Yes"),OFFSET('Sanitation Data'!$E$10,0,10*ROW('Sanitation Data'!E16)),NA())</f>
        <v>#N/A</v>
      </c>
      <c r="AD22" s="521" t="e">
        <f ca="1">+IF(AND(ISNUMBER(OFFSET('Sanitation Data'!$E$11,0,10*ROW('Sanitation Data'!E16))),'Data Summary'!CS22="Yes"),OFFSET('Sanitation Data'!$E$11,0,10*ROW('Sanitation Data'!E16)),NA())</f>
        <v>#N/A</v>
      </c>
      <c r="AE22" s="521" t="e">
        <f ca="1">+IF(AND(ISNUMBER(OFFSET('Sanitation Data'!$E$12,0,10*ROW('Sanitation Data'!E16))),'Data Summary'!CT22="Yes"),OFFSET('Sanitation Data'!$E$12,0,10*ROW('Sanitation Data'!E16)),NA())</f>
        <v>#N/A</v>
      </c>
      <c r="AF22" s="521" t="e">
        <f ca="1">+IF(AND(ISNUMBER(OFFSET('Sanitation Data'!$F$4,0,10*ROW('Sanitation Data'!F16))),'Data Summary'!CU22="Yes"),100-OFFSET('Sanitation Data'!$F$4,0,10*ROW('Sanitation Data'!F16)),NA())</f>
        <v>#N/A</v>
      </c>
      <c r="AG22" s="521" t="e">
        <f ca="1">+IF(AND(ISNUMBER(OFFSET('Sanitation Data'!$F$6,0,10*ROW('Sanitation Data'!F16))),'Data Summary'!CV22="Yes"),OFFSET('Sanitation Data'!$F$6,0,10*ROW('Sanitation Data'!F16)),NA())</f>
        <v>#N/A</v>
      </c>
      <c r="AH22" s="521" t="e">
        <f ca="1">+IF(AND(ISNUMBER(OFFSET('Sanitation Data'!$F$10,0,10*ROW('Sanitation Data'!F16))),'Data Summary'!CW22="Yes"),OFFSET('Sanitation Data'!$F$10,0,10*ROW('Sanitation Data'!F16)),NA())</f>
        <v>#N/A</v>
      </c>
      <c r="AI22" s="521" t="e">
        <f ca="1">+IF(AND(ISNUMBER(OFFSET('Sanitation Data'!$F$11,0,10*ROW('Sanitation Data'!F16))),'Data Summary'!CX22="Yes"),OFFSET('Sanitation Data'!$F$11,0,10*ROW('Sanitation Data'!F16)),NA())</f>
        <v>#N/A</v>
      </c>
      <c r="AJ22" s="521" t="e">
        <f ca="1">+IF(AND(ISNUMBER(OFFSET('Sanitation Data'!$F$12,0,10*ROW('Sanitation Data'!F16))),'Data Summary'!CY22="Yes"),OFFSET('Sanitation Data'!$F$12,0,10*ROW('Sanitation Data'!F16)),NA())</f>
        <v>#N/A</v>
      </c>
      <c r="AK22" s="521" t="e">
        <f ca="1">+IF(AND(ISNUMBER(OFFSET('Sanitation Data'!$G$4,0,10*ROW('Sanitation Data'!G16))),'Data Summary'!CZ22="Yes"),100-OFFSET('Sanitation Data'!$G$4,0,10*ROW('Sanitation Data'!G16)),NA())</f>
        <v>#N/A</v>
      </c>
      <c r="AL22" s="521" t="e">
        <f ca="1">+IF(AND(ISNUMBER(OFFSET('Sanitation Data'!$G$6,0,10*ROW('Sanitation Data'!G16))),'Data Summary'!DA22="Yes"),OFFSET('Sanitation Data'!$G$6,0,10*ROW('Sanitation Data'!G16)),NA())</f>
        <v>#N/A</v>
      </c>
      <c r="AM22" s="521" t="e">
        <f ca="1">+IF(AND(ISNUMBER(OFFSET('Sanitation Data'!$G$10,0,10*ROW('Sanitation Data'!G16))),'Data Summary'!DB22="Yes"),OFFSET('Sanitation Data'!$G$10,0,10*ROW('Sanitation Data'!G16)),NA())</f>
        <v>#N/A</v>
      </c>
      <c r="AN22" s="521" t="e">
        <f ca="1">+IF(AND(ISNUMBER(OFFSET('Sanitation Data'!$G$11,0,10*ROW('Sanitation Data'!G16))),'Data Summary'!DC22="Yes"),OFFSET('Sanitation Data'!$G$11,0,10*ROW('Sanitation Data'!G16)),NA())</f>
        <v>#N/A</v>
      </c>
      <c r="AO22" s="521" t="e">
        <f ca="1">+IF(AND(ISNUMBER(OFFSET('Sanitation Data'!$G$12,0,10*ROW('Sanitation Data'!G16))),'Data Summary'!DD22="Yes"),OFFSET('Sanitation Data'!$G$12,0,10*ROW('Sanitation Data'!G16)),NA())</f>
        <v>#N/A</v>
      </c>
      <c r="AP22" s="521" t="e">
        <f ca="1">+IF(AND(ISNUMBER(OFFSET('Sanitation Data'!$H$4,0,10*ROW('Sanitation Data'!H16))),'Data Summary'!DE22="Yes"),100-OFFSET('Sanitation Data'!$H$4,0,10*ROW('Sanitation Data'!H16)),NA())</f>
        <v>#N/A</v>
      </c>
      <c r="AQ22" s="521" t="e">
        <f ca="1">+IF(AND(ISNUMBER(OFFSET('Sanitation Data'!$H$6,0,10*ROW('Sanitation Data'!H16))),'Data Summary'!DF22="Yes"),OFFSET('Sanitation Data'!$H$6,0,10*ROW('Sanitation Data'!H16)),NA())</f>
        <v>#N/A</v>
      </c>
      <c r="AR22" s="521" t="e">
        <f ca="1">+IF(AND(ISNUMBER(OFFSET('Sanitation Data'!$H$10,0,10*ROW('Sanitation Data'!H16))),'Data Summary'!DG22="Yes"),OFFSET('Sanitation Data'!$H$10,0,10*ROW('Sanitation Data'!H16)),NA())</f>
        <v>#N/A</v>
      </c>
      <c r="AS22" s="521" t="e">
        <f ca="1">+IF(AND(ISNUMBER(OFFSET('Sanitation Data'!$H$11,0,10*ROW('Sanitation Data'!H16))),'Data Summary'!DH22="Yes"),OFFSET('Sanitation Data'!$H$11,0,10*ROW('Sanitation Data'!H16)),NA())</f>
        <v>#N/A</v>
      </c>
      <c r="AT22" s="521" t="e">
        <f ca="1">+IF(AND(ISNUMBER(OFFSET('Sanitation Data'!$H$12,0,10*ROW('Sanitation Data'!H16))),'Data Summary'!DI22="Yes"),OFFSET('Sanitation Data'!$H$12,0,10*ROW('Sanitation Data'!H16)),NA())</f>
        <v>#N/A</v>
      </c>
      <c r="AU22" s="521" t="e">
        <f ca="1">+IF(AND(ISNUMBER(OFFSET('Sanitation Data'!$I$4,0,10*ROW('Sanitation Data'!I16))),'Data Summary'!DJ22="Yes"),100-OFFSET('Sanitation Data'!$I$4,0,10*ROW('Sanitation Data'!I16)),NA())</f>
        <v>#N/A</v>
      </c>
      <c r="AV22" s="521" t="e">
        <f ca="1">+IF(AND(ISNUMBER(OFFSET('Sanitation Data'!$I$6,0,10*ROW('Sanitation Data'!I16))),'Data Summary'!DK22="Yes"),OFFSET('Sanitation Data'!$I$6,0,10*ROW('Sanitation Data'!I16)),NA())</f>
        <v>#N/A</v>
      </c>
      <c r="AW22" s="521" t="e">
        <f ca="1">+IF(AND(ISNUMBER(OFFSET('Sanitation Data'!$I$10,0,10*ROW('Sanitation Data'!I16))),'Data Summary'!DL22="Yes"),OFFSET('Sanitation Data'!$I$10,0,10*ROW('Sanitation Data'!I16)),NA())</f>
        <v>#N/A</v>
      </c>
      <c r="AX22" s="521" t="e">
        <f ca="1">+IF(AND(ISNUMBER(OFFSET('Sanitation Data'!$I$11,0,10*ROW('Sanitation Data'!I16))),'Data Summary'!DM22="Yes"),OFFSET('Sanitation Data'!$I$11,0,10*ROW('Sanitation Data'!I16)),NA())</f>
        <v>#N/A</v>
      </c>
      <c r="AY22" s="521" t="e">
        <f ca="1">+IF(AND(ISNUMBER(OFFSET('Sanitation Data'!$I$12,0,10*ROW('Sanitation Data'!I16))),'Data Summary'!DN22="Yes"),OFFSET('Sanitation Data'!$I$12,0,10*ROW('Sanitation Data'!I16)),NA())</f>
        <v>#N/A</v>
      </c>
      <c r="AZ22" s="522" t="e">
        <f ca="1">+IF(AND(ISNUMBER(OFFSET('Hygiene Data'!$D$5,0,10*ROW('Hygiene Data'!D16))),'Data Summary'!DO22="Yes"),OFFSET('Hygiene Data'!$D$5,0,10*ROW('Hygiene Data'!D16)),NA())</f>
        <v>#N/A</v>
      </c>
      <c r="BA22" s="522" t="e">
        <f ca="1">+IF(AND(ISNUMBER(OFFSET('Hygiene Data'!$D$7,0,10*ROW('Hygiene Data'!D16))),'Data Summary'!DP22="Yes"),OFFSET('Hygiene Data'!$D$7,0,10*ROW('Hygiene Data'!D16)),NA())</f>
        <v>#N/A</v>
      </c>
      <c r="BB22" s="522" t="e">
        <f ca="1">+IF(AND(ISNUMBER(OFFSET('Hygiene Data'!$D$9,0,10*ROW('Hygiene Data'!D16))),'Data Summary'!DQ22="Yes"),OFFSET('Hygiene Data'!$D$9,0,10*ROW('Hygiene Data'!D16)),NA())</f>
        <v>#N/A</v>
      </c>
      <c r="BC22" s="522" t="e">
        <f ca="1">+IF(AND(ISNUMBER(OFFSET('Hygiene Data'!$E$5,0,10*ROW('Hygiene Data'!E16))),'Data Summary'!DR22="Yes"),OFFSET('Hygiene Data'!$E$5,0,10*ROW('Hygiene Data'!E16)),NA())</f>
        <v>#N/A</v>
      </c>
      <c r="BD22" s="522" t="e">
        <f ca="1">+IF(AND(ISNUMBER(OFFSET('Hygiene Data'!$E$7,0,10*ROW('Hygiene Data'!E16))),'Data Summary'!DS22="Yes"),OFFSET('Hygiene Data'!$E$7,0,10*ROW('Hygiene Data'!E16)),NA())</f>
        <v>#N/A</v>
      </c>
      <c r="BE22" s="522" t="e">
        <f ca="1">+IF(AND(ISNUMBER(OFFSET('Hygiene Data'!$E$9,0,10*ROW('Hygiene Data'!E16))),'Data Summary'!DT22="Yes"),OFFSET('Hygiene Data'!$E$9,0,10*ROW('Hygiene Data'!E16)),NA())</f>
        <v>#N/A</v>
      </c>
      <c r="BF22" s="522" t="e">
        <f ca="1">+IF(AND(ISNUMBER(OFFSET('Hygiene Data'!$F$5,0,10*ROW('Hygiene Data'!F16))),'Data Summary'!DU22="Yes"),OFFSET('Hygiene Data'!$F$5,0,10*ROW('Hygiene Data'!F16)),NA())</f>
        <v>#N/A</v>
      </c>
      <c r="BG22" s="522" t="e">
        <f ca="1">+IF(AND(ISNUMBER(OFFSET('Hygiene Data'!$F$7,0,10*ROW('Hygiene Data'!F16))),'Data Summary'!DV22="Yes"),OFFSET('Hygiene Data'!$F$7,0,10*ROW('Hygiene Data'!F16)),NA())</f>
        <v>#N/A</v>
      </c>
      <c r="BH22" s="522" t="e">
        <f ca="1">+IF(AND(ISNUMBER(OFFSET('Hygiene Data'!$F$9,0,10*ROW('Hygiene Data'!F16))),'Data Summary'!DW22="Yes"),OFFSET('Hygiene Data'!$F$9,0,10*ROW('Hygiene Data'!F16)),NA())</f>
        <v>#N/A</v>
      </c>
      <c r="BI22" s="522" t="e">
        <f ca="1">+IF(AND(ISNUMBER(OFFSET('Hygiene Data'!$G$5,0,10*ROW('Hygiene Data'!G16))),'Data Summary'!DX22="Yes"),OFFSET('Hygiene Data'!$G$5,0,10*ROW('Hygiene Data'!G16)),NA())</f>
        <v>#N/A</v>
      </c>
      <c r="BJ22" s="522" t="e">
        <f ca="1">+IF(AND(ISNUMBER(OFFSET('Hygiene Data'!$G$7,0,10*ROW('Hygiene Data'!G16))),'Data Summary'!DY22="Yes"),OFFSET('Hygiene Data'!$G$7,0,10*ROW('Hygiene Data'!G16)),NA())</f>
        <v>#N/A</v>
      </c>
      <c r="BK22" s="522" t="e">
        <f ca="1">+IF(AND(ISNUMBER(OFFSET('Hygiene Data'!$G$9,0,10*ROW('Hygiene Data'!G16))),'Data Summary'!DZ22="Yes"),OFFSET('Hygiene Data'!$G$9,0,10*ROW('Hygiene Data'!G16)),NA())</f>
        <v>#N/A</v>
      </c>
      <c r="BL22" s="522" t="e">
        <f ca="1">+IF(AND(ISNUMBER(OFFSET('Hygiene Data'!$H$5,0,10*ROW('Hygiene Data'!H16))),'Data Summary'!EA22="Yes"),OFFSET('Hygiene Data'!$H$5,0,10*ROW('Hygiene Data'!H16)),NA())</f>
        <v>#N/A</v>
      </c>
      <c r="BM22" s="522" t="e">
        <f ca="1">+IF(AND(ISNUMBER(OFFSET('Hygiene Data'!$H$7,0,10*ROW('Hygiene Data'!H16))),'Data Summary'!EB22="Yes"),OFFSET('Hygiene Data'!$H$7,0,10*ROW('Hygiene Data'!H16)),NA())</f>
        <v>#N/A</v>
      </c>
      <c r="BN22" s="522" t="e">
        <f ca="1">+IF(AND(ISNUMBER(OFFSET('Hygiene Data'!$H$9,0,10*ROW('Hygiene Data'!H16))),'Data Summary'!EC22="Yes"),OFFSET('Hygiene Data'!$H$9,0,10*ROW('Hygiene Data'!H16)),NA())</f>
        <v>#N/A</v>
      </c>
      <c r="BO22" s="522" t="e">
        <f ca="1">+IF(AND(ISNUMBER(OFFSET('Hygiene Data'!$I$5,0,10*ROW('Hygiene Data'!I16))),'Data Summary'!ED22="Yes"),OFFSET('Hygiene Data'!$I$5,0,10*ROW('Hygiene Data'!I16)),NA())</f>
        <v>#N/A</v>
      </c>
      <c r="BP22" s="522" t="e">
        <f ca="1">+IF(AND(ISNUMBER(OFFSET('Hygiene Data'!$I$7,0,10*ROW('Hygiene Data'!I16))),'Data Summary'!EE22="Yes"),OFFSET('Hygiene Data'!$I$7,0,10*ROW('Hygiene Data'!I16)),NA())</f>
        <v>#N/A</v>
      </c>
      <c r="BQ22" s="522" t="e">
        <f ca="1">+IF(AND(ISNUMBER(OFFSET('Hygiene Data'!$I$9,0,10*ROW('Hygiene Data'!I16))),'Data Summary'!EF22="Yes"),OFFSET('Hygiene Data'!$I$9,0,10*ROW('Hygiene Data'!I16)),NA())</f>
        <v>#N/A</v>
      </c>
    </row>
    <row r="23" spans="1:69" x14ac:dyDescent="0.25">
      <c r="A23" s="518" t="e">
        <f ca="1">+RIGHT('Data Summary'!A23,LEN('Data Summary'!A23)-9)</f>
        <v>#VALUE!</v>
      </c>
      <c r="B23" s="492" t="str">
        <f ca="1">+IF(ISTEXT('Data Summary'!B23),'Data Summary'!B23,"")</f>
        <v/>
      </c>
      <c r="C23" s="519" t="e">
        <f ca="1">+VALUE('Data Summary'!C23)</f>
        <v>#VALUE!</v>
      </c>
      <c r="D23" s="520" t="e">
        <f ca="1">+IF(AND(ISNUMBER(OFFSET('Water Data'!$D$4,0,10*ROW('Water Data'!D17))),'Data Summary'!BS23="Yes"),100-OFFSET('Water Data'!$D$4,0,10*ROW('Water Data'!D17)),NA())</f>
        <v>#N/A</v>
      </c>
      <c r="E23" s="520" t="e">
        <f ca="1">+IF(AND(ISNUMBER(OFFSET('Water Data'!$D$6,0,10*ROW('Water Data'!D17))),'Data Summary'!BT23="Yes"),OFFSET('Water Data'!$D$6,0,10*ROW('Water Data'!D17)),NA())</f>
        <v>#N/A</v>
      </c>
      <c r="F23" s="520" t="e">
        <f ca="1">+IF(AND(ISNUMBER(OFFSET('Water Data'!$D$9,0,10*ROW('Water Data'!D17))),'Data Summary'!BU23="Yes"),OFFSET('Water Data'!$D$9,0,10*ROW('Water Data'!D17)),NA())</f>
        <v>#N/A</v>
      </c>
      <c r="G23" s="520" t="e">
        <f ca="1">+IF(AND(ISNUMBER(OFFSET('Water Data'!$E$4,0,10*ROW('Water Data'!E17))),'Data Summary'!BV23="Yes"),100-OFFSET('Water Data'!$E$4,0,10*ROW('Water Data'!E17)),NA())</f>
        <v>#N/A</v>
      </c>
      <c r="H23" s="520" t="e">
        <f ca="1">+IF(AND(ISNUMBER(OFFSET('Water Data'!$E$6,0,10*ROW('Water Data'!E17))),'Data Summary'!BW23="Yes"),OFFSET('Water Data'!$E$6,0,10*ROW('Water Data'!E17)),NA())</f>
        <v>#N/A</v>
      </c>
      <c r="I23" s="520" t="e">
        <f ca="1">+IF(AND(ISNUMBER(OFFSET('Water Data'!$E$9,0,10*ROW('Water Data'!E17))),'Data Summary'!BX23="Yes"),OFFSET('Water Data'!$E$9,0,10*ROW('Water Data'!E17)),NA())</f>
        <v>#N/A</v>
      </c>
      <c r="J23" s="520" t="e">
        <f ca="1">+IF(AND(ISNUMBER(OFFSET('Water Data'!$F$4,0,10*ROW('Water Data'!F17))),'Data Summary'!BY23="Yes"),100-OFFSET('Water Data'!$F$4,0,10*ROW('Water Data'!F17)),NA())</f>
        <v>#N/A</v>
      </c>
      <c r="K23" s="520" t="e">
        <f ca="1">+IF(AND(ISNUMBER(OFFSET('Water Data'!$F$6,0,10*ROW('Water Data'!F17))),'Data Summary'!BZ23="Yes"),OFFSET('Water Data'!$F$6,0,10*ROW('Water Data'!F17)),NA())</f>
        <v>#N/A</v>
      </c>
      <c r="L23" s="520" t="e">
        <f ca="1">+IF(AND(ISNUMBER(OFFSET('Water Data'!$F$9,0,10*ROW('Water Data'!F17))),'Data Summary'!CA23="Yes"),OFFSET('Water Data'!$F$9,0,10*ROW('Water Data'!F17)),NA())</f>
        <v>#N/A</v>
      </c>
      <c r="M23" s="520" t="e">
        <f ca="1">+IF(AND(ISNUMBER(OFFSET('Water Data'!$G$4,0,10*ROW('Water Data'!G17))),'Data Summary'!CB23="Yes"),100-OFFSET('Water Data'!$G$4,0,10*ROW('Water Data'!G17)),NA())</f>
        <v>#N/A</v>
      </c>
      <c r="N23" s="520" t="e">
        <f ca="1">+IF(AND(ISNUMBER(OFFSET('Water Data'!$G$6,0,10*ROW('Water Data'!G17))),'Data Summary'!CC23="Yes"),OFFSET('Water Data'!$G$6,0,10*ROW('Water Data'!G17)),NA())</f>
        <v>#N/A</v>
      </c>
      <c r="O23" s="520" t="e">
        <f ca="1">+IF(AND(ISNUMBER(OFFSET('Water Data'!$G$9,0,10*ROW('Water Data'!G17))),'Data Summary'!CD23="Yes"),OFFSET('Water Data'!$G$9,0,10*ROW('Water Data'!G17)),NA())</f>
        <v>#N/A</v>
      </c>
      <c r="P23" s="520" t="e">
        <f ca="1">+IF(AND(ISNUMBER(OFFSET('Water Data'!$H$4,0,10*ROW('Water Data'!H17))),'Data Summary'!CE23="Yes"),100-OFFSET('Water Data'!$H$4,0,10*ROW('Water Data'!H17)),NA())</f>
        <v>#N/A</v>
      </c>
      <c r="Q23" s="520" t="e">
        <f ca="1">+IF(AND(ISNUMBER(OFFSET('Water Data'!$H$6,0,10*ROW('Water Data'!H17))),'Data Summary'!CF23="Yes"),OFFSET('Water Data'!$H$6,0,10*ROW('Water Data'!H17)),NA())</f>
        <v>#N/A</v>
      </c>
      <c r="R23" s="520" t="e">
        <f ca="1">+IF(AND(ISNUMBER(OFFSET('Water Data'!$H$9,0,10*ROW('Water Data'!H17))),'Data Summary'!CG23="Yes"),OFFSET('Water Data'!$H$9,0,10*ROW('Water Data'!H17)),NA())</f>
        <v>#N/A</v>
      </c>
      <c r="S23" s="520" t="e">
        <f ca="1">+IF(AND(ISNUMBER(OFFSET('Water Data'!$I$4,0,10*ROW('Water Data'!I17))),'Data Summary'!CH23="Yes"),100-OFFSET('Water Data'!$I$4,0,10*ROW('Water Data'!I17)),NA())</f>
        <v>#N/A</v>
      </c>
      <c r="T23" s="520" t="e">
        <f ca="1">+IF(AND(ISNUMBER(OFFSET('Water Data'!$I$6,0,10*ROW('Water Data'!I17))),'Data Summary'!CI23="Yes"),OFFSET('Water Data'!$I$6,0,10*ROW('Water Data'!I17)),NA())</f>
        <v>#N/A</v>
      </c>
      <c r="U23" s="520" t="e">
        <f ca="1">+IF(AND(ISNUMBER(OFFSET('Water Data'!$I$9,0,10*ROW('Water Data'!I17))),'Data Summary'!CJ23="Yes"),OFFSET('Water Data'!$I$9,0,10*ROW('Water Data'!I17)),NA())</f>
        <v>#N/A</v>
      </c>
      <c r="V23" s="521" t="e">
        <f ca="1">+IF(AND(ISNUMBER(OFFSET('Sanitation Data'!$D$4,0,10*ROW('Sanitation Data'!D17))),'Data Summary'!CK23="Yes"),100-OFFSET('Sanitation Data'!$D$4,0,10*ROW('Sanitation Data'!D17)),NA())</f>
        <v>#N/A</v>
      </c>
      <c r="W23" s="521" t="e">
        <f ca="1">+IF(AND(ISNUMBER(OFFSET('Sanitation Data'!$D$6,0,10*ROW('Sanitation Data'!D17))),'Data Summary'!CL23="Yes"),OFFSET('Sanitation Data'!$D$6,0,10*ROW('Sanitation Data'!D17)),NA())</f>
        <v>#N/A</v>
      </c>
      <c r="X23" s="521" t="e">
        <f ca="1">+IF(AND(ISNUMBER(OFFSET('Sanitation Data'!$D$10,0,10*ROW('Sanitation Data'!D17))),'Data Summary'!CM23="Yes"),OFFSET('Sanitation Data'!$D$10,0,10*ROW('Sanitation Data'!D17)),NA())</f>
        <v>#N/A</v>
      </c>
      <c r="Y23" s="521" t="e">
        <f ca="1">+IF(AND(ISNUMBER(OFFSET('Sanitation Data'!$D$11,0,10*ROW('Sanitation Data'!D17))),'Data Summary'!CN23="Yes"),OFFSET('Sanitation Data'!$D$11,0,10*ROW('Sanitation Data'!D17)),NA())</f>
        <v>#N/A</v>
      </c>
      <c r="Z23" s="521" t="e">
        <f ca="1">+IF(AND(ISNUMBER(OFFSET('Sanitation Data'!$D$12,0,10*ROW('Sanitation Data'!D17))),'Data Summary'!CO23="Yes"),OFFSET('Sanitation Data'!$D$12,0,10*ROW('Sanitation Data'!D17)),NA())</f>
        <v>#N/A</v>
      </c>
      <c r="AA23" s="521" t="e">
        <f ca="1">+IF(AND(ISNUMBER(OFFSET('Sanitation Data'!$E$4,0,10*ROW('Sanitation Data'!E17))),'Data Summary'!CP23="Yes"),100-OFFSET('Sanitation Data'!$E$4,0,10*ROW('Sanitation Data'!E17)),NA())</f>
        <v>#N/A</v>
      </c>
      <c r="AB23" s="521" t="e">
        <f ca="1">+IF(AND(ISNUMBER(OFFSET('Sanitation Data'!$E$6,0,10*ROW('Sanitation Data'!E17))),'Data Summary'!CQ23="Yes"),OFFSET('Sanitation Data'!$E$6,0,10*ROW('Sanitation Data'!E17)),NA())</f>
        <v>#N/A</v>
      </c>
      <c r="AC23" s="521" t="e">
        <f ca="1">+IF(AND(ISNUMBER(OFFSET('Sanitation Data'!$E$10,0,10*ROW('Sanitation Data'!E17))),'Data Summary'!CR23="Yes"),OFFSET('Sanitation Data'!$E$10,0,10*ROW('Sanitation Data'!E17)),NA())</f>
        <v>#N/A</v>
      </c>
      <c r="AD23" s="521" t="e">
        <f ca="1">+IF(AND(ISNUMBER(OFFSET('Sanitation Data'!$E$11,0,10*ROW('Sanitation Data'!E17))),'Data Summary'!CS23="Yes"),OFFSET('Sanitation Data'!$E$11,0,10*ROW('Sanitation Data'!E17)),NA())</f>
        <v>#N/A</v>
      </c>
      <c r="AE23" s="521" t="e">
        <f ca="1">+IF(AND(ISNUMBER(OFFSET('Sanitation Data'!$E$12,0,10*ROW('Sanitation Data'!E17))),'Data Summary'!CT23="Yes"),OFFSET('Sanitation Data'!$E$12,0,10*ROW('Sanitation Data'!E17)),NA())</f>
        <v>#N/A</v>
      </c>
      <c r="AF23" s="521" t="e">
        <f ca="1">+IF(AND(ISNUMBER(OFFSET('Sanitation Data'!$F$4,0,10*ROW('Sanitation Data'!F17))),'Data Summary'!CU23="Yes"),100-OFFSET('Sanitation Data'!$F$4,0,10*ROW('Sanitation Data'!F17)),NA())</f>
        <v>#N/A</v>
      </c>
      <c r="AG23" s="521" t="e">
        <f ca="1">+IF(AND(ISNUMBER(OFFSET('Sanitation Data'!$F$6,0,10*ROW('Sanitation Data'!F17))),'Data Summary'!CV23="Yes"),OFFSET('Sanitation Data'!$F$6,0,10*ROW('Sanitation Data'!F17)),NA())</f>
        <v>#N/A</v>
      </c>
      <c r="AH23" s="521" t="e">
        <f ca="1">+IF(AND(ISNUMBER(OFFSET('Sanitation Data'!$F$10,0,10*ROW('Sanitation Data'!F17))),'Data Summary'!CW23="Yes"),OFFSET('Sanitation Data'!$F$10,0,10*ROW('Sanitation Data'!F17)),NA())</f>
        <v>#N/A</v>
      </c>
      <c r="AI23" s="521" t="e">
        <f ca="1">+IF(AND(ISNUMBER(OFFSET('Sanitation Data'!$F$11,0,10*ROW('Sanitation Data'!F17))),'Data Summary'!CX23="Yes"),OFFSET('Sanitation Data'!$F$11,0,10*ROW('Sanitation Data'!F17)),NA())</f>
        <v>#N/A</v>
      </c>
      <c r="AJ23" s="521" t="e">
        <f ca="1">+IF(AND(ISNUMBER(OFFSET('Sanitation Data'!$F$12,0,10*ROW('Sanitation Data'!F17))),'Data Summary'!CY23="Yes"),OFFSET('Sanitation Data'!$F$12,0,10*ROW('Sanitation Data'!F17)),NA())</f>
        <v>#N/A</v>
      </c>
      <c r="AK23" s="521" t="e">
        <f ca="1">+IF(AND(ISNUMBER(OFFSET('Sanitation Data'!$G$4,0,10*ROW('Sanitation Data'!G17))),'Data Summary'!CZ23="Yes"),100-OFFSET('Sanitation Data'!$G$4,0,10*ROW('Sanitation Data'!G17)),NA())</f>
        <v>#N/A</v>
      </c>
      <c r="AL23" s="521" t="e">
        <f ca="1">+IF(AND(ISNUMBER(OFFSET('Sanitation Data'!$G$6,0,10*ROW('Sanitation Data'!G17))),'Data Summary'!DA23="Yes"),OFFSET('Sanitation Data'!$G$6,0,10*ROW('Sanitation Data'!G17)),NA())</f>
        <v>#N/A</v>
      </c>
      <c r="AM23" s="521" t="e">
        <f ca="1">+IF(AND(ISNUMBER(OFFSET('Sanitation Data'!$G$10,0,10*ROW('Sanitation Data'!G17))),'Data Summary'!DB23="Yes"),OFFSET('Sanitation Data'!$G$10,0,10*ROW('Sanitation Data'!G17)),NA())</f>
        <v>#N/A</v>
      </c>
      <c r="AN23" s="521" t="e">
        <f ca="1">+IF(AND(ISNUMBER(OFFSET('Sanitation Data'!$G$11,0,10*ROW('Sanitation Data'!G17))),'Data Summary'!DC23="Yes"),OFFSET('Sanitation Data'!$G$11,0,10*ROW('Sanitation Data'!G17)),NA())</f>
        <v>#N/A</v>
      </c>
      <c r="AO23" s="521" t="e">
        <f ca="1">+IF(AND(ISNUMBER(OFFSET('Sanitation Data'!$G$12,0,10*ROW('Sanitation Data'!G17))),'Data Summary'!DD23="Yes"),OFFSET('Sanitation Data'!$G$12,0,10*ROW('Sanitation Data'!G17)),NA())</f>
        <v>#N/A</v>
      </c>
      <c r="AP23" s="521" t="e">
        <f ca="1">+IF(AND(ISNUMBER(OFFSET('Sanitation Data'!$H$4,0,10*ROW('Sanitation Data'!H17))),'Data Summary'!DE23="Yes"),100-OFFSET('Sanitation Data'!$H$4,0,10*ROW('Sanitation Data'!H17)),NA())</f>
        <v>#N/A</v>
      </c>
      <c r="AQ23" s="521" t="e">
        <f ca="1">+IF(AND(ISNUMBER(OFFSET('Sanitation Data'!$H$6,0,10*ROW('Sanitation Data'!H17))),'Data Summary'!DF23="Yes"),OFFSET('Sanitation Data'!$H$6,0,10*ROW('Sanitation Data'!H17)),NA())</f>
        <v>#N/A</v>
      </c>
      <c r="AR23" s="521" t="e">
        <f ca="1">+IF(AND(ISNUMBER(OFFSET('Sanitation Data'!$H$10,0,10*ROW('Sanitation Data'!H17))),'Data Summary'!DG23="Yes"),OFFSET('Sanitation Data'!$H$10,0,10*ROW('Sanitation Data'!H17)),NA())</f>
        <v>#N/A</v>
      </c>
      <c r="AS23" s="521" t="e">
        <f ca="1">+IF(AND(ISNUMBER(OFFSET('Sanitation Data'!$H$11,0,10*ROW('Sanitation Data'!H17))),'Data Summary'!DH23="Yes"),OFFSET('Sanitation Data'!$H$11,0,10*ROW('Sanitation Data'!H17)),NA())</f>
        <v>#N/A</v>
      </c>
      <c r="AT23" s="521" t="e">
        <f ca="1">+IF(AND(ISNUMBER(OFFSET('Sanitation Data'!$H$12,0,10*ROW('Sanitation Data'!H17))),'Data Summary'!DI23="Yes"),OFFSET('Sanitation Data'!$H$12,0,10*ROW('Sanitation Data'!H17)),NA())</f>
        <v>#N/A</v>
      </c>
      <c r="AU23" s="521" t="e">
        <f ca="1">+IF(AND(ISNUMBER(OFFSET('Sanitation Data'!$I$4,0,10*ROW('Sanitation Data'!I17))),'Data Summary'!DJ23="Yes"),100-OFFSET('Sanitation Data'!$I$4,0,10*ROW('Sanitation Data'!I17)),NA())</f>
        <v>#N/A</v>
      </c>
      <c r="AV23" s="521" t="e">
        <f ca="1">+IF(AND(ISNUMBER(OFFSET('Sanitation Data'!$I$6,0,10*ROW('Sanitation Data'!I17))),'Data Summary'!DK23="Yes"),OFFSET('Sanitation Data'!$I$6,0,10*ROW('Sanitation Data'!I17)),NA())</f>
        <v>#N/A</v>
      </c>
      <c r="AW23" s="521" t="e">
        <f ca="1">+IF(AND(ISNUMBER(OFFSET('Sanitation Data'!$I$10,0,10*ROW('Sanitation Data'!I17))),'Data Summary'!DL23="Yes"),OFFSET('Sanitation Data'!$I$10,0,10*ROW('Sanitation Data'!I17)),NA())</f>
        <v>#N/A</v>
      </c>
      <c r="AX23" s="521" t="e">
        <f ca="1">+IF(AND(ISNUMBER(OFFSET('Sanitation Data'!$I$11,0,10*ROW('Sanitation Data'!I17))),'Data Summary'!DM23="Yes"),OFFSET('Sanitation Data'!$I$11,0,10*ROW('Sanitation Data'!I17)),NA())</f>
        <v>#N/A</v>
      </c>
      <c r="AY23" s="521" t="e">
        <f ca="1">+IF(AND(ISNUMBER(OFFSET('Sanitation Data'!$I$12,0,10*ROW('Sanitation Data'!I17))),'Data Summary'!DN23="Yes"),OFFSET('Sanitation Data'!$I$12,0,10*ROW('Sanitation Data'!I17)),NA())</f>
        <v>#N/A</v>
      </c>
      <c r="AZ23" s="522" t="e">
        <f ca="1">+IF(AND(ISNUMBER(OFFSET('Hygiene Data'!$D$5,0,10*ROW('Hygiene Data'!D17))),'Data Summary'!DO23="Yes"),OFFSET('Hygiene Data'!$D$5,0,10*ROW('Hygiene Data'!D17)),NA())</f>
        <v>#N/A</v>
      </c>
      <c r="BA23" s="522" t="e">
        <f ca="1">+IF(AND(ISNUMBER(OFFSET('Hygiene Data'!$D$7,0,10*ROW('Hygiene Data'!D17))),'Data Summary'!DP23="Yes"),OFFSET('Hygiene Data'!$D$7,0,10*ROW('Hygiene Data'!D17)),NA())</f>
        <v>#N/A</v>
      </c>
      <c r="BB23" s="522" t="e">
        <f ca="1">+IF(AND(ISNUMBER(OFFSET('Hygiene Data'!$D$9,0,10*ROW('Hygiene Data'!D17))),'Data Summary'!DQ23="Yes"),OFFSET('Hygiene Data'!$D$9,0,10*ROW('Hygiene Data'!D17)),NA())</f>
        <v>#N/A</v>
      </c>
      <c r="BC23" s="522" t="e">
        <f ca="1">+IF(AND(ISNUMBER(OFFSET('Hygiene Data'!$E$5,0,10*ROW('Hygiene Data'!E17))),'Data Summary'!DR23="Yes"),OFFSET('Hygiene Data'!$E$5,0,10*ROW('Hygiene Data'!E17)),NA())</f>
        <v>#N/A</v>
      </c>
      <c r="BD23" s="522" t="e">
        <f ca="1">+IF(AND(ISNUMBER(OFFSET('Hygiene Data'!$E$7,0,10*ROW('Hygiene Data'!E17))),'Data Summary'!DS23="Yes"),OFFSET('Hygiene Data'!$E$7,0,10*ROW('Hygiene Data'!E17)),NA())</f>
        <v>#N/A</v>
      </c>
      <c r="BE23" s="522" t="e">
        <f ca="1">+IF(AND(ISNUMBER(OFFSET('Hygiene Data'!$E$9,0,10*ROW('Hygiene Data'!E17))),'Data Summary'!DT23="Yes"),OFFSET('Hygiene Data'!$E$9,0,10*ROW('Hygiene Data'!E17)),NA())</f>
        <v>#N/A</v>
      </c>
      <c r="BF23" s="522" t="e">
        <f ca="1">+IF(AND(ISNUMBER(OFFSET('Hygiene Data'!$F$5,0,10*ROW('Hygiene Data'!F17))),'Data Summary'!DU23="Yes"),OFFSET('Hygiene Data'!$F$5,0,10*ROW('Hygiene Data'!F17)),NA())</f>
        <v>#N/A</v>
      </c>
      <c r="BG23" s="522" t="e">
        <f ca="1">+IF(AND(ISNUMBER(OFFSET('Hygiene Data'!$F$7,0,10*ROW('Hygiene Data'!F17))),'Data Summary'!DV23="Yes"),OFFSET('Hygiene Data'!$F$7,0,10*ROW('Hygiene Data'!F17)),NA())</f>
        <v>#N/A</v>
      </c>
      <c r="BH23" s="522" t="e">
        <f ca="1">+IF(AND(ISNUMBER(OFFSET('Hygiene Data'!$F$9,0,10*ROW('Hygiene Data'!F17))),'Data Summary'!DW23="Yes"),OFFSET('Hygiene Data'!$F$9,0,10*ROW('Hygiene Data'!F17)),NA())</f>
        <v>#N/A</v>
      </c>
      <c r="BI23" s="522" t="e">
        <f ca="1">+IF(AND(ISNUMBER(OFFSET('Hygiene Data'!$G$5,0,10*ROW('Hygiene Data'!G17))),'Data Summary'!DX23="Yes"),OFFSET('Hygiene Data'!$G$5,0,10*ROW('Hygiene Data'!G17)),NA())</f>
        <v>#N/A</v>
      </c>
      <c r="BJ23" s="522" t="e">
        <f ca="1">+IF(AND(ISNUMBER(OFFSET('Hygiene Data'!$G$7,0,10*ROW('Hygiene Data'!G17))),'Data Summary'!DY23="Yes"),OFFSET('Hygiene Data'!$G$7,0,10*ROW('Hygiene Data'!G17)),NA())</f>
        <v>#N/A</v>
      </c>
      <c r="BK23" s="522" t="e">
        <f ca="1">+IF(AND(ISNUMBER(OFFSET('Hygiene Data'!$G$9,0,10*ROW('Hygiene Data'!G17))),'Data Summary'!DZ23="Yes"),OFFSET('Hygiene Data'!$G$9,0,10*ROW('Hygiene Data'!G17)),NA())</f>
        <v>#N/A</v>
      </c>
      <c r="BL23" s="522" t="e">
        <f ca="1">+IF(AND(ISNUMBER(OFFSET('Hygiene Data'!$H$5,0,10*ROW('Hygiene Data'!H17))),'Data Summary'!EA23="Yes"),OFFSET('Hygiene Data'!$H$5,0,10*ROW('Hygiene Data'!H17)),NA())</f>
        <v>#N/A</v>
      </c>
      <c r="BM23" s="522" t="e">
        <f ca="1">+IF(AND(ISNUMBER(OFFSET('Hygiene Data'!$H$7,0,10*ROW('Hygiene Data'!H17))),'Data Summary'!EB23="Yes"),OFFSET('Hygiene Data'!$H$7,0,10*ROW('Hygiene Data'!H17)),NA())</f>
        <v>#N/A</v>
      </c>
      <c r="BN23" s="522" t="e">
        <f ca="1">+IF(AND(ISNUMBER(OFFSET('Hygiene Data'!$H$9,0,10*ROW('Hygiene Data'!H17))),'Data Summary'!EC23="Yes"),OFFSET('Hygiene Data'!$H$9,0,10*ROW('Hygiene Data'!H17)),NA())</f>
        <v>#N/A</v>
      </c>
      <c r="BO23" s="522" t="e">
        <f ca="1">+IF(AND(ISNUMBER(OFFSET('Hygiene Data'!$I$5,0,10*ROW('Hygiene Data'!I17))),'Data Summary'!ED23="Yes"),OFFSET('Hygiene Data'!$I$5,0,10*ROW('Hygiene Data'!I17)),NA())</f>
        <v>#N/A</v>
      </c>
      <c r="BP23" s="522" t="e">
        <f ca="1">+IF(AND(ISNUMBER(OFFSET('Hygiene Data'!$I$7,0,10*ROW('Hygiene Data'!I17))),'Data Summary'!EE23="Yes"),OFFSET('Hygiene Data'!$I$7,0,10*ROW('Hygiene Data'!I17)),NA())</f>
        <v>#N/A</v>
      </c>
      <c r="BQ23" s="522" t="e">
        <f ca="1">+IF(AND(ISNUMBER(OFFSET('Hygiene Data'!$I$9,0,10*ROW('Hygiene Data'!I17))),'Data Summary'!EF23="Yes"),OFFSET('Hygiene Data'!$I$9,0,10*ROW('Hygiene Data'!I17)),NA())</f>
        <v>#N/A</v>
      </c>
    </row>
    <row r="24" spans="1:69" x14ac:dyDescent="0.25">
      <c r="A24" s="518" t="e">
        <f ca="1">+RIGHT('Data Summary'!A24,LEN('Data Summary'!A24)-9)</f>
        <v>#VALUE!</v>
      </c>
      <c r="B24" s="492" t="str">
        <f ca="1">+IF(ISTEXT('Data Summary'!B24),'Data Summary'!B24,"")</f>
        <v/>
      </c>
      <c r="C24" s="519" t="e">
        <f ca="1">+VALUE('Data Summary'!C24)</f>
        <v>#VALUE!</v>
      </c>
      <c r="D24" s="520" t="e">
        <f ca="1">+IF(AND(ISNUMBER(OFFSET('Water Data'!$D$4,0,10*ROW('Water Data'!D18))),'Data Summary'!BS24="Yes"),100-OFFSET('Water Data'!$D$4,0,10*ROW('Water Data'!D18)),NA())</f>
        <v>#N/A</v>
      </c>
      <c r="E24" s="520" t="e">
        <f ca="1">+IF(AND(ISNUMBER(OFFSET('Water Data'!$D$6,0,10*ROW('Water Data'!D18))),'Data Summary'!BT24="Yes"),OFFSET('Water Data'!$D$6,0,10*ROW('Water Data'!D18)),NA())</f>
        <v>#N/A</v>
      </c>
      <c r="F24" s="520" t="e">
        <f ca="1">+IF(AND(ISNUMBER(OFFSET('Water Data'!$D$9,0,10*ROW('Water Data'!D18))),'Data Summary'!BU24="Yes"),OFFSET('Water Data'!$D$9,0,10*ROW('Water Data'!D18)),NA())</f>
        <v>#N/A</v>
      </c>
      <c r="G24" s="520" t="e">
        <f ca="1">+IF(AND(ISNUMBER(OFFSET('Water Data'!$E$4,0,10*ROW('Water Data'!E18))),'Data Summary'!BV24="Yes"),100-OFFSET('Water Data'!$E$4,0,10*ROW('Water Data'!E18)),NA())</f>
        <v>#N/A</v>
      </c>
      <c r="H24" s="520" t="e">
        <f ca="1">+IF(AND(ISNUMBER(OFFSET('Water Data'!$E$6,0,10*ROW('Water Data'!E18))),'Data Summary'!BW24="Yes"),OFFSET('Water Data'!$E$6,0,10*ROW('Water Data'!E18)),NA())</f>
        <v>#N/A</v>
      </c>
      <c r="I24" s="520" t="e">
        <f ca="1">+IF(AND(ISNUMBER(OFFSET('Water Data'!$E$9,0,10*ROW('Water Data'!E18))),'Data Summary'!BX24="Yes"),OFFSET('Water Data'!$E$9,0,10*ROW('Water Data'!E18)),NA())</f>
        <v>#N/A</v>
      </c>
      <c r="J24" s="520" t="e">
        <f ca="1">+IF(AND(ISNUMBER(OFFSET('Water Data'!$F$4,0,10*ROW('Water Data'!F18))),'Data Summary'!BY24="Yes"),100-OFFSET('Water Data'!$F$4,0,10*ROW('Water Data'!F18)),NA())</f>
        <v>#N/A</v>
      </c>
      <c r="K24" s="520" t="e">
        <f ca="1">+IF(AND(ISNUMBER(OFFSET('Water Data'!$F$6,0,10*ROW('Water Data'!F18))),'Data Summary'!BZ24="Yes"),OFFSET('Water Data'!$F$6,0,10*ROW('Water Data'!F18)),NA())</f>
        <v>#N/A</v>
      </c>
      <c r="L24" s="520" t="e">
        <f ca="1">+IF(AND(ISNUMBER(OFFSET('Water Data'!$F$9,0,10*ROW('Water Data'!F18))),'Data Summary'!CA24="Yes"),OFFSET('Water Data'!$F$9,0,10*ROW('Water Data'!F18)),NA())</f>
        <v>#N/A</v>
      </c>
      <c r="M24" s="520" t="e">
        <f ca="1">+IF(AND(ISNUMBER(OFFSET('Water Data'!$G$4,0,10*ROW('Water Data'!G18))),'Data Summary'!CB24="Yes"),100-OFFSET('Water Data'!$G$4,0,10*ROW('Water Data'!G18)),NA())</f>
        <v>#N/A</v>
      </c>
      <c r="N24" s="520" t="e">
        <f ca="1">+IF(AND(ISNUMBER(OFFSET('Water Data'!$G$6,0,10*ROW('Water Data'!G18))),'Data Summary'!CC24="Yes"),OFFSET('Water Data'!$G$6,0,10*ROW('Water Data'!G18)),NA())</f>
        <v>#N/A</v>
      </c>
      <c r="O24" s="520" t="e">
        <f ca="1">+IF(AND(ISNUMBER(OFFSET('Water Data'!$G$9,0,10*ROW('Water Data'!G18))),'Data Summary'!CD24="Yes"),OFFSET('Water Data'!$G$9,0,10*ROW('Water Data'!G18)),NA())</f>
        <v>#N/A</v>
      </c>
      <c r="P24" s="520" t="e">
        <f ca="1">+IF(AND(ISNUMBER(OFFSET('Water Data'!$H$4,0,10*ROW('Water Data'!H18))),'Data Summary'!CE24="Yes"),100-OFFSET('Water Data'!$H$4,0,10*ROW('Water Data'!H18)),NA())</f>
        <v>#N/A</v>
      </c>
      <c r="Q24" s="520" t="e">
        <f ca="1">+IF(AND(ISNUMBER(OFFSET('Water Data'!$H$6,0,10*ROW('Water Data'!H18))),'Data Summary'!CF24="Yes"),OFFSET('Water Data'!$H$6,0,10*ROW('Water Data'!H18)),NA())</f>
        <v>#N/A</v>
      </c>
      <c r="R24" s="520" t="e">
        <f ca="1">+IF(AND(ISNUMBER(OFFSET('Water Data'!$H$9,0,10*ROW('Water Data'!H18))),'Data Summary'!CG24="Yes"),OFFSET('Water Data'!$H$9,0,10*ROW('Water Data'!H18)),NA())</f>
        <v>#N/A</v>
      </c>
      <c r="S24" s="520" t="e">
        <f ca="1">+IF(AND(ISNUMBER(OFFSET('Water Data'!$I$4,0,10*ROW('Water Data'!I18))),'Data Summary'!CH24="Yes"),100-OFFSET('Water Data'!$I$4,0,10*ROW('Water Data'!I18)),NA())</f>
        <v>#N/A</v>
      </c>
      <c r="T24" s="520" t="e">
        <f ca="1">+IF(AND(ISNUMBER(OFFSET('Water Data'!$I$6,0,10*ROW('Water Data'!I18))),'Data Summary'!CI24="Yes"),OFFSET('Water Data'!$I$6,0,10*ROW('Water Data'!I18)),NA())</f>
        <v>#N/A</v>
      </c>
      <c r="U24" s="520" t="e">
        <f ca="1">+IF(AND(ISNUMBER(OFFSET('Water Data'!$I$9,0,10*ROW('Water Data'!I18))),'Data Summary'!CJ24="Yes"),OFFSET('Water Data'!$I$9,0,10*ROW('Water Data'!I18)),NA())</f>
        <v>#N/A</v>
      </c>
      <c r="V24" s="521" t="e">
        <f ca="1">+IF(AND(ISNUMBER(OFFSET('Sanitation Data'!$D$4,0,10*ROW('Sanitation Data'!D18))),'Data Summary'!CK24="Yes"),100-OFFSET('Sanitation Data'!$D$4,0,10*ROW('Sanitation Data'!D18)),NA())</f>
        <v>#N/A</v>
      </c>
      <c r="W24" s="521" t="e">
        <f ca="1">+IF(AND(ISNUMBER(OFFSET('Sanitation Data'!$D$6,0,10*ROW('Sanitation Data'!D18))),'Data Summary'!CL24="Yes"),OFFSET('Sanitation Data'!$D$6,0,10*ROW('Sanitation Data'!D18)),NA())</f>
        <v>#N/A</v>
      </c>
      <c r="X24" s="521" t="e">
        <f ca="1">+IF(AND(ISNUMBER(OFFSET('Sanitation Data'!$D$10,0,10*ROW('Sanitation Data'!D18))),'Data Summary'!CM24="Yes"),OFFSET('Sanitation Data'!$D$10,0,10*ROW('Sanitation Data'!D18)),NA())</f>
        <v>#N/A</v>
      </c>
      <c r="Y24" s="521" t="e">
        <f ca="1">+IF(AND(ISNUMBER(OFFSET('Sanitation Data'!$D$11,0,10*ROW('Sanitation Data'!D18))),'Data Summary'!CN24="Yes"),OFFSET('Sanitation Data'!$D$11,0,10*ROW('Sanitation Data'!D18)),NA())</f>
        <v>#N/A</v>
      </c>
      <c r="Z24" s="521" t="e">
        <f ca="1">+IF(AND(ISNUMBER(OFFSET('Sanitation Data'!$D$12,0,10*ROW('Sanitation Data'!D18))),'Data Summary'!CO24="Yes"),OFFSET('Sanitation Data'!$D$12,0,10*ROW('Sanitation Data'!D18)),NA())</f>
        <v>#N/A</v>
      </c>
      <c r="AA24" s="521" t="e">
        <f ca="1">+IF(AND(ISNUMBER(OFFSET('Sanitation Data'!$E$4,0,10*ROW('Sanitation Data'!E18))),'Data Summary'!CP24="Yes"),100-OFFSET('Sanitation Data'!$E$4,0,10*ROW('Sanitation Data'!E18)),NA())</f>
        <v>#N/A</v>
      </c>
      <c r="AB24" s="521" t="e">
        <f ca="1">+IF(AND(ISNUMBER(OFFSET('Sanitation Data'!$E$6,0,10*ROW('Sanitation Data'!E18))),'Data Summary'!CQ24="Yes"),OFFSET('Sanitation Data'!$E$6,0,10*ROW('Sanitation Data'!E18)),NA())</f>
        <v>#N/A</v>
      </c>
      <c r="AC24" s="521" t="e">
        <f ca="1">+IF(AND(ISNUMBER(OFFSET('Sanitation Data'!$E$10,0,10*ROW('Sanitation Data'!E18))),'Data Summary'!CR24="Yes"),OFFSET('Sanitation Data'!$E$10,0,10*ROW('Sanitation Data'!E18)),NA())</f>
        <v>#N/A</v>
      </c>
      <c r="AD24" s="521" t="e">
        <f ca="1">+IF(AND(ISNUMBER(OFFSET('Sanitation Data'!$E$11,0,10*ROW('Sanitation Data'!E18))),'Data Summary'!CS24="Yes"),OFFSET('Sanitation Data'!$E$11,0,10*ROW('Sanitation Data'!E18)),NA())</f>
        <v>#N/A</v>
      </c>
      <c r="AE24" s="521" t="e">
        <f ca="1">+IF(AND(ISNUMBER(OFFSET('Sanitation Data'!$E$12,0,10*ROW('Sanitation Data'!E18))),'Data Summary'!CT24="Yes"),OFFSET('Sanitation Data'!$E$12,0,10*ROW('Sanitation Data'!E18)),NA())</f>
        <v>#N/A</v>
      </c>
      <c r="AF24" s="521" t="e">
        <f ca="1">+IF(AND(ISNUMBER(OFFSET('Sanitation Data'!$F$4,0,10*ROW('Sanitation Data'!F18))),'Data Summary'!CU24="Yes"),100-OFFSET('Sanitation Data'!$F$4,0,10*ROW('Sanitation Data'!F18)),NA())</f>
        <v>#N/A</v>
      </c>
      <c r="AG24" s="521" t="e">
        <f ca="1">+IF(AND(ISNUMBER(OFFSET('Sanitation Data'!$F$6,0,10*ROW('Sanitation Data'!F18))),'Data Summary'!CV24="Yes"),OFFSET('Sanitation Data'!$F$6,0,10*ROW('Sanitation Data'!F18)),NA())</f>
        <v>#N/A</v>
      </c>
      <c r="AH24" s="521" t="e">
        <f ca="1">+IF(AND(ISNUMBER(OFFSET('Sanitation Data'!$F$10,0,10*ROW('Sanitation Data'!F18))),'Data Summary'!CW24="Yes"),OFFSET('Sanitation Data'!$F$10,0,10*ROW('Sanitation Data'!F18)),NA())</f>
        <v>#N/A</v>
      </c>
      <c r="AI24" s="521" t="e">
        <f ca="1">+IF(AND(ISNUMBER(OFFSET('Sanitation Data'!$F$11,0,10*ROW('Sanitation Data'!F18))),'Data Summary'!CX24="Yes"),OFFSET('Sanitation Data'!$F$11,0,10*ROW('Sanitation Data'!F18)),NA())</f>
        <v>#N/A</v>
      </c>
      <c r="AJ24" s="521" t="e">
        <f ca="1">+IF(AND(ISNUMBER(OFFSET('Sanitation Data'!$F$12,0,10*ROW('Sanitation Data'!F18))),'Data Summary'!CY24="Yes"),OFFSET('Sanitation Data'!$F$12,0,10*ROW('Sanitation Data'!F18)),NA())</f>
        <v>#N/A</v>
      </c>
      <c r="AK24" s="521" t="e">
        <f ca="1">+IF(AND(ISNUMBER(OFFSET('Sanitation Data'!$G$4,0,10*ROW('Sanitation Data'!G18))),'Data Summary'!CZ24="Yes"),100-OFFSET('Sanitation Data'!$G$4,0,10*ROW('Sanitation Data'!G18)),NA())</f>
        <v>#N/A</v>
      </c>
      <c r="AL24" s="521" t="e">
        <f ca="1">+IF(AND(ISNUMBER(OFFSET('Sanitation Data'!$G$6,0,10*ROW('Sanitation Data'!G18))),'Data Summary'!DA24="Yes"),OFFSET('Sanitation Data'!$G$6,0,10*ROW('Sanitation Data'!G18)),NA())</f>
        <v>#N/A</v>
      </c>
      <c r="AM24" s="521" t="e">
        <f ca="1">+IF(AND(ISNUMBER(OFFSET('Sanitation Data'!$G$10,0,10*ROW('Sanitation Data'!G18))),'Data Summary'!DB24="Yes"),OFFSET('Sanitation Data'!$G$10,0,10*ROW('Sanitation Data'!G18)),NA())</f>
        <v>#N/A</v>
      </c>
      <c r="AN24" s="521" t="e">
        <f ca="1">+IF(AND(ISNUMBER(OFFSET('Sanitation Data'!$G$11,0,10*ROW('Sanitation Data'!G18))),'Data Summary'!DC24="Yes"),OFFSET('Sanitation Data'!$G$11,0,10*ROW('Sanitation Data'!G18)),NA())</f>
        <v>#N/A</v>
      </c>
      <c r="AO24" s="521" t="e">
        <f ca="1">+IF(AND(ISNUMBER(OFFSET('Sanitation Data'!$G$12,0,10*ROW('Sanitation Data'!G18))),'Data Summary'!DD24="Yes"),OFFSET('Sanitation Data'!$G$12,0,10*ROW('Sanitation Data'!G18)),NA())</f>
        <v>#N/A</v>
      </c>
      <c r="AP24" s="521" t="e">
        <f ca="1">+IF(AND(ISNUMBER(OFFSET('Sanitation Data'!$H$4,0,10*ROW('Sanitation Data'!H18))),'Data Summary'!DE24="Yes"),100-OFFSET('Sanitation Data'!$H$4,0,10*ROW('Sanitation Data'!H18)),NA())</f>
        <v>#N/A</v>
      </c>
      <c r="AQ24" s="521" t="e">
        <f ca="1">+IF(AND(ISNUMBER(OFFSET('Sanitation Data'!$H$6,0,10*ROW('Sanitation Data'!H18))),'Data Summary'!DF24="Yes"),OFFSET('Sanitation Data'!$H$6,0,10*ROW('Sanitation Data'!H18)),NA())</f>
        <v>#N/A</v>
      </c>
      <c r="AR24" s="521" t="e">
        <f ca="1">+IF(AND(ISNUMBER(OFFSET('Sanitation Data'!$H$10,0,10*ROW('Sanitation Data'!H18))),'Data Summary'!DG24="Yes"),OFFSET('Sanitation Data'!$H$10,0,10*ROW('Sanitation Data'!H18)),NA())</f>
        <v>#N/A</v>
      </c>
      <c r="AS24" s="521" t="e">
        <f ca="1">+IF(AND(ISNUMBER(OFFSET('Sanitation Data'!$H$11,0,10*ROW('Sanitation Data'!H18))),'Data Summary'!DH24="Yes"),OFFSET('Sanitation Data'!$H$11,0,10*ROW('Sanitation Data'!H18)),NA())</f>
        <v>#N/A</v>
      </c>
      <c r="AT24" s="521" t="e">
        <f ca="1">+IF(AND(ISNUMBER(OFFSET('Sanitation Data'!$H$12,0,10*ROW('Sanitation Data'!H18))),'Data Summary'!DI24="Yes"),OFFSET('Sanitation Data'!$H$12,0,10*ROW('Sanitation Data'!H18)),NA())</f>
        <v>#N/A</v>
      </c>
      <c r="AU24" s="521" t="e">
        <f ca="1">+IF(AND(ISNUMBER(OFFSET('Sanitation Data'!$I$4,0,10*ROW('Sanitation Data'!I18))),'Data Summary'!DJ24="Yes"),100-OFFSET('Sanitation Data'!$I$4,0,10*ROW('Sanitation Data'!I18)),NA())</f>
        <v>#N/A</v>
      </c>
      <c r="AV24" s="521" t="e">
        <f ca="1">+IF(AND(ISNUMBER(OFFSET('Sanitation Data'!$I$6,0,10*ROW('Sanitation Data'!I18))),'Data Summary'!DK24="Yes"),OFFSET('Sanitation Data'!$I$6,0,10*ROW('Sanitation Data'!I18)),NA())</f>
        <v>#N/A</v>
      </c>
      <c r="AW24" s="521" t="e">
        <f ca="1">+IF(AND(ISNUMBER(OFFSET('Sanitation Data'!$I$10,0,10*ROW('Sanitation Data'!I18))),'Data Summary'!DL24="Yes"),OFFSET('Sanitation Data'!$I$10,0,10*ROW('Sanitation Data'!I18)),NA())</f>
        <v>#N/A</v>
      </c>
      <c r="AX24" s="521" t="e">
        <f ca="1">+IF(AND(ISNUMBER(OFFSET('Sanitation Data'!$I$11,0,10*ROW('Sanitation Data'!I18))),'Data Summary'!DM24="Yes"),OFFSET('Sanitation Data'!$I$11,0,10*ROW('Sanitation Data'!I18)),NA())</f>
        <v>#N/A</v>
      </c>
      <c r="AY24" s="521" t="e">
        <f ca="1">+IF(AND(ISNUMBER(OFFSET('Sanitation Data'!$I$12,0,10*ROW('Sanitation Data'!I18))),'Data Summary'!DN24="Yes"),OFFSET('Sanitation Data'!$I$12,0,10*ROW('Sanitation Data'!I18)),NA())</f>
        <v>#N/A</v>
      </c>
      <c r="AZ24" s="522" t="e">
        <f ca="1">+IF(AND(ISNUMBER(OFFSET('Hygiene Data'!$D$5,0,10*ROW('Hygiene Data'!D18))),'Data Summary'!DO24="Yes"),OFFSET('Hygiene Data'!$D$5,0,10*ROW('Hygiene Data'!D18)),NA())</f>
        <v>#N/A</v>
      </c>
      <c r="BA24" s="522" t="e">
        <f ca="1">+IF(AND(ISNUMBER(OFFSET('Hygiene Data'!$D$7,0,10*ROW('Hygiene Data'!D18))),'Data Summary'!DP24="Yes"),OFFSET('Hygiene Data'!$D$7,0,10*ROW('Hygiene Data'!D18)),NA())</f>
        <v>#N/A</v>
      </c>
      <c r="BB24" s="522" t="e">
        <f ca="1">+IF(AND(ISNUMBER(OFFSET('Hygiene Data'!$D$9,0,10*ROW('Hygiene Data'!D18))),'Data Summary'!DQ24="Yes"),OFFSET('Hygiene Data'!$D$9,0,10*ROW('Hygiene Data'!D18)),NA())</f>
        <v>#N/A</v>
      </c>
      <c r="BC24" s="522" t="e">
        <f ca="1">+IF(AND(ISNUMBER(OFFSET('Hygiene Data'!$E$5,0,10*ROW('Hygiene Data'!E18))),'Data Summary'!DR24="Yes"),OFFSET('Hygiene Data'!$E$5,0,10*ROW('Hygiene Data'!E18)),NA())</f>
        <v>#N/A</v>
      </c>
      <c r="BD24" s="522" t="e">
        <f ca="1">+IF(AND(ISNUMBER(OFFSET('Hygiene Data'!$E$7,0,10*ROW('Hygiene Data'!E18))),'Data Summary'!DS24="Yes"),OFFSET('Hygiene Data'!$E$7,0,10*ROW('Hygiene Data'!E18)),NA())</f>
        <v>#N/A</v>
      </c>
      <c r="BE24" s="522" t="e">
        <f ca="1">+IF(AND(ISNUMBER(OFFSET('Hygiene Data'!$E$9,0,10*ROW('Hygiene Data'!E18))),'Data Summary'!DT24="Yes"),OFFSET('Hygiene Data'!$E$9,0,10*ROW('Hygiene Data'!E18)),NA())</f>
        <v>#N/A</v>
      </c>
      <c r="BF24" s="522" t="e">
        <f ca="1">+IF(AND(ISNUMBER(OFFSET('Hygiene Data'!$F$5,0,10*ROW('Hygiene Data'!F18))),'Data Summary'!DU24="Yes"),OFFSET('Hygiene Data'!$F$5,0,10*ROW('Hygiene Data'!F18)),NA())</f>
        <v>#N/A</v>
      </c>
      <c r="BG24" s="522" t="e">
        <f ca="1">+IF(AND(ISNUMBER(OFFSET('Hygiene Data'!$F$7,0,10*ROW('Hygiene Data'!F18))),'Data Summary'!DV24="Yes"),OFFSET('Hygiene Data'!$F$7,0,10*ROW('Hygiene Data'!F18)),NA())</f>
        <v>#N/A</v>
      </c>
      <c r="BH24" s="522" t="e">
        <f ca="1">+IF(AND(ISNUMBER(OFFSET('Hygiene Data'!$F$9,0,10*ROW('Hygiene Data'!F18))),'Data Summary'!DW24="Yes"),OFFSET('Hygiene Data'!$F$9,0,10*ROW('Hygiene Data'!F18)),NA())</f>
        <v>#N/A</v>
      </c>
      <c r="BI24" s="522" t="e">
        <f ca="1">+IF(AND(ISNUMBER(OFFSET('Hygiene Data'!$G$5,0,10*ROW('Hygiene Data'!G18))),'Data Summary'!DX24="Yes"),OFFSET('Hygiene Data'!$G$5,0,10*ROW('Hygiene Data'!G18)),NA())</f>
        <v>#N/A</v>
      </c>
      <c r="BJ24" s="522" t="e">
        <f ca="1">+IF(AND(ISNUMBER(OFFSET('Hygiene Data'!$G$7,0,10*ROW('Hygiene Data'!G18))),'Data Summary'!DY24="Yes"),OFFSET('Hygiene Data'!$G$7,0,10*ROW('Hygiene Data'!G18)),NA())</f>
        <v>#N/A</v>
      </c>
      <c r="BK24" s="522" t="e">
        <f ca="1">+IF(AND(ISNUMBER(OFFSET('Hygiene Data'!$G$9,0,10*ROW('Hygiene Data'!G18))),'Data Summary'!DZ24="Yes"),OFFSET('Hygiene Data'!$G$9,0,10*ROW('Hygiene Data'!G18)),NA())</f>
        <v>#N/A</v>
      </c>
      <c r="BL24" s="522" t="e">
        <f ca="1">+IF(AND(ISNUMBER(OFFSET('Hygiene Data'!$H$5,0,10*ROW('Hygiene Data'!H18))),'Data Summary'!EA24="Yes"),OFFSET('Hygiene Data'!$H$5,0,10*ROW('Hygiene Data'!H18)),NA())</f>
        <v>#N/A</v>
      </c>
      <c r="BM24" s="522" t="e">
        <f ca="1">+IF(AND(ISNUMBER(OFFSET('Hygiene Data'!$H$7,0,10*ROW('Hygiene Data'!H18))),'Data Summary'!EB24="Yes"),OFFSET('Hygiene Data'!$H$7,0,10*ROW('Hygiene Data'!H18)),NA())</f>
        <v>#N/A</v>
      </c>
      <c r="BN24" s="522" t="e">
        <f ca="1">+IF(AND(ISNUMBER(OFFSET('Hygiene Data'!$H$9,0,10*ROW('Hygiene Data'!H18))),'Data Summary'!EC24="Yes"),OFFSET('Hygiene Data'!$H$9,0,10*ROW('Hygiene Data'!H18)),NA())</f>
        <v>#N/A</v>
      </c>
      <c r="BO24" s="522" t="e">
        <f ca="1">+IF(AND(ISNUMBER(OFFSET('Hygiene Data'!$I$5,0,10*ROW('Hygiene Data'!I18))),'Data Summary'!ED24="Yes"),OFFSET('Hygiene Data'!$I$5,0,10*ROW('Hygiene Data'!I18)),NA())</f>
        <v>#N/A</v>
      </c>
      <c r="BP24" s="522" t="e">
        <f ca="1">+IF(AND(ISNUMBER(OFFSET('Hygiene Data'!$I$7,0,10*ROW('Hygiene Data'!I18))),'Data Summary'!EE24="Yes"),OFFSET('Hygiene Data'!$I$7,0,10*ROW('Hygiene Data'!I18)),NA())</f>
        <v>#N/A</v>
      </c>
      <c r="BQ24" s="522" t="e">
        <f ca="1">+IF(AND(ISNUMBER(OFFSET('Hygiene Data'!$I$9,0,10*ROW('Hygiene Data'!I18))),'Data Summary'!EF24="Yes"),OFFSET('Hygiene Data'!$I$9,0,10*ROW('Hygiene Data'!I18)),NA())</f>
        <v>#N/A</v>
      </c>
    </row>
    <row r="25" spans="1:69" x14ac:dyDescent="0.25">
      <c r="A25" s="518" t="e">
        <f ca="1">+RIGHT('Data Summary'!A25,LEN('Data Summary'!A25)-9)</f>
        <v>#VALUE!</v>
      </c>
      <c r="B25" s="492" t="str">
        <f ca="1">+IF(ISTEXT('Data Summary'!B25),'Data Summary'!B25,"")</f>
        <v/>
      </c>
      <c r="C25" s="519" t="e">
        <f ca="1">+VALUE('Data Summary'!C25)</f>
        <v>#VALUE!</v>
      </c>
      <c r="D25" s="520" t="e">
        <f ca="1">+IF(AND(ISNUMBER(OFFSET('Water Data'!$D$4,0,10*ROW('Water Data'!D19))),'Data Summary'!BS25="Yes"),100-OFFSET('Water Data'!$D$4,0,10*ROW('Water Data'!D19)),NA())</f>
        <v>#N/A</v>
      </c>
      <c r="E25" s="520" t="e">
        <f ca="1">+IF(AND(ISNUMBER(OFFSET('Water Data'!$D$6,0,10*ROW('Water Data'!D19))),'Data Summary'!BT25="Yes"),OFFSET('Water Data'!$D$6,0,10*ROW('Water Data'!D19)),NA())</f>
        <v>#N/A</v>
      </c>
      <c r="F25" s="520" t="e">
        <f ca="1">+IF(AND(ISNUMBER(OFFSET('Water Data'!$D$9,0,10*ROW('Water Data'!D19))),'Data Summary'!BU25="Yes"),OFFSET('Water Data'!$D$9,0,10*ROW('Water Data'!D19)),NA())</f>
        <v>#N/A</v>
      </c>
      <c r="G25" s="520" t="e">
        <f ca="1">+IF(AND(ISNUMBER(OFFSET('Water Data'!$E$4,0,10*ROW('Water Data'!E19))),'Data Summary'!BV25="Yes"),100-OFFSET('Water Data'!$E$4,0,10*ROW('Water Data'!E19)),NA())</f>
        <v>#N/A</v>
      </c>
      <c r="H25" s="520" t="e">
        <f ca="1">+IF(AND(ISNUMBER(OFFSET('Water Data'!$E$6,0,10*ROW('Water Data'!E19))),'Data Summary'!BW25="Yes"),OFFSET('Water Data'!$E$6,0,10*ROW('Water Data'!E19)),NA())</f>
        <v>#N/A</v>
      </c>
      <c r="I25" s="520" t="e">
        <f ca="1">+IF(AND(ISNUMBER(OFFSET('Water Data'!$E$9,0,10*ROW('Water Data'!E19))),'Data Summary'!BX25="Yes"),OFFSET('Water Data'!$E$9,0,10*ROW('Water Data'!E19)),NA())</f>
        <v>#N/A</v>
      </c>
      <c r="J25" s="520" t="e">
        <f ca="1">+IF(AND(ISNUMBER(OFFSET('Water Data'!$F$4,0,10*ROW('Water Data'!F19))),'Data Summary'!BY25="Yes"),100-OFFSET('Water Data'!$F$4,0,10*ROW('Water Data'!F19)),NA())</f>
        <v>#N/A</v>
      </c>
      <c r="K25" s="520" t="e">
        <f ca="1">+IF(AND(ISNUMBER(OFFSET('Water Data'!$F$6,0,10*ROW('Water Data'!F19))),'Data Summary'!BZ25="Yes"),OFFSET('Water Data'!$F$6,0,10*ROW('Water Data'!F19)),NA())</f>
        <v>#N/A</v>
      </c>
      <c r="L25" s="520" t="e">
        <f ca="1">+IF(AND(ISNUMBER(OFFSET('Water Data'!$F$9,0,10*ROW('Water Data'!F19))),'Data Summary'!CA25="Yes"),OFFSET('Water Data'!$F$9,0,10*ROW('Water Data'!F19)),NA())</f>
        <v>#N/A</v>
      </c>
      <c r="M25" s="520" t="e">
        <f ca="1">+IF(AND(ISNUMBER(OFFSET('Water Data'!$G$4,0,10*ROW('Water Data'!G19))),'Data Summary'!CB25="Yes"),100-OFFSET('Water Data'!$G$4,0,10*ROW('Water Data'!G19)),NA())</f>
        <v>#N/A</v>
      </c>
      <c r="N25" s="520" t="e">
        <f ca="1">+IF(AND(ISNUMBER(OFFSET('Water Data'!$G$6,0,10*ROW('Water Data'!G19))),'Data Summary'!CC25="Yes"),OFFSET('Water Data'!$G$6,0,10*ROW('Water Data'!G19)),NA())</f>
        <v>#N/A</v>
      </c>
      <c r="O25" s="520" t="e">
        <f ca="1">+IF(AND(ISNUMBER(OFFSET('Water Data'!$G$9,0,10*ROW('Water Data'!G19))),'Data Summary'!CD25="Yes"),OFFSET('Water Data'!$G$9,0,10*ROW('Water Data'!G19)),NA())</f>
        <v>#N/A</v>
      </c>
      <c r="P25" s="520" t="e">
        <f ca="1">+IF(AND(ISNUMBER(OFFSET('Water Data'!$H$4,0,10*ROW('Water Data'!H19))),'Data Summary'!CE25="Yes"),100-OFFSET('Water Data'!$H$4,0,10*ROW('Water Data'!H19)),NA())</f>
        <v>#N/A</v>
      </c>
      <c r="Q25" s="520" t="e">
        <f ca="1">+IF(AND(ISNUMBER(OFFSET('Water Data'!$H$6,0,10*ROW('Water Data'!H19))),'Data Summary'!CF25="Yes"),OFFSET('Water Data'!$H$6,0,10*ROW('Water Data'!H19)),NA())</f>
        <v>#N/A</v>
      </c>
      <c r="R25" s="520" t="e">
        <f ca="1">+IF(AND(ISNUMBER(OFFSET('Water Data'!$H$9,0,10*ROW('Water Data'!H19))),'Data Summary'!CG25="Yes"),OFFSET('Water Data'!$H$9,0,10*ROW('Water Data'!H19)),NA())</f>
        <v>#N/A</v>
      </c>
      <c r="S25" s="520" t="e">
        <f ca="1">+IF(AND(ISNUMBER(OFFSET('Water Data'!$I$4,0,10*ROW('Water Data'!I19))),'Data Summary'!CH25="Yes"),100-OFFSET('Water Data'!$I$4,0,10*ROW('Water Data'!I19)),NA())</f>
        <v>#N/A</v>
      </c>
      <c r="T25" s="520" t="e">
        <f ca="1">+IF(AND(ISNUMBER(OFFSET('Water Data'!$I$6,0,10*ROW('Water Data'!I19))),'Data Summary'!CI25="Yes"),OFFSET('Water Data'!$I$6,0,10*ROW('Water Data'!I19)),NA())</f>
        <v>#N/A</v>
      </c>
      <c r="U25" s="520" t="e">
        <f ca="1">+IF(AND(ISNUMBER(OFFSET('Water Data'!$I$9,0,10*ROW('Water Data'!I19))),'Data Summary'!CJ25="Yes"),OFFSET('Water Data'!$I$9,0,10*ROW('Water Data'!I19)),NA())</f>
        <v>#N/A</v>
      </c>
      <c r="V25" s="521" t="e">
        <f ca="1">+IF(AND(ISNUMBER(OFFSET('Sanitation Data'!$D$4,0,10*ROW('Sanitation Data'!D19))),'Data Summary'!CK25="Yes"),100-OFFSET('Sanitation Data'!$D$4,0,10*ROW('Sanitation Data'!D19)),NA())</f>
        <v>#N/A</v>
      </c>
      <c r="W25" s="521" t="e">
        <f ca="1">+IF(AND(ISNUMBER(OFFSET('Sanitation Data'!$D$6,0,10*ROW('Sanitation Data'!D19))),'Data Summary'!CL25="Yes"),OFFSET('Sanitation Data'!$D$6,0,10*ROW('Sanitation Data'!D19)),NA())</f>
        <v>#N/A</v>
      </c>
      <c r="X25" s="521" t="e">
        <f ca="1">+IF(AND(ISNUMBER(OFFSET('Sanitation Data'!$D$10,0,10*ROW('Sanitation Data'!D19))),'Data Summary'!CM25="Yes"),OFFSET('Sanitation Data'!$D$10,0,10*ROW('Sanitation Data'!D19)),NA())</f>
        <v>#N/A</v>
      </c>
      <c r="Y25" s="521" t="e">
        <f ca="1">+IF(AND(ISNUMBER(OFFSET('Sanitation Data'!$D$11,0,10*ROW('Sanitation Data'!D19))),'Data Summary'!CN25="Yes"),OFFSET('Sanitation Data'!$D$11,0,10*ROW('Sanitation Data'!D19)),NA())</f>
        <v>#N/A</v>
      </c>
      <c r="Z25" s="521" t="e">
        <f ca="1">+IF(AND(ISNUMBER(OFFSET('Sanitation Data'!$D$12,0,10*ROW('Sanitation Data'!D19))),'Data Summary'!CO25="Yes"),OFFSET('Sanitation Data'!$D$12,0,10*ROW('Sanitation Data'!D19)),NA())</f>
        <v>#N/A</v>
      </c>
      <c r="AA25" s="521" t="e">
        <f ca="1">+IF(AND(ISNUMBER(OFFSET('Sanitation Data'!$E$4,0,10*ROW('Sanitation Data'!E19))),'Data Summary'!CP25="Yes"),100-OFFSET('Sanitation Data'!$E$4,0,10*ROW('Sanitation Data'!E19)),NA())</f>
        <v>#N/A</v>
      </c>
      <c r="AB25" s="521" t="e">
        <f ca="1">+IF(AND(ISNUMBER(OFFSET('Sanitation Data'!$E$6,0,10*ROW('Sanitation Data'!E19))),'Data Summary'!CQ25="Yes"),OFFSET('Sanitation Data'!$E$6,0,10*ROW('Sanitation Data'!E19)),NA())</f>
        <v>#N/A</v>
      </c>
      <c r="AC25" s="521" t="e">
        <f ca="1">+IF(AND(ISNUMBER(OFFSET('Sanitation Data'!$E$10,0,10*ROW('Sanitation Data'!E19))),'Data Summary'!CR25="Yes"),OFFSET('Sanitation Data'!$E$10,0,10*ROW('Sanitation Data'!E19)),NA())</f>
        <v>#N/A</v>
      </c>
      <c r="AD25" s="521" t="e">
        <f ca="1">+IF(AND(ISNUMBER(OFFSET('Sanitation Data'!$E$11,0,10*ROW('Sanitation Data'!E19))),'Data Summary'!CS25="Yes"),OFFSET('Sanitation Data'!$E$11,0,10*ROW('Sanitation Data'!E19)),NA())</f>
        <v>#N/A</v>
      </c>
      <c r="AE25" s="521" t="e">
        <f ca="1">+IF(AND(ISNUMBER(OFFSET('Sanitation Data'!$E$12,0,10*ROW('Sanitation Data'!E19))),'Data Summary'!CT25="Yes"),OFFSET('Sanitation Data'!$E$12,0,10*ROW('Sanitation Data'!E19)),NA())</f>
        <v>#N/A</v>
      </c>
      <c r="AF25" s="521" t="e">
        <f ca="1">+IF(AND(ISNUMBER(OFFSET('Sanitation Data'!$F$4,0,10*ROW('Sanitation Data'!F19))),'Data Summary'!CU25="Yes"),100-OFFSET('Sanitation Data'!$F$4,0,10*ROW('Sanitation Data'!F19)),NA())</f>
        <v>#N/A</v>
      </c>
      <c r="AG25" s="521" t="e">
        <f ca="1">+IF(AND(ISNUMBER(OFFSET('Sanitation Data'!$F$6,0,10*ROW('Sanitation Data'!F19))),'Data Summary'!CV25="Yes"),OFFSET('Sanitation Data'!$F$6,0,10*ROW('Sanitation Data'!F19)),NA())</f>
        <v>#N/A</v>
      </c>
      <c r="AH25" s="521" t="e">
        <f ca="1">+IF(AND(ISNUMBER(OFFSET('Sanitation Data'!$F$10,0,10*ROW('Sanitation Data'!F19))),'Data Summary'!CW25="Yes"),OFFSET('Sanitation Data'!$F$10,0,10*ROW('Sanitation Data'!F19)),NA())</f>
        <v>#N/A</v>
      </c>
      <c r="AI25" s="521" t="e">
        <f ca="1">+IF(AND(ISNUMBER(OFFSET('Sanitation Data'!$F$11,0,10*ROW('Sanitation Data'!F19))),'Data Summary'!CX25="Yes"),OFFSET('Sanitation Data'!$F$11,0,10*ROW('Sanitation Data'!F19)),NA())</f>
        <v>#N/A</v>
      </c>
      <c r="AJ25" s="521" t="e">
        <f ca="1">+IF(AND(ISNUMBER(OFFSET('Sanitation Data'!$F$12,0,10*ROW('Sanitation Data'!F19))),'Data Summary'!CY25="Yes"),OFFSET('Sanitation Data'!$F$12,0,10*ROW('Sanitation Data'!F19)),NA())</f>
        <v>#N/A</v>
      </c>
      <c r="AK25" s="521" t="e">
        <f ca="1">+IF(AND(ISNUMBER(OFFSET('Sanitation Data'!$G$4,0,10*ROW('Sanitation Data'!G19))),'Data Summary'!CZ25="Yes"),100-OFFSET('Sanitation Data'!$G$4,0,10*ROW('Sanitation Data'!G19)),NA())</f>
        <v>#N/A</v>
      </c>
      <c r="AL25" s="521" t="e">
        <f ca="1">+IF(AND(ISNUMBER(OFFSET('Sanitation Data'!$G$6,0,10*ROW('Sanitation Data'!G19))),'Data Summary'!DA25="Yes"),OFFSET('Sanitation Data'!$G$6,0,10*ROW('Sanitation Data'!G19)),NA())</f>
        <v>#N/A</v>
      </c>
      <c r="AM25" s="521" t="e">
        <f ca="1">+IF(AND(ISNUMBER(OFFSET('Sanitation Data'!$G$10,0,10*ROW('Sanitation Data'!G19))),'Data Summary'!DB25="Yes"),OFFSET('Sanitation Data'!$G$10,0,10*ROW('Sanitation Data'!G19)),NA())</f>
        <v>#N/A</v>
      </c>
      <c r="AN25" s="521" t="e">
        <f ca="1">+IF(AND(ISNUMBER(OFFSET('Sanitation Data'!$G$11,0,10*ROW('Sanitation Data'!G19))),'Data Summary'!DC25="Yes"),OFFSET('Sanitation Data'!$G$11,0,10*ROW('Sanitation Data'!G19)),NA())</f>
        <v>#N/A</v>
      </c>
      <c r="AO25" s="521" t="e">
        <f ca="1">+IF(AND(ISNUMBER(OFFSET('Sanitation Data'!$G$12,0,10*ROW('Sanitation Data'!G19))),'Data Summary'!DD25="Yes"),OFFSET('Sanitation Data'!$G$12,0,10*ROW('Sanitation Data'!G19)),NA())</f>
        <v>#N/A</v>
      </c>
      <c r="AP25" s="521" t="e">
        <f ca="1">+IF(AND(ISNUMBER(OFFSET('Sanitation Data'!$H$4,0,10*ROW('Sanitation Data'!H19))),'Data Summary'!DE25="Yes"),100-OFFSET('Sanitation Data'!$H$4,0,10*ROW('Sanitation Data'!H19)),NA())</f>
        <v>#N/A</v>
      </c>
      <c r="AQ25" s="521" t="e">
        <f ca="1">+IF(AND(ISNUMBER(OFFSET('Sanitation Data'!$H$6,0,10*ROW('Sanitation Data'!H19))),'Data Summary'!DF25="Yes"),OFFSET('Sanitation Data'!$H$6,0,10*ROW('Sanitation Data'!H19)),NA())</f>
        <v>#N/A</v>
      </c>
      <c r="AR25" s="521" t="e">
        <f ca="1">+IF(AND(ISNUMBER(OFFSET('Sanitation Data'!$H$10,0,10*ROW('Sanitation Data'!H19))),'Data Summary'!DG25="Yes"),OFFSET('Sanitation Data'!$H$10,0,10*ROW('Sanitation Data'!H19)),NA())</f>
        <v>#N/A</v>
      </c>
      <c r="AS25" s="521" t="e">
        <f ca="1">+IF(AND(ISNUMBER(OFFSET('Sanitation Data'!$H$11,0,10*ROW('Sanitation Data'!H19))),'Data Summary'!DH25="Yes"),OFFSET('Sanitation Data'!$H$11,0,10*ROW('Sanitation Data'!H19)),NA())</f>
        <v>#N/A</v>
      </c>
      <c r="AT25" s="521" t="e">
        <f ca="1">+IF(AND(ISNUMBER(OFFSET('Sanitation Data'!$H$12,0,10*ROW('Sanitation Data'!H19))),'Data Summary'!DI25="Yes"),OFFSET('Sanitation Data'!$H$12,0,10*ROW('Sanitation Data'!H19)),NA())</f>
        <v>#N/A</v>
      </c>
      <c r="AU25" s="521" t="e">
        <f ca="1">+IF(AND(ISNUMBER(OFFSET('Sanitation Data'!$I$4,0,10*ROW('Sanitation Data'!I19))),'Data Summary'!DJ25="Yes"),100-OFFSET('Sanitation Data'!$I$4,0,10*ROW('Sanitation Data'!I19)),NA())</f>
        <v>#N/A</v>
      </c>
      <c r="AV25" s="521" t="e">
        <f ca="1">+IF(AND(ISNUMBER(OFFSET('Sanitation Data'!$I$6,0,10*ROW('Sanitation Data'!I19))),'Data Summary'!DK25="Yes"),OFFSET('Sanitation Data'!$I$6,0,10*ROW('Sanitation Data'!I19)),NA())</f>
        <v>#N/A</v>
      </c>
      <c r="AW25" s="521" t="e">
        <f ca="1">+IF(AND(ISNUMBER(OFFSET('Sanitation Data'!$I$10,0,10*ROW('Sanitation Data'!I19))),'Data Summary'!DL25="Yes"),OFFSET('Sanitation Data'!$I$10,0,10*ROW('Sanitation Data'!I19)),NA())</f>
        <v>#N/A</v>
      </c>
      <c r="AX25" s="521" t="e">
        <f ca="1">+IF(AND(ISNUMBER(OFFSET('Sanitation Data'!$I$11,0,10*ROW('Sanitation Data'!I19))),'Data Summary'!DM25="Yes"),OFFSET('Sanitation Data'!$I$11,0,10*ROW('Sanitation Data'!I19)),NA())</f>
        <v>#N/A</v>
      </c>
      <c r="AY25" s="521" t="e">
        <f ca="1">+IF(AND(ISNUMBER(OFFSET('Sanitation Data'!$I$12,0,10*ROW('Sanitation Data'!I19))),'Data Summary'!DN25="Yes"),OFFSET('Sanitation Data'!$I$12,0,10*ROW('Sanitation Data'!I19)),NA())</f>
        <v>#N/A</v>
      </c>
      <c r="AZ25" s="522" t="e">
        <f ca="1">+IF(AND(ISNUMBER(OFFSET('Hygiene Data'!$D$5,0,10*ROW('Hygiene Data'!D19))),'Data Summary'!DO25="Yes"),OFFSET('Hygiene Data'!$D$5,0,10*ROW('Hygiene Data'!D19)),NA())</f>
        <v>#N/A</v>
      </c>
      <c r="BA25" s="522" t="e">
        <f ca="1">+IF(AND(ISNUMBER(OFFSET('Hygiene Data'!$D$7,0,10*ROW('Hygiene Data'!D19))),'Data Summary'!DP25="Yes"),OFFSET('Hygiene Data'!$D$7,0,10*ROW('Hygiene Data'!D19)),NA())</f>
        <v>#N/A</v>
      </c>
      <c r="BB25" s="522" t="e">
        <f ca="1">+IF(AND(ISNUMBER(OFFSET('Hygiene Data'!$D$9,0,10*ROW('Hygiene Data'!D19))),'Data Summary'!DQ25="Yes"),OFFSET('Hygiene Data'!$D$9,0,10*ROW('Hygiene Data'!D19)),NA())</f>
        <v>#N/A</v>
      </c>
      <c r="BC25" s="522" t="e">
        <f ca="1">+IF(AND(ISNUMBER(OFFSET('Hygiene Data'!$E$5,0,10*ROW('Hygiene Data'!E19))),'Data Summary'!DR25="Yes"),OFFSET('Hygiene Data'!$E$5,0,10*ROW('Hygiene Data'!E19)),NA())</f>
        <v>#N/A</v>
      </c>
      <c r="BD25" s="522" t="e">
        <f ca="1">+IF(AND(ISNUMBER(OFFSET('Hygiene Data'!$E$7,0,10*ROW('Hygiene Data'!E19))),'Data Summary'!DS25="Yes"),OFFSET('Hygiene Data'!$E$7,0,10*ROW('Hygiene Data'!E19)),NA())</f>
        <v>#N/A</v>
      </c>
      <c r="BE25" s="522" t="e">
        <f ca="1">+IF(AND(ISNUMBER(OFFSET('Hygiene Data'!$E$9,0,10*ROW('Hygiene Data'!E19))),'Data Summary'!DT25="Yes"),OFFSET('Hygiene Data'!$E$9,0,10*ROW('Hygiene Data'!E19)),NA())</f>
        <v>#N/A</v>
      </c>
      <c r="BF25" s="522" t="e">
        <f ca="1">+IF(AND(ISNUMBER(OFFSET('Hygiene Data'!$F$5,0,10*ROW('Hygiene Data'!F19))),'Data Summary'!DU25="Yes"),OFFSET('Hygiene Data'!$F$5,0,10*ROW('Hygiene Data'!F19)),NA())</f>
        <v>#N/A</v>
      </c>
      <c r="BG25" s="522" t="e">
        <f ca="1">+IF(AND(ISNUMBER(OFFSET('Hygiene Data'!$F$7,0,10*ROW('Hygiene Data'!F19))),'Data Summary'!DV25="Yes"),OFFSET('Hygiene Data'!$F$7,0,10*ROW('Hygiene Data'!F19)),NA())</f>
        <v>#N/A</v>
      </c>
      <c r="BH25" s="522" t="e">
        <f ca="1">+IF(AND(ISNUMBER(OFFSET('Hygiene Data'!$F$9,0,10*ROW('Hygiene Data'!F19))),'Data Summary'!DW25="Yes"),OFFSET('Hygiene Data'!$F$9,0,10*ROW('Hygiene Data'!F19)),NA())</f>
        <v>#N/A</v>
      </c>
      <c r="BI25" s="522" t="e">
        <f ca="1">+IF(AND(ISNUMBER(OFFSET('Hygiene Data'!$G$5,0,10*ROW('Hygiene Data'!G19))),'Data Summary'!DX25="Yes"),OFFSET('Hygiene Data'!$G$5,0,10*ROW('Hygiene Data'!G19)),NA())</f>
        <v>#N/A</v>
      </c>
      <c r="BJ25" s="522" t="e">
        <f ca="1">+IF(AND(ISNUMBER(OFFSET('Hygiene Data'!$G$7,0,10*ROW('Hygiene Data'!G19))),'Data Summary'!DY25="Yes"),OFFSET('Hygiene Data'!$G$7,0,10*ROW('Hygiene Data'!G19)),NA())</f>
        <v>#N/A</v>
      </c>
      <c r="BK25" s="522" t="e">
        <f ca="1">+IF(AND(ISNUMBER(OFFSET('Hygiene Data'!$G$9,0,10*ROW('Hygiene Data'!G19))),'Data Summary'!DZ25="Yes"),OFFSET('Hygiene Data'!$G$9,0,10*ROW('Hygiene Data'!G19)),NA())</f>
        <v>#N/A</v>
      </c>
      <c r="BL25" s="522" t="e">
        <f ca="1">+IF(AND(ISNUMBER(OFFSET('Hygiene Data'!$H$5,0,10*ROW('Hygiene Data'!H19))),'Data Summary'!EA25="Yes"),OFFSET('Hygiene Data'!$H$5,0,10*ROW('Hygiene Data'!H19)),NA())</f>
        <v>#N/A</v>
      </c>
      <c r="BM25" s="522" t="e">
        <f ca="1">+IF(AND(ISNUMBER(OFFSET('Hygiene Data'!$H$7,0,10*ROW('Hygiene Data'!H19))),'Data Summary'!EB25="Yes"),OFFSET('Hygiene Data'!$H$7,0,10*ROW('Hygiene Data'!H19)),NA())</f>
        <v>#N/A</v>
      </c>
      <c r="BN25" s="522" t="e">
        <f ca="1">+IF(AND(ISNUMBER(OFFSET('Hygiene Data'!$H$9,0,10*ROW('Hygiene Data'!H19))),'Data Summary'!EC25="Yes"),OFFSET('Hygiene Data'!$H$9,0,10*ROW('Hygiene Data'!H19)),NA())</f>
        <v>#N/A</v>
      </c>
      <c r="BO25" s="522" t="e">
        <f ca="1">+IF(AND(ISNUMBER(OFFSET('Hygiene Data'!$I$5,0,10*ROW('Hygiene Data'!I19))),'Data Summary'!ED25="Yes"),OFFSET('Hygiene Data'!$I$5,0,10*ROW('Hygiene Data'!I19)),NA())</f>
        <v>#N/A</v>
      </c>
      <c r="BP25" s="522" t="e">
        <f ca="1">+IF(AND(ISNUMBER(OFFSET('Hygiene Data'!$I$7,0,10*ROW('Hygiene Data'!I19))),'Data Summary'!EE25="Yes"),OFFSET('Hygiene Data'!$I$7,0,10*ROW('Hygiene Data'!I19)),NA())</f>
        <v>#N/A</v>
      </c>
      <c r="BQ25" s="522" t="e">
        <f ca="1">+IF(AND(ISNUMBER(OFFSET('Hygiene Data'!$I$9,0,10*ROW('Hygiene Data'!I19))),'Data Summary'!EF25="Yes"),OFFSET('Hygiene Data'!$I$9,0,10*ROW('Hygiene Data'!I19)),NA())</f>
        <v>#N/A</v>
      </c>
    </row>
    <row r="26" spans="1:69" x14ac:dyDescent="0.25">
      <c r="A26" s="518" t="e">
        <f ca="1">+RIGHT('Data Summary'!A26,LEN('Data Summary'!A26)-9)</f>
        <v>#VALUE!</v>
      </c>
      <c r="B26" s="492" t="str">
        <f ca="1">+IF(ISTEXT('Data Summary'!B26),'Data Summary'!B26,"")</f>
        <v/>
      </c>
      <c r="C26" s="519" t="e">
        <f ca="1">+VALUE('Data Summary'!C26)</f>
        <v>#VALUE!</v>
      </c>
      <c r="D26" s="520" t="e">
        <f ca="1">+IF(AND(ISNUMBER(OFFSET('Water Data'!$D$4,0,10*ROW('Water Data'!D20))),'Data Summary'!BS26="Yes"),100-OFFSET('Water Data'!$D$4,0,10*ROW('Water Data'!D20)),NA())</f>
        <v>#N/A</v>
      </c>
      <c r="E26" s="520" t="e">
        <f ca="1">+IF(AND(ISNUMBER(OFFSET('Water Data'!$D$6,0,10*ROW('Water Data'!D20))),'Data Summary'!BT26="Yes"),OFFSET('Water Data'!$D$6,0,10*ROW('Water Data'!D20)),NA())</f>
        <v>#N/A</v>
      </c>
      <c r="F26" s="520" t="e">
        <f ca="1">+IF(AND(ISNUMBER(OFFSET('Water Data'!$D$9,0,10*ROW('Water Data'!D20))),'Data Summary'!BU26="Yes"),OFFSET('Water Data'!$D$9,0,10*ROW('Water Data'!D20)),NA())</f>
        <v>#N/A</v>
      </c>
      <c r="G26" s="520" t="e">
        <f ca="1">+IF(AND(ISNUMBER(OFFSET('Water Data'!$E$4,0,10*ROW('Water Data'!E20))),'Data Summary'!BV26="Yes"),100-OFFSET('Water Data'!$E$4,0,10*ROW('Water Data'!E20)),NA())</f>
        <v>#N/A</v>
      </c>
      <c r="H26" s="520" t="e">
        <f ca="1">+IF(AND(ISNUMBER(OFFSET('Water Data'!$E$6,0,10*ROW('Water Data'!E20))),'Data Summary'!BW26="Yes"),OFFSET('Water Data'!$E$6,0,10*ROW('Water Data'!E20)),NA())</f>
        <v>#N/A</v>
      </c>
      <c r="I26" s="520" t="e">
        <f ca="1">+IF(AND(ISNUMBER(OFFSET('Water Data'!$E$9,0,10*ROW('Water Data'!E20))),'Data Summary'!BX26="Yes"),OFFSET('Water Data'!$E$9,0,10*ROW('Water Data'!E20)),NA())</f>
        <v>#N/A</v>
      </c>
      <c r="J26" s="520" t="e">
        <f ca="1">+IF(AND(ISNUMBER(OFFSET('Water Data'!$F$4,0,10*ROW('Water Data'!F20))),'Data Summary'!BY26="Yes"),100-OFFSET('Water Data'!$F$4,0,10*ROW('Water Data'!F20)),NA())</f>
        <v>#N/A</v>
      </c>
      <c r="K26" s="520" t="e">
        <f ca="1">+IF(AND(ISNUMBER(OFFSET('Water Data'!$F$6,0,10*ROW('Water Data'!F20))),'Data Summary'!BZ26="Yes"),OFFSET('Water Data'!$F$6,0,10*ROW('Water Data'!F20)),NA())</f>
        <v>#N/A</v>
      </c>
      <c r="L26" s="520" t="e">
        <f ca="1">+IF(AND(ISNUMBER(OFFSET('Water Data'!$F$9,0,10*ROW('Water Data'!F20))),'Data Summary'!CA26="Yes"),OFFSET('Water Data'!$F$9,0,10*ROW('Water Data'!F20)),NA())</f>
        <v>#N/A</v>
      </c>
      <c r="M26" s="520" t="e">
        <f ca="1">+IF(AND(ISNUMBER(OFFSET('Water Data'!$G$4,0,10*ROW('Water Data'!G20))),'Data Summary'!CB26="Yes"),100-OFFSET('Water Data'!$G$4,0,10*ROW('Water Data'!G20)),NA())</f>
        <v>#N/A</v>
      </c>
      <c r="N26" s="520" t="e">
        <f ca="1">+IF(AND(ISNUMBER(OFFSET('Water Data'!$G$6,0,10*ROW('Water Data'!G20))),'Data Summary'!CC26="Yes"),OFFSET('Water Data'!$G$6,0,10*ROW('Water Data'!G20)),NA())</f>
        <v>#N/A</v>
      </c>
      <c r="O26" s="520" t="e">
        <f ca="1">+IF(AND(ISNUMBER(OFFSET('Water Data'!$G$9,0,10*ROW('Water Data'!G20))),'Data Summary'!CD26="Yes"),OFFSET('Water Data'!$G$9,0,10*ROW('Water Data'!G20)),NA())</f>
        <v>#N/A</v>
      </c>
      <c r="P26" s="520" t="e">
        <f ca="1">+IF(AND(ISNUMBER(OFFSET('Water Data'!$H$4,0,10*ROW('Water Data'!H20))),'Data Summary'!CE26="Yes"),100-OFFSET('Water Data'!$H$4,0,10*ROW('Water Data'!H20)),NA())</f>
        <v>#N/A</v>
      </c>
      <c r="Q26" s="520" t="e">
        <f ca="1">+IF(AND(ISNUMBER(OFFSET('Water Data'!$H$6,0,10*ROW('Water Data'!H20))),'Data Summary'!CF26="Yes"),OFFSET('Water Data'!$H$6,0,10*ROW('Water Data'!H20)),NA())</f>
        <v>#N/A</v>
      </c>
      <c r="R26" s="520" t="e">
        <f ca="1">+IF(AND(ISNUMBER(OFFSET('Water Data'!$H$9,0,10*ROW('Water Data'!H20))),'Data Summary'!CG26="Yes"),OFFSET('Water Data'!$H$9,0,10*ROW('Water Data'!H20)),NA())</f>
        <v>#N/A</v>
      </c>
      <c r="S26" s="520" t="e">
        <f ca="1">+IF(AND(ISNUMBER(OFFSET('Water Data'!$I$4,0,10*ROW('Water Data'!I20))),'Data Summary'!CH26="Yes"),100-OFFSET('Water Data'!$I$4,0,10*ROW('Water Data'!I20)),NA())</f>
        <v>#N/A</v>
      </c>
      <c r="T26" s="520" t="e">
        <f ca="1">+IF(AND(ISNUMBER(OFFSET('Water Data'!$I$6,0,10*ROW('Water Data'!I20))),'Data Summary'!CI26="Yes"),OFFSET('Water Data'!$I$6,0,10*ROW('Water Data'!I20)),NA())</f>
        <v>#N/A</v>
      </c>
      <c r="U26" s="520" t="e">
        <f ca="1">+IF(AND(ISNUMBER(OFFSET('Water Data'!$I$9,0,10*ROW('Water Data'!I20))),'Data Summary'!CJ26="Yes"),OFFSET('Water Data'!$I$9,0,10*ROW('Water Data'!I20)),NA())</f>
        <v>#N/A</v>
      </c>
      <c r="V26" s="521" t="e">
        <f ca="1">+IF(AND(ISNUMBER(OFFSET('Sanitation Data'!$D$4,0,10*ROW('Sanitation Data'!D20))),'Data Summary'!CK26="Yes"),100-OFFSET('Sanitation Data'!$D$4,0,10*ROW('Sanitation Data'!D20)),NA())</f>
        <v>#N/A</v>
      </c>
      <c r="W26" s="521" t="e">
        <f ca="1">+IF(AND(ISNUMBER(OFFSET('Sanitation Data'!$D$6,0,10*ROW('Sanitation Data'!D20))),'Data Summary'!CL26="Yes"),OFFSET('Sanitation Data'!$D$6,0,10*ROW('Sanitation Data'!D20)),NA())</f>
        <v>#N/A</v>
      </c>
      <c r="X26" s="521" t="e">
        <f ca="1">+IF(AND(ISNUMBER(OFFSET('Sanitation Data'!$D$10,0,10*ROW('Sanitation Data'!D20))),'Data Summary'!CM26="Yes"),OFFSET('Sanitation Data'!$D$10,0,10*ROW('Sanitation Data'!D20)),NA())</f>
        <v>#N/A</v>
      </c>
      <c r="Y26" s="521" t="e">
        <f ca="1">+IF(AND(ISNUMBER(OFFSET('Sanitation Data'!$D$11,0,10*ROW('Sanitation Data'!D20))),'Data Summary'!CN26="Yes"),OFFSET('Sanitation Data'!$D$11,0,10*ROW('Sanitation Data'!D20)),NA())</f>
        <v>#N/A</v>
      </c>
      <c r="Z26" s="521" t="e">
        <f ca="1">+IF(AND(ISNUMBER(OFFSET('Sanitation Data'!$D$12,0,10*ROW('Sanitation Data'!D20))),'Data Summary'!CO26="Yes"),OFFSET('Sanitation Data'!$D$12,0,10*ROW('Sanitation Data'!D20)),NA())</f>
        <v>#N/A</v>
      </c>
      <c r="AA26" s="521" t="e">
        <f ca="1">+IF(AND(ISNUMBER(OFFSET('Sanitation Data'!$E$4,0,10*ROW('Sanitation Data'!E20))),'Data Summary'!CP26="Yes"),100-OFFSET('Sanitation Data'!$E$4,0,10*ROW('Sanitation Data'!E20)),NA())</f>
        <v>#N/A</v>
      </c>
      <c r="AB26" s="521" t="e">
        <f ca="1">+IF(AND(ISNUMBER(OFFSET('Sanitation Data'!$E$6,0,10*ROW('Sanitation Data'!E20))),'Data Summary'!CQ26="Yes"),OFFSET('Sanitation Data'!$E$6,0,10*ROW('Sanitation Data'!E20)),NA())</f>
        <v>#N/A</v>
      </c>
      <c r="AC26" s="521" t="e">
        <f ca="1">+IF(AND(ISNUMBER(OFFSET('Sanitation Data'!$E$10,0,10*ROW('Sanitation Data'!E20))),'Data Summary'!CR26="Yes"),OFFSET('Sanitation Data'!$E$10,0,10*ROW('Sanitation Data'!E20)),NA())</f>
        <v>#N/A</v>
      </c>
      <c r="AD26" s="521" t="e">
        <f ca="1">+IF(AND(ISNUMBER(OFFSET('Sanitation Data'!$E$11,0,10*ROW('Sanitation Data'!E20))),'Data Summary'!CS26="Yes"),OFFSET('Sanitation Data'!$E$11,0,10*ROW('Sanitation Data'!E20)),NA())</f>
        <v>#N/A</v>
      </c>
      <c r="AE26" s="521" t="e">
        <f ca="1">+IF(AND(ISNUMBER(OFFSET('Sanitation Data'!$E$12,0,10*ROW('Sanitation Data'!E20))),'Data Summary'!CT26="Yes"),OFFSET('Sanitation Data'!$E$12,0,10*ROW('Sanitation Data'!E20)),NA())</f>
        <v>#N/A</v>
      </c>
      <c r="AF26" s="521" t="e">
        <f ca="1">+IF(AND(ISNUMBER(OFFSET('Sanitation Data'!$F$4,0,10*ROW('Sanitation Data'!F20))),'Data Summary'!CU26="Yes"),100-OFFSET('Sanitation Data'!$F$4,0,10*ROW('Sanitation Data'!F20)),NA())</f>
        <v>#N/A</v>
      </c>
      <c r="AG26" s="521" t="e">
        <f ca="1">+IF(AND(ISNUMBER(OFFSET('Sanitation Data'!$F$6,0,10*ROW('Sanitation Data'!F20))),'Data Summary'!CV26="Yes"),OFFSET('Sanitation Data'!$F$6,0,10*ROW('Sanitation Data'!F20)),NA())</f>
        <v>#N/A</v>
      </c>
      <c r="AH26" s="521" t="e">
        <f ca="1">+IF(AND(ISNUMBER(OFFSET('Sanitation Data'!$F$10,0,10*ROW('Sanitation Data'!F20))),'Data Summary'!CW26="Yes"),OFFSET('Sanitation Data'!$F$10,0,10*ROW('Sanitation Data'!F20)),NA())</f>
        <v>#N/A</v>
      </c>
      <c r="AI26" s="521" t="e">
        <f ca="1">+IF(AND(ISNUMBER(OFFSET('Sanitation Data'!$F$11,0,10*ROW('Sanitation Data'!F20))),'Data Summary'!CX26="Yes"),OFFSET('Sanitation Data'!$F$11,0,10*ROW('Sanitation Data'!F20)),NA())</f>
        <v>#N/A</v>
      </c>
      <c r="AJ26" s="521" t="e">
        <f ca="1">+IF(AND(ISNUMBER(OFFSET('Sanitation Data'!$F$12,0,10*ROW('Sanitation Data'!F20))),'Data Summary'!CY26="Yes"),OFFSET('Sanitation Data'!$F$12,0,10*ROW('Sanitation Data'!F20)),NA())</f>
        <v>#N/A</v>
      </c>
      <c r="AK26" s="521" t="e">
        <f ca="1">+IF(AND(ISNUMBER(OFFSET('Sanitation Data'!$G$4,0,10*ROW('Sanitation Data'!G20))),'Data Summary'!CZ26="Yes"),100-OFFSET('Sanitation Data'!$G$4,0,10*ROW('Sanitation Data'!G20)),NA())</f>
        <v>#N/A</v>
      </c>
      <c r="AL26" s="521" t="e">
        <f ca="1">+IF(AND(ISNUMBER(OFFSET('Sanitation Data'!$G$6,0,10*ROW('Sanitation Data'!G20))),'Data Summary'!DA26="Yes"),OFFSET('Sanitation Data'!$G$6,0,10*ROW('Sanitation Data'!G20)),NA())</f>
        <v>#N/A</v>
      </c>
      <c r="AM26" s="521" t="e">
        <f ca="1">+IF(AND(ISNUMBER(OFFSET('Sanitation Data'!$G$10,0,10*ROW('Sanitation Data'!G20))),'Data Summary'!DB26="Yes"),OFFSET('Sanitation Data'!$G$10,0,10*ROW('Sanitation Data'!G20)),NA())</f>
        <v>#N/A</v>
      </c>
      <c r="AN26" s="521" t="e">
        <f ca="1">+IF(AND(ISNUMBER(OFFSET('Sanitation Data'!$G$11,0,10*ROW('Sanitation Data'!G20))),'Data Summary'!DC26="Yes"),OFFSET('Sanitation Data'!$G$11,0,10*ROW('Sanitation Data'!G20)),NA())</f>
        <v>#N/A</v>
      </c>
      <c r="AO26" s="521" t="e">
        <f ca="1">+IF(AND(ISNUMBER(OFFSET('Sanitation Data'!$G$12,0,10*ROW('Sanitation Data'!G20))),'Data Summary'!DD26="Yes"),OFFSET('Sanitation Data'!$G$12,0,10*ROW('Sanitation Data'!G20)),NA())</f>
        <v>#N/A</v>
      </c>
      <c r="AP26" s="521" t="e">
        <f ca="1">+IF(AND(ISNUMBER(OFFSET('Sanitation Data'!$H$4,0,10*ROW('Sanitation Data'!H20))),'Data Summary'!DE26="Yes"),100-OFFSET('Sanitation Data'!$H$4,0,10*ROW('Sanitation Data'!H20)),NA())</f>
        <v>#N/A</v>
      </c>
      <c r="AQ26" s="521" t="e">
        <f ca="1">+IF(AND(ISNUMBER(OFFSET('Sanitation Data'!$H$6,0,10*ROW('Sanitation Data'!H20))),'Data Summary'!DF26="Yes"),OFFSET('Sanitation Data'!$H$6,0,10*ROW('Sanitation Data'!H20)),NA())</f>
        <v>#N/A</v>
      </c>
      <c r="AR26" s="521" t="e">
        <f ca="1">+IF(AND(ISNUMBER(OFFSET('Sanitation Data'!$H$10,0,10*ROW('Sanitation Data'!H20))),'Data Summary'!DG26="Yes"),OFFSET('Sanitation Data'!$H$10,0,10*ROW('Sanitation Data'!H20)),NA())</f>
        <v>#N/A</v>
      </c>
      <c r="AS26" s="521" t="e">
        <f ca="1">+IF(AND(ISNUMBER(OFFSET('Sanitation Data'!$H$11,0,10*ROW('Sanitation Data'!H20))),'Data Summary'!DH26="Yes"),OFFSET('Sanitation Data'!$H$11,0,10*ROW('Sanitation Data'!H20)),NA())</f>
        <v>#N/A</v>
      </c>
      <c r="AT26" s="521" t="e">
        <f ca="1">+IF(AND(ISNUMBER(OFFSET('Sanitation Data'!$H$12,0,10*ROW('Sanitation Data'!H20))),'Data Summary'!DI26="Yes"),OFFSET('Sanitation Data'!$H$12,0,10*ROW('Sanitation Data'!H20)),NA())</f>
        <v>#N/A</v>
      </c>
      <c r="AU26" s="521" t="e">
        <f ca="1">+IF(AND(ISNUMBER(OFFSET('Sanitation Data'!$I$4,0,10*ROW('Sanitation Data'!I20))),'Data Summary'!DJ26="Yes"),100-OFFSET('Sanitation Data'!$I$4,0,10*ROW('Sanitation Data'!I20)),NA())</f>
        <v>#N/A</v>
      </c>
      <c r="AV26" s="521" t="e">
        <f ca="1">+IF(AND(ISNUMBER(OFFSET('Sanitation Data'!$I$6,0,10*ROW('Sanitation Data'!I20))),'Data Summary'!DK26="Yes"),OFFSET('Sanitation Data'!$I$6,0,10*ROW('Sanitation Data'!I20)),NA())</f>
        <v>#N/A</v>
      </c>
      <c r="AW26" s="521" t="e">
        <f ca="1">+IF(AND(ISNUMBER(OFFSET('Sanitation Data'!$I$10,0,10*ROW('Sanitation Data'!I20))),'Data Summary'!DL26="Yes"),OFFSET('Sanitation Data'!$I$10,0,10*ROW('Sanitation Data'!I20)),NA())</f>
        <v>#N/A</v>
      </c>
      <c r="AX26" s="521" t="e">
        <f ca="1">+IF(AND(ISNUMBER(OFFSET('Sanitation Data'!$I$11,0,10*ROW('Sanitation Data'!I20))),'Data Summary'!DM26="Yes"),OFFSET('Sanitation Data'!$I$11,0,10*ROW('Sanitation Data'!I20)),NA())</f>
        <v>#N/A</v>
      </c>
      <c r="AY26" s="521" t="e">
        <f ca="1">+IF(AND(ISNUMBER(OFFSET('Sanitation Data'!$I$12,0,10*ROW('Sanitation Data'!I20))),'Data Summary'!DN26="Yes"),OFFSET('Sanitation Data'!$I$12,0,10*ROW('Sanitation Data'!I20)),NA())</f>
        <v>#N/A</v>
      </c>
      <c r="AZ26" s="522" t="e">
        <f ca="1">+IF(AND(ISNUMBER(OFFSET('Hygiene Data'!$D$5,0,10*ROW('Hygiene Data'!D20))),'Data Summary'!DO26="Yes"),OFFSET('Hygiene Data'!$D$5,0,10*ROW('Hygiene Data'!D20)),NA())</f>
        <v>#N/A</v>
      </c>
      <c r="BA26" s="522" t="e">
        <f ca="1">+IF(AND(ISNUMBER(OFFSET('Hygiene Data'!$D$7,0,10*ROW('Hygiene Data'!D20))),'Data Summary'!DP26="Yes"),OFFSET('Hygiene Data'!$D$7,0,10*ROW('Hygiene Data'!D20)),NA())</f>
        <v>#N/A</v>
      </c>
      <c r="BB26" s="522" t="e">
        <f ca="1">+IF(AND(ISNUMBER(OFFSET('Hygiene Data'!$D$9,0,10*ROW('Hygiene Data'!D20))),'Data Summary'!DQ26="Yes"),OFFSET('Hygiene Data'!$D$9,0,10*ROW('Hygiene Data'!D20)),NA())</f>
        <v>#N/A</v>
      </c>
      <c r="BC26" s="522" t="e">
        <f ca="1">+IF(AND(ISNUMBER(OFFSET('Hygiene Data'!$E$5,0,10*ROW('Hygiene Data'!E20))),'Data Summary'!DR26="Yes"),OFFSET('Hygiene Data'!$E$5,0,10*ROW('Hygiene Data'!E20)),NA())</f>
        <v>#N/A</v>
      </c>
      <c r="BD26" s="522" t="e">
        <f ca="1">+IF(AND(ISNUMBER(OFFSET('Hygiene Data'!$E$7,0,10*ROW('Hygiene Data'!E20))),'Data Summary'!DS26="Yes"),OFFSET('Hygiene Data'!$E$7,0,10*ROW('Hygiene Data'!E20)),NA())</f>
        <v>#N/A</v>
      </c>
      <c r="BE26" s="522" t="e">
        <f ca="1">+IF(AND(ISNUMBER(OFFSET('Hygiene Data'!$E$9,0,10*ROW('Hygiene Data'!E20))),'Data Summary'!DT26="Yes"),OFFSET('Hygiene Data'!$E$9,0,10*ROW('Hygiene Data'!E20)),NA())</f>
        <v>#N/A</v>
      </c>
      <c r="BF26" s="522" t="e">
        <f ca="1">+IF(AND(ISNUMBER(OFFSET('Hygiene Data'!$F$5,0,10*ROW('Hygiene Data'!F20))),'Data Summary'!DU26="Yes"),OFFSET('Hygiene Data'!$F$5,0,10*ROW('Hygiene Data'!F20)),NA())</f>
        <v>#N/A</v>
      </c>
      <c r="BG26" s="522" t="e">
        <f ca="1">+IF(AND(ISNUMBER(OFFSET('Hygiene Data'!$F$7,0,10*ROW('Hygiene Data'!F20))),'Data Summary'!DV26="Yes"),OFFSET('Hygiene Data'!$F$7,0,10*ROW('Hygiene Data'!F20)),NA())</f>
        <v>#N/A</v>
      </c>
      <c r="BH26" s="522" t="e">
        <f ca="1">+IF(AND(ISNUMBER(OFFSET('Hygiene Data'!$F$9,0,10*ROW('Hygiene Data'!F20))),'Data Summary'!DW26="Yes"),OFFSET('Hygiene Data'!$F$9,0,10*ROW('Hygiene Data'!F20)),NA())</f>
        <v>#N/A</v>
      </c>
      <c r="BI26" s="522" t="e">
        <f ca="1">+IF(AND(ISNUMBER(OFFSET('Hygiene Data'!$G$5,0,10*ROW('Hygiene Data'!G20))),'Data Summary'!DX26="Yes"),OFFSET('Hygiene Data'!$G$5,0,10*ROW('Hygiene Data'!G20)),NA())</f>
        <v>#N/A</v>
      </c>
      <c r="BJ26" s="522" t="e">
        <f ca="1">+IF(AND(ISNUMBER(OFFSET('Hygiene Data'!$G$7,0,10*ROW('Hygiene Data'!G20))),'Data Summary'!DY26="Yes"),OFFSET('Hygiene Data'!$G$7,0,10*ROW('Hygiene Data'!G20)),NA())</f>
        <v>#N/A</v>
      </c>
      <c r="BK26" s="522" t="e">
        <f ca="1">+IF(AND(ISNUMBER(OFFSET('Hygiene Data'!$G$9,0,10*ROW('Hygiene Data'!G20))),'Data Summary'!DZ26="Yes"),OFFSET('Hygiene Data'!$G$9,0,10*ROW('Hygiene Data'!G20)),NA())</f>
        <v>#N/A</v>
      </c>
      <c r="BL26" s="522" t="e">
        <f ca="1">+IF(AND(ISNUMBER(OFFSET('Hygiene Data'!$H$5,0,10*ROW('Hygiene Data'!H20))),'Data Summary'!EA26="Yes"),OFFSET('Hygiene Data'!$H$5,0,10*ROW('Hygiene Data'!H20)),NA())</f>
        <v>#N/A</v>
      </c>
      <c r="BM26" s="522" t="e">
        <f ca="1">+IF(AND(ISNUMBER(OFFSET('Hygiene Data'!$H$7,0,10*ROW('Hygiene Data'!H20))),'Data Summary'!EB26="Yes"),OFFSET('Hygiene Data'!$H$7,0,10*ROW('Hygiene Data'!H20)),NA())</f>
        <v>#N/A</v>
      </c>
      <c r="BN26" s="522" t="e">
        <f ca="1">+IF(AND(ISNUMBER(OFFSET('Hygiene Data'!$H$9,0,10*ROW('Hygiene Data'!H20))),'Data Summary'!EC26="Yes"),OFFSET('Hygiene Data'!$H$9,0,10*ROW('Hygiene Data'!H20)),NA())</f>
        <v>#N/A</v>
      </c>
      <c r="BO26" s="522" t="e">
        <f ca="1">+IF(AND(ISNUMBER(OFFSET('Hygiene Data'!$I$5,0,10*ROW('Hygiene Data'!I20))),'Data Summary'!ED26="Yes"),OFFSET('Hygiene Data'!$I$5,0,10*ROW('Hygiene Data'!I20)),NA())</f>
        <v>#N/A</v>
      </c>
      <c r="BP26" s="522" t="e">
        <f ca="1">+IF(AND(ISNUMBER(OFFSET('Hygiene Data'!$I$7,0,10*ROW('Hygiene Data'!I20))),'Data Summary'!EE26="Yes"),OFFSET('Hygiene Data'!$I$7,0,10*ROW('Hygiene Data'!I20)),NA())</f>
        <v>#N/A</v>
      </c>
      <c r="BQ26" s="522" t="e">
        <f ca="1">+IF(AND(ISNUMBER(OFFSET('Hygiene Data'!$I$9,0,10*ROW('Hygiene Data'!I20))),'Data Summary'!EF26="Yes"),OFFSET('Hygiene Data'!$I$9,0,10*ROW('Hygiene Data'!I20)),NA())</f>
        <v>#N/A</v>
      </c>
    </row>
    <row r="27" spans="1:69" x14ac:dyDescent="0.25">
      <c r="A27" s="518" t="e">
        <f ca="1">+RIGHT('Data Summary'!A27,LEN('Data Summary'!A27)-9)</f>
        <v>#VALUE!</v>
      </c>
      <c r="B27" s="492" t="str">
        <f ca="1">+IF(ISTEXT('Data Summary'!B27),'Data Summary'!B27,"")</f>
        <v/>
      </c>
      <c r="C27" s="519" t="e">
        <f ca="1">+VALUE('Data Summary'!C27)</f>
        <v>#VALUE!</v>
      </c>
      <c r="D27" s="520" t="e">
        <f ca="1">+IF(AND(ISNUMBER(OFFSET('Water Data'!$D$4,0,10*ROW('Water Data'!D21))),'Data Summary'!BS27="Yes"),100-OFFSET('Water Data'!$D$4,0,10*ROW('Water Data'!D21)),NA())</f>
        <v>#N/A</v>
      </c>
      <c r="E27" s="520" t="e">
        <f ca="1">+IF(AND(ISNUMBER(OFFSET('Water Data'!$D$6,0,10*ROW('Water Data'!D21))),'Data Summary'!BT27="Yes"),OFFSET('Water Data'!$D$6,0,10*ROW('Water Data'!D21)),NA())</f>
        <v>#N/A</v>
      </c>
      <c r="F27" s="520" t="e">
        <f ca="1">+IF(AND(ISNUMBER(OFFSET('Water Data'!$D$9,0,10*ROW('Water Data'!D21))),'Data Summary'!BU27="Yes"),OFFSET('Water Data'!$D$9,0,10*ROW('Water Data'!D21)),NA())</f>
        <v>#N/A</v>
      </c>
      <c r="G27" s="520" t="e">
        <f ca="1">+IF(AND(ISNUMBER(OFFSET('Water Data'!$E$4,0,10*ROW('Water Data'!E21))),'Data Summary'!BV27="Yes"),100-OFFSET('Water Data'!$E$4,0,10*ROW('Water Data'!E21)),NA())</f>
        <v>#N/A</v>
      </c>
      <c r="H27" s="520" t="e">
        <f ca="1">+IF(AND(ISNUMBER(OFFSET('Water Data'!$E$6,0,10*ROW('Water Data'!E21))),'Data Summary'!BW27="Yes"),OFFSET('Water Data'!$E$6,0,10*ROW('Water Data'!E21)),NA())</f>
        <v>#N/A</v>
      </c>
      <c r="I27" s="520" t="e">
        <f ca="1">+IF(AND(ISNUMBER(OFFSET('Water Data'!$E$9,0,10*ROW('Water Data'!E21))),'Data Summary'!BX27="Yes"),OFFSET('Water Data'!$E$9,0,10*ROW('Water Data'!E21)),NA())</f>
        <v>#N/A</v>
      </c>
      <c r="J27" s="520" t="e">
        <f ca="1">+IF(AND(ISNUMBER(OFFSET('Water Data'!$F$4,0,10*ROW('Water Data'!F21))),'Data Summary'!BY27="Yes"),100-OFFSET('Water Data'!$F$4,0,10*ROW('Water Data'!F21)),NA())</f>
        <v>#N/A</v>
      </c>
      <c r="K27" s="520" t="e">
        <f ca="1">+IF(AND(ISNUMBER(OFFSET('Water Data'!$F$6,0,10*ROW('Water Data'!F21))),'Data Summary'!BZ27="Yes"),OFFSET('Water Data'!$F$6,0,10*ROW('Water Data'!F21)),NA())</f>
        <v>#N/A</v>
      </c>
      <c r="L27" s="520" t="e">
        <f ca="1">+IF(AND(ISNUMBER(OFFSET('Water Data'!$F$9,0,10*ROW('Water Data'!F21))),'Data Summary'!CA27="Yes"),OFFSET('Water Data'!$F$9,0,10*ROW('Water Data'!F21)),NA())</f>
        <v>#N/A</v>
      </c>
      <c r="M27" s="520" t="e">
        <f ca="1">+IF(AND(ISNUMBER(OFFSET('Water Data'!$G$4,0,10*ROW('Water Data'!G21))),'Data Summary'!CB27="Yes"),100-OFFSET('Water Data'!$G$4,0,10*ROW('Water Data'!G21)),NA())</f>
        <v>#N/A</v>
      </c>
      <c r="N27" s="520" t="e">
        <f ca="1">+IF(AND(ISNUMBER(OFFSET('Water Data'!$G$6,0,10*ROW('Water Data'!G21))),'Data Summary'!CC27="Yes"),OFFSET('Water Data'!$G$6,0,10*ROW('Water Data'!G21)),NA())</f>
        <v>#N/A</v>
      </c>
      <c r="O27" s="520" t="e">
        <f ca="1">+IF(AND(ISNUMBER(OFFSET('Water Data'!$G$9,0,10*ROW('Water Data'!G21))),'Data Summary'!CD27="Yes"),OFFSET('Water Data'!$G$9,0,10*ROW('Water Data'!G21)),NA())</f>
        <v>#N/A</v>
      </c>
      <c r="P27" s="520" t="e">
        <f ca="1">+IF(AND(ISNUMBER(OFFSET('Water Data'!$H$4,0,10*ROW('Water Data'!H21))),'Data Summary'!CE27="Yes"),100-OFFSET('Water Data'!$H$4,0,10*ROW('Water Data'!H21)),NA())</f>
        <v>#N/A</v>
      </c>
      <c r="Q27" s="520" t="e">
        <f ca="1">+IF(AND(ISNUMBER(OFFSET('Water Data'!$H$6,0,10*ROW('Water Data'!H21))),'Data Summary'!CF27="Yes"),OFFSET('Water Data'!$H$6,0,10*ROW('Water Data'!H21)),NA())</f>
        <v>#N/A</v>
      </c>
      <c r="R27" s="520" t="e">
        <f ca="1">+IF(AND(ISNUMBER(OFFSET('Water Data'!$H$9,0,10*ROW('Water Data'!H21))),'Data Summary'!CG27="Yes"),OFFSET('Water Data'!$H$9,0,10*ROW('Water Data'!H21)),NA())</f>
        <v>#N/A</v>
      </c>
      <c r="S27" s="520" t="e">
        <f ca="1">+IF(AND(ISNUMBER(OFFSET('Water Data'!$I$4,0,10*ROW('Water Data'!I21))),'Data Summary'!CH27="Yes"),100-OFFSET('Water Data'!$I$4,0,10*ROW('Water Data'!I21)),NA())</f>
        <v>#N/A</v>
      </c>
      <c r="T27" s="520" t="e">
        <f ca="1">+IF(AND(ISNUMBER(OFFSET('Water Data'!$I$6,0,10*ROW('Water Data'!I21))),'Data Summary'!CI27="Yes"),OFFSET('Water Data'!$I$6,0,10*ROW('Water Data'!I21)),NA())</f>
        <v>#N/A</v>
      </c>
      <c r="U27" s="520" t="e">
        <f ca="1">+IF(AND(ISNUMBER(OFFSET('Water Data'!$I$9,0,10*ROW('Water Data'!I21))),'Data Summary'!CJ27="Yes"),OFFSET('Water Data'!$I$9,0,10*ROW('Water Data'!I21)),NA())</f>
        <v>#N/A</v>
      </c>
      <c r="V27" s="521" t="e">
        <f ca="1">+IF(AND(ISNUMBER(OFFSET('Sanitation Data'!$D$4,0,10*ROW('Sanitation Data'!D21))),'Data Summary'!CK27="Yes"),100-OFFSET('Sanitation Data'!$D$4,0,10*ROW('Sanitation Data'!D21)),NA())</f>
        <v>#N/A</v>
      </c>
      <c r="W27" s="521" t="e">
        <f ca="1">+IF(AND(ISNUMBER(OFFSET('Sanitation Data'!$D$6,0,10*ROW('Sanitation Data'!D21))),'Data Summary'!CL27="Yes"),OFFSET('Sanitation Data'!$D$6,0,10*ROW('Sanitation Data'!D21)),NA())</f>
        <v>#N/A</v>
      </c>
      <c r="X27" s="521" t="e">
        <f ca="1">+IF(AND(ISNUMBER(OFFSET('Sanitation Data'!$D$10,0,10*ROW('Sanitation Data'!D21))),'Data Summary'!CM27="Yes"),OFFSET('Sanitation Data'!$D$10,0,10*ROW('Sanitation Data'!D21)),NA())</f>
        <v>#N/A</v>
      </c>
      <c r="Y27" s="521" t="e">
        <f ca="1">+IF(AND(ISNUMBER(OFFSET('Sanitation Data'!$D$11,0,10*ROW('Sanitation Data'!D21))),'Data Summary'!CN27="Yes"),OFFSET('Sanitation Data'!$D$11,0,10*ROW('Sanitation Data'!D21)),NA())</f>
        <v>#N/A</v>
      </c>
      <c r="Z27" s="521" t="e">
        <f ca="1">+IF(AND(ISNUMBER(OFFSET('Sanitation Data'!$D$12,0,10*ROW('Sanitation Data'!D21))),'Data Summary'!CO27="Yes"),OFFSET('Sanitation Data'!$D$12,0,10*ROW('Sanitation Data'!D21)),NA())</f>
        <v>#N/A</v>
      </c>
      <c r="AA27" s="521" t="e">
        <f ca="1">+IF(AND(ISNUMBER(OFFSET('Sanitation Data'!$E$4,0,10*ROW('Sanitation Data'!E21))),'Data Summary'!CP27="Yes"),100-OFFSET('Sanitation Data'!$E$4,0,10*ROW('Sanitation Data'!E21)),NA())</f>
        <v>#N/A</v>
      </c>
      <c r="AB27" s="521" t="e">
        <f ca="1">+IF(AND(ISNUMBER(OFFSET('Sanitation Data'!$E$6,0,10*ROW('Sanitation Data'!E21))),'Data Summary'!CQ27="Yes"),OFFSET('Sanitation Data'!$E$6,0,10*ROW('Sanitation Data'!E21)),NA())</f>
        <v>#N/A</v>
      </c>
      <c r="AC27" s="521" t="e">
        <f ca="1">+IF(AND(ISNUMBER(OFFSET('Sanitation Data'!$E$10,0,10*ROW('Sanitation Data'!E21))),'Data Summary'!CR27="Yes"),OFFSET('Sanitation Data'!$E$10,0,10*ROW('Sanitation Data'!E21)),NA())</f>
        <v>#N/A</v>
      </c>
      <c r="AD27" s="521" t="e">
        <f ca="1">+IF(AND(ISNUMBER(OFFSET('Sanitation Data'!$E$11,0,10*ROW('Sanitation Data'!E21))),'Data Summary'!CS27="Yes"),OFFSET('Sanitation Data'!$E$11,0,10*ROW('Sanitation Data'!E21)),NA())</f>
        <v>#N/A</v>
      </c>
      <c r="AE27" s="521" t="e">
        <f ca="1">+IF(AND(ISNUMBER(OFFSET('Sanitation Data'!$E$12,0,10*ROW('Sanitation Data'!E21))),'Data Summary'!CT27="Yes"),OFFSET('Sanitation Data'!$E$12,0,10*ROW('Sanitation Data'!E21)),NA())</f>
        <v>#N/A</v>
      </c>
      <c r="AF27" s="521" t="e">
        <f ca="1">+IF(AND(ISNUMBER(OFFSET('Sanitation Data'!$F$4,0,10*ROW('Sanitation Data'!F21))),'Data Summary'!CU27="Yes"),100-OFFSET('Sanitation Data'!$F$4,0,10*ROW('Sanitation Data'!F21)),NA())</f>
        <v>#N/A</v>
      </c>
      <c r="AG27" s="521" t="e">
        <f ca="1">+IF(AND(ISNUMBER(OFFSET('Sanitation Data'!$F$6,0,10*ROW('Sanitation Data'!F21))),'Data Summary'!CV27="Yes"),OFFSET('Sanitation Data'!$F$6,0,10*ROW('Sanitation Data'!F21)),NA())</f>
        <v>#N/A</v>
      </c>
      <c r="AH27" s="521" t="e">
        <f ca="1">+IF(AND(ISNUMBER(OFFSET('Sanitation Data'!$F$10,0,10*ROW('Sanitation Data'!F21))),'Data Summary'!CW27="Yes"),OFFSET('Sanitation Data'!$F$10,0,10*ROW('Sanitation Data'!F21)),NA())</f>
        <v>#N/A</v>
      </c>
      <c r="AI27" s="521" t="e">
        <f ca="1">+IF(AND(ISNUMBER(OFFSET('Sanitation Data'!$F$11,0,10*ROW('Sanitation Data'!F21))),'Data Summary'!CX27="Yes"),OFFSET('Sanitation Data'!$F$11,0,10*ROW('Sanitation Data'!F21)),NA())</f>
        <v>#N/A</v>
      </c>
      <c r="AJ27" s="521" t="e">
        <f ca="1">+IF(AND(ISNUMBER(OFFSET('Sanitation Data'!$F$12,0,10*ROW('Sanitation Data'!F21))),'Data Summary'!CY27="Yes"),OFFSET('Sanitation Data'!$F$12,0,10*ROW('Sanitation Data'!F21)),NA())</f>
        <v>#N/A</v>
      </c>
      <c r="AK27" s="521" t="e">
        <f ca="1">+IF(AND(ISNUMBER(OFFSET('Sanitation Data'!$G$4,0,10*ROW('Sanitation Data'!G21))),'Data Summary'!CZ27="Yes"),100-OFFSET('Sanitation Data'!$G$4,0,10*ROW('Sanitation Data'!G21)),NA())</f>
        <v>#N/A</v>
      </c>
      <c r="AL27" s="521" t="e">
        <f ca="1">+IF(AND(ISNUMBER(OFFSET('Sanitation Data'!$G$6,0,10*ROW('Sanitation Data'!G21))),'Data Summary'!DA27="Yes"),OFFSET('Sanitation Data'!$G$6,0,10*ROW('Sanitation Data'!G21)),NA())</f>
        <v>#N/A</v>
      </c>
      <c r="AM27" s="521" t="e">
        <f ca="1">+IF(AND(ISNUMBER(OFFSET('Sanitation Data'!$G$10,0,10*ROW('Sanitation Data'!G21))),'Data Summary'!DB27="Yes"),OFFSET('Sanitation Data'!$G$10,0,10*ROW('Sanitation Data'!G21)),NA())</f>
        <v>#N/A</v>
      </c>
      <c r="AN27" s="521" t="e">
        <f ca="1">+IF(AND(ISNUMBER(OFFSET('Sanitation Data'!$G$11,0,10*ROW('Sanitation Data'!G21))),'Data Summary'!DC27="Yes"),OFFSET('Sanitation Data'!$G$11,0,10*ROW('Sanitation Data'!G21)),NA())</f>
        <v>#N/A</v>
      </c>
      <c r="AO27" s="521" t="e">
        <f ca="1">+IF(AND(ISNUMBER(OFFSET('Sanitation Data'!$G$12,0,10*ROW('Sanitation Data'!G21))),'Data Summary'!DD27="Yes"),OFFSET('Sanitation Data'!$G$12,0,10*ROW('Sanitation Data'!G21)),NA())</f>
        <v>#N/A</v>
      </c>
      <c r="AP27" s="521" t="e">
        <f ca="1">+IF(AND(ISNUMBER(OFFSET('Sanitation Data'!$H$4,0,10*ROW('Sanitation Data'!H21))),'Data Summary'!DE27="Yes"),100-OFFSET('Sanitation Data'!$H$4,0,10*ROW('Sanitation Data'!H21)),NA())</f>
        <v>#N/A</v>
      </c>
      <c r="AQ27" s="521" t="e">
        <f ca="1">+IF(AND(ISNUMBER(OFFSET('Sanitation Data'!$H$6,0,10*ROW('Sanitation Data'!H21))),'Data Summary'!DF27="Yes"),OFFSET('Sanitation Data'!$H$6,0,10*ROW('Sanitation Data'!H21)),NA())</f>
        <v>#N/A</v>
      </c>
      <c r="AR27" s="521" t="e">
        <f ca="1">+IF(AND(ISNUMBER(OFFSET('Sanitation Data'!$H$10,0,10*ROW('Sanitation Data'!H21))),'Data Summary'!DG27="Yes"),OFFSET('Sanitation Data'!$H$10,0,10*ROW('Sanitation Data'!H21)),NA())</f>
        <v>#N/A</v>
      </c>
      <c r="AS27" s="521" t="e">
        <f ca="1">+IF(AND(ISNUMBER(OFFSET('Sanitation Data'!$H$11,0,10*ROW('Sanitation Data'!H21))),'Data Summary'!DH27="Yes"),OFFSET('Sanitation Data'!$H$11,0,10*ROW('Sanitation Data'!H21)),NA())</f>
        <v>#N/A</v>
      </c>
      <c r="AT27" s="521" t="e">
        <f ca="1">+IF(AND(ISNUMBER(OFFSET('Sanitation Data'!$H$12,0,10*ROW('Sanitation Data'!H21))),'Data Summary'!DI27="Yes"),OFFSET('Sanitation Data'!$H$12,0,10*ROW('Sanitation Data'!H21)),NA())</f>
        <v>#N/A</v>
      </c>
      <c r="AU27" s="521" t="e">
        <f ca="1">+IF(AND(ISNUMBER(OFFSET('Sanitation Data'!$I$4,0,10*ROW('Sanitation Data'!I21))),'Data Summary'!DJ27="Yes"),100-OFFSET('Sanitation Data'!$I$4,0,10*ROW('Sanitation Data'!I21)),NA())</f>
        <v>#N/A</v>
      </c>
      <c r="AV27" s="521" t="e">
        <f ca="1">+IF(AND(ISNUMBER(OFFSET('Sanitation Data'!$I$6,0,10*ROW('Sanitation Data'!I21))),'Data Summary'!DK27="Yes"),OFFSET('Sanitation Data'!$I$6,0,10*ROW('Sanitation Data'!I21)),NA())</f>
        <v>#N/A</v>
      </c>
      <c r="AW27" s="521" t="e">
        <f ca="1">+IF(AND(ISNUMBER(OFFSET('Sanitation Data'!$I$10,0,10*ROW('Sanitation Data'!I21))),'Data Summary'!DL27="Yes"),OFFSET('Sanitation Data'!$I$10,0,10*ROW('Sanitation Data'!I21)),NA())</f>
        <v>#N/A</v>
      </c>
      <c r="AX27" s="521" t="e">
        <f ca="1">+IF(AND(ISNUMBER(OFFSET('Sanitation Data'!$I$11,0,10*ROW('Sanitation Data'!I21))),'Data Summary'!DM27="Yes"),OFFSET('Sanitation Data'!$I$11,0,10*ROW('Sanitation Data'!I21)),NA())</f>
        <v>#N/A</v>
      </c>
      <c r="AY27" s="521" t="e">
        <f ca="1">+IF(AND(ISNUMBER(OFFSET('Sanitation Data'!$I$12,0,10*ROW('Sanitation Data'!I21))),'Data Summary'!DN27="Yes"),OFFSET('Sanitation Data'!$I$12,0,10*ROW('Sanitation Data'!I21)),NA())</f>
        <v>#N/A</v>
      </c>
      <c r="AZ27" s="522" t="e">
        <f ca="1">+IF(AND(ISNUMBER(OFFSET('Hygiene Data'!$D$5,0,10*ROW('Hygiene Data'!D21))),'Data Summary'!DO27="Yes"),OFFSET('Hygiene Data'!$D$5,0,10*ROW('Hygiene Data'!D21)),NA())</f>
        <v>#N/A</v>
      </c>
      <c r="BA27" s="522" t="e">
        <f ca="1">+IF(AND(ISNUMBER(OFFSET('Hygiene Data'!$D$7,0,10*ROW('Hygiene Data'!D21))),'Data Summary'!DP27="Yes"),OFFSET('Hygiene Data'!$D$7,0,10*ROW('Hygiene Data'!D21)),NA())</f>
        <v>#N/A</v>
      </c>
      <c r="BB27" s="522" t="e">
        <f ca="1">+IF(AND(ISNUMBER(OFFSET('Hygiene Data'!$D$9,0,10*ROW('Hygiene Data'!D21))),'Data Summary'!DQ27="Yes"),OFFSET('Hygiene Data'!$D$9,0,10*ROW('Hygiene Data'!D21)),NA())</f>
        <v>#N/A</v>
      </c>
      <c r="BC27" s="522" t="e">
        <f ca="1">+IF(AND(ISNUMBER(OFFSET('Hygiene Data'!$E$5,0,10*ROW('Hygiene Data'!E21))),'Data Summary'!DR27="Yes"),OFFSET('Hygiene Data'!$E$5,0,10*ROW('Hygiene Data'!E21)),NA())</f>
        <v>#N/A</v>
      </c>
      <c r="BD27" s="522" t="e">
        <f ca="1">+IF(AND(ISNUMBER(OFFSET('Hygiene Data'!$E$7,0,10*ROW('Hygiene Data'!E21))),'Data Summary'!DS27="Yes"),OFFSET('Hygiene Data'!$E$7,0,10*ROW('Hygiene Data'!E21)),NA())</f>
        <v>#N/A</v>
      </c>
      <c r="BE27" s="522" t="e">
        <f ca="1">+IF(AND(ISNUMBER(OFFSET('Hygiene Data'!$E$9,0,10*ROW('Hygiene Data'!E21))),'Data Summary'!DT27="Yes"),OFFSET('Hygiene Data'!$E$9,0,10*ROW('Hygiene Data'!E21)),NA())</f>
        <v>#N/A</v>
      </c>
      <c r="BF27" s="522" t="e">
        <f ca="1">+IF(AND(ISNUMBER(OFFSET('Hygiene Data'!$F$5,0,10*ROW('Hygiene Data'!F21))),'Data Summary'!DU27="Yes"),OFFSET('Hygiene Data'!$F$5,0,10*ROW('Hygiene Data'!F21)),NA())</f>
        <v>#N/A</v>
      </c>
      <c r="BG27" s="522" t="e">
        <f ca="1">+IF(AND(ISNUMBER(OFFSET('Hygiene Data'!$F$7,0,10*ROW('Hygiene Data'!F21))),'Data Summary'!DV27="Yes"),OFFSET('Hygiene Data'!$F$7,0,10*ROW('Hygiene Data'!F21)),NA())</f>
        <v>#N/A</v>
      </c>
      <c r="BH27" s="522" t="e">
        <f ca="1">+IF(AND(ISNUMBER(OFFSET('Hygiene Data'!$F$9,0,10*ROW('Hygiene Data'!F21))),'Data Summary'!DW27="Yes"),OFFSET('Hygiene Data'!$F$9,0,10*ROW('Hygiene Data'!F21)),NA())</f>
        <v>#N/A</v>
      </c>
      <c r="BI27" s="522" t="e">
        <f ca="1">+IF(AND(ISNUMBER(OFFSET('Hygiene Data'!$G$5,0,10*ROW('Hygiene Data'!G21))),'Data Summary'!DX27="Yes"),OFFSET('Hygiene Data'!$G$5,0,10*ROW('Hygiene Data'!G21)),NA())</f>
        <v>#N/A</v>
      </c>
      <c r="BJ27" s="522" t="e">
        <f ca="1">+IF(AND(ISNUMBER(OFFSET('Hygiene Data'!$G$7,0,10*ROW('Hygiene Data'!G21))),'Data Summary'!DY27="Yes"),OFFSET('Hygiene Data'!$G$7,0,10*ROW('Hygiene Data'!G21)),NA())</f>
        <v>#N/A</v>
      </c>
      <c r="BK27" s="522" t="e">
        <f ca="1">+IF(AND(ISNUMBER(OFFSET('Hygiene Data'!$G$9,0,10*ROW('Hygiene Data'!G21))),'Data Summary'!DZ27="Yes"),OFFSET('Hygiene Data'!$G$9,0,10*ROW('Hygiene Data'!G21)),NA())</f>
        <v>#N/A</v>
      </c>
      <c r="BL27" s="522" t="e">
        <f ca="1">+IF(AND(ISNUMBER(OFFSET('Hygiene Data'!$H$5,0,10*ROW('Hygiene Data'!H21))),'Data Summary'!EA27="Yes"),OFFSET('Hygiene Data'!$H$5,0,10*ROW('Hygiene Data'!H21)),NA())</f>
        <v>#N/A</v>
      </c>
      <c r="BM27" s="522" t="e">
        <f ca="1">+IF(AND(ISNUMBER(OFFSET('Hygiene Data'!$H$7,0,10*ROW('Hygiene Data'!H21))),'Data Summary'!EB27="Yes"),OFFSET('Hygiene Data'!$H$7,0,10*ROW('Hygiene Data'!H21)),NA())</f>
        <v>#N/A</v>
      </c>
      <c r="BN27" s="522" t="e">
        <f ca="1">+IF(AND(ISNUMBER(OFFSET('Hygiene Data'!$H$9,0,10*ROW('Hygiene Data'!H21))),'Data Summary'!EC27="Yes"),OFFSET('Hygiene Data'!$H$9,0,10*ROW('Hygiene Data'!H21)),NA())</f>
        <v>#N/A</v>
      </c>
      <c r="BO27" s="522" t="e">
        <f ca="1">+IF(AND(ISNUMBER(OFFSET('Hygiene Data'!$I$5,0,10*ROW('Hygiene Data'!I21))),'Data Summary'!ED27="Yes"),OFFSET('Hygiene Data'!$I$5,0,10*ROW('Hygiene Data'!I21)),NA())</f>
        <v>#N/A</v>
      </c>
      <c r="BP27" s="522" t="e">
        <f ca="1">+IF(AND(ISNUMBER(OFFSET('Hygiene Data'!$I$7,0,10*ROW('Hygiene Data'!I21))),'Data Summary'!EE27="Yes"),OFFSET('Hygiene Data'!$I$7,0,10*ROW('Hygiene Data'!I21)),NA())</f>
        <v>#N/A</v>
      </c>
      <c r="BQ27" s="522" t="e">
        <f ca="1">+IF(AND(ISNUMBER(OFFSET('Hygiene Data'!$I$9,0,10*ROW('Hygiene Data'!I21))),'Data Summary'!EF27="Yes"),OFFSET('Hygiene Data'!$I$9,0,10*ROW('Hygiene Data'!I21)),NA())</f>
        <v>#N/A</v>
      </c>
    </row>
    <row r="28" spans="1:69" x14ac:dyDescent="0.25">
      <c r="A28" s="518" t="e">
        <f ca="1">+RIGHT('Data Summary'!A28,LEN('Data Summary'!A28)-9)</f>
        <v>#VALUE!</v>
      </c>
      <c r="B28" s="492" t="str">
        <f ca="1">+IF(ISTEXT('Data Summary'!B28),'Data Summary'!B28,"")</f>
        <v/>
      </c>
      <c r="C28" s="519" t="e">
        <f ca="1">+VALUE('Data Summary'!C28)</f>
        <v>#VALUE!</v>
      </c>
      <c r="D28" s="520" t="e">
        <f ca="1">+IF(AND(ISNUMBER(OFFSET('Water Data'!$D$4,0,10*ROW('Water Data'!D22))),'Data Summary'!BS28="Yes"),100-OFFSET('Water Data'!$D$4,0,10*ROW('Water Data'!D22)),NA())</f>
        <v>#N/A</v>
      </c>
      <c r="E28" s="520" t="e">
        <f ca="1">+IF(AND(ISNUMBER(OFFSET('Water Data'!$D$6,0,10*ROW('Water Data'!D22))),'Data Summary'!BT28="Yes"),OFFSET('Water Data'!$D$6,0,10*ROW('Water Data'!D22)),NA())</f>
        <v>#N/A</v>
      </c>
      <c r="F28" s="520" t="e">
        <f ca="1">+IF(AND(ISNUMBER(OFFSET('Water Data'!$D$9,0,10*ROW('Water Data'!D22))),'Data Summary'!BU28="Yes"),OFFSET('Water Data'!$D$9,0,10*ROW('Water Data'!D22)),NA())</f>
        <v>#N/A</v>
      </c>
      <c r="G28" s="520" t="e">
        <f ca="1">+IF(AND(ISNUMBER(OFFSET('Water Data'!$E$4,0,10*ROW('Water Data'!E22))),'Data Summary'!BV28="Yes"),100-OFFSET('Water Data'!$E$4,0,10*ROW('Water Data'!E22)),NA())</f>
        <v>#N/A</v>
      </c>
      <c r="H28" s="520" t="e">
        <f ca="1">+IF(AND(ISNUMBER(OFFSET('Water Data'!$E$6,0,10*ROW('Water Data'!E22))),'Data Summary'!BW28="Yes"),OFFSET('Water Data'!$E$6,0,10*ROW('Water Data'!E22)),NA())</f>
        <v>#N/A</v>
      </c>
      <c r="I28" s="520" t="e">
        <f ca="1">+IF(AND(ISNUMBER(OFFSET('Water Data'!$E$9,0,10*ROW('Water Data'!E22))),'Data Summary'!BX28="Yes"),OFFSET('Water Data'!$E$9,0,10*ROW('Water Data'!E22)),NA())</f>
        <v>#N/A</v>
      </c>
      <c r="J28" s="520" t="e">
        <f ca="1">+IF(AND(ISNUMBER(OFFSET('Water Data'!$F$4,0,10*ROW('Water Data'!F22))),'Data Summary'!BY28="Yes"),100-OFFSET('Water Data'!$F$4,0,10*ROW('Water Data'!F22)),NA())</f>
        <v>#N/A</v>
      </c>
      <c r="K28" s="520" t="e">
        <f ca="1">+IF(AND(ISNUMBER(OFFSET('Water Data'!$F$6,0,10*ROW('Water Data'!F22))),'Data Summary'!BZ28="Yes"),OFFSET('Water Data'!$F$6,0,10*ROW('Water Data'!F22)),NA())</f>
        <v>#N/A</v>
      </c>
      <c r="L28" s="520" t="e">
        <f ca="1">+IF(AND(ISNUMBER(OFFSET('Water Data'!$F$9,0,10*ROW('Water Data'!F22))),'Data Summary'!CA28="Yes"),OFFSET('Water Data'!$F$9,0,10*ROW('Water Data'!F22)),NA())</f>
        <v>#N/A</v>
      </c>
      <c r="M28" s="520" t="e">
        <f ca="1">+IF(AND(ISNUMBER(OFFSET('Water Data'!$G$4,0,10*ROW('Water Data'!G22))),'Data Summary'!CB28="Yes"),100-OFFSET('Water Data'!$G$4,0,10*ROW('Water Data'!G22)),NA())</f>
        <v>#N/A</v>
      </c>
      <c r="N28" s="520" t="e">
        <f ca="1">+IF(AND(ISNUMBER(OFFSET('Water Data'!$G$6,0,10*ROW('Water Data'!G22))),'Data Summary'!CC28="Yes"),OFFSET('Water Data'!$G$6,0,10*ROW('Water Data'!G22)),NA())</f>
        <v>#N/A</v>
      </c>
      <c r="O28" s="520" t="e">
        <f ca="1">+IF(AND(ISNUMBER(OFFSET('Water Data'!$G$9,0,10*ROW('Water Data'!G22))),'Data Summary'!CD28="Yes"),OFFSET('Water Data'!$G$9,0,10*ROW('Water Data'!G22)),NA())</f>
        <v>#N/A</v>
      </c>
      <c r="P28" s="520" t="e">
        <f ca="1">+IF(AND(ISNUMBER(OFFSET('Water Data'!$H$4,0,10*ROW('Water Data'!H22))),'Data Summary'!CE28="Yes"),100-OFFSET('Water Data'!$H$4,0,10*ROW('Water Data'!H22)),NA())</f>
        <v>#N/A</v>
      </c>
      <c r="Q28" s="520" t="e">
        <f ca="1">+IF(AND(ISNUMBER(OFFSET('Water Data'!$H$6,0,10*ROW('Water Data'!H22))),'Data Summary'!CF28="Yes"),OFFSET('Water Data'!$H$6,0,10*ROW('Water Data'!H22)),NA())</f>
        <v>#N/A</v>
      </c>
      <c r="R28" s="520" t="e">
        <f ca="1">+IF(AND(ISNUMBER(OFFSET('Water Data'!$H$9,0,10*ROW('Water Data'!H22))),'Data Summary'!CG28="Yes"),OFFSET('Water Data'!$H$9,0,10*ROW('Water Data'!H22)),NA())</f>
        <v>#N/A</v>
      </c>
      <c r="S28" s="520" t="e">
        <f ca="1">+IF(AND(ISNUMBER(OFFSET('Water Data'!$I$4,0,10*ROW('Water Data'!I22))),'Data Summary'!CH28="Yes"),100-OFFSET('Water Data'!$I$4,0,10*ROW('Water Data'!I22)),NA())</f>
        <v>#N/A</v>
      </c>
      <c r="T28" s="520" t="e">
        <f ca="1">+IF(AND(ISNUMBER(OFFSET('Water Data'!$I$6,0,10*ROW('Water Data'!I22))),'Data Summary'!CI28="Yes"),OFFSET('Water Data'!$I$6,0,10*ROW('Water Data'!I22)),NA())</f>
        <v>#N/A</v>
      </c>
      <c r="U28" s="520" t="e">
        <f ca="1">+IF(AND(ISNUMBER(OFFSET('Water Data'!$I$9,0,10*ROW('Water Data'!I22))),'Data Summary'!CJ28="Yes"),OFFSET('Water Data'!$I$9,0,10*ROW('Water Data'!I22)),NA())</f>
        <v>#N/A</v>
      </c>
      <c r="V28" s="521" t="e">
        <f ca="1">+IF(AND(ISNUMBER(OFFSET('Sanitation Data'!$D$4,0,10*ROW('Sanitation Data'!D22))),'Data Summary'!CK28="Yes"),100-OFFSET('Sanitation Data'!$D$4,0,10*ROW('Sanitation Data'!D22)),NA())</f>
        <v>#N/A</v>
      </c>
      <c r="W28" s="521" t="e">
        <f ca="1">+IF(AND(ISNUMBER(OFFSET('Sanitation Data'!$D$6,0,10*ROW('Sanitation Data'!D22))),'Data Summary'!CL28="Yes"),OFFSET('Sanitation Data'!$D$6,0,10*ROW('Sanitation Data'!D22)),NA())</f>
        <v>#N/A</v>
      </c>
      <c r="X28" s="521" t="e">
        <f ca="1">+IF(AND(ISNUMBER(OFFSET('Sanitation Data'!$D$10,0,10*ROW('Sanitation Data'!D22))),'Data Summary'!CM28="Yes"),OFFSET('Sanitation Data'!$D$10,0,10*ROW('Sanitation Data'!D22)),NA())</f>
        <v>#N/A</v>
      </c>
      <c r="Y28" s="521" t="e">
        <f ca="1">+IF(AND(ISNUMBER(OFFSET('Sanitation Data'!$D$11,0,10*ROW('Sanitation Data'!D22))),'Data Summary'!CN28="Yes"),OFFSET('Sanitation Data'!$D$11,0,10*ROW('Sanitation Data'!D22)),NA())</f>
        <v>#N/A</v>
      </c>
      <c r="Z28" s="521" t="e">
        <f ca="1">+IF(AND(ISNUMBER(OFFSET('Sanitation Data'!$D$12,0,10*ROW('Sanitation Data'!D22))),'Data Summary'!CO28="Yes"),OFFSET('Sanitation Data'!$D$12,0,10*ROW('Sanitation Data'!D22)),NA())</f>
        <v>#N/A</v>
      </c>
      <c r="AA28" s="521" t="e">
        <f ca="1">+IF(AND(ISNUMBER(OFFSET('Sanitation Data'!$E$4,0,10*ROW('Sanitation Data'!E22))),'Data Summary'!CP28="Yes"),100-OFFSET('Sanitation Data'!$E$4,0,10*ROW('Sanitation Data'!E22)),NA())</f>
        <v>#N/A</v>
      </c>
      <c r="AB28" s="521" t="e">
        <f ca="1">+IF(AND(ISNUMBER(OFFSET('Sanitation Data'!$E$6,0,10*ROW('Sanitation Data'!E22))),'Data Summary'!CQ28="Yes"),OFFSET('Sanitation Data'!$E$6,0,10*ROW('Sanitation Data'!E22)),NA())</f>
        <v>#N/A</v>
      </c>
      <c r="AC28" s="521" t="e">
        <f ca="1">+IF(AND(ISNUMBER(OFFSET('Sanitation Data'!$E$10,0,10*ROW('Sanitation Data'!E22))),'Data Summary'!CR28="Yes"),OFFSET('Sanitation Data'!$E$10,0,10*ROW('Sanitation Data'!E22)),NA())</f>
        <v>#N/A</v>
      </c>
      <c r="AD28" s="521" t="e">
        <f ca="1">+IF(AND(ISNUMBER(OFFSET('Sanitation Data'!$E$11,0,10*ROW('Sanitation Data'!E22))),'Data Summary'!CS28="Yes"),OFFSET('Sanitation Data'!$E$11,0,10*ROW('Sanitation Data'!E22)),NA())</f>
        <v>#N/A</v>
      </c>
      <c r="AE28" s="521" t="e">
        <f ca="1">+IF(AND(ISNUMBER(OFFSET('Sanitation Data'!$E$12,0,10*ROW('Sanitation Data'!E22))),'Data Summary'!CT28="Yes"),OFFSET('Sanitation Data'!$E$12,0,10*ROW('Sanitation Data'!E22)),NA())</f>
        <v>#N/A</v>
      </c>
      <c r="AF28" s="521" t="e">
        <f ca="1">+IF(AND(ISNUMBER(OFFSET('Sanitation Data'!$F$4,0,10*ROW('Sanitation Data'!F22))),'Data Summary'!CU28="Yes"),100-OFFSET('Sanitation Data'!$F$4,0,10*ROW('Sanitation Data'!F22)),NA())</f>
        <v>#N/A</v>
      </c>
      <c r="AG28" s="521" t="e">
        <f ca="1">+IF(AND(ISNUMBER(OFFSET('Sanitation Data'!$F$6,0,10*ROW('Sanitation Data'!F22))),'Data Summary'!CV28="Yes"),OFFSET('Sanitation Data'!$F$6,0,10*ROW('Sanitation Data'!F22)),NA())</f>
        <v>#N/A</v>
      </c>
      <c r="AH28" s="521" t="e">
        <f ca="1">+IF(AND(ISNUMBER(OFFSET('Sanitation Data'!$F$10,0,10*ROW('Sanitation Data'!F22))),'Data Summary'!CW28="Yes"),OFFSET('Sanitation Data'!$F$10,0,10*ROW('Sanitation Data'!F22)),NA())</f>
        <v>#N/A</v>
      </c>
      <c r="AI28" s="521" t="e">
        <f ca="1">+IF(AND(ISNUMBER(OFFSET('Sanitation Data'!$F$11,0,10*ROW('Sanitation Data'!F22))),'Data Summary'!CX28="Yes"),OFFSET('Sanitation Data'!$F$11,0,10*ROW('Sanitation Data'!F22)),NA())</f>
        <v>#N/A</v>
      </c>
      <c r="AJ28" s="521" t="e">
        <f ca="1">+IF(AND(ISNUMBER(OFFSET('Sanitation Data'!$F$12,0,10*ROW('Sanitation Data'!F22))),'Data Summary'!CY28="Yes"),OFFSET('Sanitation Data'!$F$12,0,10*ROW('Sanitation Data'!F22)),NA())</f>
        <v>#N/A</v>
      </c>
      <c r="AK28" s="521" t="e">
        <f ca="1">+IF(AND(ISNUMBER(OFFSET('Sanitation Data'!$G$4,0,10*ROW('Sanitation Data'!G22))),'Data Summary'!CZ28="Yes"),100-OFFSET('Sanitation Data'!$G$4,0,10*ROW('Sanitation Data'!G22)),NA())</f>
        <v>#N/A</v>
      </c>
      <c r="AL28" s="521" t="e">
        <f ca="1">+IF(AND(ISNUMBER(OFFSET('Sanitation Data'!$G$6,0,10*ROW('Sanitation Data'!G22))),'Data Summary'!DA28="Yes"),OFFSET('Sanitation Data'!$G$6,0,10*ROW('Sanitation Data'!G22)),NA())</f>
        <v>#N/A</v>
      </c>
      <c r="AM28" s="521" t="e">
        <f ca="1">+IF(AND(ISNUMBER(OFFSET('Sanitation Data'!$G$10,0,10*ROW('Sanitation Data'!G22))),'Data Summary'!DB28="Yes"),OFFSET('Sanitation Data'!$G$10,0,10*ROW('Sanitation Data'!G22)),NA())</f>
        <v>#N/A</v>
      </c>
      <c r="AN28" s="521" t="e">
        <f ca="1">+IF(AND(ISNUMBER(OFFSET('Sanitation Data'!$G$11,0,10*ROW('Sanitation Data'!G22))),'Data Summary'!DC28="Yes"),OFFSET('Sanitation Data'!$G$11,0,10*ROW('Sanitation Data'!G22)),NA())</f>
        <v>#N/A</v>
      </c>
      <c r="AO28" s="521" t="e">
        <f ca="1">+IF(AND(ISNUMBER(OFFSET('Sanitation Data'!$G$12,0,10*ROW('Sanitation Data'!G22))),'Data Summary'!DD28="Yes"),OFFSET('Sanitation Data'!$G$12,0,10*ROW('Sanitation Data'!G22)),NA())</f>
        <v>#N/A</v>
      </c>
      <c r="AP28" s="521" t="e">
        <f ca="1">+IF(AND(ISNUMBER(OFFSET('Sanitation Data'!$H$4,0,10*ROW('Sanitation Data'!H22))),'Data Summary'!DE28="Yes"),100-OFFSET('Sanitation Data'!$H$4,0,10*ROW('Sanitation Data'!H22)),NA())</f>
        <v>#N/A</v>
      </c>
      <c r="AQ28" s="521" t="e">
        <f ca="1">+IF(AND(ISNUMBER(OFFSET('Sanitation Data'!$H$6,0,10*ROW('Sanitation Data'!H22))),'Data Summary'!DF28="Yes"),OFFSET('Sanitation Data'!$H$6,0,10*ROW('Sanitation Data'!H22)),NA())</f>
        <v>#N/A</v>
      </c>
      <c r="AR28" s="521" t="e">
        <f ca="1">+IF(AND(ISNUMBER(OFFSET('Sanitation Data'!$H$10,0,10*ROW('Sanitation Data'!H22))),'Data Summary'!DG28="Yes"),OFFSET('Sanitation Data'!$H$10,0,10*ROW('Sanitation Data'!H22)),NA())</f>
        <v>#N/A</v>
      </c>
      <c r="AS28" s="521" t="e">
        <f ca="1">+IF(AND(ISNUMBER(OFFSET('Sanitation Data'!$H$11,0,10*ROW('Sanitation Data'!H22))),'Data Summary'!DH28="Yes"),OFFSET('Sanitation Data'!$H$11,0,10*ROW('Sanitation Data'!H22)),NA())</f>
        <v>#N/A</v>
      </c>
      <c r="AT28" s="521" t="e">
        <f ca="1">+IF(AND(ISNUMBER(OFFSET('Sanitation Data'!$H$12,0,10*ROW('Sanitation Data'!H22))),'Data Summary'!DI28="Yes"),OFFSET('Sanitation Data'!$H$12,0,10*ROW('Sanitation Data'!H22)),NA())</f>
        <v>#N/A</v>
      </c>
      <c r="AU28" s="521" t="e">
        <f ca="1">+IF(AND(ISNUMBER(OFFSET('Sanitation Data'!$I$4,0,10*ROW('Sanitation Data'!I22))),'Data Summary'!DJ28="Yes"),100-OFFSET('Sanitation Data'!$I$4,0,10*ROW('Sanitation Data'!I22)),NA())</f>
        <v>#N/A</v>
      </c>
      <c r="AV28" s="521" t="e">
        <f ca="1">+IF(AND(ISNUMBER(OFFSET('Sanitation Data'!$I$6,0,10*ROW('Sanitation Data'!I22))),'Data Summary'!DK28="Yes"),OFFSET('Sanitation Data'!$I$6,0,10*ROW('Sanitation Data'!I22)),NA())</f>
        <v>#N/A</v>
      </c>
      <c r="AW28" s="521" t="e">
        <f ca="1">+IF(AND(ISNUMBER(OFFSET('Sanitation Data'!$I$10,0,10*ROW('Sanitation Data'!I22))),'Data Summary'!DL28="Yes"),OFFSET('Sanitation Data'!$I$10,0,10*ROW('Sanitation Data'!I22)),NA())</f>
        <v>#N/A</v>
      </c>
      <c r="AX28" s="521" t="e">
        <f ca="1">+IF(AND(ISNUMBER(OFFSET('Sanitation Data'!$I$11,0,10*ROW('Sanitation Data'!I22))),'Data Summary'!DM28="Yes"),OFFSET('Sanitation Data'!$I$11,0,10*ROW('Sanitation Data'!I22)),NA())</f>
        <v>#N/A</v>
      </c>
      <c r="AY28" s="521" t="e">
        <f ca="1">+IF(AND(ISNUMBER(OFFSET('Sanitation Data'!$I$12,0,10*ROW('Sanitation Data'!I22))),'Data Summary'!DN28="Yes"),OFFSET('Sanitation Data'!$I$12,0,10*ROW('Sanitation Data'!I22)),NA())</f>
        <v>#N/A</v>
      </c>
      <c r="AZ28" s="522" t="e">
        <f ca="1">+IF(AND(ISNUMBER(OFFSET('Hygiene Data'!$D$5,0,10*ROW('Hygiene Data'!D22))),'Data Summary'!DO28="Yes"),OFFSET('Hygiene Data'!$D$5,0,10*ROW('Hygiene Data'!D22)),NA())</f>
        <v>#N/A</v>
      </c>
      <c r="BA28" s="522" t="e">
        <f ca="1">+IF(AND(ISNUMBER(OFFSET('Hygiene Data'!$D$7,0,10*ROW('Hygiene Data'!D22))),'Data Summary'!DP28="Yes"),OFFSET('Hygiene Data'!$D$7,0,10*ROW('Hygiene Data'!D22)),NA())</f>
        <v>#N/A</v>
      </c>
      <c r="BB28" s="522" t="e">
        <f ca="1">+IF(AND(ISNUMBER(OFFSET('Hygiene Data'!$D$9,0,10*ROW('Hygiene Data'!D22))),'Data Summary'!DQ28="Yes"),OFFSET('Hygiene Data'!$D$9,0,10*ROW('Hygiene Data'!D22)),NA())</f>
        <v>#N/A</v>
      </c>
      <c r="BC28" s="522" t="e">
        <f ca="1">+IF(AND(ISNUMBER(OFFSET('Hygiene Data'!$E$5,0,10*ROW('Hygiene Data'!E22))),'Data Summary'!DR28="Yes"),OFFSET('Hygiene Data'!$E$5,0,10*ROW('Hygiene Data'!E22)),NA())</f>
        <v>#N/A</v>
      </c>
      <c r="BD28" s="522" t="e">
        <f ca="1">+IF(AND(ISNUMBER(OFFSET('Hygiene Data'!$E$7,0,10*ROW('Hygiene Data'!E22))),'Data Summary'!DS28="Yes"),OFFSET('Hygiene Data'!$E$7,0,10*ROW('Hygiene Data'!E22)),NA())</f>
        <v>#N/A</v>
      </c>
      <c r="BE28" s="522" t="e">
        <f ca="1">+IF(AND(ISNUMBER(OFFSET('Hygiene Data'!$E$9,0,10*ROW('Hygiene Data'!E22))),'Data Summary'!DT28="Yes"),OFFSET('Hygiene Data'!$E$9,0,10*ROW('Hygiene Data'!E22)),NA())</f>
        <v>#N/A</v>
      </c>
      <c r="BF28" s="522" t="e">
        <f ca="1">+IF(AND(ISNUMBER(OFFSET('Hygiene Data'!$F$5,0,10*ROW('Hygiene Data'!F22))),'Data Summary'!DU28="Yes"),OFFSET('Hygiene Data'!$F$5,0,10*ROW('Hygiene Data'!F22)),NA())</f>
        <v>#N/A</v>
      </c>
      <c r="BG28" s="522" t="e">
        <f ca="1">+IF(AND(ISNUMBER(OFFSET('Hygiene Data'!$F$7,0,10*ROW('Hygiene Data'!F22))),'Data Summary'!DV28="Yes"),OFFSET('Hygiene Data'!$F$7,0,10*ROW('Hygiene Data'!F22)),NA())</f>
        <v>#N/A</v>
      </c>
      <c r="BH28" s="522" t="e">
        <f ca="1">+IF(AND(ISNUMBER(OFFSET('Hygiene Data'!$F$9,0,10*ROW('Hygiene Data'!F22))),'Data Summary'!DW28="Yes"),OFFSET('Hygiene Data'!$F$9,0,10*ROW('Hygiene Data'!F22)),NA())</f>
        <v>#N/A</v>
      </c>
      <c r="BI28" s="522" t="e">
        <f ca="1">+IF(AND(ISNUMBER(OFFSET('Hygiene Data'!$G$5,0,10*ROW('Hygiene Data'!G22))),'Data Summary'!DX28="Yes"),OFFSET('Hygiene Data'!$G$5,0,10*ROW('Hygiene Data'!G22)),NA())</f>
        <v>#N/A</v>
      </c>
      <c r="BJ28" s="522" t="e">
        <f ca="1">+IF(AND(ISNUMBER(OFFSET('Hygiene Data'!$G$7,0,10*ROW('Hygiene Data'!G22))),'Data Summary'!DY28="Yes"),OFFSET('Hygiene Data'!$G$7,0,10*ROW('Hygiene Data'!G22)),NA())</f>
        <v>#N/A</v>
      </c>
      <c r="BK28" s="522" t="e">
        <f ca="1">+IF(AND(ISNUMBER(OFFSET('Hygiene Data'!$G$9,0,10*ROW('Hygiene Data'!G22))),'Data Summary'!DZ28="Yes"),OFFSET('Hygiene Data'!$G$9,0,10*ROW('Hygiene Data'!G22)),NA())</f>
        <v>#N/A</v>
      </c>
      <c r="BL28" s="522" t="e">
        <f ca="1">+IF(AND(ISNUMBER(OFFSET('Hygiene Data'!$H$5,0,10*ROW('Hygiene Data'!H22))),'Data Summary'!EA28="Yes"),OFFSET('Hygiene Data'!$H$5,0,10*ROW('Hygiene Data'!H22)),NA())</f>
        <v>#N/A</v>
      </c>
      <c r="BM28" s="522" t="e">
        <f ca="1">+IF(AND(ISNUMBER(OFFSET('Hygiene Data'!$H$7,0,10*ROW('Hygiene Data'!H22))),'Data Summary'!EB28="Yes"),OFFSET('Hygiene Data'!$H$7,0,10*ROW('Hygiene Data'!H22)),NA())</f>
        <v>#N/A</v>
      </c>
      <c r="BN28" s="522" t="e">
        <f ca="1">+IF(AND(ISNUMBER(OFFSET('Hygiene Data'!$H$9,0,10*ROW('Hygiene Data'!H22))),'Data Summary'!EC28="Yes"),OFFSET('Hygiene Data'!$H$9,0,10*ROW('Hygiene Data'!H22)),NA())</f>
        <v>#N/A</v>
      </c>
      <c r="BO28" s="522" t="e">
        <f ca="1">+IF(AND(ISNUMBER(OFFSET('Hygiene Data'!$I$5,0,10*ROW('Hygiene Data'!I22))),'Data Summary'!ED28="Yes"),OFFSET('Hygiene Data'!$I$5,0,10*ROW('Hygiene Data'!I22)),NA())</f>
        <v>#N/A</v>
      </c>
      <c r="BP28" s="522" t="e">
        <f ca="1">+IF(AND(ISNUMBER(OFFSET('Hygiene Data'!$I$7,0,10*ROW('Hygiene Data'!I22))),'Data Summary'!EE28="Yes"),OFFSET('Hygiene Data'!$I$7,0,10*ROW('Hygiene Data'!I22)),NA())</f>
        <v>#N/A</v>
      </c>
      <c r="BQ28" s="522" t="e">
        <f ca="1">+IF(AND(ISNUMBER(OFFSET('Hygiene Data'!$I$9,0,10*ROW('Hygiene Data'!I22))),'Data Summary'!EF28="Yes"),OFFSET('Hygiene Data'!$I$9,0,10*ROW('Hygiene Data'!I22)),NA())</f>
        <v>#N/A</v>
      </c>
    </row>
    <row r="29" spans="1:69" x14ac:dyDescent="0.25">
      <c r="A29" s="518" t="e">
        <f ca="1">+RIGHT('Data Summary'!A29,LEN('Data Summary'!A29)-9)</f>
        <v>#VALUE!</v>
      </c>
      <c r="B29" s="492" t="str">
        <f ca="1">+IF(ISTEXT('Data Summary'!B29),'Data Summary'!B29,"")</f>
        <v/>
      </c>
      <c r="C29" s="519" t="e">
        <f ca="1">+VALUE('Data Summary'!C29)</f>
        <v>#VALUE!</v>
      </c>
      <c r="D29" s="520" t="e">
        <f ca="1">+IF(AND(ISNUMBER(OFFSET('Water Data'!$D$4,0,10*ROW('Water Data'!D23))),'Data Summary'!BS29="Yes"),100-OFFSET('Water Data'!$D$4,0,10*ROW('Water Data'!D23)),NA())</f>
        <v>#N/A</v>
      </c>
      <c r="E29" s="520" t="e">
        <f ca="1">+IF(AND(ISNUMBER(OFFSET('Water Data'!$D$6,0,10*ROW('Water Data'!D23))),'Data Summary'!BT29="Yes"),OFFSET('Water Data'!$D$6,0,10*ROW('Water Data'!D23)),NA())</f>
        <v>#N/A</v>
      </c>
      <c r="F29" s="520" t="e">
        <f ca="1">+IF(AND(ISNUMBER(OFFSET('Water Data'!$D$9,0,10*ROW('Water Data'!D23))),'Data Summary'!BU29="Yes"),OFFSET('Water Data'!$D$9,0,10*ROW('Water Data'!D23)),NA())</f>
        <v>#N/A</v>
      </c>
      <c r="G29" s="520" t="e">
        <f ca="1">+IF(AND(ISNUMBER(OFFSET('Water Data'!$E$4,0,10*ROW('Water Data'!E23))),'Data Summary'!BV29="Yes"),100-OFFSET('Water Data'!$E$4,0,10*ROW('Water Data'!E23)),NA())</f>
        <v>#N/A</v>
      </c>
      <c r="H29" s="520" t="e">
        <f ca="1">+IF(AND(ISNUMBER(OFFSET('Water Data'!$E$6,0,10*ROW('Water Data'!E23))),'Data Summary'!BW29="Yes"),OFFSET('Water Data'!$E$6,0,10*ROW('Water Data'!E23)),NA())</f>
        <v>#N/A</v>
      </c>
      <c r="I29" s="520" t="e">
        <f ca="1">+IF(AND(ISNUMBER(OFFSET('Water Data'!$E$9,0,10*ROW('Water Data'!E23))),'Data Summary'!BX29="Yes"),OFFSET('Water Data'!$E$9,0,10*ROW('Water Data'!E23)),NA())</f>
        <v>#N/A</v>
      </c>
      <c r="J29" s="520" t="e">
        <f ca="1">+IF(AND(ISNUMBER(OFFSET('Water Data'!$F$4,0,10*ROW('Water Data'!F23))),'Data Summary'!BY29="Yes"),100-OFFSET('Water Data'!$F$4,0,10*ROW('Water Data'!F23)),NA())</f>
        <v>#N/A</v>
      </c>
      <c r="K29" s="520" t="e">
        <f ca="1">+IF(AND(ISNUMBER(OFFSET('Water Data'!$F$6,0,10*ROW('Water Data'!F23))),'Data Summary'!BZ29="Yes"),OFFSET('Water Data'!$F$6,0,10*ROW('Water Data'!F23)),NA())</f>
        <v>#N/A</v>
      </c>
      <c r="L29" s="520" t="e">
        <f ca="1">+IF(AND(ISNUMBER(OFFSET('Water Data'!$F$9,0,10*ROW('Water Data'!F23))),'Data Summary'!CA29="Yes"),OFFSET('Water Data'!$F$9,0,10*ROW('Water Data'!F23)),NA())</f>
        <v>#N/A</v>
      </c>
      <c r="M29" s="520" t="e">
        <f ca="1">+IF(AND(ISNUMBER(OFFSET('Water Data'!$G$4,0,10*ROW('Water Data'!G23))),'Data Summary'!CB29="Yes"),100-OFFSET('Water Data'!$G$4,0,10*ROW('Water Data'!G23)),NA())</f>
        <v>#N/A</v>
      </c>
      <c r="N29" s="520" t="e">
        <f ca="1">+IF(AND(ISNUMBER(OFFSET('Water Data'!$G$6,0,10*ROW('Water Data'!G23))),'Data Summary'!CC29="Yes"),OFFSET('Water Data'!$G$6,0,10*ROW('Water Data'!G23)),NA())</f>
        <v>#N/A</v>
      </c>
      <c r="O29" s="520" t="e">
        <f ca="1">+IF(AND(ISNUMBER(OFFSET('Water Data'!$G$9,0,10*ROW('Water Data'!G23))),'Data Summary'!CD29="Yes"),OFFSET('Water Data'!$G$9,0,10*ROW('Water Data'!G23)),NA())</f>
        <v>#N/A</v>
      </c>
      <c r="P29" s="520" t="e">
        <f ca="1">+IF(AND(ISNUMBER(OFFSET('Water Data'!$H$4,0,10*ROW('Water Data'!H23))),'Data Summary'!CE29="Yes"),100-OFFSET('Water Data'!$H$4,0,10*ROW('Water Data'!H23)),NA())</f>
        <v>#N/A</v>
      </c>
      <c r="Q29" s="520" t="e">
        <f ca="1">+IF(AND(ISNUMBER(OFFSET('Water Data'!$H$6,0,10*ROW('Water Data'!H23))),'Data Summary'!CF29="Yes"),OFFSET('Water Data'!$H$6,0,10*ROW('Water Data'!H23)),NA())</f>
        <v>#N/A</v>
      </c>
      <c r="R29" s="520" t="e">
        <f ca="1">+IF(AND(ISNUMBER(OFFSET('Water Data'!$H$9,0,10*ROW('Water Data'!H23))),'Data Summary'!CG29="Yes"),OFFSET('Water Data'!$H$9,0,10*ROW('Water Data'!H23)),NA())</f>
        <v>#N/A</v>
      </c>
      <c r="S29" s="520" t="e">
        <f ca="1">+IF(AND(ISNUMBER(OFFSET('Water Data'!$I$4,0,10*ROW('Water Data'!I23))),'Data Summary'!CH29="Yes"),100-OFFSET('Water Data'!$I$4,0,10*ROW('Water Data'!I23)),NA())</f>
        <v>#N/A</v>
      </c>
      <c r="T29" s="520" t="e">
        <f ca="1">+IF(AND(ISNUMBER(OFFSET('Water Data'!$I$6,0,10*ROW('Water Data'!I23))),'Data Summary'!CI29="Yes"),OFFSET('Water Data'!$I$6,0,10*ROW('Water Data'!I23)),NA())</f>
        <v>#N/A</v>
      </c>
      <c r="U29" s="520" t="e">
        <f ca="1">+IF(AND(ISNUMBER(OFFSET('Water Data'!$I$9,0,10*ROW('Water Data'!I23))),'Data Summary'!CJ29="Yes"),OFFSET('Water Data'!$I$9,0,10*ROW('Water Data'!I23)),NA())</f>
        <v>#N/A</v>
      </c>
      <c r="V29" s="521" t="e">
        <f ca="1">+IF(AND(ISNUMBER(OFFSET('Sanitation Data'!$D$4,0,10*ROW('Sanitation Data'!D23))),'Data Summary'!CK29="Yes"),100-OFFSET('Sanitation Data'!$D$4,0,10*ROW('Sanitation Data'!D23)),NA())</f>
        <v>#N/A</v>
      </c>
      <c r="W29" s="521" t="e">
        <f ca="1">+IF(AND(ISNUMBER(OFFSET('Sanitation Data'!$D$6,0,10*ROW('Sanitation Data'!D23))),'Data Summary'!CL29="Yes"),OFFSET('Sanitation Data'!$D$6,0,10*ROW('Sanitation Data'!D23)),NA())</f>
        <v>#N/A</v>
      </c>
      <c r="X29" s="521" t="e">
        <f ca="1">+IF(AND(ISNUMBER(OFFSET('Sanitation Data'!$D$10,0,10*ROW('Sanitation Data'!D23))),'Data Summary'!CM29="Yes"),OFFSET('Sanitation Data'!$D$10,0,10*ROW('Sanitation Data'!D23)),NA())</f>
        <v>#N/A</v>
      </c>
      <c r="Y29" s="521" t="e">
        <f ca="1">+IF(AND(ISNUMBER(OFFSET('Sanitation Data'!$D$11,0,10*ROW('Sanitation Data'!D23))),'Data Summary'!CN29="Yes"),OFFSET('Sanitation Data'!$D$11,0,10*ROW('Sanitation Data'!D23)),NA())</f>
        <v>#N/A</v>
      </c>
      <c r="Z29" s="521" t="e">
        <f ca="1">+IF(AND(ISNUMBER(OFFSET('Sanitation Data'!$D$12,0,10*ROW('Sanitation Data'!D23))),'Data Summary'!CO29="Yes"),OFFSET('Sanitation Data'!$D$12,0,10*ROW('Sanitation Data'!D23)),NA())</f>
        <v>#N/A</v>
      </c>
      <c r="AA29" s="521" t="e">
        <f ca="1">+IF(AND(ISNUMBER(OFFSET('Sanitation Data'!$E$4,0,10*ROW('Sanitation Data'!E23))),'Data Summary'!CP29="Yes"),100-OFFSET('Sanitation Data'!$E$4,0,10*ROW('Sanitation Data'!E23)),NA())</f>
        <v>#N/A</v>
      </c>
      <c r="AB29" s="521" t="e">
        <f ca="1">+IF(AND(ISNUMBER(OFFSET('Sanitation Data'!$E$6,0,10*ROW('Sanitation Data'!E23))),'Data Summary'!CQ29="Yes"),OFFSET('Sanitation Data'!$E$6,0,10*ROW('Sanitation Data'!E23)),NA())</f>
        <v>#N/A</v>
      </c>
      <c r="AC29" s="521" t="e">
        <f ca="1">+IF(AND(ISNUMBER(OFFSET('Sanitation Data'!$E$10,0,10*ROW('Sanitation Data'!E23))),'Data Summary'!CR29="Yes"),OFFSET('Sanitation Data'!$E$10,0,10*ROW('Sanitation Data'!E23)),NA())</f>
        <v>#N/A</v>
      </c>
      <c r="AD29" s="521" t="e">
        <f ca="1">+IF(AND(ISNUMBER(OFFSET('Sanitation Data'!$E$11,0,10*ROW('Sanitation Data'!E23))),'Data Summary'!CS29="Yes"),OFFSET('Sanitation Data'!$E$11,0,10*ROW('Sanitation Data'!E23)),NA())</f>
        <v>#N/A</v>
      </c>
      <c r="AE29" s="521" t="e">
        <f ca="1">+IF(AND(ISNUMBER(OFFSET('Sanitation Data'!$E$12,0,10*ROW('Sanitation Data'!E23))),'Data Summary'!CT29="Yes"),OFFSET('Sanitation Data'!$E$12,0,10*ROW('Sanitation Data'!E23)),NA())</f>
        <v>#N/A</v>
      </c>
      <c r="AF29" s="521" t="e">
        <f ca="1">+IF(AND(ISNUMBER(OFFSET('Sanitation Data'!$F$4,0,10*ROW('Sanitation Data'!F23))),'Data Summary'!CU29="Yes"),100-OFFSET('Sanitation Data'!$F$4,0,10*ROW('Sanitation Data'!F23)),NA())</f>
        <v>#N/A</v>
      </c>
      <c r="AG29" s="521" t="e">
        <f ca="1">+IF(AND(ISNUMBER(OFFSET('Sanitation Data'!$F$6,0,10*ROW('Sanitation Data'!F23))),'Data Summary'!CV29="Yes"),OFFSET('Sanitation Data'!$F$6,0,10*ROW('Sanitation Data'!F23)),NA())</f>
        <v>#N/A</v>
      </c>
      <c r="AH29" s="521" t="e">
        <f ca="1">+IF(AND(ISNUMBER(OFFSET('Sanitation Data'!$F$10,0,10*ROW('Sanitation Data'!F23))),'Data Summary'!CW29="Yes"),OFFSET('Sanitation Data'!$F$10,0,10*ROW('Sanitation Data'!F23)),NA())</f>
        <v>#N/A</v>
      </c>
      <c r="AI29" s="521" t="e">
        <f ca="1">+IF(AND(ISNUMBER(OFFSET('Sanitation Data'!$F$11,0,10*ROW('Sanitation Data'!F23))),'Data Summary'!CX29="Yes"),OFFSET('Sanitation Data'!$F$11,0,10*ROW('Sanitation Data'!F23)),NA())</f>
        <v>#N/A</v>
      </c>
      <c r="AJ29" s="521" t="e">
        <f ca="1">+IF(AND(ISNUMBER(OFFSET('Sanitation Data'!$F$12,0,10*ROW('Sanitation Data'!F23))),'Data Summary'!CY29="Yes"),OFFSET('Sanitation Data'!$F$12,0,10*ROW('Sanitation Data'!F23)),NA())</f>
        <v>#N/A</v>
      </c>
      <c r="AK29" s="521" t="e">
        <f ca="1">+IF(AND(ISNUMBER(OFFSET('Sanitation Data'!$G$4,0,10*ROW('Sanitation Data'!G23))),'Data Summary'!CZ29="Yes"),100-OFFSET('Sanitation Data'!$G$4,0,10*ROW('Sanitation Data'!G23)),NA())</f>
        <v>#N/A</v>
      </c>
      <c r="AL29" s="521" t="e">
        <f ca="1">+IF(AND(ISNUMBER(OFFSET('Sanitation Data'!$G$6,0,10*ROW('Sanitation Data'!G23))),'Data Summary'!DA29="Yes"),OFFSET('Sanitation Data'!$G$6,0,10*ROW('Sanitation Data'!G23)),NA())</f>
        <v>#N/A</v>
      </c>
      <c r="AM29" s="521" t="e">
        <f ca="1">+IF(AND(ISNUMBER(OFFSET('Sanitation Data'!$G$10,0,10*ROW('Sanitation Data'!G23))),'Data Summary'!DB29="Yes"),OFFSET('Sanitation Data'!$G$10,0,10*ROW('Sanitation Data'!G23)),NA())</f>
        <v>#N/A</v>
      </c>
      <c r="AN29" s="521" t="e">
        <f ca="1">+IF(AND(ISNUMBER(OFFSET('Sanitation Data'!$G$11,0,10*ROW('Sanitation Data'!G23))),'Data Summary'!DC29="Yes"),OFFSET('Sanitation Data'!$G$11,0,10*ROW('Sanitation Data'!G23)),NA())</f>
        <v>#N/A</v>
      </c>
      <c r="AO29" s="521" t="e">
        <f ca="1">+IF(AND(ISNUMBER(OFFSET('Sanitation Data'!$G$12,0,10*ROW('Sanitation Data'!G23))),'Data Summary'!DD29="Yes"),OFFSET('Sanitation Data'!$G$12,0,10*ROW('Sanitation Data'!G23)),NA())</f>
        <v>#N/A</v>
      </c>
      <c r="AP29" s="521" t="e">
        <f ca="1">+IF(AND(ISNUMBER(OFFSET('Sanitation Data'!$H$4,0,10*ROW('Sanitation Data'!H23))),'Data Summary'!DE29="Yes"),100-OFFSET('Sanitation Data'!$H$4,0,10*ROW('Sanitation Data'!H23)),NA())</f>
        <v>#N/A</v>
      </c>
      <c r="AQ29" s="521" t="e">
        <f ca="1">+IF(AND(ISNUMBER(OFFSET('Sanitation Data'!$H$6,0,10*ROW('Sanitation Data'!H23))),'Data Summary'!DF29="Yes"),OFFSET('Sanitation Data'!$H$6,0,10*ROW('Sanitation Data'!H23)),NA())</f>
        <v>#N/A</v>
      </c>
      <c r="AR29" s="521" t="e">
        <f ca="1">+IF(AND(ISNUMBER(OFFSET('Sanitation Data'!$H$10,0,10*ROW('Sanitation Data'!H23))),'Data Summary'!DG29="Yes"),OFFSET('Sanitation Data'!$H$10,0,10*ROW('Sanitation Data'!H23)),NA())</f>
        <v>#N/A</v>
      </c>
      <c r="AS29" s="521" t="e">
        <f ca="1">+IF(AND(ISNUMBER(OFFSET('Sanitation Data'!$H$11,0,10*ROW('Sanitation Data'!H23))),'Data Summary'!DH29="Yes"),OFFSET('Sanitation Data'!$H$11,0,10*ROW('Sanitation Data'!H23)),NA())</f>
        <v>#N/A</v>
      </c>
      <c r="AT29" s="521" t="e">
        <f ca="1">+IF(AND(ISNUMBER(OFFSET('Sanitation Data'!$H$12,0,10*ROW('Sanitation Data'!H23))),'Data Summary'!DI29="Yes"),OFFSET('Sanitation Data'!$H$12,0,10*ROW('Sanitation Data'!H23)),NA())</f>
        <v>#N/A</v>
      </c>
      <c r="AU29" s="521" t="e">
        <f ca="1">+IF(AND(ISNUMBER(OFFSET('Sanitation Data'!$I$4,0,10*ROW('Sanitation Data'!I23))),'Data Summary'!DJ29="Yes"),100-OFFSET('Sanitation Data'!$I$4,0,10*ROW('Sanitation Data'!I23)),NA())</f>
        <v>#N/A</v>
      </c>
      <c r="AV29" s="521" t="e">
        <f ca="1">+IF(AND(ISNUMBER(OFFSET('Sanitation Data'!$I$6,0,10*ROW('Sanitation Data'!I23))),'Data Summary'!DK29="Yes"),OFFSET('Sanitation Data'!$I$6,0,10*ROW('Sanitation Data'!I23)),NA())</f>
        <v>#N/A</v>
      </c>
      <c r="AW29" s="521" t="e">
        <f ca="1">+IF(AND(ISNUMBER(OFFSET('Sanitation Data'!$I$10,0,10*ROW('Sanitation Data'!I23))),'Data Summary'!DL29="Yes"),OFFSET('Sanitation Data'!$I$10,0,10*ROW('Sanitation Data'!I23)),NA())</f>
        <v>#N/A</v>
      </c>
      <c r="AX29" s="521" t="e">
        <f ca="1">+IF(AND(ISNUMBER(OFFSET('Sanitation Data'!$I$11,0,10*ROW('Sanitation Data'!I23))),'Data Summary'!DM29="Yes"),OFFSET('Sanitation Data'!$I$11,0,10*ROW('Sanitation Data'!I23)),NA())</f>
        <v>#N/A</v>
      </c>
      <c r="AY29" s="521" t="e">
        <f ca="1">+IF(AND(ISNUMBER(OFFSET('Sanitation Data'!$I$12,0,10*ROW('Sanitation Data'!I23))),'Data Summary'!DN29="Yes"),OFFSET('Sanitation Data'!$I$12,0,10*ROW('Sanitation Data'!I23)),NA())</f>
        <v>#N/A</v>
      </c>
      <c r="AZ29" s="522" t="e">
        <f ca="1">+IF(AND(ISNUMBER(OFFSET('Hygiene Data'!$D$5,0,10*ROW('Hygiene Data'!D23))),'Data Summary'!DO29="Yes"),OFFSET('Hygiene Data'!$D$5,0,10*ROW('Hygiene Data'!D23)),NA())</f>
        <v>#N/A</v>
      </c>
      <c r="BA29" s="522" t="e">
        <f ca="1">+IF(AND(ISNUMBER(OFFSET('Hygiene Data'!$D$7,0,10*ROW('Hygiene Data'!D23))),'Data Summary'!DP29="Yes"),OFFSET('Hygiene Data'!$D$7,0,10*ROW('Hygiene Data'!D23)),NA())</f>
        <v>#N/A</v>
      </c>
      <c r="BB29" s="522" t="e">
        <f ca="1">+IF(AND(ISNUMBER(OFFSET('Hygiene Data'!$D$9,0,10*ROW('Hygiene Data'!D23))),'Data Summary'!DQ29="Yes"),OFFSET('Hygiene Data'!$D$9,0,10*ROW('Hygiene Data'!D23)),NA())</f>
        <v>#N/A</v>
      </c>
      <c r="BC29" s="522" t="e">
        <f ca="1">+IF(AND(ISNUMBER(OFFSET('Hygiene Data'!$E$5,0,10*ROW('Hygiene Data'!E23))),'Data Summary'!DR29="Yes"),OFFSET('Hygiene Data'!$E$5,0,10*ROW('Hygiene Data'!E23)),NA())</f>
        <v>#N/A</v>
      </c>
      <c r="BD29" s="522" t="e">
        <f ca="1">+IF(AND(ISNUMBER(OFFSET('Hygiene Data'!$E$7,0,10*ROW('Hygiene Data'!E23))),'Data Summary'!DS29="Yes"),OFFSET('Hygiene Data'!$E$7,0,10*ROW('Hygiene Data'!E23)),NA())</f>
        <v>#N/A</v>
      </c>
      <c r="BE29" s="522" t="e">
        <f ca="1">+IF(AND(ISNUMBER(OFFSET('Hygiene Data'!$E$9,0,10*ROW('Hygiene Data'!E23))),'Data Summary'!DT29="Yes"),OFFSET('Hygiene Data'!$E$9,0,10*ROW('Hygiene Data'!E23)),NA())</f>
        <v>#N/A</v>
      </c>
      <c r="BF29" s="522" t="e">
        <f ca="1">+IF(AND(ISNUMBER(OFFSET('Hygiene Data'!$F$5,0,10*ROW('Hygiene Data'!F23))),'Data Summary'!DU29="Yes"),OFFSET('Hygiene Data'!$F$5,0,10*ROW('Hygiene Data'!F23)),NA())</f>
        <v>#N/A</v>
      </c>
      <c r="BG29" s="522" t="e">
        <f ca="1">+IF(AND(ISNUMBER(OFFSET('Hygiene Data'!$F$7,0,10*ROW('Hygiene Data'!F23))),'Data Summary'!DV29="Yes"),OFFSET('Hygiene Data'!$F$7,0,10*ROW('Hygiene Data'!F23)),NA())</f>
        <v>#N/A</v>
      </c>
      <c r="BH29" s="522" t="e">
        <f ca="1">+IF(AND(ISNUMBER(OFFSET('Hygiene Data'!$F$9,0,10*ROW('Hygiene Data'!F23))),'Data Summary'!DW29="Yes"),OFFSET('Hygiene Data'!$F$9,0,10*ROW('Hygiene Data'!F23)),NA())</f>
        <v>#N/A</v>
      </c>
      <c r="BI29" s="522" t="e">
        <f ca="1">+IF(AND(ISNUMBER(OFFSET('Hygiene Data'!$G$5,0,10*ROW('Hygiene Data'!G23))),'Data Summary'!DX29="Yes"),OFFSET('Hygiene Data'!$G$5,0,10*ROW('Hygiene Data'!G23)),NA())</f>
        <v>#N/A</v>
      </c>
      <c r="BJ29" s="522" t="e">
        <f ca="1">+IF(AND(ISNUMBER(OFFSET('Hygiene Data'!$G$7,0,10*ROW('Hygiene Data'!G23))),'Data Summary'!DY29="Yes"),OFFSET('Hygiene Data'!$G$7,0,10*ROW('Hygiene Data'!G23)),NA())</f>
        <v>#N/A</v>
      </c>
      <c r="BK29" s="522" t="e">
        <f ca="1">+IF(AND(ISNUMBER(OFFSET('Hygiene Data'!$G$9,0,10*ROW('Hygiene Data'!G23))),'Data Summary'!DZ29="Yes"),OFFSET('Hygiene Data'!$G$9,0,10*ROW('Hygiene Data'!G23)),NA())</f>
        <v>#N/A</v>
      </c>
      <c r="BL29" s="522" t="e">
        <f ca="1">+IF(AND(ISNUMBER(OFFSET('Hygiene Data'!$H$5,0,10*ROW('Hygiene Data'!H23))),'Data Summary'!EA29="Yes"),OFFSET('Hygiene Data'!$H$5,0,10*ROW('Hygiene Data'!H23)),NA())</f>
        <v>#N/A</v>
      </c>
      <c r="BM29" s="522" t="e">
        <f ca="1">+IF(AND(ISNUMBER(OFFSET('Hygiene Data'!$H$7,0,10*ROW('Hygiene Data'!H23))),'Data Summary'!EB29="Yes"),OFFSET('Hygiene Data'!$H$7,0,10*ROW('Hygiene Data'!H23)),NA())</f>
        <v>#N/A</v>
      </c>
      <c r="BN29" s="522" t="e">
        <f ca="1">+IF(AND(ISNUMBER(OFFSET('Hygiene Data'!$H$9,0,10*ROW('Hygiene Data'!H23))),'Data Summary'!EC29="Yes"),OFFSET('Hygiene Data'!$H$9,0,10*ROW('Hygiene Data'!H23)),NA())</f>
        <v>#N/A</v>
      </c>
      <c r="BO29" s="522" t="e">
        <f ca="1">+IF(AND(ISNUMBER(OFFSET('Hygiene Data'!$I$5,0,10*ROW('Hygiene Data'!I23))),'Data Summary'!ED29="Yes"),OFFSET('Hygiene Data'!$I$5,0,10*ROW('Hygiene Data'!I23)),NA())</f>
        <v>#N/A</v>
      </c>
      <c r="BP29" s="522" t="e">
        <f ca="1">+IF(AND(ISNUMBER(OFFSET('Hygiene Data'!$I$7,0,10*ROW('Hygiene Data'!I23))),'Data Summary'!EE29="Yes"),OFFSET('Hygiene Data'!$I$7,0,10*ROW('Hygiene Data'!I23)),NA())</f>
        <v>#N/A</v>
      </c>
      <c r="BQ29" s="522" t="e">
        <f ca="1">+IF(AND(ISNUMBER(OFFSET('Hygiene Data'!$I$9,0,10*ROW('Hygiene Data'!I23))),'Data Summary'!EF29="Yes"),OFFSET('Hygiene Data'!$I$9,0,10*ROW('Hygiene Data'!I23)),NA())</f>
        <v>#N/A</v>
      </c>
    </row>
    <row r="30" spans="1:69" x14ac:dyDescent="0.25">
      <c r="A30" s="518" t="e">
        <f ca="1">+RIGHT('Data Summary'!A30,LEN('Data Summary'!A30)-9)</f>
        <v>#VALUE!</v>
      </c>
      <c r="B30" s="492" t="str">
        <f ca="1">+IF(ISTEXT('Data Summary'!B30),'Data Summary'!B30,"")</f>
        <v/>
      </c>
      <c r="C30" s="519" t="e">
        <f ca="1">+VALUE('Data Summary'!C30)</f>
        <v>#VALUE!</v>
      </c>
      <c r="D30" s="520" t="e">
        <f ca="1">+IF(AND(ISNUMBER(OFFSET('Water Data'!$D$4,0,10*ROW('Water Data'!D24))),'Data Summary'!BS30="Yes"),100-OFFSET('Water Data'!$D$4,0,10*ROW('Water Data'!D24)),NA())</f>
        <v>#N/A</v>
      </c>
      <c r="E30" s="520" t="e">
        <f ca="1">+IF(AND(ISNUMBER(OFFSET('Water Data'!$D$6,0,10*ROW('Water Data'!D24))),'Data Summary'!BT30="Yes"),OFFSET('Water Data'!$D$6,0,10*ROW('Water Data'!D24)),NA())</f>
        <v>#N/A</v>
      </c>
      <c r="F30" s="520" t="e">
        <f ca="1">+IF(AND(ISNUMBER(OFFSET('Water Data'!$D$9,0,10*ROW('Water Data'!D24))),'Data Summary'!BU30="Yes"),OFFSET('Water Data'!$D$9,0,10*ROW('Water Data'!D24)),NA())</f>
        <v>#N/A</v>
      </c>
      <c r="G30" s="520" t="e">
        <f ca="1">+IF(AND(ISNUMBER(OFFSET('Water Data'!$E$4,0,10*ROW('Water Data'!E24))),'Data Summary'!BV30="Yes"),100-OFFSET('Water Data'!$E$4,0,10*ROW('Water Data'!E24)),NA())</f>
        <v>#N/A</v>
      </c>
      <c r="H30" s="520" t="e">
        <f ca="1">+IF(AND(ISNUMBER(OFFSET('Water Data'!$E$6,0,10*ROW('Water Data'!E24))),'Data Summary'!BW30="Yes"),OFFSET('Water Data'!$E$6,0,10*ROW('Water Data'!E24)),NA())</f>
        <v>#N/A</v>
      </c>
      <c r="I30" s="520" t="e">
        <f ca="1">+IF(AND(ISNUMBER(OFFSET('Water Data'!$E$9,0,10*ROW('Water Data'!E24))),'Data Summary'!BX30="Yes"),OFFSET('Water Data'!$E$9,0,10*ROW('Water Data'!E24)),NA())</f>
        <v>#N/A</v>
      </c>
      <c r="J30" s="520" t="e">
        <f ca="1">+IF(AND(ISNUMBER(OFFSET('Water Data'!$F$4,0,10*ROW('Water Data'!F24))),'Data Summary'!BY30="Yes"),100-OFFSET('Water Data'!$F$4,0,10*ROW('Water Data'!F24)),NA())</f>
        <v>#N/A</v>
      </c>
      <c r="K30" s="520" t="e">
        <f ca="1">+IF(AND(ISNUMBER(OFFSET('Water Data'!$F$6,0,10*ROW('Water Data'!F24))),'Data Summary'!BZ30="Yes"),OFFSET('Water Data'!$F$6,0,10*ROW('Water Data'!F24)),NA())</f>
        <v>#N/A</v>
      </c>
      <c r="L30" s="520" t="e">
        <f ca="1">+IF(AND(ISNUMBER(OFFSET('Water Data'!$F$9,0,10*ROW('Water Data'!F24))),'Data Summary'!CA30="Yes"),OFFSET('Water Data'!$F$9,0,10*ROW('Water Data'!F24)),NA())</f>
        <v>#N/A</v>
      </c>
      <c r="M30" s="520" t="e">
        <f ca="1">+IF(AND(ISNUMBER(OFFSET('Water Data'!$G$4,0,10*ROW('Water Data'!G24))),'Data Summary'!CB30="Yes"),100-OFFSET('Water Data'!$G$4,0,10*ROW('Water Data'!G24)),NA())</f>
        <v>#N/A</v>
      </c>
      <c r="N30" s="520" t="e">
        <f ca="1">+IF(AND(ISNUMBER(OFFSET('Water Data'!$G$6,0,10*ROW('Water Data'!G24))),'Data Summary'!CC30="Yes"),OFFSET('Water Data'!$G$6,0,10*ROW('Water Data'!G24)),NA())</f>
        <v>#N/A</v>
      </c>
      <c r="O30" s="520" t="e">
        <f ca="1">+IF(AND(ISNUMBER(OFFSET('Water Data'!$G$9,0,10*ROW('Water Data'!G24))),'Data Summary'!CD30="Yes"),OFFSET('Water Data'!$G$9,0,10*ROW('Water Data'!G24)),NA())</f>
        <v>#N/A</v>
      </c>
      <c r="P30" s="520" t="e">
        <f ca="1">+IF(AND(ISNUMBER(OFFSET('Water Data'!$H$4,0,10*ROW('Water Data'!H24))),'Data Summary'!CE30="Yes"),100-OFFSET('Water Data'!$H$4,0,10*ROW('Water Data'!H24)),NA())</f>
        <v>#N/A</v>
      </c>
      <c r="Q30" s="520" t="e">
        <f ca="1">+IF(AND(ISNUMBER(OFFSET('Water Data'!$H$6,0,10*ROW('Water Data'!H24))),'Data Summary'!CF30="Yes"),OFFSET('Water Data'!$H$6,0,10*ROW('Water Data'!H24)),NA())</f>
        <v>#N/A</v>
      </c>
      <c r="R30" s="520" t="e">
        <f ca="1">+IF(AND(ISNUMBER(OFFSET('Water Data'!$H$9,0,10*ROW('Water Data'!H24))),'Data Summary'!CG30="Yes"),OFFSET('Water Data'!$H$9,0,10*ROW('Water Data'!H24)),NA())</f>
        <v>#N/A</v>
      </c>
      <c r="S30" s="520" t="e">
        <f ca="1">+IF(AND(ISNUMBER(OFFSET('Water Data'!$I$4,0,10*ROW('Water Data'!I24))),'Data Summary'!CH30="Yes"),100-OFFSET('Water Data'!$I$4,0,10*ROW('Water Data'!I24)),NA())</f>
        <v>#N/A</v>
      </c>
      <c r="T30" s="520" t="e">
        <f ca="1">+IF(AND(ISNUMBER(OFFSET('Water Data'!$I$6,0,10*ROW('Water Data'!I24))),'Data Summary'!CI30="Yes"),OFFSET('Water Data'!$I$6,0,10*ROW('Water Data'!I24)),NA())</f>
        <v>#N/A</v>
      </c>
      <c r="U30" s="520" t="e">
        <f ca="1">+IF(AND(ISNUMBER(OFFSET('Water Data'!$I$9,0,10*ROW('Water Data'!I24))),'Data Summary'!CJ30="Yes"),OFFSET('Water Data'!$I$9,0,10*ROW('Water Data'!I24)),NA())</f>
        <v>#N/A</v>
      </c>
      <c r="V30" s="521" t="e">
        <f ca="1">+IF(AND(ISNUMBER(OFFSET('Sanitation Data'!$D$4,0,10*ROW('Sanitation Data'!D24))),'Data Summary'!CK30="Yes"),100-OFFSET('Sanitation Data'!$D$4,0,10*ROW('Sanitation Data'!D24)),NA())</f>
        <v>#N/A</v>
      </c>
      <c r="W30" s="521" t="e">
        <f ca="1">+IF(AND(ISNUMBER(OFFSET('Sanitation Data'!$D$6,0,10*ROW('Sanitation Data'!D24))),'Data Summary'!CL30="Yes"),OFFSET('Sanitation Data'!$D$6,0,10*ROW('Sanitation Data'!D24)),NA())</f>
        <v>#N/A</v>
      </c>
      <c r="X30" s="521" t="e">
        <f ca="1">+IF(AND(ISNUMBER(OFFSET('Sanitation Data'!$D$10,0,10*ROW('Sanitation Data'!D24))),'Data Summary'!CM30="Yes"),OFFSET('Sanitation Data'!$D$10,0,10*ROW('Sanitation Data'!D24)),NA())</f>
        <v>#N/A</v>
      </c>
      <c r="Y30" s="521" t="e">
        <f ca="1">+IF(AND(ISNUMBER(OFFSET('Sanitation Data'!$D$11,0,10*ROW('Sanitation Data'!D24))),'Data Summary'!CN30="Yes"),OFFSET('Sanitation Data'!$D$11,0,10*ROW('Sanitation Data'!D24)),NA())</f>
        <v>#N/A</v>
      </c>
      <c r="Z30" s="521" t="e">
        <f ca="1">+IF(AND(ISNUMBER(OFFSET('Sanitation Data'!$D$12,0,10*ROW('Sanitation Data'!D24))),'Data Summary'!CO30="Yes"),OFFSET('Sanitation Data'!$D$12,0,10*ROW('Sanitation Data'!D24)),NA())</f>
        <v>#N/A</v>
      </c>
      <c r="AA30" s="521" t="e">
        <f ca="1">+IF(AND(ISNUMBER(OFFSET('Sanitation Data'!$E$4,0,10*ROW('Sanitation Data'!E24))),'Data Summary'!CP30="Yes"),100-OFFSET('Sanitation Data'!$E$4,0,10*ROW('Sanitation Data'!E24)),NA())</f>
        <v>#N/A</v>
      </c>
      <c r="AB30" s="521" t="e">
        <f ca="1">+IF(AND(ISNUMBER(OFFSET('Sanitation Data'!$E$6,0,10*ROW('Sanitation Data'!E24))),'Data Summary'!CQ30="Yes"),OFFSET('Sanitation Data'!$E$6,0,10*ROW('Sanitation Data'!E24)),NA())</f>
        <v>#N/A</v>
      </c>
      <c r="AC30" s="521" t="e">
        <f ca="1">+IF(AND(ISNUMBER(OFFSET('Sanitation Data'!$E$10,0,10*ROW('Sanitation Data'!E24))),'Data Summary'!CR30="Yes"),OFFSET('Sanitation Data'!$E$10,0,10*ROW('Sanitation Data'!E24)),NA())</f>
        <v>#N/A</v>
      </c>
      <c r="AD30" s="521" t="e">
        <f ca="1">+IF(AND(ISNUMBER(OFFSET('Sanitation Data'!$E$11,0,10*ROW('Sanitation Data'!E24))),'Data Summary'!CS30="Yes"),OFFSET('Sanitation Data'!$E$11,0,10*ROW('Sanitation Data'!E24)),NA())</f>
        <v>#N/A</v>
      </c>
      <c r="AE30" s="521" t="e">
        <f ca="1">+IF(AND(ISNUMBER(OFFSET('Sanitation Data'!$E$12,0,10*ROW('Sanitation Data'!E24))),'Data Summary'!CT30="Yes"),OFFSET('Sanitation Data'!$E$12,0,10*ROW('Sanitation Data'!E24)),NA())</f>
        <v>#N/A</v>
      </c>
      <c r="AF30" s="521" t="e">
        <f ca="1">+IF(AND(ISNUMBER(OFFSET('Sanitation Data'!$F$4,0,10*ROW('Sanitation Data'!F24))),'Data Summary'!CU30="Yes"),100-OFFSET('Sanitation Data'!$F$4,0,10*ROW('Sanitation Data'!F24)),NA())</f>
        <v>#N/A</v>
      </c>
      <c r="AG30" s="521" t="e">
        <f ca="1">+IF(AND(ISNUMBER(OFFSET('Sanitation Data'!$F$6,0,10*ROW('Sanitation Data'!F24))),'Data Summary'!CV30="Yes"),OFFSET('Sanitation Data'!$F$6,0,10*ROW('Sanitation Data'!F24)),NA())</f>
        <v>#N/A</v>
      </c>
      <c r="AH30" s="521" t="e">
        <f ca="1">+IF(AND(ISNUMBER(OFFSET('Sanitation Data'!$F$10,0,10*ROW('Sanitation Data'!F24))),'Data Summary'!CW30="Yes"),OFFSET('Sanitation Data'!$F$10,0,10*ROW('Sanitation Data'!F24)),NA())</f>
        <v>#N/A</v>
      </c>
      <c r="AI30" s="521" t="e">
        <f ca="1">+IF(AND(ISNUMBER(OFFSET('Sanitation Data'!$F$11,0,10*ROW('Sanitation Data'!F24))),'Data Summary'!CX30="Yes"),OFFSET('Sanitation Data'!$F$11,0,10*ROW('Sanitation Data'!F24)),NA())</f>
        <v>#N/A</v>
      </c>
      <c r="AJ30" s="521" t="e">
        <f ca="1">+IF(AND(ISNUMBER(OFFSET('Sanitation Data'!$F$12,0,10*ROW('Sanitation Data'!F24))),'Data Summary'!CY30="Yes"),OFFSET('Sanitation Data'!$F$12,0,10*ROW('Sanitation Data'!F24)),NA())</f>
        <v>#N/A</v>
      </c>
      <c r="AK30" s="521" t="e">
        <f ca="1">+IF(AND(ISNUMBER(OFFSET('Sanitation Data'!$G$4,0,10*ROW('Sanitation Data'!G24))),'Data Summary'!CZ30="Yes"),100-OFFSET('Sanitation Data'!$G$4,0,10*ROW('Sanitation Data'!G24)),NA())</f>
        <v>#N/A</v>
      </c>
      <c r="AL30" s="521" t="e">
        <f ca="1">+IF(AND(ISNUMBER(OFFSET('Sanitation Data'!$G$6,0,10*ROW('Sanitation Data'!G24))),'Data Summary'!DA30="Yes"),OFFSET('Sanitation Data'!$G$6,0,10*ROW('Sanitation Data'!G24)),NA())</f>
        <v>#N/A</v>
      </c>
      <c r="AM30" s="521" t="e">
        <f ca="1">+IF(AND(ISNUMBER(OFFSET('Sanitation Data'!$G$10,0,10*ROW('Sanitation Data'!G24))),'Data Summary'!DB30="Yes"),OFFSET('Sanitation Data'!$G$10,0,10*ROW('Sanitation Data'!G24)),NA())</f>
        <v>#N/A</v>
      </c>
      <c r="AN30" s="521" t="e">
        <f ca="1">+IF(AND(ISNUMBER(OFFSET('Sanitation Data'!$G$11,0,10*ROW('Sanitation Data'!G24))),'Data Summary'!DC30="Yes"),OFFSET('Sanitation Data'!$G$11,0,10*ROW('Sanitation Data'!G24)),NA())</f>
        <v>#N/A</v>
      </c>
      <c r="AO30" s="521" t="e">
        <f ca="1">+IF(AND(ISNUMBER(OFFSET('Sanitation Data'!$G$12,0,10*ROW('Sanitation Data'!G24))),'Data Summary'!DD30="Yes"),OFFSET('Sanitation Data'!$G$12,0,10*ROW('Sanitation Data'!G24)),NA())</f>
        <v>#N/A</v>
      </c>
      <c r="AP30" s="521" t="e">
        <f ca="1">+IF(AND(ISNUMBER(OFFSET('Sanitation Data'!$H$4,0,10*ROW('Sanitation Data'!H24))),'Data Summary'!DE30="Yes"),100-OFFSET('Sanitation Data'!$H$4,0,10*ROW('Sanitation Data'!H24)),NA())</f>
        <v>#N/A</v>
      </c>
      <c r="AQ30" s="521" t="e">
        <f ca="1">+IF(AND(ISNUMBER(OFFSET('Sanitation Data'!$H$6,0,10*ROW('Sanitation Data'!H24))),'Data Summary'!DF30="Yes"),OFFSET('Sanitation Data'!$H$6,0,10*ROW('Sanitation Data'!H24)),NA())</f>
        <v>#N/A</v>
      </c>
      <c r="AR30" s="521" t="e">
        <f ca="1">+IF(AND(ISNUMBER(OFFSET('Sanitation Data'!$H$10,0,10*ROW('Sanitation Data'!H24))),'Data Summary'!DG30="Yes"),OFFSET('Sanitation Data'!$H$10,0,10*ROW('Sanitation Data'!H24)),NA())</f>
        <v>#N/A</v>
      </c>
      <c r="AS30" s="521" t="e">
        <f ca="1">+IF(AND(ISNUMBER(OFFSET('Sanitation Data'!$H$11,0,10*ROW('Sanitation Data'!H24))),'Data Summary'!DH30="Yes"),OFFSET('Sanitation Data'!$H$11,0,10*ROW('Sanitation Data'!H24)),NA())</f>
        <v>#N/A</v>
      </c>
      <c r="AT30" s="521" t="e">
        <f ca="1">+IF(AND(ISNUMBER(OFFSET('Sanitation Data'!$H$12,0,10*ROW('Sanitation Data'!H24))),'Data Summary'!DI30="Yes"),OFFSET('Sanitation Data'!$H$12,0,10*ROW('Sanitation Data'!H24)),NA())</f>
        <v>#N/A</v>
      </c>
      <c r="AU30" s="521" t="e">
        <f ca="1">+IF(AND(ISNUMBER(OFFSET('Sanitation Data'!$I$4,0,10*ROW('Sanitation Data'!I24))),'Data Summary'!DJ30="Yes"),100-OFFSET('Sanitation Data'!$I$4,0,10*ROW('Sanitation Data'!I24)),NA())</f>
        <v>#N/A</v>
      </c>
      <c r="AV30" s="521" t="e">
        <f ca="1">+IF(AND(ISNUMBER(OFFSET('Sanitation Data'!$I$6,0,10*ROW('Sanitation Data'!I24))),'Data Summary'!DK30="Yes"),OFFSET('Sanitation Data'!$I$6,0,10*ROW('Sanitation Data'!I24)),NA())</f>
        <v>#N/A</v>
      </c>
      <c r="AW30" s="521" t="e">
        <f ca="1">+IF(AND(ISNUMBER(OFFSET('Sanitation Data'!$I$10,0,10*ROW('Sanitation Data'!I24))),'Data Summary'!DL30="Yes"),OFFSET('Sanitation Data'!$I$10,0,10*ROW('Sanitation Data'!I24)),NA())</f>
        <v>#N/A</v>
      </c>
      <c r="AX30" s="521" t="e">
        <f ca="1">+IF(AND(ISNUMBER(OFFSET('Sanitation Data'!$I$11,0,10*ROW('Sanitation Data'!I24))),'Data Summary'!DM30="Yes"),OFFSET('Sanitation Data'!$I$11,0,10*ROW('Sanitation Data'!I24)),NA())</f>
        <v>#N/A</v>
      </c>
      <c r="AY30" s="521" t="e">
        <f ca="1">+IF(AND(ISNUMBER(OFFSET('Sanitation Data'!$I$12,0,10*ROW('Sanitation Data'!I24))),'Data Summary'!DN30="Yes"),OFFSET('Sanitation Data'!$I$12,0,10*ROW('Sanitation Data'!I24)),NA())</f>
        <v>#N/A</v>
      </c>
      <c r="AZ30" s="522" t="e">
        <f ca="1">+IF(AND(ISNUMBER(OFFSET('Hygiene Data'!$D$5,0,10*ROW('Hygiene Data'!D24))),'Data Summary'!DO30="Yes"),OFFSET('Hygiene Data'!$D$5,0,10*ROW('Hygiene Data'!D24)),NA())</f>
        <v>#N/A</v>
      </c>
      <c r="BA30" s="522" t="e">
        <f ca="1">+IF(AND(ISNUMBER(OFFSET('Hygiene Data'!$D$7,0,10*ROW('Hygiene Data'!D24))),'Data Summary'!DP30="Yes"),OFFSET('Hygiene Data'!$D$7,0,10*ROW('Hygiene Data'!D24)),NA())</f>
        <v>#N/A</v>
      </c>
      <c r="BB30" s="522" t="e">
        <f ca="1">+IF(AND(ISNUMBER(OFFSET('Hygiene Data'!$D$9,0,10*ROW('Hygiene Data'!D24))),'Data Summary'!DQ30="Yes"),OFFSET('Hygiene Data'!$D$9,0,10*ROW('Hygiene Data'!D24)),NA())</f>
        <v>#N/A</v>
      </c>
      <c r="BC30" s="522" t="e">
        <f ca="1">+IF(AND(ISNUMBER(OFFSET('Hygiene Data'!$E$5,0,10*ROW('Hygiene Data'!E24))),'Data Summary'!DR30="Yes"),OFFSET('Hygiene Data'!$E$5,0,10*ROW('Hygiene Data'!E24)),NA())</f>
        <v>#N/A</v>
      </c>
      <c r="BD30" s="522" t="e">
        <f ca="1">+IF(AND(ISNUMBER(OFFSET('Hygiene Data'!$E$7,0,10*ROW('Hygiene Data'!E24))),'Data Summary'!DS30="Yes"),OFFSET('Hygiene Data'!$E$7,0,10*ROW('Hygiene Data'!E24)),NA())</f>
        <v>#N/A</v>
      </c>
      <c r="BE30" s="522" t="e">
        <f ca="1">+IF(AND(ISNUMBER(OFFSET('Hygiene Data'!$E$9,0,10*ROW('Hygiene Data'!E24))),'Data Summary'!DT30="Yes"),OFFSET('Hygiene Data'!$E$9,0,10*ROW('Hygiene Data'!E24)),NA())</f>
        <v>#N/A</v>
      </c>
      <c r="BF30" s="522" t="e">
        <f ca="1">+IF(AND(ISNUMBER(OFFSET('Hygiene Data'!$F$5,0,10*ROW('Hygiene Data'!F24))),'Data Summary'!DU30="Yes"),OFFSET('Hygiene Data'!$F$5,0,10*ROW('Hygiene Data'!F24)),NA())</f>
        <v>#N/A</v>
      </c>
      <c r="BG30" s="522" t="e">
        <f ca="1">+IF(AND(ISNUMBER(OFFSET('Hygiene Data'!$F$7,0,10*ROW('Hygiene Data'!F24))),'Data Summary'!DV30="Yes"),OFFSET('Hygiene Data'!$F$7,0,10*ROW('Hygiene Data'!F24)),NA())</f>
        <v>#N/A</v>
      </c>
      <c r="BH30" s="522" t="e">
        <f ca="1">+IF(AND(ISNUMBER(OFFSET('Hygiene Data'!$F$9,0,10*ROW('Hygiene Data'!F24))),'Data Summary'!DW30="Yes"),OFFSET('Hygiene Data'!$F$9,0,10*ROW('Hygiene Data'!F24)),NA())</f>
        <v>#N/A</v>
      </c>
      <c r="BI30" s="522" t="e">
        <f ca="1">+IF(AND(ISNUMBER(OFFSET('Hygiene Data'!$G$5,0,10*ROW('Hygiene Data'!G24))),'Data Summary'!DX30="Yes"),OFFSET('Hygiene Data'!$G$5,0,10*ROW('Hygiene Data'!G24)),NA())</f>
        <v>#N/A</v>
      </c>
      <c r="BJ30" s="522" t="e">
        <f ca="1">+IF(AND(ISNUMBER(OFFSET('Hygiene Data'!$G$7,0,10*ROW('Hygiene Data'!G24))),'Data Summary'!DY30="Yes"),OFFSET('Hygiene Data'!$G$7,0,10*ROW('Hygiene Data'!G24)),NA())</f>
        <v>#N/A</v>
      </c>
      <c r="BK30" s="522" t="e">
        <f ca="1">+IF(AND(ISNUMBER(OFFSET('Hygiene Data'!$G$9,0,10*ROW('Hygiene Data'!G24))),'Data Summary'!DZ30="Yes"),OFFSET('Hygiene Data'!$G$9,0,10*ROW('Hygiene Data'!G24)),NA())</f>
        <v>#N/A</v>
      </c>
      <c r="BL30" s="522" t="e">
        <f ca="1">+IF(AND(ISNUMBER(OFFSET('Hygiene Data'!$H$5,0,10*ROW('Hygiene Data'!H24))),'Data Summary'!EA30="Yes"),OFFSET('Hygiene Data'!$H$5,0,10*ROW('Hygiene Data'!H24)),NA())</f>
        <v>#N/A</v>
      </c>
      <c r="BM30" s="522" t="e">
        <f ca="1">+IF(AND(ISNUMBER(OFFSET('Hygiene Data'!$H$7,0,10*ROW('Hygiene Data'!H24))),'Data Summary'!EB30="Yes"),OFFSET('Hygiene Data'!$H$7,0,10*ROW('Hygiene Data'!H24)),NA())</f>
        <v>#N/A</v>
      </c>
      <c r="BN30" s="522" t="e">
        <f ca="1">+IF(AND(ISNUMBER(OFFSET('Hygiene Data'!$H$9,0,10*ROW('Hygiene Data'!H24))),'Data Summary'!EC30="Yes"),OFFSET('Hygiene Data'!$H$9,0,10*ROW('Hygiene Data'!H24)),NA())</f>
        <v>#N/A</v>
      </c>
      <c r="BO30" s="522" t="e">
        <f ca="1">+IF(AND(ISNUMBER(OFFSET('Hygiene Data'!$I$5,0,10*ROW('Hygiene Data'!I24))),'Data Summary'!ED30="Yes"),OFFSET('Hygiene Data'!$I$5,0,10*ROW('Hygiene Data'!I24)),NA())</f>
        <v>#N/A</v>
      </c>
      <c r="BP30" s="522" t="e">
        <f ca="1">+IF(AND(ISNUMBER(OFFSET('Hygiene Data'!$I$7,0,10*ROW('Hygiene Data'!I24))),'Data Summary'!EE30="Yes"),OFFSET('Hygiene Data'!$I$7,0,10*ROW('Hygiene Data'!I24)),NA())</f>
        <v>#N/A</v>
      </c>
      <c r="BQ30" s="522" t="e">
        <f ca="1">+IF(AND(ISNUMBER(OFFSET('Hygiene Data'!$I$9,0,10*ROW('Hygiene Data'!I24))),'Data Summary'!EF30="Yes"),OFFSET('Hygiene Data'!$I$9,0,10*ROW('Hygiene Data'!I24)),NA())</f>
        <v>#N/A</v>
      </c>
    </row>
    <row r="31" spans="1:69" x14ac:dyDescent="0.25">
      <c r="A31" s="518" t="e">
        <f ca="1">+RIGHT('Data Summary'!A31,LEN('Data Summary'!A31)-9)</f>
        <v>#VALUE!</v>
      </c>
      <c r="B31" s="492" t="str">
        <f ca="1">+IF(ISTEXT('Data Summary'!B31),'Data Summary'!B31,"")</f>
        <v/>
      </c>
      <c r="C31" s="519" t="e">
        <f ca="1">+VALUE('Data Summary'!C31)</f>
        <v>#VALUE!</v>
      </c>
      <c r="D31" s="520" t="e">
        <f ca="1">+IF(AND(ISNUMBER(OFFSET('Water Data'!$D$4,0,10*ROW('Water Data'!D25))),'Data Summary'!BS31="Yes"),100-OFFSET('Water Data'!$D$4,0,10*ROW('Water Data'!D25)),NA())</f>
        <v>#N/A</v>
      </c>
      <c r="E31" s="520" t="e">
        <f ca="1">+IF(AND(ISNUMBER(OFFSET('Water Data'!$D$6,0,10*ROW('Water Data'!D25))),'Data Summary'!BT31="Yes"),OFFSET('Water Data'!$D$6,0,10*ROW('Water Data'!D25)),NA())</f>
        <v>#N/A</v>
      </c>
      <c r="F31" s="520" t="e">
        <f ca="1">+IF(AND(ISNUMBER(OFFSET('Water Data'!$D$9,0,10*ROW('Water Data'!D25))),'Data Summary'!BU31="Yes"),OFFSET('Water Data'!$D$9,0,10*ROW('Water Data'!D25)),NA())</f>
        <v>#N/A</v>
      </c>
      <c r="G31" s="520" t="e">
        <f ca="1">+IF(AND(ISNUMBER(OFFSET('Water Data'!$E$4,0,10*ROW('Water Data'!E25))),'Data Summary'!BV31="Yes"),100-OFFSET('Water Data'!$E$4,0,10*ROW('Water Data'!E25)),NA())</f>
        <v>#N/A</v>
      </c>
      <c r="H31" s="520" t="e">
        <f ca="1">+IF(AND(ISNUMBER(OFFSET('Water Data'!$E$6,0,10*ROW('Water Data'!E25))),'Data Summary'!BW31="Yes"),OFFSET('Water Data'!$E$6,0,10*ROW('Water Data'!E25)),NA())</f>
        <v>#N/A</v>
      </c>
      <c r="I31" s="520" t="e">
        <f ca="1">+IF(AND(ISNUMBER(OFFSET('Water Data'!$E$9,0,10*ROW('Water Data'!E25))),'Data Summary'!BX31="Yes"),OFFSET('Water Data'!$E$9,0,10*ROW('Water Data'!E25)),NA())</f>
        <v>#N/A</v>
      </c>
      <c r="J31" s="520" t="e">
        <f ca="1">+IF(AND(ISNUMBER(OFFSET('Water Data'!$F$4,0,10*ROW('Water Data'!F25))),'Data Summary'!BY31="Yes"),100-OFFSET('Water Data'!$F$4,0,10*ROW('Water Data'!F25)),NA())</f>
        <v>#N/A</v>
      </c>
      <c r="K31" s="520" t="e">
        <f ca="1">+IF(AND(ISNUMBER(OFFSET('Water Data'!$F$6,0,10*ROW('Water Data'!F25))),'Data Summary'!BZ31="Yes"),OFFSET('Water Data'!$F$6,0,10*ROW('Water Data'!F25)),NA())</f>
        <v>#N/A</v>
      </c>
      <c r="L31" s="520" t="e">
        <f ca="1">+IF(AND(ISNUMBER(OFFSET('Water Data'!$F$9,0,10*ROW('Water Data'!F25))),'Data Summary'!CA31="Yes"),OFFSET('Water Data'!$F$9,0,10*ROW('Water Data'!F25)),NA())</f>
        <v>#N/A</v>
      </c>
      <c r="M31" s="520" t="e">
        <f ca="1">+IF(AND(ISNUMBER(OFFSET('Water Data'!$G$4,0,10*ROW('Water Data'!G25))),'Data Summary'!CB31="Yes"),100-OFFSET('Water Data'!$G$4,0,10*ROW('Water Data'!G25)),NA())</f>
        <v>#N/A</v>
      </c>
      <c r="N31" s="520" t="e">
        <f ca="1">+IF(AND(ISNUMBER(OFFSET('Water Data'!$G$6,0,10*ROW('Water Data'!G25))),'Data Summary'!CC31="Yes"),OFFSET('Water Data'!$G$6,0,10*ROW('Water Data'!G25)),NA())</f>
        <v>#N/A</v>
      </c>
      <c r="O31" s="520" t="e">
        <f ca="1">+IF(AND(ISNUMBER(OFFSET('Water Data'!$G$9,0,10*ROW('Water Data'!G25))),'Data Summary'!CD31="Yes"),OFFSET('Water Data'!$G$9,0,10*ROW('Water Data'!G25)),NA())</f>
        <v>#N/A</v>
      </c>
      <c r="P31" s="520" t="e">
        <f ca="1">+IF(AND(ISNUMBER(OFFSET('Water Data'!$H$4,0,10*ROW('Water Data'!H25))),'Data Summary'!CE31="Yes"),100-OFFSET('Water Data'!$H$4,0,10*ROW('Water Data'!H25)),NA())</f>
        <v>#N/A</v>
      </c>
      <c r="Q31" s="520" t="e">
        <f ca="1">+IF(AND(ISNUMBER(OFFSET('Water Data'!$H$6,0,10*ROW('Water Data'!H25))),'Data Summary'!CF31="Yes"),OFFSET('Water Data'!$H$6,0,10*ROW('Water Data'!H25)),NA())</f>
        <v>#N/A</v>
      </c>
      <c r="R31" s="520" t="e">
        <f ca="1">+IF(AND(ISNUMBER(OFFSET('Water Data'!$H$9,0,10*ROW('Water Data'!H25))),'Data Summary'!CG31="Yes"),OFFSET('Water Data'!$H$9,0,10*ROW('Water Data'!H25)),NA())</f>
        <v>#N/A</v>
      </c>
      <c r="S31" s="520" t="e">
        <f ca="1">+IF(AND(ISNUMBER(OFFSET('Water Data'!$I$4,0,10*ROW('Water Data'!I25))),'Data Summary'!CH31="Yes"),100-OFFSET('Water Data'!$I$4,0,10*ROW('Water Data'!I25)),NA())</f>
        <v>#N/A</v>
      </c>
      <c r="T31" s="520" t="e">
        <f ca="1">+IF(AND(ISNUMBER(OFFSET('Water Data'!$I$6,0,10*ROW('Water Data'!I25))),'Data Summary'!CI31="Yes"),OFFSET('Water Data'!$I$6,0,10*ROW('Water Data'!I25)),NA())</f>
        <v>#N/A</v>
      </c>
      <c r="U31" s="520" t="e">
        <f ca="1">+IF(AND(ISNUMBER(OFFSET('Water Data'!$I$9,0,10*ROW('Water Data'!I25))),'Data Summary'!CJ31="Yes"),OFFSET('Water Data'!$I$9,0,10*ROW('Water Data'!I25)),NA())</f>
        <v>#N/A</v>
      </c>
      <c r="V31" s="521" t="e">
        <f ca="1">+IF(AND(ISNUMBER(OFFSET('Sanitation Data'!$D$4,0,10*ROW('Sanitation Data'!D25))),'Data Summary'!CK31="Yes"),100-OFFSET('Sanitation Data'!$D$4,0,10*ROW('Sanitation Data'!D25)),NA())</f>
        <v>#N/A</v>
      </c>
      <c r="W31" s="521" t="e">
        <f ca="1">+IF(AND(ISNUMBER(OFFSET('Sanitation Data'!$D$6,0,10*ROW('Sanitation Data'!D25))),'Data Summary'!CL31="Yes"),OFFSET('Sanitation Data'!$D$6,0,10*ROW('Sanitation Data'!D25)),NA())</f>
        <v>#N/A</v>
      </c>
      <c r="X31" s="521" t="e">
        <f ca="1">+IF(AND(ISNUMBER(OFFSET('Sanitation Data'!$D$10,0,10*ROW('Sanitation Data'!D25))),'Data Summary'!CM31="Yes"),OFFSET('Sanitation Data'!$D$10,0,10*ROW('Sanitation Data'!D25)),NA())</f>
        <v>#N/A</v>
      </c>
      <c r="Y31" s="521" t="e">
        <f ca="1">+IF(AND(ISNUMBER(OFFSET('Sanitation Data'!$D$11,0,10*ROW('Sanitation Data'!D25))),'Data Summary'!CN31="Yes"),OFFSET('Sanitation Data'!$D$11,0,10*ROW('Sanitation Data'!D25)),NA())</f>
        <v>#N/A</v>
      </c>
      <c r="Z31" s="521" t="e">
        <f ca="1">+IF(AND(ISNUMBER(OFFSET('Sanitation Data'!$D$12,0,10*ROW('Sanitation Data'!D25))),'Data Summary'!CO31="Yes"),OFFSET('Sanitation Data'!$D$12,0,10*ROW('Sanitation Data'!D25)),NA())</f>
        <v>#N/A</v>
      </c>
      <c r="AA31" s="521" t="e">
        <f ca="1">+IF(AND(ISNUMBER(OFFSET('Sanitation Data'!$E$4,0,10*ROW('Sanitation Data'!E25))),'Data Summary'!CP31="Yes"),100-OFFSET('Sanitation Data'!$E$4,0,10*ROW('Sanitation Data'!E25)),NA())</f>
        <v>#N/A</v>
      </c>
      <c r="AB31" s="521" t="e">
        <f ca="1">+IF(AND(ISNUMBER(OFFSET('Sanitation Data'!$E$6,0,10*ROW('Sanitation Data'!E25))),'Data Summary'!CQ31="Yes"),OFFSET('Sanitation Data'!$E$6,0,10*ROW('Sanitation Data'!E25)),NA())</f>
        <v>#N/A</v>
      </c>
      <c r="AC31" s="521" t="e">
        <f ca="1">+IF(AND(ISNUMBER(OFFSET('Sanitation Data'!$E$10,0,10*ROW('Sanitation Data'!E25))),'Data Summary'!CR31="Yes"),OFFSET('Sanitation Data'!$E$10,0,10*ROW('Sanitation Data'!E25)),NA())</f>
        <v>#N/A</v>
      </c>
      <c r="AD31" s="521" t="e">
        <f ca="1">+IF(AND(ISNUMBER(OFFSET('Sanitation Data'!$E$11,0,10*ROW('Sanitation Data'!E25))),'Data Summary'!CS31="Yes"),OFFSET('Sanitation Data'!$E$11,0,10*ROW('Sanitation Data'!E25)),NA())</f>
        <v>#N/A</v>
      </c>
      <c r="AE31" s="521" t="e">
        <f ca="1">+IF(AND(ISNUMBER(OFFSET('Sanitation Data'!$E$12,0,10*ROW('Sanitation Data'!E25))),'Data Summary'!CT31="Yes"),OFFSET('Sanitation Data'!$E$12,0,10*ROW('Sanitation Data'!E25)),NA())</f>
        <v>#N/A</v>
      </c>
      <c r="AF31" s="521" t="e">
        <f ca="1">+IF(AND(ISNUMBER(OFFSET('Sanitation Data'!$F$4,0,10*ROW('Sanitation Data'!F25))),'Data Summary'!CU31="Yes"),100-OFFSET('Sanitation Data'!$F$4,0,10*ROW('Sanitation Data'!F25)),NA())</f>
        <v>#N/A</v>
      </c>
      <c r="AG31" s="521" t="e">
        <f ca="1">+IF(AND(ISNUMBER(OFFSET('Sanitation Data'!$F$6,0,10*ROW('Sanitation Data'!F25))),'Data Summary'!CV31="Yes"),OFFSET('Sanitation Data'!$F$6,0,10*ROW('Sanitation Data'!F25)),NA())</f>
        <v>#N/A</v>
      </c>
      <c r="AH31" s="521" t="e">
        <f ca="1">+IF(AND(ISNUMBER(OFFSET('Sanitation Data'!$F$10,0,10*ROW('Sanitation Data'!F25))),'Data Summary'!CW31="Yes"),OFFSET('Sanitation Data'!$F$10,0,10*ROW('Sanitation Data'!F25)),NA())</f>
        <v>#N/A</v>
      </c>
      <c r="AI31" s="521" t="e">
        <f ca="1">+IF(AND(ISNUMBER(OFFSET('Sanitation Data'!$F$11,0,10*ROW('Sanitation Data'!F25))),'Data Summary'!CX31="Yes"),OFFSET('Sanitation Data'!$F$11,0,10*ROW('Sanitation Data'!F25)),NA())</f>
        <v>#N/A</v>
      </c>
      <c r="AJ31" s="521" t="e">
        <f ca="1">+IF(AND(ISNUMBER(OFFSET('Sanitation Data'!$F$12,0,10*ROW('Sanitation Data'!F25))),'Data Summary'!CY31="Yes"),OFFSET('Sanitation Data'!$F$12,0,10*ROW('Sanitation Data'!F25)),NA())</f>
        <v>#N/A</v>
      </c>
      <c r="AK31" s="521" t="e">
        <f ca="1">+IF(AND(ISNUMBER(OFFSET('Sanitation Data'!$G$4,0,10*ROW('Sanitation Data'!G25))),'Data Summary'!CZ31="Yes"),100-OFFSET('Sanitation Data'!$G$4,0,10*ROW('Sanitation Data'!G25)),NA())</f>
        <v>#N/A</v>
      </c>
      <c r="AL31" s="521" t="e">
        <f ca="1">+IF(AND(ISNUMBER(OFFSET('Sanitation Data'!$G$6,0,10*ROW('Sanitation Data'!G25))),'Data Summary'!DA31="Yes"),OFFSET('Sanitation Data'!$G$6,0,10*ROW('Sanitation Data'!G25)),NA())</f>
        <v>#N/A</v>
      </c>
      <c r="AM31" s="521" t="e">
        <f ca="1">+IF(AND(ISNUMBER(OFFSET('Sanitation Data'!$G$10,0,10*ROW('Sanitation Data'!G25))),'Data Summary'!DB31="Yes"),OFFSET('Sanitation Data'!$G$10,0,10*ROW('Sanitation Data'!G25)),NA())</f>
        <v>#N/A</v>
      </c>
      <c r="AN31" s="521" t="e">
        <f ca="1">+IF(AND(ISNUMBER(OFFSET('Sanitation Data'!$G$11,0,10*ROW('Sanitation Data'!G25))),'Data Summary'!DC31="Yes"),OFFSET('Sanitation Data'!$G$11,0,10*ROW('Sanitation Data'!G25)),NA())</f>
        <v>#N/A</v>
      </c>
      <c r="AO31" s="521" t="e">
        <f ca="1">+IF(AND(ISNUMBER(OFFSET('Sanitation Data'!$G$12,0,10*ROW('Sanitation Data'!G25))),'Data Summary'!DD31="Yes"),OFFSET('Sanitation Data'!$G$12,0,10*ROW('Sanitation Data'!G25)),NA())</f>
        <v>#N/A</v>
      </c>
      <c r="AP31" s="521" t="e">
        <f ca="1">+IF(AND(ISNUMBER(OFFSET('Sanitation Data'!$H$4,0,10*ROW('Sanitation Data'!H25))),'Data Summary'!DE31="Yes"),100-OFFSET('Sanitation Data'!$H$4,0,10*ROW('Sanitation Data'!H25)),NA())</f>
        <v>#N/A</v>
      </c>
      <c r="AQ31" s="521" t="e">
        <f ca="1">+IF(AND(ISNUMBER(OFFSET('Sanitation Data'!$H$6,0,10*ROW('Sanitation Data'!H25))),'Data Summary'!DF31="Yes"),OFFSET('Sanitation Data'!$H$6,0,10*ROW('Sanitation Data'!H25)),NA())</f>
        <v>#N/A</v>
      </c>
      <c r="AR31" s="521" t="e">
        <f ca="1">+IF(AND(ISNUMBER(OFFSET('Sanitation Data'!$H$10,0,10*ROW('Sanitation Data'!H25))),'Data Summary'!DG31="Yes"),OFFSET('Sanitation Data'!$H$10,0,10*ROW('Sanitation Data'!H25)),NA())</f>
        <v>#N/A</v>
      </c>
      <c r="AS31" s="521" t="e">
        <f ca="1">+IF(AND(ISNUMBER(OFFSET('Sanitation Data'!$H$11,0,10*ROW('Sanitation Data'!H25))),'Data Summary'!DH31="Yes"),OFFSET('Sanitation Data'!$H$11,0,10*ROW('Sanitation Data'!H25)),NA())</f>
        <v>#N/A</v>
      </c>
      <c r="AT31" s="521" t="e">
        <f ca="1">+IF(AND(ISNUMBER(OFFSET('Sanitation Data'!$H$12,0,10*ROW('Sanitation Data'!H25))),'Data Summary'!DI31="Yes"),OFFSET('Sanitation Data'!$H$12,0,10*ROW('Sanitation Data'!H25)),NA())</f>
        <v>#N/A</v>
      </c>
      <c r="AU31" s="521" t="e">
        <f ca="1">+IF(AND(ISNUMBER(OFFSET('Sanitation Data'!$I$4,0,10*ROW('Sanitation Data'!I25))),'Data Summary'!DJ31="Yes"),100-OFFSET('Sanitation Data'!$I$4,0,10*ROW('Sanitation Data'!I25)),NA())</f>
        <v>#N/A</v>
      </c>
      <c r="AV31" s="521" t="e">
        <f ca="1">+IF(AND(ISNUMBER(OFFSET('Sanitation Data'!$I$6,0,10*ROW('Sanitation Data'!I25))),'Data Summary'!DK31="Yes"),OFFSET('Sanitation Data'!$I$6,0,10*ROW('Sanitation Data'!I25)),NA())</f>
        <v>#N/A</v>
      </c>
      <c r="AW31" s="521" t="e">
        <f ca="1">+IF(AND(ISNUMBER(OFFSET('Sanitation Data'!$I$10,0,10*ROW('Sanitation Data'!I25))),'Data Summary'!DL31="Yes"),OFFSET('Sanitation Data'!$I$10,0,10*ROW('Sanitation Data'!I25)),NA())</f>
        <v>#N/A</v>
      </c>
      <c r="AX31" s="521" t="e">
        <f ca="1">+IF(AND(ISNUMBER(OFFSET('Sanitation Data'!$I$11,0,10*ROW('Sanitation Data'!I25))),'Data Summary'!DM31="Yes"),OFFSET('Sanitation Data'!$I$11,0,10*ROW('Sanitation Data'!I25)),NA())</f>
        <v>#N/A</v>
      </c>
      <c r="AY31" s="521" t="e">
        <f ca="1">+IF(AND(ISNUMBER(OFFSET('Sanitation Data'!$I$12,0,10*ROW('Sanitation Data'!I25))),'Data Summary'!DN31="Yes"),OFFSET('Sanitation Data'!$I$12,0,10*ROW('Sanitation Data'!I25)),NA())</f>
        <v>#N/A</v>
      </c>
      <c r="AZ31" s="522" t="e">
        <f ca="1">+IF(AND(ISNUMBER(OFFSET('Hygiene Data'!$D$5,0,10*ROW('Hygiene Data'!D25))),'Data Summary'!DO31="Yes"),OFFSET('Hygiene Data'!$D$5,0,10*ROW('Hygiene Data'!D25)),NA())</f>
        <v>#N/A</v>
      </c>
      <c r="BA31" s="522" t="e">
        <f ca="1">+IF(AND(ISNUMBER(OFFSET('Hygiene Data'!$D$7,0,10*ROW('Hygiene Data'!D25))),'Data Summary'!DP31="Yes"),OFFSET('Hygiene Data'!$D$7,0,10*ROW('Hygiene Data'!D25)),NA())</f>
        <v>#N/A</v>
      </c>
      <c r="BB31" s="522" t="e">
        <f ca="1">+IF(AND(ISNUMBER(OFFSET('Hygiene Data'!$D$9,0,10*ROW('Hygiene Data'!D25))),'Data Summary'!DQ31="Yes"),OFFSET('Hygiene Data'!$D$9,0,10*ROW('Hygiene Data'!D25)),NA())</f>
        <v>#N/A</v>
      </c>
      <c r="BC31" s="522" t="e">
        <f ca="1">+IF(AND(ISNUMBER(OFFSET('Hygiene Data'!$E$5,0,10*ROW('Hygiene Data'!E25))),'Data Summary'!DR31="Yes"),OFFSET('Hygiene Data'!$E$5,0,10*ROW('Hygiene Data'!E25)),NA())</f>
        <v>#N/A</v>
      </c>
      <c r="BD31" s="522" t="e">
        <f ca="1">+IF(AND(ISNUMBER(OFFSET('Hygiene Data'!$E$7,0,10*ROW('Hygiene Data'!E25))),'Data Summary'!DS31="Yes"),OFFSET('Hygiene Data'!$E$7,0,10*ROW('Hygiene Data'!E25)),NA())</f>
        <v>#N/A</v>
      </c>
      <c r="BE31" s="522" t="e">
        <f ca="1">+IF(AND(ISNUMBER(OFFSET('Hygiene Data'!$E$9,0,10*ROW('Hygiene Data'!E25))),'Data Summary'!DT31="Yes"),OFFSET('Hygiene Data'!$E$9,0,10*ROW('Hygiene Data'!E25)),NA())</f>
        <v>#N/A</v>
      </c>
      <c r="BF31" s="522" t="e">
        <f ca="1">+IF(AND(ISNUMBER(OFFSET('Hygiene Data'!$F$5,0,10*ROW('Hygiene Data'!F25))),'Data Summary'!DU31="Yes"),OFFSET('Hygiene Data'!$F$5,0,10*ROW('Hygiene Data'!F25)),NA())</f>
        <v>#N/A</v>
      </c>
      <c r="BG31" s="522" t="e">
        <f ca="1">+IF(AND(ISNUMBER(OFFSET('Hygiene Data'!$F$7,0,10*ROW('Hygiene Data'!F25))),'Data Summary'!DV31="Yes"),OFFSET('Hygiene Data'!$F$7,0,10*ROW('Hygiene Data'!F25)),NA())</f>
        <v>#N/A</v>
      </c>
      <c r="BH31" s="522" t="e">
        <f ca="1">+IF(AND(ISNUMBER(OFFSET('Hygiene Data'!$F$9,0,10*ROW('Hygiene Data'!F25))),'Data Summary'!DW31="Yes"),OFFSET('Hygiene Data'!$F$9,0,10*ROW('Hygiene Data'!F25)),NA())</f>
        <v>#N/A</v>
      </c>
      <c r="BI31" s="522" t="e">
        <f ca="1">+IF(AND(ISNUMBER(OFFSET('Hygiene Data'!$G$5,0,10*ROW('Hygiene Data'!G25))),'Data Summary'!DX31="Yes"),OFFSET('Hygiene Data'!$G$5,0,10*ROW('Hygiene Data'!G25)),NA())</f>
        <v>#N/A</v>
      </c>
      <c r="BJ31" s="522" t="e">
        <f ca="1">+IF(AND(ISNUMBER(OFFSET('Hygiene Data'!$G$7,0,10*ROW('Hygiene Data'!G25))),'Data Summary'!DY31="Yes"),OFFSET('Hygiene Data'!$G$7,0,10*ROW('Hygiene Data'!G25)),NA())</f>
        <v>#N/A</v>
      </c>
      <c r="BK31" s="522" t="e">
        <f ca="1">+IF(AND(ISNUMBER(OFFSET('Hygiene Data'!$G$9,0,10*ROW('Hygiene Data'!G25))),'Data Summary'!DZ31="Yes"),OFFSET('Hygiene Data'!$G$9,0,10*ROW('Hygiene Data'!G25)),NA())</f>
        <v>#N/A</v>
      </c>
      <c r="BL31" s="522" t="e">
        <f ca="1">+IF(AND(ISNUMBER(OFFSET('Hygiene Data'!$H$5,0,10*ROW('Hygiene Data'!H25))),'Data Summary'!EA31="Yes"),OFFSET('Hygiene Data'!$H$5,0,10*ROW('Hygiene Data'!H25)),NA())</f>
        <v>#N/A</v>
      </c>
      <c r="BM31" s="522" t="e">
        <f ca="1">+IF(AND(ISNUMBER(OFFSET('Hygiene Data'!$H$7,0,10*ROW('Hygiene Data'!H25))),'Data Summary'!EB31="Yes"),OFFSET('Hygiene Data'!$H$7,0,10*ROW('Hygiene Data'!H25)),NA())</f>
        <v>#N/A</v>
      </c>
      <c r="BN31" s="522" t="e">
        <f ca="1">+IF(AND(ISNUMBER(OFFSET('Hygiene Data'!$H$9,0,10*ROW('Hygiene Data'!H25))),'Data Summary'!EC31="Yes"),OFFSET('Hygiene Data'!$H$9,0,10*ROW('Hygiene Data'!H25)),NA())</f>
        <v>#N/A</v>
      </c>
      <c r="BO31" s="522" t="e">
        <f ca="1">+IF(AND(ISNUMBER(OFFSET('Hygiene Data'!$I$5,0,10*ROW('Hygiene Data'!I25))),'Data Summary'!ED31="Yes"),OFFSET('Hygiene Data'!$I$5,0,10*ROW('Hygiene Data'!I25)),NA())</f>
        <v>#N/A</v>
      </c>
      <c r="BP31" s="522" t="e">
        <f ca="1">+IF(AND(ISNUMBER(OFFSET('Hygiene Data'!$I$7,0,10*ROW('Hygiene Data'!I25))),'Data Summary'!EE31="Yes"),OFFSET('Hygiene Data'!$I$7,0,10*ROW('Hygiene Data'!I25)),NA())</f>
        <v>#N/A</v>
      </c>
      <c r="BQ31" s="522" t="e">
        <f ca="1">+IF(AND(ISNUMBER(OFFSET('Hygiene Data'!$I$9,0,10*ROW('Hygiene Data'!I25))),'Data Summary'!EF31="Yes"),OFFSET('Hygiene Data'!$I$9,0,10*ROW('Hygiene Data'!I25)),NA())</f>
        <v>#N/A</v>
      </c>
    </row>
    <row r="32" spans="1:69" x14ac:dyDescent="0.25">
      <c r="A32" s="518" t="e">
        <f ca="1">+RIGHT('Data Summary'!A32,LEN('Data Summary'!A32)-9)</f>
        <v>#VALUE!</v>
      </c>
      <c r="B32" s="492" t="str">
        <f ca="1">+IF(ISTEXT('Data Summary'!B32),'Data Summary'!B32,"")</f>
        <v/>
      </c>
      <c r="C32" s="519" t="e">
        <f ca="1">+VALUE('Data Summary'!C32)</f>
        <v>#VALUE!</v>
      </c>
      <c r="D32" s="520" t="e">
        <f ca="1">+IF(AND(ISNUMBER(OFFSET('Water Data'!$D$4,0,10*ROW('Water Data'!D26))),'Data Summary'!BS32="Yes"),100-OFFSET('Water Data'!$D$4,0,10*ROW('Water Data'!D26)),NA())</f>
        <v>#N/A</v>
      </c>
      <c r="E32" s="520" t="e">
        <f ca="1">+IF(AND(ISNUMBER(OFFSET('Water Data'!$D$6,0,10*ROW('Water Data'!D26))),'Data Summary'!BT32="Yes"),OFFSET('Water Data'!$D$6,0,10*ROW('Water Data'!D26)),NA())</f>
        <v>#N/A</v>
      </c>
      <c r="F32" s="520" t="e">
        <f ca="1">+IF(AND(ISNUMBER(OFFSET('Water Data'!$D$9,0,10*ROW('Water Data'!D26))),'Data Summary'!BU32="Yes"),OFFSET('Water Data'!$D$9,0,10*ROW('Water Data'!D26)),NA())</f>
        <v>#N/A</v>
      </c>
      <c r="G32" s="520" t="e">
        <f ca="1">+IF(AND(ISNUMBER(OFFSET('Water Data'!$E$4,0,10*ROW('Water Data'!E26))),'Data Summary'!BV32="Yes"),100-OFFSET('Water Data'!$E$4,0,10*ROW('Water Data'!E26)),NA())</f>
        <v>#N/A</v>
      </c>
      <c r="H32" s="520" t="e">
        <f ca="1">+IF(AND(ISNUMBER(OFFSET('Water Data'!$E$6,0,10*ROW('Water Data'!E26))),'Data Summary'!BW32="Yes"),OFFSET('Water Data'!$E$6,0,10*ROW('Water Data'!E26)),NA())</f>
        <v>#N/A</v>
      </c>
      <c r="I32" s="520" t="e">
        <f ca="1">+IF(AND(ISNUMBER(OFFSET('Water Data'!$E$9,0,10*ROW('Water Data'!E26))),'Data Summary'!BX32="Yes"),OFFSET('Water Data'!$E$9,0,10*ROW('Water Data'!E26)),NA())</f>
        <v>#N/A</v>
      </c>
      <c r="J32" s="520" t="e">
        <f ca="1">+IF(AND(ISNUMBER(OFFSET('Water Data'!$F$4,0,10*ROW('Water Data'!F26))),'Data Summary'!BY32="Yes"),100-OFFSET('Water Data'!$F$4,0,10*ROW('Water Data'!F26)),NA())</f>
        <v>#N/A</v>
      </c>
      <c r="K32" s="520" t="e">
        <f ca="1">+IF(AND(ISNUMBER(OFFSET('Water Data'!$F$6,0,10*ROW('Water Data'!F26))),'Data Summary'!BZ32="Yes"),OFFSET('Water Data'!$F$6,0,10*ROW('Water Data'!F26)),NA())</f>
        <v>#N/A</v>
      </c>
      <c r="L32" s="520" t="e">
        <f ca="1">+IF(AND(ISNUMBER(OFFSET('Water Data'!$F$9,0,10*ROW('Water Data'!F26))),'Data Summary'!CA32="Yes"),OFFSET('Water Data'!$F$9,0,10*ROW('Water Data'!F26)),NA())</f>
        <v>#N/A</v>
      </c>
      <c r="M32" s="520" t="e">
        <f ca="1">+IF(AND(ISNUMBER(OFFSET('Water Data'!$G$4,0,10*ROW('Water Data'!G26))),'Data Summary'!CB32="Yes"),100-OFFSET('Water Data'!$G$4,0,10*ROW('Water Data'!G26)),NA())</f>
        <v>#N/A</v>
      </c>
      <c r="N32" s="520" t="e">
        <f ca="1">+IF(AND(ISNUMBER(OFFSET('Water Data'!$G$6,0,10*ROW('Water Data'!G26))),'Data Summary'!CC32="Yes"),OFFSET('Water Data'!$G$6,0,10*ROW('Water Data'!G26)),NA())</f>
        <v>#N/A</v>
      </c>
      <c r="O32" s="520" t="e">
        <f ca="1">+IF(AND(ISNUMBER(OFFSET('Water Data'!$G$9,0,10*ROW('Water Data'!G26))),'Data Summary'!CD32="Yes"),OFFSET('Water Data'!$G$9,0,10*ROW('Water Data'!G26)),NA())</f>
        <v>#N/A</v>
      </c>
      <c r="P32" s="520" t="e">
        <f ca="1">+IF(AND(ISNUMBER(OFFSET('Water Data'!$H$4,0,10*ROW('Water Data'!H26))),'Data Summary'!CE32="Yes"),100-OFFSET('Water Data'!$H$4,0,10*ROW('Water Data'!H26)),NA())</f>
        <v>#N/A</v>
      </c>
      <c r="Q32" s="520" t="e">
        <f ca="1">+IF(AND(ISNUMBER(OFFSET('Water Data'!$H$6,0,10*ROW('Water Data'!H26))),'Data Summary'!CF32="Yes"),OFFSET('Water Data'!$H$6,0,10*ROW('Water Data'!H26)),NA())</f>
        <v>#N/A</v>
      </c>
      <c r="R32" s="520" t="e">
        <f ca="1">+IF(AND(ISNUMBER(OFFSET('Water Data'!$H$9,0,10*ROW('Water Data'!H26))),'Data Summary'!CG32="Yes"),OFFSET('Water Data'!$H$9,0,10*ROW('Water Data'!H26)),NA())</f>
        <v>#N/A</v>
      </c>
      <c r="S32" s="520" t="e">
        <f ca="1">+IF(AND(ISNUMBER(OFFSET('Water Data'!$I$4,0,10*ROW('Water Data'!I26))),'Data Summary'!CH32="Yes"),100-OFFSET('Water Data'!$I$4,0,10*ROW('Water Data'!I26)),NA())</f>
        <v>#N/A</v>
      </c>
      <c r="T32" s="520" t="e">
        <f ca="1">+IF(AND(ISNUMBER(OFFSET('Water Data'!$I$6,0,10*ROW('Water Data'!I26))),'Data Summary'!CI32="Yes"),OFFSET('Water Data'!$I$6,0,10*ROW('Water Data'!I26)),NA())</f>
        <v>#N/A</v>
      </c>
      <c r="U32" s="520" t="e">
        <f ca="1">+IF(AND(ISNUMBER(OFFSET('Water Data'!$I$9,0,10*ROW('Water Data'!I26))),'Data Summary'!CJ32="Yes"),OFFSET('Water Data'!$I$9,0,10*ROW('Water Data'!I26)),NA())</f>
        <v>#N/A</v>
      </c>
      <c r="V32" s="521" t="e">
        <f ca="1">+IF(AND(ISNUMBER(OFFSET('Sanitation Data'!$D$4,0,10*ROW('Sanitation Data'!D26))),'Data Summary'!CK32="Yes"),100-OFFSET('Sanitation Data'!$D$4,0,10*ROW('Sanitation Data'!D26)),NA())</f>
        <v>#N/A</v>
      </c>
      <c r="W32" s="521" t="e">
        <f ca="1">+IF(AND(ISNUMBER(OFFSET('Sanitation Data'!$D$6,0,10*ROW('Sanitation Data'!D26))),'Data Summary'!CL32="Yes"),OFFSET('Sanitation Data'!$D$6,0,10*ROW('Sanitation Data'!D26)),NA())</f>
        <v>#N/A</v>
      </c>
      <c r="X32" s="521" t="e">
        <f ca="1">+IF(AND(ISNUMBER(OFFSET('Sanitation Data'!$D$10,0,10*ROW('Sanitation Data'!D26))),'Data Summary'!CM32="Yes"),OFFSET('Sanitation Data'!$D$10,0,10*ROW('Sanitation Data'!D26)),NA())</f>
        <v>#N/A</v>
      </c>
      <c r="Y32" s="521" t="e">
        <f ca="1">+IF(AND(ISNUMBER(OFFSET('Sanitation Data'!$D$11,0,10*ROW('Sanitation Data'!D26))),'Data Summary'!CN32="Yes"),OFFSET('Sanitation Data'!$D$11,0,10*ROW('Sanitation Data'!D26)),NA())</f>
        <v>#N/A</v>
      </c>
      <c r="Z32" s="521" t="e">
        <f ca="1">+IF(AND(ISNUMBER(OFFSET('Sanitation Data'!$D$12,0,10*ROW('Sanitation Data'!D26))),'Data Summary'!CO32="Yes"),OFFSET('Sanitation Data'!$D$12,0,10*ROW('Sanitation Data'!D26)),NA())</f>
        <v>#N/A</v>
      </c>
      <c r="AA32" s="521" t="e">
        <f ca="1">+IF(AND(ISNUMBER(OFFSET('Sanitation Data'!$E$4,0,10*ROW('Sanitation Data'!E26))),'Data Summary'!CP32="Yes"),100-OFFSET('Sanitation Data'!$E$4,0,10*ROW('Sanitation Data'!E26)),NA())</f>
        <v>#N/A</v>
      </c>
      <c r="AB32" s="521" t="e">
        <f ca="1">+IF(AND(ISNUMBER(OFFSET('Sanitation Data'!$E$6,0,10*ROW('Sanitation Data'!E26))),'Data Summary'!CQ32="Yes"),OFFSET('Sanitation Data'!$E$6,0,10*ROW('Sanitation Data'!E26)),NA())</f>
        <v>#N/A</v>
      </c>
      <c r="AC32" s="521" t="e">
        <f ca="1">+IF(AND(ISNUMBER(OFFSET('Sanitation Data'!$E$10,0,10*ROW('Sanitation Data'!E26))),'Data Summary'!CR32="Yes"),OFFSET('Sanitation Data'!$E$10,0,10*ROW('Sanitation Data'!E26)),NA())</f>
        <v>#N/A</v>
      </c>
      <c r="AD32" s="521" t="e">
        <f ca="1">+IF(AND(ISNUMBER(OFFSET('Sanitation Data'!$E$11,0,10*ROW('Sanitation Data'!E26))),'Data Summary'!CS32="Yes"),OFFSET('Sanitation Data'!$E$11,0,10*ROW('Sanitation Data'!E26)),NA())</f>
        <v>#N/A</v>
      </c>
      <c r="AE32" s="521" t="e">
        <f ca="1">+IF(AND(ISNUMBER(OFFSET('Sanitation Data'!$E$12,0,10*ROW('Sanitation Data'!E26))),'Data Summary'!CT32="Yes"),OFFSET('Sanitation Data'!$E$12,0,10*ROW('Sanitation Data'!E26)),NA())</f>
        <v>#N/A</v>
      </c>
      <c r="AF32" s="521" t="e">
        <f ca="1">+IF(AND(ISNUMBER(OFFSET('Sanitation Data'!$F$4,0,10*ROW('Sanitation Data'!F26))),'Data Summary'!CU32="Yes"),100-OFFSET('Sanitation Data'!$F$4,0,10*ROW('Sanitation Data'!F26)),NA())</f>
        <v>#N/A</v>
      </c>
      <c r="AG32" s="521" t="e">
        <f ca="1">+IF(AND(ISNUMBER(OFFSET('Sanitation Data'!$F$6,0,10*ROW('Sanitation Data'!F26))),'Data Summary'!CV32="Yes"),OFFSET('Sanitation Data'!$F$6,0,10*ROW('Sanitation Data'!F26)),NA())</f>
        <v>#N/A</v>
      </c>
      <c r="AH32" s="521" t="e">
        <f ca="1">+IF(AND(ISNUMBER(OFFSET('Sanitation Data'!$F$10,0,10*ROW('Sanitation Data'!F26))),'Data Summary'!CW32="Yes"),OFFSET('Sanitation Data'!$F$10,0,10*ROW('Sanitation Data'!F26)),NA())</f>
        <v>#N/A</v>
      </c>
      <c r="AI32" s="521" t="e">
        <f ca="1">+IF(AND(ISNUMBER(OFFSET('Sanitation Data'!$F$11,0,10*ROW('Sanitation Data'!F26))),'Data Summary'!CX32="Yes"),OFFSET('Sanitation Data'!$F$11,0,10*ROW('Sanitation Data'!F26)),NA())</f>
        <v>#N/A</v>
      </c>
      <c r="AJ32" s="521" t="e">
        <f ca="1">+IF(AND(ISNUMBER(OFFSET('Sanitation Data'!$F$12,0,10*ROW('Sanitation Data'!F26))),'Data Summary'!CY32="Yes"),OFFSET('Sanitation Data'!$F$12,0,10*ROW('Sanitation Data'!F26)),NA())</f>
        <v>#N/A</v>
      </c>
      <c r="AK32" s="521" t="e">
        <f ca="1">+IF(AND(ISNUMBER(OFFSET('Sanitation Data'!$G$4,0,10*ROW('Sanitation Data'!G26))),'Data Summary'!CZ32="Yes"),100-OFFSET('Sanitation Data'!$G$4,0,10*ROW('Sanitation Data'!G26)),NA())</f>
        <v>#N/A</v>
      </c>
      <c r="AL32" s="521" t="e">
        <f ca="1">+IF(AND(ISNUMBER(OFFSET('Sanitation Data'!$G$6,0,10*ROW('Sanitation Data'!G26))),'Data Summary'!DA32="Yes"),OFFSET('Sanitation Data'!$G$6,0,10*ROW('Sanitation Data'!G26)),NA())</f>
        <v>#N/A</v>
      </c>
      <c r="AM32" s="521" t="e">
        <f ca="1">+IF(AND(ISNUMBER(OFFSET('Sanitation Data'!$G$10,0,10*ROW('Sanitation Data'!G26))),'Data Summary'!DB32="Yes"),OFFSET('Sanitation Data'!$G$10,0,10*ROW('Sanitation Data'!G26)),NA())</f>
        <v>#N/A</v>
      </c>
      <c r="AN32" s="521" t="e">
        <f ca="1">+IF(AND(ISNUMBER(OFFSET('Sanitation Data'!$G$11,0,10*ROW('Sanitation Data'!G26))),'Data Summary'!DC32="Yes"),OFFSET('Sanitation Data'!$G$11,0,10*ROW('Sanitation Data'!G26)),NA())</f>
        <v>#N/A</v>
      </c>
      <c r="AO32" s="521" t="e">
        <f ca="1">+IF(AND(ISNUMBER(OFFSET('Sanitation Data'!$G$12,0,10*ROW('Sanitation Data'!G26))),'Data Summary'!DD32="Yes"),OFFSET('Sanitation Data'!$G$12,0,10*ROW('Sanitation Data'!G26)),NA())</f>
        <v>#N/A</v>
      </c>
      <c r="AP32" s="521" t="e">
        <f ca="1">+IF(AND(ISNUMBER(OFFSET('Sanitation Data'!$H$4,0,10*ROW('Sanitation Data'!H26))),'Data Summary'!DE32="Yes"),100-OFFSET('Sanitation Data'!$H$4,0,10*ROW('Sanitation Data'!H26)),NA())</f>
        <v>#N/A</v>
      </c>
      <c r="AQ32" s="521" t="e">
        <f ca="1">+IF(AND(ISNUMBER(OFFSET('Sanitation Data'!$H$6,0,10*ROW('Sanitation Data'!H26))),'Data Summary'!DF32="Yes"),OFFSET('Sanitation Data'!$H$6,0,10*ROW('Sanitation Data'!H26)),NA())</f>
        <v>#N/A</v>
      </c>
      <c r="AR32" s="521" t="e">
        <f ca="1">+IF(AND(ISNUMBER(OFFSET('Sanitation Data'!$H$10,0,10*ROW('Sanitation Data'!H26))),'Data Summary'!DG32="Yes"),OFFSET('Sanitation Data'!$H$10,0,10*ROW('Sanitation Data'!H26)),NA())</f>
        <v>#N/A</v>
      </c>
      <c r="AS32" s="521" t="e">
        <f ca="1">+IF(AND(ISNUMBER(OFFSET('Sanitation Data'!$H$11,0,10*ROW('Sanitation Data'!H26))),'Data Summary'!DH32="Yes"),OFFSET('Sanitation Data'!$H$11,0,10*ROW('Sanitation Data'!H26)),NA())</f>
        <v>#N/A</v>
      </c>
      <c r="AT32" s="521" t="e">
        <f ca="1">+IF(AND(ISNUMBER(OFFSET('Sanitation Data'!$H$12,0,10*ROW('Sanitation Data'!H26))),'Data Summary'!DI32="Yes"),OFFSET('Sanitation Data'!$H$12,0,10*ROW('Sanitation Data'!H26)),NA())</f>
        <v>#N/A</v>
      </c>
      <c r="AU32" s="521" t="e">
        <f ca="1">+IF(AND(ISNUMBER(OFFSET('Sanitation Data'!$I$4,0,10*ROW('Sanitation Data'!I26))),'Data Summary'!DJ32="Yes"),100-OFFSET('Sanitation Data'!$I$4,0,10*ROW('Sanitation Data'!I26)),NA())</f>
        <v>#N/A</v>
      </c>
      <c r="AV32" s="521" t="e">
        <f ca="1">+IF(AND(ISNUMBER(OFFSET('Sanitation Data'!$I$6,0,10*ROW('Sanitation Data'!I26))),'Data Summary'!DK32="Yes"),OFFSET('Sanitation Data'!$I$6,0,10*ROW('Sanitation Data'!I26)),NA())</f>
        <v>#N/A</v>
      </c>
      <c r="AW32" s="521" t="e">
        <f ca="1">+IF(AND(ISNUMBER(OFFSET('Sanitation Data'!$I$10,0,10*ROW('Sanitation Data'!I26))),'Data Summary'!DL32="Yes"),OFFSET('Sanitation Data'!$I$10,0,10*ROW('Sanitation Data'!I26)),NA())</f>
        <v>#N/A</v>
      </c>
      <c r="AX32" s="521" t="e">
        <f ca="1">+IF(AND(ISNUMBER(OFFSET('Sanitation Data'!$I$11,0,10*ROW('Sanitation Data'!I26))),'Data Summary'!DM32="Yes"),OFFSET('Sanitation Data'!$I$11,0,10*ROW('Sanitation Data'!I26)),NA())</f>
        <v>#N/A</v>
      </c>
      <c r="AY32" s="521" t="e">
        <f ca="1">+IF(AND(ISNUMBER(OFFSET('Sanitation Data'!$I$12,0,10*ROW('Sanitation Data'!I26))),'Data Summary'!DN32="Yes"),OFFSET('Sanitation Data'!$I$12,0,10*ROW('Sanitation Data'!I26)),NA())</f>
        <v>#N/A</v>
      </c>
      <c r="AZ32" s="522" t="e">
        <f ca="1">+IF(AND(ISNUMBER(OFFSET('Hygiene Data'!$D$5,0,10*ROW('Hygiene Data'!D26))),'Data Summary'!DO32="Yes"),OFFSET('Hygiene Data'!$D$5,0,10*ROW('Hygiene Data'!D26)),NA())</f>
        <v>#N/A</v>
      </c>
      <c r="BA32" s="522" t="e">
        <f ca="1">+IF(AND(ISNUMBER(OFFSET('Hygiene Data'!$D$7,0,10*ROW('Hygiene Data'!D26))),'Data Summary'!DP32="Yes"),OFFSET('Hygiene Data'!$D$7,0,10*ROW('Hygiene Data'!D26)),NA())</f>
        <v>#N/A</v>
      </c>
      <c r="BB32" s="522" t="e">
        <f ca="1">+IF(AND(ISNUMBER(OFFSET('Hygiene Data'!$D$9,0,10*ROW('Hygiene Data'!D26))),'Data Summary'!DQ32="Yes"),OFFSET('Hygiene Data'!$D$9,0,10*ROW('Hygiene Data'!D26)),NA())</f>
        <v>#N/A</v>
      </c>
      <c r="BC32" s="522" t="e">
        <f ca="1">+IF(AND(ISNUMBER(OFFSET('Hygiene Data'!$E$5,0,10*ROW('Hygiene Data'!E26))),'Data Summary'!DR32="Yes"),OFFSET('Hygiene Data'!$E$5,0,10*ROW('Hygiene Data'!E26)),NA())</f>
        <v>#N/A</v>
      </c>
      <c r="BD32" s="522" t="e">
        <f ca="1">+IF(AND(ISNUMBER(OFFSET('Hygiene Data'!$E$7,0,10*ROW('Hygiene Data'!E26))),'Data Summary'!DS32="Yes"),OFFSET('Hygiene Data'!$E$7,0,10*ROW('Hygiene Data'!E26)),NA())</f>
        <v>#N/A</v>
      </c>
      <c r="BE32" s="522" t="e">
        <f ca="1">+IF(AND(ISNUMBER(OFFSET('Hygiene Data'!$E$9,0,10*ROW('Hygiene Data'!E26))),'Data Summary'!DT32="Yes"),OFFSET('Hygiene Data'!$E$9,0,10*ROW('Hygiene Data'!E26)),NA())</f>
        <v>#N/A</v>
      </c>
      <c r="BF32" s="522" t="e">
        <f ca="1">+IF(AND(ISNUMBER(OFFSET('Hygiene Data'!$F$5,0,10*ROW('Hygiene Data'!F26))),'Data Summary'!DU32="Yes"),OFFSET('Hygiene Data'!$F$5,0,10*ROW('Hygiene Data'!F26)),NA())</f>
        <v>#N/A</v>
      </c>
      <c r="BG32" s="522" t="e">
        <f ca="1">+IF(AND(ISNUMBER(OFFSET('Hygiene Data'!$F$7,0,10*ROW('Hygiene Data'!F26))),'Data Summary'!DV32="Yes"),OFFSET('Hygiene Data'!$F$7,0,10*ROW('Hygiene Data'!F26)),NA())</f>
        <v>#N/A</v>
      </c>
      <c r="BH32" s="522" t="e">
        <f ca="1">+IF(AND(ISNUMBER(OFFSET('Hygiene Data'!$F$9,0,10*ROW('Hygiene Data'!F26))),'Data Summary'!DW32="Yes"),OFFSET('Hygiene Data'!$F$9,0,10*ROW('Hygiene Data'!F26)),NA())</f>
        <v>#N/A</v>
      </c>
      <c r="BI32" s="522" t="e">
        <f ca="1">+IF(AND(ISNUMBER(OFFSET('Hygiene Data'!$G$5,0,10*ROW('Hygiene Data'!G26))),'Data Summary'!DX32="Yes"),OFFSET('Hygiene Data'!$G$5,0,10*ROW('Hygiene Data'!G26)),NA())</f>
        <v>#N/A</v>
      </c>
      <c r="BJ32" s="522" t="e">
        <f ca="1">+IF(AND(ISNUMBER(OFFSET('Hygiene Data'!$G$7,0,10*ROW('Hygiene Data'!G26))),'Data Summary'!DY32="Yes"),OFFSET('Hygiene Data'!$G$7,0,10*ROW('Hygiene Data'!G26)),NA())</f>
        <v>#N/A</v>
      </c>
      <c r="BK32" s="522" t="e">
        <f ca="1">+IF(AND(ISNUMBER(OFFSET('Hygiene Data'!$G$9,0,10*ROW('Hygiene Data'!G26))),'Data Summary'!DZ32="Yes"),OFFSET('Hygiene Data'!$G$9,0,10*ROW('Hygiene Data'!G26)),NA())</f>
        <v>#N/A</v>
      </c>
      <c r="BL32" s="522" t="e">
        <f ca="1">+IF(AND(ISNUMBER(OFFSET('Hygiene Data'!$H$5,0,10*ROW('Hygiene Data'!H26))),'Data Summary'!EA32="Yes"),OFFSET('Hygiene Data'!$H$5,0,10*ROW('Hygiene Data'!H26)),NA())</f>
        <v>#N/A</v>
      </c>
      <c r="BM32" s="522" t="e">
        <f ca="1">+IF(AND(ISNUMBER(OFFSET('Hygiene Data'!$H$7,0,10*ROW('Hygiene Data'!H26))),'Data Summary'!EB32="Yes"),OFFSET('Hygiene Data'!$H$7,0,10*ROW('Hygiene Data'!H26)),NA())</f>
        <v>#N/A</v>
      </c>
      <c r="BN32" s="522" t="e">
        <f ca="1">+IF(AND(ISNUMBER(OFFSET('Hygiene Data'!$H$9,0,10*ROW('Hygiene Data'!H26))),'Data Summary'!EC32="Yes"),OFFSET('Hygiene Data'!$H$9,0,10*ROW('Hygiene Data'!H26)),NA())</f>
        <v>#N/A</v>
      </c>
      <c r="BO32" s="522" t="e">
        <f ca="1">+IF(AND(ISNUMBER(OFFSET('Hygiene Data'!$I$5,0,10*ROW('Hygiene Data'!I26))),'Data Summary'!ED32="Yes"),OFFSET('Hygiene Data'!$I$5,0,10*ROW('Hygiene Data'!I26)),NA())</f>
        <v>#N/A</v>
      </c>
      <c r="BP32" s="522" t="e">
        <f ca="1">+IF(AND(ISNUMBER(OFFSET('Hygiene Data'!$I$7,0,10*ROW('Hygiene Data'!I26))),'Data Summary'!EE32="Yes"),OFFSET('Hygiene Data'!$I$7,0,10*ROW('Hygiene Data'!I26)),NA())</f>
        <v>#N/A</v>
      </c>
      <c r="BQ32" s="522" t="e">
        <f ca="1">+IF(AND(ISNUMBER(OFFSET('Hygiene Data'!$I$9,0,10*ROW('Hygiene Data'!I26))),'Data Summary'!EF32="Yes"),OFFSET('Hygiene Data'!$I$9,0,10*ROW('Hygiene Data'!I26)),NA())</f>
        <v>#N/A</v>
      </c>
    </row>
    <row r="33" spans="1:69" x14ac:dyDescent="0.25">
      <c r="A33" s="518" t="e">
        <f ca="1">+RIGHT('Data Summary'!A33,LEN('Data Summary'!A33)-9)</f>
        <v>#VALUE!</v>
      </c>
      <c r="B33" s="492" t="str">
        <f ca="1">+IF(ISTEXT('Data Summary'!B33),'Data Summary'!B33,"")</f>
        <v/>
      </c>
      <c r="C33" s="519" t="e">
        <f ca="1">+VALUE('Data Summary'!C33)</f>
        <v>#VALUE!</v>
      </c>
      <c r="D33" s="520" t="e">
        <f ca="1">+IF(AND(ISNUMBER(OFFSET('Water Data'!$D$4,0,10*ROW('Water Data'!D27))),'Data Summary'!BS33="Yes"),100-OFFSET('Water Data'!$D$4,0,10*ROW('Water Data'!D27)),NA())</f>
        <v>#N/A</v>
      </c>
      <c r="E33" s="520" t="e">
        <f ca="1">+IF(AND(ISNUMBER(OFFSET('Water Data'!$D$6,0,10*ROW('Water Data'!D27))),'Data Summary'!BT33="Yes"),OFFSET('Water Data'!$D$6,0,10*ROW('Water Data'!D27)),NA())</f>
        <v>#N/A</v>
      </c>
      <c r="F33" s="520" t="e">
        <f ca="1">+IF(AND(ISNUMBER(OFFSET('Water Data'!$D$9,0,10*ROW('Water Data'!D27))),'Data Summary'!BU33="Yes"),OFFSET('Water Data'!$D$9,0,10*ROW('Water Data'!D27)),NA())</f>
        <v>#N/A</v>
      </c>
      <c r="G33" s="520" t="e">
        <f ca="1">+IF(AND(ISNUMBER(OFFSET('Water Data'!$E$4,0,10*ROW('Water Data'!E27))),'Data Summary'!BV33="Yes"),100-OFFSET('Water Data'!$E$4,0,10*ROW('Water Data'!E27)),NA())</f>
        <v>#N/A</v>
      </c>
      <c r="H33" s="520" t="e">
        <f ca="1">+IF(AND(ISNUMBER(OFFSET('Water Data'!$E$6,0,10*ROW('Water Data'!E27))),'Data Summary'!BW33="Yes"),OFFSET('Water Data'!$E$6,0,10*ROW('Water Data'!E27)),NA())</f>
        <v>#N/A</v>
      </c>
      <c r="I33" s="520" t="e">
        <f ca="1">+IF(AND(ISNUMBER(OFFSET('Water Data'!$E$9,0,10*ROW('Water Data'!E27))),'Data Summary'!BX33="Yes"),OFFSET('Water Data'!$E$9,0,10*ROW('Water Data'!E27)),NA())</f>
        <v>#N/A</v>
      </c>
      <c r="J33" s="520" t="e">
        <f ca="1">+IF(AND(ISNUMBER(OFFSET('Water Data'!$F$4,0,10*ROW('Water Data'!F27))),'Data Summary'!BY33="Yes"),100-OFFSET('Water Data'!$F$4,0,10*ROW('Water Data'!F27)),NA())</f>
        <v>#N/A</v>
      </c>
      <c r="K33" s="520" t="e">
        <f ca="1">+IF(AND(ISNUMBER(OFFSET('Water Data'!$F$6,0,10*ROW('Water Data'!F27))),'Data Summary'!BZ33="Yes"),OFFSET('Water Data'!$F$6,0,10*ROW('Water Data'!F27)),NA())</f>
        <v>#N/A</v>
      </c>
      <c r="L33" s="520" t="e">
        <f ca="1">+IF(AND(ISNUMBER(OFFSET('Water Data'!$F$9,0,10*ROW('Water Data'!F27))),'Data Summary'!CA33="Yes"),OFFSET('Water Data'!$F$9,0,10*ROW('Water Data'!F27)),NA())</f>
        <v>#N/A</v>
      </c>
      <c r="M33" s="520" t="e">
        <f ca="1">+IF(AND(ISNUMBER(OFFSET('Water Data'!$G$4,0,10*ROW('Water Data'!G27))),'Data Summary'!CB33="Yes"),100-OFFSET('Water Data'!$G$4,0,10*ROW('Water Data'!G27)),NA())</f>
        <v>#N/A</v>
      </c>
      <c r="N33" s="520" t="e">
        <f ca="1">+IF(AND(ISNUMBER(OFFSET('Water Data'!$G$6,0,10*ROW('Water Data'!G27))),'Data Summary'!CC33="Yes"),OFFSET('Water Data'!$G$6,0,10*ROW('Water Data'!G27)),NA())</f>
        <v>#N/A</v>
      </c>
      <c r="O33" s="520" t="e">
        <f ca="1">+IF(AND(ISNUMBER(OFFSET('Water Data'!$G$9,0,10*ROW('Water Data'!G27))),'Data Summary'!CD33="Yes"),OFFSET('Water Data'!$G$9,0,10*ROW('Water Data'!G27)),NA())</f>
        <v>#N/A</v>
      </c>
      <c r="P33" s="520" t="e">
        <f ca="1">+IF(AND(ISNUMBER(OFFSET('Water Data'!$H$4,0,10*ROW('Water Data'!H27))),'Data Summary'!CE33="Yes"),100-OFFSET('Water Data'!$H$4,0,10*ROW('Water Data'!H27)),NA())</f>
        <v>#N/A</v>
      </c>
      <c r="Q33" s="520" t="e">
        <f ca="1">+IF(AND(ISNUMBER(OFFSET('Water Data'!$H$6,0,10*ROW('Water Data'!H27))),'Data Summary'!CF33="Yes"),OFFSET('Water Data'!$H$6,0,10*ROW('Water Data'!H27)),NA())</f>
        <v>#N/A</v>
      </c>
      <c r="R33" s="520" t="e">
        <f ca="1">+IF(AND(ISNUMBER(OFFSET('Water Data'!$H$9,0,10*ROW('Water Data'!H27))),'Data Summary'!CG33="Yes"),OFFSET('Water Data'!$H$9,0,10*ROW('Water Data'!H27)),NA())</f>
        <v>#N/A</v>
      </c>
      <c r="S33" s="520" t="e">
        <f ca="1">+IF(AND(ISNUMBER(OFFSET('Water Data'!$I$4,0,10*ROW('Water Data'!I27))),'Data Summary'!CH33="Yes"),100-OFFSET('Water Data'!$I$4,0,10*ROW('Water Data'!I27)),NA())</f>
        <v>#N/A</v>
      </c>
      <c r="T33" s="520" t="e">
        <f ca="1">+IF(AND(ISNUMBER(OFFSET('Water Data'!$I$6,0,10*ROW('Water Data'!I27))),'Data Summary'!CI33="Yes"),OFFSET('Water Data'!$I$6,0,10*ROW('Water Data'!I27)),NA())</f>
        <v>#N/A</v>
      </c>
      <c r="U33" s="520" t="e">
        <f ca="1">+IF(AND(ISNUMBER(OFFSET('Water Data'!$I$9,0,10*ROW('Water Data'!I27))),'Data Summary'!CJ33="Yes"),OFFSET('Water Data'!$I$9,0,10*ROW('Water Data'!I27)),NA())</f>
        <v>#N/A</v>
      </c>
      <c r="V33" s="521" t="e">
        <f ca="1">+IF(AND(ISNUMBER(OFFSET('Sanitation Data'!$D$4,0,10*ROW('Sanitation Data'!D27))),'Data Summary'!CK33="Yes"),100-OFFSET('Sanitation Data'!$D$4,0,10*ROW('Sanitation Data'!D27)),NA())</f>
        <v>#N/A</v>
      </c>
      <c r="W33" s="521" t="e">
        <f ca="1">+IF(AND(ISNUMBER(OFFSET('Sanitation Data'!$D$6,0,10*ROW('Sanitation Data'!D27))),'Data Summary'!CL33="Yes"),OFFSET('Sanitation Data'!$D$6,0,10*ROW('Sanitation Data'!D27)),NA())</f>
        <v>#N/A</v>
      </c>
      <c r="X33" s="521" t="e">
        <f ca="1">+IF(AND(ISNUMBER(OFFSET('Sanitation Data'!$D$10,0,10*ROW('Sanitation Data'!D27))),'Data Summary'!CM33="Yes"),OFFSET('Sanitation Data'!$D$10,0,10*ROW('Sanitation Data'!D27)),NA())</f>
        <v>#N/A</v>
      </c>
      <c r="Y33" s="521" t="e">
        <f ca="1">+IF(AND(ISNUMBER(OFFSET('Sanitation Data'!$D$11,0,10*ROW('Sanitation Data'!D27))),'Data Summary'!CN33="Yes"),OFFSET('Sanitation Data'!$D$11,0,10*ROW('Sanitation Data'!D27)),NA())</f>
        <v>#N/A</v>
      </c>
      <c r="Z33" s="521" t="e">
        <f ca="1">+IF(AND(ISNUMBER(OFFSET('Sanitation Data'!$D$12,0,10*ROW('Sanitation Data'!D27))),'Data Summary'!CO33="Yes"),OFFSET('Sanitation Data'!$D$12,0,10*ROW('Sanitation Data'!D27)),NA())</f>
        <v>#N/A</v>
      </c>
      <c r="AA33" s="521" t="e">
        <f ca="1">+IF(AND(ISNUMBER(OFFSET('Sanitation Data'!$E$4,0,10*ROW('Sanitation Data'!E27))),'Data Summary'!CP33="Yes"),100-OFFSET('Sanitation Data'!$E$4,0,10*ROW('Sanitation Data'!E27)),NA())</f>
        <v>#N/A</v>
      </c>
      <c r="AB33" s="521" t="e">
        <f ca="1">+IF(AND(ISNUMBER(OFFSET('Sanitation Data'!$E$6,0,10*ROW('Sanitation Data'!E27))),'Data Summary'!CQ33="Yes"),OFFSET('Sanitation Data'!$E$6,0,10*ROW('Sanitation Data'!E27)),NA())</f>
        <v>#N/A</v>
      </c>
      <c r="AC33" s="521" t="e">
        <f ca="1">+IF(AND(ISNUMBER(OFFSET('Sanitation Data'!$E$10,0,10*ROW('Sanitation Data'!E27))),'Data Summary'!CR33="Yes"),OFFSET('Sanitation Data'!$E$10,0,10*ROW('Sanitation Data'!E27)),NA())</f>
        <v>#N/A</v>
      </c>
      <c r="AD33" s="521" t="e">
        <f ca="1">+IF(AND(ISNUMBER(OFFSET('Sanitation Data'!$E$11,0,10*ROW('Sanitation Data'!E27))),'Data Summary'!CS33="Yes"),OFFSET('Sanitation Data'!$E$11,0,10*ROW('Sanitation Data'!E27)),NA())</f>
        <v>#N/A</v>
      </c>
      <c r="AE33" s="521" t="e">
        <f ca="1">+IF(AND(ISNUMBER(OFFSET('Sanitation Data'!$E$12,0,10*ROW('Sanitation Data'!E27))),'Data Summary'!CT33="Yes"),OFFSET('Sanitation Data'!$E$12,0,10*ROW('Sanitation Data'!E27)),NA())</f>
        <v>#N/A</v>
      </c>
      <c r="AF33" s="521" t="e">
        <f ca="1">+IF(AND(ISNUMBER(OFFSET('Sanitation Data'!$F$4,0,10*ROW('Sanitation Data'!F27))),'Data Summary'!CU33="Yes"),100-OFFSET('Sanitation Data'!$F$4,0,10*ROW('Sanitation Data'!F27)),NA())</f>
        <v>#N/A</v>
      </c>
      <c r="AG33" s="521" t="e">
        <f ca="1">+IF(AND(ISNUMBER(OFFSET('Sanitation Data'!$F$6,0,10*ROW('Sanitation Data'!F27))),'Data Summary'!CV33="Yes"),OFFSET('Sanitation Data'!$F$6,0,10*ROW('Sanitation Data'!F27)),NA())</f>
        <v>#N/A</v>
      </c>
      <c r="AH33" s="521" t="e">
        <f ca="1">+IF(AND(ISNUMBER(OFFSET('Sanitation Data'!$F$10,0,10*ROW('Sanitation Data'!F27))),'Data Summary'!CW33="Yes"),OFFSET('Sanitation Data'!$F$10,0,10*ROW('Sanitation Data'!F27)),NA())</f>
        <v>#N/A</v>
      </c>
      <c r="AI33" s="521" t="e">
        <f ca="1">+IF(AND(ISNUMBER(OFFSET('Sanitation Data'!$F$11,0,10*ROW('Sanitation Data'!F27))),'Data Summary'!CX33="Yes"),OFFSET('Sanitation Data'!$F$11,0,10*ROW('Sanitation Data'!F27)),NA())</f>
        <v>#N/A</v>
      </c>
      <c r="AJ33" s="521" t="e">
        <f ca="1">+IF(AND(ISNUMBER(OFFSET('Sanitation Data'!$F$12,0,10*ROW('Sanitation Data'!F27))),'Data Summary'!CY33="Yes"),OFFSET('Sanitation Data'!$F$12,0,10*ROW('Sanitation Data'!F27)),NA())</f>
        <v>#N/A</v>
      </c>
      <c r="AK33" s="521" t="e">
        <f ca="1">+IF(AND(ISNUMBER(OFFSET('Sanitation Data'!$G$4,0,10*ROW('Sanitation Data'!G27))),'Data Summary'!CZ33="Yes"),100-OFFSET('Sanitation Data'!$G$4,0,10*ROW('Sanitation Data'!G27)),NA())</f>
        <v>#N/A</v>
      </c>
      <c r="AL33" s="521" t="e">
        <f ca="1">+IF(AND(ISNUMBER(OFFSET('Sanitation Data'!$G$6,0,10*ROW('Sanitation Data'!G27))),'Data Summary'!DA33="Yes"),OFFSET('Sanitation Data'!$G$6,0,10*ROW('Sanitation Data'!G27)),NA())</f>
        <v>#N/A</v>
      </c>
      <c r="AM33" s="521" t="e">
        <f ca="1">+IF(AND(ISNUMBER(OFFSET('Sanitation Data'!$G$10,0,10*ROW('Sanitation Data'!G27))),'Data Summary'!DB33="Yes"),OFFSET('Sanitation Data'!$G$10,0,10*ROW('Sanitation Data'!G27)),NA())</f>
        <v>#N/A</v>
      </c>
      <c r="AN33" s="521" t="e">
        <f ca="1">+IF(AND(ISNUMBER(OFFSET('Sanitation Data'!$G$11,0,10*ROW('Sanitation Data'!G27))),'Data Summary'!DC33="Yes"),OFFSET('Sanitation Data'!$G$11,0,10*ROW('Sanitation Data'!G27)),NA())</f>
        <v>#N/A</v>
      </c>
      <c r="AO33" s="521" t="e">
        <f ca="1">+IF(AND(ISNUMBER(OFFSET('Sanitation Data'!$G$12,0,10*ROW('Sanitation Data'!G27))),'Data Summary'!DD33="Yes"),OFFSET('Sanitation Data'!$G$12,0,10*ROW('Sanitation Data'!G27)),NA())</f>
        <v>#N/A</v>
      </c>
      <c r="AP33" s="521" t="e">
        <f ca="1">+IF(AND(ISNUMBER(OFFSET('Sanitation Data'!$H$4,0,10*ROW('Sanitation Data'!H27))),'Data Summary'!DE33="Yes"),100-OFFSET('Sanitation Data'!$H$4,0,10*ROW('Sanitation Data'!H27)),NA())</f>
        <v>#N/A</v>
      </c>
      <c r="AQ33" s="521" t="e">
        <f ca="1">+IF(AND(ISNUMBER(OFFSET('Sanitation Data'!$H$6,0,10*ROW('Sanitation Data'!H27))),'Data Summary'!DF33="Yes"),OFFSET('Sanitation Data'!$H$6,0,10*ROW('Sanitation Data'!H27)),NA())</f>
        <v>#N/A</v>
      </c>
      <c r="AR33" s="521" t="e">
        <f ca="1">+IF(AND(ISNUMBER(OFFSET('Sanitation Data'!$H$10,0,10*ROW('Sanitation Data'!H27))),'Data Summary'!DG33="Yes"),OFFSET('Sanitation Data'!$H$10,0,10*ROW('Sanitation Data'!H27)),NA())</f>
        <v>#N/A</v>
      </c>
      <c r="AS33" s="521" t="e">
        <f ca="1">+IF(AND(ISNUMBER(OFFSET('Sanitation Data'!$H$11,0,10*ROW('Sanitation Data'!H27))),'Data Summary'!DH33="Yes"),OFFSET('Sanitation Data'!$H$11,0,10*ROW('Sanitation Data'!H27)),NA())</f>
        <v>#N/A</v>
      </c>
      <c r="AT33" s="521" t="e">
        <f ca="1">+IF(AND(ISNUMBER(OFFSET('Sanitation Data'!$H$12,0,10*ROW('Sanitation Data'!H27))),'Data Summary'!DI33="Yes"),OFFSET('Sanitation Data'!$H$12,0,10*ROW('Sanitation Data'!H27)),NA())</f>
        <v>#N/A</v>
      </c>
      <c r="AU33" s="521" t="e">
        <f ca="1">+IF(AND(ISNUMBER(OFFSET('Sanitation Data'!$I$4,0,10*ROW('Sanitation Data'!I27))),'Data Summary'!DJ33="Yes"),100-OFFSET('Sanitation Data'!$I$4,0,10*ROW('Sanitation Data'!I27)),NA())</f>
        <v>#N/A</v>
      </c>
      <c r="AV33" s="521" t="e">
        <f ca="1">+IF(AND(ISNUMBER(OFFSET('Sanitation Data'!$I$6,0,10*ROW('Sanitation Data'!I27))),'Data Summary'!DK33="Yes"),OFFSET('Sanitation Data'!$I$6,0,10*ROW('Sanitation Data'!I27)),NA())</f>
        <v>#N/A</v>
      </c>
      <c r="AW33" s="521" t="e">
        <f ca="1">+IF(AND(ISNUMBER(OFFSET('Sanitation Data'!$I$10,0,10*ROW('Sanitation Data'!I27))),'Data Summary'!DL33="Yes"),OFFSET('Sanitation Data'!$I$10,0,10*ROW('Sanitation Data'!I27)),NA())</f>
        <v>#N/A</v>
      </c>
      <c r="AX33" s="521" t="e">
        <f ca="1">+IF(AND(ISNUMBER(OFFSET('Sanitation Data'!$I$11,0,10*ROW('Sanitation Data'!I27))),'Data Summary'!DM33="Yes"),OFFSET('Sanitation Data'!$I$11,0,10*ROW('Sanitation Data'!I27)),NA())</f>
        <v>#N/A</v>
      </c>
      <c r="AY33" s="521" t="e">
        <f ca="1">+IF(AND(ISNUMBER(OFFSET('Sanitation Data'!$I$12,0,10*ROW('Sanitation Data'!I27))),'Data Summary'!DN33="Yes"),OFFSET('Sanitation Data'!$I$12,0,10*ROW('Sanitation Data'!I27)),NA())</f>
        <v>#N/A</v>
      </c>
      <c r="AZ33" s="522" t="e">
        <f ca="1">+IF(AND(ISNUMBER(OFFSET('Hygiene Data'!$D$5,0,10*ROW('Hygiene Data'!D27))),'Data Summary'!DO33="Yes"),OFFSET('Hygiene Data'!$D$5,0,10*ROW('Hygiene Data'!D27)),NA())</f>
        <v>#N/A</v>
      </c>
      <c r="BA33" s="522" t="e">
        <f ca="1">+IF(AND(ISNUMBER(OFFSET('Hygiene Data'!$D$7,0,10*ROW('Hygiene Data'!D27))),'Data Summary'!DP33="Yes"),OFFSET('Hygiene Data'!$D$7,0,10*ROW('Hygiene Data'!D27)),NA())</f>
        <v>#N/A</v>
      </c>
      <c r="BB33" s="522" t="e">
        <f ca="1">+IF(AND(ISNUMBER(OFFSET('Hygiene Data'!$D$9,0,10*ROW('Hygiene Data'!D27))),'Data Summary'!DQ33="Yes"),OFFSET('Hygiene Data'!$D$9,0,10*ROW('Hygiene Data'!D27)),NA())</f>
        <v>#N/A</v>
      </c>
      <c r="BC33" s="522" t="e">
        <f ca="1">+IF(AND(ISNUMBER(OFFSET('Hygiene Data'!$E$5,0,10*ROW('Hygiene Data'!E27))),'Data Summary'!DR33="Yes"),OFFSET('Hygiene Data'!$E$5,0,10*ROW('Hygiene Data'!E27)),NA())</f>
        <v>#N/A</v>
      </c>
      <c r="BD33" s="522" t="e">
        <f ca="1">+IF(AND(ISNUMBER(OFFSET('Hygiene Data'!$E$7,0,10*ROW('Hygiene Data'!E27))),'Data Summary'!DS33="Yes"),OFFSET('Hygiene Data'!$E$7,0,10*ROW('Hygiene Data'!E27)),NA())</f>
        <v>#N/A</v>
      </c>
      <c r="BE33" s="522" t="e">
        <f ca="1">+IF(AND(ISNUMBER(OFFSET('Hygiene Data'!$E$9,0,10*ROW('Hygiene Data'!E27))),'Data Summary'!DT33="Yes"),OFFSET('Hygiene Data'!$E$9,0,10*ROW('Hygiene Data'!E27)),NA())</f>
        <v>#N/A</v>
      </c>
      <c r="BF33" s="522" t="e">
        <f ca="1">+IF(AND(ISNUMBER(OFFSET('Hygiene Data'!$F$5,0,10*ROW('Hygiene Data'!F27))),'Data Summary'!DU33="Yes"),OFFSET('Hygiene Data'!$F$5,0,10*ROW('Hygiene Data'!F27)),NA())</f>
        <v>#N/A</v>
      </c>
      <c r="BG33" s="522" t="e">
        <f ca="1">+IF(AND(ISNUMBER(OFFSET('Hygiene Data'!$F$7,0,10*ROW('Hygiene Data'!F27))),'Data Summary'!DV33="Yes"),OFFSET('Hygiene Data'!$F$7,0,10*ROW('Hygiene Data'!F27)),NA())</f>
        <v>#N/A</v>
      </c>
      <c r="BH33" s="522" t="e">
        <f ca="1">+IF(AND(ISNUMBER(OFFSET('Hygiene Data'!$F$9,0,10*ROW('Hygiene Data'!F27))),'Data Summary'!DW33="Yes"),OFFSET('Hygiene Data'!$F$9,0,10*ROW('Hygiene Data'!F27)),NA())</f>
        <v>#N/A</v>
      </c>
      <c r="BI33" s="522" t="e">
        <f ca="1">+IF(AND(ISNUMBER(OFFSET('Hygiene Data'!$G$5,0,10*ROW('Hygiene Data'!G27))),'Data Summary'!DX33="Yes"),OFFSET('Hygiene Data'!$G$5,0,10*ROW('Hygiene Data'!G27)),NA())</f>
        <v>#N/A</v>
      </c>
      <c r="BJ33" s="522" t="e">
        <f ca="1">+IF(AND(ISNUMBER(OFFSET('Hygiene Data'!$G$7,0,10*ROW('Hygiene Data'!G27))),'Data Summary'!DY33="Yes"),OFFSET('Hygiene Data'!$G$7,0,10*ROW('Hygiene Data'!G27)),NA())</f>
        <v>#N/A</v>
      </c>
      <c r="BK33" s="522" t="e">
        <f ca="1">+IF(AND(ISNUMBER(OFFSET('Hygiene Data'!$G$9,0,10*ROW('Hygiene Data'!G27))),'Data Summary'!DZ33="Yes"),OFFSET('Hygiene Data'!$G$9,0,10*ROW('Hygiene Data'!G27)),NA())</f>
        <v>#N/A</v>
      </c>
      <c r="BL33" s="522" t="e">
        <f ca="1">+IF(AND(ISNUMBER(OFFSET('Hygiene Data'!$H$5,0,10*ROW('Hygiene Data'!H27))),'Data Summary'!EA33="Yes"),OFFSET('Hygiene Data'!$H$5,0,10*ROW('Hygiene Data'!H27)),NA())</f>
        <v>#N/A</v>
      </c>
      <c r="BM33" s="522" t="e">
        <f ca="1">+IF(AND(ISNUMBER(OFFSET('Hygiene Data'!$H$7,0,10*ROW('Hygiene Data'!H27))),'Data Summary'!EB33="Yes"),OFFSET('Hygiene Data'!$H$7,0,10*ROW('Hygiene Data'!H27)),NA())</f>
        <v>#N/A</v>
      </c>
      <c r="BN33" s="522" t="e">
        <f ca="1">+IF(AND(ISNUMBER(OFFSET('Hygiene Data'!$H$9,0,10*ROW('Hygiene Data'!H27))),'Data Summary'!EC33="Yes"),OFFSET('Hygiene Data'!$H$9,0,10*ROW('Hygiene Data'!H27)),NA())</f>
        <v>#N/A</v>
      </c>
      <c r="BO33" s="522" t="e">
        <f ca="1">+IF(AND(ISNUMBER(OFFSET('Hygiene Data'!$I$5,0,10*ROW('Hygiene Data'!I27))),'Data Summary'!ED33="Yes"),OFFSET('Hygiene Data'!$I$5,0,10*ROW('Hygiene Data'!I27)),NA())</f>
        <v>#N/A</v>
      </c>
      <c r="BP33" s="522" t="e">
        <f ca="1">+IF(AND(ISNUMBER(OFFSET('Hygiene Data'!$I$7,0,10*ROW('Hygiene Data'!I27))),'Data Summary'!EE33="Yes"),OFFSET('Hygiene Data'!$I$7,0,10*ROW('Hygiene Data'!I27)),NA())</f>
        <v>#N/A</v>
      </c>
      <c r="BQ33" s="522" t="e">
        <f ca="1">+IF(AND(ISNUMBER(OFFSET('Hygiene Data'!$I$9,0,10*ROW('Hygiene Data'!I27))),'Data Summary'!EF33="Yes"),OFFSET('Hygiene Data'!$I$9,0,10*ROW('Hygiene Data'!I27)),NA())</f>
        <v>#N/A</v>
      </c>
    </row>
    <row r="34" spans="1:69" x14ac:dyDescent="0.25">
      <c r="A34" s="518" t="e">
        <f ca="1">+RIGHT('Data Summary'!A34,LEN('Data Summary'!A34)-9)</f>
        <v>#VALUE!</v>
      </c>
      <c r="B34" s="492" t="str">
        <f ca="1">+IF(ISTEXT('Data Summary'!B34),'Data Summary'!B34,"")</f>
        <v/>
      </c>
      <c r="C34" s="519" t="e">
        <f ca="1">+VALUE('Data Summary'!C34)</f>
        <v>#VALUE!</v>
      </c>
      <c r="D34" s="520" t="e">
        <f ca="1">+IF(AND(ISNUMBER(OFFSET('Water Data'!$D$4,0,10*ROW('Water Data'!D28))),'Data Summary'!BS34="Yes"),100-OFFSET('Water Data'!$D$4,0,10*ROW('Water Data'!D28)),NA())</f>
        <v>#N/A</v>
      </c>
      <c r="E34" s="520" t="e">
        <f ca="1">+IF(AND(ISNUMBER(OFFSET('Water Data'!$D$6,0,10*ROW('Water Data'!D28))),'Data Summary'!BT34="Yes"),OFFSET('Water Data'!$D$6,0,10*ROW('Water Data'!D28)),NA())</f>
        <v>#N/A</v>
      </c>
      <c r="F34" s="520" t="e">
        <f ca="1">+IF(AND(ISNUMBER(OFFSET('Water Data'!$D$9,0,10*ROW('Water Data'!D28))),'Data Summary'!BU34="Yes"),OFFSET('Water Data'!$D$9,0,10*ROW('Water Data'!D28)),NA())</f>
        <v>#N/A</v>
      </c>
      <c r="G34" s="520" t="e">
        <f ca="1">+IF(AND(ISNUMBER(OFFSET('Water Data'!$E$4,0,10*ROW('Water Data'!E28))),'Data Summary'!BV34="Yes"),100-OFFSET('Water Data'!$E$4,0,10*ROW('Water Data'!E28)),NA())</f>
        <v>#N/A</v>
      </c>
      <c r="H34" s="520" t="e">
        <f ca="1">+IF(AND(ISNUMBER(OFFSET('Water Data'!$E$6,0,10*ROW('Water Data'!E28))),'Data Summary'!BW34="Yes"),OFFSET('Water Data'!$E$6,0,10*ROW('Water Data'!E28)),NA())</f>
        <v>#N/A</v>
      </c>
      <c r="I34" s="520" t="e">
        <f ca="1">+IF(AND(ISNUMBER(OFFSET('Water Data'!$E$9,0,10*ROW('Water Data'!E28))),'Data Summary'!BX34="Yes"),OFFSET('Water Data'!$E$9,0,10*ROW('Water Data'!E28)),NA())</f>
        <v>#N/A</v>
      </c>
      <c r="J34" s="520" t="e">
        <f ca="1">+IF(AND(ISNUMBER(OFFSET('Water Data'!$F$4,0,10*ROW('Water Data'!F28))),'Data Summary'!BY34="Yes"),100-OFFSET('Water Data'!$F$4,0,10*ROW('Water Data'!F28)),NA())</f>
        <v>#N/A</v>
      </c>
      <c r="K34" s="520" t="e">
        <f ca="1">+IF(AND(ISNUMBER(OFFSET('Water Data'!$F$6,0,10*ROW('Water Data'!F28))),'Data Summary'!BZ34="Yes"),OFFSET('Water Data'!$F$6,0,10*ROW('Water Data'!F28)),NA())</f>
        <v>#N/A</v>
      </c>
      <c r="L34" s="520" t="e">
        <f ca="1">+IF(AND(ISNUMBER(OFFSET('Water Data'!$F$9,0,10*ROW('Water Data'!F28))),'Data Summary'!CA34="Yes"),OFFSET('Water Data'!$F$9,0,10*ROW('Water Data'!F28)),NA())</f>
        <v>#N/A</v>
      </c>
      <c r="M34" s="520" t="e">
        <f ca="1">+IF(AND(ISNUMBER(OFFSET('Water Data'!$G$4,0,10*ROW('Water Data'!G28))),'Data Summary'!CB34="Yes"),100-OFFSET('Water Data'!$G$4,0,10*ROW('Water Data'!G28)),NA())</f>
        <v>#N/A</v>
      </c>
      <c r="N34" s="520" t="e">
        <f ca="1">+IF(AND(ISNUMBER(OFFSET('Water Data'!$G$6,0,10*ROW('Water Data'!G28))),'Data Summary'!CC34="Yes"),OFFSET('Water Data'!$G$6,0,10*ROW('Water Data'!G28)),NA())</f>
        <v>#N/A</v>
      </c>
      <c r="O34" s="520" t="e">
        <f ca="1">+IF(AND(ISNUMBER(OFFSET('Water Data'!$G$9,0,10*ROW('Water Data'!G28))),'Data Summary'!CD34="Yes"),OFFSET('Water Data'!$G$9,0,10*ROW('Water Data'!G28)),NA())</f>
        <v>#N/A</v>
      </c>
      <c r="P34" s="520" t="e">
        <f ca="1">+IF(AND(ISNUMBER(OFFSET('Water Data'!$H$4,0,10*ROW('Water Data'!H28))),'Data Summary'!CE34="Yes"),100-OFFSET('Water Data'!$H$4,0,10*ROW('Water Data'!H28)),NA())</f>
        <v>#N/A</v>
      </c>
      <c r="Q34" s="520" t="e">
        <f ca="1">+IF(AND(ISNUMBER(OFFSET('Water Data'!$H$6,0,10*ROW('Water Data'!H28))),'Data Summary'!CF34="Yes"),OFFSET('Water Data'!$H$6,0,10*ROW('Water Data'!H28)),NA())</f>
        <v>#N/A</v>
      </c>
      <c r="R34" s="520" t="e">
        <f ca="1">+IF(AND(ISNUMBER(OFFSET('Water Data'!$H$9,0,10*ROW('Water Data'!H28))),'Data Summary'!CG34="Yes"),OFFSET('Water Data'!$H$9,0,10*ROW('Water Data'!H28)),NA())</f>
        <v>#N/A</v>
      </c>
      <c r="S34" s="520" t="e">
        <f ca="1">+IF(AND(ISNUMBER(OFFSET('Water Data'!$I$4,0,10*ROW('Water Data'!I28))),'Data Summary'!CH34="Yes"),100-OFFSET('Water Data'!$I$4,0,10*ROW('Water Data'!I28)),NA())</f>
        <v>#N/A</v>
      </c>
      <c r="T34" s="520" t="e">
        <f ca="1">+IF(AND(ISNUMBER(OFFSET('Water Data'!$I$6,0,10*ROW('Water Data'!I28))),'Data Summary'!CI34="Yes"),OFFSET('Water Data'!$I$6,0,10*ROW('Water Data'!I28)),NA())</f>
        <v>#N/A</v>
      </c>
      <c r="U34" s="520" t="e">
        <f ca="1">+IF(AND(ISNUMBER(OFFSET('Water Data'!$I$9,0,10*ROW('Water Data'!I28))),'Data Summary'!CJ34="Yes"),OFFSET('Water Data'!$I$9,0,10*ROW('Water Data'!I28)),NA())</f>
        <v>#N/A</v>
      </c>
      <c r="V34" s="521" t="e">
        <f ca="1">+IF(AND(ISNUMBER(OFFSET('Sanitation Data'!$D$4,0,10*ROW('Sanitation Data'!D28))),'Data Summary'!CK34="Yes"),100-OFFSET('Sanitation Data'!$D$4,0,10*ROW('Sanitation Data'!D28)),NA())</f>
        <v>#N/A</v>
      </c>
      <c r="W34" s="521" t="e">
        <f ca="1">+IF(AND(ISNUMBER(OFFSET('Sanitation Data'!$D$6,0,10*ROW('Sanitation Data'!D28))),'Data Summary'!CL34="Yes"),OFFSET('Sanitation Data'!$D$6,0,10*ROW('Sanitation Data'!D28)),NA())</f>
        <v>#N/A</v>
      </c>
      <c r="X34" s="521" t="e">
        <f ca="1">+IF(AND(ISNUMBER(OFFSET('Sanitation Data'!$D$10,0,10*ROW('Sanitation Data'!D28))),'Data Summary'!CM34="Yes"),OFFSET('Sanitation Data'!$D$10,0,10*ROW('Sanitation Data'!D28)),NA())</f>
        <v>#N/A</v>
      </c>
      <c r="Y34" s="521" t="e">
        <f ca="1">+IF(AND(ISNUMBER(OFFSET('Sanitation Data'!$D$11,0,10*ROW('Sanitation Data'!D28))),'Data Summary'!CN34="Yes"),OFFSET('Sanitation Data'!$D$11,0,10*ROW('Sanitation Data'!D28)),NA())</f>
        <v>#N/A</v>
      </c>
      <c r="Z34" s="521" t="e">
        <f ca="1">+IF(AND(ISNUMBER(OFFSET('Sanitation Data'!$D$12,0,10*ROW('Sanitation Data'!D28))),'Data Summary'!CO34="Yes"),OFFSET('Sanitation Data'!$D$12,0,10*ROW('Sanitation Data'!D28)),NA())</f>
        <v>#N/A</v>
      </c>
      <c r="AA34" s="521" t="e">
        <f ca="1">+IF(AND(ISNUMBER(OFFSET('Sanitation Data'!$E$4,0,10*ROW('Sanitation Data'!E28))),'Data Summary'!CP34="Yes"),100-OFFSET('Sanitation Data'!$E$4,0,10*ROW('Sanitation Data'!E28)),NA())</f>
        <v>#N/A</v>
      </c>
      <c r="AB34" s="521" t="e">
        <f ca="1">+IF(AND(ISNUMBER(OFFSET('Sanitation Data'!$E$6,0,10*ROW('Sanitation Data'!E28))),'Data Summary'!CQ34="Yes"),OFFSET('Sanitation Data'!$E$6,0,10*ROW('Sanitation Data'!E28)),NA())</f>
        <v>#N/A</v>
      </c>
      <c r="AC34" s="521" t="e">
        <f ca="1">+IF(AND(ISNUMBER(OFFSET('Sanitation Data'!$E$10,0,10*ROW('Sanitation Data'!E28))),'Data Summary'!CR34="Yes"),OFFSET('Sanitation Data'!$E$10,0,10*ROW('Sanitation Data'!E28)),NA())</f>
        <v>#N/A</v>
      </c>
      <c r="AD34" s="521" t="e">
        <f ca="1">+IF(AND(ISNUMBER(OFFSET('Sanitation Data'!$E$11,0,10*ROW('Sanitation Data'!E28))),'Data Summary'!CS34="Yes"),OFFSET('Sanitation Data'!$E$11,0,10*ROW('Sanitation Data'!E28)),NA())</f>
        <v>#N/A</v>
      </c>
      <c r="AE34" s="521" t="e">
        <f ca="1">+IF(AND(ISNUMBER(OFFSET('Sanitation Data'!$E$12,0,10*ROW('Sanitation Data'!E28))),'Data Summary'!CT34="Yes"),OFFSET('Sanitation Data'!$E$12,0,10*ROW('Sanitation Data'!E28)),NA())</f>
        <v>#N/A</v>
      </c>
      <c r="AF34" s="521" t="e">
        <f ca="1">+IF(AND(ISNUMBER(OFFSET('Sanitation Data'!$F$4,0,10*ROW('Sanitation Data'!F28))),'Data Summary'!CU34="Yes"),100-OFFSET('Sanitation Data'!$F$4,0,10*ROW('Sanitation Data'!F28)),NA())</f>
        <v>#N/A</v>
      </c>
      <c r="AG34" s="521" t="e">
        <f ca="1">+IF(AND(ISNUMBER(OFFSET('Sanitation Data'!$F$6,0,10*ROW('Sanitation Data'!F28))),'Data Summary'!CV34="Yes"),OFFSET('Sanitation Data'!$F$6,0,10*ROW('Sanitation Data'!F28)),NA())</f>
        <v>#N/A</v>
      </c>
      <c r="AH34" s="521" t="e">
        <f ca="1">+IF(AND(ISNUMBER(OFFSET('Sanitation Data'!$F$10,0,10*ROW('Sanitation Data'!F28))),'Data Summary'!CW34="Yes"),OFFSET('Sanitation Data'!$F$10,0,10*ROW('Sanitation Data'!F28)),NA())</f>
        <v>#N/A</v>
      </c>
      <c r="AI34" s="521" t="e">
        <f ca="1">+IF(AND(ISNUMBER(OFFSET('Sanitation Data'!$F$11,0,10*ROW('Sanitation Data'!F28))),'Data Summary'!CX34="Yes"),OFFSET('Sanitation Data'!$F$11,0,10*ROW('Sanitation Data'!F28)),NA())</f>
        <v>#N/A</v>
      </c>
      <c r="AJ34" s="521" t="e">
        <f ca="1">+IF(AND(ISNUMBER(OFFSET('Sanitation Data'!$F$12,0,10*ROW('Sanitation Data'!F28))),'Data Summary'!CY34="Yes"),OFFSET('Sanitation Data'!$F$12,0,10*ROW('Sanitation Data'!F28)),NA())</f>
        <v>#N/A</v>
      </c>
      <c r="AK34" s="521" t="e">
        <f ca="1">+IF(AND(ISNUMBER(OFFSET('Sanitation Data'!$G$4,0,10*ROW('Sanitation Data'!G28))),'Data Summary'!CZ34="Yes"),100-OFFSET('Sanitation Data'!$G$4,0,10*ROW('Sanitation Data'!G28)),NA())</f>
        <v>#N/A</v>
      </c>
      <c r="AL34" s="521" t="e">
        <f ca="1">+IF(AND(ISNUMBER(OFFSET('Sanitation Data'!$G$6,0,10*ROW('Sanitation Data'!G28))),'Data Summary'!DA34="Yes"),OFFSET('Sanitation Data'!$G$6,0,10*ROW('Sanitation Data'!G28)),NA())</f>
        <v>#N/A</v>
      </c>
      <c r="AM34" s="521" t="e">
        <f ca="1">+IF(AND(ISNUMBER(OFFSET('Sanitation Data'!$G$10,0,10*ROW('Sanitation Data'!G28))),'Data Summary'!DB34="Yes"),OFFSET('Sanitation Data'!$G$10,0,10*ROW('Sanitation Data'!G28)),NA())</f>
        <v>#N/A</v>
      </c>
      <c r="AN34" s="521" t="e">
        <f ca="1">+IF(AND(ISNUMBER(OFFSET('Sanitation Data'!$G$11,0,10*ROW('Sanitation Data'!G28))),'Data Summary'!DC34="Yes"),OFFSET('Sanitation Data'!$G$11,0,10*ROW('Sanitation Data'!G28)),NA())</f>
        <v>#N/A</v>
      </c>
      <c r="AO34" s="521" t="e">
        <f ca="1">+IF(AND(ISNUMBER(OFFSET('Sanitation Data'!$G$12,0,10*ROW('Sanitation Data'!G28))),'Data Summary'!DD34="Yes"),OFFSET('Sanitation Data'!$G$12,0,10*ROW('Sanitation Data'!G28)),NA())</f>
        <v>#N/A</v>
      </c>
      <c r="AP34" s="521" t="e">
        <f ca="1">+IF(AND(ISNUMBER(OFFSET('Sanitation Data'!$H$4,0,10*ROW('Sanitation Data'!H28))),'Data Summary'!DE34="Yes"),100-OFFSET('Sanitation Data'!$H$4,0,10*ROW('Sanitation Data'!H28)),NA())</f>
        <v>#N/A</v>
      </c>
      <c r="AQ34" s="521" t="e">
        <f ca="1">+IF(AND(ISNUMBER(OFFSET('Sanitation Data'!$H$6,0,10*ROW('Sanitation Data'!H28))),'Data Summary'!DF34="Yes"),OFFSET('Sanitation Data'!$H$6,0,10*ROW('Sanitation Data'!H28)),NA())</f>
        <v>#N/A</v>
      </c>
      <c r="AR34" s="521" t="e">
        <f ca="1">+IF(AND(ISNUMBER(OFFSET('Sanitation Data'!$H$10,0,10*ROW('Sanitation Data'!H28))),'Data Summary'!DG34="Yes"),OFFSET('Sanitation Data'!$H$10,0,10*ROW('Sanitation Data'!H28)),NA())</f>
        <v>#N/A</v>
      </c>
      <c r="AS34" s="521" t="e">
        <f ca="1">+IF(AND(ISNUMBER(OFFSET('Sanitation Data'!$H$11,0,10*ROW('Sanitation Data'!H28))),'Data Summary'!DH34="Yes"),OFFSET('Sanitation Data'!$H$11,0,10*ROW('Sanitation Data'!H28)),NA())</f>
        <v>#N/A</v>
      </c>
      <c r="AT34" s="521" t="e">
        <f ca="1">+IF(AND(ISNUMBER(OFFSET('Sanitation Data'!$H$12,0,10*ROW('Sanitation Data'!H28))),'Data Summary'!DI34="Yes"),OFFSET('Sanitation Data'!$H$12,0,10*ROW('Sanitation Data'!H28)),NA())</f>
        <v>#N/A</v>
      </c>
      <c r="AU34" s="521" t="e">
        <f ca="1">+IF(AND(ISNUMBER(OFFSET('Sanitation Data'!$I$4,0,10*ROW('Sanitation Data'!I28))),'Data Summary'!DJ34="Yes"),100-OFFSET('Sanitation Data'!$I$4,0,10*ROW('Sanitation Data'!I28)),NA())</f>
        <v>#N/A</v>
      </c>
      <c r="AV34" s="521" t="e">
        <f ca="1">+IF(AND(ISNUMBER(OFFSET('Sanitation Data'!$I$6,0,10*ROW('Sanitation Data'!I28))),'Data Summary'!DK34="Yes"),OFFSET('Sanitation Data'!$I$6,0,10*ROW('Sanitation Data'!I28)),NA())</f>
        <v>#N/A</v>
      </c>
      <c r="AW34" s="521" t="e">
        <f ca="1">+IF(AND(ISNUMBER(OFFSET('Sanitation Data'!$I$10,0,10*ROW('Sanitation Data'!I28))),'Data Summary'!DL34="Yes"),OFFSET('Sanitation Data'!$I$10,0,10*ROW('Sanitation Data'!I28)),NA())</f>
        <v>#N/A</v>
      </c>
      <c r="AX34" s="521" t="e">
        <f ca="1">+IF(AND(ISNUMBER(OFFSET('Sanitation Data'!$I$11,0,10*ROW('Sanitation Data'!I28))),'Data Summary'!DM34="Yes"),OFFSET('Sanitation Data'!$I$11,0,10*ROW('Sanitation Data'!I28)),NA())</f>
        <v>#N/A</v>
      </c>
      <c r="AY34" s="521" t="e">
        <f ca="1">+IF(AND(ISNUMBER(OFFSET('Sanitation Data'!$I$12,0,10*ROW('Sanitation Data'!I28))),'Data Summary'!DN34="Yes"),OFFSET('Sanitation Data'!$I$12,0,10*ROW('Sanitation Data'!I28)),NA())</f>
        <v>#N/A</v>
      </c>
      <c r="AZ34" s="522" t="e">
        <f ca="1">+IF(AND(ISNUMBER(OFFSET('Hygiene Data'!$D$5,0,10*ROW('Hygiene Data'!D28))),'Data Summary'!DO34="Yes"),OFFSET('Hygiene Data'!$D$5,0,10*ROW('Hygiene Data'!D28)),NA())</f>
        <v>#N/A</v>
      </c>
      <c r="BA34" s="522" t="e">
        <f ca="1">+IF(AND(ISNUMBER(OFFSET('Hygiene Data'!$D$7,0,10*ROW('Hygiene Data'!D28))),'Data Summary'!DP34="Yes"),OFFSET('Hygiene Data'!$D$7,0,10*ROW('Hygiene Data'!D28)),NA())</f>
        <v>#N/A</v>
      </c>
      <c r="BB34" s="522" t="e">
        <f ca="1">+IF(AND(ISNUMBER(OFFSET('Hygiene Data'!$D$9,0,10*ROW('Hygiene Data'!D28))),'Data Summary'!DQ34="Yes"),OFFSET('Hygiene Data'!$D$9,0,10*ROW('Hygiene Data'!D28)),NA())</f>
        <v>#N/A</v>
      </c>
      <c r="BC34" s="522" t="e">
        <f ca="1">+IF(AND(ISNUMBER(OFFSET('Hygiene Data'!$E$5,0,10*ROW('Hygiene Data'!E28))),'Data Summary'!DR34="Yes"),OFFSET('Hygiene Data'!$E$5,0,10*ROW('Hygiene Data'!E28)),NA())</f>
        <v>#N/A</v>
      </c>
      <c r="BD34" s="522" t="e">
        <f ca="1">+IF(AND(ISNUMBER(OFFSET('Hygiene Data'!$E$7,0,10*ROW('Hygiene Data'!E28))),'Data Summary'!DS34="Yes"),OFFSET('Hygiene Data'!$E$7,0,10*ROW('Hygiene Data'!E28)),NA())</f>
        <v>#N/A</v>
      </c>
      <c r="BE34" s="522" t="e">
        <f ca="1">+IF(AND(ISNUMBER(OFFSET('Hygiene Data'!$E$9,0,10*ROW('Hygiene Data'!E28))),'Data Summary'!DT34="Yes"),OFFSET('Hygiene Data'!$E$9,0,10*ROW('Hygiene Data'!E28)),NA())</f>
        <v>#N/A</v>
      </c>
      <c r="BF34" s="522" t="e">
        <f ca="1">+IF(AND(ISNUMBER(OFFSET('Hygiene Data'!$F$5,0,10*ROW('Hygiene Data'!F28))),'Data Summary'!DU34="Yes"),OFFSET('Hygiene Data'!$F$5,0,10*ROW('Hygiene Data'!F28)),NA())</f>
        <v>#N/A</v>
      </c>
      <c r="BG34" s="522" t="e">
        <f ca="1">+IF(AND(ISNUMBER(OFFSET('Hygiene Data'!$F$7,0,10*ROW('Hygiene Data'!F28))),'Data Summary'!DV34="Yes"),OFFSET('Hygiene Data'!$F$7,0,10*ROW('Hygiene Data'!F28)),NA())</f>
        <v>#N/A</v>
      </c>
      <c r="BH34" s="522" t="e">
        <f ca="1">+IF(AND(ISNUMBER(OFFSET('Hygiene Data'!$F$9,0,10*ROW('Hygiene Data'!F28))),'Data Summary'!DW34="Yes"),OFFSET('Hygiene Data'!$F$9,0,10*ROW('Hygiene Data'!F28)),NA())</f>
        <v>#N/A</v>
      </c>
      <c r="BI34" s="522" t="e">
        <f ca="1">+IF(AND(ISNUMBER(OFFSET('Hygiene Data'!$G$5,0,10*ROW('Hygiene Data'!G28))),'Data Summary'!DX34="Yes"),OFFSET('Hygiene Data'!$G$5,0,10*ROW('Hygiene Data'!G28)),NA())</f>
        <v>#N/A</v>
      </c>
      <c r="BJ34" s="522" t="e">
        <f ca="1">+IF(AND(ISNUMBER(OFFSET('Hygiene Data'!$G$7,0,10*ROW('Hygiene Data'!G28))),'Data Summary'!DY34="Yes"),OFFSET('Hygiene Data'!$G$7,0,10*ROW('Hygiene Data'!G28)),NA())</f>
        <v>#N/A</v>
      </c>
      <c r="BK34" s="522" t="e">
        <f ca="1">+IF(AND(ISNUMBER(OFFSET('Hygiene Data'!$G$9,0,10*ROW('Hygiene Data'!G28))),'Data Summary'!DZ34="Yes"),OFFSET('Hygiene Data'!$G$9,0,10*ROW('Hygiene Data'!G28)),NA())</f>
        <v>#N/A</v>
      </c>
      <c r="BL34" s="522" t="e">
        <f ca="1">+IF(AND(ISNUMBER(OFFSET('Hygiene Data'!$H$5,0,10*ROW('Hygiene Data'!H28))),'Data Summary'!EA34="Yes"),OFFSET('Hygiene Data'!$H$5,0,10*ROW('Hygiene Data'!H28)),NA())</f>
        <v>#N/A</v>
      </c>
      <c r="BM34" s="522" t="e">
        <f ca="1">+IF(AND(ISNUMBER(OFFSET('Hygiene Data'!$H$7,0,10*ROW('Hygiene Data'!H28))),'Data Summary'!EB34="Yes"),OFFSET('Hygiene Data'!$H$7,0,10*ROW('Hygiene Data'!H28)),NA())</f>
        <v>#N/A</v>
      </c>
      <c r="BN34" s="522" t="e">
        <f ca="1">+IF(AND(ISNUMBER(OFFSET('Hygiene Data'!$H$9,0,10*ROW('Hygiene Data'!H28))),'Data Summary'!EC34="Yes"),OFFSET('Hygiene Data'!$H$9,0,10*ROW('Hygiene Data'!H28)),NA())</f>
        <v>#N/A</v>
      </c>
      <c r="BO34" s="522" t="e">
        <f ca="1">+IF(AND(ISNUMBER(OFFSET('Hygiene Data'!$I$5,0,10*ROW('Hygiene Data'!I28))),'Data Summary'!ED34="Yes"),OFFSET('Hygiene Data'!$I$5,0,10*ROW('Hygiene Data'!I28)),NA())</f>
        <v>#N/A</v>
      </c>
      <c r="BP34" s="522" t="e">
        <f ca="1">+IF(AND(ISNUMBER(OFFSET('Hygiene Data'!$I$7,0,10*ROW('Hygiene Data'!I28))),'Data Summary'!EE34="Yes"),OFFSET('Hygiene Data'!$I$7,0,10*ROW('Hygiene Data'!I28)),NA())</f>
        <v>#N/A</v>
      </c>
      <c r="BQ34" s="522" t="e">
        <f ca="1">+IF(AND(ISNUMBER(OFFSET('Hygiene Data'!$I$9,0,10*ROW('Hygiene Data'!I28))),'Data Summary'!EF34="Yes"),OFFSET('Hygiene Data'!$I$9,0,10*ROW('Hygiene Data'!I28)),NA())</f>
        <v>#N/A</v>
      </c>
    </row>
    <row r="35" spans="1:69" x14ac:dyDescent="0.25">
      <c r="A35" s="518" t="e">
        <f ca="1">+RIGHT('Data Summary'!A35,LEN('Data Summary'!A35)-9)</f>
        <v>#VALUE!</v>
      </c>
      <c r="B35" s="492" t="str">
        <f ca="1">+IF(ISTEXT('Data Summary'!B35),'Data Summary'!B35,"")</f>
        <v/>
      </c>
      <c r="C35" s="519" t="e">
        <f ca="1">+VALUE('Data Summary'!C35)</f>
        <v>#VALUE!</v>
      </c>
      <c r="D35" s="520" t="e">
        <f ca="1">+IF(AND(ISNUMBER(OFFSET('Water Data'!$D$4,0,10*ROW('Water Data'!D29))),'Data Summary'!BS35="Yes"),100-OFFSET('Water Data'!$D$4,0,10*ROW('Water Data'!D29)),NA())</f>
        <v>#N/A</v>
      </c>
      <c r="E35" s="520" t="e">
        <f ca="1">+IF(AND(ISNUMBER(OFFSET('Water Data'!$D$6,0,10*ROW('Water Data'!D29))),'Data Summary'!BT35="Yes"),OFFSET('Water Data'!$D$6,0,10*ROW('Water Data'!D29)),NA())</f>
        <v>#N/A</v>
      </c>
      <c r="F35" s="520" t="e">
        <f ca="1">+IF(AND(ISNUMBER(OFFSET('Water Data'!$D$9,0,10*ROW('Water Data'!D29))),'Data Summary'!BU35="Yes"),OFFSET('Water Data'!$D$9,0,10*ROW('Water Data'!D29)),NA())</f>
        <v>#N/A</v>
      </c>
      <c r="G35" s="520" t="e">
        <f ca="1">+IF(AND(ISNUMBER(OFFSET('Water Data'!$E$4,0,10*ROW('Water Data'!E29))),'Data Summary'!BV35="Yes"),100-OFFSET('Water Data'!$E$4,0,10*ROW('Water Data'!E29)),NA())</f>
        <v>#N/A</v>
      </c>
      <c r="H35" s="520" t="e">
        <f ca="1">+IF(AND(ISNUMBER(OFFSET('Water Data'!$E$6,0,10*ROW('Water Data'!E29))),'Data Summary'!BW35="Yes"),OFFSET('Water Data'!$E$6,0,10*ROW('Water Data'!E29)),NA())</f>
        <v>#N/A</v>
      </c>
      <c r="I35" s="520" t="e">
        <f ca="1">+IF(AND(ISNUMBER(OFFSET('Water Data'!$E$9,0,10*ROW('Water Data'!E29))),'Data Summary'!BX35="Yes"),OFFSET('Water Data'!$E$9,0,10*ROW('Water Data'!E29)),NA())</f>
        <v>#N/A</v>
      </c>
      <c r="J35" s="520" t="e">
        <f ca="1">+IF(AND(ISNUMBER(OFFSET('Water Data'!$F$4,0,10*ROW('Water Data'!F29))),'Data Summary'!BY35="Yes"),100-OFFSET('Water Data'!$F$4,0,10*ROW('Water Data'!F29)),NA())</f>
        <v>#N/A</v>
      </c>
      <c r="K35" s="520" t="e">
        <f ca="1">+IF(AND(ISNUMBER(OFFSET('Water Data'!$F$6,0,10*ROW('Water Data'!F29))),'Data Summary'!BZ35="Yes"),OFFSET('Water Data'!$F$6,0,10*ROW('Water Data'!F29)),NA())</f>
        <v>#N/A</v>
      </c>
      <c r="L35" s="520" t="e">
        <f ca="1">+IF(AND(ISNUMBER(OFFSET('Water Data'!$F$9,0,10*ROW('Water Data'!F29))),'Data Summary'!CA35="Yes"),OFFSET('Water Data'!$F$9,0,10*ROW('Water Data'!F29)),NA())</f>
        <v>#N/A</v>
      </c>
      <c r="M35" s="520" t="e">
        <f ca="1">+IF(AND(ISNUMBER(OFFSET('Water Data'!$G$4,0,10*ROW('Water Data'!G29))),'Data Summary'!CB35="Yes"),100-OFFSET('Water Data'!$G$4,0,10*ROW('Water Data'!G29)),NA())</f>
        <v>#N/A</v>
      </c>
      <c r="N35" s="520" t="e">
        <f ca="1">+IF(AND(ISNUMBER(OFFSET('Water Data'!$G$6,0,10*ROW('Water Data'!G29))),'Data Summary'!CC35="Yes"),OFFSET('Water Data'!$G$6,0,10*ROW('Water Data'!G29)),NA())</f>
        <v>#N/A</v>
      </c>
      <c r="O35" s="520" t="e">
        <f ca="1">+IF(AND(ISNUMBER(OFFSET('Water Data'!$G$9,0,10*ROW('Water Data'!G29))),'Data Summary'!CD35="Yes"),OFFSET('Water Data'!$G$9,0,10*ROW('Water Data'!G29)),NA())</f>
        <v>#N/A</v>
      </c>
      <c r="P35" s="520" t="e">
        <f ca="1">+IF(AND(ISNUMBER(OFFSET('Water Data'!$H$4,0,10*ROW('Water Data'!H29))),'Data Summary'!CE35="Yes"),100-OFFSET('Water Data'!$H$4,0,10*ROW('Water Data'!H29)),NA())</f>
        <v>#N/A</v>
      </c>
      <c r="Q35" s="520" t="e">
        <f ca="1">+IF(AND(ISNUMBER(OFFSET('Water Data'!$H$6,0,10*ROW('Water Data'!H29))),'Data Summary'!CF35="Yes"),OFFSET('Water Data'!$H$6,0,10*ROW('Water Data'!H29)),NA())</f>
        <v>#N/A</v>
      </c>
      <c r="R35" s="520" t="e">
        <f ca="1">+IF(AND(ISNUMBER(OFFSET('Water Data'!$H$9,0,10*ROW('Water Data'!H29))),'Data Summary'!CG35="Yes"),OFFSET('Water Data'!$H$9,0,10*ROW('Water Data'!H29)),NA())</f>
        <v>#N/A</v>
      </c>
      <c r="S35" s="520" t="e">
        <f ca="1">+IF(AND(ISNUMBER(OFFSET('Water Data'!$I$4,0,10*ROW('Water Data'!I29))),'Data Summary'!CH35="Yes"),100-OFFSET('Water Data'!$I$4,0,10*ROW('Water Data'!I29)),NA())</f>
        <v>#N/A</v>
      </c>
      <c r="T35" s="520" t="e">
        <f ca="1">+IF(AND(ISNUMBER(OFFSET('Water Data'!$I$6,0,10*ROW('Water Data'!I29))),'Data Summary'!CI35="Yes"),OFFSET('Water Data'!$I$6,0,10*ROW('Water Data'!I29)),NA())</f>
        <v>#N/A</v>
      </c>
      <c r="U35" s="520" t="e">
        <f ca="1">+IF(AND(ISNUMBER(OFFSET('Water Data'!$I$9,0,10*ROW('Water Data'!I29))),'Data Summary'!CJ35="Yes"),OFFSET('Water Data'!$I$9,0,10*ROW('Water Data'!I29)),NA())</f>
        <v>#N/A</v>
      </c>
      <c r="V35" s="521" t="e">
        <f ca="1">+IF(AND(ISNUMBER(OFFSET('Sanitation Data'!$D$4,0,10*ROW('Sanitation Data'!D29))),'Data Summary'!CK35="Yes"),100-OFFSET('Sanitation Data'!$D$4,0,10*ROW('Sanitation Data'!D29)),NA())</f>
        <v>#N/A</v>
      </c>
      <c r="W35" s="521" t="e">
        <f ca="1">+IF(AND(ISNUMBER(OFFSET('Sanitation Data'!$D$6,0,10*ROW('Sanitation Data'!D29))),'Data Summary'!CL35="Yes"),OFFSET('Sanitation Data'!$D$6,0,10*ROW('Sanitation Data'!D29)),NA())</f>
        <v>#N/A</v>
      </c>
      <c r="X35" s="521" t="e">
        <f ca="1">+IF(AND(ISNUMBER(OFFSET('Sanitation Data'!$D$10,0,10*ROW('Sanitation Data'!D29))),'Data Summary'!CM35="Yes"),OFFSET('Sanitation Data'!$D$10,0,10*ROW('Sanitation Data'!D29)),NA())</f>
        <v>#N/A</v>
      </c>
      <c r="Y35" s="521" t="e">
        <f ca="1">+IF(AND(ISNUMBER(OFFSET('Sanitation Data'!$D$11,0,10*ROW('Sanitation Data'!D29))),'Data Summary'!CN35="Yes"),OFFSET('Sanitation Data'!$D$11,0,10*ROW('Sanitation Data'!D29)),NA())</f>
        <v>#N/A</v>
      </c>
      <c r="Z35" s="521" t="e">
        <f ca="1">+IF(AND(ISNUMBER(OFFSET('Sanitation Data'!$D$12,0,10*ROW('Sanitation Data'!D29))),'Data Summary'!CO35="Yes"),OFFSET('Sanitation Data'!$D$12,0,10*ROW('Sanitation Data'!D29)),NA())</f>
        <v>#N/A</v>
      </c>
      <c r="AA35" s="521" t="e">
        <f ca="1">+IF(AND(ISNUMBER(OFFSET('Sanitation Data'!$E$4,0,10*ROW('Sanitation Data'!E29))),'Data Summary'!CP35="Yes"),100-OFFSET('Sanitation Data'!$E$4,0,10*ROW('Sanitation Data'!E29)),NA())</f>
        <v>#N/A</v>
      </c>
      <c r="AB35" s="521" t="e">
        <f ca="1">+IF(AND(ISNUMBER(OFFSET('Sanitation Data'!$E$6,0,10*ROW('Sanitation Data'!E29))),'Data Summary'!CQ35="Yes"),OFFSET('Sanitation Data'!$E$6,0,10*ROW('Sanitation Data'!E29)),NA())</f>
        <v>#N/A</v>
      </c>
      <c r="AC35" s="521" t="e">
        <f ca="1">+IF(AND(ISNUMBER(OFFSET('Sanitation Data'!$E$10,0,10*ROW('Sanitation Data'!E29))),'Data Summary'!CR35="Yes"),OFFSET('Sanitation Data'!$E$10,0,10*ROW('Sanitation Data'!E29)),NA())</f>
        <v>#N/A</v>
      </c>
      <c r="AD35" s="521" t="e">
        <f ca="1">+IF(AND(ISNUMBER(OFFSET('Sanitation Data'!$E$11,0,10*ROW('Sanitation Data'!E29))),'Data Summary'!CS35="Yes"),OFFSET('Sanitation Data'!$E$11,0,10*ROW('Sanitation Data'!E29)),NA())</f>
        <v>#N/A</v>
      </c>
      <c r="AE35" s="521" t="e">
        <f ca="1">+IF(AND(ISNUMBER(OFFSET('Sanitation Data'!$E$12,0,10*ROW('Sanitation Data'!E29))),'Data Summary'!CT35="Yes"),OFFSET('Sanitation Data'!$E$12,0,10*ROW('Sanitation Data'!E29)),NA())</f>
        <v>#N/A</v>
      </c>
      <c r="AF35" s="521" t="e">
        <f ca="1">+IF(AND(ISNUMBER(OFFSET('Sanitation Data'!$F$4,0,10*ROW('Sanitation Data'!F29))),'Data Summary'!CU35="Yes"),100-OFFSET('Sanitation Data'!$F$4,0,10*ROW('Sanitation Data'!F29)),NA())</f>
        <v>#N/A</v>
      </c>
      <c r="AG35" s="521" t="e">
        <f ca="1">+IF(AND(ISNUMBER(OFFSET('Sanitation Data'!$F$6,0,10*ROW('Sanitation Data'!F29))),'Data Summary'!CV35="Yes"),OFFSET('Sanitation Data'!$F$6,0,10*ROW('Sanitation Data'!F29)),NA())</f>
        <v>#N/A</v>
      </c>
      <c r="AH35" s="521" t="e">
        <f ca="1">+IF(AND(ISNUMBER(OFFSET('Sanitation Data'!$F$10,0,10*ROW('Sanitation Data'!F29))),'Data Summary'!CW35="Yes"),OFFSET('Sanitation Data'!$F$10,0,10*ROW('Sanitation Data'!F29)),NA())</f>
        <v>#N/A</v>
      </c>
      <c r="AI35" s="521" t="e">
        <f ca="1">+IF(AND(ISNUMBER(OFFSET('Sanitation Data'!$F$11,0,10*ROW('Sanitation Data'!F29))),'Data Summary'!CX35="Yes"),OFFSET('Sanitation Data'!$F$11,0,10*ROW('Sanitation Data'!F29)),NA())</f>
        <v>#N/A</v>
      </c>
      <c r="AJ35" s="521" t="e">
        <f ca="1">+IF(AND(ISNUMBER(OFFSET('Sanitation Data'!$F$12,0,10*ROW('Sanitation Data'!F29))),'Data Summary'!CY35="Yes"),OFFSET('Sanitation Data'!$F$12,0,10*ROW('Sanitation Data'!F29)),NA())</f>
        <v>#N/A</v>
      </c>
      <c r="AK35" s="521" t="e">
        <f ca="1">+IF(AND(ISNUMBER(OFFSET('Sanitation Data'!$G$4,0,10*ROW('Sanitation Data'!G29))),'Data Summary'!CZ35="Yes"),100-OFFSET('Sanitation Data'!$G$4,0,10*ROW('Sanitation Data'!G29)),NA())</f>
        <v>#N/A</v>
      </c>
      <c r="AL35" s="521" t="e">
        <f ca="1">+IF(AND(ISNUMBER(OFFSET('Sanitation Data'!$G$6,0,10*ROW('Sanitation Data'!G29))),'Data Summary'!DA35="Yes"),OFFSET('Sanitation Data'!$G$6,0,10*ROW('Sanitation Data'!G29)),NA())</f>
        <v>#N/A</v>
      </c>
      <c r="AM35" s="521" t="e">
        <f ca="1">+IF(AND(ISNUMBER(OFFSET('Sanitation Data'!$G$10,0,10*ROW('Sanitation Data'!G29))),'Data Summary'!DB35="Yes"),OFFSET('Sanitation Data'!$G$10,0,10*ROW('Sanitation Data'!G29)),NA())</f>
        <v>#N/A</v>
      </c>
      <c r="AN35" s="521" t="e">
        <f ca="1">+IF(AND(ISNUMBER(OFFSET('Sanitation Data'!$G$11,0,10*ROW('Sanitation Data'!G29))),'Data Summary'!DC35="Yes"),OFFSET('Sanitation Data'!$G$11,0,10*ROW('Sanitation Data'!G29)),NA())</f>
        <v>#N/A</v>
      </c>
      <c r="AO35" s="521" t="e">
        <f ca="1">+IF(AND(ISNUMBER(OFFSET('Sanitation Data'!$G$12,0,10*ROW('Sanitation Data'!G29))),'Data Summary'!DD35="Yes"),OFFSET('Sanitation Data'!$G$12,0,10*ROW('Sanitation Data'!G29)),NA())</f>
        <v>#N/A</v>
      </c>
      <c r="AP35" s="521" t="e">
        <f ca="1">+IF(AND(ISNUMBER(OFFSET('Sanitation Data'!$H$4,0,10*ROW('Sanitation Data'!H29))),'Data Summary'!DE35="Yes"),100-OFFSET('Sanitation Data'!$H$4,0,10*ROW('Sanitation Data'!H29)),NA())</f>
        <v>#N/A</v>
      </c>
      <c r="AQ35" s="521" t="e">
        <f ca="1">+IF(AND(ISNUMBER(OFFSET('Sanitation Data'!$H$6,0,10*ROW('Sanitation Data'!H29))),'Data Summary'!DF35="Yes"),OFFSET('Sanitation Data'!$H$6,0,10*ROW('Sanitation Data'!H29)),NA())</f>
        <v>#N/A</v>
      </c>
      <c r="AR35" s="521" t="e">
        <f ca="1">+IF(AND(ISNUMBER(OFFSET('Sanitation Data'!$H$10,0,10*ROW('Sanitation Data'!H29))),'Data Summary'!DG35="Yes"),OFFSET('Sanitation Data'!$H$10,0,10*ROW('Sanitation Data'!H29)),NA())</f>
        <v>#N/A</v>
      </c>
      <c r="AS35" s="521" t="e">
        <f ca="1">+IF(AND(ISNUMBER(OFFSET('Sanitation Data'!$H$11,0,10*ROW('Sanitation Data'!H29))),'Data Summary'!DH35="Yes"),OFFSET('Sanitation Data'!$H$11,0,10*ROW('Sanitation Data'!H29)),NA())</f>
        <v>#N/A</v>
      </c>
      <c r="AT35" s="521" t="e">
        <f ca="1">+IF(AND(ISNUMBER(OFFSET('Sanitation Data'!$H$12,0,10*ROW('Sanitation Data'!H29))),'Data Summary'!DI35="Yes"),OFFSET('Sanitation Data'!$H$12,0,10*ROW('Sanitation Data'!H29)),NA())</f>
        <v>#N/A</v>
      </c>
      <c r="AU35" s="521" t="e">
        <f ca="1">+IF(AND(ISNUMBER(OFFSET('Sanitation Data'!$I$4,0,10*ROW('Sanitation Data'!I29))),'Data Summary'!DJ35="Yes"),100-OFFSET('Sanitation Data'!$I$4,0,10*ROW('Sanitation Data'!I29)),NA())</f>
        <v>#N/A</v>
      </c>
      <c r="AV35" s="521" t="e">
        <f ca="1">+IF(AND(ISNUMBER(OFFSET('Sanitation Data'!$I$6,0,10*ROW('Sanitation Data'!I29))),'Data Summary'!DK35="Yes"),OFFSET('Sanitation Data'!$I$6,0,10*ROW('Sanitation Data'!I29)),NA())</f>
        <v>#N/A</v>
      </c>
      <c r="AW35" s="521" t="e">
        <f ca="1">+IF(AND(ISNUMBER(OFFSET('Sanitation Data'!$I$10,0,10*ROW('Sanitation Data'!I29))),'Data Summary'!DL35="Yes"),OFFSET('Sanitation Data'!$I$10,0,10*ROW('Sanitation Data'!I29)),NA())</f>
        <v>#N/A</v>
      </c>
      <c r="AX35" s="521" t="e">
        <f ca="1">+IF(AND(ISNUMBER(OFFSET('Sanitation Data'!$I$11,0,10*ROW('Sanitation Data'!I29))),'Data Summary'!DM35="Yes"),OFFSET('Sanitation Data'!$I$11,0,10*ROW('Sanitation Data'!I29)),NA())</f>
        <v>#N/A</v>
      </c>
      <c r="AY35" s="521" t="e">
        <f ca="1">+IF(AND(ISNUMBER(OFFSET('Sanitation Data'!$I$12,0,10*ROW('Sanitation Data'!I29))),'Data Summary'!DN35="Yes"),OFFSET('Sanitation Data'!$I$12,0,10*ROW('Sanitation Data'!I29)),NA())</f>
        <v>#N/A</v>
      </c>
      <c r="AZ35" s="522" t="e">
        <f ca="1">+IF(AND(ISNUMBER(OFFSET('Hygiene Data'!$D$5,0,10*ROW('Hygiene Data'!D29))),'Data Summary'!DO35="Yes"),OFFSET('Hygiene Data'!$D$5,0,10*ROW('Hygiene Data'!D29)),NA())</f>
        <v>#N/A</v>
      </c>
      <c r="BA35" s="522" t="e">
        <f ca="1">+IF(AND(ISNUMBER(OFFSET('Hygiene Data'!$D$7,0,10*ROW('Hygiene Data'!D29))),'Data Summary'!DP35="Yes"),OFFSET('Hygiene Data'!$D$7,0,10*ROW('Hygiene Data'!D29)),NA())</f>
        <v>#N/A</v>
      </c>
      <c r="BB35" s="522" t="e">
        <f ca="1">+IF(AND(ISNUMBER(OFFSET('Hygiene Data'!$D$9,0,10*ROW('Hygiene Data'!D29))),'Data Summary'!DQ35="Yes"),OFFSET('Hygiene Data'!$D$9,0,10*ROW('Hygiene Data'!D29)),NA())</f>
        <v>#N/A</v>
      </c>
      <c r="BC35" s="522" t="e">
        <f ca="1">+IF(AND(ISNUMBER(OFFSET('Hygiene Data'!$E$5,0,10*ROW('Hygiene Data'!E29))),'Data Summary'!DR35="Yes"),OFFSET('Hygiene Data'!$E$5,0,10*ROW('Hygiene Data'!E29)),NA())</f>
        <v>#N/A</v>
      </c>
      <c r="BD35" s="522" t="e">
        <f ca="1">+IF(AND(ISNUMBER(OFFSET('Hygiene Data'!$E$7,0,10*ROW('Hygiene Data'!E29))),'Data Summary'!DS35="Yes"),OFFSET('Hygiene Data'!$E$7,0,10*ROW('Hygiene Data'!E29)),NA())</f>
        <v>#N/A</v>
      </c>
      <c r="BE35" s="522" t="e">
        <f ca="1">+IF(AND(ISNUMBER(OFFSET('Hygiene Data'!$E$9,0,10*ROW('Hygiene Data'!E29))),'Data Summary'!DT35="Yes"),OFFSET('Hygiene Data'!$E$9,0,10*ROW('Hygiene Data'!E29)),NA())</f>
        <v>#N/A</v>
      </c>
      <c r="BF35" s="522" t="e">
        <f ca="1">+IF(AND(ISNUMBER(OFFSET('Hygiene Data'!$F$5,0,10*ROW('Hygiene Data'!F29))),'Data Summary'!DU35="Yes"),OFFSET('Hygiene Data'!$F$5,0,10*ROW('Hygiene Data'!F29)),NA())</f>
        <v>#N/A</v>
      </c>
      <c r="BG35" s="522" t="e">
        <f ca="1">+IF(AND(ISNUMBER(OFFSET('Hygiene Data'!$F$7,0,10*ROW('Hygiene Data'!F29))),'Data Summary'!DV35="Yes"),OFFSET('Hygiene Data'!$F$7,0,10*ROW('Hygiene Data'!F29)),NA())</f>
        <v>#N/A</v>
      </c>
      <c r="BH35" s="522" t="e">
        <f ca="1">+IF(AND(ISNUMBER(OFFSET('Hygiene Data'!$F$9,0,10*ROW('Hygiene Data'!F29))),'Data Summary'!DW35="Yes"),OFFSET('Hygiene Data'!$F$9,0,10*ROW('Hygiene Data'!F29)),NA())</f>
        <v>#N/A</v>
      </c>
      <c r="BI35" s="522" t="e">
        <f ca="1">+IF(AND(ISNUMBER(OFFSET('Hygiene Data'!$G$5,0,10*ROW('Hygiene Data'!G29))),'Data Summary'!DX35="Yes"),OFFSET('Hygiene Data'!$G$5,0,10*ROW('Hygiene Data'!G29)),NA())</f>
        <v>#N/A</v>
      </c>
      <c r="BJ35" s="522" t="e">
        <f ca="1">+IF(AND(ISNUMBER(OFFSET('Hygiene Data'!$G$7,0,10*ROW('Hygiene Data'!G29))),'Data Summary'!DY35="Yes"),OFFSET('Hygiene Data'!$G$7,0,10*ROW('Hygiene Data'!G29)),NA())</f>
        <v>#N/A</v>
      </c>
      <c r="BK35" s="522" t="e">
        <f ca="1">+IF(AND(ISNUMBER(OFFSET('Hygiene Data'!$G$9,0,10*ROW('Hygiene Data'!G29))),'Data Summary'!DZ35="Yes"),OFFSET('Hygiene Data'!$G$9,0,10*ROW('Hygiene Data'!G29)),NA())</f>
        <v>#N/A</v>
      </c>
      <c r="BL35" s="522" t="e">
        <f ca="1">+IF(AND(ISNUMBER(OFFSET('Hygiene Data'!$H$5,0,10*ROW('Hygiene Data'!H29))),'Data Summary'!EA35="Yes"),OFFSET('Hygiene Data'!$H$5,0,10*ROW('Hygiene Data'!H29)),NA())</f>
        <v>#N/A</v>
      </c>
      <c r="BM35" s="522" t="e">
        <f ca="1">+IF(AND(ISNUMBER(OFFSET('Hygiene Data'!$H$7,0,10*ROW('Hygiene Data'!H29))),'Data Summary'!EB35="Yes"),OFFSET('Hygiene Data'!$H$7,0,10*ROW('Hygiene Data'!H29)),NA())</f>
        <v>#N/A</v>
      </c>
      <c r="BN35" s="522" t="e">
        <f ca="1">+IF(AND(ISNUMBER(OFFSET('Hygiene Data'!$H$9,0,10*ROW('Hygiene Data'!H29))),'Data Summary'!EC35="Yes"),OFFSET('Hygiene Data'!$H$9,0,10*ROW('Hygiene Data'!H29)),NA())</f>
        <v>#N/A</v>
      </c>
      <c r="BO35" s="522" t="e">
        <f ca="1">+IF(AND(ISNUMBER(OFFSET('Hygiene Data'!$I$5,0,10*ROW('Hygiene Data'!I29))),'Data Summary'!ED35="Yes"),OFFSET('Hygiene Data'!$I$5,0,10*ROW('Hygiene Data'!I29)),NA())</f>
        <v>#N/A</v>
      </c>
      <c r="BP35" s="522" t="e">
        <f ca="1">+IF(AND(ISNUMBER(OFFSET('Hygiene Data'!$I$7,0,10*ROW('Hygiene Data'!I29))),'Data Summary'!EE35="Yes"),OFFSET('Hygiene Data'!$I$7,0,10*ROW('Hygiene Data'!I29)),NA())</f>
        <v>#N/A</v>
      </c>
      <c r="BQ35" s="522" t="e">
        <f ca="1">+IF(AND(ISNUMBER(OFFSET('Hygiene Data'!$I$9,0,10*ROW('Hygiene Data'!I29))),'Data Summary'!EF35="Yes"),OFFSET('Hygiene Data'!$I$9,0,10*ROW('Hygiene Data'!I29)),NA())</f>
        <v>#N/A</v>
      </c>
    </row>
    <row r="36" spans="1:69" x14ac:dyDescent="0.25">
      <c r="A36" s="518" t="e">
        <f ca="1">+RIGHT('Data Summary'!A36,LEN('Data Summary'!A36)-9)</f>
        <v>#VALUE!</v>
      </c>
      <c r="B36" s="492" t="str">
        <f ca="1">+IF(ISTEXT('Data Summary'!B36),'Data Summary'!B36,"")</f>
        <v/>
      </c>
      <c r="C36" s="519" t="e">
        <f ca="1">+VALUE('Data Summary'!C36)</f>
        <v>#VALUE!</v>
      </c>
      <c r="D36" s="520" t="e">
        <f ca="1">+IF(AND(ISNUMBER(OFFSET('Water Data'!$D$4,0,10*ROW('Water Data'!D30))),'Data Summary'!BS36="Yes"),100-OFFSET('Water Data'!$D$4,0,10*ROW('Water Data'!D30)),NA())</f>
        <v>#N/A</v>
      </c>
      <c r="E36" s="520" t="e">
        <f ca="1">+IF(AND(ISNUMBER(OFFSET('Water Data'!$D$6,0,10*ROW('Water Data'!D30))),'Data Summary'!BT36="Yes"),OFFSET('Water Data'!$D$6,0,10*ROW('Water Data'!D30)),NA())</f>
        <v>#N/A</v>
      </c>
      <c r="F36" s="520" t="e">
        <f ca="1">+IF(AND(ISNUMBER(OFFSET('Water Data'!$D$9,0,10*ROW('Water Data'!D30))),'Data Summary'!BU36="Yes"),OFFSET('Water Data'!$D$9,0,10*ROW('Water Data'!D30)),NA())</f>
        <v>#N/A</v>
      </c>
      <c r="G36" s="520" t="e">
        <f ca="1">+IF(AND(ISNUMBER(OFFSET('Water Data'!$E$4,0,10*ROW('Water Data'!E30))),'Data Summary'!BV36="Yes"),100-OFFSET('Water Data'!$E$4,0,10*ROW('Water Data'!E30)),NA())</f>
        <v>#N/A</v>
      </c>
      <c r="H36" s="520" t="e">
        <f ca="1">+IF(AND(ISNUMBER(OFFSET('Water Data'!$E$6,0,10*ROW('Water Data'!E30))),'Data Summary'!BW36="Yes"),OFFSET('Water Data'!$E$6,0,10*ROW('Water Data'!E30)),NA())</f>
        <v>#N/A</v>
      </c>
      <c r="I36" s="520" t="e">
        <f ca="1">+IF(AND(ISNUMBER(OFFSET('Water Data'!$E$9,0,10*ROW('Water Data'!E30))),'Data Summary'!BX36="Yes"),OFFSET('Water Data'!$E$9,0,10*ROW('Water Data'!E30)),NA())</f>
        <v>#N/A</v>
      </c>
      <c r="J36" s="520" t="e">
        <f ca="1">+IF(AND(ISNUMBER(OFFSET('Water Data'!$F$4,0,10*ROW('Water Data'!F30))),'Data Summary'!BY36="Yes"),100-OFFSET('Water Data'!$F$4,0,10*ROW('Water Data'!F30)),NA())</f>
        <v>#N/A</v>
      </c>
      <c r="K36" s="520" t="e">
        <f ca="1">+IF(AND(ISNUMBER(OFFSET('Water Data'!$F$6,0,10*ROW('Water Data'!F30))),'Data Summary'!BZ36="Yes"),OFFSET('Water Data'!$F$6,0,10*ROW('Water Data'!F30)),NA())</f>
        <v>#N/A</v>
      </c>
      <c r="L36" s="520" t="e">
        <f ca="1">+IF(AND(ISNUMBER(OFFSET('Water Data'!$F$9,0,10*ROW('Water Data'!F30))),'Data Summary'!CA36="Yes"),OFFSET('Water Data'!$F$9,0,10*ROW('Water Data'!F30)),NA())</f>
        <v>#N/A</v>
      </c>
      <c r="M36" s="520" t="e">
        <f ca="1">+IF(AND(ISNUMBER(OFFSET('Water Data'!$G$4,0,10*ROW('Water Data'!G30))),'Data Summary'!CB36="Yes"),100-OFFSET('Water Data'!$G$4,0,10*ROW('Water Data'!G30)),NA())</f>
        <v>#N/A</v>
      </c>
      <c r="N36" s="520" t="e">
        <f ca="1">+IF(AND(ISNUMBER(OFFSET('Water Data'!$G$6,0,10*ROW('Water Data'!G30))),'Data Summary'!CC36="Yes"),OFFSET('Water Data'!$G$6,0,10*ROW('Water Data'!G30)),NA())</f>
        <v>#N/A</v>
      </c>
      <c r="O36" s="520" t="e">
        <f ca="1">+IF(AND(ISNUMBER(OFFSET('Water Data'!$G$9,0,10*ROW('Water Data'!G30))),'Data Summary'!CD36="Yes"),OFFSET('Water Data'!$G$9,0,10*ROW('Water Data'!G30)),NA())</f>
        <v>#N/A</v>
      </c>
      <c r="P36" s="520" t="e">
        <f ca="1">+IF(AND(ISNUMBER(OFFSET('Water Data'!$H$4,0,10*ROW('Water Data'!H30))),'Data Summary'!CE36="Yes"),100-OFFSET('Water Data'!$H$4,0,10*ROW('Water Data'!H30)),NA())</f>
        <v>#N/A</v>
      </c>
      <c r="Q36" s="520" t="e">
        <f ca="1">+IF(AND(ISNUMBER(OFFSET('Water Data'!$H$6,0,10*ROW('Water Data'!H30))),'Data Summary'!CF36="Yes"),OFFSET('Water Data'!$H$6,0,10*ROW('Water Data'!H30)),NA())</f>
        <v>#N/A</v>
      </c>
      <c r="R36" s="520" t="e">
        <f ca="1">+IF(AND(ISNUMBER(OFFSET('Water Data'!$H$9,0,10*ROW('Water Data'!H30))),'Data Summary'!CG36="Yes"),OFFSET('Water Data'!$H$9,0,10*ROW('Water Data'!H30)),NA())</f>
        <v>#N/A</v>
      </c>
      <c r="S36" s="520" t="e">
        <f ca="1">+IF(AND(ISNUMBER(OFFSET('Water Data'!$I$4,0,10*ROW('Water Data'!I30))),'Data Summary'!CH36="Yes"),100-OFFSET('Water Data'!$I$4,0,10*ROW('Water Data'!I30)),NA())</f>
        <v>#N/A</v>
      </c>
      <c r="T36" s="520" t="e">
        <f ca="1">+IF(AND(ISNUMBER(OFFSET('Water Data'!$I$6,0,10*ROW('Water Data'!I30))),'Data Summary'!CI36="Yes"),OFFSET('Water Data'!$I$6,0,10*ROW('Water Data'!I30)),NA())</f>
        <v>#N/A</v>
      </c>
      <c r="U36" s="520" t="e">
        <f ca="1">+IF(AND(ISNUMBER(OFFSET('Water Data'!$I$9,0,10*ROW('Water Data'!I30))),'Data Summary'!CJ36="Yes"),OFFSET('Water Data'!$I$9,0,10*ROW('Water Data'!I30)),NA())</f>
        <v>#N/A</v>
      </c>
      <c r="V36" s="521" t="e">
        <f ca="1">+IF(AND(ISNUMBER(OFFSET('Sanitation Data'!$D$4,0,10*ROW('Sanitation Data'!D30))),'Data Summary'!CK36="Yes"),100-OFFSET('Sanitation Data'!$D$4,0,10*ROW('Sanitation Data'!D30)),NA())</f>
        <v>#N/A</v>
      </c>
      <c r="W36" s="521" t="e">
        <f ca="1">+IF(AND(ISNUMBER(OFFSET('Sanitation Data'!$D$6,0,10*ROW('Sanitation Data'!D30))),'Data Summary'!CL36="Yes"),OFFSET('Sanitation Data'!$D$6,0,10*ROW('Sanitation Data'!D30)),NA())</f>
        <v>#N/A</v>
      </c>
      <c r="X36" s="521" t="e">
        <f ca="1">+IF(AND(ISNUMBER(OFFSET('Sanitation Data'!$D$10,0,10*ROW('Sanitation Data'!D30))),'Data Summary'!CM36="Yes"),OFFSET('Sanitation Data'!$D$10,0,10*ROW('Sanitation Data'!D30)),NA())</f>
        <v>#N/A</v>
      </c>
      <c r="Y36" s="521" t="e">
        <f ca="1">+IF(AND(ISNUMBER(OFFSET('Sanitation Data'!$D$11,0,10*ROW('Sanitation Data'!D30))),'Data Summary'!CN36="Yes"),OFFSET('Sanitation Data'!$D$11,0,10*ROW('Sanitation Data'!D30)),NA())</f>
        <v>#N/A</v>
      </c>
      <c r="Z36" s="521" t="e">
        <f ca="1">+IF(AND(ISNUMBER(OFFSET('Sanitation Data'!$D$12,0,10*ROW('Sanitation Data'!D30))),'Data Summary'!CO36="Yes"),OFFSET('Sanitation Data'!$D$12,0,10*ROW('Sanitation Data'!D30)),NA())</f>
        <v>#N/A</v>
      </c>
      <c r="AA36" s="521" t="e">
        <f ca="1">+IF(AND(ISNUMBER(OFFSET('Sanitation Data'!$E$4,0,10*ROW('Sanitation Data'!E30))),'Data Summary'!CP36="Yes"),100-OFFSET('Sanitation Data'!$E$4,0,10*ROW('Sanitation Data'!E30)),NA())</f>
        <v>#N/A</v>
      </c>
      <c r="AB36" s="521" t="e">
        <f ca="1">+IF(AND(ISNUMBER(OFFSET('Sanitation Data'!$E$6,0,10*ROW('Sanitation Data'!E30))),'Data Summary'!CQ36="Yes"),OFFSET('Sanitation Data'!$E$6,0,10*ROW('Sanitation Data'!E30)),NA())</f>
        <v>#N/A</v>
      </c>
      <c r="AC36" s="521" t="e">
        <f ca="1">+IF(AND(ISNUMBER(OFFSET('Sanitation Data'!$E$10,0,10*ROW('Sanitation Data'!E30))),'Data Summary'!CR36="Yes"),OFFSET('Sanitation Data'!$E$10,0,10*ROW('Sanitation Data'!E30)),NA())</f>
        <v>#N/A</v>
      </c>
      <c r="AD36" s="521" t="e">
        <f ca="1">+IF(AND(ISNUMBER(OFFSET('Sanitation Data'!$E$11,0,10*ROW('Sanitation Data'!E30))),'Data Summary'!CS36="Yes"),OFFSET('Sanitation Data'!$E$11,0,10*ROW('Sanitation Data'!E30)),NA())</f>
        <v>#N/A</v>
      </c>
      <c r="AE36" s="521" t="e">
        <f ca="1">+IF(AND(ISNUMBER(OFFSET('Sanitation Data'!$E$12,0,10*ROW('Sanitation Data'!E30))),'Data Summary'!CT36="Yes"),OFFSET('Sanitation Data'!$E$12,0,10*ROW('Sanitation Data'!E30)),NA())</f>
        <v>#N/A</v>
      </c>
      <c r="AF36" s="521" t="e">
        <f ca="1">+IF(AND(ISNUMBER(OFFSET('Sanitation Data'!$F$4,0,10*ROW('Sanitation Data'!F30))),'Data Summary'!CU36="Yes"),100-OFFSET('Sanitation Data'!$F$4,0,10*ROW('Sanitation Data'!F30)),NA())</f>
        <v>#N/A</v>
      </c>
      <c r="AG36" s="521" t="e">
        <f ca="1">+IF(AND(ISNUMBER(OFFSET('Sanitation Data'!$F$6,0,10*ROW('Sanitation Data'!F30))),'Data Summary'!CV36="Yes"),OFFSET('Sanitation Data'!$F$6,0,10*ROW('Sanitation Data'!F30)),NA())</f>
        <v>#N/A</v>
      </c>
      <c r="AH36" s="521" t="e">
        <f ca="1">+IF(AND(ISNUMBER(OFFSET('Sanitation Data'!$F$10,0,10*ROW('Sanitation Data'!F30))),'Data Summary'!CW36="Yes"),OFFSET('Sanitation Data'!$F$10,0,10*ROW('Sanitation Data'!F30)),NA())</f>
        <v>#N/A</v>
      </c>
      <c r="AI36" s="521" t="e">
        <f ca="1">+IF(AND(ISNUMBER(OFFSET('Sanitation Data'!$F$11,0,10*ROW('Sanitation Data'!F30))),'Data Summary'!CX36="Yes"),OFFSET('Sanitation Data'!$F$11,0,10*ROW('Sanitation Data'!F30)),NA())</f>
        <v>#N/A</v>
      </c>
      <c r="AJ36" s="521" t="e">
        <f ca="1">+IF(AND(ISNUMBER(OFFSET('Sanitation Data'!$F$12,0,10*ROW('Sanitation Data'!F30))),'Data Summary'!CY36="Yes"),OFFSET('Sanitation Data'!$F$12,0,10*ROW('Sanitation Data'!F30)),NA())</f>
        <v>#N/A</v>
      </c>
      <c r="AK36" s="521" t="e">
        <f ca="1">+IF(AND(ISNUMBER(OFFSET('Sanitation Data'!$G$4,0,10*ROW('Sanitation Data'!G30))),'Data Summary'!CZ36="Yes"),100-OFFSET('Sanitation Data'!$G$4,0,10*ROW('Sanitation Data'!G30)),NA())</f>
        <v>#N/A</v>
      </c>
      <c r="AL36" s="521" t="e">
        <f ca="1">+IF(AND(ISNUMBER(OFFSET('Sanitation Data'!$G$6,0,10*ROW('Sanitation Data'!G30))),'Data Summary'!DA36="Yes"),OFFSET('Sanitation Data'!$G$6,0,10*ROW('Sanitation Data'!G30)),NA())</f>
        <v>#N/A</v>
      </c>
      <c r="AM36" s="521" t="e">
        <f ca="1">+IF(AND(ISNUMBER(OFFSET('Sanitation Data'!$G$10,0,10*ROW('Sanitation Data'!G30))),'Data Summary'!DB36="Yes"),OFFSET('Sanitation Data'!$G$10,0,10*ROW('Sanitation Data'!G30)),NA())</f>
        <v>#N/A</v>
      </c>
      <c r="AN36" s="521" t="e">
        <f ca="1">+IF(AND(ISNUMBER(OFFSET('Sanitation Data'!$G$11,0,10*ROW('Sanitation Data'!G30))),'Data Summary'!DC36="Yes"),OFFSET('Sanitation Data'!$G$11,0,10*ROW('Sanitation Data'!G30)),NA())</f>
        <v>#N/A</v>
      </c>
      <c r="AO36" s="521" t="e">
        <f ca="1">+IF(AND(ISNUMBER(OFFSET('Sanitation Data'!$G$12,0,10*ROW('Sanitation Data'!G30))),'Data Summary'!DD36="Yes"),OFFSET('Sanitation Data'!$G$12,0,10*ROW('Sanitation Data'!G30)),NA())</f>
        <v>#N/A</v>
      </c>
      <c r="AP36" s="521" t="e">
        <f ca="1">+IF(AND(ISNUMBER(OFFSET('Sanitation Data'!$H$4,0,10*ROW('Sanitation Data'!H30))),'Data Summary'!DE36="Yes"),100-OFFSET('Sanitation Data'!$H$4,0,10*ROW('Sanitation Data'!H30)),NA())</f>
        <v>#N/A</v>
      </c>
      <c r="AQ36" s="521" t="e">
        <f ca="1">+IF(AND(ISNUMBER(OFFSET('Sanitation Data'!$H$6,0,10*ROW('Sanitation Data'!H30))),'Data Summary'!DF36="Yes"),OFFSET('Sanitation Data'!$H$6,0,10*ROW('Sanitation Data'!H30)),NA())</f>
        <v>#N/A</v>
      </c>
      <c r="AR36" s="521" t="e">
        <f ca="1">+IF(AND(ISNUMBER(OFFSET('Sanitation Data'!$H$10,0,10*ROW('Sanitation Data'!H30))),'Data Summary'!DG36="Yes"),OFFSET('Sanitation Data'!$H$10,0,10*ROW('Sanitation Data'!H30)),NA())</f>
        <v>#N/A</v>
      </c>
      <c r="AS36" s="521" t="e">
        <f ca="1">+IF(AND(ISNUMBER(OFFSET('Sanitation Data'!$H$11,0,10*ROW('Sanitation Data'!H30))),'Data Summary'!DH36="Yes"),OFFSET('Sanitation Data'!$H$11,0,10*ROW('Sanitation Data'!H30)),NA())</f>
        <v>#N/A</v>
      </c>
      <c r="AT36" s="521" t="e">
        <f ca="1">+IF(AND(ISNUMBER(OFFSET('Sanitation Data'!$H$12,0,10*ROW('Sanitation Data'!H30))),'Data Summary'!DI36="Yes"),OFFSET('Sanitation Data'!$H$12,0,10*ROW('Sanitation Data'!H30)),NA())</f>
        <v>#N/A</v>
      </c>
      <c r="AU36" s="521" t="e">
        <f ca="1">+IF(AND(ISNUMBER(OFFSET('Sanitation Data'!$I$4,0,10*ROW('Sanitation Data'!I30))),'Data Summary'!DJ36="Yes"),100-OFFSET('Sanitation Data'!$I$4,0,10*ROW('Sanitation Data'!I30)),NA())</f>
        <v>#N/A</v>
      </c>
      <c r="AV36" s="521" t="e">
        <f ca="1">+IF(AND(ISNUMBER(OFFSET('Sanitation Data'!$I$6,0,10*ROW('Sanitation Data'!I30))),'Data Summary'!DK36="Yes"),OFFSET('Sanitation Data'!$I$6,0,10*ROW('Sanitation Data'!I30)),NA())</f>
        <v>#N/A</v>
      </c>
      <c r="AW36" s="521" t="e">
        <f ca="1">+IF(AND(ISNUMBER(OFFSET('Sanitation Data'!$I$10,0,10*ROW('Sanitation Data'!I30))),'Data Summary'!DL36="Yes"),OFFSET('Sanitation Data'!$I$10,0,10*ROW('Sanitation Data'!I30)),NA())</f>
        <v>#N/A</v>
      </c>
      <c r="AX36" s="521" t="e">
        <f ca="1">+IF(AND(ISNUMBER(OFFSET('Sanitation Data'!$I$11,0,10*ROW('Sanitation Data'!I30))),'Data Summary'!DM36="Yes"),OFFSET('Sanitation Data'!$I$11,0,10*ROW('Sanitation Data'!I30)),NA())</f>
        <v>#N/A</v>
      </c>
      <c r="AY36" s="521" t="e">
        <f ca="1">+IF(AND(ISNUMBER(OFFSET('Sanitation Data'!$I$12,0,10*ROW('Sanitation Data'!I30))),'Data Summary'!DN36="Yes"),OFFSET('Sanitation Data'!$I$12,0,10*ROW('Sanitation Data'!I30)),NA())</f>
        <v>#N/A</v>
      </c>
      <c r="AZ36" s="522" t="e">
        <f ca="1">+IF(AND(ISNUMBER(OFFSET('Hygiene Data'!$D$5,0,10*ROW('Hygiene Data'!D30))),'Data Summary'!DO36="Yes"),OFFSET('Hygiene Data'!$D$5,0,10*ROW('Hygiene Data'!D30)),NA())</f>
        <v>#N/A</v>
      </c>
      <c r="BA36" s="522" t="e">
        <f ca="1">+IF(AND(ISNUMBER(OFFSET('Hygiene Data'!$D$7,0,10*ROW('Hygiene Data'!D30))),'Data Summary'!DP36="Yes"),OFFSET('Hygiene Data'!$D$7,0,10*ROW('Hygiene Data'!D30)),NA())</f>
        <v>#N/A</v>
      </c>
      <c r="BB36" s="522" t="e">
        <f ca="1">+IF(AND(ISNUMBER(OFFSET('Hygiene Data'!$D$9,0,10*ROW('Hygiene Data'!D30))),'Data Summary'!DQ36="Yes"),OFFSET('Hygiene Data'!$D$9,0,10*ROW('Hygiene Data'!D30)),NA())</f>
        <v>#N/A</v>
      </c>
      <c r="BC36" s="522" t="e">
        <f ca="1">+IF(AND(ISNUMBER(OFFSET('Hygiene Data'!$E$5,0,10*ROW('Hygiene Data'!E30))),'Data Summary'!DR36="Yes"),OFFSET('Hygiene Data'!$E$5,0,10*ROW('Hygiene Data'!E30)),NA())</f>
        <v>#N/A</v>
      </c>
      <c r="BD36" s="522" t="e">
        <f ca="1">+IF(AND(ISNUMBER(OFFSET('Hygiene Data'!$E$7,0,10*ROW('Hygiene Data'!E30))),'Data Summary'!DS36="Yes"),OFFSET('Hygiene Data'!$E$7,0,10*ROW('Hygiene Data'!E30)),NA())</f>
        <v>#N/A</v>
      </c>
      <c r="BE36" s="522" t="e">
        <f ca="1">+IF(AND(ISNUMBER(OFFSET('Hygiene Data'!$E$9,0,10*ROW('Hygiene Data'!E30))),'Data Summary'!DT36="Yes"),OFFSET('Hygiene Data'!$E$9,0,10*ROW('Hygiene Data'!E30)),NA())</f>
        <v>#N/A</v>
      </c>
      <c r="BF36" s="522" t="e">
        <f ca="1">+IF(AND(ISNUMBER(OFFSET('Hygiene Data'!$F$5,0,10*ROW('Hygiene Data'!F30))),'Data Summary'!DU36="Yes"),OFFSET('Hygiene Data'!$F$5,0,10*ROW('Hygiene Data'!F30)),NA())</f>
        <v>#N/A</v>
      </c>
      <c r="BG36" s="522" t="e">
        <f ca="1">+IF(AND(ISNUMBER(OFFSET('Hygiene Data'!$F$7,0,10*ROW('Hygiene Data'!F30))),'Data Summary'!DV36="Yes"),OFFSET('Hygiene Data'!$F$7,0,10*ROW('Hygiene Data'!F30)),NA())</f>
        <v>#N/A</v>
      </c>
      <c r="BH36" s="522" t="e">
        <f ca="1">+IF(AND(ISNUMBER(OFFSET('Hygiene Data'!$F$9,0,10*ROW('Hygiene Data'!F30))),'Data Summary'!DW36="Yes"),OFFSET('Hygiene Data'!$F$9,0,10*ROW('Hygiene Data'!F30)),NA())</f>
        <v>#N/A</v>
      </c>
      <c r="BI36" s="522" t="e">
        <f ca="1">+IF(AND(ISNUMBER(OFFSET('Hygiene Data'!$G$5,0,10*ROW('Hygiene Data'!G30))),'Data Summary'!DX36="Yes"),OFFSET('Hygiene Data'!$G$5,0,10*ROW('Hygiene Data'!G30)),NA())</f>
        <v>#N/A</v>
      </c>
      <c r="BJ36" s="522" t="e">
        <f ca="1">+IF(AND(ISNUMBER(OFFSET('Hygiene Data'!$G$7,0,10*ROW('Hygiene Data'!G30))),'Data Summary'!DY36="Yes"),OFFSET('Hygiene Data'!$G$7,0,10*ROW('Hygiene Data'!G30)),NA())</f>
        <v>#N/A</v>
      </c>
      <c r="BK36" s="522" t="e">
        <f ca="1">+IF(AND(ISNUMBER(OFFSET('Hygiene Data'!$G$9,0,10*ROW('Hygiene Data'!G30))),'Data Summary'!DZ36="Yes"),OFFSET('Hygiene Data'!$G$9,0,10*ROW('Hygiene Data'!G30)),NA())</f>
        <v>#N/A</v>
      </c>
      <c r="BL36" s="522" t="e">
        <f ca="1">+IF(AND(ISNUMBER(OFFSET('Hygiene Data'!$H$5,0,10*ROW('Hygiene Data'!H30))),'Data Summary'!EA36="Yes"),OFFSET('Hygiene Data'!$H$5,0,10*ROW('Hygiene Data'!H30)),NA())</f>
        <v>#N/A</v>
      </c>
      <c r="BM36" s="522" t="e">
        <f ca="1">+IF(AND(ISNUMBER(OFFSET('Hygiene Data'!$H$7,0,10*ROW('Hygiene Data'!H30))),'Data Summary'!EB36="Yes"),OFFSET('Hygiene Data'!$H$7,0,10*ROW('Hygiene Data'!H30)),NA())</f>
        <v>#N/A</v>
      </c>
      <c r="BN36" s="522" t="e">
        <f ca="1">+IF(AND(ISNUMBER(OFFSET('Hygiene Data'!$H$9,0,10*ROW('Hygiene Data'!H30))),'Data Summary'!EC36="Yes"),OFFSET('Hygiene Data'!$H$9,0,10*ROW('Hygiene Data'!H30)),NA())</f>
        <v>#N/A</v>
      </c>
      <c r="BO36" s="522" t="e">
        <f ca="1">+IF(AND(ISNUMBER(OFFSET('Hygiene Data'!$I$5,0,10*ROW('Hygiene Data'!I30))),'Data Summary'!ED36="Yes"),OFFSET('Hygiene Data'!$I$5,0,10*ROW('Hygiene Data'!I30)),NA())</f>
        <v>#N/A</v>
      </c>
      <c r="BP36" s="522" t="e">
        <f ca="1">+IF(AND(ISNUMBER(OFFSET('Hygiene Data'!$I$7,0,10*ROW('Hygiene Data'!I30))),'Data Summary'!EE36="Yes"),OFFSET('Hygiene Data'!$I$7,0,10*ROW('Hygiene Data'!I30)),NA())</f>
        <v>#N/A</v>
      </c>
      <c r="BQ36" s="522" t="e">
        <f ca="1">+IF(AND(ISNUMBER(OFFSET('Hygiene Data'!$I$9,0,10*ROW('Hygiene Data'!I30))),'Data Summary'!EF36="Yes"),OFFSET('Hygiene Data'!$I$9,0,10*ROW('Hygiene Data'!I30)),NA())</f>
        <v>#N/A</v>
      </c>
    </row>
    <row r="37" spans="1:69" x14ac:dyDescent="0.25">
      <c r="A37" s="518" t="e">
        <f ca="1">+RIGHT('Data Summary'!A37,LEN('Data Summary'!A37)-9)</f>
        <v>#VALUE!</v>
      </c>
      <c r="B37" s="492" t="str">
        <f ca="1">+IF(ISTEXT('Data Summary'!B37),'Data Summary'!B37,"")</f>
        <v/>
      </c>
      <c r="C37" s="519" t="e">
        <f ca="1">+VALUE('Data Summary'!C37)</f>
        <v>#VALUE!</v>
      </c>
      <c r="D37" s="520" t="e">
        <f ca="1">+IF(AND(ISNUMBER(OFFSET('Water Data'!$D$4,0,10*ROW('Water Data'!D31))),'Data Summary'!BS37="Yes"),100-OFFSET('Water Data'!$D$4,0,10*ROW('Water Data'!D31)),NA())</f>
        <v>#N/A</v>
      </c>
      <c r="E37" s="520" t="e">
        <f ca="1">+IF(AND(ISNUMBER(OFFSET('Water Data'!$D$6,0,10*ROW('Water Data'!D31))),'Data Summary'!BT37="Yes"),OFFSET('Water Data'!$D$6,0,10*ROW('Water Data'!D31)),NA())</f>
        <v>#N/A</v>
      </c>
      <c r="F37" s="520" t="e">
        <f ca="1">+IF(AND(ISNUMBER(OFFSET('Water Data'!$D$9,0,10*ROW('Water Data'!D31))),'Data Summary'!BU37="Yes"),OFFSET('Water Data'!$D$9,0,10*ROW('Water Data'!D31)),NA())</f>
        <v>#N/A</v>
      </c>
      <c r="G37" s="520" t="e">
        <f ca="1">+IF(AND(ISNUMBER(OFFSET('Water Data'!$E$4,0,10*ROW('Water Data'!E31))),'Data Summary'!BV37="Yes"),100-OFFSET('Water Data'!$E$4,0,10*ROW('Water Data'!E31)),NA())</f>
        <v>#N/A</v>
      </c>
      <c r="H37" s="520" t="e">
        <f ca="1">+IF(AND(ISNUMBER(OFFSET('Water Data'!$E$6,0,10*ROW('Water Data'!E31))),'Data Summary'!BW37="Yes"),OFFSET('Water Data'!$E$6,0,10*ROW('Water Data'!E31)),NA())</f>
        <v>#N/A</v>
      </c>
      <c r="I37" s="520" t="e">
        <f ca="1">+IF(AND(ISNUMBER(OFFSET('Water Data'!$E$9,0,10*ROW('Water Data'!E31))),'Data Summary'!BX37="Yes"),OFFSET('Water Data'!$E$9,0,10*ROW('Water Data'!E31)),NA())</f>
        <v>#N/A</v>
      </c>
      <c r="J37" s="520" t="e">
        <f ca="1">+IF(AND(ISNUMBER(OFFSET('Water Data'!$F$4,0,10*ROW('Water Data'!F31))),'Data Summary'!BY37="Yes"),100-OFFSET('Water Data'!$F$4,0,10*ROW('Water Data'!F31)),NA())</f>
        <v>#N/A</v>
      </c>
      <c r="K37" s="520" t="e">
        <f ca="1">+IF(AND(ISNUMBER(OFFSET('Water Data'!$F$6,0,10*ROW('Water Data'!F31))),'Data Summary'!BZ37="Yes"),OFFSET('Water Data'!$F$6,0,10*ROW('Water Data'!F31)),NA())</f>
        <v>#N/A</v>
      </c>
      <c r="L37" s="520" t="e">
        <f ca="1">+IF(AND(ISNUMBER(OFFSET('Water Data'!$F$9,0,10*ROW('Water Data'!F31))),'Data Summary'!CA37="Yes"),OFFSET('Water Data'!$F$9,0,10*ROW('Water Data'!F31)),NA())</f>
        <v>#N/A</v>
      </c>
      <c r="M37" s="520" t="e">
        <f ca="1">+IF(AND(ISNUMBER(OFFSET('Water Data'!$G$4,0,10*ROW('Water Data'!G31))),'Data Summary'!CB37="Yes"),100-OFFSET('Water Data'!$G$4,0,10*ROW('Water Data'!G31)),NA())</f>
        <v>#N/A</v>
      </c>
      <c r="N37" s="520" t="e">
        <f ca="1">+IF(AND(ISNUMBER(OFFSET('Water Data'!$G$6,0,10*ROW('Water Data'!G31))),'Data Summary'!CC37="Yes"),OFFSET('Water Data'!$G$6,0,10*ROW('Water Data'!G31)),NA())</f>
        <v>#N/A</v>
      </c>
      <c r="O37" s="520" t="e">
        <f ca="1">+IF(AND(ISNUMBER(OFFSET('Water Data'!$G$9,0,10*ROW('Water Data'!G31))),'Data Summary'!CD37="Yes"),OFFSET('Water Data'!$G$9,0,10*ROW('Water Data'!G31)),NA())</f>
        <v>#N/A</v>
      </c>
      <c r="P37" s="520" t="e">
        <f ca="1">+IF(AND(ISNUMBER(OFFSET('Water Data'!$H$4,0,10*ROW('Water Data'!H31))),'Data Summary'!CE37="Yes"),100-OFFSET('Water Data'!$H$4,0,10*ROW('Water Data'!H31)),NA())</f>
        <v>#N/A</v>
      </c>
      <c r="Q37" s="520" t="e">
        <f ca="1">+IF(AND(ISNUMBER(OFFSET('Water Data'!$H$6,0,10*ROW('Water Data'!H31))),'Data Summary'!CF37="Yes"),OFFSET('Water Data'!$H$6,0,10*ROW('Water Data'!H31)),NA())</f>
        <v>#N/A</v>
      </c>
      <c r="R37" s="520" t="e">
        <f ca="1">+IF(AND(ISNUMBER(OFFSET('Water Data'!$H$9,0,10*ROW('Water Data'!H31))),'Data Summary'!CG37="Yes"),OFFSET('Water Data'!$H$9,0,10*ROW('Water Data'!H31)),NA())</f>
        <v>#N/A</v>
      </c>
      <c r="S37" s="520" t="e">
        <f ca="1">+IF(AND(ISNUMBER(OFFSET('Water Data'!$I$4,0,10*ROW('Water Data'!I31))),'Data Summary'!CH37="Yes"),100-OFFSET('Water Data'!$I$4,0,10*ROW('Water Data'!I31)),NA())</f>
        <v>#N/A</v>
      </c>
      <c r="T37" s="520" t="e">
        <f ca="1">+IF(AND(ISNUMBER(OFFSET('Water Data'!$I$6,0,10*ROW('Water Data'!I31))),'Data Summary'!CI37="Yes"),OFFSET('Water Data'!$I$6,0,10*ROW('Water Data'!I31)),NA())</f>
        <v>#N/A</v>
      </c>
      <c r="U37" s="520" t="e">
        <f ca="1">+IF(AND(ISNUMBER(OFFSET('Water Data'!$I$9,0,10*ROW('Water Data'!I31))),'Data Summary'!CJ37="Yes"),OFFSET('Water Data'!$I$9,0,10*ROW('Water Data'!I31)),NA())</f>
        <v>#N/A</v>
      </c>
      <c r="V37" s="521" t="e">
        <f ca="1">+IF(AND(ISNUMBER(OFFSET('Sanitation Data'!$D$4,0,10*ROW('Sanitation Data'!D31))),'Data Summary'!CK37="Yes"),100-OFFSET('Sanitation Data'!$D$4,0,10*ROW('Sanitation Data'!D31)),NA())</f>
        <v>#N/A</v>
      </c>
      <c r="W37" s="521" t="e">
        <f ca="1">+IF(AND(ISNUMBER(OFFSET('Sanitation Data'!$D$6,0,10*ROW('Sanitation Data'!D31))),'Data Summary'!CL37="Yes"),OFFSET('Sanitation Data'!$D$6,0,10*ROW('Sanitation Data'!D31)),NA())</f>
        <v>#N/A</v>
      </c>
      <c r="X37" s="521" t="e">
        <f ca="1">+IF(AND(ISNUMBER(OFFSET('Sanitation Data'!$D$10,0,10*ROW('Sanitation Data'!D31))),'Data Summary'!CM37="Yes"),OFFSET('Sanitation Data'!$D$10,0,10*ROW('Sanitation Data'!D31)),NA())</f>
        <v>#N/A</v>
      </c>
      <c r="Y37" s="521" t="e">
        <f ca="1">+IF(AND(ISNUMBER(OFFSET('Sanitation Data'!$D$11,0,10*ROW('Sanitation Data'!D31))),'Data Summary'!CN37="Yes"),OFFSET('Sanitation Data'!$D$11,0,10*ROW('Sanitation Data'!D31)),NA())</f>
        <v>#N/A</v>
      </c>
      <c r="Z37" s="521" t="e">
        <f ca="1">+IF(AND(ISNUMBER(OFFSET('Sanitation Data'!$D$12,0,10*ROW('Sanitation Data'!D31))),'Data Summary'!CO37="Yes"),OFFSET('Sanitation Data'!$D$12,0,10*ROW('Sanitation Data'!D31)),NA())</f>
        <v>#N/A</v>
      </c>
      <c r="AA37" s="521" t="e">
        <f ca="1">+IF(AND(ISNUMBER(OFFSET('Sanitation Data'!$E$4,0,10*ROW('Sanitation Data'!E31))),'Data Summary'!CP37="Yes"),100-OFFSET('Sanitation Data'!$E$4,0,10*ROW('Sanitation Data'!E31)),NA())</f>
        <v>#N/A</v>
      </c>
      <c r="AB37" s="521" t="e">
        <f ca="1">+IF(AND(ISNUMBER(OFFSET('Sanitation Data'!$E$6,0,10*ROW('Sanitation Data'!E31))),'Data Summary'!CQ37="Yes"),OFFSET('Sanitation Data'!$E$6,0,10*ROW('Sanitation Data'!E31)),NA())</f>
        <v>#N/A</v>
      </c>
      <c r="AC37" s="521" t="e">
        <f ca="1">+IF(AND(ISNUMBER(OFFSET('Sanitation Data'!$E$10,0,10*ROW('Sanitation Data'!E31))),'Data Summary'!CR37="Yes"),OFFSET('Sanitation Data'!$E$10,0,10*ROW('Sanitation Data'!E31)),NA())</f>
        <v>#N/A</v>
      </c>
      <c r="AD37" s="521" t="e">
        <f ca="1">+IF(AND(ISNUMBER(OFFSET('Sanitation Data'!$E$11,0,10*ROW('Sanitation Data'!E31))),'Data Summary'!CS37="Yes"),OFFSET('Sanitation Data'!$E$11,0,10*ROW('Sanitation Data'!E31)),NA())</f>
        <v>#N/A</v>
      </c>
      <c r="AE37" s="521" t="e">
        <f ca="1">+IF(AND(ISNUMBER(OFFSET('Sanitation Data'!$E$12,0,10*ROW('Sanitation Data'!E31))),'Data Summary'!CT37="Yes"),OFFSET('Sanitation Data'!$E$12,0,10*ROW('Sanitation Data'!E31)),NA())</f>
        <v>#N/A</v>
      </c>
      <c r="AF37" s="521" t="e">
        <f ca="1">+IF(AND(ISNUMBER(OFFSET('Sanitation Data'!$F$4,0,10*ROW('Sanitation Data'!F31))),'Data Summary'!CU37="Yes"),100-OFFSET('Sanitation Data'!$F$4,0,10*ROW('Sanitation Data'!F31)),NA())</f>
        <v>#N/A</v>
      </c>
      <c r="AG37" s="521" t="e">
        <f ca="1">+IF(AND(ISNUMBER(OFFSET('Sanitation Data'!$F$6,0,10*ROW('Sanitation Data'!F31))),'Data Summary'!CV37="Yes"),OFFSET('Sanitation Data'!$F$6,0,10*ROW('Sanitation Data'!F31)),NA())</f>
        <v>#N/A</v>
      </c>
      <c r="AH37" s="521" t="e">
        <f ca="1">+IF(AND(ISNUMBER(OFFSET('Sanitation Data'!$F$10,0,10*ROW('Sanitation Data'!F31))),'Data Summary'!CW37="Yes"),OFFSET('Sanitation Data'!$F$10,0,10*ROW('Sanitation Data'!F31)),NA())</f>
        <v>#N/A</v>
      </c>
      <c r="AI37" s="521" t="e">
        <f ca="1">+IF(AND(ISNUMBER(OFFSET('Sanitation Data'!$F$11,0,10*ROW('Sanitation Data'!F31))),'Data Summary'!CX37="Yes"),OFFSET('Sanitation Data'!$F$11,0,10*ROW('Sanitation Data'!F31)),NA())</f>
        <v>#N/A</v>
      </c>
      <c r="AJ37" s="521" t="e">
        <f ca="1">+IF(AND(ISNUMBER(OFFSET('Sanitation Data'!$F$12,0,10*ROW('Sanitation Data'!F31))),'Data Summary'!CY37="Yes"),OFFSET('Sanitation Data'!$F$12,0,10*ROW('Sanitation Data'!F31)),NA())</f>
        <v>#N/A</v>
      </c>
      <c r="AK37" s="521" t="e">
        <f ca="1">+IF(AND(ISNUMBER(OFFSET('Sanitation Data'!$G$4,0,10*ROW('Sanitation Data'!G31))),'Data Summary'!CZ37="Yes"),100-OFFSET('Sanitation Data'!$G$4,0,10*ROW('Sanitation Data'!G31)),NA())</f>
        <v>#N/A</v>
      </c>
      <c r="AL37" s="521" t="e">
        <f ca="1">+IF(AND(ISNUMBER(OFFSET('Sanitation Data'!$G$6,0,10*ROW('Sanitation Data'!G31))),'Data Summary'!DA37="Yes"),OFFSET('Sanitation Data'!$G$6,0,10*ROW('Sanitation Data'!G31)),NA())</f>
        <v>#N/A</v>
      </c>
      <c r="AM37" s="521" t="e">
        <f ca="1">+IF(AND(ISNUMBER(OFFSET('Sanitation Data'!$G$10,0,10*ROW('Sanitation Data'!G31))),'Data Summary'!DB37="Yes"),OFFSET('Sanitation Data'!$G$10,0,10*ROW('Sanitation Data'!G31)),NA())</f>
        <v>#N/A</v>
      </c>
      <c r="AN37" s="521" t="e">
        <f ca="1">+IF(AND(ISNUMBER(OFFSET('Sanitation Data'!$G$11,0,10*ROW('Sanitation Data'!G31))),'Data Summary'!DC37="Yes"),OFFSET('Sanitation Data'!$G$11,0,10*ROW('Sanitation Data'!G31)),NA())</f>
        <v>#N/A</v>
      </c>
      <c r="AO37" s="521" t="e">
        <f ca="1">+IF(AND(ISNUMBER(OFFSET('Sanitation Data'!$G$12,0,10*ROW('Sanitation Data'!G31))),'Data Summary'!DD37="Yes"),OFFSET('Sanitation Data'!$G$12,0,10*ROW('Sanitation Data'!G31)),NA())</f>
        <v>#N/A</v>
      </c>
      <c r="AP37" s="521" t="e">
        <f ca="1">+IF(AND(ISNUMBER(OFFSET('Sanitation Data'!$H$4,0,10*ROW('Sanitation Data'!H31))),'Data Summary'!DE37="Yes"),100-OFFSET('Sanitation Data'!$H$4,0,10*ROW('Sanitation Data'!H31)),NA())</f>
        <v>#N/A</v>
      </c>
      <c r="AQ37" s="521" t="e">
        <f ca="1">+IF(AND(ISNUMBER(OFFSET('Sanitation Data'!$H$6,0,10*ROW('Sanitation Data'!H31))),'Data Summary'!DF37="Yes"),OFFSET('Sanitation Data'!$H$6,0,10*ROW('Sanitation Data'!H31)),NA())</f>
        <v>#N/A</v>
      </c>
      <c r="AR37" s="521" t="e">
        <f ca="1">+IF(AND(ISNUMBER(OFFSET('Sanitation Data'!$H$10,0,10*ROW('Sanitation Data'!H31))),'Data Summary'!DG37="Yes"),OFFSET('Sanitation Data'!$H$10,0,10*ROW('Sanitation Data'!H31)),NA())</f>
        <v>#N/A</v>
      </c>
      <c r="AS37" s="521" t="e">
        <f ca="1">+IF(AND(ISNUMBER(OFFSET('Sanitation Data'!$H$11,0,10*ROW('Sanitation Data'!H31))),'Data Summary'!DH37="Yes"),OFFSET('Sanitation Data'!$H$11,0,10*ROW('Sanitation Data'!H31)),NA())</f>
        <v>#N/A</v>
      </c>
      <c r="AT37" s="521" t="e">
        <f ca="1">+IF(AND(ISNUMBER(OFFSET('Sanitation Data'!$H$12,0,10*ROW('Sanitation Data'!H31))),'Data Summary'!DI37="Yes"),OFFSET('Sanitation Data'!$H$12,0,10*ROW('Sanitation Data'!H31)),NA())</f>
        <v>#N/A</v>
      </c>
      <c r="AU37" s="521" t="e">
        <f ca="1">+IF(AND(ISNUMBER(OFFSET('Sanitation Data'!$I$4,0,10*ROW('Sanitation Data'!I31))),'Data Summary'!DJ37="Yes"),100-OFFSET('Sanitation Data'!$I$4,0,10*ROW('Sanitation Data'!I31)),NA())</f>
        <v>#N/A</v>
      </c>
      <c r="AV37" s="521" t="e">
        <f ca="1">+IF(AND(ISNUMBER(OFFSET('Sanitation Data'!$I$6,0,10*ROW('Sanitation Data'!I31))),'Data Summary'!DK37="Yes"),OFFSET('Sanitation Data'!$I$6,0,10*ROW('Sanitation Data'!I31)),NA())</f>
        <v>#N/A</v>
      </c>
      <c r="AW37" s="521" t="e">
        <f ca="1">+IF(AND(ISNUMBER(OFFSET('Sanitation Data'!$I$10,0,10*ROW('Sanitation Data'!I31))),'Data Summary'!DL37="Yes"),OFFSET('Sanitation Data'!$I$10,0,10*ROW('Sanitation Data'!I31)),NA())</f>
        <v>#N/A</v>
      </c>
      <c r="AX37" s="521" t="e">
        <f ca="1">+IF(AND(ISNUMBER(OFFSET('Sanitation Data'!$I$11,0,10*ROW('Sanitation Data'!I31))),'Data Summary'!DM37="Yes"),OFFSET('Sanitation Data'!$I$11,0,10*ROW('Sanitation Data'!I31)),NA())</f>
        <v>#N/A</v>
      </c>
      <c r="AY37" s="521" t="e">
        <f ca="1">+IF(AND(ISNUMBER(OFFSET('Sanitation Data'!$I$12,0,10*ROW('Sanitation Data'!I31))),'Data Summary'!DN37="Yes"),OFFSET('Sanitation Data'!$I$12,0,10*ROW('Sanitation Data'!I31)),NA())</f>
        <v>#N/A</v>
      </c>
      <c r="AZ37" s="522" t="e">
        <f ca="1">+IF(AND(ISNUMBER(OFFSET('Hygiene Data'!$D$5,0,10*ROW('Hygiene Data'!D31))),'Data Summary'!DO37="Yes"),OFFSET('Hygiene Data'!$D$5,0,10*ROW('Hygiene Data'!D31)),NA())</f>
        <v>#N/A</v>
      </c>
      <c r="BA37" s="522" t="e">
        <f ca="1">+IF(AND(ISNUMBER(OFFSET('Hygiene Data'!$D$7,0,10*ROW('Hygiene Data'!D31))),'Data Summary'!DP37="Yes"),OFFSET('Hygiene Data'!$D$7,0,10*ROW('Hygiene Data'!D31)),NA())</f>
        <v>#N/A</v>
      </c>
      <c r="BB37" s="522" t="e">
        <f ca="1">+IF(AND(ISNUMBER(OFFSET('Hygiene Data'!$D$9,0,10*ROW('Hygiene Data'!D31))),'Data Summary'!DQ37="Yes"),OFFSET('Hygiene Data'!$D$9,0,10*ROW('Hygiene Data'!D31)),NA())</f>
        <v>#N/A</v>
      </c>
      <c r="BC37" s="522" t="e">
        <f ca="1">+IF(AND(ISNUMBER(OFFSET('Hygiene Data'!$E$5,0,10*ROW('Hygiene Data'!E31))),'Data Summary'!DR37="Yes"),OFFSET('Hygiene Data'!$E$5,0,10*ROW('Hygiene Data'!E31)),NA())</f>
        <v>#N/A</v>
      </c>
      <c r="BD37" s="522" t="e">
        <f ca="1">+IF(AND(ISNUMBER(OFFSET('Hygiene Data'!$E$7,0,10*ROW('Hygiene Data'!E31))),'Data Summary'!DS37="Yes"),OFFSET('Hygiene Data'!$E$7,0,10*ROW('Hygiene Data'!E31)),NA())</f>
        <v>#N/A</v>
      </c>
      <c r="BE37" s="522" t="e">
        <f ca="1">+IF(AND(ISNUMBER(OFFSET('Hygiene Data'!$E$9,0,10*ROW('Hygiene Data'!E31))),'Data Summary'!DT37="Yes"),OFFSET('Hygiene Data'!$E$9,0,10*ROW('Hygiene Data'!E31)),NA())</f>
        <v>#N/A</v>
      </c>
      <c r="BF37" s="522" t="e">
        <f ca="1">+IF(AND(ISNUMBER(OFFSET('Hygiene Data'!$F$5,0,10*ROW('Hygiene Data'!F31))),'Data Summary'!DU37="Yes"),OFFSET('Hygiene Data'!$F$5,0,10*ROW('Hygiene Data'!F31)),NA())</f>
        <v>#N/A</v>
      </c>
      <c r="BG37" s="522" t="e">
        <f ca="1">+IF(AND(ISNUMBER(OFFSET('Hygiene Data'!$F$7,0,10*ROW('Hygiene Data'!F31))),'Data Summary'!DV37="Yes"),OFFSET('Hygiene Data'!$F$7,0,10*ROW('Hygiene Data'!F31)),NA())</f>
        <v>#N/A</v>
      </c>
      <c r="BH37" s="522" t="e">
        <f ca="1">+IF(AND(ISNUMBER(OFFSET('Hygiene Data'!$F$9,0,10*ROW('Hygiene Data'!F31))),'Data Summary'!DW37="Yes"),OFFSET('Hygiene Data'!$F$9,0,10*ROW('Hygiene Data'!F31)),NA())</f>
        <v>#N/A</v>
      </c>
      <c r="BI37" s="522" t="e">
        <f ca="1">+IF(AND(ISNUMBER(OFFSET('Hygiene Data'!$G$5,0,10*ROW('Hygiene Data'!G31))),'Data Summary'!DX37="Yes"),OFFSET('Hygiene Data'!$G$5,0,10*ROW('Hygiene Data'!G31)),NA())</f>
        <v>#N/A</v>
      </c>
      <c r="BJ37" s="522" t="e">
        <f ca="1">+IF(AND(ISNUMBER(OFFSET('Hygiene Data'!$G$7,0,10*ROW('Hygiene Data'!G31))),'Data Summary'!DY37="Yes"),OFFSET('Hygiene Data'!$G$7,0,10*ROW('Hygiene Data'!G31)),NA())</f>
        <v>#N/A</v>
      </c>
      <c r="BK37" s="522" t="e">
        <f ca="1">+IF(AND(ISNUMBER(OFFSET('Hygiene Data'!$G$9,0,10*ROW('Hygiene Data'!G31))),'Data Summary'!DZ37="Yes"),OFFSET('Hygiene Data'!$G$9,0,10*ROW('Hygiene Data'!G31)),NA())</f>
        <v>#N/A</v>
      </c>
      <c r="BL37" s="522" t="e">
        <f ca="1">+IF(AND(ISNUMBER(OFFSET('Hygiene Data'!$H$5,0,10*ROW('Hygiene Data'!H31))),'Data Summary'!EA37="Yes"),OFFSET('Hygiene Data'!$H$5,0,10*ROW('Hygiene Data'!H31)),NA())</f>
        <v>#N/A</v>
      </c>
      <c r="BM37" s="522" t="e">
        <f ca="1">+IF(AND(ISNUMBER(OFFSET('Hygiene Data'!$H$7,0,10*ROW('Hygiene Data'!H31))),'Data Summary'!EB37="Yes"),OFFSET('Hygiene Data'!$H$7,0,10*ROW('Hygiene Data'!H31)),NA())</f>
        <v>#N/A</v>
      </c>
      <c r="BN37" s="522" t="e">
        <f ca="1">+IF(AND(ISNUMBER(OFFSET('Hygiene Data'!$H$9,0,10*ROW('Hygiene Data'!H31))),'Data Summary'!EC37="Yes"),OFFSET('Hygiene Data'!$H$9,0,10*ROW('Hygiene Data'!H31)),NA())</f>
        <v>#N/A</v>
      </c>
      <c r="BO37" s="522" t="e">
        <f ca="1">+IF(AND(ISNUMBER(OFFSET('Hygiene Data'!$I$5,0,10*ROW('Hygiene Data'!I31))),'Data Summary'!ED37="Yes"),OFFSET('Hygiene Data'!$I$5,0,10*ROW('Hygiene Data'!I31)),NA())</f>
        <v>#N/A</v>
      </c>
      <c r="BP37" s="522" t="e">
        <f ca="1">+IF(AND(ISNUMBER(OFFSET('Hygiene Data'!$I$7,0,10*ROW('Hygiene Data'!I31))),'Data Summary'!EE37="Yes"),OFFSET('Hygiene Data'!$I$7,0,10*ROW('Hygiene Data'!I31)),NA())</f>
        <v>#N/A</v>
      </c>
      <c r="BQ37" s="522" t="e">
        <f ca="1">+IF(AND(ISNUMBER(OFFSET('Hygiene Data'!$I$9,0,10*ROW('Hygiene Data'!I31))),'Data Summary'!EF37="Yes"),OFFSET('Hygiene Data'!$I$9,0,10*ROW('Hygiene Data'!I31)),NA())</f>
        <v>#N/A</v>
      </c>
    </row>
    <row r="38" spans="1:69" x14ac:dyDescent="0.25">
      <c r="A38" s="518" t="e">
        <f ca="1">+RIGHT('Data Summary'!A38,LEN('Data Summary'!A38)-9)</f>
        <v>#VALUE!</v>
      </c>
      <c r="B38" s="492" t="str">
        <f ca="1">+IF(ISTEXT('Data Summary'!B38),'Data Summary'!B38,"")</f>
        <v/>
      </c>
      <c r="C38" s="519" t="e">
        <f ca="1">+VALUE('Data Summary'!C38)</f>
        <v>#VALUE!</v>
      </c>
      <c r="D38" s="520" t="e">
        <f ca="1">+IF(AND(ISNUMBER(OFFSET('Water Data'!$D$4,0,10*ROW('Water Data'!D32))),'Data Summary'!BS38="Yes"),100-OFFSET('Water Data'!$D$4,0,10*ROW('Water Data'!D32)),NA())</f>
        <v>#N/A</v>
      </c>
      <c r="E38" s="520" t="e">
        <f ca="1">+IF(AND(ISNUMBER(OFFSET('Water Data'!$D$6,0,10*ROW('Water Data'!D32))),'Data Summary'!BT38="Yes"),OFFSET('Water Data'!$D$6,0,10*ROW('Water Data'!D32)),NA())</f>
        <v>#N/A</v>
      </c>
      <c r="F38" s="520" t="e">
        <f ca="1">+IF(AND(ISNUMBER(OFFSET('Water Data'!$D$9,0,10*ROW('Water Data'!D32))),'Data Summary'!BU38="Yes"),OFFSET('Water Data'!$D$9,0,10*ROW('Water Data'!D32)),NA())</f>
        <v>#N/A</v>
      </c>
      <c r="G38" s="520" t="e">
        <f ca="1">+IF(AND(ISNUMBER(OFFSET('Water Data'!$E$4,0,10*ROW('Water Data'!E32))),'Data Summary'!BV38="Yes"),100-OFFSET('Water Data'!$E$4,0,10*ROW('Water Data'!E32)),NA())</f>
        <v>#N/A</v>
      </c>
      <c r="H38" s="520" t="e">
        <f ca="1">+IF(AND(ISNUMBER(OFFSET('Water Data'!$E$6,0,10*ROW('Water Data'!E32))),'Data Summary'!BW38="Yes"),OFFSET('Water Data'!$E$6,0,10*ROW('Water Data'!E32)),NA())</f>
        <v>#N/A</v>
      </c>
      <c r="I38" s="520" t="e">
        <f ca="1">+IF(AND(ISNUMBER(OFFSET('Water Data'!$E$9,0,10*ROW('Water Data'!E32))),'Data Summary'!BX38="Yes"),OFFSET('Water Data'!$E$9,0,10*ROW('Water Data'!E32)),NA())</f>
        <v>#N/A</v>
      </c>
      <c r="J38" s="520" t="e">
        <f ca="1">+IF(AND(ISNUMBER(OFFSET('Water Data'!$F$4,0,10*ROW('Water Data'!F32))),'Data Summary'!BY38="Yes"),100-OFFSET('Water Data'!$F$4,0,10*ROW('Water Data'!F32)),NA())</f>
        <v>#N/A</v>
      </c>
      <c r="K38" s="520" t="e">
        <f ca="1">+IF(AND(ISNUMBER(OFFSET('Water Data'!$F$6,0,10*ROW('Water Data'!F32))),'Data Summary'!BZ38="Yes"),OFFSET('Water Data'!$F$6,0,10*ROW('Water Data'!F32)),NA())</f>
        <v>#N/A</v>
      </c>
      <c r="L38" s="520" t="e">
        <f ca="1">+IF(AND(ISNUMBER(OFFSET('Water Data'!$F$9,0,10*ROW('Water Data'!F32))),'Data Summary'!CA38="Yes"),OFFSET('Water Data'!$F$9,0,10*ROW('Water Data'!F32)),NA())</f>
        <v>#N/A</v>
      </c>
      <c r="M38" s="520" t="e">
        <f ca="1">+IF(AND(ISNUMBER(OFFSET('Water Data'!$G$4,0,10*ROW('Water Data'!G32))),'Data Summary'!CB38="Yes"),100-OFFSET('Water Data'!$G$4,0,10*ROW('Water Data'!G32)),NA())</f>
        <v>#N/A</v>
      </c>
      <c r="N38" s="520" t="e">
        <f ca="1">+IF(AND(ISNUMBER(OFFSET('Water Data'!$G$6,0,10*ROW('Water Data'!G32))),'Data Summary'!CC38="Yes"),OFFSET('Water Data'!$G$6,0,10*ROW('Water Data'!G32)),NA())</f>
        <v>#N/A</v>
      </c>
      <c r="O38" s="520" t="e">
        <f ca="1">+IF(AND(ISNUMBER(OFFSET('Water Data'!$G$9,0,10*ROW('Water Data'!G32))),'Data Summary'!CD38="Yes"),OFFSET('Water Data'!$G$9,0,10*ROW('Water Data'!G32)),NA())</f>
        <v>#N/A</v>
      </c>
      <c r="P38" s="520" t="e">
        <f ca="1">+IF(AND(ISNUMBER(OFFSET('Water Data'!$H$4,0,10*ROW('Water Data'!H32))),'Data Summary'!CE38="Yes"),100-OFFSET('Water Data'!$H$4,0,10*ROW('Water Data'!H32)),NA())</f>
        <v>#N/A</v>
      </c>
      <c r="Q38" s="520" t="e">
        <f ca="1">+IF(AND(ISNUMBER(OFFSET('Water Data'!$H$6,0,10*ROW('Water Data'!H32))),'Data Summary'!CF38="Yes"),OFFSET('Water Data'!$H$6,0,10*ROW('Water Data'!H32)),NA())</f>
        <v>#N/A</v>
      </c>
      <c r="R38" s="520" t="e">
        <f ca="1">+IF(AND(ISNUMBER(OFFSET('Water Data'!$H$9,0,10*ROW('Water Data'!H32))),'Data Summary'!CG38="Yes"),OFFSET('Water Data'!$H$9,0,10*ROW('Water Data'!H32)),NA())</f>
        <v>#N/A</v>
      </c>
      <c r="S38" s="520" t="e">
        <f ca="1">+IF(AND(ISNUMBER(OFFSET('Water Data'!$I$4,0,10*ROW('Water Data'!I32))),'Data Summary'!CH38="Yes"),100-OFFSET('Water Data'!$I$4,0,10*ROW('Water Data'!I32)),NA())</f>
        <v>#N/A</v>
      </c>
      <c r="T38" s="520" t="e">
        <f ca="1">+IF(AND(ISNUMBER(OFFSET('Water Data'!$I$6,0,10*ROW('Water Data'!I32))),'Data Summary'!CI38="Yes"),OFFSET('Water Data'!$I$6,0,10*ROW('Water Data'!I32)),NA())</f>
        <v>#N/A</v>
      </c>
      <c r="U38" s="520" t="e">
        <f ca="1">+IF(AND(ISNUMBER(OFFSET('Water Data'!$I$9,0,10*ROW('Water Data'!I32))),'Data Summary'!CJ38="Yes"),OFFSET('Water Data'!$I$9,0,10*ROW('Water Data'!I32)),NA())</f>
        <v>#N/A</v>
      </c>
      <c r="V38" s="521" t="e">
        <f ca="1">+IF(AND(ISNUMBER(OFFSET('Sanitation Data'!$D$4,0,10*ROW('Sanitation Data'!D32))),'Data Summary'!CK38="Yes"),100-OFFSET('Sanitation Data'!$D$4,0,10*ROW('Sanitation Data'!D32)),NA())</f>
        <v>#N/A</v>
      </c>
      <c r="W38" s="521" t="e">
        <f ca="1">+IF(AND(ISNUMBER(OFFSET('Sanitation Data'!$D$6,0,10*ROW('Sanitation Data'!D32))),'Data Summary'!CL38="Yes"),OFFSET('Sanitation Data'!$D$6,0,10*ROW('Sanitation Data'!D32)),NA())</f>
        <v>#N/A</v>
      </c>
      <c r="X38" s="521" t="e">
        <f ca="1">+IF(AND(ISNUMBER(OFFSET('Sanitation Data'!$D$10,0,10*ROW('Sanitation Data'!D32))),'Data Summary'!CM38="Yes"),OFFSET('Sanitation Data'!$D$10,0,10*ROW('Sanitation Data'!D32)),NA())</f>
        <v>#N/A</v>
      </c>
      <c r="Y38" s="521" t="e">
        <f ca="1">+IF(AND(ISNUMBER(OFFSET('Sanitation Data'!$D$11,0,10*ROW('Sanitation Data'!D32))),'Data Summary'!CN38="Yes"),OFFSET('Sanitation Data'!$D$11,0,10*ROW('Sanitation Data'!D32)),NA())</f>
        <v>#N/A</v>
      </c>
      <c r="Z38" s="521" t="e">
        <f ca="1">+IF(AND(ISNUMBER(OFFSET('Sanitation Data'!$D$12,0,10*ROW('Sanitation Data'!D32))),'Data Summary'!CO38="Yes"),OFFSET('Sanitation Data'!$D$12,0,10*ROW('Sanitation Data'!D32)),NA())</f>
        <v>#N/A</v>
      </c>
      <c r="AA38" s="521" t="e">
        <f ca="1">+IF(AND(ISNUMBER(OFFSET('Sanitation Data'!$E$4,0,10*ROW('Sanitation Data'!E32))),'Data Summary'!CP38="Yes"),100-OFFSET('Sanitation Data'!$E$4,0,10*ROW('Sanitation Data'!E32)),NA())</f>
        <v>#N/A</v>
      </c>
      <c r="AB38" s="521" t="e">
        <f ca="1">+IF(AND(ISNUMBER(OFFSET('Sanitation Data'!$E$6,0,10*ROW('Sanitation Data'!E32))),'Data Summary'!CQ38="Yes"),OFFSET('Sanitation Data'!$E$6,0,10*ROW('Sanitation Data'!E32)),NA())</f>
        <v>#N/A</v>
      </c>
      <c r="AC38" s="521" t="e">
        <f ca="1">+IF(AND(ISNUMBER(OFFSET('Sanitation Data'!$E$10,0,10*ROW('Sanitation Data'!E32))),'Data Summary'!CR38="Yes"),OFFSET('Sanitation Data'!$E$10,0,10*ROW('Sanitation Data'!E32)),NA())</f>
        <v>#N/A</v>
      </c>
      <c r="AD38" s="521" t="e">
        <f ca="1">+IF(AND(ISNUMBER(OFFSET('Sanitation Data'!$E$11,0,10*ROW('Sanitation Data'!E32))),'Data Summary'!CS38="Yes"),OFFSET('Sanitation Data'!$E$11,0,10*ROW('Sanitation Data'!E32)),NA())</f>
        <v>#N/A</v>
      </c>
      <c r="AE38" s="521" t="e">
        <f ca="1">+IF(AND(ISNUMBER(OFFSET('Sanitation Data'!$E$12,0,10*ROW('Sanitation Data'!E32))),'Data Summary'!CT38="Yes"),OFFSET('Sanitation Data'!$E$12,0,10*ROW('Sanitation Data'!E32)),NA())</f>
        <v>#N/A</v>
      </c>
      <c r="AF38" s="521" t="e">
        <f ca="1">+IF(AND(ISNUMBER(OFFSET('Sanitation Data'!$F$4,0,10*ROW('Sanitation Data'!F32))),'Data Summary'!CU38="Yes"),100-OFFSET('Sanitation Data'!$F$4,0,10*ROW('Sanitation Data'!F32)),NA())</f>
        <v>#N/A</v>
      </c>
      <c r="AG38" s="521" t="e">
        <f ca="1">+IF(AND(ISNUMBER(OFFSET('Sanitation Data'!$F$6,0,10*ROW('Sanitation Data'!F32))),'Data Summary'!CV38="Yes"),OFFSET('Sanitation Data'!$F$6,0,10*ROW('Sanitation Data'!F32)),NA())</f>
        <v>#N/A</v>
      </c>
      <c r="AH38" s="521" t="e">
        <f ca="1">+IF(AND(ISNUMBER(OFFSET('Sanitation Data'!$F$10,0,10*ROW('Sanitation Data'!F32))),'Data Summary'!CW38="Yes"),OFFSET('Sanitation Data'!$F$10,0,10*ROW('Sanitation Data'!F32)),NA())</f>
        <v>#N/A</v>
      </c>
      <c r="AI38" s="521" t="e">
        <f ca="1">+IF(AND(ISNUMBER(OFFSET('Sanitation Data'!$F$11,0,10*ROW('Sanitation Data'!F32))),'Data Summary'!CX38="Yes"),OFFSET('Sanitation Data'!$F$11,0,10*ROW('Sanitation Data'!F32)),NA())</f>
        <v>#N/A</v>
      </c>
      <c r="AJ38" s="521" t="e">
        <f ca="1">+IF(AND(ISNUMBER(OFFSET('Sanitation Data'!$F$12,0,10*ROW('Sanitation Data'!F32))),'Data Summary'!CY38="Yes"),OFFSET('Sanitation Data'!$F$12,0,10*ROW('Sanitation Data'!F32)),NA())</f>
        <v>#N/A</v>
      </c>
      <c r="AK38" s="521" t="e">
        <f ca="1">+IF(AND(ISNUMBER(OFFSET('Sanitation Data'!$G$4,0,10*ROW('Sanitation Data'!G32))),'Data Summary'!CZ38="Yes"),100-OFFSET('Sanitation Data'!$G$4,0,10*ROW('Sanitation Data'!G32)),NA())</f>
        <v>#N/A</v>
      </c>
      <c r="AL38" s="521" t="e">
        <f ca="1">+IF(AND(ISNUMBER(OFFSET('Sanitation Data'!$G$6,0,10*ROW('Sanitation Data'!G32))),'Data Summary'!DA38="Yes"),OFFSET('Sanitation Data'!$G$6,0,10*ROW('Sanitation Data'!G32)),NA())</f>
        <v>#N/A</v>
      </c>
      <c r="AM38" s="521" t="e">
        <f ca="1">+IF(AND(ISNUMBER(OFFSET('Sanitation Data'!$G$10,0,10*ROW('Sanitation Data'!G32))),'Data Summary'!DB38="Yes"),OFFSET('Sanitation Data'!$G$10,0,10*ROW('Sanitation Data'!G32)),NA())</f>
        <v>#N/A</v>
      </c>
      <c r="AN38" s="521" t="e">
        <f ca="1">+IF(AND(ISNUMBER(OFFSET('Sanitation Data'!$G$11,0,10*ROW('Sanitation Data'!G32))),'Data Summary'!DC38="Yes"),OFFSET('Sanitation Data'!$G$11,0,10*ROW('Sanitation Data'!G32)),NA())</f>
        <v>#N/A</v>
      </c>
      <c r="AO38" s="521" t="e">
        <f ca="1">+IF(AND(ISNUMBER(OFFSET('Sanitation Data'!$G$12,0,10*ROW('Sanitation Data'!G32))),'Data Summary'!DD38="Yes"),OFFSET('Sanitation Data'!$G$12,0,10*ROW('Sanitation Data'!G32)),NA())</f>
        <v>#N/A</v>
      </c>
      <c r="AP38" s="521" t="e">
        <f ca="1">+IF(AND(ISNUMBER(OFFSET('Sanitation Data'!$H$4,0,10*ROW('Sanitation Data'!H32))),'Data Summary'!DE38="Yes"),100-OFFSET('Sanitation Data'!$H$4,0,10*ROW('Sanitation Data'!H32)),NA())</f>
        <v>#N/A</v>
      </c>
      <c r="AQ38" s="521" t="e">
        <f ca="1">+IF(AND(ISNUMBER(OFFSET('Sanitation Data'!$H$6,0,10*ROW('Sanitation Data'!H32))),'Data Summary'!DF38="Yes"),OFFSET('Sanitation Data'!$H$6,0,10*ROW('Sanitation Data'!H32)),NA())</f>
        <v>#N/A</v>
      </c>
      <c r="AR38" s="521" t="e">
        <f ca="1">+IF(AND(ISNUMBER(OFFSET('Sanitation Data'!$H$10,0,10*ROW('Sanitation Data'!H32))),'Data Summary'!DG38="Yes"),OFFSET('Sanitation Data'!$H$10,0,10*ROW('Sanitation Data'!H32)),NA())</f>
        <v>#N/A</v>
      </c>
      <c r="AS38" s="521" t="e">
        <f ca="1">+IF(AND(ISNUMBER(OFFSET('Sanitation Data'!$H$11,0,10*ROW('Sanitation Data'!H32))),'Data Summary'!DH38="Yes"),OFFSET('Sanitation Data'!$H$11,0,10*ROW('Sanitation Data'!H32)),NA())</f>
        <v>#N/A</v>
      </c>
      <c r="AT38" s="521" t="e">
        <f ca="1">+IF(AND(ISNUMBER(OFFSET('Sanitation Data'!$H$12,0,10*ROW('Sanitation Data'!H32))),'Data Summary'!DI38="Yes"),OFFSET('Sanitation Data'!$H$12,0,10*ROW('Sanitation Data'!H32)),NA())</f>
        <v>#N/A</v>
      </c>
      <c r="AU38" s="521" t="e">
        <f ca="1">+IF(AND(ISNUMBER(OFFSET('Sanitation Data'!$I$4,0,10*ROW('Sanitation Data'!I32))),'Data Summary'!DJ38="Yes"),100-OFFSET('Sanitation Data'!$I$4,0,10*ROW('Sanitation Data'!I32)),NA())</f>
        <v>#N/A</v>
      </c>
      <c r="AV38" s="521" t="e">
        <f ca="1">+IF(AND(ISNUMBER(OFFSET('Sanitation Data'!$I$6,0,10*ROW('Sanitation Data'!I32))),'Data Summary'!DK38="Yes"),OFFSET('Sanitation Data'!$I$6,0,10*ROW('Sanitation Data'!I32)),NA())</f>
        <v>#N/A</v>
      </c>
      <c r="AW38" s="521" t="e">
        <f ca="1">+IF(AND(ISNUMBER(OFFSET('Sanitation Data'!$I$10,0,10*ROW('Sanitation Data'!I32))),'Data Summary'!DL38="Yes"),OFFSET('Sanitation Data'!$I$10,0,10*ROW('Sanitation Data'!I32)),NA())</f>
        <v>#N/A</v>
      </c>
      <c r="AX38" s="521" t="e">
        <f ca="1">+IF(AND(ISNUMBER(OFFSET('Sanitation Data'!$I$11,0,10*ROW('Sanitation Data'!I32))),'Data Summary'!DM38="Yes"),OFFSET('Sanitation Data'!$I$11,0,10*ROW('Sanitation Data'!I32)),NA())</f>
        <v>#N/A</v>
      </c>
      <c r="AY38" s="521" t="e">
        <f ca="1">+IF(AND(ISNUMBER(OFFSET('Sanitation Data'!$I$12,0,10*ROW('Sanitation Data'!I32))),'Data Summary'!DN38="Yes"),OFFSET('Sanitation Data'!$I$12,0,10*ROW('Sanitation Data'!I32)),NA())</f>
        <v>#N/A</v>
      </c>
      <c r="AZ38" s="522" t="e">
        <f ca="1">+IF(AND(ISNUMBER(OFFSET('Hygiene Data'!$D$5,0,10*ROW('Hygiene Data'!D32))),'Data Summary'!DO38="Yes"),OFFSET('Hygiene Data'!$D$5,0,10*ROW('Hygiene Data'!D32)),NA())</f>
        <v>#N/A</v>
      </c>
      <c r="BA38" s="522" t="e">
        <f ca="1">+IF(AND(ISNUMBER(OFFSET('Hygiene Data'!$D$7,0,10*ROW('Hygiene Data'!D32))),'Data Summary'!DP38="Yes"),OFFSET('Hygiene Data'!$D$7,0,10*ROW('Hygiene Data'!D32)),NA())</f>
        <v>#N/A</v>
      </c>
      <c r="BB38" s="522" t="e">
        <f ca="1">+IF(AND(ISNUMBER(OFFSET('Hygiene Data'!$D$9,0,10*ROW('Hygiene Data'!D32))),'Data Summary'!DQ38="Yes"),OFFSET('Hygiene Data'!$D$9,0,10*ROW('Hygiene Data'!D32)),NA())</f>
        <v>#N/A</v>
      </c>
      <c r="BC38" s="522" t="e">
        <f ca="1">+IF(AND(ISNUMBER(OFFSET('Hygiene Data'!$E$5,0,10*ROW('Hygiene Data'!E32))),'Data Summary'!DR38="Yes"),OFFSET('Hygiene Data'!$E$5,0,10*ROW('Hygiene Data'!E32)),NA())</f>
        <v>#N/A</v>
      </c>
      <c r="BD38" s="522" t="e">
        <f ca="1">+IF(AND(ISNUMBER(OFFSET('Hygiene Data'!$E$7,0,10*ROW('Hygiene Data'!E32))),'Data Summary'!DS38="Yes"),OFFSET('Hygiene Data'!$E$7,0,10*ROW('Hygiene Data'!E32)),NA())</f>
        <v>#N/A</v>
      </c>
      <c r="BE38" s="522" t="e">
        <f ca="1">+IF(AND(ISNUMBER(OFFSET('Hygiene Data'!$E$9,0,10*ROW('Hygiene Data'!E32))),'Data Summary'!DT38="Yes"),OFFSET('Hygiene Data'!$E$9,0,10*ROW('Hygiene Data'!E32)),NA())</f>
        <v>#N/A</v>
      </c>
      <c r="BF38" s="522" t="e">
        <f ca="1">+IF(AND(ISNUMBER(OFFSET('Hygiene Data'!$F$5,0,10*ROW('Hygiene Data'!F32))),'Data Summary'!DU38="Yes"),OFFSET('Hygiene Data'!$F$5,0,10*ROW('Hygiene Data'!F32)),NA())</f>
        <v>#N/A</v>
      </c>
      <c r="BG38" s="522" t="e">
        <f ca="1">+IF(AND(ISNUMBER(OFFSET('Hygiene Data'!$F$7,0,10*ROW('Hygiene Data'!F32))),'Data Summary'!DV38="Yes"),OFFSET('Hygiene Data'!$F$7,0,10*ROW('Hygiene Data'!F32)),NA())</f>
        <v>#N/A</v>
      </c>
      <c r="BH38" s="522" t="e">
        <f ca="1">+IF(AND(ISNUMBER(OFFSET('Hygiene Data'!$F$9,0,10*ROW('Hygiene Data'!F32))),'Data Summary'!DW38="Yes"),OFFSET('Hygiene Data'!$F$9,0,10*ROW('Hygiene Data'!F32)),NA())</f>
        <v>#N/A</v>
      </c>
      <c r="BI38" s="522" t="e">
        <f ca="1">+IF(AND(ISNUMBER(OFFSET('Hygiene Data'!$G$5,0,10*ROW('Hygiene Data'!G32))),'Data Summary'!DX38="Yes"),OFFSET('Hygiene Data'!$G$5,0,10*ROW('Hygiene Data'!G32)),NA())</f>
        <v>#N/A</v>
      </c>
      <c r="BJ38" s="522" t="e">
        <f ca="1">+IF(AND(ISNUMBER(OFFSET('Hygiene Data'!$G$7,0,10*ROW('Hygiene Data'!G32))),'Data Summary'!DY38="Yes"),OFFSET('Hygiene Data'!$G$7,0,10*ROW('Hygiene Data'!G32)),NA())</f>
        <v>#N/A</v>
      </c>
      <c r="BK38" s="522" t="e">
        <f ca="1">+IF(AND(ISNUMBER(OFFSET('Hygiene Data'!$G$9,0,10*ROW('Hygiene Data'!G32))),'Data Summary'!DZ38="Yes"),OFFSET('Hygiene Data'!$G$9,0,10*ROW('Hygiene Data'!G32)),NA())</f>
        <v>#N/A</v>
      </c>
      <c r="BL38" s="522" t="e">
        <f ca="1">+IF(AND(ISNUMBER(OFFSET('Hygiene Data'!$H$5,0,10*ROW('Hygiene Data'!H32))),'Data Summary'!EA38="Yes"),OFFSET('Hygiene Data'!$H$5,0,10*ROW('Hygiene Data'!H32)),NA())</f>
        <v>#N/A</v>
      </c>
      <c r="BM38" s="522" t="e">
        <f ca="1">+IF(AND(ISNUMBER(OFFSET('Hygiene Data'!$H$7,0,10*ROW('Hygiene Data'!H32))),'Data Summary'!EB38="Yes"),OFFSET('Hygiene Data'!$H$7,0,10*ROW('Hygiene Data'!H32)),NA())</f>
        <v>#N/A</v>
      </c>
      <c r="BN38" s="522" t="e">
        <f ca="1">+IF(AND(ISNUMBER(OFFSET('Hygiene Data'!$H$9,0,10*ROW('Hygiene Data'!H32))),'Data Summary'!EC38="Yes"),OFFSET('Hygiene Data'!$H$9,0,10*ROW('Hygiene Data'!H32)),NA())</f>
        <v>#N/A</v>
      </c>
      <c r="BO38" s="522" t="e">
        <f ca="1">+IF(AND(ISNUMBER(OFFSET('Hygiene Data'!$I$5,0,10*ROW('Hygiene Data'!I32))),'Data Summary'!ED38="Yes"),OFFSET('Hygiene Data'!$I$5,0,10*ROW('Hygiene Data'!I32)),NA())</f>
        <v>#N/A</v>
      </c>
      <c r="BP38" s="522" t="e">
        <f ca="1">+IF(AND(ISNUMBER(OFFSET('Hygiene Data'!$I$7,0,10*ROW('Hygiene Data'!I32))),'Data Summary'!EE38="Yes"),OFFSET('Hygiene Data'!$I$7,0,10*ROW('Hygiene Data'!I32)),NA())</f>
        <v>#N/A</v>
      </c>
      <c r="BQ38" s="522" t="e">
        <f ca="1">+IF(AND(ISNUMBER(OFFSET('Hygiene Data'!$I$9,0,10*ROW('Hygiene Data'!I32))),'Data Summary'!EF38="Yes"),OFFSET('Hygiene Data'!$I$9,0,10*ROW('Hygiene Data'!I32)),NA())</f>
        <v>#N/A</v>
      </c>
    </row>
    <row r="39" spans="1:69" x14ac:dyDescent="0.25">
      <c r="A39" s="518" t="e">
        <f ca="1">+RIGHT('Data Summary'!A39,LEN('Data Summary'!A39)-9)</f>
        <v>#VALUE!</v>
      </c>
      <c r="B39" s="492" t="str">
        <f ca="1">+IF(ISTEXT('Data Summary'!B39),'Data Summary'!B39,"")</f>
        <v/>
      </c>
      <c r="C39" s="519" t="e">
        <f ca="1">+VALUE('Data Summary'!C39)</f>
        <v>#VALUE!</v>
      </c>
      <c r="D39" s="520" t="e">
        <f ca="1">+IF(AND(ISNUMBER(OFFSET('Water Data'!$D$4,0,10*ROW('Water Data'!D33))),'Data Summary'!BS39="Yes"),100-OFFSET('Water Data'!$D$4,0,10*ROW('Water Data'!D33)),NA())</f>
        <v>#N/A</v>
      </c>
      <c r="E39" s="520" t="e">
        <f ca="1">+IF(AND(ISNUMBER(OFFSET('Water Data'!$D$6,0,10*ROW('Water Data'!D33))),'Data Summary'!BT39="Yes"),OFFSET('Water Data'!$D$6,0,10*ROW('Water Data'!D33)),NA())</f>
        <v>#N/A</v>
      </c>
      <c r="F39" s="520" t="e">
        <f ca="1">+IF(AND(ISNUMBER(OFFSET('Water Data'!$D$9,0,10*ROW('Water Data'!D33))),'Data Summary'!BU39="Yes"),OFFSET('Water Data'!$D$9,0,10*ROW('Water Data'!D33)),NA())</f>
        <v>#N/A</v>
      </c>
      <c r="G39" s="520" t="e">
        <f ca="1">+IF(AND(ISNUMBER(OFFSET('Water Data'!$E$4,0,10*ROW('Water Data'!E33))),'Data Summary'!BV39="Yes"),100-OFFSET('Water Data'!$E$4,0,10*ROW('Water Data'!E33)),NA())</f>
        <v>#N/A</v>
      </c>
      <c r="H39" s="520" t="e">
        <f ca="1">+IF(AND(ISNUMBER(OFFSET('Water Data'!$E$6,0,10*ROW('Water Data'!E33))),'Data Summary'!BW39="Yes"),OFFSET('Water Data'!$E$6,0,10*ROW('Water Data'!E33)),NA())</f>
        <v>#N/A</v>
      </c>
      <c r="I39" s="520" t="e">
        <f ca="1">+IF(AND(ISNUMBER(OFFSET('Water Data'!$E$9,0,10*ROW('Water Data'!E33))),'Data Summary'!BX39="Yes"),OFFSET('Water Data'!$E$9,0,10*ROW('Water Data'!E33)),NA())</f>
        <v>#N/A</v>
      </c>
      <c r="J39" s="520" t="e">
        <f ca="1">+IF(AND(ISNUMBER(OFFSET('Water Data'!$F$4,0,10*ROW('Water Data'!F33))),'Data Summary'!BY39="Yes"),100-OFFSET('Water Data'!$F$4,0,10*ROW('Water Data'!F33)),NA())</f>
        <v>#N/A</v>
      </c>
      <c r="K39" s="520" t="e">
        <f ca="1">+IF(AND(ISNUMBER(OFFSET('Water Data'!$F$6,0,10*ROW('Water Data'!F33))),'Data Summary'!BZ39="Yes"),OFFSET('Water Data'!$F$6,0,10*ROW('Water Data'!F33)),NA())</f>
        <v>#N/A</v>
      </c>
      <c r="L39" s="520" t="e">
        <f ca="1">+IF(AND(ISNUMBER(OFFSET('Water Data'!$F$9,0,10*ROW('Water Data'!F33))),'Data Summary'!CA39="Yes"),OFFSET('Water Data'!$F$9,0,10*ROW('Water Data'!F33)),NA())</f>
        <v>#N/A</v>
      </c>
      <c r="M39" s="520" t="e">
        <f ca="1">+IF(AND(ISNUMBER(OFFSET('Water Data'!$G$4,0,10*ROW('Water Data'!G33))),'Data Summary'!CB39="Yes"),100-OFFSET('Water Data'!$G$4,0,10*ROW('Water Data'!G33)),NA())</f>
        <v>#N/A</v>
      </c>
      <c r="N39" s="520" t="e">
        <f ca="1">+IF(AND(ISNUMBER(OFFSET('Water Data'!$G$6,0,10*ROW('Water Data'!G33))),'Data Summary'!CC39="Yes"),OFFSET('Water Data'!$G$6,0,10*ROW('Water Data'!G33)),NA())</f>
        <v>#N/A</v>
      </c>
      <c r="O39" s="520" t="e">
        <f ca="1">+IF(AND(ISNUMBER(OFFSET('Water Data'!$G$9,0,10*ROW('Water Data'!G33))),'Data Summary'!CD39="Yes"),OFFSET('Water Data'!$G$9,0,10*ROW('Water Data'!G33)),NA())</f>
        <v>#N/A</v>
      </c>
      <c r="P39" s="520" t="e">
        <f ca="1">+IF(AND(ISNUMBER(OFFSET('Water Data'!$H$4,0,10*ROW('Water Data'!H33))),'Data Summary'!CE39="Yes"),100-OFFSET('Water Data'!$H$4,0,10*ROW('Water Data'!H33)),NA())</f>
        <v>#N/A</v>
      </c>
      <c r="Q39" s="520" t="e">
        <f ca="1">+IF(AND(ISNUMBER(OFFSET('Water Data'!$H$6,0,10*ROW('Water Data'!H33))),'Data Summary'!CF39="Yes"),OFFSET('Water Data'!$H$6,0,10*ROW('Water Data'!H33)),NA())</f>
        <v>#N/A</v>
      </c>
      <c r="R39" s="520" t="e">
        <f ca="1">+IF(AND(ISNUMBER(OFFSET('Water Data'!$H$9,0,10*ROW('Water Data'!H33))),'Data Summary'!CG39="Yes"),OFFSET('Water Data'!$H$9,0,10*ROW('Water Data'!H33)),NA())</f>
        <v>#N/A</v>
      </c>
      <c r="S39" s="520" t="e">
        <f ca="1">+IF(AND(ISNUMBER(OFFSET('Water Data'!$I$4,0,10*ROW('Water Data'!I33))),'Data Summary'!CH39="Yes"),100-OFFSET('Water Data'!$I$4,0,10*ROW('Water Data'!I33)),NA())</f>
        <v>#N/A</v>
      </c>
      <c r="T39" s="520" t="e">
        <f ca="1">+IF(AND(ISNUMBER(OFFSET('Water Data'!$I$6,0,10*ROW('Water Data'!I33))),'Data Summary'!CI39="Yes"),OFFSET('Water Data'!$I$6,0,10*ROW('Water Data'!I33)),NA())</f>
        <v>#N/A</v>
      </c>
      <c r="U39" s="520" t="e">
        <f ca="1">+IF(AND(ISNUMBER(OFFSET('Water Data'!$I$9,0,10*ROW('Water Data'!I33))),'Data Summary'!CJ39="Yes"),OFFSET('Water Data'!$I$9,0,10*ROW('Water Data'!I33)),NA())</f>
        <v>#N/A</v>
      </c>
      <c r="V39" s="521" t="e">
        <f ca="1">+IF(AND(ISNUMBER(OFFSET('Sanitation Data'!$D$4,0,10*ROW('Sanitation Data'!D33))),'Data Summary'!CK39="Yes"),100-OFFSET('Sanitation Data'!$D$4,0,10*ROW('Sanitation Data'!D33)),NA())</f>
        <v>#N/A</v>
      </c>
      <c r="W39" s="521" t="e">
        <f ca="1">+IF(AND(ISNUMBER(OFFSET('Sanitation Data'!$D$6,0,10*ROW('Sanitation Data'!D33))),'Data Summary'!CL39="Yes"),OFFSET('Sanitation Data'!$D$6,0,10*ROW('Sanitation Data'!D33)),NA())</f>
        <v>#N/A</v>
      </c>
      <c r="X39" s="521" t="e">
        <f ca="1">+IF(AND(ISNUMBER(OFFSET('Sanitation Data'!$D$10,0,10*ROW('Sanitation Data'!D33))),'Data Summary'!CM39="Yes"),OFFSET('Sanitation Data'!$D$10,0,10*ROW('Sanitation Data'!D33)),NA())</f>
        <v>#N/A</v>
      </c>
      <c r="Y39" s="521" t="e">
        <f ca="1">+IF(AND(ISNUMBER(OFFSET('Sanitation Data'!$D$11,0,10*ROW('Sanitation Data'!D33))),'Data Summary'!CN39="Yes"),OFFSET('Sanitation Data'!$D$11,0,10*ROW('Sanitation Data'!D33)),NA())</f>
        <v>#N/A</v>
      </c>
      <c r="Z39" s="521" t="e">
        <f ca="1">+IF(AND(ISNUMBER(OFFSET('Sanitation Data'!$D$12,0,10*ROW('Sanitation Data'!D33))),'Data Summary'!CO39="Yes"),OFFSET('Sanitation Data'!$D$12,0,10*ROW('Sanitation Data'!D33)),NA())</f>
        <v>#N/A</v>
      </c>
      <c r="AA39" s="521" t="e">
        <f ca="1">+IF(AND(ISNUMBER(OFFSET('Sanitation Data'!$E$4,0,10*ROW('Sanitation Data'!E33))),'Data Summary'!CP39="Yes"),100-OFFSET('Sanitation Data'!$E$4,0,10*ROW('Sanitation Data'!E33)),NA())</f>
        <v>#N/A</v>
      </c>
      <c r="AB39" s="521" t="e">
        <f ca="1">+IF(AND(ISNUMBER(OFFSET('Sanitation Data'!$E$6,0,10*ROW('Sanitation Data'!E33))),'Data Summary'!CQ39="Yes"),OFFSET('Sanitation Data'!$E$6,0,10*ROW('Sanitation Data'!E33)),NA())</f>
        <v>#N/A</v>
      </c>
      <c r="AC39" s="521" t="e">
        <f ca="1">+IF(AND(ISNUMBER(OFFSET('Sanitation Data'!$E$10,0,10*ROW('Sanitation Data'!E33))),'Data Summary'!CR39="Yes"),OFFSET('Sanitation Data'!$E$10,0,10*ROW('Sanitation Data'!E33)),NA())</f>
        <v>#N/A</v>
      </c>
      <c r="AD39" s="521" t="e">
        <f ca="1">+IF(AND(ISNUMBER(OFFSET('Sanitation Data'!$E$11,0,10*ROW('Sanitation Data'!E33))),'Data Summary'!CS39="Yes"),OFFSET('Sanitation Data'!$E$11,0,10*ROW('Sanitation Data'!E33)),NA())</f>
        <v>#N/A</v>
      </c>
      <c r="AE39" s="521" t="e">
        <f ca="1">+IF(AND(ISNUMBER(OFFSET('Sanitation Data'!$E$12,0,10*ROW('Sanitation Data'!E33))),'Data Summary'!CT39="Yes"),OFFSET('Sanitation Data'!$E$12,0,10*ROW('Sanitation Data'!E33)),NA())</f>
        <v>#N/A</v>
      </c>
      <c r="AF39" s="521" t="e">
        <f ca="1">+IF(AND(ISNUMBER(OFFSET('Sanitation Data'!$F$4,0,10*ROW('Sanitation Data'!F33))),'Data Summary'!CU39="Yes"),100-OFFSET('Sanitation Data'!$F$4,0,10*ROW('Sanitation Data'!F33)),NA())</f>
        <v>#N/A</v>
      </c>
      <c r="AG39" s="521" t="e">
        <f ca="1">+IF(AND(ISNUMBER(OFFSET('Sanitation Data'!$F$6,0,10*ROW('Sanitation Data'!F33))),'Data Summary'!CV39="Yes"),OFFSET('Sanitation Data'!$F$6,0,10*ROW('Sanitation Data'!F33)),NA())</f>
        <v>#N/A</v>
      </c>
      <c r="AH39" s="521" t="e">
        <f ca="1">+IF(AND(ISNUMBER(OFFSET('Sanitation Data'!$F$10,0,10*ROW('Sanitation Data'!F33))),'Data Summary'!CW39="Yes"),OFFSET('Sanitation Data'!$F$10,0,10*ROW('Sanitation Data'!F33)),NA())</f>
        <v>#N/A</v>
      </c>
      <c r="AI39" s="521" t="e">
        <f ca="1">+IF(AND(ISNUMBER(OFFSET('Sanitation Data'!$F$11,0,10*ROW('Sanitation Data'!F33))),'Data Summary'!CX39="Yes"),OFFSET('Sanitation Data'!$F$11,0,10*ROW('Sanitation Data'!F33)),NA())</f>
        <v>#N/A</v>
      </c>
      <c r="AJ39" s="521" t="e">
        <f ca="1">+IF(AND(ISNUMBER(OFFSET('Sanitation Data'!$F$12,0,10*ROW('Sanitation Data'!F33))),'Data Summary'!CY39="Yes"),OFFSET('Sanitation Data'!$F$12,0,10*ROW('Sanitation Data'!F33)),NA())</f>
        <v>#N/A</v>
      </c>
      <c r="AK39" s="521" t="e">
        <f ca="1">+IF(AND(ISNUMBER(OFFSET('Sanitation Data'!$G$4,0,10*ROW('Sanitation Data'!G33))),'Data Summary'!CZ39="Yes"),100-OFFSET('Sanitation Data'!$G$4,0,10*ROW('Sanitation Data'!G33)),NA())</f>
        <v>#N/A</v>
      </c>
      <c r="AL39" s="521" t="e">
        <f ca="1">+IF(AND(ISNUMBER(OFFSET('Sanitation Data'!$G$6,0,10*ROW('Sanitation Data'!G33))),'Data Summary'!DA39="Yes"),OFFSET('Sanitation Data'!$G$6,0,10*ROW('Sanitation Data'!G33)),NA())</f>
        <v>#N/A</v>
      </c>
      <c r="AM39" s="521" t="e">
        <f ca="1">+IF(AND(ISNUMBER(OFFSET('Sanitation Data'!$G$10,0,10*ROW('Sanitation Data'!G33))),'Data Summary'!DB39="Yes"),OFFSET('Sanitation Data'!$G$10,0,10*ROW('Sanitation Data'!G33)),NA())</f>
        <v>#N/A</v>
      </c>
      <c r="AN39" s="521" t="e">
        <f ca="1">+IF(AND(ISNUMBER(OFFSET('Sanitation Data'!$G$11,0,10*ROW('Sanitation Data'!G33))),'Data Summary'!DC39="Yes"),OFFSET('Sanitation Data'!$G$11,0,10*ROW('Sanitation Data'!G33)),NA())</f>
        <v>#N/A</v>
      </c>
      <c r="AO39" s="521" t="e">
        <f ca="1">+IF(AND(ISNUMBER(OFFSET('Sanitation Data'!$G$12,0,10*ROW('Sanitation Data'!G33))),'Data Summary'!DD39="Yes"),OFFSET('Sanitation Data'!$G$12,0,10*ROW('Sanitation Data'!G33)),NA())</f>
        <v>#N/A</v>
      </c>
      <c r="AP39" s="521" t="e">
        <f ca="1">+IF(AND(ISNUMBER(OFFSET('Sanitation Data'!$H$4,0,10*ROW('Sanitation Data'!H33))),'Data Summary'!DE39="Yes"),100-OFFSET('Sanitation Data'!$H$4,0,10*ROW('Sanitation Data'!H33)),NA())</f>
        <v>#N/A</v>
      </c>
      <c r="AQ39" s="521" t="e">
        <f ca="1">+IF(AND(ISNUMBER(OFFSET('Sanitation Data'!$H$6,0,10*ROW('Sanitation Data'!H33))),'Data Summary'!DF39="Yes"),OFFSET('Sanitation Data'!$H$6,0,10*ROW('Sanitation Data'!H33)),NA())</f>
        <v>#N/A</v>
      </c>
      <c r="AR39" s="521" t="e">
        <f ca="1">+IF(AND(ISNUMBER(OFFSET('Sanitation Data'!$H$10,0,10*ROW('Sanitation Data'!H33))),'Data Summary'!DG39="Yes"),OFFSET('Sanitation Data'!$H$10,0,10*ROW('Sanitation Data'!H33)),NA())</f>
        <v>#N/A</v>
      </c>
      <c r="AS39" s="521" t="e">
        <f ca="1">+IF(AND(ISNUMBER(OFFSET('Sanitation Data'!$H$11,0,10*ROW('Sanitation Data'!H33))),'Data Summary'!DH39="Yes"),OFFSET('Sanitation Data'!$H$11,0,10*ROW('Sanitation Data'!H33)),NA())</f>
        <v>#N/A</v>
      </c>
      <c r="AT39" s="521" t="e">
        <f ca="1">+IF(AND(ISNUMBER(OFFSET('Sanitation Data'!$H$12,0,10*ROW('Sanitation Data'!H33))),'Data Summary'!DI39="Yes"),OFFSET('Sanitation Data'!$H$12,0,10*ROW('Sanitation Data'!H33)),NA())</f>
        <v>#N/A</v>
      </c>
      <c r="AU39" s="521" t="e">
        <f ca="1">+IF(AND(ISNUMBER(OFFSET('Sanitation Data'!$I$4,0,10*ROW('Sanitation Data'!I33))),'Data Summary'!DJ39="Yes"),100-OFFSET('Sanitation Data'!$I$4,0,10*ROW('Sanitation Data'!I33)),NA())</f>
        <v>#N/A</v>
      </c>
      <c r="AV39" s="521" t="e">
        <f ca="1">+IF(AND(ISNUMBER(OFFSET('Sanitation Data'!$I$6,0,10*ROW('Sanitation Data'!I33))),'Data Summary'!DK39="Yes"),OFFSET('Sanitation Data'!$I$6,0,10*ROW('Sanitation Data'!I33)),NA())</f>
        <v>#N/A</v>
      </c>
      <c r="AW39" s="521" t="e">
        <f ca="1">+IF(AND(ISNUMBER(OFFSET('Sanitation Data'!$I$10,0,10*ROW('Sanitation Data'!I33))),'Data Summary'!DL39="Yes"),OFFSET('Sanitation Data'!$I$10,0,10*ROW('Sanitation Data'!I33)),NA())</f>
        <v>#N/A</v>
      </c>
      <c r="AX39" s="521" t="e">
        <f ca="1">+IF(AND(ISNUMBER(OFFSET('Sanitation Data'!$I$11,0,10*ROW('Sanitation Data'!I33))),'Data Summary'!DM39="Yes"),OFFSET('Sanitation Data'!$I$11,0,10*ROW('Sanitation Data'!I33)),NA())</f>
        <v>#N/A</v>
      </c>
      <c r="AY39" s="521" t="e">
        <f ca="1">+IF(AND(ISNUMBER(OFFSET('Sanitation Data'!$I$12,0,10*ROW('Sanitation Data'!I33))),'Data Summary'!DN39="Yes"),OFFSET('Sanitation Data'!$I$12,0,10*ROW('Sanitation Data'!I33)),NA())</f>
        <v>#N/A</v>
      </c>
      <c r="AZ39" s="522" t="e">
        <f ca="1">+IF(AND(ISNUMBER(OFFSET('Hygiene Data'!$D$5,0,10*ROW('Hygiene Data'!D33))),'Data Summary'!DO39="Yes"),OFFSET('Hygiene Data'!$D$5,0,10*ROW('Hygiene Data'!D33)),NA())</f>
        <v>#N/A</v>
      </c>
      <c r="BA39" s="522" t="e">
        <f ca="1">+IF(AND(ISNUMBER(OFFSET('Hygiene Data'!$D$7,0,10*ROW('Hygiene Data'!D33))),'Data Summary'!DP39="Yes"),OFFSET('Hygiene Data'!$D$7,0,10*ROW('Hygiene Data'!D33)),NA())</f>
        <v>#N/A</v>
      </c>
      <c r="BB39" s="522" t="e">
        <f ca="1">+IF(AND(ISNUMBER(OFFSET('Hygiene Data'!$D$9,0,10*ROW('Hygiene Data'!D33))),'Data Summary'!DQ39="Yes"),OFFSET('Hygiene Data'!$D$9,0,10*ROW('Hygiene Data'!D33)),NA())</f>
        <v>#N/A</v>
      </c>
      <c r="BC39" s="522" t="e">
        <f ca="1">+IF(AND(ISNUMBER(OFFSET('Hygiene Data'!$E$5,0,10*ROW('Hygiene Data'!E33))),'Data Summary'!DR39="Yes"),OFFSET('Hygiene Data'!$E$5,0,10*ROW('Hygiene Data'!E33)),NA())</f>
        <v>#N/A</v>
      </c>
      <c r="BD39" s="522" t="e">
        <f ca="1">+IF(AND(ISNUMBER(OFFSET('Hygiene Data'!$E$7,0,10*ROW('Hygiene Data'!E33))),'Data Summary'!DS39="Yes"),OFFSET('Hygiene Data'!$E$7,0,10*ROW('Hygiene Data'!E33)),NA())</f>
        <v>#N/A</v>
      </c>
      <c r="BE39" s="522" t="e">
        <f ca="1">+IF(AND(ISNUMBER(OFFSET('Hygiene Data'!$E$9,0,10*ROW('Hygiene Data'!E33))),'Data Summary'!DT39="Yes"),OFFSET('Hygiene Data'!$E$9,0,10*ROW('Hygiene Data'!E33)),NA())</f>
        <v>#N/A</v>
      </c>
      <c r="BF39" s="522" t="e">
        <f ca="1">+IF(AND(ISNUMBER(OFFSET('Hygiene Data'!$F$5,0,10*ROW('Hygiene Data'!F33))),'Data Summary'!DU39="Yes"),OFFSET('Hygiene Data'!$F$5,0,10*ROW('Hygiene Data'!F33)),NA())</f>
        <v>#N/A</v>
      </c>
      <c r="BG39" s="522" t="e">
        <f ca="1">+IF(AND(ISNUMBER(OFFSET('Hygiene Data'!$F$7,0,10*ROW('Hygiene Data'!F33))),'Data Summary'!DV39="Yes"),OFFSET('Hygiene Data'!$F$7,0,10*ROW('Hygiene Data'!F33)),NA())</f>
        <v>#N/A</v>
      </c>
      <c r="BH39" s="522" t="e">
        <f ca="1">+IF(AND(ISNUMBER(OFFSET('Hygiene Data'!$F$9,0,10*ROW('Hygiene Data'!F33))),'Data Summary'!DW39="Yes"),OFFSET('Hygiene Data'!$F$9,0,10*ROW('Hygiene Data'!F33)),NA())</f>
        <v>#N/A</v>
      </c>
      <c r="BI39" s="522" t="e">
        <f ca="1">+IF(AND(ISNUMBER(OFFSET('Hygiene Data'!$G$5,0,10*ROW('Hygiene Data'!G33))),'Data Summary'!DX39="Yes"),OFFSET('Hygiene Data'!$G$5,0,10*ROW('Hygiene Data'!G33)),NA())</f>
        <v>#N/A</v>
      </c>
      <c r="BJ39" s="522" t="e">
        <f ca="1">+IF(AND(ISNUMBER(OFFSET('Hygiene Data'!$G$7,0,10*ROW('Hygiene Data'!G33))),'Data Summary'!DY39="Yes"),OFFSET('Hygiene Data'!$G$7,0,10*ROW('Hygiene Data'!G33)),NA())</f>
        <v>#N/A</v>
      </c>
      <c r="BK39" s="522" t="e">
        <f ca="1">+IF(AND(ISNUMBER(OFFSET('Hygiene Data'!$G$9,0,10*ROW('Hygiene Data'!G33))),'Data Summary'!DZ39="Yes"),OFFSET('Hygiene Data'!$G$9,0,10*ROW('Hygiene Data'!G33)),NA())</f>
        <v>#N/A</v>
      </c>
      <c r="BL39" s="522" t="e">
        <f ca="1">+IF(AND(ISNUMBER(OFFSET('Hygiene Data'!$H$5,0,10*ROW('Hygiene Data'!H33))),'Data Summary'!EA39="Yes"),OFFSET('Hygiene Data'!$H$5,0,10*ROW('Hygiene Data'!H33)),NA())</f>
        <v>#N/A</v>
      </c>
      <c r="BM39" s="522" t="e">
        <f ca="1">+IF(AND(ISNUMBER(OFFSET('Hygiene Data'!$H$7,0,10*ROW('Hygiene Data'!H33))),'Data Summary'!EB39="Yes"),OFFSET('Hygiene Data'!$H$7,0,10*ROW('Hygiene Data'!H33)),NA())</f>
        <v>#N/A</v>
      </c>
      <c r="BN39" s="522" t="e">
        <f ca="1">+IF(AND(ISNUMBER(OFFSET('Hygiene Data'!$H$9,0,10*ROW('Hygiene Data'!H33))),'Data Summary'!EC39="Yes"),OFFSET('Hygiene Data'!$H$9,0,10*ROW('Hygiene Data'!H33)),NA())</f>
        <v>#N/A</v>
      </c>
      <c r="BO39" s="522" t="e">
        <f ca="1">+IF(AND(ISNUMBER(OFFSET('Hygiene Data'!$I$5,0,10*ROW('Hygiene Data'!I33))),'Data Summary'!ED39="Yes"),OFFSET('Hygiene Data'!$I$5,0,10*ROW('Hygiene Data'!I33)),NA())</f>
        <v>#N/A</v>
      </c>
      <c r="BP39" s="522" t="e">
        <f ca="1">+IF(AND(ISNUMBER(OFFSET('Hygiene Data'!$I$7,0,10*ROW('Hygiene Data'!I33))),'Data Summary'!EE39="Yes"),OFFSET('Hygiene Data'!$I$7,0,10*ROW('Hygiene Data'!I33)),NA())</f>
        <v>#N/A</v>
      </c>
      <c r="BQ39" s="522" t="e">
        <f ca="1">+IF(AND(ISNUMBER(OFFSET('Hygiene Data'!$I$9,0,10*ROW('Hygiene Data'!I33))),'Data Summary'!EF39="Yes"),OFFSET('Hygiene Data'!$I$9,0,10*ROW('Hygiene Data'!I33)),NA())</f>
        <v>#N/A</v>
      </c>
    </row>
    <row r="40" spans="1:69" x14ac:dyDescent="0.25">
      <c r="A40" s="518" t="e">
        <f ca="1">+RIGHT('Data Summary'!A40,LEN('Data Summary'!A40)-9)</f>
        <v>#VALUE!</v>
      </c>
      <c r="B40" s="492" t="str">
        <f ca="1">+IF(ISTEXT('Data Summary'!B40),'Data Summary'!B40,"")</f>
        <v/>
      </c>
      <c r="C40" s="519" t="e">
        <f ca="1">+VALUE('Data Summary'!C40)</f>
        <v>#VALUE!</v>
      </c>
      <c r="D40" s="520" t="e">
        <f ca="1">+IF(AND(ISNUMBER(OFFSET('Water Data'!$D$4,0,10*ROW('Water Data'!D34))),'Data Summary'!BS40="Yes"),100-OFFSET('Water Data'!$D$4,0,10*ROW('Water Data'!D34)),NA())</f>
        <v>#N/A</v>
      </c>
      <c r="E40" s="520" t="e">
        <f ca="1">+IF(AND(ISNUMBER(OFFSET('Water Data'!$D$6,0,10*ROW('Water Data'!D34))),'Data Summary'!BT40="Yes"),OFFSET('Water Data'!$D$6,0,10*ROW('Water Data'!D34)),NA())</f>
        <v>#N/A</v>
      </c>
      <c r="F40" s="520" t="e">
        <f ca="1">+IF(AND(ISNUMBER(OFFSET('Water Data'!$D$9,0,10*ROW('Water Data'!D34))),'Data Summary'!BU40="Yes"),OFFSET('Water Data'!$D$9,0,10*ROW('Water Data'!D34)),NA())</f>
        <v>#N/A</v>
      </c>
      <c r="G40" s="520" t="e">
        <f ca="1">+IF(AND(ISNUMBER(OFFSET('Water Data'!$E$4,0,10*ROW('Water Data'!E34))),'Data Summary'!BV40="Yes"),100-OFFSET('Water Data'!$E$4,0,10*ROW('Water Data'!E34)),NA())</f>
        <v>#N/A</v>
      </c>
      <c r="H40" s="520" t="e">
        <f ca="1">+IF(AND(ISNUMBER(OFFSET('Water Data'!$E$6,0,10*ROW('Water Data'!E34))),'Data Summary'!BW40="Yes"),OFFSET('Water Data'!$E$6,0,10*ROW('Water Data'!E34)),NA())</f>
        <v>#N/A</v>
      </c>
      <c r="I40" s="520" t="e">
        <f ca="1">+IF(AND(ISNUMBER(OFFSET('Water Data'!$E$9,0,10*ROW('Water Data'!E34))),'Data Summary'!BX40="Yes"),OFFSET('Water Data'!$E$9,0,10*ROW('Water Data'!E34)),NA())</f>
        <v>#N/A</v>
      </c>
      <c r="J40" s="520" t="e">
        <f ca="1">+IF(AND(ISNUMBER(OFFSET('Water Data'!$F$4,0,10*ROW('Water Data'!F34))),'Data Summary'!BY40="Yes"),100-OFFSET('Water Data'!$F$4,0,10*ROW('Water Data'!F34)),NA())</f>
        <v>#N/A</v>
      </c>
      <c r="K40" s="520" t="e">
        <f ca="1">+IF(AND(ISNUMBER(OFFSET('Water Data'!$F$6,0,10*ROW('Water Data'!F34))),'Data Summary'!BZ40="Yes"),OFFSET('Water Data'!$F$6,0,10*ROW('Water Data'!F34)),NA())</f>
        <v>#N/A</v>
      </c>
      <c r="L40" s="520" t="e">
        <f ca="1">+IF(AND(ISNUMBER(OFFSET('Water Data'!$F$9,0,10*ROW('Water Data'!F34))),'Data Summary'!CA40="Yes"),OFFSET('Water Data'!$F$9,0,10*ROW('Water Data'!F34)),NA())</f>
        <v>#N/A</v>
      </c>
      <c r="M40" s="520" t="e">
        <f ca="1">+IF(AND(ISNUMBER(OFFSET('Water Data'!$G$4,0,10*ROW('Water Data'!G34))),'Data Summary'!CB40="Yes"),100-OFFSET('Water Data'!$G$4,0,10*ROW('Water Data'!G34)),NA())</f>
        <v>#N/A</v>
      </c>
      <c r="N40" s="520" t="e">
        <f ca="1">+IF(AND(ISNUMBER(OFFSET('Water Data'!$G$6,0,10*ROW('Water Data'!G34))),'Data Summary'!CC40="Yes"),OFFSET('Water Data'!$G$6,0,10*ROW('Water Data'!G34)),NA())</f>
        <v>#N/A</v>
      </c>
      <c r="O40" s="520" t="e">
        <f ca="1">+IF(AND(ISNUMBER(OFFSET('Water Data'!$G$9,0,10*ROW('Water Data'!G34))),'Data Summary'!CD40="Yes"),OFFSET('Water Data'!$G$9,0,10*ROW('Water Data'!G34)),NA())</f>
        <v>#N/A</v>
      </c>
      <c r="P40" s="520" t="e">
        <f ca="1">+IF(AND(ISNUMBER(OFFSET('Water Data'!$H$4,0,10*ROW('Water Data'!H34))),'Data Summary'!CE40="Yes"),100-OFFSET('Water Data'!$H$4,0,10*ROW('Water Data'!H34)),NA())</f>
        <v>#N/A</v>
      </c>
      <c r="Q40" s="520" t="e">
        <f ca="1">+IF(AND(ISNUMBER(OFFSET('Water Data'!$H$6,0,10*ROW('Water Data'!H34))),'Data Summary'!CF40="Yes"),OFFSET('Water Data'!$H$6,0,10*ROW('Water Data'!H34)),NA())</f>
        <v>#N/A</v>
      </c>
      <c r="R40" s="520" t="e">
        <f ca="1">+IF(AND(ISNUMBER(OFFSET('Water Data'!$H$9,0,10*ROW('Water Data'!H34))),'Data Summary'!CG40="Yes"),OFFSET('Water Data'!$H$9,0,10*ROW('Water Data'!H34)),NA())</f>
        <v>#N/A</v>
      </c>
      <c r="S40" s="520" t="e">
        <f ca="1">+IF(AND(ISNUMBER(OFFSET('Water Data'!$I$4,0,10*ROW('Water Data'!I34))),'Data Summary'!CH40="Yes"),100-OFFSET('Water Data'!$I$4,0,10*ROW('Water Data'!I34)),NA())</f>
        <v>#N/A</v>
      </c>
      <c r="T40" s="520" t="e">
        <f ca="1">+IF(AND(ISNUMBER(OFFSET('Water Data'!$I$6,0,10*ROW('Water Data'!I34))),'Data Summary'!CI40="Yes"),OFFSET('Water Data'!$I$6,0,10*ROW('Water Data'!I34)),NA())</f>
        <v>#N/A</v>
      </c>
      <c r="U40" s="520" t="e">
        <f ca="1">+IF(AND(ISNUMBER(OFFSET('Water Data'!$I$9,0,10*ROW('Water Data'!I34))),'Data Summary'!CJ40="Yes"),OFFSET('Water Data'!$I$9,0,10*ROW('Water Data'!I34)),NA())</f>
        <v>#N/A</v>
      </c>
      <c r="V40" s="521" t="e">
        <f ca="1">+IF(AND(ISNUMBER(OFFSET('Sanitation Data'!$D$4,0,10*ROW('Sanitation Data'!D34))),'Data Summary'!CK40="Yes"),100-OFFSET('Sanitation Data'!$D$4,0,10*ROW('Sanitation Data'!D34)),NA())</f>
        <v>#N/A</v>
      </c>
      <c r="W40" s="521" t="e">
        <f ca="1">+IF(AND(ISNUMBER(OFFSET('Sanitation Data'!$D$6,0,10*ROW('Sanitation Data'!D34))),'Data Summary'!CL40="Yes"),OFFSET('Sanitation Data'!$D$6,0,10*ROW('Sanitation Data'!D34)),NA())</f>
        <v>#N/A</v>
      </c>
      <c r="X40" s="521" t="e">
        <f ca="1">+IF(AND(ISNUMBER(OFFSET('Sanitation Data'!$D$10,0,10*ROW('Sanitation Data'!D34))),'Data Summary'!CM40="Yes"),OFFSET('Sanitation Data'!$D$10,0,10*ROW('Sanitation Data'!D34)),NA())</f>
        <v>#N/A</v>
      </c>
      <c r="Y40" s="521" t="e">
        <f ca="1">+IF(AND(ISNUMBER(OFFSET('Sanitation Data'!$D$11,0,10*ROW('Sanitation Data'!D34))),'Data Summary'!CN40="Yes"),OFFSET('Sanitation Data'!$D$11,0,10*ROW('Sanitation Data'!D34)),NA())</f>
        <v>#N/A</v>
      </c>
      <c r="Z40" s="521" t="e">
        <f ca="1">+IF(AND(ISNUMBER(OFFSET('Sanitation Data'!$D$12,0,10*ROW('Sanitation Data'!D34))),'Data Summary'!CO40="Yes"),OFFSET('Sanitation Data'!$D$12,0,10*ROW('Sanitation Data'!D34)),NA())</f>
        <v>#N/A</v>
      </c>
      <c r="AA40" s="521" t="e">
        <f ca="1">+IF(AND(ISNUMBER(OFFSET('Sanitation Data'!$E$4,0,10*ROW('Sanitation Data'!E34))),'Data Summary'!CP40="Yes"),100-OFFSET('Sanitation Data'!$E$4,0,10*ROW('Sanitation Data'!E34)),NA())</f>
        <v>#N/A</v>
      </c>
      <c r="AB40" s="521" t="e">
        <f ca="1">+IF(AND(ISNUMBER(OFFSET('Sanitation Data'!$E$6,0,10*ROW('Sanitation Data'!E34))),'Data Summary'!CQ40="Yes"),OFFSET('Sanitation Data'!$E$6,0,10*ROW('Sanitation Data'!E34)),NA())</f>
        <v>#N/A</v>
      </c>
      <c r="AC40" s="521" t="e">
        <f ca="1">+IF(AND(ISNUMBER(OFFSET('Sanitation Data'!$E$10,0,10*ROW('Sanitation Data'!E34))),'Data Summary'!CR40="Yes"),OFFSET('Sanitation Data'!$E$10,0,10*ROW('Sanitation Data'!E34)),NA())</f>
        <v>#N/A</v>
      </c>
      <c r="AD40" s="521" t="e">
        <f ca="1">+IF(AND(ISNUMBER(OFFSET('Sanitation Data'!$E$11,0,10*ROW('Sanitation Data'!E34))),'Data Summary'!CS40="Yes"),OFFSET('Sanitation Data'!$E$11,0,10*ROW('Sanitation Data'!E34)),NA())</f>
        <v>#N/A</v>
      </c>
      <c r="AE40" s="521" t="e">
        <f ca="1">+IF(AND(ISNUMBER(OFFSET('Sanitation Data'!$E$12,0,10*ROW('Sanitation Data'!E34))),'Data Summary'!CT40="Yes"),OFFSET('Sanitation Data'!$E$12,0,10*ROW('Sanitation Data'!E34)),NA())</f>
        <v>#N/A</v>
      </c>
      <c r="AF40" s="521" t="e">
        <f ca="1">+IF(AND(ISNUMBER(OFFSET('Sanitation Data'!$F$4,0,10*ROW('Sanitation Data'!F34))),'Data Summary'!CU40="Yes"),100-OFFSET('Sanitation Data'!$F$4,0,10*ROW('Sanitation Data'!F34)),NA())</f>
        <v>#N/A</v>
      </c>
      <c r="AG40" s="521" t="e">
        <f ca="1">+IF(AND(ISNUMBER(OFFSET('Sanitation Data'!$F$6,0,10*ROW('Sanitation Data'!F34))),'Data Summary'!CV40="Yes"),OFFSET('Sanitation Data'!$F$6,0,10*ROW('Sanitation Data'!F34)),NA())</f>
        <v>#N/A</v>
      </c>
      <c r="AH40" s="521" t="e">
        <f ca="1">+IF(AND(ISNUMBER(OFFSET('Sanitation Data'!$F$10,0,10*ROW('Sanitation Data'!F34))),'Data Summary'!CW40="Yes"),OFFSET('Sanitation Data'!$F$10,0,10*ROW('Sanitation Data'!F34)),NA())</f>
        <v>#N/A</v>
      </c>
      <c r="AI40" s="521" t="e">
        <f ca="1">+IF(AND(ISNUMBER(OFFSET('Sanitation Data'!$F$11,0,10*ROW('Sanitation Data'!F34))),'Data Summary'!CX40="Yes"),OFFSET('Sanitation Data'!$F$11,0,10*ROW('Sanitation Data'!F34)),NA())</f>
        <v>#N/A</v>
      </c>
      <c r="AJ40" s="521" t="e">
        <f ca="1">+IF(AND(ISNUMBER(OFFSET('Sanitation Data'!$F$12,0,10*ROW('Sanitation Data'!F34))),'Data Summary'!CY40="Yes"),OFFSET('Sanitation Data'!$F$12,0,10*ROW('Sanitation Data'!F34)),NA())</f>
        <v>#N/A</v>
      </c>
      <c r="AK40" s="521" t="e">
        <f ca="1">+IF(AND(ISNUMBER(OFFSET('Sanitation Data'!$G$4,0,10*ROW('Sanitation Data'!G34))),'Data Summary'!CZ40="Yes"),100-OFFSET('Sanitation Data'!$G$4,0,10*ROW('Sanitation Data'!G34)),NA())</f>
        <v>#N/A</v>
      </c>
      <c r="AL40" s="521" t="e">
        <f ca="1">+IF(AND(ISNUMBER(OFFSET('Sanitation Data'!$G$6,0,10*ROW('Sanitation Data'!G34))),'Data Summary'!DA40="Yes"),OFFSET('Sanitation Data'!$G$6,0,10*ROW('Sanitation Data'!G34)),NA())</f>
        <v>#N/A</v>
      </c>
      <c r="AM40" s="521" t="e">
        <f ca="1">+IF(AND(ISNUMBER(OFFSET('Sanitation Data'!$G$10,0,10*ROW('Sanitation Data'!G34))),'Data Summary'!DB40="Yes"),OFFSET('Sanitation Data'!$G$10,0,10*ROW('Sanitation Data'!G34)),NA())</f>
        <v>#N/A</v>
      </c>
      <c r="AN40" s="521" t="e">
        <f ca="1">+IF(AND(ISNUMBER(OFFSET('Sanitation Data'!$G$11,0,10*ROW('Sanitation Data'!G34))),'Data Summary'!DC40="Yes"),OFFSET('Sanitation Data'!$G$11,0,10*ROW('Sanitation Data'!G34)),NA())</f>
        <v>#N/A</v>
      </c>
      <c r="AO40" s="521" t="e">
        <f ca="1">+IF(AND(ISNUMBER(OFFSET('Sanitation Data'!$G$12,0,10*ROW('Sanitation Data'!G34))),'Data Summary'!DD40="Yes"),OFFSET('Sanitation Data'!$G$12,0,10*ROW('Sanitation Data'!G34)),NA())</f>
        <v>#N/A</v>
      </c>
      <c r="AP40" s="521" t="e">
        <f ca="1">+IF(AND(ISNUMBER(OFFSET('Sanitation Data'!$H$4,0,10*ROW('Sanitation Data'!H34))),'Data Summary'!DE40="Yes"),100-OFFSET('Sanitation Data'!$H$4,0,10*ROW('Sanitation Data'!H34)),NA())</f>
        <v>#N/A</v>
      </c>
      <c r="AQ40" s="521" t="e">
        <f ca="1">+IF(AND(ISNUMBER(OFFSET('Sanitation Data'!$H$6,0,10*ROW('Sanitation Data'!H34))),'Data Summary'!DF40="Yes"),OFFSET('Sanitation Data'!$H$6,0,10*ROW('Sanitation Data'!H34)),NA())</f>
        <v>#N/A</v>
      </c>
      <c r="AR40" s="521" t="e">
        <f ca="1">+IF(AND(ISNUMBER(OFFSET('Sanitation Data'!$H$10,0,10*ROW('Sanitation Data'!H34))),'Data Summary'!DG40="Yes"),OFFSET('Sanitation Data'!$H$10,0,10*ROW('Sanitation Data'!H34)),NA())</f>
        <v>#N/A</v>
      </c>
      <c r="AS40" s="521" t="e">
        <f ca="1">+IF(AND(ISNUMBER(OFFSET('Sanitation Data'!$H$11,0,10*ROW('Sanitation Data'!H34))),'Data Summary'!DH40="Yes"),OFFSET('Sanitation Data'!$H$11,0,10*ROW('Sanitation Data'!H34)),NA())</f>
        <v>#N/A</v>
      </c>
      <c r="AT40" s="521" t="e">
        <f ca="1">+IF(AND(ISNUMBER(OFFSET('Sanitation Data'!$H$12,0,10*ROW('Sanitation Data'!H34))),'Data Summary'!DI40="Yes"),OFFSET('Sanitation Data'!$H$12,0,10*ROW('Sanitation Data'!H34)),NA())</f>
        <v>#N/A</v>
      </c>
      <c r="AU40" s="521" t="e">
        <f ca="1">+IF(AND(ISNUMBER(OFFSET('Sanitation Data'!$I$4,0,10*ROW('Sanitation Data'!I34))),'Data Summary'!DJ40="Yes"),100-OFFSET('Sanitation Data'!$I$4,0,10*ROW('Sanitation Data'!I34)),NA())</f>
        <v>#N/A</v>
      </c>
      <c r="AV40" s="521" t="e">
        <f ca="1">+IF(AND(ISNUMBER(OFFSET('Sanitation Data'!$I$6,0,10*ROW('Sanitation Data'!I34))),'Data Summary'!DK40="Yes"),OFFSET('Sanitation Data'!$I$6,0,10*ROW('Sanitation Data'!I34)),NA())</f>
        <v>#N/A</v>
      </c>
      <c r="AW40" s="521" t="e">
        <f ca="1">+IF(AND(ISNUMBER(OFFSET('Sanitation Data'!$I$10,0,10*ROW('Sanitation Data'!I34))),'Data Summary'!DL40="Yes"),OFFSET('Sanitation Data'!$I$10,0,10*ROW('Sanitation Data'!I34)),NA())</f>
        <v>#N/A</v>
      </c>
      <c r="AX40" s="521" t="e">
        <f ca="1">+IF(AND(ISNUMBER(OFFSET('Sanitation Data'!$I$11,0,10*ROW('Sanitation Data'!I34))),'Data Summary'!DM40="Yes"),OFFSET('Sanitation Data'!$I$11,0,10*ROW('Sanitation Data'!I34)),NA())</f>
        <v>#N/A</v>
      </c>
      <c r="AY40" s="521" t="e">
        <f ca="1">+IF(AND(ISNUMBER(OFFSET('Sanitation Data'!$I$12,0,10*ROW('Sanitation Data'!I34))),'Data Summary'!DN40="Yes"),OFFSET('Sanitation Data'!$I$12,0,10*ROW('Sanitation Data'!I34)),NA())</f>
        <v>#N/A</v>
      </c>
      <c r="AZ40" s="522" t="e">
        <f ca="1">+IF(AND(ISNUMBER(OFFSET('Hygiene Data'!$D$5,0,10*ROW('Hygiene Data'!D34))),'Data Summary'!DO40="Yes"),OFFSET('Hygiene Data'!$D$5,0,10*ROW('Hygiene Data'!D34)),NA())</f>
        <v>#N/A</v>
      </c>
      <c r="BA40" s="522" t="e">
        <f ca="1">+IF(AND(ISNUMBER(OFFSET('Hygiene Data'!$D$7,0,10*ROW('Hygiene Data'!D34))),'Data Summary'!DP40="Yes"),OFFSET('Hygiene Data'!$D$7,0,10*ROW('Hygiene Data'!D34)),NA())</f>
        <v>#N/A</v>
      </c>
      <c r="BB40" s="522" t="e">
        <f ca="1">+IF(AND(ISNUMBER(OFFSET('Hygiene Data'!$D$9,0,10*ROW('Hygiene Data'!D34))),'Data Summary'!DQ40="Yes"),OFFSET('Hygiene Data'!$D$9,0,10*ROW('Hygiene Data'!D34)),NA())</f>
        <v>#N/A</v>
      </c>
      <c r="BC40" s="522" t="e">
        <f ca="1">+IF(AND(ISNUMBER(OFFSET('Hygiene Data'!$E$5,0,10*ROW('Hygiene Data'!E34))),'Data Summary'!DR40="Yes"),OFFSET('Hygiene Data'!$E$5,0,10*ROW('Hygiene Data'!E34)),NA())</f>
        <v>#N/A</v>
      </c>
      <c r="BD40" s="522" t="e">
        <f ca="1">+IF(AND(ISNUMBER(OFFSET('Hygiene Data'!$E$7,0,10*ROW('Hygiene Data'!E34))),'Data Summary'!DS40="Yes"),OFFSET('Hygiene Data'!$E$7,0,10*ROW('Hygiene Data'!E34)),NA())</f>
        <v>#N/A</v>
      </c>
      <c r="BE40" s="522" t="e">
        <f ca="1">+IF(AND(ISNUMBER(OFFSET('Hygiene Data'!$E$9,0,10*ROW('Hygiene Data'!E34))),'Data Summary'!DT40="Yes"),OFFSET('Hygiene Data'!$E$9,0,10*ROW('Hygiene Data'!E34)),NA())</f>
        <v>#N/A</v>
      </c>
      <c r="BF40" s="522" t="e">
        <f ca="1">+IF(AND(ISNUMBER(OFFSET('Hygiene Data'!$F$5,0,10*ROW('Hygiene Data'!F34))),'Data Summary'!DU40="Yes"),OFFSET('Hygiene Data'!$F$5,0,10*ROW('Hygiene Data'!F34)),NA())</f>
        <v>#N/A</v>
      </c>
      <c r="BG40" s="522" t="e">
        <f ca="1">+IF(AND(ISNUMBER(OFFSET('Hygiene Data'!$F$7,0,10*ROW('Hygiene Data'!F34))),'Data Summary'!DV40="Yes"),OFFSET('Hygiene Data'!$F$7,0,10*ROW('Hygiene Data'!F34)),NA())</f>
        <v>#N/A</v>
      </c>
      <c r="BH40" s="522" t="e">
        <f ca="1">+IF(AND(ISNUMBER(OFFSET('Hygiene Data'!$F$9,0,10*ROW('Hygiene Data'!F34))),'Data Summary'!DW40="Yes"),OFFSET('Hygiene Data'!$F$9,0,10*ROW('Hygiene Data'!F34)),NA())</f>
        <v>#N/A</v>
      </c>
      <c r="BI40" s="522" t="e">
        <f ca="1">+IF(AND(ISNUMBER(OFFSET('Hygiene Data'!$G$5,0,10*ROW('Hygiene Data'!G34))),'Data Summary'!DX40="Yes"),OFFSET('Hygiene Data'!$G$5,0,10*ROW('Hygiene Data'!G34)),NA())</f>
        <v>#N/A</v>
      </c>
      <c r="BJ40" s="522" t="e">
        <f ca="1">+IF(AND(ISNUMBER(OFFSET('Hygiene Data'!$G$7,0,10*ROW('Hygiene Data'!G34))),'Data Summary'!DY40="Yes"),OFFSET('Hygiene Data'!$G$7,0,10*ROW('Hygiene Data'!G34)),NA())</f>
        <v>#N/A</v>
      </c>
      <c r="BK40" s="522" t="e">
        <f ca="1">+IF(AND(ISNUMBER(OFFSET('Hygiene Data'!$G$9,0,10*ROW('Hygiene Data'!G34))),'Data Summary'!DZ40="Yes"),OFFSET('Hygiene Data'!$G$9,0,10*ROW('Hygiene Data'!G34)),NA())</f>
        <v>#N/A</v>
      </c>
      <c r="BL40" s="522" t="e">
        <f ca="1">+IF(AND(ISNUMBER(OFFSET('Hygiene Data'!$H$5,0,10*ROW('Hygiene Data'!H34))),'Data Summary'!EA40="Yes"),OFFSET('Hygiene Data'!$H$5,0,10*ROW('Hygiene Data'!H34)),NA())</f>
        <v>#N/A</v>
      </c>
      <c r="BM40" s="522" t="e">
        <f ca="1">+IF(AND(ISNUMBER(OFFSET('Hygiene Data'!$H$7,0,10*ROW('Hygiene Data'!H34))),'Data Summary'!EB40="Yes"),OFFSET('Hygiene Data'!$H$7,0,10*ROW('Hygiene Data'!H34)),NA())</f>
        <v>#N/A</v>
      </c>
      <c r="BN40" s="522" t="e">
        <f ca="1">+IF(AND(ISNUMBER(OFFSET('Hygiene Data'!$H$9,0,10*ROW('Hygiene Data'!H34))),'Data Summary'!EC40="Yes"),OFFSET('Hygiene Data'!$H$9,0,10*ROW('Hygiene Data'!H34)),NA())</f>
        <v>#N/A</v>
      </c>
      <c r="BO40" s="522" t="e">
        <f ca="1">+IF(AND(ISNUMBER(OFFSET('Hygiene Data'!$I$5,0,10*ROW('Hygiene Data'!I34))),'Data Summary'!ED40="Yes"),OFFSET('Hygiene Data'!$I$5,0,10*ROW('Hygiene Data'!I34)),NA())</f>
        <v>#N/A</v>
      </c>
      <c r="BP40" s="522" t="e">
        <f ca="1">+IF(AND(ISNUMBER(OFFSET('Hygiene Data'!$I$7,0,10*ROW('Hygiene Data'!I34))),'Data Summary'!EE40="Yes"),OFFSET('Hygiene Data'!$I$7,0,10*ROW('Hygiene Data'!I34)),NA())</f>
        <v>#N/A</v>
      </c>
      <c r="BQ40" s="522" t="e">
        <f ca="1">+IF(AND(ISNUMBER(OFFSET('Hygiene Data'!$I$9,0,10*ROW('Hygiene Data'!I34))),'Data Summary'!EF40="Yes"),OFFSET('Hygiene Data'!$I$9,0,10*ROW('Hygiene Data'!I34)),NA())</f>
        <v>#N/A</v>
      </c>
    </row>
    <row r="41" spans="1:69" x14ac:dyDescent="0.25">
      <c r="A41" s="518" t="e">
        <f ca="1">+RIGHT('Data Summary'!A41,LEN('Data Summary'!A41)-9)</f>
        <v>#VALUE!</v>
      </c>
      <c r="B41" s="492" t="str">
        <f ca="1">+IF(ISTEXT('Data Summary'!B41),'Data Summary'!B41,"")</f>
        <v/>
      </c>
      <c r="C41" s="519" t="e">
        <f ca="1">+VALUE('Data Summary'!C41)</f>
        <v>#VALUE!</v>
      </c>
      <c r="D41" s="520" t="e">
        <f ca="1">+IF(AND(ISNUMBER(OFFSET('Water Data'!$D$4,0,10*ROW('Water Data'!D35))),'Data Summary'!BS41="Yes"),100-OFFSET('Water Data'!$D$4,0,10*ROW('Water Data'!D35)),NA())</f>
        <v>#N/A</v>
      </c>
      <c r="E41" s="520" t="e">
        <f ca="1">+IF(AND(ISNUMBER(OFFSET('Water Data'!$D$6,0,10*ROW('Water Data'!D35))),'Data Summary'!BT41="Yes"),OFFSET('Water Data'!$D$6,0,10*ROW('Water Data'!D35)),NA())</f>
        <v>#N/A</v>
      </c>
      <c r="F41" s="520" t="e">
        <f ca="1">+IF(AND(ISNUMBER(OFFSET('Water Data'!$D$9,0,10*ROW('Water Data'!D35))),'Data Summary'!BU41="Yes"),OFFSET('Water Data'!$D$9,0,10*ROW('Water Data'!D35)),NA())</f>
        <v>#N/A</v>
      </c>
      <c r="G41" s="520" t="e">
        <f ca="1">+IF(AND(ISNUMBER(OFFSET('Water Data'!$E$4,0,10*ROW('Water Data'!E35))),'Data Summary'!BV41="Yes"),100-OFFSET('Water Data'!$E$4,0,10*ROW('Water Data'!E35)),NA())</f>
        <v>#N/A</v>
      </c>
      <c r="H41" s="520" t="e">
        <f ca="1">+IF(AND(ISNUMBER(OFFSET('Water Data'!$E$6,0,10*ROW('Water Data'!E35))),'Data Summary'!BW41="Yes"),OFFSET('Water Data'!$E$6,0,10*ROW('Water Data'!E35)),NA())</f>
        <v>#N/A</v>
      </c>
      <c r="I41" s="520" t="e">
        <f ca="1">+IF(AND(ISNUMBER(OFFSET('Water Data'!$E$9,0,10*ROW('Water Data'!E35))),'Data Summary'!BX41="Yes"),OFFSET('Water Data'!$E$9,0,10*ROW('Water Data'!E35)),NA())</f>
        <v>#N/A</v>
      </c>
      <c r="J41" s="520" t="e">
        <f ca="1">+IF(AND(ISNUMBER(OFFSET('Water Data'!$F$4,0,10*ROW('Water Data'!F35))),'Data Summary'!BY41="Yes"),100-OFFSET('Water Data'!$F$4,0,10*ROW('Water Data'!F35)),NA())</f>
        <v>#N/A</v>
      </c>
      <c r="K41" s="520" t="e">
        <f ca="1">+IF(AND(ISNUMBER(OFFSET('Water Data'!$F$6,0,10*ROW('Water Data'!F35))),'Data Summary'!BZ41="Yes"),OFFSET('Water Data'!$F$6,0,10*ROW('Water Data'!F35)),NA())</f>
        <v>#N/A</v>
      </c>
      <c r="L41" s="520" t="e">
        <f ca="1">+IF(AND(ISNUMBER(OFFSET('Water Data'!$F$9,0,10*ROW('Water Data'!F35))),'Data Summary'!CA41="Yes"),OFFSET('Water Data'!$F$9,0,10*ROW('Water Data'!F35)),NA())</f>
        <v>#N/A</v>
      </c>
      <c r="M41" s="520" t="e">
        <f ca="1">+IF(AND(ISNUMBER(OFFSET('Water Data'!$G$4,0,10*ROW('Water Data'!G35))),'Data Summary'!CB41="Yes"),100-OFFSET('Water Data'!$G$4,0,10*ROW('Water Data'!G35)),NA())</f>
        <v>#N/A</v>
      </c>
      <c r="N41" s="520" t="e">
        <f ca="1">+IF(AND(ISNUMBER(OFFSET('Water Data'!$G$6,0,10*ROW('Water Data'!G35))),'Data Summary'!CC41="Yes"),OFFSET('Water Data'!$G$6,0,10*ROW('Water Data'!G35)),NA())</f>
        <v>#N/A</v>
      </c>
      <c r="O41" s="520" t="e">
        <f ca="1">+IF(AND(ISNUMBER(OFFSET('Water Data'!$G$9,0,10*ROW('Water Data'!G35))),'Data Summary'!CD41="Yes"),OFFSET('Water Data'!$G$9,0,10*ROW('Water Data'!G35)),NA())</f>
        <v>#N/A</v>
      </c>
      <c r="P41" s="520" t="e">
        <f ca="1">+IF(AND(ISNUMBER(OFFSET('Water Data'!$H$4,0,10*ROW('Water Data'!H35))),'Data Summary'!CE41="Yes"),100-OFFSET('Water Data'!$H$4,0,10*ROW('Water Data'!H35)),NA())</f>
        <v>#N/A</v>
      </c>
      <c r="Q41" s="520" t="e">
        <f ca="1">+IF(AND(ISNUMBER(OFFSET('Water Data'!$H$6,0,10*ROW('Water Data'!H35))),'Data Summary'!CF41="Yes"),OFFSET('Water Data'!$H$6,0,10*ROW('Water Data'!H35)),NA())</f>
        <v>#N/A</v>
      </c>
      <c r="R41" s="520" t="e">
        <f ca="1">+IF(AND(ISNUMBER(OFFSET('Water Data'!$H$9,0,10*ROW('Water Data'!H35))),'Data Summary'!CG41="Yes"),OFFSET('Water Data'!$H$9,0,10*ROW('Water Data'!H35)),NA())</f>
        <v>#N/A</v>
      </c>
      <c r="S41" s="520" t="e">
        <f ca="1">+IF(AND(ISNUMBER(OFFSET('Water Data'!$I$4,0,10*ROW('Water Data'!I35))),'Data Summary'!CH41="Yes"),100-OFFSET('Water Data'!$I$4,0,10*ROW('Water Data'!I35)),NA())</f>
        <v>#N/A</v>
      </c>
      <c r="T41" s="520" t="e">
        <f ca="1">+IF(AND(ISNUMBER(OFFSET('Water Data'!$I$6,0,10*ROW('Water Data'!I35))),'Data Summary'!CI41="Yes"),OFFSET('Water Data'!$I$6,0,10*ROW('Water Data'!I35)),NA())</f>
        <v>#N/A</v>
      </c>
      <c r="U41" s="520" t="e">
        <f ca="1">+IF(AND(ISNUMBER(OFFSET('Water Data'!$I$9,0,10*ROW('Water Data'!I35))),'Data Summary'!CJ41="Yes"),OFFSET('Water Data'!$I$9,0,10*ROW('Water Data'!I35)),NA())</f>
        <v>#N/A</v>
      </c>
      <c r="V41" s="521" t="e">
        <f ca="1">+IF(AND(ISNUMBER(OFFSET('Sanitation Data'!$D$4,0,10*ROW('Sanitation Data'!D35))),'Data Summary'!CK41="Yes"),100-OFFSET('Sanitation Data'!$D$4,0,10*ROW('Sanitation Data'!D35)),NA())</f>
        <v>#N/A</v>
      </c>
      <c r="W41" s="521" t="e">
        <f ca="1">+IF(AND(ISNUMBER(OFFSET('Sanitation Data'!$D$6,0,10*ROW('Sanitation Data'!D35))),'Data Summary'!CL41="Yes"),OFFSET('Sanitation Data'!$D$6,0,10*ROW('Sanitation Data'!D35)),NA())</f>
        <v>#N/A</v>
      </c>
      <c r="X41" s="521" t="e">
        <f ca="1">+IF(AND(ISNUMBER(OFFSET('Sanitation Data'!$D$10,0,10*ROW('Sanitation Data'!D35))),'Data Summary'!CM41="Yes"),OFFSET('Sanitation Data'!$D$10,0,10*ROW('Sanitation Data'!D35)),NA())</f>
        <v>#N/A</v>
      </c>
      <c r="Y41" s="521" t="e">
        <f ca="1">+IF(AND(ISNUMBER(OFFSET('Sanitation Data'!$D$11,0,10*ROW('Sanitation Data'!D35))),'Data Summary'!CN41="Yes"),OFFSET('Sanitation Data'!$D$11,0,10*ROW('Sanitation Data'!D35)),NA())</f>
        <v>#N/A</v>
      </c>
      <c r="Z41" s="521" t="e">
        <f ca="1">+IF(AND(ISNUMBER(OFFSET('Sanitation Data'!$D$12,0,10*ROW('Sanitation Data'!D35))),'Data Summary'!CO41="Yes"),OFFSET('Sanitation Data'!$D$12,0,10*ROW('Sanitation Data'!D35)),NA())</f>
        <v>#N/A</v>
      </c>
      <c r="AA41" s="521" t="e">
        <f ca="1">+IF(AND(ISNUMBER(OFFSET('Sanitation Data'!$E$4,0,10*ROW('Sanitation Data'!E35))),'Data Summary'!CP41="Yes"),100-OFFSET('Sanitation Data'!$E$4,0,10*ROW('Sanitation Data'!E35)),NA())</f>
        <v>#N/A</v>
      </c>
      <c r="AB41" s="521" t="e">
        <f ca="1">+IF(AND(ISNUMBER(OFFSET('Sanitation Data'!$E$6,0,10*ROW('Sanitation Data'!E35))),'Data Summary'!CQ41="Yes"),OFFSET('Sanitation Data'!$E$6,0,10*ROW('Sanitation Data'!E35)),NA())</f>
        <v>#N/A</v>
      </c>
      <c r="AC41" s="521" t="e">
        <f ca="1">+IF(AND(ISNUMBER(OFFSET('Sanitation Data'!$E$10,0,10*ROW('Sanitation Data'!E35))),'Data Summary'!CR41="Yes"),OFFSET('Sanitation Data'!$E$10,0,10*ROW('Sanitation Data'!E35)),NA())</f>
        <v>#N/A</v>
      </c>
      <c r="AD41" s="521" t="e">
        <f ca="1">+IF(AND(ISNUMBER(OFFSET('Sanitation Data'!$E$11,0,10*ROW('Sanitation Data'!E35))),'Data Summary'!CS41="Yes"),OFFSET('Sanitation Data'!$E$11,0,10*ROW('Sanitation Data'!E35)),NA())</f>
        <v>#N/A</v>
      </c>
      <c r="AE41" s="521" t="e">
        <f ca="1">+IF(AND(ISNUMBER(OFFSET('Sanitation Data'!$E$12,0,10*ROW('Sanitation Data'!E35))),'Data Summary'!CT41="Yes"),OFFSET('Sanitation Data'!$E$12,0,10*ROW('Sanitation Data'!E35)),NA())</f>
        <v>#N/A</v>
      </c>
      <c r="AF41" s="521" t="e">
        <f ca="1">+IF(AND(ISNUMBER(OFFSET('Sanitation Data'!$F$4,0,10*ROW('Sanitation Data'!F35))),'Data Summary'!CU41="Yes"),100-OFFSET('Sanitation Data'!$F$4,0,10*ROW('Sanitation Data'!F35)),NA())</f>
        <v>#N/A</v>
      </c>
      <c r="AG41" s="521" t="e">
        <f ca="1">+IF(AND(ISNUMBER(OFFSET('Sanitation Data'!$F$6,0,10*ROW('Sanitation Data'!F35))),'Data Summary'!CV41="Yes"),OFFSET('Sanitation Data'!$F$6,0,10*ROW('Sanitation Data'!F35)),NA())</f>
        <v>#N/A</v>
      </c>
      <c r="AH41" s="521" t="e">
        <f ca="1">+IF(AND(ISNUMBER(OFFSET('Sanitation Data'!$F$10,0,10*ROW('Sanitation Data'!F35))),'Data Summary'!CW41="Yes"),OFFSET('Sanitation Data'!$F$10,0,10*ROW('Sanitation Data'!F35)),NA())</f>
        <v>#N/A</v>
      </c>
      <c r="AI41" s="521" t="e">
        <f ca="1">+IF(AND(ISNUMBER(OFFSET('Sanitation Data'!$F$11,0,10*ROW('Sanitation Data'!F35))),'Data Summary'!CX41="Yes"),OFFSET('Sanitation Data'!$F$11,0,10*ROW('Sanitation Data'!F35)),NA())</f>
        <v>#N/A</v>
      </c>
      <c r="AJ41" s="521" t="e">
        <f ca="1">+IF(AND(ISNUMBER(OFFSET('Sanitation Data'!$F$12,0,10*ROW('Sanitation Data'!F35))),'Data Summary'!CY41="Yes"),OFFSET('Sanitation Data'!$F$12,0,10*ROW('Sanitation Data'!F35)),NA())</f>
        <v>#N/A</v>
      </c>
      <c r="AK41" s="521" t="e">
        <f ca="1">+IF(AND(ISNUMBER(OFFSET('Sanitation Data'!$G$4,0,10*ROW('Sanitation Data'!G35))),'Data Summary'!CZ41="Yes"),100-OFFSET('Sanitation Data'!$G$4,0,10*ROW('Sanitation Data'!G35)),NA())</f>
        <v>#N/A</v>
      </c>
      <c r="AL41" s="521" t="e">
        <f ca="1">+IF(AND(ISNUMBER(OFFSET('Sanitation Data'!$G$6,0,10*ROW('Sanitation Data'!G35))),'Data Summary'!DA41="Yes"),OFFSET('Sanitation Data'!$G$6,0,10*ROW('Sanitation Data'!G35)),NA())</f>
        <v>#N/A</v>
      </c>
      <c r="AM41" s="521" t="e">
        <f ca="1">+IF(AND(ISNUMBER(OFFSET('Sanitation Data'!$G$10,0,10*ROW('Sanitation Data'!G35))),'Data Summary'!DB41="Yes"),OFFSET('Sanitation Data'!$G$10,0,10*ROW('Sanitation Data'!G35)),NA())</f>
        <v>#N/A</v>
      </c>
      <c r="AN41" s="521" t="e">
        <f ca="1">+IF(AND(ISNUMBER(OFFSET('Sanitation Data'!$G$11,0,10*ROW('Sanitation Data'!G35))),'Data Summary'!DC41="Yes"),OFFSET('Sanitation Data'!$G$11,0,10*ROW('Sanitation Data'!G35)),NA())</f>
        <v>#N/A</v>
      </c>
      <c r="AO41" s="521" t="e">
        <f ca="1">+IF(AND(ISNUMBER(OFFSET('Sanitation Data'!$G$12,0,10*ROW('Sanitation Data'!G35))),'Data Summary'!DD41="Yes"),OFFSET('Sanitation Data'!$G$12,0,10*ROW('Sanitation Data'!G35)),NA())</f>
        <v>#N/A</v>
      </c>
      <c r="AP41" s="521" t="e">
        <f ca="1">+IF(AND(ISNUMBER(OFFSET('Sanitation Data'!$H$4,0,10*ROW('Sanitation Data'!H35))),'Data Summary'!DE41="Yes"),100-OFFSET('Sanitation Data'!$H$4,0,10*ROW('Sanitation Data'!H35)),NA())</f>
        <v>#N/A</v>
      </c>
      <c r="AQ41" s="521" t="e">
        <f ca="1">+IF(AND(ISNUMBER(OFFSET('Sanitation Data'!$H$6,0,10*ROW('Sanitation Data'!H35))),'Data Summary'!DF41="Yes"),OFFSET('Sanitation Data'!$H$6,0,10*ROW('Sanitation Data'!H35)),NA())</f>
        <v>#N/A</v>
      </c>
      <c r="AR41" s="521" t="e">
        <f ca="1">+IF(AND(ISNUMBER(OFFSET('Sanitation Data'!$H$10,0,10*ROW('Sanitation Data'!H35))),'Data Summary'!DG41="Yes"),OFFSET('Sanitation Data'!$H$10,0,10*ROW('Sanitation Data'!H35)),NA())</f>
        <v>#N/A</v>
      </c>
      <c r="AS41" s="521" t="e">
        <f ca="1">+IF(AND(ISNUMBER(OFFSET('Sanitation Data'!$H$11,0,10*ROW('Sanitation Data'!H35))),'Data Summary'!DH41="Yes"),OFFSET('Sanitation Data'!$H$11,0,10*ROW('Sanitation Data'!H35)),NA())</f>
        <v>#N/A</v>
      </c>
      <c r="AT41" s="521" t="e">
        <f ca="1">+IF(AND(ISNUMBER(OFFSET('Sanitation Data'!$H$12,0,10*ROW('Sanitation Data'!H35))),'Data Summary'!DI41="Yes"),OFFSET('Sanitation Data'!$H$12,0,10*ROW('Sanitation Data'!H35)),NA())</f>
        <v>#N/A</v>
      </c>
      <c r="AU41" s="521" t="e">
        <f ca="1">+IF(AND(ISNUMBER(OFFSET('Sanitation Data'!$I$4,0,10*ROW('Sanitation Data'!I35))),'Data Summary'!DJ41="Yes"),100-OFFSET('Sanitation Data'!$I$4,0,10*ROW('Sanitation Data'!I35)),NA())</f>
        <v>#N/A</v>
      </c>
      <c r="AV41" s="521" t="e">
        <f ca="1">+IF(AND(ISNUMBER(OFFSET('Sanitation Data'!$I$6,0,10*ROW('Sanitation Data'!I35))),'Data Summary'!DK41="Yes"),OFFSET('Sanitation Data'!$I$6,0,10*ROW('Sanitation Data'!I35)),NA())</f>
        <v>#N/A</v>
      </c>
      <c r="AW41" s="521" t="e">
        <f ca="1">+IF(AND(ISNUMBER(OFFSET('Sanitation Data'!$I$10,0,10*ROW('Sanitation Data'!I35))),'Data Summary'!DL41="Yes"),OFFSET('Sanitation Data'!$I$10,0,10*ROW('Sanitation Data'!I35)),NA())</f>
        <v>#N/A</v>
      </c>
      <c r="AX41" s="521" t="e">
        <f ca="1">+IF(AND(ISNUMBER(OFFSET('Sanitation Data'!$I$11,0,10*ROW('Sanitation Data'!I35))),'Data Summary'!DM41="Yes"),OFFSET('Sanitation Data'!$I$11,0,10*ROW('Sanitation Data'!I35)),NA())</f>
        <v>#N/A</v>
      </c>
      <c r="AY41" s="521" t="e">
        <f ca="1">+IF(AND(ISNUMBER(OFFSET('Sanitation Data'!$I$12,0,10*ROW('Sanitation Data'!I35))),'Data Summary'!DN41="Yes"),OFFSET('Sanitation Data'!$I$12,0,10*ROW('Sanitation Data'!I35)),NA())</f>
        <v>#N/A</v>
      </c>
      <c r="AZ41" s="522" t="e">
        <f ca="1">+IF(AND(ISNUMBER(OFFSET('Hygiene Data'!$D$5,0,10*ROW('Hygiene Data'!D35))),'Data Summary'!DO41="Yes"),OFFSET('Hygiene Data'!$D$5,0,10*ROW('Hygiene Data'!D35)),NA())</f>
        <v>#N/A</v>
      </c>
      <c r="BA41" s="522" t="e">
        <f ca="1">+IF(AND(ISNUMBER(OFFSET('Hygiene Data'!$D$7,0,10*ROW('Hygiene Data'!D35))),'Data Summary'!DP41="Yes"),OFFSET('Hygiene Data'!$D$7,0,10*ROW('Hygiene Data'!D35)),NA())</f>
        <v>#N/A</v>
      </c>
      <c r="BB41" s="522" t="e">
        <f ca="1">+IF(AND(ISNUMBER(OFFSET('Hygiene Data'!$D$9,0,10*ROW('Hygiene Data'!D35))),'Data Summary'!DQ41="Yes"),OFFSET('Hygiene Data'!$D$9,0,10*ROW('Hygiene Data'!D35)),NA())</f>
        <v>#N/A</v>
      </c>
      <c r="BC41" s="522" t="e">
        <f ca="1">+IF(AND(ISNUMBER(OFFSET('Hygiene Data'!$E$5,0,10*ROW('Hygiene Data'!E35))),'Data Summary'!DR41="Yes"),OFFSET('Hygiene Data'!$E$5,0,10*ROW('Hygiene Data'!E35)),NA())</f>
        <v>#N/A</v>
      </c>
      <c r="BD41" s="522" t="e">
        <f ca="1">+IF(AND(ISNUMBER(OFFSET('Hygiene Data'!$E$7,0,10*ROW('Hygiene Data'!E35))),'Data Summary'!DS41="Yes"),OFFSET('Hygiene Data'!$E$7,0,10*ROW('Hygiene Data'!E35)),NA())</f>
        <v>#N/A</v>
      </c>
      <c r="BE41" s="522" t="e">
        <f ca="1">+IF(AND(ISNUMBER(OFFSET('Hygiene Data'!$E$9,0,10*ROW('Hygiene Data'!E35))),'Data Summary'!DT41="Yes"),OFFSET('Hygiene Data'!$E$9,0,10*ROW('Hygiene Data'!E35)),NA())</f>
        <v>#N/A</v>
      </c>
      <c r="BF41" s="522" t="e">
        <f ca="1">+IF(AND(ISNUMBER(OFFSET('Hygiene Data'!$F$5,0,10*ROW('Hygiene Data'!F35))),'Data Summary'!DU41="Yes"),OFFSET('Hygiene Data'!$F$5,0,10*ROW('Hygiene Data'!F35)),NA())</f>
        <v>#N/A</v>
      </c>
      <c r="BG41" s="522" t="e">
        <f ca="1">+IF(AND(ISNUMBER(OFFSET('Hygiene Data'!$F$7,0,10*ROW('Hygiene Data'!F35))),'Data Summary'!DV41="Yes"),OFFSET('Hygiene Data'!$F$7,0,10*ROW('Hygiene Data'!F35)),NA())</f>
        <v>#N/A</v>
      </c>
      <c r="BH41" s="522" t="e">
        <f ca="1">+IF(AND(ISNUMBER(OFFSET('Hygiene Data'!$F$9,0,10*ROW('Hygiene Data'!F35))),'Data Summary'!DW41="Yes"),OFFSET('Hygiene Data'!$F$9,0,10*ROW('Hygiene Data'!F35)),NA())</f>
        <v>#N/A</v>
      </c>
      <c r="BI41" s="522" t="e">
        <f ca="1">+IF(AND(ISNUMBER(OFFSET('Hygiene Data'!$G$5,0,10*ROW('Hygiene Data'!G35))),'Data Summary'!DX41="Yes"),OFFSET('Hygiene Data'!$G$5,0,10*ROW('Hygiene Data'!G35)),NA())</f>
        <v>#N/A</v>
      </c>
      <c r="BJ41" s="522" t="e">
        <f ca="1">+IF(AND(ISNUMBER(OFFSET('Hygiene Data'!$G$7,0,10*ROW('Hygiene Data'!G35))),'Data Summary'!DY41="Yes"),OFFSET('Hygiene Data'!$G$7,0,10*ROW('Hygiene Data'!G35)),NA())</f>
        <v>#N/A</v>
      </c>
      <c r="BK41" s="522" t="e">
        <f ca="1">+IF(AND(ISNUMBER(OFFSET('Hygiene Data'!$G$9,0,10*ROW('Hygiene Data'!G35))),'Data Summary'!DZ41="Yes"),OFFSET('Hygiene Data'!$G$9,0,10*ROW('Hygiene Data'!G35)),NA())</f>
        <v>#N/A</v>
      </c>
      <c r="BL41" s="522" t="e">
        <f ca="1">+IF(AND(ISNUMBER(OFFSET('Hygiene Data'!$H$5,0,10*ROW('Hygiene Data'!H35))),'Data Summary'!EA41="Yes"),OFFSET('Hygiene Data'!$H$5,0,10*ROW('Hygiene Data'!H35)),NA())</f>
        <v>#N/A</v>
      </c>
      <c r="BM41" s="522" t="e">
        <f ca="1">+IF(AND(ISNUMBER(OFFSET('Hygiene Data'!$H$7,0,10*ROW('Hygiene Data'!H35))),'Data Summary'!EB41="Yes"),OFFSET('Hygiene Data'!$H$7,0,10*ROW('Hygiene Data'!H35)),NA())</f>
        <v>#N/A</v>
      </c>
      <c r="BN41" s="522" t="e">
        <f ca="1">+IF(AND(ISNUMBER(OFFSET('Hygiene Data'!$H$9,0,10*ROW('Hygiene Data'!H35))),'Data Summary'!EC41="Yes"),OFFSET('Hygiene Data'!$H$9,0,10*ROW('Hygiene Data'!H35)),NA())</f>
        <v>#N/A</v>
      </c>
      <c r="BO41" s="522" t="e">
        <f ca="1">+IF(AND(ISNUMBER(OFFSET('Hygiene Data'!$I$5,0,10*ROW('Hygiene Data'!I35))),'Data Summary'!ED41="Yes"),OFFSET('Hygiene Data'!$I$5,0,10*ROW('Hygiene Data'!I35)),NA())</f>
        <v>#N/A</v>
      </c>
      <c r="BP41" s="522" t="e">
        <f ca="1">+IF(AND(ISNUMBER(OFFSET('Hygiene Data'!$I$7,0,10*ROW('Hygiene Data'!I35))),'Data Summary'!EE41="Yes"),OFFSET('Hygiene Data'!$I$7,0,10*ROW('Hygiene Data'!I35)),NA())</f>
        <v>#N/A</v>
      </c>
      <c r="BQ41" s="522" t="e">
        <f ca="1">+IF(AND(ISNUMBER(OFFSET('Hygiene Data'!$I$9,0,10*ROW('Hygiene Data'!I35))),'Data Summary'!EF41="Yes"),OFFSET('Hygiene Data'!$I$9,0,10*ROW('Hygiene Data'!I35)),NA())</f>
        <v>#N/A</v>
      </c>
    </row>
    <row r="42" spans="1:69" x14ac:dyDescent="0.25">
      <c r="A42" s="518" t="e">
        <f ca="1">+RIGHT('Data Summary'!A42,LEN('Data Summary'!A42)-9)</f>
        <v>#VALUE!</v>
      </c>
      <c r="B42" s="492" t="str">
        <f ca="1">+IF(ISTEXT('Data Summary'!B42),'Data Summary'!B42,"")</f>
        <v/>
      </c>
      <c r="C42" s="519" t="e">
        <f ca="1">+VALUE('Data Summary'!C42)</f>
        <v>#VALUE!</v>
      </c>
      <c r="D42" s="520" t="e">
        <f ca="1">+IF(AND(ISNUMBER(OFFSET('Water Data'!$D$4,0,10*ROW('Water Data'!D36))),'Data Summary'!BS42="Yes"),100-OFFSET('Water Data'!$D$4,0,10*ROW('Water Data'!D36)),NA())</f>
        <v>#N/A</v>
      </c>
      <c r="E42" s="520" t="e">
        <f ca="1">+IF(AND(ISNUMBER(OFFSET('Water Data'!$D$6,0,10*ROW('Water Data'!D36))),'Data Summary'!BT42="Yes"),OFFSET('Water Data'!$D$6,0,10*ROW('Water Data'!D36)),NA())</f>
        <v>#N/A</v>
      </c>
      <c r="F42" s="520" t="e">
        <f ca="1">+IF(AND(ISNUMBER(OFFSET('Water Data'!$D$9,0,10*ROW('Water Data'!D36))),'Data Summary'!BU42="Yes"),OFFSET('Water Data'!$D$9,0,10*ROW('Water Data'!D36)),NA())</f>
        <v>#N/A</v>
      </c>
      <c r="G42" s="520" t="e">
        <f ca="1">+IF(AND(ISNUMBER(OFFSET('Water Data'!$E$4,0,10*ROW('Water Data'!E36))),'Data Summary'!BV42="Yes"),100-OFFSET('Water Data'!$E$4,0,10*ROW('Water Data'!E36)),NA())</f>
        <v>#N/A</v>
      </c>
      <c r="H42" s="520" t="e">
        <f ca="1">+IF(AND(ISNUMBER(OFFSET('Water Data'!$E$6,0,10*ROW('Water Data'!E36))),'Data Summary'!BW42="Yes"),OFFSET('Water Data'!$E$6,0,10*ROW('Water Data'!E36)),NA())</f>
        <v>#N/A</v>
      </c>
      <c r="I42" s="520" t="e">
        <f ca="1">+IF(AND(ISNUMBER(OFFSET('Water Data'!$E$9,0,10*ROW('Water Data'!E36))),'Data Summary'!BX42="Yes"),OFFSET('Water Data'!$E$9,0,10*ROW('Water Data'!E36)),NA())</f>
        <v>#N/A</v>
      </c>
      <c r="J42" s="520" t="e">
        <f ca="1">+IF(AND(ISNUMBER(OFFSET('Water Data'!$F$4,0,10*ROW('Water Data'!F36))),'Data Summary'!BY42="Yes"),100-OFFSET('Water Data'!$F$4,0,10*ROW('Water Data'!F36)),NA())</f>
        <v>#N/A</v>
      </c>
      <c r="K42" s="520" t="e">
        <f ca="1">+IF(AND(ISNUMBER(OFFSET('Water Data'!$F$6,0,10*ROW('Water Data'!F36))),'Data Summary'!BZ42="Yes"),OFFSET('Water Data'!$F$6,0,10*ROW('Water Data'!F36)),NA())</f>
        <v>#N/A</v>
      </c>
      <c r="L42" s="520" t="e">
        <f ca="1">+IF(AND(ISNUMBER(OFFSET('Water Data'!$F$9,0,10*ROW('Water Data'!F36))),'Data Summary'!CA42="Yes"),OFFSET('Water Data'!$F$9,0,10*ROW('Water Data'!F36)),NA())</f>
        <v>#N/A</v>
      </c>
      <c r="M42" s="520" t="e">
        <f ca="1">+IF(AND(ISNUMBER(OFFSET('Water Data'!$G$4,0,10*ROW('Water Data'!G36))),'Data Summary'!CB42="Yes"),100-OFFSET('Water Data'!$G$4,0,10*ROW('Water Data'!G36)),NA())</f>
        <v>#N/A</v>
      </c>
      <c r="N42" s="520" t="e">
        <f ca="1">+IF(AND(ISNUMBER(OFFSET('Water Data'!$G$6,0,10*ROW('Water Data'!G36))),'Data Summary'!CC42="Yes"),OFFSET('Water Data'!$G$6,0,10*ROW('Water Data'!G36)),NA())</f>
        <v>#N/A</v>
      </c>
      <c r="O42" s="520" t="e">
        <f ca="1">+IF(AND(ISNUMBER(OFFSET('Water Data'!$G$9,0,10*ROW('Water Data'!G36))),'Data Summary'!CD42="Yes"),OFFSET('Water Data'!$G$9,0,10*ROW('Water Data'!G36)),NA())</f>
        <v>#N/A</v>
      </c>
      <c r="P42" s="520" t="e">
        <f ca="1">+IF(AND(ISNUMBER(OFFSET('Water Data'!$H$4,0,10*ROW('Water Data'!H36))),'Data Summary'!CE42="Yes"),100-OFFSET('Water Data'!$H$4,0,10*ROW('Water Data'!H36)),NA())</f>
        <v>#N/A</v>
      </c>
      <c r="Q42" s="520" t="e">
        <f ca="1">+IF(AND(ISNUMBER(OFFSET('Water Data'!$H$6,0,10*ROW('Water Data'!H36))),'Data Summary'!CF42="Yes"),OFFSET('Water Data'!$H$6,0,10*ROW('Water Data'!H36)),NA())</f>
        <v>#N/A</v>
      </c>
      <c r="R42" s="520" t="e">
        <f ca="1">+IF(AND(ISNUMBER(OFFSET('Water Data'!$H$9,0,10*ROW('Water Data'!H36))),'Data Summary'!CG42="Yes"),OFFSET('Water Data'!$H$9,0,10*ROW('Water Data'!H36)),NA())</f>
        <v>#N/A</v>
      </c>
      <c r="S42" s="520" t="e">
        <f ca="1">+IF(AND(ISNUMBER(OFFSET('Water Data'!$I$4,0,10*ROW('Water Data'!I36))),'Data Summary'!CH42="Yes"),100-OFFSET('Water Data'!$I$4,0,10*ROW('Water Data'!I36)),NA())</f>
        <v>#N/A</v>
      </c>
      <c r="T42" s="520" t="e">
        <f ca="1">+IF(AND(ISNUMBER(OFFSET('Water Data'!$I$6,0,10*ROW('Water Data'!I36))),'Data Summary'!CI42="Yes"),OFFSET('Water Data'!$I$6,0,10*ROW('Water Data'!I36)),NA())</f>
        <v>#N/A</v>
      </c>
      <c r="U42" s="520" t="e">
        <f ca="1">+IF(AND(ISNUMBER(OFFSET('Water Data'!$I$9,0,10*ROW('Water Data'!I36))),'Data Summary'!CJ42="Yes"),OFFSET('Water Data'!$I$9,0,10*ROW('Water Data'!I36)),NA())</f>
        <v>#N/A</v>
      </c>
      <c r="V42" s="521" t="e">
        <f ca="1">+IF(AND(ISNUMBER(OFFSET('Sanitation Data'!$D$4,0,10*ROW('Sanitation Data'!D36))),'Data Summary'!CK42="Yes"),100-OFFSET('Sanitation Data'!$D$4,0,10*ROW('Sanitation Data'!D36)),NA())</f>
        <v>#N/A</v>
      </c>
      <c r="W42" s="521" t="e">
        <f ca="1">+IF(AND(ISNUMBER(OFFSET('Sanitation Data'!$D$6,0,10*ROW('Sanitation Data'!D36))),'Data Summary'!CL42="Yes"),OFFSET('Sanitation Data'!$D$6,0,10*ROW('Sanitation Data'!D36)),NA())</f>
        <v>#N/A</v>
      </c>
      <c r="X42" s="521" t="e">
        <f ca="1">+IF(AND(ISNUMBER(OFFSET('Sanitation Data'!$D$10,0,10*ROW('Sanitation Data'!D36))),'Data Summary'!CM42="Yes"),OFFSET('Sanitation Data'!$D$10,0,10*ROW('Sanitation Data'!D36)),NA())</f>
        <v>#N/A</v>
      </c>
      <c r="Y42" s="521" t="e">
        <f ca="1">+IF(AND(ISNUMBER(OFFSET('Sanitation Data'!$D$11,0,10*ROW('Sanitation Data'!D36))),'Data Summary'!CN42="Yes"),OFFSET('Sanitation Data'!$D$11,0,10*ROW('Sanitation Data'!D36)),NA())</f>
        <v>#N/A</v>
      </c>
      <c r="Z42" s="521" t="e">
        <f ca="1">+IF(AND(ISNUMBER(OFFSET('Sanitation Data'!$D$12,0,10*ROW('Sanitation Data'!D36))),'Data Summary'!CO42="Yes"),OFFSET('Sanitation Data'!$D$12,0,10*ROW('Sanitation Data'!D36)),NA())</f>
        <v>#N/A</v>
      </c>
      <c r="AA42" s="521" t="e">
        <f ca="1">+IF(AND(ISNUMBER(OFFSET('Sanitation Data'!$E$4,0,10*ROW('Sanitation Data'!E36))),'Data Summary'!CP42="Yes"),100-OFFSET('Sanitation Data'!$E$4,0,10*ROW('Sanitation Data'!E36)),NA())</f>
        <v>#N/A</v>
      </c>
      <c r="AB42" s="521" t="e">
        <f ca="1">+IF(AND(ISNUMBER(OFFSET('Sanitation Data'!$E$6,0,10*ROW('Sanitation Data'!E36))),'Data Summary'!CQ42="Yes"),OFFSET('Sanitation Data'!$E$6,0,10*ROW('Sanitation Data'!E36)),NA())</f>
        <v>#N/A</v>
      </c>
      <c r="AC42" s="521" t="e">
        <f ca="1">+IF(AND(ISNUMBER(OFFSET('Sanitation Data'!$E$10,0,10*ROW('Sanitation Data'!E36))),'Data Summary'!CR42="Yes"),OFFSET('Sanitation Data'!$E$10,0,10*ROW('Sanitation Data'!E36)),NA())</f>
        <v>#N/A</v>
      </c>
      <c r="AD42" s="521" t="e">
        <f ca="1">+IF(AND(ISNUMBER(OFFSET('Sanitation Data'!$E$11,0,10*ROW('Sanitation Data'!E36))),'Data Summary'!CS42="Yes"),OFFSET('Sanitation Data'!$E$11,0,10*ROW('Sanitation Data'!E36)),NA())</f>
        <v>#N/A</v>
      </c>
      <c r="AE42" s="521" t="e">
        <f ca="1">+IF(AND(ISNUMBER(OFFSET('Sanitation Data'!$E$12,0,10*ROW('Sanitation Data'!E36))),'Data Summary'!CT42="Yes"),OFFSET('Sanitation Data'!$E$12,0,10*ROW('Sanitation Data'!E36)),NA())</f>
        <v>#N/A</v>
      </c>
      <c r="AF42" s="521" t="e">
        <f ca="1">+IF(AND(ISNUMBER(OFFSET('Sanitation Data'!$F$4,0,10*ROW('Sanitation Data'!F36))),'Data Summary'!CU42="Yes"),100-OFFSET('Sanitation Data'!$F$4,0,10*ROW('Sanitation Data'!F36)),NA())</f>
        <v>#N/A</v>
      </c>
      <c r="AG42" s="521" t="e">
        <f ca="1">+IF(AND(ISNUMBER(OFFSET('Sanitation Data'!$F$6,0,10*ROW('Sanitation Data'!F36))),'Data Summary'!CV42="Yes"),OFFSET('Sanitation Data'!$F$6,0,10*ROW('Sanitation Data'!F36)),NA())</f>
        <v>#N/A</v>
      </c>
      <c r="AH42" s="521" t="e">
        <f ca="1">+IF(AND(ISNUMBER(OFFSET('Sanitation Data'!$F$10,0,10*ROW('Sanitation Data'!F36))),'Data Summary'!CW42="Yes"),OFFSET('Sanitation Data'!$F$10,0,10*ROW('Sanitation Data'!F36)),NA())</f>
        <v>#N/A</v>
      </c>
      <c r="AI42" s="521" t="e">
        <f ca="1">+IF(AND(ISNUMBER(OFFSET('Sanitation Data'!$F$11,0,10*ROW('Sanitation Data'!F36))),'Data Summary'!CX42="Yes"),OFFSET('Sanitation Data'!$F$11,0,10*ROW('Sanitation Data'!F36)),NA())</f>
        <v>#N/A</v>
      </c>
      <c r="AJ42" s="521" t="e">
        <f ca="1">+IF(AND(ISNUMBER(OFFSET('Sanitation Data'!$F$12,0,10*ROW('Sanitation Data'!F36))),'Data Summary'!CY42="Yes"),OFFSET('Sanitation Data'!$F$12,0,10*ROW('Sanitation Data'!F36)),NA())</f>
        <v>#N/A</v>
      </c>
      <c r="AK42" s="521" t="e">
        <f ca="1">+IF(AND(ISNUMBER(OFFSET('Sanitation Data'!$G$4,0,10*ROW('Sanitation Data'!G36))),'Data Summary'!CZ42="Yes"),100-OFFSET('Sanitation Data'!$G$4,0,10*ROW('Sanitation Data'!G36)),NA())</f>
        <v>#N/A</v>
      </c>
      <c r="AL42" s="521" t="e">
        <f ca="1">+IF(AND(ISNUMBER(OFFSET('Sanitation Data'!$G$6,0,10*ROW('Sanitation Data'!G36))),'Data Summary'!DA42="Yes"),OFFSET('Sanitation Data'!$G$6,0,10*ROW('Sanitation Data'!G36)),NA())</f>
        <v>#N/A</v>
      </c>
      <c r="AM42" s="521" t="e">
        <f ca="1">+IF(AND(ISNUMBER(OFFSET('Sanitation Data'!$G$10,0,10*ROW('Sanitation Data'!G36))),'Data Summary'!DB42="Yes"),OFFSET('Sanitation Data'!$G$10,0,10*ROW('Sanitation Data'!G36)),NA())</f>
        <v>#N/A</v>
      </c>
      <c r="AN42" s="521" t="e">
        <f ca="1">+IF(AND(ISNUMBER(OFFSET('Sanitation Data'!$G$11,0,10*ROW('Sanitation Data'!G36))),'Data Summary'!DC42="Yes"),OFFSET('Sanitation Data'!$G$11,0,10*ROW('Sanitation Data'!G36)),NA())</f>
        <v>#N/A</v>
      </c>
      <c r="AO42" s="521" t="e">
        <f ca="1">+IF(AND(ISNUMBER(OFFSET('Sanitation Data'!$G$12,0,10*ROW('Sanitation Data'!G36))),'Data Summary'!DD42="Yes"),OFFSET('Sanitation Data'!$G$12,0,10*ROW('Sanitation Data'!G36)),NA())</f>
        <v>#N/A</v>
      </c>
      <c r="AP42" s="521" t="e">
        <f ca="1">+IF(AND(ISNUMBER(OFFSET('Sanitation Data'!$H$4,0,10*ROW('Sanitation Data'!H36))),'Data Summary'!DE42="Yes"),100-OFFSET('Sanitation Data'!$H$4,0,10*ROW('Sanitation Data'!H36)),NA())</f>
        <v>#N/A</v>
      </c>
      <c r="AQ42" s="521" t="e">
        <f ca="1">+IF(AND(ISNUMBER(OFFSET('Sanitation Data'!$H$6,0,10*ROW('Sanitation Data'!H36))),'Data Summary'!DF42="Yes"),OFFSET('Sanitation Data'!$H$6,0,10*ROW('Sanitation Data'!H36)),NA())</f>
        <v>#N/A</v>
      </c>
      <c r="AR42" s="521" t="e">
        <f ca="1">+IF(AND(ISNUMBER(OFFSET('Sanitation Data'!$H$10,0,10*ROW('Sanitation Data'!H36))),'Data Summary'!DG42="Yes"),OFFSET('Sanitation Data'!$H$10,0,10*ROW('Sanitation Data'!H36)),NA())</f>
        <v>#N/A</v>
      </c>
      <c r="AS42" s="521" t="e">
        <f ca="1">+IF(AND(ISNUMBER(OFFSET('Sanitation Data'!$H$11,0,10*ROW('Sanitation Data'!H36))),'Data Summary'!DH42="Yes"),OFFSET('Sanitation Data'!$H$11,0,10*ROW('Sanitation Data'!H36)),NA())</f>
        <v>#N/A</v>
      </c>
      <c r="AT42" s="521" t="e">
        <f ca="1">+IF(AND(ISNUMBER(OFFSET('Sanitation Data'!$H$12,0,10*ROW('Sanitation Data'!H36))),'Data Summary'!DI42="Yes"),OFFSET('Sanitation Data'!$H$12,0,10*ROW('Sanitation Data'!H36)),NA())</f>
        <v>#N/A</v>
      </c>
      <c r="AU42" s="521" t="e">
        <f ca="1">+IF(AND(ISNUMBER(OFFSET('Sanitation Data'!$I$4,0,10*ROW('Sanitation Data'!I36))),'Data Summary'!DJ42="Yes"),100-OFFSET('Sanitation Data'!$I$4,0,10*ROW('Sanitation Data'!I36)),NA())</f>
        <v>#N/A</v>
      </c>
      <c r="AV42" s="521" t="e">
        <f ca="1">+IF(AND(ISNUMBER(OFFSET('Sanitation Data'!$I$6,0,10*ROW('Sanitation Data'!I36))),'Data Summary'!DK42="Yes"),OFFSET('Sanitation Data'!$I$6,0,10*ROW('Sanitation Data'!I36)),NA())</f>
        <v>#N/A</v>
      </c>
      <c r="AW42" s="521" t="e">
        <f ca="1">+IF(AND(ISNUMBER(OFFSET('Sanitation Data'!$I$10,0,10*ROW('Sanitation Data'!I36))),'Data Summary'!DL42="Yes"),OFFSET('Sanitation Data'!$I$10,0,10*ROW('Sanitation Data'!I36)),NA())</f>
        <v>#N/A</v>
      </c>
      <c r="AX42" s="521" t="e">
        <f ca="1">+IF(AND(ISNUMBER(OFFSET('Sanitation Data'!$I$11,0,10*ROW('Sanitation Data'!I36))),'Data Summary'!DM42="Yes"),OFFSET('Sanitation Data'!$I$11,0,10*ROW('Sanitation Data'!I36)),NA())</f>
        <v>#N/A</v>
      </c>
      <c r="AY42" s="521" t="e">
        <f ca="1">+IF(AND(ISNUMBER(OFFSET('Sanitation Data'!$I$12,0,10*ROW('Sanitation Data'!I36))),'Data Summary'!DN42="Yes"),OFFSET('Sanitation Data'!$I$12,0,10*ROW('Sanitation Data'!I36)),NA())</f>
        <v>#N/A</v>
      </c>
      <c r="AZ42" s="522" t="e">
        <f ca="1">+IF(AND(ISNUMBER(OFFSET('Hygiene Data'!$D$5,0,10*ROW('Hygiene Data'!D36))),'Data Summary'!DO42="Yes"),OFFSET('Hygiene Data'!$D$5,0,10*ROW('Hygiene Data'!D36)),NA())</f>
        <v>#N/A</v>
      </c>
      <c r="BA42" s="522" t="e">
        <f ca="1">+IF(AND(ISNUMBER(OFFSET('Hygiene Data'!$D$7,0,10*ROW('Hygiene Data'!D36))),'Data Summary'!DP42="Yes"),OFFSET('Hygiene Data'!$D$7,0,10*ROW('Hygiene Data'!D36)),NA())</f>
        <v>#N/A</v>
      </c>
      <c r="BB42" s="522" t="e">
        <f ca="1">+IF(AND(ISNUMBER(OFFSET('Hygiene Data'!$D$9,0,10*ROW('Hygiene Data'!D36))),'Data Summary'!DQ42="Yes"),OFFSET('Hygiene Data'!$D$9,0,10*ROW('Hygiene Data'!D36)),NA())</f>
        <v>#N/A</v>
      </c>
      <c r="BC42" s="522" t="e">
        <f ca="1">+IF(AND(ISNUMBER(OFFSET('Hygiene Data'!$E$5,0,10*ROW('Hygiene Data'!E36))),'Data Summary'!DR42="Yes"),OFFSET('Hygiene Data'!$E$5,0,10*ROW('Hygiene Data'!E36)),NA())</f>
        <v>#N/A</v>
      </c>
      <c r="BD42" s="522" t="e">
        <f ca="1">+IF(AND(ISNUMBER(OFFSET('Hygiene Data'!$E$7,0,10*ROW('Hygiene Data'!E36))),'Data Summary'!DS42="Yes"),OFFSET('Hygiene Data'!$E$7,0,10*ROW('Hygiene Data'!E36)),NA())</f>
        <v>#N/A</v>
      </c>
      <c r="BE42" s="522" t="e">
        <f ca="1">+IF(AND(ISNUMBER(OFFSET('Hygiene Data'!$E$9,0,10*ROW('Hygiene Data'!E36))),'Data Summary'!DT42="Yes"),OFFSET('Hygiene Data'!$E$9,0,10*ROW('Hygiene Data'!E36)),NA())</f>
        <v>#N/A</v>
      </c>
      <c r="BF42" s="522" t="e">
        <f ca="1">+IF(AND(ISNUMBER(OFFSET('Hygiene Data'!$F$5,0,10*ROW('Hygiene Data'!F36))),'Data Summary'!DU42="Yes"),OFFSET('Hygiene Data'!$F$5,0,10*ROW('Hygiene Data'!F36)),NA())</f>
        <v>#N/A</v>
      </c>
      <c r="BG42" s="522" t="e">
        <f ca="1">+IF(AND(ISNUMBER(OFFSET('Hygiene Data'!$F$7,0,10*ROW('Hygiene Data'!F36))),'Data Summary'!DV42="Yes"),OFFSET('Hygiene Data'!$F$7,0,10*ROW('Hygiene Data'!F36)),NA())</f>
        <v>#N/A</v>
      </c>
      <c r="BH42" s="522" t="e">
        <f ca="1">+IF(AND(ISNUMBER(OFFSET('Hygiene Data'!$F$9,0,10*ROW('Hygiene Data'!F36))),'Data Summary'!DW42="Yes"),OFFSET('Hygiene Data'!$F$9,0,10*ROW('Hygiene Data'!F36)),NA())</f>
        <v>#N/A</v>
      </c>
      <c r="BI42" s="522" t="e">
        <f ca="1">+IF(AND(ISNUMBER(OFFSET('Hygiene Data'!$G$5,0,10*ROW('Hygiene Data'!G36))),'Data Summary'!DX42="Yes"),OFFSET('Hygiene Data'!$G$5,0,10*ROW('Hygiene Data'!G36)),NA())</f>
        <v>#N/A</v>
      </c>
      <c r="BJ42" s="522" t="e">
        <f ca="1">+IF(AND(ISNUMBER(OFFSET('Hygiene Data'!$G$7,0,10*ROW('Hygiene Data'!G36))),'Data Summary'!DY42="Yes"),OFFSET('Hygiene Data'!$G$7,0,10*ROW('Hygiene Data'!G36)),NA())</f>
        <v>#N/A</v>
      </c>
      <c r="BK42" s="522" t="e">
        <f ca="1">+IF(AND(ISNUMBER(OFFSET('Hygiene Data'!$G$9,0,10*ROW('Hygiene Data'!G36))),'Data Summary'!DZ42="Yes"),OFFSET('Hygiene Data'!$G$9,0,10*ROW('Hygiene Data'!G36)),NA())</f>
        <v>#N/A</v>
      </c>
      <c r="BL42" s="522" t="e">
        <f ca="1">+IF(AND(ISNUMBER(OFFSET('Hygiene Data'!$H$5,0,10*ROW('Hygiene Data'!H36))),'Data Summary'!EA42="Yes"),OFFSET('Hygiene Data'!$H$5,0,10*ROW('Hygiene Data'!H36)),NA())</f>
        <v>#N/A</v>
      </c>
      <c r="BM42" s="522" t="e">
        <f ca="1">+IF(AND(ISNUMBER(OFFSET('Hygiene Data'!$H$7,0,10*ROW('Hygiene Data'!H36))),'Data Summary'!EB42="Yes"),OFFSET('Hygiene Data'!$H$7,0,10*ROW('Hygiene Data'!H36)),NA())</f>
        <v>#N/A</v>
      </c>
      <c r="BN42" s="522" t="e">
        <f ca="1">+IF(AND(ISNUMBER(OFFSET('Hygiene Data'!$H$9,0,10*ROW('Hygiene Data'!H36))),'Data Summary'!EC42="Yes"),OFFSET('Hygiene Data'!$H$9,0,10*ROW('Hygiene Data'!H36)),NA())</f>
        <v>#N/A</v>
      </c>
      <c r="BO42" s="522" t="e">
        <f ca="1">+IF(AND(ISNUMBER(OFFSET('Hygiene Data'!$I$5,0,10*ROW('Hygiene Data'!I36))),'Data Summary'!ED42="Yes"),OFFSET('Hygiene Data'!$I$5,0,10*ROW('Hygiene Data'!I36)),NA())</f>
        <v>#N/A</v>
      </c>
      <c r="BP42" s="522" t="e">
        <f ca="1">+IF(AND(ISNUMBER(OFFSET('Hygiene Data'!$I$7,0,10*ROW('Hygiene Data'!I36))),'Data Summary'!EE42="Yes"),OFFSET('Hygiene Data'!$I$7,0,10*ROW('Hygiene Data'!I36)),NA())</f>
        <v>#N/A</v>
      </c>
      <c r="BQ42" s="522" t="e">
        <f ca="1">+IF(AND(ISNUMBER(OFFSET('Hygiene Data'!$I$9,0,10*ROW('Hygiene Data'!I36))),'Data Summary'!EF42="Yes"),OFFSET('Hygiene Data'!$I$9,0,10*ROW('Hygiene Data'!I36)),NA())</f>
        <v>#N/A</v>
      </c>
    </row>
    <row r="43" spans="1:69" x14ac:dyDescent="0.25">
      <c r="A43" s="518" t="e">
        <f ca="1">+RIGHT('Data Summary'!A43,LEN('Data Summary'!A43)-9)</f>
        <v>#VALUE!</v>
      </c>
      <c r="B43" s="492" t="str">
        <f ca="1">+IF(ISTEXT('Data Summary'!B43),'Data Summary'!B43,"")</f>
        <v/>
      </c>
      <c r="C43" s="519" t="e">
        <f ca="1">+VALUE('Data Summary'!C43)</f>
        <v>#VALUE!</v>
      </c>
      <c r="D43" s="520" t="e">
        <f ca="1">+IF(AND(ISNUMBER(OFFSET('Water Data'!$D$4,0,10*ROW('Water Data'!D37))),'Data Summary'!BS43="Yes"),100-OFFSET('Water Data'!$D$4,0,10*ROW('Water Data'!D37)),NA())</f>
        <v>#N/A</v>
      </c>
      <c r="E43" s="520" t="e">
        <f ca="1">+IF(AND(ISNUMBER(OFFSET('Water Data'!$D$6,0,10*ROW('Water Data'!D37))),'Data Summary'!BT43="Yes"),OFFSET('Water Data'!$D$6,0,10*ROW('Water Data'!D37)),NA())</f>
        <v>#N/A</v>
      </c>
      <c r="F43" s="520" t="e">
        <f ca="1">+IF(AND(ISNUMBER(OFFSET('Water Data'!$D$9,0,10*ROW('Water Data'!D37))),'Data Summary'!BU43="Yes"),OFFSET('Water Data'!$D$9,0,10*ROW('Water Data'!D37)),NA())</f>
        <v>#N/A</v>
      </c>
      <c r="G43" s="520" t="e">
        <f ca="1">+IF(AND(ISNUMBER(OFFSET('Water Data'!$E$4,0,10*ROW('Water Data'!E37))),'Data Summary'!BV43="Yes"),100-OFFSET('Water Data'!$E$4,0,10*ROW('Water Data'!E37)),NA())</f>
        <v>#N/A</v>
      </c>
      <c r="H43" s="520" t="e">
        <f ca="1">+IF(AND(ISNUMBER(OFFSET('Water Data'!$E$6,0,10*ROW('Water Data'!E37))),'Data Summary'!BW43="Yes"),OFFSET('Water Data'!$E$6,0,10*ROW('Water Data'!E37)),NA())</f>
        <v>#N/A</v>
      </c>
      <c r="I43" s="520" t="e">
        <f ca="1">+IF(AND(ISNUMBER(OFFSET('Water Data'!$E$9,0,10*ROW('Water Data'!E37))),'Data Summary'!BX43="Yes"),OFFSET('Water Data'!$E$9,0,10*ROW('Water Data'!E37)),NA())</f>
        <v>#N/A</v>
      </c>
      <c r="J43" s="520" t="e">
        <f ca="1">+IF(AND(ISNUMBER(OFFSET('Water Data'!$F$4,0,10*ROW('Water Data'!F37))),'Data Summary'!BY43="Yes"),100-OFFSET('Water Data'!$F$4,0,10*ROW('Water Data'!F37)),NA())</f>
        <v>#N/A</v>
      </c>
      <c r="K43" s="520" t="e">
        <f ca="1">+IF(AND(ISNUMBER(OFFSET('Water Data'!$F$6,0,10*ROW('Water Data'!F37))),'Data Summary'!BZ43="Yes"),OFFSET('Water Data'!$F$6,0,10*ROW('Water Data'!F37)),NA())</f>
        <v>#N/A</v>
      </c>
      <c r="L43" s="520" t="e">
        <f ca="1">+IF(AND(ISNUMBER(OFFSET('Water Data'!$F$9,0,10*ROW('Water Data'!F37))),'Data Summary'!CA43="Yes"),OFFSET('Water Data'!$F$9,0,10*ROW('Water Data'!F37)),NA())</f>
        <v>#N/A</v>
      </c>
      <c r="M43" s="520" t="e">
        <f ca="1">+IF(AND(ISNUMBER(OFFSET('Water Data'!$G$4,0,10*ROW('Water Data'!G37))),'Data Summary'!CB43="Yes"),100-OFFSET('Water Data'!$G$4,0,10*ROW('Water Data'!G37)),NA())</f>
        <v>#N/A</v>
      </c>
      <c r="N43" s="520" t="e">
        <f ca="1">+IF(AND(ISNUMBER(OFFSET('Water Data'!$G$6,0,10*ROW('Water Data'!G37))),'Data Summary'!CC43="Yes"),OFFSET('Water Data'!$G$6,0,10*ROW('Water Data'!G37)),NA())</f>
        <v>#N/A</v>
      </c>
      <c r="O43" s="520" t="e">
        <f ca="1">+IF(AND(ISNUMBER(OFFSET('Water Data'!$G$9,0,10*ROW('Water Data'!G37))),'Data Summary'!CD43="Yes"),OFFSET('Water Data'!$G$9,0,10*ROW('Water Data'!G37)),NA())</f>
        <v>#N/A</v>
      </c>
      <c r="P43" s="520" t="e">
        <f ca="1">+IF(AND(ISNUMBER(OFFSET('Water Data'!$H$4,0,10*ROW('Water Data'!H37))),'Data Summary'!CE43="Yes"),100-OFFSET('Water Data'!$H$4,0,10*ROW('Water Data'!H37)),NA())</f>
        <v>#N/A</v>
      </c>
      <c r="Q43" s="520" t="e">
        <f ca="1">+IF(AND(ISNUMBER(OFFSET('Water Data'!$H$6,0,10*ROW('Water Data'!H37))),'Data Summary'!CF43="Yes"),OFFSET('Water Data'!$H$6,0,10*ROW('Water Data'!H37)),NA())</f>
        <v>#N/A</v>
      </c>
      <c r="R43" s="520" t="e">
        <f ca="1">+IF(AND(ISNUMBER(OFFSET('Water Data'!$H$9,0,10*ROW('Water Data'!H37))),'Data Summary'!CG43="Yes"),OFFSET('Water Data'!$H$9,0,10*ROW('Water Data'!H37)),NA())</f>
        <v>#N/A</v>
      </c>
      <c r="S43" s="520" t="e">
        <f ca="1">+IF(AND(ISNUMBER(OFFSET('Water Data'!$I$4,0,10*ROW('Water Data'!I37))),'Data Summary'!CH43="Yes"),100-OFFSET('Water Data'!$I$4,0,10*ROW('Water Data'!I37)),NA())</f>
        <v>#N/A</v>
      </c>
      <c r="T43" s="520" t="e">
        <f ca="1">+IF(AND(ISNUMBER(OFFSET('Water Data'!$I$6,0,10*ROW('Water Data'!I37))),'Data Summary'!CI43="Yes"),OFFSET('Water Data'!$I$6,0,10*ROW('Water Data'!I37)),NA())</f>
        <v>#N/A</v>
      </c>
      <c r="U43" s="520" t="e">
        <f ca="1">+IF(AND(ISNUMBER(OFFSET('Water Data'!$I$9,0,10*ROW('Water Data'!I37))),'Data Summary'!CJ43="Yes"),OFFSET('Water Data'!$I$9,0,10*ROW('Water Data'!I37)),NA())</f>
        <v>#N/A</v>
      </c>
      <c r="V43" s="521" t="e">
        <f ca="1">+IF(AND(ISNUMBER(OFFSET('Sanitation Data'!$D$4,0,10*ROW('Sanitation Data'!D37))),'Data Summary'!CK43="Yes"),100-OFFSET('Sanitation Data'!$D$4,0,10*ROW('Sanitation Data'!D37)),NA())</f>
        <v>#N/A</v>
      </c>
      <c r="W43" s="521" t="e">
        <f ca="1">+IF(AND(ISNUMBER(OFFSET('Sanitation Data'!$D$6,0,10*ROW('Sanitation Data'!D37))),'Data Summary'!CL43="Yes"),OFFSET('Sanitation Data'!$D$6,0,10*ROW('Sanitation Data'!D37)),NA())</f>
        <v>#N/A</v>
      </c>
      <c r="X43" s="521" t="e">
        <f ca="1">+IF(AND(ISNUMBER(OFFSET('Sanitation Data'!$D$10,0,10*ROW('Sanitation Data'!D37))),'Data Summary'!CM43="Yes"),OFFSET('Sanitation Data'!$D$10,0,10*ROW('Sanitation Data'!D37)),NA())</f>
        <v>#N/A</v>
      </c>
      <c r="Y43" s="521" t="e">
        <f ca="1">+IF(AND(ISNUMBER(OFFSET('Sanitation Data'!$D$11,0,10*ROW('Sanitation Data'!D37))),'Data Summary'!CN43="Yes"),OFFSET('Sanitation Data'!$D$11,0,10*ROW('Sanitation Data'!D37)),NA())</f>
        <v>#N/A</v>
      </c>
      <c r="Z43" s="521" t="e">
        <f ca="1">+IF(AND(ISNUMBER(OFFSET('Sanitation Data'!$D$12,0,10*ROW('Sanitation Data'!D37))),'Data Summary'!CO43="Yes"),OFFSET('Sanitation Data'!$D$12,0,10*ROW('Sanitation Data'!D37)),NA())</f>
        <v>#N/A</v>
      </c>
      <c r="AA43" s="521" t="e">
        <f ca="1">+IF(AND(ISNUMBER(OFFSET('Sanitation Data'!$E$4,0,10*ROW('Sanitation Data'!E37))),'Data Summary'!CP43="Yes"),100-OFFSET('Sanitation Data'!$E$4,0,10*ROW('Sanitation Data'!E37)),NA())</f>
        <v>#N/A</v>
      </c>
      <c r="AB43" s="521" t="e">
        <f ca="1">+IF(AND(ISNUMBER(OFFSET('Sanitation Data'!$E$6,0,10*ROW('Sanitation Data'!E37))),'Data Summary'!CQ43="Yes"),OFFSET('Sanitation Data'!$E$6,0,10*ROW('Sanitation Data'!E37)),NA())</f>
        <v>#N/A</v>
      </c>
      <c r="AC43" s="521" t="e">
        <f ca="1">+IF(AND(ISNUMBER(OFFSET('Sanitation Data'!$E$10,0,10*ROW('Sanitation Data'!E37))),'Data Summary'!CR43="Yes"),OFFSET('Sanitation Data'!$E$10,0,10*ROW('Sanitation Data'!E37)),NA())</f>
        <v>#N/A</v>
      </c>
      <c r="AD43" s="521" t="e">
        <f ca="1">+IF(AND(ISNUMBER(OFFSET('Sanitation Data'!$E$11,0,10*ROW('Sanitation Data'!E37))),'Data Summary'!CS43="Yes"),OFFSET('Sanitation Data'!$E$11,0,10*ROW('Sanitation Data'!E37)),NA())</f>
        <v>#N/A</v>
      </c>
      <c r="AE43" s="521" t="e">
        <f ca="1">+IF(AND(ISNUMBER(OFFSET('Sanitation Data'!$E$12,0,10*ROW('Sanitation Data'!E37))),'Data Summary'!CT43="Yes"),OFFSET('Sanitation Data'!$E$12,0,10*ROW('Sanitation Data'!E37)),NA())</f>
        <v>#N/A</v>
      </c>
      <c r="AF43" s="521" t="e">
        <f ca="1">+IF(AND(ISNUMBER(OFFSET('Sanitation Data'!$F$4,0,10*ROW('Sanitation Data'!F37))),'Data Summary'!CU43="Yes"),100-OFFSET('Sanitation Data'!$F$4,0,10*ROW('Sanitation Data'!F37)),NA())</f>
        <v>#N/A</v>
      </c>
      <c r="AG43" s="521" t="e">
        <f ca="1">+IF(AND(ISNUMBER(OFFSET('Sanitation Data'!$F$6,0,10*ROW('Sanitation Data'!F37))),'Data Summary'!CV43="Yes"),OFFSET('Sanitation Data'!$F$6,0,10*ROW('Sanitation Data'!F37)),NA())</f>
        <v>#N/A</v>
      </c>
      <c r="AH43" s="521" t="e">
        <f ca="1">+IF(AND(ISNUMBER(OFFSET('Sanitation Data'!$F$10,0,10*ROW('Sanitation Data'!F37))),'Data Summary'!CW43="Yes"),OFFSET('Sanitation Data'!$F$10,0,10*ROW('Sanitation Data'!F37)),NA())</f>
        <v>#N/A</v>
      </c>
      <c r="AI43" s="521" t="e">
        <f ca="1">+IF(AND(ISNUMBER(OFFSET('Sanitation Data'!$F$11,0,10*ROW('Sanitation Data'!F37))),'Data Summary'!CX43="Yes"),OFFSET('Sanitation Data'!$F$11,0,10*ROW('Sanitation Data'!F37)),NA())</f>
        <v>#N/A</v>
      </c>
      <c r="AJ43" s="521" t="e">
        <f ca="1">+IF(AND(ISNUMBER(OFFSET('Sanitation Data'!$F$12,0,10*ROW('Sanitation Data'!F37))),'Data Summary'!CY43="Yes"),OFFSET('Sanitation Data'!$F$12,0,10*ROW('Sanitation Data'!F37)),NA())</f>
        <v>#N/A</v>
      </c>
      <c r="AK43" s="521" t="e">
        <f ca="1">+IF(AND(ISNUMBER(OFFSET('Sanitation Data'!$G$4,0,10*ROW('Sanitation Data'!G37))),'Data Summary'!CZ43="Yes"),100-OFFSET('Sanitation Data'!$G$4,0,10*ROW('Sanitation Data'!G37)),NA())</f>
        <v>#N/A</v>
      </c>
      <c r="AL43" s="521" t="e">
        <f ca="1">+IF(AND(ISNUMBER(OFFSET('Sanitation Data'!$G$6,0,10*ROW('Sanitation Data'!G37))),'Data Summary'!DA43="Yes"),OFFSET('Sanitation Data'!$G$6,0,10*ROW('Sanitation Data'!G37)),NA())</f>
        <v>#N/A</v>
      </c>
      <c r="AM43" s="521" t="e">
        <f ca="1">+IF(AND(ISNUMBER(OFFSET('Sanitation Data'!$G$10,0,10*ROW('Sanitation Data'!G37))),'Data Summary'!DB43="Yes"),OFFSET('Sanitation Data'!$G$10,0,10*ROW('Sanitation Data'!G37)),NA())</f>
        <v>#N/A</v>
      </c>
      <c r="AN43" s="521" t="e">
        <f ca="1">+IF(AND(ISNUMBER(OFFSET('Sanitation Data'!$G$11,0,10*ROW('Sanitation Data'!G37))),'Data Summary'!DC43="Yes"),OFFSET('Sanitation Data'!$G$11,0,10*ROW('Sanitation Data'!G37)),NA())</f>
        <v>#N/A</v>
      </c>
      <c r="AO43" s="521" t="e">
        <f ca="1">+IF(AND(ISNUMBER(OFFSET('Sanitation Data'!$G$12,0,10*ROW('Sanitation Data'!G37))),'Data Summary'!DD43="Yes"),OFFSET('Sanitation Data'!$G$12,0,10*ROW('Sanitation Data'!G37)),NA())</f>
        <v>#N/A</v>
      </c>
      <c r="AP43" s="521" t="e">
        <f ca="1">+IF(AND(ISNUMBER(OFFSET('Sanitation Data'!$H$4,0,10*ROW('Sanitation Data'!H37))),'Data Summary'!DE43="Yes"),100-OFFSET('Sanitation Data'!$H$4,0,10*ROW('Sanitation Data'!H37)),NA())</f>
        <v>#N/A</v>
      </c>
      <c r="AQ43" s="521" t="e">
        <f ca="1">+IF(AND(ISNUMBER(OFFSET('Sanitation Data'!$H$6,0,10*ROW('Sanitation Data'!H37))),'Data Summary'!DF43="Yes"),OFFSET('Sanitation Data'!$H$6,0,10*ROW('Sanitation Data'!H37)),NA())</f>
        <v>#N/A</v>
      </c>
      <c r="AR43" s="521" t="e">
        <f ca="1">+IF(AND(ISNUMBER(OFFSET('Sanitation Data'!$H$10,0,10*ROW('Sanitation Data'!H37))),'Data Summary'!DG43="Yes"),OFFSET('Sanitation Data'!$H$10,0,10*ROW('Sanitation Data'!H37)),NA())</f>
        <v>#N/A</v>
      </c>
      <c r="AS43" s="521" t="e">
        <f ca="1">+IF(AND(ISNUMBER(OFFSET('Sanitation Data'!$H$11,0,10*ROW('Sanitation Data'!H37))),'Data Summary'!DH43="Yes"),OFFSET('Sanitation Data'!$H$11,0,10*ROW('Sanitation Data'!H37)),NA())</f>
        <v>#N/A</v>
      </c>
      <c r="AT43" s="521" t="e">
        <f ca="1">+IF(AND(ISNUMBER(OFFSET('Sanitation Data'!$H$12,0,10*ROW('Sanitation Data'!H37))),'Data Summary'!DI43="Yes"),OFFSET('Sanitation Data'!$H$12,0,10*ROW('Sanitation Data'!H37)),NA())</f>
        <v>#N/A</v>
      </c>
      <c r="AU43" s="521" t="e">
        <f ca="1">+IF(AND(ISNUMBER(OFFSET('Sanitation Data'!$I$4,0,10*ROW('Sanitation Data'!I37))),'Data Summary'!DJ43="Yes"),100-OFFSET('Sanitation Data'!$I$4,0,10*ROW('Sanitation Data'!I37)),NA())</f>
        <v>#N/A</v>
      </c>
      <c r="AV43" s="521" t="e">
        <f ca="1">+IF(AND(ISNUMBER(OFFSET('Sanitation Data'!$I$6,0,10*ROW('Sanitation Data'!I37))),'Data Summary'!DK43="Yes"),OFFSET('Sanitation Data'!$I$6,0,10*ROW('Sanitation Data'!I37)),NA())</f>
        <v>#N/A</v>
      </c>
      <c r="AW43" s="521" t="e">
        <f ca="1">+IF(AND(ISNUMBER(OFFSET('Sanitation Data'!$I$10,0,10*ROW('Sanitation Data'!I37))),'Data Summary'!DL43="Yes"),OFFSET('Sanitation Data'!$I$10,0,10*ROW('Sanitation Data'!I37)),NA())</f>
        <v>#N/A</v>
      </c>
      <c r="AX43" s="521" t="e">
        <f ca="1">+IF(AND(ISNUMBER(OFFSET('Sanitation Data'!$I$11,0,10*ROW('Sanitation Data'!I37))),'Data Summary'!DM43="Yes"),OFFSET('Sanitation Data'!$I$11,0,10*ROW('Sanitation Data'!I37)),NA())</f>
        <v>#N/A</v>
      </c>
      <c r="AY43" s="521" t="e">
        <f ca="1">+IF(AND(ISNUMBER(OFFSET('Sanitation Data'!$I$12,0,10*ROW('Sanitation Data'!I37))),'Data Summary'!DN43="Yes"),OFFSET('Sanitation Data'!$I$12,0,10*ROW('Sanitation Data'!I37)),NA())</f>
        <v>#N/A</v>
      </c>
      <c r="AZ43" s="522" t="e">
        <f ca="1">+IF(AND(ISNUMBER(OFFSET('Hygiene Data'!$D$5,0,10*ROW('Hygiene Data'!D37))),'Data Summary'!DO43="Yes"),OFFSET('Hygiene Data'!$D$5,0,10*ROW('Hygiene Data'!D37)),NA())</f>
        <v>#N/A</v>
      </c>
      <c r="BA43" s="522" t="e">
        <f ca="1">+IF(AND(ISNUMBER(OFFSET('Hygiene Data'!$D$7,0,10*ROW('Hygiene Data'!D37))),'Data Summary'!DP43="Yes"),OFFSET('Hygiene Data'!$D$7,0,10*ROW('Hygiene Data'!D37)),NA())</f>
        <v>#N/A</v>
      </c>
      <c r="BB43" s="522" t="e">
        <f ca="1">+IF(AND(ISNUMBER(OFFSET('Hygiene Data'!$D$9,0,10*ROW('Hygiene Data'!D37))),'Data Summary'!DQ43="Yes"),OFFSET('Hygiene Data'!$D$9,0,10*ROW('Hygiene Data'!D37)),NA())</f>
        <v>#N/A</v>
      </c>
      <c r="BC43" s="522" t="e">
        <f ca="1">+IF(AND(ISNUMBER(OFFSET('Hygiene Data'!$E$5,0,10*ROW('Hygiene Data'!E37))),'Data Summary'!DR43="Yes"),OFFSET('Hygiene Data'!$E$5,0,10*ROW('Hygiene Data'!E37)),NA())</f>
        <v>#N/A</v>
      </c>
      <c r="BD43" s="522" t="e">
        <f ca="1">+IF(AND(ISNUMBER(OFFSET('Hygiene Data'!$E$7,0,10*ROW('Hygiene Data'!E37))),'Data Summary'!DS43="Yes"),OFFSET('Hygiene Data'!$E$7,0,10*ROW('Hygiene Data'!E37)),NA())</f>
        <v>#N/A</v>
      </c>
      <c r="BE43" s="522" t="e">
        <f ca="1">+IF(AND(ISNUMBER(OFFSET('Hygiene Data'!$E$9,0,10*ROW('Hygiene Data'!E37))),'Data Summary'!DT43="Yes"),OFFSET('Hygiene Data'!$E$9,0,10*ROW('Hygiene Data'!E37)),NA())</f>
        <v>#N/A</v>
      </c>
      <c r="BF43" s="522" t="e">
        <f ca="1">+IF(AND(ISNUMBER(OFFSET('Hygiene Data'!$F$5,0,10*ROW('Hygiene Data'!F37))),'Data Summary'!DU43="Yes"),OFFSET('Hygiene Data'!$F$5,0,10*ROW('Hygiene Data'!F37)),NA())</f>
        <v>#N/A</v>
      </c>
      <c r="BG43" s="522" t="e">
        <f ca="1">+IF(AND(ISNUMBER(OFFSET('Hygiene Data'!$F$7,0,10*ROW('Hygiene Data'!F37))),'Data Summary'!DV43="Yes"),OFFSET('Hygiene Data'!$F$7,0,10*ROW('Hygiene Data'!F37)),NA())</f>
        <v>#N/A</v>
      </c>
      <c r="BH43" s="522" t="e">
        <f ca="1">+IF(AND(ISNUMBER(OFFSET('Hygiene Data'!$F$9,0,10*ROW('Hygiene Data'!F37))),'Data Summary'!DW43="Yes"),OFFSET('Hygiene Data'!$F$9,0,10*ROW('Hygiene Data'!F37)),NA())</f>
        <v>#N/A</v>
      </c>
      <c r="BI43" s="522" t="e">
        <f ca="1">+IF(AND(ISNUMBER(OFFSET('Hygiene Data'!$G$5,0,10*ROW('Hygiene Data'!G37))),'Data Summary'!DX43="Yes"),OFFSET('Hygiene Data'!$G$5,0,10*ROW('Hygiene Data'!G37)),NA())</f>
        <v>#N/A</v>
      </c>
      <c r="BJ43" s="522" t="e">
        <f ca="1">+IF(AND(ISNUMBER(OFFSET('Hygiene Data'!$G$7,0,10*ROW('Hygiene Data'!G37))),'Data Summary'!DY43="Yes"),OFFSET('Hygiene Data'!$G$7,0,10*ROW('Hygiene Data'!G37)),NA())</f>
        <v>#N/A</v>
      </c>
      <c r="BK43" s="522" t="e">
        <f ca="1">+IF(AND(ISNUMBER(OFFSET('Hygiene Data'!$G$9,0,10*ROW('Hygiene Data'!G37))),'Data Summary'!DZ43="Yes"),OFFSET('Hygiene Data'!$G$9,0,10*ROW('Hygiene Data'!G37)),NA())</f>
        <v>#N/A</v>
      </c>
      <c r="BL43" s="522" t="e">
        <f ca="1">+IF(AND(ISNUMBER(OFFSET('Hygiene Data'!$H$5,0,10*ROW('Hygiene Data'!H37))),'Data Summary'!EA43="Yes"),OFFSET('Hygiene Data'!$H$5,0,10*ROW('Hygiene Data'!H37)),NA())</f>
        <v>#N/A</v>
      </c>
      <c r="BM43" s="522" t="e">
        <f ca="1">+IF(AND(ISNUMBER(OFFSET('Hygiene Data'!$H$7,0,10*ROW('Hygiene Data'!H37))),'Data Summary'!EB43="Yes"),OFFSET('Hygiene Data'!$H$7,0,10*ROW('Hygiene Data'!H37)),NA())</f>
        <v>#N/A</v>
      </c>
      <c r="BN43" s="522" t="e">
        <f ca="1">+IF(AND(ISNUMBER(OFFSET('Hygiene Data'!$H$9,0,10*ROW('Hygiene Data'!H37))),'Data Summary'!EC43="Yes"),OFFSET('Hygiene Data'!$H$9,0,10*ROW('Hygiene Data'!H37)),NA())</f>
        <v>#N/A</v>
      </c>
      <c r="BO43" s="522" t="e">
        <f ca="1">+IF(AND(ISNUMBER(OFFSET('Hygiene Data'!$I$5,0,10*ROW('Hygiene Data'!I37))),'Data Summary'!ED43="Yes"),OFFSET('Hygiene Data'!$I$5,0,10*ROW('Hygiene Data'!I37)),NA())</f>
        <v>#N/A</v>
      </c>
      <c r="BP43" s="522" t="e">
        <f ca="1">+IF(AND(ISNUMBER(OFFSET('Hygiene Data'!$I$7,0,10*ROW('Hygiene Data'!I37))),'Data Summary'!EE43="Yes"),OFFSET('Hygiene Data'!$I$7,0,10*ROW('Hygiene Data'!I37)),NA())</f>
        <v>#N/A</v>
      </c>
      <c r="BQ43" s="522" t="e">
        <f ca="1">+IF(AND(ISNUMBER(OFFSET('Hygiene Data'!$I$9,0,10*ROW('Hygiene Data'!I37))),'Data Summary'!EF43="Yes"),OFFSET('Hygiene Data'!$I$9,0,10*ROW('Hygiene Data'!I37)),NA())</f>
        <v>#N/A</v>
      </c>
    </row>
    <row r="44" spans="1:69" x14ac:dyDescent="0.25">
      <c r="A44" s="518" t="e">
        <f ca="1">+RIGHT('Data Summary'!A44,LEN('Data Summary'!A44)-9)</f>
        <v>#VALUE!</v>
      </c>
      <c r="B44" s="492" t="str">
        <f ca="1">+IF(ISTEXT('Data Summary'!B44),'Data Summary'!B44,"")</f>
        <v/>
      </c>
      <c r="C44" s="519" t="e">
        <f ca="1">+VALUE('Data Summary'!C44)</f>
        <v>#VALUE!</v>
      </c>
      <c r="D44" s="520" t="e">
        <f ca="1">+IF(AND(ISNUMBER(OFFSET('Water Data'!$D$4,0,10*ROW('Water Data'!D38))),'Data Summary'!BS44="Yes"),100-OFFSET('Water Data'!$D$4,0,10*ROW('Water Data'!D38)),NA())</f>
        <v>#N/A</v>
      </c>
      <c r="E44" s="520" t="e">
        <f ca="1">+IF(AND(ISNUMBER(OFFSET('Water Data'!$D$6,0,10*ROW('Water Data'!D38))),'Data Summary'!BT44="Yes"),OFFSET('Water Data'!$D$6,0,10*ROW('Water Data'!D38)),NA())</f>
        <v>#N/A</v>
      </c>
      <c r="F44" s="520" t="e">
        <f ca="1">+IF(AND(ISNUMBER(OFFSET('Water Data'!$D$9,0,10*ROW('Water Data'!D38))),'Data Summary'!BU44="Yes"),OFFSET('Water Data'!$D$9,0,10*ROW('Water Data'!D38)),NA())</f>
        <v>#N/A</v>
      </c>
      <c r="G44" s="520" t="e">
        <f ca="1">+IF(AND(ISNUMBER(OFFSET('Water Data'!$E$4,0,10*ROW('Water Data'!E38))),'Data Summary'!BV44="Yes"),100-OFFSET('Water Data'!$E$4,0,10*ROW('Water Data'!E38)),NA())</f>
        <v>#N/A</v>
      </c>
      <c r="H44" s="520" t="e">
        <f ca="1">+IF(AND(ISNUMBER(OFFSET('Water Data'!$E$6,0,10*ROW('Water Data'!E38))),'Data Summary'!BW44="Yes"),OFFSET('Water Data'!$E$6,0,10*ROW('Water Data'!E38)),NA())</f>
        <v>#N/A</v>
      </c>
      <c r="I44" s="520" t="e">
        <f ca="1">+IF(AND(ISNUMBER(OFFSET('Water Data'!$E$9,0,10*ROW('Water Data'!E38))),'Data Summary'!BX44="Yes"),OFFSET('Water Data'!$E$9,0,10*ROW('Water Data'!E38)),NA())</f>
        <v>#N/A</v>
      </c>
      <c r="J44" s="520" t="e">
        <f ca="1">+IF(AND(ISNUMBER(OFFSET('Water Data'!$F$4,0,10*ROW('Water Data'!F38))),'Data Summary'!BY44="Yes"),100-OFFSET('Water Data'!$F$4,0,10*ROW('Water Data'!F38)),NA())</f>
        <v>#N/A</v>
      </c>
      <c r="K44" s="520" t="e">
        <f ca="1">+IF(AND(ISNUMBER(OFFSET('Water Data'!$F$6,0,10*ROW('Water Data'!F38))),'Data Summary'!BZ44="Yes"),OFFSET('Water Data'!$F$6,0,10*ROW('Water Data'!F38)),NA())</f>
        <v>#N/A</v>
      </c>
      <c r="L44" s="520" t="e">
        <f ca="1">+IF(AND(ISNUMBER(OFFSET('Water Data'!$F$9,0,10*ROW('Water Data'!F38))),'Data Summary'!CA44="Yes"),OFFSET('Water Data'!$F$9,0,10*ROW('Water Data'!F38)),NA())</f>
        <v>#N/A</v>
      </c>
      <c r="M44" s="520" t="e">
        <f ca="1">+IF(AND(ISNUMBER(OFFSET('Water Data'!$G$4,0,10*ROW('Water Data'!G38))),'Data Summary'!CB44="Yes"),100-OFFSET('Water Data'!$G$4,0,10*ROW('Water Data'!G38)),NA())</f>
        <v>#N/A</v>
      </c>
      <c r="N44" s="520" t="e">
        <f ca="1">+IF(AND(ISNUMBER(OFFSET('Water Data'!$G$6,0,10*ROW('Water Data'!G38))),'Data Summary'!CC44="Yes"),OFFSET('Water Data'!$G$6,0,10*ROW('Water Data'!G38)),NA())</f>
        <v>#N/A</v>
      </c>
      <c r="O44" s="520" t="e">
        <f ca="1">+IF(AND(ISNUMBER(OFFSET('Water Data'!$G$9,0,10*ROW('Water Data'!G38))),'Data Summary'!CD44="Yes"),OFFSET('Water Data'!$G$9,0,10*ROW('Water Data'!G38)),NA())</f>
        <v>#N/A</v>
      </c>
      <c r="P44" s="520" t="e">
        <f ca="1">+IF(AND(ISNUMBER(OFFSET('Water Data'!$H$4,0,10*ROW('Water Data'!H38))),'Data Summary'!CE44="Yes"),100-OFFSET('Water Data'!$H$4,0,10*ROW('Water Data'!H38)),NA())</f>
        <v>#N/A</v>
      </c>
      <c r="Q44" s="520" t="e">
        <f ca="1">+IF(AND(ISNUMBER(OFFSET('Water Data'!$H$6,0,10*ROW('Water Data'!H38))),'Data Summary'!CF44="Yes"),OFFSET('Water Data'!$H$6,0,10*ROW('Water Data'!H38)),NA())</f>
        <v>#N/A</v>
      </c>
      <c r="R44" s="520" t="e">
        <f ca="1">+IF(AND(ISNUMBER(OFFSET('Water Data'!$H$9,0,10*ROW('Water Data'!H38))),'Data Summary'!CG44="Yes"),OFFSET('Water Data'!$H$9,0,10*ROW('Water Data'!H38)),NA())</f>
        <v>#N/A</v>
      </c>
      <c r="S44" s="520" t="e">
        <f ca="1">+IF(AND(ISNUMBER(OFFSET('Water Data'!$I$4,0,10*ROW('Water Data'!I38))),'Data Summary'!CH44="Yes"),100-OFFSET('Water Data'!$I$4,0,10*ROW('Water Data'!I38)),NA())</f>
        <v>#N/A</v>
      </c>
      <c r="T44" s="520" t="e">
        <f ca="1">+IF(AND(ISNUMBER(OFFSET('Water Data'!$I$6,0,10*ROW('Water Data'!I38))),'Data Summary'!CI44="Yes"),OFFSET('Water Data'!$I$6,0,10*ROW('Water Data'!I38)),NA())</f>
        <v>#N/A</v>
      </c>
      <c r="U44" s="520" t="e">
        <f ca="1">+IF(AND(ISNUMBER(OFFSET('Water Data'!$I$9,0,10*ROW('Water Data'!I38))),'Data Summary'!CJ44="Yes"),OFFSET('Water Data'!$I$9,0,10*ROW('Water Data'!I38)),NA())</f>
        <v>#N/A</v>
      </c>
      <c r="V44" s="521" t="e">
        <f ca="1">+IF(AND(ISNUMBER(OFFSET('Sanitation Data'!$D$4,0,10*ROW('Sanitation Data'!D38))),'Data Summary'!CK44="Yes"),100-OFFSET('Sanitation Data'!$D$4,0,10*ROW('Sanitation Data'!D38)),NA())</f>
        <v>#N/A</v>
      </c>
      <c r="W44" s="521" t="e">
        <f ca="1">+IF(AND(ISNUMBER(OFFSET('Sanitation Data'!$D$6,0,10*ROW('Sanitation Data'!D38))),'Data Summary'!CL44="Yes"),OFFSET('Sanitation Data'!$D$6,0,10*ROW('Sanitation Data'!D38)),NA())</f>
        <v>#N/A</v>
      </c>
      <c r="X44" s="521" t="e">
        <f ca="1">+IF(AND(ISNUMBER(OFFSET('Sanitation Data'!$D$10,0,10*ROW('Sanitation Data'!D38))),'Data Summary'!CM44="Yes"),OFFSET('Sanitation Data'!$D$10,0,10*ROW('Sanitation Data'!D38)),NA())</f>
        <v>#N/A</v>
      </c>
      <c r="Y44" s="521" t="e">
        <f ca="1">+IF(AND(ISNUMBER(OFFSET('Sanitation Data'!$D$11,0,10*ROW('Sanitation Data'!D38))),'Data Summary'!CN44="Yes"),OFFSET('Sanitation Data'!$D$11,0,10*ROW('Sanitation Data'!D38)),NA())</f>
        <v>#N/A</v>
      </c>
      <c r="Z44" s="521" t="e">
        <f ca="1">+IF(AND(ISNUMBER(OFFSET('Sanitation Data'!$D$12,0,10*ROW('Sanitation Data'!D38))),'Data Summary'!CO44="Yes"),OFFSET('Sanitation Data'!$D$12,0,10*ROW('Sanitation Data'!D38)),NA())</f>
        <v>#N/A</v>
      </c>
      <c r="AA44" s="521" t="e">
        <f ca="1">+IF(AND(ISNUMBER(OFFSET('Sanitation Data'!$E$4,0,10*ROW('Sanitation Data'!E38))),'Data Summary'!CP44="Yes"),100-OFFSET('Sanitation Data'!$E$4,0,10*ROW('Sanitation Data'!E38)),NA())</f>
        <v>#N/A</v>
      </c>
      <c r="AB44" s="521" t="e">
        <f ca="1">+IF(AND(ISNUMBER(OFFSET('Sanitation Data'!$E$6,0,10*ROW('Sanitation Data'!E38))),'Data Summary'!CQ44="Yes"),OFFSET('Sanitation Data'!$E$6,0,10*ROW('Sanitation Data'!E38)),NA())</f>
        <v>#N/A</v>
      </c>
      <c r="AC44" s="521" t="e">
        <f ca="1">+IF(AND(ISNUMBER(OFFSET('Sanitation Data'!$E$10,0,10*ROW('Sanitation Data'!E38))),'Data Summary'!CR44="Yes"),OFFSET('Sanitation Data'!$E$10,0,10*ROW('Sanitation Data'!E38)),NA())</f>
        <v>#N/A</v>
      </c>
      <c r="AD44" s="521" t="e">
        <f ca="1">+IF(AND(ISNUMBER(OFFSET('Sanitation Data'!$E$11,0,10*ROW('Sanitation Data'!E38))),'Data Summary'!CS44="Yes"),OFFSET('Sanitation Data'!$E$11,0,10*ROW('Sanitation Data'!E38)),NA())</f>
        <v>#N/A</v>
      </c>
      <c r="AE44" s="521" t="e">
        <f ca="1">+IF(AND(ISNUMBER(OFFSET('Sanitation Data'!$E$12,0,10*ROW('Sanitation Data'!E38))),'Data Summary'!CT44="Yes"),OFFSET('Sanitation Data'!$E$12,0,10*ROW('Sanitation Data'!E38)),NA())</f>
        <v>#N/A</v>
      </c>
      <c r="AF44" s="521" t="e">
        <f ca="1">+IF(AND(ISNUMBER(OFFSET('Sanitation Data'!$F$4,0,10*ROW('Sanitation Data'!F38))),'Data Summary'!CU44="Yes"),100-OFFSET('Sanitation Data'!$F$4,0,10*ROW('Sanitation Data'!F38)),NA())</f>
        <v>#N/A</v>
      </c>
      <c r="AG44" s="521" t="e">
        <f ca="1">+IF(AND(ISNUMBER(OFFSET('Sanitation Data'!$F$6,0,10*ROW('Sanitation Data'!F38))),'Data Summary'!CV44="Yes"),OFFSET('Sanitation Data'!$F$6,0,10*ROW('Sanitation Data'!F38)),NA())</f>
        <v>#N/A</v>
      </c>
      <c r="AH44" s="521" t="e">
        <f ca="1">+IF(AND(ISNUMBER(OFFSET('Sanitation Data'!$F$10,0,10*ROW('Sanitation Data'!F38))),'Data Summary'!CW44="Yes"),OFFSET('Sanitation Data'!$F$10,0,10*ROW('Sanitation Data'!F38)),NA())</f>
        <v>#N/A</v>
      </c>
      <c r="AI44" s="521" t="e">
        <f ca="1">+IF(AND(ISNUMBER(OFFSET('Sanitation Data'!$F$11,0,10*ROW('Sanitation Data'!F38))),'Data Summary'!CX44="Yes"),OFFSET('Sanitation Data'!$F$11,0,10*ROW('Sanitation Data'!F38)),NA())</f>
        <v>#N/A</v>
      </c>
      <c r="AJ44" s="521" t="e">
        <f ca="1">+IF(AND(ISNUMBER(OFFSET('Sanitation Data'!$F$12,0,10*ROW('Sanitation Data'!F38))),'Data Summary'!CY44="Yes"),OFFSET('Sanitation Data'!$F$12,0,10*ROW('Sanitation Data'!F38)),NA())</f>
        <v>#N/A</v>
      </c>
      <c r="AK44" s="521" t="e">
        <f ca="1">+IF(AND(ISNUMBER(OFFSET('Sanitation Data'!$G$4,0,10*ROW('Sanitation Data'!G38))),'Data Summary'!CZ44="Yes"),100-OFFSET('Sanitation Data'!$G$4,0,10*ROW('Sanitation Data'!G38)),NA())</f>
        <v>#N/A</v>
      </c>
      <c r="AL44" s="521" t="e">
        <f ca="1">+IF(AND(ISNUMBER(OFFSET('Sanitation Data'!$G$6,0,10*ROW('Sanitation Data'!G38))),'Data Summary'!DA44="Yes"),OFFSET('Sanitation Data'!$G$6,0,10*ROW('Sanitation Data'!G38)),NA())</f>
        <v>#N/A</v>
      </c>
      <c r="AM44" s="521" t="e">
        <f ca="1">+IF(AND(ISNUMBER(OFFSET('Sanitation Data'!$G$10,0,10*ROW('Sanitation Data'!G38))),'Data Summary'!DB44="Yes"),OFFSET('Sanitation Data'!$G$10,0,10*ROW('Sanitation Data'!G38)),NA())</f>
        <v>#N/A</v>
      </c>
      <c r="AN44" s="521" t="e">
        <f ca="1">+IF(AND(ISNUMBER(OFFSET('Sanitation Data'!$G$11,0,10*ROW('Sanitation Data'!G38))),'Data Summary'!DC44="Yes"),OFFSET('Sanitation Data'!$G$11,0,10*ROW('Sanitation Data'!G38)),NA())</f>
        <v>#N/A</v>
      </c>
      <c r="AO44" s="521" t="e">
        <f ca="1">+IF(AND(ISNUMBER(OFFSET('Sanitation Data'!$G$12,0,10*ROW('Sanitation Data'!G38))),'Data Summary'!DD44="Yes"),OFFSET('Sanitation Data'!$G$12,0,10*ROW('Sanitation Data'!G38)),NA())</f>
        <v>#N/A</v>
      </c>
      <c r="AP44" s="521" t="e">
        <f ca="1">+IF(AND(ISNUMBER(OFFSET('Sanitation Data'!$H$4,0,10*ROW('Sanitation Data'!H38))),'Data Summary'!DE44="Yes"),100-OFFSET('Sanitation Data'!$H$4,0,10*ROW('Sanitation Data'!H38)),NA())</f>
        <v>#N/A</v>
      </c>
      <c r="AQ44" s="521" t="e">
        <f ca="1">+IF(AND(ISNUMBER(OFFSET('Sanitation Data'!$H$6,0,10*ROW('Sanitation Data'!H38))),'Data Summary'!DF44="Yes"),OFFSET('Sanitation Data'!$H$6,0,10*ROW('Sanitation Data'!H38)),NA())</f>
        <v>#N/A</v>
      </c>
      <c r="AR44" s="521" t="e">
        <f ca="1">+IF(AND(ISNUMBER(OFFSET('Sanitation Data'!$H$10,0,10*ROW('Sanitation Data'!H38))),'Data Summary'!DG44="Yes"),OFFSET('Sanitation Data'!$H$10,0,10*ROW('Sanitation Data'!H38)),NA())</f>
        <v>#N/A</v>
      </c>
      <c r="AS44" s="521" t="e">
        <f ca="1">+IF(AND(ISNUMBER(OFFSET('Sanitation Data'!$H$11,0,10*ROW('Sanitation Data'!H38))),'Data Summary'!DH44="Yes"),OFFSET('Sanitation Data'!$H$11,0,10*ROW('Sanitation Data'!H38)),NA())</f>
        <v>#N/A</v>
      </c>
      <c r="AT44" s="521" t="e">
        <f ca="1">+IF(AND(ISNUMBER(OFFSET('Sanitation Data'!$H$12,0,10*ROW('Sanitation Data'!H38))),'Data Summary'!DI44="Yes"),OFFSET('Sanitation Data'!$H$12,0,10*ROW('Sanitation Data'!H38)),NA())</f>
        <v>#N/A</v>
      </c>
      <c r="AU44" s="521" t="e">
        <f ca="1">+IF(AND(ISNUMBER(OFFSET('Sanitation Data'!$I$4,0,10*ROW('Sanitation Data'!I38))),'Data Summary'!DJ44="Yes"),100-OFFSET('Sanitation Data'!$I$4,0,10*ROW('Sanitation Data'!I38)),NA())</f>
        <v>#N/A</v>
      </c>
      <c r="AV44" s="521" t="e">
        <f ca="1">+IF(AND(ISNUMBER(OFFSET('Sanitation Data'!$I$6,0,10*ROW('Sanitation Data'!I38))),'Data Summary'!DK44="Yes"),OFFSET('Sanitation Data'!$I$6,0,10*ROW('Sanitation Data'!I38)),NA())</f>
        <v>#N/A</v>
      </c>
      <c r="AW44" s="521" t="e">
        <f ca="1">+IF(AND(ISNUMBER(OFFSET('Sanitation Data'!$I$10,0,10*ROW('Sanitation Data'!I38))),'Data Summary'!DL44="Yes"),OFFSET('Sanitation Data'!$I$10,0,10*ROW('Sanitation Data'!I38)),NA())</f>
        <v>#N/A</v>
      </c>
      <c r="AX44" s="521" t="e">
        <f ca="1">+IF(AND(ISNUMBER(OFFSET('Sanitation Data'!$I$11,0,10*ROW('Sanitation Data'!I38))),'Data Summary'!DM44="Yes"),OFFSET('Sanitation Data'!$I$11,0,10*ROW('Sanitation Data'!I38)),NA())</f>
        <v>#N/A</v>
      </c>
      <c r="AY44" s="521" t="e">
        <f ca="1">+IF(AND(ISNUMBER(OFFSET('Sanitation Data'!$I$12,0,10*ROW('Sanitation Data'!I38))),'Data Summary'!DN44="Yes"),OFFSET('Sanitation Data'!$I$12,0,10*ROW('Sanitation Data'!I38)),NA())</f>
        <v>#N/A</v>
      </c>
      <c r="AZ44" s="522" t="e">
        <f ca="1">+IF(AND(ISNUMBER(OFFSET('Hygiene Data'!$D$5,0,10*ROW('Hygiene Data'!D38))),'Data Summary'!DO44="Yes"),OFFSET('Hygiene Data'!$D$5,0,10*ROW('Hygiene Data'!D38)),NA())</f>
        <v>#N/A</v>
      </c>
      <c r="BA44" s="522" t="e">
        <f ca="1">+IF(AND(ISNUMBER(OFFSET('Hygiene Data'!$D$7,0,10*ROW('Hygiene Data'!D38))),'Data Summary'!DP44="Yes"),OFFSET('Hygiene Data'!$D$7,0,10*ROW('Hygiene Data'!D38)),NA())</f>
        <v>#N/A</v>
      </c>
      <c r="BB44" s="522" t="e">
        <f ca="1">+IF(AND(ISNUMBER(OFFSET('Hygiene Data'!$D$9,0,10*ROW('Hygiene Data'!D38))),'Data Summary'!DQ44="Yes"),OFFSET('Hygiene Data'!$D$9,0,10*ROW('Hygiene Data'!D38)),NA())</f>
        <v>#N/A</v>
      </c>
      <c r="BC44" s="522" t="e">
        <f ca="1">+IF(AND(ISNUMBER(OFFSET('Hygiene Data'!$E$5,0,10*ROW('Hygiene Data'!E38))),'Data Summary'!DR44="Yes"),OFFSET('Hygiene Data'!$E$5,0,10*ROW('Hygiene Data'!E38)),NA())</f>
        <v>#N/A</v>
      </c>
      <c r="BD44" s="522" t="e">
        <f ca="1">+IF(AND(ISNUMBER(OFFSET('Hygiene Data'!$E$7,0,10*ROW('Hygiene Data'!E38))),'Data Summary'!DS44="Yes"),OFFSET('Hygiene Data'!$E$7,0,10*ROW('Hygiene Data'!E38)),NA())</f>
        <v>#N/A</v>
      </c>
      <c r="BE44" s="522" t="e">
        <f ca="1">+IF(AND(ISNUMBER(OFFSET('Hygiene Data'!$E$9,0,10*ROW('Hygiene Data'!E38))),'Data Summary'!DT44="Yes"),OFFSET('Hygiene Data'!$E$9,0,10*ROW('Hygiene Data'!E38)),NA())</f>
        <v>#N/A</v>
      </c>
      <c r="BF44" s="522" t="e">
        <f ca="1">+IF(AND(ISNUMBER(OFFSET('Hygiene Data'!$F$5,0,10*ROW('Hygiene Data'!F38))),'Data Summary'!DU44="Yes"),OFFSET('Hygiene Data'!$F$5,0,10*ROW('Hygiene Data'!F38)),NA())</f>
        <v>#N/A</v>
      </c>
      <c r="BG44" s="522" t="e">
        <f ca="1">+IF(AND(ISNUMBER(OFFSET('Hygiene Data'!$F$7,0,10*ROW('Hygiene Data'!F38))),'Data Summary'!DV44="Yes"),OFFSET('Hygiene Data'!$F$7,0,10*ROW('Hygiene Data'!F38)),NA())</f>
        <v>#N/A</v>
      </c>
      <c r="BH44" s="522" t="e">
        <f ca="1">+IF(AND(ISNUMBER(OFFSET('Hygiene Data'!$F$9,0,10*ROW('Hygiene Data'!F38))),'Data Summary'!DW44="Yes"),OFFSET('Hygiene Data'!$F$9,0,10*ROW('Hygiene Data'!F38)),NA())</f>
        <v>#N/A</v>
      </c>
      <c r="BI44" s="522" t="e">
        <f ca="1">+IF(AND(ISNUMBER(OFFSET('Hygiene Data'!$G$5,0,10*ROW('Hygiene Data'!G38))),'Data Summary'!DX44="Yes"),OFFSET('Hygiene Data'!$G$5,0,10*ROW('Hygiene Data'!G38)),NA())</f>
        <v>#N/A</v>
      </c>
      <c r="BJ44" s="522" t="e">
        <f ca="1">+IF(AND(ISNUMBER(OFFSET('Hygiene Data'!$G$7,0,10*ROW('Hygiene Data'!G38))),'Data Summary'!DY44="Yes"),OFFSET('Hygiene Data'!$G$7,0,10*ROW('Hygiene Data'!G38)),NA())</f>
        <v>#N/A</v>
      </c>
      <c r="BK44" s="522" t="e">
        <f ca="1">+IF(AND(ISNUMBER(OFFSET('Hygiene Data'!$G$9,0,10*ROW('Hygiene Data'!G38))),'Data Summary'!DZ44="Yes"),OFFSET('Hygiene Data'!$G$9,0,10*ROW('Hygiene Data'!G38)),NA())</f>
        <v>#N/A</v>
      </c>
      <c r="BL44" s="522" t="e">
        <f ca="1">+IF(AND(ISNUMBER(OFFSET('Hygiene Data'!$H$5,0,10*ROW('Hygiene Data'!H38))),'Data Summary'!EA44="Yes"),OFFSET('Hygiene Data'!$H$5,0,10*ROW('Hygiene Data'!H38)),NA())</f>
        <v>#N/A</v>
      </c>
      <c r="BM44" s="522" t="e">
        <f ca="1">+IF(AND(ISNUMBER(OFFSET('Hygiene Data'!$H$7,0,10*ROW('Hygiene Data'!H38))),'Data Summary'!EB44="Yes"),OFFSET('Hygiene Data'!$H$7,0,10*ROW('Hygiene Data'!H38)),NA())</f>
        <v>#N/A</v>
      </c>
      <c r="BN44" s="522" t="e">
        <f ca="1">+IF(AND(ISNUMBER(OFFSET('Hygiene Data'!$H$9,0,10*ROW('Hygiene Data'!H38))),'Data Summary'!EC44="Yes"),OFFSET('Hygiene Data'!$H$9,0,10*ROW('Hygiene Data'!H38)),NA())</f>
        <v>#N/A</v>
      </c>
      <c r="BO44" s="522" t="e">
        <f ca="1">+IF(AND(ISNUMBER(OFFSET('Hygiene Data'!$I$5,0,10*ROW('Hygiene Data'!I38))),'Data Summary'!ED44="Yes"),OFFSET('Hygiene Data'!$I$5,0,10*ROW('Hygiene Data'!I38)),NA())</f>
        <v>#N/A</v>
      </c>
      <c r="BP44" s="522" t="e">
        <f ca="1">+IF(AND(ISNUMBER(OFFSET('Hygiene Data'!$I$7,0,10*ROW('Hygiene Data'!I38))),'Data Summary'!EE44="Yes"),OFFSET('Hygiene Data'!$I$7,0,10*ROW('Hygiene Data'!I38)),NA())</f>
        <v>#N/A</v>
      </c>
      <c r="BQ44" s="522" t="e">
        <f ca="1">+IF(AND(ISNUMBER(OFFSET('Hygiene Data'!$I$9,0,10*ROW('Hygiene Data'!I38))),'Data Summary'!EF44="Yes"),OFFSET('Hygiene Data'!$I$9,0,10*ROW('Hygiene Data'!I38)),NA())</f>
        <v>#N/A</v>
      </c>
    </row>
    <row r="45" spans="1:69" x14ac:dyDescent="0.25">
      <c r="A45" s="518" t="e">
        <f ca="1">+RIGHT('Data Summary'!A45,LEN('Data Summary'!A45)-9)</f>
        <v>#VALUE!</v>
      </c>
      <c r="B45" s="492" t="str">
        <f ca="1">+IF(ISTEXT('Data Summary'!B45),'Data Summary'!B45,"")</f>
        <v/>
      </c>
      <c r="C45" s="519" t="e">
        <f ca="1">+VALUE('Data Summary'!C45)</f>
        <v>#VALUE!</v>
      </c>
      <c r="D45" s="520" t="e">
        <f ca="1">+IF(AND(ISNUMBER(OFFSET('Water Data'!$D$4,0,10*ROW('Water Data'!D39))),'Data Summary'!BS45="Yes"),100-OFFSET('Water Data'!$D$4,0,10*ROW('Water Data'!D39)),NA())</f>
        <v>#N/A</v>
      </c>
      <c r="E45" s="520" t="e">
        <f ca="1">+IF(AND(ISNUMBER(OFFSET('Water Data'!$D$6,0,10*ROW('Water Data'!D39))),'Data Summary'!BT45="Yes"),OFFSET('Water Data'!$D$6,0,10*ROW('Water Data'!D39)),NA())</f>
        <v>#N/A</v>
      </c>
      <c r="F45" s="520" t="e">
        <f ca="1">+IF(AND(ISNUMBER(OFFSET('Water Data'!$D$9,0,10*ROW('Water Data'!D39))),'Data Summary'!BU45="Yes"),OFFSET('Water Data'!$D$9,0,10*ROW('Water Data'!D39)),NA())</f>
        <v>#N/A</v>
      </c>
      <c r="G45" s="520" t="e">
        <f ca="1">+IF(AND(ISNUMBER(OFFSET('Water Data'!$E$4,0,10*ROW('Water Data'!E39))),'Data Summary'!BV45="Yes"),100-OFFSET('Water Data'!$E$4,0,10*ROW('Water Data'!E39)),NA())</f>
        <v>#N/A</v>
      </c>
      <c r="H45" s="520" t="e">
        <f ca="1">+IF(AND(ISNUMBER(OFFSET('Water Data'!$E$6,0,10*ROW('Water Data'!E39))),'Data Summary'!BW45="Yes"),OFFSET('Water Data'!$E$6,0,10*ROW('Water Data'!E39)),NA())</f>
        <v>#N/A</v>
      </c>
      <c r="I45" s="520" t="e">
        <f ca="1">+IF(AND(ISNUMBER(OFFSET('Water Data'!$E$9,0,10*ROW('Water Data'!E39))),'Data Summary'!BX45="Yes"),OFFSET('Water Data'!$E$9,0,10*ROW('Water Data'!E39)),NA())</f>
        <v>#N/A</v>
      </c>
      <c r="J45" s="520" t="e">
        <f ca="1">+IF(AND(ISNUMBER(OFFSET('Water Data'!$F$4,0,10*ROW('Water Data'!F39))),'Data Summary'!BY45="Yes"),100-OFFSET('Water Data'!$F$4,0,10*ROW('Water Data'!F39)),NA())</f>
        <v>#N/A</v>
      </c>
      <c r="K45" s="520" t="e">
        <f ca="1">+IF(AND(ISNUMBER(OFFSET('Water Data'!$F$6,0,10*ROW('Water Data'!F39))),'Data Summary'!BZ45="Yes"),OFFSET('Water Data'!$F$6,0,10*ROW('Water Data'!F39)),NA())</f>
        <v>#N/A</v>
      </c>
      <c r="L45" s="520" t="e">
        <f ca="1">+IF(AND(ISNUMBER(OFFSET('Water Data'!$F$9,0,10*ROW('Water Data'!F39))),'Data Summary'!CA45="Yes"),OFFSET('Water Data'!$F$9,0,10*ROW('Water Data'!F39)),NA())</f>
        <v>#N/A</v>
      </c>
      <c r="M45" s="520" t="e">
        <f ca="1">+IF(AND(ISNUMBER(OFFSET('Water Data'!$G$4,0,10*ROW('Water Data'!G39))),'Data Summary'!CB45="Yes"),100-OFFSET('Water Data'!$G$4,0,10*ROW('Water Data'!G39)),NA())</f>
        <v>#N/A</v>
      </c>
      <c r="N45" s="520" t="e">
        <f ca="1">+IF(AND(ISNUMBER(OFFSET('Water Data'!$G$6,0,10*ROW('Water Data'!G39))),'Data Summary'!CC45="Yes"),OFFSET('Water Data'!$G$6,0,10*ROW('Water Data'!G39)),NA())</f>
        <v>#N/A</v>
      </c>
      <c r="O45" s="520" t="e">
        <f ca="1">+IF(AND(ISNUMBER(OFFSET('Water Data'!$G$9,0,10*ROW('Water Data'!G39))),'Data Summary'!CD45="Yes"),OFFSET('Water Data'!$G$9,0,10*ROW('Water Data'!G39)),NA())</f>
        <v>#N/A</v>
      </c>
      <c r="P45" s="520" t="e">
        <f ca="1">+IF(AND(ISNUMBER(OFFSET('Water Data'!$H$4,0,10*ROW('Water Data'!H39))),'Data Summary'!CE45="Yes"),100-OFFSET('Water Data'!$H$4,0,10*ROW('Water Data'!H39)),NA())</f>
        <v>#N/A</v>
      </c>
      <c r="Q45" s="520" t="e">
        <f ca="1">+IF(AND(ISNUMBER(OFFSET('Water Data'!$H$6,0,10*ROW('Water Data'!H39))),'Data Summary'!CF45="Yes"),OFFSET('Water Data'!$H$6,0,10*ROW('Water Data'!H39)),NA())</f>
        <v>#N/A</v>
      </c>
      <c r="R45" s="520" t="e">
        <f ca="1">+IF(AND(ISNUMBER(OFFSET('Water Data'!$H$9,0,10*ROW('Water Data'!H39))),'Data Summary'!CG45="Yes"),OFFSET('Water Data'!$H$9,0,10*ROW('Water Data'!H39)),NA())</f>
        <v>#N/A</v>
      </c>
      <c r="S45" s="520" t="e">
        <f ca="1">+IF(AND(ISNUMBER(OFFSET('Water Data'!$I$4,0,10*ROW('Water Data'!I39))),'Data Summary'!CH45="Yes"),100-OFFSET('Water Data'!$I$4,0,10*ROW('Water Data'!I39)),NA())</f>
        <v>#N/A</v>
      </c>
      <c r="T45" s="520" t="e">
        <f ca="1">+IF(AND(ISNUMBER(OFFSET('Water Data'!$I$6,0,10*ROW('Water Data'!I39))),'Data Summary'!CI45="Yes"),OFFSET('Water Data'!$I$6,0,10*ROW('Water Data'!I39)),NA())</f>
        <v>#N/A</v>
      </c>
      <c r="U45" s="520" t="e">
        <f ca="1">+IF(AND(ISNUMBER(OFFSET('Water Data'!$I$9,0,10*ROW('Water Data'!I39))),'Data Summary'!CJ45="Yes"),OFFSET('Water Data'!$I$9,0,10*ROW('Water Data'!I39)),NA())</f>
        <v>#N/A</v>
      </c>
      <c r="V45" s="521" t="e">
        <f ca="1">+IF(AND(ISNUMBER(OFFSET('Sanitation Data'!$D$4,0,10*ROW('Sanitation Data'!D39))),'Data Summary'!CK45="Yes"),100-OFFSET('Sanitation Data'!$D$4,0,10*ROW('Sanitation Data'!D39)),NA())</f>
        <v>#N/A</v>
      </c>
      <c r="W45" s="521" t="e">
        <f ca="1">+IF(AND(ISNUMBER(OFFSET('Sanitation Data'!$D$6,0,10*ROW('Sanitation Data'!D39))),'Data Summary'!CL45="Yes"),OFFSET('Sanitation Data'!$D$6,0,10*ROW('Sanitation Data'!D39)),NA())</f>
        <v>#N/A</v>
      </c>
      <c r="X45" s="521" t="e">
        <f ca="1">+IF(AND(ISNUMBER(OFFSET('Sanitation Data'!$D$10,0,10*ROW('Sanitation Data'!D39))),'Data Summary'!CM45="Yes"),OFFSET('Sanitation Data'!$D$10,0,10*ROW('Sanitation Data'!D39)),NA())</f>
        <v>#N/A</v>
      </c>
      <c r="Y45" s="521" t="e">
        <f ca="1">+IF(AND(ISNUMBER(OFFSET('Sanitation Data'!$D$11,0,10*ROW('Sanitation Data'!D39))),'Data Summary'!CN45="Yes"),OFFSET('Sanitation Data'!$D$11,0,10*ROW('Sanitation Data'!D39)),NA())</f>
        <v>#N/A</v>
      </c>
      <c r="Z45" s="521" t="e">
        <f ca="1">+IF(AND(ISNUMBER(OFFSET('Sanitation Data'!$D$12,0,10*ROW('Sanitation Data'!D39))),'Data Summary'!CO45="Yes"),OFFSET('Sanitation Data'!$D$12,0,10*ROW('Sanitation Data'!D39)),NA())</f>
        <v>#N/A</v>
      </c>
      <c r="AA45" s="521" t="e">
        <f ca="1">+IF(AND(ISNUMBER(OFFSET('Sanitation Data'!$E$4,0,10*ROW('Sanitation Data'!E39))),'Data Summary'!CP45="Yes"),100-OFFSET('Sanitation Data'!$E$4,0,10*ROW('Sanitation Data'!E39)),NA())</f>
        <v>#N/A</v>
      </c>
      <c r="AB45" s="521" t="e">
        <f ca="1">+IF(AND(ISNUMBER(OFFSET('Sanitation Data'!$E$6,0,10*ROW('Sanitation Data'!E39))),'Data Summary'!CQ45="Yes"),OFFSET('Sanitation Data'!$E$6,0,10*ROW('Sanitation Data'!E39)),NA())</f>
        <v>#N/A</v>
      </c>
      <c r="AC45" s="521" t="e">
        <f ca="1">+IF(AND(ISNUMBER(OFFSET('Sanitation Data'!$E$10,0,10*ROW('Sanitation Data'!E39))),'Data Summary'!CR45="Yes"),OFFSET('Sanitation Data'!$E$10,0,10*ROW('Sanitation Data'!E39)),NA())</f>
        <v>#N/A</v>
      </c>
      <c r="AD45" s="521" t="e">
        <f ca="1">+IF(AND(ISNUMBER(OFFSET('Sanitation Data'!$E$11,0,10*ROW('Sanitation Data'!E39))),'Data Summary'!CS45="Yes"),OFFSET('Sanitation Data'!$E$11,0,10*ROW('Sanitation Data'!E39)),NA())</f>
        <v>#N/A</v>
      </c>
      <c r="AE45" s="521" t="e">
        <f ca="1">+IF(AND(ISNUMBER(OFFSET('Sanitation Data'!$E$12,0,10*ROW('Sanitation Data'!E39))),'Data Summary'!CT45="Yes"),OFFSET('Sanitation Data'!$E$12,0,10*ROW('Sanitation Data'!E39)),NA())</f>
        <v>#N/A</v>
      </c>
      <c r="AF45" s="521" t="e">
        <f ca="1">+IF(AND(ISNUMBER(OFFSET('Sanitation Data'!$F$4,0,10*ROW('Sanitation Data'!F39))),'Data Summary'!CU45="Yes"),100-OFFSET('Sanitation Data'!$F$4,0,10*ROW('Sanitation Data'!F39)),NA())</f>
        <v>#N/A</v>
      </c>
      <c r="AG45" s="521" t="e">
        <f ca="1">+IF(AND(ISNUMBER(OFFSET('Sanitation Data'!$F$6,0,10*ROW('Sanitation Data'!F39))),'Data Summary'!CV45="Yes"),OFFSET('Sanitation Data'!$F$6,0,10*ROW('Sanitation Data'!F39)),NA())</f>
        <v>#N/A</v>
      </c>
      <c r="AH45" s="521" t="e">
        <f ca="1">+IF(AND(ISNUMBER(OFFSET('Sanitation Data'!$F$10,0,10*ROW('Sanitation Data'!F39))),'Data Summary'!CW45="Yes"),OFFSET('Sanitation Data'!$F$10,0,10*ROW('Sanitation Data'!F39)),NA())</f>
        <v>#N/A</v>
      </c>
      <c r="AI45" s="521" t="e">
        <f ca="1">+IF(AND(ISNUMBER(OFFSET('Sanitation Data'!$F$11,0,10*ROW('Sanitation Data'!F39))),'Data Summary'!CX45="Yes"),OFFSET('Sanitation Data'!$F$11,0,10*ROW('Sanitation Data'!F39)),NA())</f>
        <v>#N/A</v>
      </c>
      <c r="AJ45" s="521" t="e">
        <f ca="1">+IF(AND(ISNUMBER(OFFSET('Sanitation Data'!$F$12,0,10*ROW('Sanitation Data'!F39))),'Data Summary'!CY45="Yes"),OFFSET('Sanitation Data'!$F$12,0,10*ROW('Sanitation Data'!F39)),NA())</f>
        <v>#N/A</v>
      </c>
      <c r="AK45" s="521" t="e">
        <f ca="1">+IF(AND(ISNUMBER(OFFSET('Sanitation Data'!$G$4,0,10*ROW('Sanitation Data'!G39))),'Data Summary'!CZ45="Yes"),100-OFFSET('Sanitation Data'!$G$4,0,10*ROW('Sanitation Data'!G39)),NA())</f>
        <v>#N/A</v>
      </c>
      <c r="AL45" s="521" t="e">
        <f ca="1">+IF(AND(ISNUMBER(OFFSET('Sanitation Data'!$G$6,0,10*ROW('Sanitation Data'!G39))),'Data Summary'!DA45="Yes"),OFFSET('Sanitation Data'!$G$6,0,10*ROW('Sanitation Data'!G39)),NA())</f>
        <v>#N/A</v>
      </c>
      <c r="AM45" s="521" t="e">
        <f ca="1">+IF(AND(ISNUMBER(OFFSET('Sanitation Data'!$G$10,0,10*ROW('Sanitation Data'!G39))),'Data Summary'!DB45="Yes"),OFFSET('Sanitation Data'!$G$10,0,10*ROW('Sanitation Data'!G39)),NA())</f>
        <v>#N/A</v>
      </c>
      <c r="AN45" s="521" t="e">
        <f ca="1">+IF(AND(ISNUMBER(OFFSET('Sanitation Data'!$G$11,0,10*ROW('Sanitation Data'!G39))),'Data Summary'!DC45="Yes"),OFFSET('Sanitation Data'!$G$11,0,10*ROW('Sanitation Data'!G39)),NA())</f>
        <v>#N/A</v>
      </c>
      <c r="AO45" s="521" t="e">
        <f ca="1">+IF(AND(ISNUMBER(OFFSET('Sanitation Data'!$G$12,0,10*ROW('Sanitation Data'!G39))),'Data Summary'!DD45="Yes"),OFFSET('Sanitation Data'!$G$12,0,10*ROW('Sanitation Data'!G39)),NA())</f>
        <v>#N/A</v>
      </c>
      <c r="AP45" s="521" t="e">
        <f ca="1">+IF(AND(ISNUMBER(OFFSET('Sanitation Data'!$H$4,0,10*ROW('Sanitation Data'!H39))),'Data Summary'!DE45="Yes"),100-OFFSET('Sanitation Data'!$H$4,0,10*ROW('Sanitation Data'!H39)),NA())</f>
        <v>#N/A</v>
      </c>
      <c r="AQ45" s="521" t="e">
        <f ca="1">+IF(AND(ISNUMBER(OFFSET('Sanitation Data'!$H$6,0,10*ROW('Sanitation Data'!H39))),'Data Summary'!DF45="Yes"),OFFSET('Sanitation Data'!$H$6,0,10*ROW('Sanitation Data'!H39)),NA())</f>
        <v>#N/A</v>
      </c>
      <c r="AR45" s="521" t="e">
        <f ca="1">+IF(AND(ISNUMBER(OFFSET('Sanitation Data'!$H$10,0,10*ROW('Sanitation Data'!H39))),'Data Summary'!DG45="Yes"),OFFSET('Sanitation Data'!$H$10,0,10*ROW('Sanitation Data'!H39)),NA())</f>
        <v>#N/A</v>
      </c>
      <c r="AS45" s="521" t="e">
        <f ca="1">+IF(AND(ISNUMBER(OFFSET('Sanitation Data'!$H$11,0,10*ROW('Sanitation Data'!H39))),'Data Summary'!DH45="Yes"),OFFSET('Sanitation Data'!$H$11,0,10*ROW('Sanitation Data'!H39)),NA())</f>
        <v>#N/A</v>
      </c>
      <c r="AT45" s="521" t="e">
        <f ca="1">+IF(AND(ISNUMBER(OFFSET('Sanitation Data'!$H$12,0,10*ROW('Sanitation Data'!H39))),'Data Summary'!DI45="Yes"),OFFSET('Sanitation Data'!$H$12,0,10*ROW('Sanitation Data'!H39)),NA())</f>
        <v>#N/A</v>
      </c>
      <c r="AU45" s="521" t="e">
        <f ca="1">+IF(AND(ISNUMBER(OFFSET('Sanitation Data'!$I$4,0,10*ROW('Sanitation Data'!I39))),'Data Summary'!DJ45="Yes"),100-OFFSET('Sanitation Data'!$I$4,0,10*ROW('Sanitation Data'!I39)),NA())</f>
        <v>#N/A</v>
      </c>
      <c r="AV45" s="521" t="e">
        <f ca="1">+IF(AND(ISNUMBER(OFFSET('Sanitation Data'!$I$6,0,10*ROW('Sanitation Data'!I39))),'Data Summary'!DK45="Yes"),OFFSET('Sanitation Data'!$I$6,0,10*ROW('Sanitation Data'!I39)),NA())</f>
        <v>#N/A</v>
      </c>
      <c r="AW45" s="521" t="e">
        <f ca="1">+IF(AND(ISNUMBER(OFFSET('Sanitation Data'!$I$10,0,10*ROW('Sanitation Data'!I39))),'Data Summary'!DL45="Yes"),OFFSET('Sanitation Data'!$I$10,0,10*ROW('Sanitation Data'!I39)),NA())</f>
        <v>#N/A</v>
      </c>
      <c r="AX45" s="521" t="e">
        <f ca="1">+IF(AND(ISNUMBER(OFFSET('Sanitation Data'!$I$11,0,10*ROW('Sanitation Data'!I39))),'Data Summary'!DM45="Yes"),OFFSET('Sanitation Data'!$I$11,0,10*ROW('Sanitation Data'!I39)),NA())</f>
        <v>#N/A</v>
      </c>
      <c r="AY45" s="521" t="e">
        <f ca="1">+IF(AND(ISNUMBER(OFFSET('Sanitation Data'!$I$12,0,10*ROW('Sanitation Data'!I39))),'Data Summary'!DN45="Yes"),OFFSET('Sanitation Data'!$I$12,0,10*ROW('Sanitation Data'!I39)),NA())</f>
        <v>#N/A</v>
      </c>
      <c r="AZ45" s="522" t="e">
        <f ca="1">+IF(AND(ISNUMBER(OFFSET('Hygiene Data'!$D$5,0,10*ROW('Hygiene Data'!D39))),'Data Summary'!DO45="Yes"),OFFSET('Hygiene Data'!$D$5,0,10*ROW('Hygiene Data'!D39)),NA())</f>
        <v>#N/A</v>
      </c>
      <c r="BA45" s="522" t="e">
        <f ca="1">+IF(AND(ISNUMBER(OFFSET('Hygiene Data'!$D$7,0,10*ROW('Hygiene Data'!D39))),'Data Summary'!DP45="Yes"),OFFSET('Hygiene Data'!$D$7,0,10*ROW('Hygiene Data'!D39)),NA())</f>
        <v>#N/A</v>
      </c>
      <c r="BB45" s="522" t="e">
        <f ca="1">+IF(AND(ISNUMBER(OFFSET('Hygiene Data'!$D$9,0,10*ROW('Hygiene Data'!D39))),'Data Summary'!DQ45="Yes"),OFFSET('Hygiene Data'!$D$9,0,10*ROW('Hygiene Data'!D39)),NA())</f>
        <v>#N/A</v>
      </c>
      <c r="BC45" s="522" t="e">
        <f ca="1">+IF(AND(ISNUMBER(OFFSET('Hygiene Data'!$E$5,0,10*ROW('Hygiene Data'!E39))),'Data Summary'!DR45="Yes"),OFFSET('Hygiene Data'!$E$5,0,10*ROW('Hygiene Data'!E39)),NA())</f>
        <v>#N/A</v>
      </c>
      <c r="BD45" s="522" t="e">
        <f ca="1">+IF(AND(ISNUMBER(OFFSET('Hygiene Data'!$E$7,0,10*ROW('Hygiene Data'!E39))),'Data Summary'!DS45="Yes"),OFFSET('Hygiene Data'!$E$7,0,10*ROW('Hygiene Data'!E39)),NA())</f>
        <v>#N/A</v>
      </c>
      <c r="BE45" s="522" t="e">
        <f ca="1">+IF(AND(ISNUMBER(OFFSET('Hygiene Data'!$E$9,0,10*ROW('Hygiene Data'!E39))),'Data Summary'!DT45="Yes"),OFFSET('Hygiene Data'!$E$9,0,10*ROW('Hygiene Data'!E39)),NA())</f>
        <v>#N/A</v>
      </c>
      <c r="BF45" s="522" t="e">
        <f ca="1">+IF(AND(ISNUMBER(OFFSET('Hygiene Data'!$F$5,0,10*ROW('Hygiene Data'!F39))),'Data Summary'!DU45="Yes"),OFFSET('Hygiene Data'!$F$5,0,10*ROW('Hygiene Data'!F39)),NA())</f>
        <v>#N/A</v>
      </c>
      <c r="BG45" s="522" t="e">
        <f ca="1">+IF(AND(ISNUMBER(OFFSET('Hygiene Data'!$F$7,0,10*ROW('Hygiene Data'!F39))),'Data Summary'!DV45="Yes"),OFFSET('Hygiene Data'!$F$7,0,10*ROW('Hygiene Data'!F39)),NA())</f>
        <v>#N/A</v>
      </c>
      <c r="BH45" s="522" t="e">
        <f ca="1">+IF(AND(ISNUMBER(OFFSET('Hygiene Data'!$F$9,0,10*ROW('Hygiene Data'!F39))),'Data Summary'!DW45="Yes"),OFFSET('Hygiene Data'!$F$9,0,10*ROW('Hygiene Data'!F39)),NA())</f>
        <v>#N/A</v>
      </c>
      <c r="BI45" s="522" t="e">
        <f ca="1">+IF(AND(ISNUMBER(OFFSET('Hygiene Data'!$G$5,0,10*ROW('Hygiene Data'!G39))),'Data Summary'!DX45="Yes"),OFFSET('Hygiene Data'!$G$5,0,10*ROW('Hygiene Data'!G39)),NA())</f>
        <v>#N/A</v>
      </c>
      <c r="BJ45" s="522" t="e">
        <f ca="1">+IF(AND(ISNUMBER(OFFSET('Hygiene Data'!$G$7,0,10*ROW('Hygiene Data'!G39))),'Data Summary'!DY45="Yes"),OFFSET('Hygiene Data'!$G$7,0,10*ROW('Hygiene Data'!G39)),NA())</f>
        <v>#N/A</v>
      </c>
      <c r="BK45" s="522" t="e">
        <f ca="1">+IF(AND(ISNUMBER(OFFSET('Hygiene Data'!$G$9,0,10*ROW('Hygiene Data'!G39))),'Data Summary'!DZ45="Yes"),OFFSET('Hygiene Data'!$G$9,0,10*ROW('Hygiene Data'!G39)),NA())</f>
        <v>#N/A</v>
      </c>
      <c r="BL45" s="522" t="e">
        <f ca="1">+IF(AND(ISNUMBER(OFFSET('Hygiene Data'!$H$5,0,10*ROW('Hygiene Data'!H39))),'Data Summary'!EA45="Yes"),OFFSET('Hygiene Data'!$H$5,0,10*ROW('Hygiene Data'!H39)),NA())</f>
        <v>#N/A</v>
      </c>
      <c r="BM45" s="522" t="e">
        <f ca="1">+IF(AND(ISNUMBER(OFFSET('Hygiene Data'!$H$7,0,10*ROW('Hygiene Data'!H39))),'Data Summary'!EB45="Yes"),OFFSET('Hygiene Data'!$H$7,0,10*ROW('Hygiene Data'!H39)),NA())</f>
        <v>#N/A</v>
      </c>
      <c r="BN45" s="522" t="e">
        <f ca="1">+IF(AND(ISNUMBER(OFFSET('Hygiene Data'!$H$9,0,10*ROW('Hygiene Data'!H39))),'Data Summary'!EC45="Yes"),OFFSET('Hygiene Data'!$H$9,0,10*ROW('Hygiene Data'!H39)),NA())</f>
        <v>#N/A</v>
      </c>
      <c r="BO45" s="522" t="e">
        <f ca="1">+IF(AND(ISNUMBER(OFFSET('Hygiene Data'!$I$5,0,10*ROW('Hygiene Data'!I39))),'Data Summary'!ED45="Yes"),OFFSET('Hygiene Data'!$I$5,0,10*ROW('Hygiene Data'!I39)),NA())</f>
        <v>#N/A</v>
      </c>
      <c r="BP45" s="522" t="e">
        <f ca="1">+IF(AND(ISNUMBER(OFFSET('Hygiene Data'!$I$7,0,10*ROW('Hygiene Data'!I39))),'Data Summary'!EE45="Yes"),OFFSET('Hygiene Data'!$I$7,0,10*ROW('Hygiene Data'!I39)),NA())</f>
        <v>#N/A</v>
      </c>
      <c r="BQ45" s="522" t="e">
        <f ca="1">+IF(AND(ISNUMBER(OFFSET('Hygiene Data'!$I$9,0,10*ROW('Hygiene Data'!I39))),'Data Summary'!EF45="Yes"),OFFSET('Hygiene Data'!$I$9,0,10*ROW('Hygiene Data'!I39)),NA())</f>
        <v>#N/A</v>
      </c>
    </row>
    <row r="46" spans="1:69" x14ac:dyDescent="0.25">
      <c r="A46" s="518" t="e">
        <f ca="1">+RIGHT('Data Summary'!A46,LEN('Data Summary'!A46)-9)</f>
        <v>#VALUE!</v>
      </c>
      <c r="B46" s="492" t="str">
        <f ca="1">+IF(ISTEXT('Data Summary'!B46),'Data Summary'!B46,"")</f>
        <v/>
      </c>
      <c r="C46" s="519" t="e">
        <f ca="1">+VALUE('Data Summary'!C46)</f>
        <v>#VALUE!</v>
      </c>
      <c r="D46" s="520" t="e">
        <f ca="1">+IF(AND(ISNUMBER(OFFSET('Water Data'!$D$4,0,10*ROW('Water Data'!D40))),'Data Summary'!BS46="Yes"),100-OFFSET('Water Data'!$D$4,0,10*ROW('Water Data'!D40)),NA())</f>
        <v>#N/A</v>
      </c>
      <c r="E46" s="520" t="e">
        <f ca="1">+IF(AND(ISNUMBER(OFFSET('Water Data'!$D$6,0,10*ROW('Water Data'!D40))),'Data Summary'!BT46="Yes"),OFFSET('Water Data'!$D$6,0,10*ROW('Water Data'!D40)),NA())</f>
        <v>#N/A</v>
      </c>
      <c r="F46" s="520" t="e">
        <f ca="1">+IF(AND(ISNUMBER(OFFSET('Water Data'!$D$9,0,10*ROW('Water Data'!D40))),'Data Summary'!BU46="Yes"),OFFSET('Water Data'!$D$9,0,10*ROW('Water Data'!D40)),NA())</f>
        <v>#N/A</v>
      </c>
      <c r="G46" s="520" t="e">
        <f ca="1">+IF(AND(ISNUMBER(OFFSET('Water Data'!$E$4,0,10*ROW('Water Data'!E40))),'Data Summary'!BV46="Yes"),100-OFFSET('Water Data'!$E$4,0,10*ROW('Water Data'!E40)),NA())</f>
        <v>#N/A</v>
      </c>
      <c r="H46" s="520" t="e">
        <f ca="1">+IF(AND(ISNUMBER(OFFSET('Water Data'!$E$6,0,10*ROW('Water Data'!E40))),'Data Summary'!BW46="Yes"),OFFSET('Water Data'!$E$6,0,10*ROW('Water Data'!E40)),NA())</f>
        <v>#N/A</v>
      </c>
      <c r="I46" s="520" t="e">
        <f ca="1">+IF(AND(ISNUMBER(OFFSET('Water Data'!$E$9,0,10*ROW('Water Data'!E40))),'Data Summary'!BX46="Yes"),OFFSET('Water Data'!$E$9,0,10*ROW('Water Data'!E40)),NA())</f>
        <v>#N/A</v>
      </c>
      <c r="J46" s="520" t="e">
        <f ca="1">+IF(AND(ISNUMBER(OFFSET('Water Data'!$F$4,0,10*ROW('Water Data'!F40))),'Data Summary'!BY46="Yes"),100-OFFSET('Water Data'!$F$4,0,10*ROW('Water Data'!F40)),NA())</f>
        <v>#N/A</v>
      </c>
      <c r="K46" s="520" t="e">
        <f ca="1">+IF(AND(ISNUMBER(OFFSET('Water Data'!$F$6,0,10*ROW('Water Data'!F40))),'Data Summary'!BZ46="Yes"),OFFSET('Water Data'!$F$6,0,10*ROW('Water Data'!F40)),NA())</f>
        <v>#N/A</v>
      </c>
      <c r="L46" s="520" t="e">
        <f ca="1">+IF(AND(ISNUMBER(OFFSET('Water Data'!$F$9,0,10*ROW('Water Data'!F40))),'Data Summary'!CA46="Yes"),OFFSET('Water Data'!$F$9,0,10*ROW('Water Data'!F40)),NA())</f>
        <v>#N/A</v>
      </c>
      <c r="M46" s="520" t="e">
        <f ca="1">+IF(AND(ISNUMBER(OFFSET('Water Data'!$G$4,0,10*ROW('Water Data'!G40))),'Data Summary'!CB46="Yes"),100-OFFSET('Water Data'!$G$4,0,10*ROW('Water Data'!G40)),NA())</f>
        <v>#N/A</v>
      </c>
      <c r="N46" s="520" t="e">
        <f ca="1">+IF(AND(ISNUMBER(OFFSET('Water Data'!$G$6,0,10*ROW('Water Data'!G40))),'Data Summary'!CC46="Yes"),OFFSET('Water Data'!$G$6,0,10*ROW('Water Data'!G40)),NA())</f>
        <v>#N/A</v>
      </c>
      <c r="O46" s="520" t="e">
        <f ca="1">+IF(AND(ISNUMBER(OFFSET('Water Data'!$G$9,0,10*ROW('Water Data'!G40))),'Data Summary'!CD46="Yes"),OFFSET('Water Data'!$G$9,0,10*ROW('Water Data'!G40)),NA())</f>
        <v>#N/A</v>
      </c>
      <c r="P46" s="520" t="e">
        <f ca="1">+IF(AND(ISNUMBER(OFFSET('Water Data'!$H$4,0,10*ROW('Water Data'!H40))),'Data Summary'!CE46="Yes"),100-OFFSET('Water Data'!$H$4,0,10*ROW('Water Data'!H40)),NA())</f>
        <v>#N/A</v>
      </c>
      <c r="Q46" s="520" t="e">
        <f ca="1">+IF(AND(ISNUMBER(OFFSET('Water Data'!$H$6,0,10*ROW('Water Data'!H40))),'Data Summary'!CF46="Yes"),OFFSET('Water Data'!$H$6,0,10*ROW('Water Data'!H40)),NA())</f>
        <v>#N/A</v>
      </c>
      <c r="R46" s="520" t="e">
        <f ca="1">+IF(AND(ISNUMBER(OFFSET('Water Data'!$H$9,0,10*ROW('Water Data'!H40))),'Data Summary'!CG46="Yes"),OFFSET('Water Data'!$H$9,0,10*ROW('Water Data'!H40)),NA())</f>
        <v>#N/A</v>
      </c>
      <c r="S46" s="520" t="e">
        <f ca="1">+IF(AND(ISNUMBER(OFFSET('Water Data'!$I$4,0,10*ROW('Water Data'!I40))),'Data Summary'!CH46="Yes"),100-OFFSET('Water Data'!$I$4,0,10*ROW('Water Data'!I40)),NA())</f>
        <v>#N/A</v>
      </c>
      <c r="T46" s="520" t="e">
        <f ca="1">+IF(AND(ISNUMBER(OFFSET('Water Data'!$I$6,0,10*ROW('Water Data'!I40))),'Data Summary'!CI46="Yes"),OFFSET('Water Data'!$I$6,0,10*ROW('Water Data'!I40)),NA())</f>
        <v>#N/A</v>
      </c>
      <c r="U46" s="520" t="e">
        <f ca="1">+IF(AND(ISNUMBER(OFFSET('Water Data'!$I$9,0,10*ROW('Water Data'!I40))),'Data Summary'!CJ46="Yes"),OFFSET('Water Data'!$I$9,0,10*ROW('Water Data'!I40)),NA())</f>
        <v>#N/A</v>
      </c>
      <c r="V46" s="521" t="e">
        <f ca="1">+IF(AND(ISNUMBER(OFFSET('Sanitation Data'!$D$4,0,10*ROW('Sanitation Data'!D40))),'Data Summary'!CK46="Yes"),100-OFFSET('Sanitation Data'!$D$4,0,10*ROW('Sanitation Data'!D40)),NA())</f>
        <v>#N/A</v>
      </c>
      <c r="W46" s="521" t="e">
        <f ca="1">+IF(AND(ISNUMBER(OFFSET('Sanitation Data'!$D$6,0,10*ROW('Sanitation Data'!D40))),'Data Summary'!CL46="Yes"),OFFSET('Sanitation Data'!$D$6,0,10*ROW('Sanitation Data'!D40)),NA())</f>
        <v>#N/A</v>
      </c>
      <c r="X46" s="521" t="e">
        <f ca="1">+IF(AND(ISNUMBER(OFFSET('Sanitation Data'!$D$10,0,10*ROW('Sanitation Data'!D40))),'Data Summary'!CM46="Yes"),OFFSET('Sanitation Data'!$D$10,0,10*ROW('Sanitation Data'!D40)),NA())</f>
        <v>#N/A</v>
      </c>
      <c r="Y46" s="521" t="e">
        <f ca="1">+IF(AND(ISNUMBER(OFFSET('Sanitation Data'!$D$11,0,10*ROW('Sanitation Data'!D40))),'Data Summary'!CN46="Yes"),OFFSET('Sanitation Data'!$D$11,0,10*ROW('Sanitation Data'!D40)),NA())</f>
        <v>#N/A</v>
      </c>
      <c r="Z46" s="521" t="e">
        <f ca="1">+IF(AND(ISNUMBER(OFFSET('Sanitation Data'!$D$12,0,10*ROW('Sanitation Data'!D40))),'Data Summary'!CO46="Yes"),OFFSET('Sanitation Data'!$D$12,0,10*ROW('Sanitation Data'!D40)),NA())</f>
        <v>#N/A</v>
      </c>
      <c r="AA46" s="521" t="e">
        <f ca="1">+IF(AND(ISNUMBER(OFFSET('Sanitation Data'!$E$4,0,10*ROW('Sanitation Data'!E40))),'Data Summary'!CP46="Yes"),100-OFFSET('Sanitation Data'!$E$4,0,10*ROW('Sanitation Data'!E40)),NA())</f>
        <v>#N/A</v>
      </c>
      <c r="AB46" s="521" t="e">
        <f ca="1">+IF(AND(ISNUMBER(OFFSET('Sanitation Data'!$E$6,0,10*ROW('Sanitation Data'!E40))),'Data Summary'!CQ46="Yes"),OFFSET('Sanitation Data'!$E$6,0,10*ROW('Sanitation Data'!E40)),NA())</f>
        <v>#N/A</v>
      </c>
      <c r="AC46" s="521" t="e">
        <f ca="1">+IF(AND(ISNUMBER(OFFSET('Sanitation Data'!$E$10,0,10*ROW('Sanitation Data'!E40))),'Data Summary'!CR46="Yes"),OFFSET('Sanitation Data'!$E$10,0,10*ROW('Sanitation Data'!E40)),NA())</f>
        <v>#N/A</v>
      </c>
      <c r="AD46" s="521" t="e">
        <f ca="1">+IF(AND(ISNUMBER(OFFSET('Sanitation Data'!$E$11,0,10*ROW('Sanitation Data'!E40))),'Data Summary'!CS46="Yes"),OFFSET('Sanitation Data'!$E$11,0,10*ROW('Sanitation Data'!E40)),NA())</f>
        <v>#N/A</v>
      </c>
      <c r="AE46" s="521" t="e">
        <f ca="1">+IF(AND(ISNUMBER(OFFSET('Sanitation Data'!$E$12,0,10*ROW('Sanitation Data'!E40))),'Data Summary'!CT46="Yes"),OFFSET('Sanitation Data'!$E$12,0,10*ROW('Sanitation Data'!E40)),NA())</f>
        <v>#N/A</v>
      </c>
      <c r="AF46" s="521" t="e">
        <f ca="1">+IF(AND(ISNUMBER(OFFSET('Sanitation Data'!$F$4,0,10*ROW('Sanitation Data'!F40))),'Data Summary'!CU46="Yes"),100-OFFSET('Sanitation Data'!$F$4,0,10*ROW('Sanitation Data'!F40)),NA())</f>
        <v>#N/A</v>
      </c>
      <c r="AG46" s="521" t="e">
        <f ca="1">+IF(AND(ISNUMBER(OFFSET('Sanitation Data'!$F$6,0,10*ROW('Sanitation Data'!F40))),'Data Summary'!CV46="Yes"),OFFSET('Sanitation Data'!$F$6,0,10*ROW('Sanitation Data'!F40)),NA())</f>
        <v>#N/A</v>
      </c>
      <c r="AH46" s="521" t="e">
        <f ca="1">+IF(AND(ISNUMBER(OFFSET('Sanitation Data'!$F$10,0,10*ROW('Sanitation Data'!F40))),'Data Summary'!CW46="Yes"),OFFSET('Sanitation Data'!$F$10,0,10*ROW('Sanitation Data'!F40)),NA())</f>
        <v>#N/A</v>
      </c>
      <c r="AI46" s="521" t="e">
        <f ca="1">+IF(AND(ISNUMBER(OFFSET('Sanitation Data'!$F$11,0,10*ROW('Sanitation Data'!F40))),'Data Summary'!CX46="Yes"),OFFSET('Sanitation Data'!$F$11,0,10*ROW('Sanitation Data'!F40)),NA())</f>
        <v>#N/A</v>
      </c>
      <c r="AJ46" s="521" t="e">
        <f ca="1">+IF(AND(ISNUMBER(OFFSET('Sanitation Data'!$F$12,0,10*ROW('Sanitation Data'!F40))),'Data Summary'!CY46="Yes"),OFFSET('Sanitation Data'!$F$12,0,10*ROW('Sanitation Data'!F40)),NA())</f>
        <v>#N/A</v>
      </c>
      <c r="AK46" s="521" t="e">
        <f ca="1">+IF(AND(ISNUMBER(OFFSET('Sanitation Data'!$G$4,0,10*ROW('Sanitation Data'!G40))),'Data Summary'!CZ46="Yes"),100-OFFSET('Sanitation Data'!$G$4,0,10*ROW('Sanitation Data'!G40)),NA())</f>
        <v>#N/A</v>
      </c>
      <c r="AL46" s="521" t="e">
        <f ca="1">+IF(AND(ISNUMBER(OFFSET('Sanitation Data'!$G$6,0,10*ROW('Sanitation Data'!G40))),'Data Summary'!DA46="Yes"),OFFSET('Sanitation Data'!$G$6,0,10*ROW('Sanitation Data'!G40)),NA())</f>
        <v>#N/A</v>
      </c>
      <c r="AM46" s="521" t="e">
        <f ca="1">+IF(AND(ISNUMBER(OFFSET('Sanitation Data'!$G$10,0,10*ROW('Sanitation Data'!G40))),'Data Summary'!DB46="Yes"),OFFSET('Sanitation Data'!$G$10,0,10*ROW('Sanitation Data'!G40)),NA())</f>
        <v>#N/A</v>
      </c>
      <c r="AN46" s="521" t="e">
        <f ca="1">+IF(AND(ISNUMBER(OFFSET('Sanitation Data'!$G$11,0,10*ROW('Sanitation Data'!G40))),'Data Summary'!DC46="Yes"),OFFSET('Sanitation Data'!$G$11,0,10*ROW('Sanitation Data'!G40)),NA())</f>
        <v>#N/A</v>
      </c>
      <c r="AO46" s="521" t="e">
        <f ca="1">+IF(AND(ISNUMBER(OFFSET('Sanitation Data'!$G$12,0,10*ROW('Sanitation Data'!G40))),'Data Summary'!DD46="Yes"),OFFSET('Sanitation Data'!$G$12,0,10*ROW('Sanitation Data'!G40)),NA())</f>
        <v>#N/A</v>
      </c>
      <c r="AP46" s="521" t="e">
        <f ca="1">+IF(AND(ISNUMBER(OFFSET('Sanitation Data'!$H$4,0,10*ROW('Sanitation Data'!H40))),'Data Summary'!DE46="Yes"),100-OFFSET('Sanitation Data'!$H$4,0,10*ROW('Sanitation Data'!H40)),NA())</f>
        <v>#N/A</v>
      </c>
      <c r="AQ46" s="521" t="e">
        <f ca="1">+IF(AND(ISNUMBER(OFFSET('Sanitation Data'!$H$6,0,10*ROW('Sanitation Data'!H40))),'Data Summary'!DF46="Yes"),OFFSET('Sanitation Data'!$H$6,0,10*ROW('Sanitation Data'!H40)),NA())</f>
        <v>#N/A</v>
      </c>
      <c r="AR46" s="521" t="e">
        <f ca="1">+IF(AND(ISNUMBER(OFFSET('Sanitation Data'!$H$10,0,10*ROW('Sanitation Data'!H40))),'Data Summary'!DG46="Yes"),OFFSET('Sanitation Data'!$H$10,0,10*ROW('Sanitation Data'!H40)),NA())</f>
        <v>#N/A</v>
      </c>
      <c r="AS46" s="521" t="e">
        <f ca="1">+IF(AND(ISNUMBER(OFFSET('Sanitation Data'!$H$11,0,10*ROW('Sanitation Data'!H40))),'Data Summary'!DH46="Yes"),OFFSET('Sanitation Data'!$H$11,0,10*ROW('Sanitation Data'!H40)),NA())</f>
        <v>#N/A</v>
      </c>
      <c r="AT46" s="521" t="e">
        <f ca="1">+IF(AND(ISNUMBER(OFFSET('Sanitation Data'!$H$12,0,10*ROW('Sanitation Data'!H40))),'Data Summary'!DI46="Yes"),OFFSET('Sanitation Data'!$H$12,0,10*ROW('Sanitation Data'!H40)),NA())</f>
        <v>#N/A</v>
      </c>
      <c r="AU46" s="521" t="e">
        <f ca="1">+IF(AND(ISNUMBER(OFFSET('Sanitation Data'!$I$4,0,10*ROW('Sanitation Data'!I40))),'Data Summary'!DJ46="Yes"),100-OFFSET('Sanitation Data'!$I$4,0,10*ROW('Sanitation Data'!I40)),NA())</f>
        <v>#N/A</v>
      </c>
      <c r="AV46" s="521" t="e">
        <f ca="1">+IF(AND(ISNUMBER(OFFSET('Sanitation Data'!$I$6,0,10*ROW('Sanitation Data'!I40))),'Data Summary'!DK46="Yes"),OFFSET('Sanitation Data'!$I$6,0,10*ROW('Sanitation Data'!I40)),NA())</f>
        <v>#N/A</v>
      </c>
      <c r="AW46" s="521" t="e">
        <f ca="1">+IF(AND(ISNUMBER(OFFSET('Sanitation Data'!$I$10,0,10*ROW('Sanitation Data'!I40))),'Data Summary'!DL46="Yes"),OFFSET('Sanitation Data'!$I$10,0,10*ROW('Sanitation Data'!I40)),NA())</f>
        <v>#N/A</v>
      </c>
      <c r="AX46" s="521" t="e">
        <f ca="1">+IF(AND(ISNUMBER(OFFSET('Sanitation Data'!$I$11,0,10*ROW('Sanitation Data'!I40))),'Data Summary'!DM46="Yes"),OFFSET('Sanitation Data'!$I$11,0,10*ROW('Sanitation Data'!I40)),NA())</f>
        <v>#N/A</v>
      </c>
      <c r="AY46" s="521" t="e">
        <f ca="1">+IF(AND(ISNUMBER(OFFSET('Sanitation Data'!$I$12,0,10*ROW('Sanitation Data'!I40))),'Data Summary'!DN46="Yes"),OFFSET('Sanitation Data'!$I$12,0,10*ROW('Sanitation Data'!I40)),NA())</f>
        <v>#N/A</v>
      </c>
      <c r="AZ46" s="522" t="e">
        <f ca="1">+IF(AND(ISNUMBER(OFFSET('Hygiene Data'!$D$5,0,10*ROW('Hygiene Data'!D40))),'Data Summary'!DO46="Yes"),OFFSET('Hygiene Data'!$D$5,0,10*ROW('Hygiene Data'!D40)),NA())</f>
        <v>#N/A</v>
      </c>
      <c r="BA46" s="522" t="e">
        <f ca="1">+IF(AND(ISNUMBER(OFFSET('Hygiene Data'!$D$7,0,10*ROW('Hygiene Data'!D40))),'Data Summary'!DP46="Yes"),OFFSET('Hygiene Data'!$D$7,0,10*ROW('Hygiene Data'!D40)),NA())</f>
        <v>#N/A</v>
      </c>
      <c r="BB46" s="522" t="e">
        <f ca="1">+IF(AND(ISNUMBER(OFFSET('Hygiene Data'!$D$9,0,10*ROW('Hygiene Data'!D40))),'Data Summary'!DQ46="Yes"),OFFSET('Hygiene Data'!$D$9,0,10*ROW('Hygiene Data'!D40)),NA())</f>
        <v>#N/A</v>
      </c>
      <c r="BC46" s="522" t="e">
        <f ca="1">+IF(AND(ISNUMBER(OFFSET('Hygiene Data'!$E$5,0,10*ROW('Hygiene Data'!E40))),'Data Summary'!DR46="Yes"),OFFSET('Hygiene Data'!$E$5,0,10*ROW('Hygiene Data'!E40)),NA())</f>
        <v>#N/A</v>
      </c>
      <c r="BD46" s="522" t="e">
        <f ca="1">+IF(AND(ISNUMBER(OFFSET('Hygiene Data'!$E$7,0,10*ROW('Hygiene Data'!E40))),'Data Summary'!DS46="Yes"),OFFSET('Hygiene Data'!$E$7,0,10*ROW('Hygiene Data'!E40)),NA())</f>
        <v>#N/A</v>
      </c>
      <c r="BE46" s="522" t="e">
        <f ca="1">+IF(AND(ISNUMBER(OFFSET('Hygiene Data'!$E$9,0,10*ROW('Hygiene Data'!E40))),'Data Summary'!DT46="Yes"),OFFSET('Hygiene Data'!$E$9,0,10*ROW('Hygiene Data'!E40)),NA())</f>
        <v>#N/A</v>
      </c>
      <c r="BF46" s="522" t="e">
        <f ca="1">+IF(AND(ISNUMBER(OFFSET('Hygiene Data'!$F$5,0,10*ROW('Hygiene Data'!F40))),'Data Summary'!DU46="Yes"),OFFSET('Hygiene Data'!$F$5,0,10*ROW('Hygiene Data'!F40)),NA())</f>
        <v>#N/A</v>
      </c>
      <c r="BG46" s="522" t="e">
        <f ca="1">+IF(AND(ISNUMBER(OFFSET('Hygiene Data'!$F$7,0,10*ROW('Hygiene Data'!F40))),'Data Summary'!DV46="Yes"),OFFSET('Hygiene Data'!$F$7,0,10*ROW('Hygiene Data'!F40)),NA())</f>
        <v>#N/A</v>
      </c>
      <c r="BH46" s="522" t="e">
        <f ca="1">+IF(AND(ISNUMBER(OFFSET('Hygiene Data'!$F$9,0,10*ROW('Hygiene Data'!F40))),'Data Summary'!DW46="Yes"),OFFSET('Hygiene Data'!$F$9,0,10*ROW('Hygiene Data'!F40)),NA())</f>
        <v>#N/A</v>
      </c>
      <c r="BI46" s="522" t="e">
        <f ca="1">+IF(AND(ISNUMBER(OFFSET('Hygiene Data'!$G$5,0,10*ROW('Hygiene Data'!G40))),'Data Summary'!DX46="Yes"),OFFSET('Hygiene Data'!$G$5,0,10*ROW('Hygiene Data'!G40)),NA())</f>
        <v>#N/A</v>
      </c>
      <c r="BJ46" s="522" t="e">
        <f ca="1">+IF(AND(ISNUMBER(OFFSET('Hygiene Data'!$G$7,0,10*ROW('Hygiene Data'!G40))),'Data Summary'!DY46="Yes"),OFFSET('Hygiene Data'!$G$7,0,10*ROW('Hygiene Data'!G40)),NA())</f>
        <v>#N/A</v>
      </c>
      <c r="BK46" s="522" t="e">
        <f ca="1">+IF(AND(ISNUMBER(OFFSET('Hygiene Data'!$G$9,0,10*ROW('Hygiene Data'!G40))),'Data Summary'!DZ46="Yes"),OFFSET('Hygiene Data'!$G$9,0,10*ROW('Hygiene Data'!G40)),NA())</f>
        <v>#N/A</v>
      </c>
      <c r="BL46" s="522" t="e">
        <f ca="1">+IF(AND(ISNUMBER(OFFSET('Hygiene Data'!$H$5,0,10*ROW('Hygiene Data'!H40))),'Data Summary'!EA46="Yes"),OFFSET('Hygiene Data'!$H$5,0,10*ROW('Hygiene Data'!H40)),NA())</f>
        <v>#N/A</v>
      </c>
      <c r="BM46" s="522" t="e">
        <f ca="1">+IF(AND(ISNUMBER(OFFSET('Hygiene Data'!$H$7,0,10*ROW('Hygiene Data'!H40))),'Data Summary'!EB46="Yes"),OFFSET('Hygiene Data'!$H$7,0,10*ROW('Hygiene Data'!H40)),NA())</f>
        <v>#N/A</v>
      </c>
      <c r="BN46" s="522" t="e">
        <f ca="1">+IF(AND(ISNUMBER(OFFSET('Hygiene Data'!$H$9,0,10*ROW('Hygiene Data'!H40))),'Data Summary'!EC46="Yes"),OFFSET('Hygiene Data'!$H$9,0,10*ROW('Hygiene Data'!H40)),NA())</f>
        <v>#N/A</v>
      </c>
      <c r="BO46" s="522" t="e">
        <f ca="1">+IF(AND(ISNUMBER(OFFSET('Hygiene Data'!$I$5,0,10*ROW('Hygiene Data'!I40))),'Data Summary'!ED46="Yes"),OFFSET('Hygiene Data'!$I$5,0,10*ROW('Hygiene Data'!I40)),NA())</f>
        <v>#N/A</v>
      </c>
      <c r="BP46" s="522" t="e">
        <f ca="1">+IF(AND(ISNUMBER(OFFSET('Hygiene Data'!$I$7,0,10*ROW('Hygiene Data'!I40))),'Data Summary'!EE46="Yes"),OFFSET('Hygiene Data'!$I$7,0,10*ROW('Hygiene Data'!I40)),NA())</f>
        <v>#N/A</v>
      </c>
      <c r="BQ46" s="522" t="e">
        <f ca="1">+IF(AND(ISNUMBER(OFFSET('Hygiene Data'!$I$9,0,10*ROW('Hygiene Data'!I40))),'Data Summary'!EF46="Yes"),OFFSET('Hygiene Data'!$I$9,0,10*ROW('Hygiene Data'!I40)),NA())</f>
        <v>#N/A</v>
      </c>
    </row>
    <row r="47" spans="1:69" x14ac:dyDescent="0.25">
      <c r="A47" s="518" t="e">
        <f ca="1">+RIGHT('Data Summary'!A47,LEN('Data Summary'!A47)-9)</f>
        <v>#VALUE!</v>
      </c>
      <c r="B47" s="492" t="str">
        <f ca="1">+IF(ISTEXT('Data Summary'!B47),'Data Summary'!B47,"")</f>
        <v/>
      </c>
      <c r="C47" s="519" t="e">
        <f ca="1">+VALUE('Data Summary'!C47)</f>
        <v>#VALUE!</v>
      </c>
      <c r="D47" s="520" t="e">
        <f ca="1">+IF(AND(ISNUMBER(OFFSET('Water Data'!$D$4,0,10*ROW('Water Data'!D41))),'Data Summary'!BS47="Yes"),100-OFFSET('Water Data'!$D$4,0,10*ROW('Water Data'!D41)),NA())</f>
        <v>#N/A</v>
      </c>
      <c r="E47" s="520" t="e">
        <f ca="1">+IF(AND(ISNUMBER(OFFSET('Water Data'!$D$6,0,10*ROW('Water Data'!D41))),'Data Summary'!BT47="Yes"),OFFSET('Water Data'!$D$6,0,10*ROW('Water Data'!D41)),NA())</f>
        <v>#N/A</v>
      </c>
      <c r="F47" s="520" t="e">
        <f ca="1">+IF(AND(ISNUMBER(OFFSET('Water Data'!$D$9,0,10*ROW('Water Data'!D41))),'Data Summary'!BU47="Yes"),OFFSET('Water Data'!$D$9,0,10*ROW('Water Data'!D41)),NA())</f>
        <v>#N/A</v>
      </c>
      <c r="G47" s="520" t="e">
        <f ca="1">+IF(AND(ISNUMBER(OFFSET('Water Data'!$E$4,0,10*ROW('Water Data'!E41))),'Data Summary'!BV47="Yes"),100-OFFSET('Water Data'!$E$4,0,10*ROW('Water Data'!E41)),NA())</f>
        <v>#N/A</v>
      </c>
      <c r="H47" s="520" t="e">
        <f ca="1">+IF(AND(ISNUMBER(OFFSET('Water Data'!$E$6,0,10*ROW('Water Data'!E41))),'Data Summary'!BW47="Yes"),OFFSET('Water Data'!$E$6,0,10*ROW('Water Data'!E41)),NA())</f>
        <v>#N/A</v>
      </c>
      <c r="I47" s="520" t="e">
        <f ca="1">+IF(AND(ISNUMBER(OFFSET('Water Data'!$E$9,0,10*ROW('Water Data'!E41))),'Data Summary'!BX47="Yes"),OFFSET('Water Data'!$E$9,0,10*ROW('Water Data'!E41)),NA())</f>
        <v>#N/A</v>
      </c>
      <c r="J47" s="520" t="e">
        <f ca="1">+IF(AND(ISNUMBER(OFFSET('Water Data'!$F$4,0,10*ROW('Water Data'!F41))),'Data Summary'!BY47="Yes"),100-OFFSET('Water Data'!$F$4,0,10*ROW('Water Data'!F41)),NA())</f>
        <v>#N/A</v>
      </c>
      <c r="K47" s="520" t="e">
        <f ca="1">+IF(AND(ISNUMBER(OFFSET('Water Data'!$F$6,0,10*ROW('Water Data'!F41))),'Data Summary'!BZ47="Yes"),OFFSET('Water Data'!$F$6,0,10*ROW('Water Data'!F41)),NA())</f>
        <v>#N/A</v>
      </c>
      <c r="L47" s="520" t="e">
        <f ca="1">+IF(AND(ISNUMBER(OFFSET('Water Data'!$F$9,0,10*ROW('Water Data'!F41))),'Data Summary'!CA47="Yes"),OFFSET('Water Data'!$F$9,0,10*ROW('Water Data'!F41)),NA())</f>
        <v>#N/A</v>
      </c>
      <c r="M47" s="520" t="e">
        <f ca="1">+IF(AND(ISNUMBER(OFFSET('Water Data'!$G$4,0,10*ROW('Water Data'!G41))),'Data Summary'!CB47="Yes"),100-OFFSET('Water Data'!$G$4,0,10*ROW('Water Data'!G41)),NA())</f>
        <v>#N/A</v>
      </c>
      <c r="N47" s="520" t="e">
        <f ca="1">+IF(AND(ISNUMBER(OFFSET('Water Data'!$G$6,0,10*ROW('Water Data'!G41))),'Data Summary'!CC47="Yes"),OFFSET('Water Data'!$G$6,0,10*ROW('Water Data'!G41)),NA())</f>
        <v>#N/A</v>
      </c>
      <c r="O47" s="520" t="e">
        <f ca="1">+IF(AND(ISNUMBER(OFFSET('Water Data'!$G$9,0,10*ROW('Water Data'!G41))),'Data Summary'!CD47="Yes"),OFFSET('Water Data'!$G$9,0,10*ROW('Water Data'!G41)),NA())</f>
        <v>#N/A</v>
      </c>
      <c r="P47" s="520" t="e">
        <f ca="1">+IF(AND(ISNUMBER(OFFSET('Water Data'!$H$4,0,10*ROW('Water Data'!H41))),'Data Summary'!CE47="Yes"),100-OFFSET('Water Data'!$H$4,0,10*ROW('Water Data'!H41)),NA())</f>
        <v>#N/A</v>
      </c>
      <c r="Q47" s="520" t="e">
        <f ca="1">+IF(AND(ISNUMBER(OFFSET('Water Data'!$H$6,0,10*ROW('Water Data'!H41))),'Data Summary'!CF47="Yes"),OFFSET('Water Data'!$H$6,0,10*ROW('Water Data'!H41)),NA())</f>
        <v>#N/A</v>
      </c>
      <c r="R47" s="520" t="e">
        <f ca="1">+IF(AND(ISNUMBER(OFFSET('Water Data'!$H$9,0,10*ROW('Water Data'!H41))),'Data Summary'!CG47="Yes"),OFFSET('Water Data'!$H$9,0,10*ROW('Water Data'!H41)),NA())</f>
        <v>#N/A</v>
      </c>
      <c r="S47" s="520" t="e">
        <f ca="1">+IF(AND(ISNUMBER(OFFSET('Water Data'!$I$4,0,10*ROW('Water Data'!I41))),'Data Summary'!CH47="Yes"),100-OFFSET('Water Data'!$I$4,0,10*ROW('Water Data'!I41)),NA())</f>
        <v>#N/A</v>
      </c>
      <c r="T47" s="520" t="e">
        <f ca="1">+IF(AND(ISNUMBER(OFFSET('Water Data'!$I$6,0,10*ROW('Water Data'!I41))),'Data Summary'!CI47="Yes"),OFFSET('Water Data'!$I$6,0,10*ROW('Water Data'!I41)),NA())</f>
        <v>#N/A</v>
      </c>
      <c r="U47" s="520" t="e">
        <f ca="1">+IF(AND(ISNUMBER(OFFSET('Water Data'!$I$9,0,10*ROW('Water Data'!I41))),'Data Summary'!CJ47="Yes"),OFFSET('Water Data'!$I$9,0,10*ROW('Water Data'!I41)),NA())</f>
        <v>#N/A</v>
      </c>
      <c r="V47" s="521" t="e">
        <f ca="1">+IF(AND(ISNUMBER(OFFSET('Sanitation Data'!$D$4,0,10*ROW('Sanitation Data'!D41))),'Data Summary'!CK47="Yes"),100-OFFSET('Sanitation Data'!$D$4,0,10*ROW('Sanitation Data'!D41)),NA())</f>
        <v>#N/A</v>
      </c>
      <c r="W47" s="521" t="e">
        <f ca="1">+IF(AND(ISNUMBER(OFFSET('Sanitation Data'!$D$6,0,10*ROW('Sanitation Data'!D41))),'Data Summary'!CL47="Yes"),OFFSET('Sanitation Data'!$D$6,0,10*ROW('Sanitation Data'!D41)),NA())</f>
        <v>#N/A</v>
      </c>
      <c r="X47" s="521" t="e">
        <f ca="1">+IF(AND(ISNUMBER(OFFSET('Sanitation Data'!$D$10,0,10*ROW('Sanitation Data'!D41))),'Data Summary'!CM47="Yes"),OFFSET('Sanitation Data'!$D$10,0,10*ROW('Sanitation Data'!D41)),NA())</f>
        <v>#N/A</v>
      </c>
      <c r="Y47" s="521" t="e">
        <f ca="1">+IF(AND(ISNUMBER(OFFSET('Sanitation Data'!$D$11,0,10*ROW('Sanitation Data'!D41))),'Data Summary'!CN47="Yes"),OFFSET('Sanitation Data'!$D$11,0,10*ROW('Sanitation Data'!D41)),NA())</f>
        <v>#N/A</v>
      </c>
      <c r="Z47" s="521" t="e">
        <f ca="1">+IF(AND(ISNUMBER(OFFSET('Sanitation Data'!$D$12,0,10*ROW('Sanitation Data'!D41))),'Data Summary'!CO47="Yes"),OFFSET('Sanitation Data'!$D$12,0,10*ROW('Sanitation Data'!D41)),NA())</f>
        <v>#N/A</v>
      </c>
      <c r="AA47" s="521" t="e">
        <f ca="1">+IF(AND(ISNUMBER(OFFSET('Sanitation Data'!$E$4,0,10*ROW('Sanitation Data'!E41))),'Data Summary'!CP47="Yes"),100-OFFSET('Sanitation Data'!$E$4,0,10*ROW('Sanitation Data'!E41)),NA())</f>
        <v>#N/A</v>
      </c>
      <c r="AB47" s="521" t="e">
        <f ca="1">+IF(AND(ISNUMBER(OFFSET('Sanitation Data'!$E$6,0,10*ROW('Sanitation Data'!E41))),'Data Summary'!CQ47="Yes"),OFFSET('Sanitation Data'!$E$6,0,10*ROW('Sanitation Data'!E41)),NA())</f>
        <v>#N/A</v>
      </c>
      <c r="AC47" s="521" t="e">
        <f ca="1">+IF(AND(ISNUMBER(OFFSET('Sanitation Data'!$E$10,0,10*ROW('Sanitation Data'!E41))),'Data Summary'!CR47="Yes"),OFFSET('Sanitation Data'!$E$10,0,10*ROW('Sanitation Data'!E41)),NA())</f>
        <v>#N/A</v>
      </c>
      <c r="AD47" s="521" t="e">
        <f ca="1">+IF(AND(ISNUMBER(OFFSET('Sanitation Data'!$E$11,0,10*ROW('Sanitation Data'!E41))),'Data Summary'!CS47="Yes"),OFFSET('Sanitation Data'!$E$11,0,10*ROW('Sanitation Data'!E41)),NA())</f>
        <v>#N/A</v>
      </c>
      <c r="AE47" s="521" t="e">
        <f ca="1">+IF(AND(ISNUMBER(OFFSET('Sanitation Data'!$E$12,0,10*ROW('Sanitation Data'!E41))),'Data Summary'!CT47="Yes"),OFFSET('Sanitation Data'!$E$12,0,10*ROW('Sanitation Data'!E41)),NA())</f>
        <v>#N/A</v>
      </c>
      <c r="AF47" s="521" t="e">
        <f ca="1">+IF(AND(ISNUMBER(OFFSET('Sanitation Data'!$F$4,0,10*ROW('Sanitation Data'!F41))),'Data Summary'!CU47="Yes"),100-OFFSET('Sanitation Data'!$F$4,0,10*ROW('Sanitation Data'!F41)),NA())</f>
        <v>#N/A</v>
      </c>
      <c r="AG47" s="521" t="e">
        <f ca="1">+IF(AND(ISNUMBER(OFFSET('Sanitation Data'!$F$6,0,10*ROW('Sanitation Data'!F41))),'Data Summary'!CV47="Yes"),OFFSET('Sanitation Data'!$F$6,0,10*ROW('Sanitation Data'!F41)),NA())</f>
        <v>#N/A</v>
      </c>
      <c r="AH47" s="521" t="e">
        <f ca="1">+IF(AND(ISNUMBER(OFFSET('Sanitation Data'!$F$10,0,10*ROW('Sanitation Data'!F41))),'Data Summary'!CW47="Yes"),OFFSET('Sanitation Data'!$F$10,0,10*ROW('Sanitation Data'!F41)),NA())</f>
        <v>#N/A</v>
      </c>
      <c r="AI47" s="521" t="e">
        <f ca="1">+IF(AND(ISNUMBER(OFFSET('Sanitation Data'!$F$11,0,10*ROW('Sanitation Data'!F41))),'Data Summary'!CX47="Yes"),OFFSET('Sanitation Data'!$F$11,0,10*ROW('Sanitation Data'!F41)),NA())</f>
        <v>#N/A</v>
      </c>
      <c r="AJ47" s="521" t="e">
        <f ca="1">+IF(AND(ISNUMBER(OFFSET('Sanitation Data'!$F$12,0,10*ROW('Sanitation Data'!F41))),'Data Summary'!CY47="Yes"),OFFSET('Sanitation Data'!$F$12,0,10*ROW('Sanitation Data'!F41)),NA())</f>
        <v>#N/A</v>
      </c>
      <c r="AK47" s="521" t="e">
        <f ca="1">+IF(AND(ISNUMBER(OFFSET('Sanitation Data'!$G$4,0,10*ROW('Sanitation Data'!G41))),'Data Summary'!CZ47="Yes"),100-OFFSET('Sanitation Data'!$G$4,0,10*ROW('Sanitation Data'!G41)),NA())</f>
        <v>#N/A</v>
      </c>
      <c r="AL47" s="521" t="e">
        <f ca="1">+IF(AND(ISNUMBER(OFFSET('Sanitation Data'!$G$6,0,10*ROW('Sanitation Data'!G41))),'Data Summary'!DA47="Yes"),OFFSET('Sanitation Data'!$G$6,0,10*ROW('Sanitation Data'!G41)),NA())</f>
        <v>#N/A</v>
      </c>
      <c r="AM47" s="521" t="e">
        <f ca="1">+IF(AND(ISNUMBER(OFFSET('Sanitation Data'!$G$10,0,10*ROW('Sanitation Data'!G41))),'Data Summary'!DB47="Yes"),OFFSET('Sanitation Data'!$G$10,0,10*ROW('Sanitation Data'!G41)),NA())</f>
        <v>#N/A</v>
      </c>
      <c r="AN47" s="521" t="e">
        <f ca="1">+IF(AND(ISNUMBER(OFFSET('Sanitation Data'!$G$11,0,10*ROW('Sanitation Data'!G41))),'Data Summary'!DC47="Yes"),OFFSET('Sanitation Data'!$G$11,0,10*ROW('Sanitation Data'!G41)),NA())</f>
        <v>#N/A</v>
      </c>
      <c r="AO47" s="521" t="e">
        <f ca="1">+IF(AND(ISNUMBER(OFFSET('Sanitation Data'!$G$12,0,10*ROW('Sanitation Data'!G41))),'Data Summary'!DD47="Yes"),OFFSET('Sanitation Data'!$G$12,0,10*ROW('Sanitation Data'!G41)),NA())</f>
        <v>#N/A</v>
      </c>
      <c r="AP47" s="521" t="e">
        <f ca="1">+IF(AND(ISNUMBER(OFFSET('Sanitation Data'!$H$4,0,10*ROW('Sanitation Data'!H41))),'Data Summary'!DE47="Yes"),100-OFFSET('Sanitation Data'!$H$4,0,10*ROW('Sanitation Data'!H41)),NA())</f>
        <v>#N/A</v>
      </c>
      <c r="AQ47" s="521" t="e">
        <f ca="1">+IF(AND(ISNUMBER(OFFSET('Sanitation Data'!$H$6,0,10*ROW('Sanitation Data'!H41))),'Data Summary'!DF47="Yes"),OFFSET('Sanitation Data'!$H$6,0,10*ROW('Sanitation Data'!H41)),NA())</f>
        <v>#N/A</v>
      </c>
      <c r="AR47" s="521" t="e">
        <f ca="1">+IF(AND(ISNUMBER(OFFSET('Sanitation Data'!$H$10,0,10*ROW('Sanitation Data'!H41))),'Data Summary'!DG47="Yes"),OFFSET('Sanitation Data'!$H$10,0,10*ROW('Sanitation Data'!H41)),NA())</f>
        <v>#N/A</v>
      </c>
      <c r="AS47" s="521" t="e">
        <f ca="1">+IF(AND(ISNUMBER(OFFSET('Sanitation Data'!$H$11,0,10*ROW('Sanitation Data'!H41))),'Data Summary'!DH47="Yes"),OFFSET('Sanitation Data'!$H$11,0,10*ROW('Sanitation Data'!H41)),NA())</f>
        <v>#N/A</v>
      </c>
      <c r="AT47" s="521" t="e">
        <f ca="1">+IF(AND(ISNUMBER(OFFSET('Sanitation Data'!$H$12,0,10*ROW('Sanitation Data'!H41))),'Data Summary'!DI47="Yes"),OFFSET('Sanitation Data'!$H$12,0,10*ROW('Sanitation Data'!H41)),NA())</f>
        <v>#N/A</v>
      </c>
      <c r="AU47" s="521" t="e">
        <f ca="1">+IF(AND(ISNUMBER(OFFSET('Sanitation Data'!$I$4,0,10*ROW('Sanitation Data'!I41))),'Data Summary'!DJ47="Yes"),100-OFFSET('Sanitation Data'!$I$4,0,10*ROW('Sanitation Data'!I41)),NA())</f>
        <v>#N/A</v>
      </c>
      <c r="AV47" s="521" t="e">
        <f ca="1">+IF(AND(ISNUMBER(OFFSET('Sanitation Data'!$I$6,0,10*ROW('Sanitation Data'!I41))),'Data Summary'!DK47="Yes"),OFFSET('Sanitation Data'!$I$6,0,10*ROW('Sanitation Data'!I41)),NA())</f>
        <v>#N/A</v>
      </c>
      <c r="AW47" s="521" t="e">
        <f ca="1">+IF(AND(ISNUMBER(OFFSET('Sanitation Data'!$I$10,0,10*ROW('Sanitation Data'!I41))),'Data Summary'!DL47="Yes"),OFFSET('Sanitation Data'!$I$10,0,10*ROW('Sanitation Data'!I41)),NA())</f>
        <v>#N/A</v>
      </c>
      <c r="AX47" s="521" t="e">
        <f ca="1">+IF(AND(ISNUMBER(OFFSET('Sanitation Data'!$I$11,0,10*ROW('Sanitation Data'!I41))),'Data Summary'!DM47="Yes"),OFFSET('Sanitation Data'!$I$11,0,10*ROW('Sanitation Data'!I41)),NA())</f>
        <v>#N/A</v>
      </c>
      <c r="AY47" s="521" t="e">
        <f ca="1">+IF(AND(ISNUMBER(OFFSET('Sanitation Data'!$I$12,0,10*ROW('Sanitation Data'!I41))),'Data Summary'!DN47="Yes"),OFFSET('Sanitation Data'!$I$12,0,10*ROW('Sanitation Data'!I41)),NA())</f>
        <v>#N/A</v>
      </c>
      <c r="AZ47" s="522" t="e">
        <f ca="1">+IF(AND(ISNUMBER(OFFSET('Hygiene Data'!$D$5,0,10*ROW('Hygiene Data'!D41))),'Data Summary'!DO47="Yes"),OFFSET('Hygiene Data'!$D$5,0,10*ROW('Hygiene Data'!D41)),NA())</f>
        <v>#N/A</v>
      </c>
      <c r="BA47" s="522" t="e">
        <f ca="1">+IF(AND(ISNUMBER(OFFSET('Hygiene Data'!$D$7,0,10*ROW('Hygiene Data'!D41))),'Data Summary'!DP47="Yes"),OFFSET('Hygiene Data'!$D$7,0,10*ROW('Hygiene Data'!D41)),NA())</f>
        <v>#N/A</v>
      </c>
      <c r="BB47" s="522" t="e">
        <f ca="1">+IF(AND(ISNUMBER(OFFSET('Hygiene Data'!$D$9,0,10*ROW('Hygiene Data'!D41))),'Data Summary'!DQ47="Yes"),OFFSET('Hygiene Data'!$D$9,0,10*ROW('Hygiene Data'!D41)),NA())</f>
        <v>#N/A</v>
      </c>
      <c r="BC47" s="522" t="e">
        <f ca="1">+IF(AND(ISNUMBER(OFFSET('Hygiene Data'!$E$5,0,10*ROW('Hygiene Data'!E41))),'Data Summary'!DR47="Yes"),OFFSET('Hygiene Data'!$E$5,0,10*ROW('Hygiene Data'!E41)),NA())</f>
        <v>#N/A</v>
      </c>
      <c r="BD47" s="522" t="e">
        <f ca="1">+IF(AND(ISNUMBER(OFFSET('Hygiene Data'!$E$7,0,10*ROW('Hygiene Data'!E41))),'Data Summary'!DS47="Yes"),OFFSET('Hygiene Data'!$E$7,0,10*ROW('Hygiene Data'!E41)),NA())</f>
        <v>#N/A</v>
      </c>
      <c r="BE47" s="522" t="e">
        <f ca="1">+IF(AND(ISNUMBER(OFFSET('Hygiene Data'!$E$9,0,10*ROW('Hygiene Data'!E41))),'Data Summary'!DT47="Yes"),OFFSET('Hygiene Data'!$E$9,0,10*ROW('Hygiene Data'!E41)),NA())</f>
        <v>#N/A</v>
      </c>
      <c r="BF47" s="522" t="e">
        <f ca="1">+IF(AND(ISNUMBER(OFFSET('Hygiene Data'!$F$5,0,10*ROW('Hygiene Data'!F41))),'Data Summary'!DU47="Yes"),OFFSET('Hygiene Data'!$F$5,0,10*ROW('Hygiene Data'!F41)),NA())</f>
        <v>#N/A</v>
      </c>
      <c r="BG47" s="522" t="e">
        <f ca="1">+IF(AND(ISNUMBER(OFFSET('Hygiene Data'!$F$7,0,10*ROW('Hygiene Data'!F41))),'Data Summary'!DV47="Yes"),OFFSET('Hygiene Data'!$F$7,0,10*ROW('Hygiene Data'!F41)),NA())</f>
        <v>#N/A</v>
      </c>
      <c r="BH47" s="522" t="e">
        <f ca="1">+IF(AND(ISNUMBER(OFFSET('Hygiene Data'!$F$9,0,10*ROW('Hygiene Data'!F41))),'Data Summary'!DW47="Yes"),OFFSET('Hygiene Data'!$F$9,0,10*ROW('Hygiene Data'!F41)),NA())</f>
        <v>#N/A</v>
      </c>
      <c r="BI47" s="522" t="e">
        <f ca="1">+IF(AND(ISNUMBER(OFFSET('Hygiene Data'!$G$5,0,10*ROW('Hygiene Data'!G41))),'Data Summary'!DX47="Yes"),OFFSET('Hygiene Data'!$G$5,0,10*ROW('Hygiene Data'!G41)),NA())</f>
        <v>#N/A</v>
      </c>
      <c r="BJ47" s="522" t="e">
        <f ca="1">+IF(AND(ISNUMBER(OFFSET('Hygiene Data'!$G$7,0,10*ROW('Hygiene Data'!G41))),'Data Summary'!DY47="Yes"),OFFSET('Hygiene Data'!$G$7,0,10*ROW('Hygiene Data'!G41)),NA())</f>
        <v>#N/A</v>
      </c>
      <c r="BK47" s="522" t="e">
        <f ca="1">+IF(AND(ISNUMBER(OFFSET('Hygiene Data'!$G$9,0,10*ROW('Hygiene Data'!G41))),'Data Summary'!DZ47="Yes"),OFFSET('Hygiene Data'!$G$9,0,10*ROW('Hygiene Data'!G41)),NA())</f>
        <v>#N/A</v>
      </c>
      <c r="BL47" s="522" t="e">
        <f ca="1">+IF(AND(ISNUMBER(OFFSET('Hygiene Data'!$H$5,0,10*ROW('Hygiene Data'!H41))),'Data Summary'!EA47="Yes"),OFFSET('Hygiene Data'!$H$5,0,10*ROW('Hygiene Data'!H41)),NA())</f>
        <v>#N/A</v>
      </c>
      <c r="BM47" s="522" t="e">
        <f ca="1">+IF(AND(ISNUMBER(OFFSET('Hygiene Data'!$H$7,0,10*ROW('Hygiene Data'!H41))),'Data Summary'!EB47="Yes"),OFFSET('Hygiene Data'!$H$7,0,10*ROW('Hygiene Data'!H41)),NA())</f>
        <v>#N/A</v>
      </c>
      <c r="BN47" s="522" t="e">
        <f ca="1">+IF(AND(ISNUMBER(OFFSET('Hygiene Data'!$H$9,0,10*ROW('Hygiene Data'!H41))),'Data Summary'!EC47="Yes"),OFFSET('Hygiene Data'!$H$9,0,10*ROW('Hygiene Data'!H41)),NA())</f>
        <v>#N/A</v>
      </c>
      <c r="BO47" s="522" t="e">
        <f ca="1">+IF(AND(ISNUMBER(OFFSET('Hygiene Data'!$I$5,0,10*ROW('Hygiene Data'!I41))),'Data Summary'!ED47="Yes"),OFFSET('Hygiene Data'!$I$5,0,10*ROW('Hygiene Data'!I41)),NA())</f>
        <v>#N/A</v>
      </c>
      <c r="BP47" s="522" t="e">
        <f ca="1">+IF(AND(ISNUMBER(OFFSET('Hygiene Data'!$I$7,0,10*ROW('Hygiene Data'!I41))),'Data Summary'!EE47="Yes"),OFFSET('Hygiene Data'!$I$7,0,10*ROW('Hygiene Data'!I41)),NA())</f>
        <v>#N/A</v>
      </c>
      <c r="BQ47" s="522" t="e">
        <f ca="1">+IF(AND(ISNUMBER(OFFSET('Hygiene Data'!$I$9,0,10*ROW('Hygiene Data'!I41))),'Data Summary'!EF47="Yes"),OFFSET('Hygiene Data'!$I$9,0,10*ROW('Hygiene Data'!I41)),NA())</f>
        <v>#N/A</v>
      </c>
    </row>
    <row r="48" spans="1:69" x14ac:dyDescent="0.25">
      <c r="A48" s="518" t="e">
        <f ca="1">+RIGHT('Data Summary'!A48,LEN('Data Summary'!A48)-9)</f>
        <v>#VALUE!</v>
      </c>
      <c r="B48" s="492" t="str">
        <f ca="1">+IF(ISTEXT('Data Summary'!B48),'Data Summary'!B48,"")</f>
        <v/>
      </c>
      <c r="C48" s="519" t="e">
        <f ca="1">+VALUE('Data Summary'!C48)</f>
        <v>#VALUE!</v>
      </c>
      <c r="D48" s="520" t="e">
        <f ca="1">+IF(AND(ISNUMBER(OFFSET('Water Data'!$D$4,0,10*ROW('Water Data'!D42))),'Data Summary'!BS48="Yes"),100-OFFSET('Water Data'!$D$4,0,10*ROW('Water Data'!D42)),NA())</f>
        <v>#N/A</v>
      </c>
      <c r="E48" s="520" t="e">
        <f ca="1">+IF(AND(ISNUMBER(OFFSET('Water Data'!$D$6,0,10*ROW('Water Data'!D42))),'Data Summary'!BT48="Yes"),OFFSET('Water Data'!$D$6,0,10*ROW('Water Data'!D42)),NA())</f>
        <v>#N/A</v>
      </c>
      <c r="F48" s="520" t="e">
        <f ca="1">+IF(AND(ISNUMBER(OFFSET('Water Data'!$D$9,0,10*ROW('Water Data'!D42))),'Data Summary'!BU48="Yes"),OFFSET('Water Data'!$D$9,0,10*ROW('Water Data'!D42)),NA())</f>
        <v>#N/A</v>
      </c>
      <c r="G48" s="520" t="e">
        <f ca="1">+IF(AND(ISNUMBER(OFFSET('Water Data'!$E$4,0,10*ROW('Water Data'!E42))),'Data Summary'!BV48="Yes"),100-OFFSET('Water Data'!$E$4,0,10*ROW('Water Data'!E42)),NA())</f>
        <v>#N/A</v>
      </c>
      <c r="H48" s="520" t="e">
        <f ca="1">+IF(AND(ISNUMBER(OFFSET('Water Data'!$E$6,0,10*ROW('Water Data'!E42))),'Data Summary'!BW48="Yes"),OFFSET('Water Data'!$E$6,0,10*ROW('Water Data'!E42)),NA())</f>
        <v>#N/A</v>
      </c>
      <c r="I48" s="520" t="e">
        <f ca="1">+IF(AND(ISNUMBER(OFFSET('Water Data'!$E$9,0,10*ROW('Water Data'!E42))),'Data Summary'!BX48="Yes"),OFFSET('Water Data'!$E$9,0,10*ROW('Water Data'!E42)),NA())</f>
        <v>#N/A</v>
      </c>
      <c r="J48" s="520" t="e">
        <f ca="1">+IF(AND(ISNUMBER(OFFSET('Water Data'!$F$4,0,10*ROW('Water Data'!F42))),'Data Summary'!BY48="Yes"),100-OFFSET('Water Data'!$F$4,0,10*ROW('Water Data'!F42)),NA())</f>
        <v>#N/A</v>
      </c>
      <c r="K48" s="520" t="e">
        <f ca="1">+IF(AND(ISNUMBER(OFFSET('Water Data'!$F$6,0,10*ROW('Water Data'!F42))),'Data Summary'!BZ48="Yes"),OFFSET('Water Data'!$F$6,0,10*ROW('Water Data'!F42)),NA())</f>
        <v>#N/A</v>
      </c>
      <c r="L48" s="520" t="e">
        <f ca="1">+IF(AND(ISNUMBER(OFFSET('Water Data'!$F$9,0,10*ROW('Water Data'!F42))),'Data Summary'!CA48="Yes"),OFFSET('Water Data'!$F$9,0,10*ROW('Water Data'!F42)),NA())</f>
        <v>#N/A</v>
      </c>
      <c r="M48" s="520" t="e">
        <f ca="1">+IF(AND(ISNUMBER(OFFSET('Water Data'!$G$4,0,10*ROW('Water Data'!G42))),'Data Summary'!CB48="Yes"),100-OFFSET('Water Data'!$G$4,0,10*ROW('Water Data'!G42)),NA())</f>
        <v>#N/A</v>
      </c>
      <c r="N48" s="520" t="e">
        <f ca="1">+IF(AND(ISNUMBER(OFFSET('Water Data'!$G$6,0,10*ROW('Water Data'!G42))),'Data Summary'!CC48="Yes"),OFFSET('Water Data'!$G$6,0,10*ROW('Water Data'!G42)),NA())</f>
        <v>#N/A</v>
      </c>
      <c r="O48" s="520" t="e">
        <f ca="1">+IF(AND(ISNUMBER(OFFSET('Water Data'!$G$9,0,10*ROW('Water Data'!G42))),'Data Summary'!CD48="Yes"),OFFSET('Water Data'!$G$9,0,10*ROW('Water Data'!G42)),NA())</f>
        <v>#N/A</v>
      </c>
      <c r="P48" s="520" t="e">
        <f ca="1">+IF(AND(ISNUMBER(OFFSET('Water Data'!$H$4,0,10*ROW('Water Data'!H42))),'Data Summary'!CE48="Yes"),100-OFFSET('Water Data'!$H$4,0,10*ROW('Water Data'!H42)),NA())</f>
        <v>#N/A</v>
      </c>
      <c r="Q48" s="520" t="e">
        <f ca="1">+IF(AND(ISNUMBER(OFFSET('Water Data'!$H$6,0,10*ROW('Water Data'!H42))),'Data Summary'!CF48="Yes"),OFFSET('Water Data'!$H$6,0,10*ROW('Water Data'!H42)),NA())</f>
        <v>#N/A</v>
      </c>
      <c r="R48" s="520" t="e">
        <f ca="1">+IF(AND(ISNUMBER(OFFSET('Water Data'!$H$9,0,10*ROW('Water Data'!H42))),'Data Summary'!CG48="Yes"),OFFSET('Water Data'!$H$9,0,10*ROW('Water Data'!H42)),NA())</f>
        <v>#N/A</v>
      </c>
      <c r="S48" s="520" t="e">
        <f ca="1">+IF(AND(ISNUMBER(OFFSET('Water Data'!$I$4,0,10*ROW('Water Data'!I42))),'Data Summary'!CH48="Yes"),100-OFFSET('Water Data'!$I$4,0,10*ROW('Water Data'!I42)),NA())</f>
        <v>#N/A</v>
      </c>
      <c r="T48" s="520" t="e">
        <f ca="1">+IF(AND(ISNUMBER(OFFSET('Water Data'!$I$6,0,10*ROW('Water Data'!I42))),'Data Summary'!CI48="Yes"),OFFSET('Water Data'!$I$6,0,10*ROW('Water Data'!I42)),NA())</f>
        <v>#N/A</v>
      </c>
      <c r="U48" s="520" t="e">
        <f ca="1">+IF(AND(ISNUMBER(OFFSET('Water Data'!$I$9,0,10*ROW('Water Data'!I42))),'Data Summary'!CJ48="Yes"),OFFSET('Water Data'!$I$9,0,10*ROW('Water Data'!I42)),NA())</f>
        <v>#N/A</v>
      </c>
      <c r="V48" s="521" t="e">
        <f ca="1">+IF(AND(ISNUMBER(OFFSET('Sanitation Data'!$D$4,0,10*ROW('Sanitation Data'!D42))),'Data Summary'!CK48="Yes"),100-OFFSET('Sanitation Data'!$D$4,0,10*ROW('Sanitation Data'!D42)),NA())</f>
        <v>#N/A</v>
      </c>
      <c r="W48" s="521" t="e">
        <f ca="1">+IF(AND(ISNUMBER(OFFSET('Sanitation Data'!$D$6,0,10*ROW('Sanitation Data'!D42))),'Data Summary'!CL48="Yes"),OFFSET('Sanitation Data'!$D$6,0,10*ROW('Sanitation Data'!D42)),NA())</f>
        <v>#N/A</v>
      </c>
      <c r="X48" s="521" t="e">
        <f ca="1">+IF(AND(ISNUMBER(OFFSET('Sanitation Data'!$D$10,0,10*ROW('Sanitation Data'!D42))),'Data Summary'!CM48="Yes"),OFFSET('Sanitation Data'!$D$10,0,10*ROW('Sanitation Data'!D42)),NA())</f>
        <v>#N/A</v>
      </c>
      <c r="Y48" s="521" t="e">
        <f ca="1">+IF(AND(ISNUMBER(OFFSET('Sanitation Data'!$D$11,0,10*ROW('Sanitation Data'!D42))),'Data Summary'!CN48="Yes"),OFFSET('Sanitation Data'!$D$11,0,10*ROW('Sanitation Data'!D42)),NA())</f>
        <v>#N/A</v>
      </c>
      <c r="Z48" s="521" t="e">
        <f ca="1">+IF(AND(ISNUMBER(OFFSET('Sanitation Data'!$D$12,0,10*ROW('Sanitation Data'!D42))),'Data Summary'!CO48="Yes"),OFFSET('Sanitation Data'!$D$12,0,10*ROW('Sanitation Data'!D42)),NA())</f>
        <v>#N/A</v>
      </c>
      <c r="AA48" s="521" t="e">
        <f ca="1">+IF(AND(ISNUMBER(OFFSET('Sanitation Data'!$E$4,0,10*ROW('Sanitation Data'!E42))),'Data Summary'!CP48="Yes"),100-OFFSET('Sanitation Data'!$E$4,0,10*ROW('Sanitation Data'!E42)),NA())</f>
        <v>#N/A</v>
      </c>
      <c r="AB48" s="521" t="e">
        <f ca="1">+IF(AND(ISNUMBER(OFFSET('Sanitation Data'!$E$6,0,10*ROW('Sanitation Data'!E42))),'Data Summary'!CQ48="Yes"),OFFSET('Sanitation Data'!$E$6,0,10*ROW('Sanitation Data'!E42)),NA())</f>
        <v>#N/A</v>
      </c>
      <c r="AC48" s="521" t="e">
        <f ca="1">+IF(AND(ISNUMBER(OFFSET('Sanitation Data'!$E$10,0,10*ROW('Sanitation Data'!E42))),'Data Summary'!CR48="Yes"),OFFSET('Sanitation Data'!$E$10,0,10*ROW('Sanitation Data'!E42)),NA())</f>
        <v>#N/A</v>
      </c>
      <c r="AD48" s="521" t="e">
        <f ca="1">+IF(AND(ISNUMBER(OFFSET('Sanitation Data'!$E$11,0,10*ROW('Sanitation Data'!E42))),'Data Summary'!CS48="Yes"),OFFSET('Sanitation Data'!$E$11,0,10*ROW('Sanitation Data'!E42)),NA())</f>
        <v>#N/A</v>
      </c>
      <c r="AE48" s="521" t="e">
        <f ca="1">+IF(AND(ISNUMBER(OFFSET('Sanitation Data'!$E$12,0,10*ROW('Sanitation Data'!E42))),'Data Summary'!CT48="Yes"),OFFSET('Sanitation Data'!$E$12,0,10*ROW('Sanitation Data'!E42)),NA())</f>
        <v>#N/A</v>
      </c>
      <c r="AF48" s="521" t="e">
        <f ca="1">+IF(AND(ISNUMBER(OFFSET('Sanitation Data'!$F$4,0,10*ROW('Sanitation Data'!F42))),'Data Summary'!CU48="Yes"),100-OFFSET('Sanitation Data'!$F$4,0,10*ROW('Sanitation Data'!F42)),NA())</f>
        <v>#N/A</v>
      </c>
      <c r="AG48" s="521" t="e">
        <f ca="1">+IF(AND(ISNUMBER(OFFSET('Sanitation Data'!$F$6,0,10*ROW('Sanitation Data'!F42))),'Data Summary'!CV48="Yes"),OFFSET('Sanitation Data'!$F$6,0,10*ROW('Sanitation Data'!F42)),NA())</f>
        <v>#N/A</v>
      </c>
      <c r="AH48" s="521" t="e">
        <f ca="1">+IF(AND(ISNUMBER(OFFSET('Sanitation Data'!$F$10,0,10*ROW('Sanitation Data'!F42))),'Data Summary'!CW48="Yes"),OFFSET('Sanitation Data'!$F$10,0,10*ROW('Sanitation Data'!F42)),NA())</f>
        <v>#N/A</v>
      </c>
      <c r="AI48" s="521" t="e">
        <f ca="1">+IF(AND(ISNUMBER(OFFSET('Sanitation Data'!$F$11,0,10*ROW('Sanitation Data'!F42))),'Data Summary'!CX48="Yes"),OFFSET('Sanitation Data'!$F$11,0,10*ROW('Sanitation Data'!F42)),NA())</f>
        <v>#N/A</v>
      </c>
      <c r="AJ48" s="521" t="e">
        <f ca="1">+IF(AND(ISNUMBER(OFFSET('Sanitation Data'!$F$12,0,10*ROW('Sanitation Data'!F42))),'Data Summary'!CY48="Yes"),OFFSET('Sanitation Data'!$F$12,0,10*ROW('Sanitation Data'!F42)),NA())</f>
        <v>#N/A</v>
      </c>
      <c r="AK48" s="521" t="e">
        <f ca="1">+IF(AND(ISNUMBER(OFFSET('Sanitation Data'!$G$4,0,10*ROW('Sanitation Data'!G42))),'Data Summary'!CZ48="Yes"),100-OFFSET('Sanitation Data'!$G$4,0,10*ROW('Sanitation Data'!G42)),NA())</f>
        <v>#N/A</v>
      </c>
      <c r="AL48" s="521" t="e">
        <f ca="1">+IF(AND(ISNUMBER(OFFSET('Sanitation Data'!$G$6,0,10*ROW('Sanitation Data'!G42))),'Data Summary'!DA48="Yes"),OFFSET('Sanitation Data'!$G$6,0,10*ROW('Sanitation Data'!G42)),NA())</f>
        <v>#N/A</v>
      </c>
      <c r="AM48" s="521" t="e">
        <f ca="1">+IF(AND(ISNUMBER(OFFSET('Sanitation Data'!$G$10,0,10*ROW('Sanitation Data'!G42))),'Data Summary'!DB48="Yes"),OFFSET('Sanitation Data'!$G$10,0,10*ROW('Sanitation Data'!G42)),NA())</f>
        <v>#N/A</v>
      </c>
      <c r="AN48" s="521" t="e">
        <f ca="1">+IF(AND(ISNUMBER(OFFSET('Sanitation Data'!$G$11,0,10*ROW('Sanitation Data'!G42))),'Data Summary'!DC48="Yes"),OFFSET('Sanitation Data'!$G$11,0,10*ROW('Sanitation Data'!G42)),NA())</f>
        <v>#N/A</v>
      </c>
      <c r="AO48" s="521" t="e">
        <f ca="1">+IF(AND(ISNUMBER(OFFSET('Sanitation Data'!$G$12,0,10*ROW('Sanitation Data'!G42))),'Data Summary'!DD48="Yes"),OFFSET('Sanitation Data'!$G$12,0,10*ROW('Sanitation Data'!G42)),NA())</f>
        <v>#N/A</v>
      </c>
      <c r="AP48" s="521" t="e">
        <f ca="1">+IF(AND(ISNUMBER(OFFSET('Sanitation Data'!$H$4,0,10*ROW('Sanitation Data'!H42))),'Data Summary'!DE48="Yes"),100-OFFSET('Sanitation Data'!$H$4,0,10*ROW('Sanitation Data'!H42)),NA())</f>
        <v>#N/A</v>
      </c>
      <c r="AQ48" s="521" t="e">
        <f ca="1">+IF(AND(ISNUMBER(OFFSET('Sanitation Data'!$H$6,0,10*ROW('Sanitation Data'!H42))),'Data Summary'!DF48="Yes"),OFFSET('Sanitation Data'!$H$6,0,10*ROW('Sanitation Data'!H42)),NA())</f>
        <v>#N/A</v>
      </c>
      <c r="AR48" s="521" t="e">
        <f ca="1">+IF(AND(ISNUMBER(OFFSET('Sanitation Data'!$H$10,0,10*ROW('Sanitation Data'!H42))),'Data Summary'!DG48="Yes"),OFFSET('Sanitation Data'!$H$10,0,10*ROW('Sanitation Data'!H42)),NA())</f>
        <v>#N/A</v>
      </c>
      <c r="AS48" s="521" t="e">
        <f ca="1">+IF(AND(ISNUMBER(OFFSET('Sanitation Data'!$H$11,0,10*ROW('Sanitation Data'!H42))),'Data Summary'!DH48="Yes"),OFFSET('Sanitation Data'!$H$11,0,10*ROW('Sanitation Data'!H42)),NA())</f>
        <v>#N/A</v>
      </c>
      <c r="AT48" s="521" t="e">
        <f ca="1">+IF(AND(ISNUMBER(OFFSET('Sanitation Data'!$H$12,0,10*ROW('Sanitation Data'!H42))),'Data Summary'!DI48="Yes"),OFFSET('Sanitation Data'!$H$12,0,10*ROW('Sanitation Data'!H42)),NA())</f>
        <v>#N/A</v>
      </c>
      <c r="AU48" s="521" t="e">
        <f ca="1">+IF(AND(ISNUMBER(OFFSET('Sanitation Data'!$I$4,0,10*ROW('Sanitation Data'!I42))),'Data Summary'!DJ48="Yes"),100-OFFSET('Sanitation Data'!$I$4,0,10*ROW('Sanitation Data'!I42)),NA())</f>
        <v>#N/A</v>
      </c>
      <c r="AV48" s="521" t="e">
        <f ca="1">+IF(AND(ISNUMBER(OFFSET('Sanitation Data'!$I$6,0,10*ROW('Sanitation Data'!I42))),'Data Summary'!DK48="Yes"),OFFSET('Sanitation Data'!$I$6,0,10*ROW('Sanitation Data'!I42)),NA())</f>
        <v>#N/A</v>
      </c>
      <c r="AW48" s="521" t="e">
        <f ca="1">+IF(AND(ISNUMBER(OFFSET('Sanitation Data'!$I$10,0,10*ROW('Sanitation Data'!I42))),'Data Summary'!DL48="Yes"),OFFSET('Sanitation Data'!$I$10,0,10*ROW('Sanitation Data'!I42)),NA())</f>
        <v>#N/A</v>
      </c>
      <c r="AX48" s="521" t="e">
        <f ca="1">+IF(AND(ISNUMBER(OFFSET('Sanitation Data'!$I$11,0,10*ROW('Sanitation Data'!I42))),'Data Summary'!DM48="Yes"),OFFSET('Sanitation Data'!$I$11,0,10*ROW('Sanitation Data'!I42)),NA())</f>
        <v>#N/A</v>
      </c>
      <c r="AY48" s="521" t="e">
        <f ca="1">+IF(AND(ISNUMBER(OFFSET('Sanitation Data'!$I$12,0,10*ROW('Sanitation Data'!I42))),'Data Summary'!DN48="Yes"),OFFSET('Sanitation Data'!$I$12,0,10*ROW('Sanitation Data'!I42)),NA())</f>
        <v>#N/A</v>
      </c>
      <c r="AZ48" s="522" t="e">
        <f ca="1">+IF(AND(ISNUMBER(OFFSET('Hygiene Data'!$D$5,0,10*ROW('Hygiene Data'!D42))),'Data Summary'!DO48="Yes"),OFFSET('Hygiene Data'!$D$5,0,10*ROW('Hygiene Data'!D42)),NA())</f>
        <v>#N/A</v>
      </c>
      <c r="BA48" s="522" t="e">
        <f ca="1">+IF(AND(ISNUMBER(OFFSET('Hygiene Data'!$D$7,0,10*ROW('Hygiene Data'!D42))),'Data Summary'!DP48="Yes"),OFFSET('Hygiene Data'!$D$7,0,10*ROW('Hygiene Data'!D42)),NA())</f>
        <v>#N/A</v>
      </c>
      <c r="BB48" s="522" t="e">
        <f ca="1">+IF(AND(ISNUMBER(OFFSET('Hygiene Data'!$D$9,0,10*ROW('Hygiene Data'!D42))),'Data Summary'!DQ48="Yes"),OFFSET('Hygiene Data'!$D$9,0,10*ROW('Hygiene Data'!D42)),NA())</f>
        <v>#N/A</v>
      </c>
      <c r="BC48" s="522" t="e">
        <f ca="1">+IF(AND(ISNUMBER(OFFSET('Hygiene Data'!$E$5,0,10*ROW('Hygiene Data'!E42))),'Data Summary'!DR48="Yes"),OFFSET('Hygiene Data'!$E$5,0,10*ROW('Hygiene Data'!E42)),NA())</f>
        <v>#N/A</v>
      </c>
      <c r="BD48" s="522" t="e">
        <f ca="1">+IF(AND(ISNUMBER(OFFSET('Hygiene Data'!$E$7,0,10*ROW('Hygiene Data'!E42))),'Data Summary'!DS48="Yes"),OFFSET('Hygiene Data'!$E$7,0,10*ROW('Hygiene Data'!E42)),NA())</f>
        <v>#N/A</v>
      </c>
      <c r="BE48" s="522" t="e">
        <f ca="1">+IF(AND(ISNUMBER(OFFSET('Hygiene Data'!$E$9,0,10*ROW('Hygiene Data'!E42))),'Data Summary'!DT48="Yes"),OFFSET('Hygiene Data'!$E$9,0,10*ROW('Hygiene Data'!E42)),NA())</f>
        <v>#N/A</v>
      </c>
      <c r="BF48" s="522" t="e">
        <f ca="1">+IF(AND(ISNUMBER(OFFSET('Hygiene Data'!$F$5,0,10*ROW('Hygiene Data'!F42))),'Data Summary'!DU48="Yes"),OFFSET('Hygiene Data'!$F$5,0,10*ROW('Hygiene Data'!F42)),NA())</f>
        <v>#N/A</v>
      </c>
      <c r="BG48" s="522" t="e">
        <f ca="1">+IF(AND(ISNUMBER(OFFSET('Hygiene Data'!$F$7,0,10*ROW('Hygiene Data'!F42))),'Data Summary'!DV48="Yes"),OFFSET('Hygiene Data'!$F$7,0,10*ROW('Hygiene Data'!F42)),NA())</f>
        <v>#N/A</v>
      </c>
      <c r="BH48" s="522" t="e">
        <f ca="1">+IF(AND(ISNUMBER(OFFSET('Hygiene Data'!$F$9,0,10*ROW('Hygiene Data'!F42))),'Data Summary'!DW48="Yes"),OFFSET('Hygiene Data'!$F$9,0,10*ROW('Hygiene Data'!F42)),NA())</f>
        <v>#N/A</v>
      </c>
      <c r="BI48" s="522" t="e">
        <f ca="1">+IF(AND(ISNUMBER(OFFSET('Hygiene Data'!$G$5,0,10*ROW('Hygiene Data'!G42))),'Data Summary'!DX48="Yes"),OFFSET('Hygiene Data'!$G$5,0,10*ROW('Hygiene Data'!G42)),NA())</f>
        <v>#N/A</v>
      </c>
      <c r="BJ48" s="522" t="e">
        <f ca="1">+IF(AND(ISNUMBER(OFFSET('Hygiene Data'!$G$7,0,10*ROW('Hygiene Data'!G42))),'Data Summary'!DY48="Yes"),OFFSET('Hygiene Data'!$G$7,0,10*ROW('Hygiene Data'!G42)),NA())</f>
        <v>#N/A</v>
      </c>
      <c r="BK48" s="522" t="e">
        <f ca="1">+IF(AND(ISNUMBER(OFFSET('Hygiene Data'!$G$9,0,10*ROW('Hygiene Data'!G42))),'Data Summary'!DZ48="Yes"),OFFSET('Hygiene Data'!$G$9,0,10*ROW('Hygiene Data'!G42)),NA())</f>
        <v>#N/A</v>
      </c>
      <c r="BL48" s="522" t="e">
        <f ca="1">+IF(AND(ISNUMBER(OFFSET('Hygiene Data'!$H$5,0,10*ROW('Hygiene Data'!H42))),'Data Summary'!EA48="Yes"),OFFSET('Hygiene Data'!$H$5,0,10*ROW('Hygiene Data'!H42)),NA())</f>
        <v>#N/A</v>
      </c>
      <c r="BM48" s="522" t="e">
        <f ca="1">+IF(AND(ISNUMBER(OFFSET('Hygiene Data'!$H$7,0,10*ROW('Hygiene Data'!H42))),'Data Summary'!EB48="Yes"),OFFSET('Hygiene Data'!$H$7,0,10*ROW('Hygiene Data'!H42)),NA())</f>
        <v>#N/A</v>
      </c>
      <c r="BN48" s="522" t="e">
        <f ca="1">+IF(AND(ISNUMBER(OFFSET('Hygiene Data'!$H$9,0,10*ROW('Hygiene Data'!H42))),'Data Summary'!EC48="Yes"),OFFSET('Hygiene Data'!$H$9,0,10*ROW('Hygiene Data'!H42)),NA())</f>
        <v>#N/A</v>
      </c>
      <c r="BO48" s="522" t="e">
        <f ca="1">+IF(AND(ISNUMBER(OFFSET('Hygiene Data'!$I$5,0,10*ROW('Hygiene Data'!I42))),'Data Summary'!ED48="Yes"),OFFSET('Hygiene Data'!$I$5,0,10*ROW('Hygiene Data'!I42)),NA())</f>
        <v>#N/A</v>
      </c>
      <c r="BP48" s="522" t="e">
        <f ca="1">+IF(AND(ISNUMBER(OFFSET('Hygiene Data'!$I$7,0,10*ROW('Hygiene Data'!I42))),'Data Summary'!EE48="Yes"),OFFSET('Hygiene Data'!$I$7,0,10*ROW('Hygiene Data'!I42)),NA())</f>
        <v>#N/A</v>
      </c>
      <c r="BQ48" s="522" t="e">
        <f ca="1">+IF(AND(ISNUMBER(OFFSET('Hygiene Data'!$I$9,0,10*ROW('Hygiene Data'!I42))),'Data Summary'!EF48="Yes"),OFFSET('Hygiene Data'!$I$9,0,10*ROW('Hygiene Data'!I42)),NA())</f>
        <v>#N/A</v>
      </c>
    </row>
    <row r="49" spans="1:69" x14ac:dyDescent="0.25">
      <c r="A49" s="518" t="e">
        <f ca="1">+RIGHT('Data Summary'!A49,LEN('Data Summary'!A49)-9)</f>
        <v>#VALUE!</v>
      </c>
      <c r="B49" s="492" t="str">
        <f ca="1">+IF(ISTEXT('Data Summary'!B49),'Data Summary'!B49,"")</f>
        <v/>
      </c>
      <c r="C49" s="519" t="e">
        <f ca="1">+VALUE('Data Summary'!C49)</f>
        <v>#VALUE!</v>
      </c>
      <c r="D49" s="520" t="e">
        <f ca="1">+IF(AND(ISNUMBER(OFFSET('Water Data'!$D$4,0,10*ROW('Water Data'!D43))),'Data Summary'!BS49="Yes"),100-OFFSET('Water Data'!$D$4,0,10*ROW('Water Data'!D43)),NA())</f>
        <v>#N/A</v>
      </c>
      <c r="E49" s="520" t="e">
        <f ca="1">+IF(AND(ISNUMBER(OFFSET('Water Data'!$D$6,0,10*ROW('Water Data'!D43))),'Data Summary'!BT49="Yes"),OFFSET('Water Data'!$D$6,0,10*ROW('Water Data'!D43)),NA())</f>
        <v>#N/A</v>
      </c>
      <c r="F49" s="520" t="e">
        <f ca="1">+IF(AND(ISNUMBER(OFFSET('Water Data'!$D$9,0,10*ROW('Water Data'!D43))),'Data Summary'!BU49="Yes"),OFFSET('Water Data'!$D$9,0,10*ROW('Water Data'!D43)),NA())</f>
        <v>#N/A</v>
      </c>
      <c r="G49" s="520" t="e">
        <f ca="1">+IF(AND(ISNUMBER(OFFSET('Water Data'!$E$4,0,10*ROW('Water Data'!E43))),'Data Summary'!BV49="Yes"),100-OFFSET('Water Data'!$E$4,0,10*ROW('Water Data'!E43)),NA())</f>
        <v>#N/A</v>
      </c>
      <c r="H49" s="520" t="e">
        <f ca="1">+IF(AND(ISNUMBER(OFFSET('Water Data'!$E$6,0,10*ROW('Water Data'!E43))),'Data Summary'!BW49="Yes"),OFFSET('Water Data'!$E$6,0,10*ROW('Water Data'!E43)),NA())</f>
        <v>#N/A</v>
      </c>
      <c r="I49" s="520" t="e">
        <f ca="1">+IF(AND(ISNUMBER(OFFSET('Water Data'!$E$9,0,10*ROW('Water Data'!E43))),'Data Summary'!BX49="Yes"),OFFSET('Water Data'!$E$9,0,10*ROW('Water Data'!E43)),NA())</f>
        <v>#N/A</v>
      </c>
      <c r="J49" s="520" t="e">
        <f ca="1">+IF(AND(ISNUMBER(OFFSET('Water Data'!$F$4,0,10*ROW('Water Data'!F43))),'Data Summary'!BY49="Yes"),100-OFFSET('Water Data'!$F$4,0,10*ROW('Water Data'!F43)),NA())</f>
        <v>#N/A</v>
      </c>
      <c r="K49" s="520" t="e">
        <f ca="1">+IF(AND(ISNUMBER(OFFSET('Water Data'!$F$6,0,10*ROW('Water Data'!F43))),'Data Summary'!BZ49="Yes"),OFFSET('Water Data'!$F$6,0,10*ROW('Water Data'!F43)),NA())</f>
        <v>#N/A</v>
      </c>
      <c r="L49" s="520" t="e">
        <f ca="1">+IF(AND(ISNUMBER(OFFSET('Water Data'!$F$9,0,10*ROW('Water Data'!F43))),'Data Summary'!CA49="Yes"),OFFSET('Water Data'!$F$9,0,10*ROW('Water Data'!F43)),NA())</f>
        <v>#N/A</v>
      </c>
      <c r="M49" s="520" t="e">
        <f ca="1">+IF(AND(ISNUMBER(OFFSET('Water Data'!$G$4,0,10*ROW('Water Data'!G43))),'Data Summary'!CB49="Yes"),100-OFFSET('Water Data'!$G$4,0,10*ROW('Water Data'!G43)),NA())</f>
        <v>#N/A</v>
      </c>
      <c r="N49" s="520" t="e">
        <f ca="1">+IF(AND(ISNUMBER(OFFSET('Water Data'!$G$6,0,10*ROW('Water Data'!G43))),'Data Summary'!CC49="Yes"),OFFSET('Water Data'!$G$6,0,10*ROW('Water Data'!G43)),NA())</f>
        <v>#N/A</v>
      </c>
      <c r="O49" s="520" t="e">
        <f ca="1">+IF(AND(ISNUMBER(OFFSET('Water Data'!$G$9,0,10*ROW('Water Data'!G43))),'Data Summary'!CD49="Yes"),OFFSET('Water Data'!$G$9,0,10*ROW('Water Data'!G43)),NA())</f>
        <v>#N/A</v>
      </c>
      <c r="P49" s="520" t="e">
        <f ca="1">+IF(AND(ISNUMBER(OFFSET('Water Data'!$H$4,0,10*ROW('Water Data'!H43))),'Data Summary'!CE49="Yes"),100-OFFSET('Water Data'!$H$4,0,10*ROW('Water Data'!H43)),NA())</f>
        <v>#N/A</v>
      </c>
      <c r="Q49" s="520" t="e">
        <f ca="1">+IF(AND(ISNUMBER(OFFSET('Water Data'!$H$6,0,10*ROW('Water Data'!H43))),'Data Summary'!CF49="Yes"),OFFSET('Water Data'!$H$6,0,10*ROW('Water Data'!H43)),NA())</f>
        <v>#N/A</v>
      </c>
      <c r="R49" s="520" t="e">
        <f ca="1">+IF(AND(ISNUMBER(OFFSET('Water Data'!$H$9,0,10*ROW('Water Data'!H43))),'Data Summary'!CG49="Yes"),OFFSET('Water Data'!$H$9,0,10*ROW('Water Data'!H43)),NA())</f>
        <v>#N/A</v>
      </c>
      <c r="S49" s="520" t="e">
        <f ca="1">+IF(AND(ISNUMBER(OFFSET('Water Data'!$I$4,0,10*ROW('Water Data'!I43))),'Data Summary'!CH49="Yes"),100-OFFSET('Water Data'!$I$4,0,10*ROW('Water Data'!I43)),NA())</f>
        <v>#N/A</v>
      </c>
      <c r="T49" s="520" t="e">
        <f ca="1">+IF(AND(ISNUMBER(OFFSET('Water Data'!$I$6,0,10*ROW('Water Data'!I43))),'Data Summary'!CI49="Yes"),OFFSET('Water Data'!$I$6,0,10*ROW('Water Data'!I43)),NA())</f>
        <v>#N/A</v>
      </c>
      <c r="U49" s="520" t="e">
        <f ca="1">+IF(AND(ISNUMBER(OFFSET('Water Data'!$I$9,0,10*ROW('Water Data'!I43))),'Data Summary'!CJ49="Yes"),OFFSET('Water Data'!$I$9,0,10*ROW('Water Data'!I43)),NA())</f>
        <v>#N/A</v>
      </c>
      <c r="V49" s="521" t="e">
        <f ca="1">+IF(AND(ISNUMBER(OFFSET('Sanitation Data'!$D$4,0,10*ROW('Sanitation Data'!D43))),'Data Summary'!CK49="Yes"),100-OFFSET('Sanitation Data'!$D$4,0,10*ROW('Sanitation Data'!D43)),NA())</f>
        <v>#N/A</v>
      </c>
      <c r="W49" s="521" t="e">
        <f ca="1">+IF(AND(ISNUMBER(OFFSET('Sanitation Data'!$D$6,0,10*ROW('Sanitation Data'!D43))),'Data Summary'!CL49="Yes"),OFFSET('Sanitation Data'!$D$6,0,10*ROW('Sanitation Data'!D43)),NA())</f>
        <v>#N/A</v>
      </c>
      <c r="X49" s="521" t="e">
        <f ca="1">+IF(AND(ISNUMBER(OFFSET('Sanitation Data'!$D$10,0,10*ROW('Sanitation Data'!D43))),'Data Summary'!CM49="Yes"),OFFSET('Sanitation Data'!$D$10,0,10*ROW('Sanitation Data'!D43)),NA())</f>
        <v>#N/A</v>
      </c>
      <c r="Y49" s="521" t="e">
        <f ca="1">+IF(AND(ISNUMBER(OFFSET('Sanitation Data'!$D$11,0,10*ROW('Sanitation Data'!D43))),'Data Summary'!CN49="Yes"),OFFSET('Sanitation Data'!$D$11,0,10*ROW('Sanitation Data'!D43)),NA())</f>
        <v>#N/A</v>
      </c>
      <c r="Z49" s="521" t="e">
        <f ca="1">+IF(AND(ISNUMBER(OFFSET('Sanitation Data'!$D$12,0,10*ROW('Sanitation Data'!D43))),'Data Summary'!CO49="Yes"),OFFSET('Sanitation Data'!$D$12,0,10*ROW('Sanitation Data'!D43)),NA())</f>
        <v>#N/A</v>
      </c>
      <c r="AA49" s="521" t="e">
        <f ca="1">+IF(AND(ISNUMBER(OFFSET('Sanitation Data'!$E$4,0,10*ROW('Sanitation Data'!E43))),'Data Summary'!CP49="Yes"),100-OFFSET('Sanitation Data'!$E$4,0,10*ROW('Sanitation Data'!E43)),NA())</f>
        <v>#N/A</v>
      </c>
      <c r="AB49" s="521" t="e">
        <f ca="1">+IF(AND(ISNUMBER(OFFSET('Sanitation Data'!$E$6,0,10*ROW('Sanitation Data'!E43))),'Data Summary'!CQ49="Yes"),OFFSET('Sanitation Data'!$E$6,0,10*ROW('Sanitation Data'!E43)),NA())</f>
        <v>#N/A</v>
      </c>
      <c r="AC49" s="521" t="e">
        <f ca="1">+IF(AND(ISNUMBER(OFFSET('Sanitation Data'!$E$10,0,10*ROW('Sanitation Data'!E43))),'Data Summary'!CR49="Yes"),OFFSET('Sanitation Data'!$E$10,0,10*ROW('Sanitation Data'!E43)),NA())</f>
        <v>#N/A</v>
      </c>
      <c r="AD49" s="521" t="e">
        <f ca="1">+IF(AND(ISNUMBER(OFFSET('Sanitation Data'!$E$11,0,10*ROW('Sanitation Data'!E43))),'Data Summary'!CS49="Yes"),OFFSET('Sanitation Data'!$E$11,0,10*ROW('Sanitation Data'!E43)),NA())</f>
        <v>#N/A</v>
      </c>
      <c r="AE49" s="521" t="e">
        <f ca="1">+IF(AND(ISNUMBER(OFFSET('Sanitation Data'!$E$12,0,10*ROW('Sanitation Data'!E43))),'Data Summary'!CT49="Yes"),OFFSET('Sanitation Data'!$E$12,0,10*ROW('Sanitation Data'!E43)),NA())</f>
        <v>#N/A</v>
      </c>
      <c r="AF49" s="521" t="e">
        <f ca="1">+IF(AND(ISNUMBER(OFFSET('Sanitation Data'!$F$4,0,10*ROW('Sanitation Data'!F43))),'Data Summary'!CU49="Yes"),100-OFFSET('Sanitation Data'!$F$4,0,10*ROW('Sanitation Data'!F43)),NA())</f>
        <v>#N/A</v>
      </c>
      <c r="AG49" s="521" t="e">
        <f ca="1">+IF(AND(ISNUMBER(OFFSET('Sanitation Data'!$F$6,0,10*ROW('Sanitation Data'!F43))),'Data Summary'!CV49="Yes"),OFFSET('Sanitation Data'!$F$6,0,10*ROW('Sanitation Data'!F43)),NA())</f>
        <v>#N/A</v>
      </c>
      <c r="AH49" s="521" t="e">
        <f ca="1">+IF(AND(ISNUMBER(OFFSET('Sanitation Data'!$F$10,0,10*ROW('Sanitation Data'!F43))),'Data Summary'!CW49="Yes"),OFFSET('Sanitation Data'!$F$10,0,10*ROW('Sanitation Data'!F43)),NA())</f>
        <v>#N/A</v>
      </c>
      <c r="AI49" s="521" t="e">
        <f ca="1">+IF(AND(ISNUMBER(OFFSET('Sanitation Data'!$F$11,0,10*ROW('Sanitation Data'!F43))),'Data Summary'!CX49="Yes"),OFFSET('Sanitation Data'!$F$11,0,10*ROW('Sanitation Data'!F43)),NA())</f>
        <v>#N/A</v>
      </c>
      <c r="AJ49" s="521" t="e">
        <f ca="1">+IF(AND(ISNUMBER(OFFSET('Sanitation Data'!$F$12,0,10*ROW('Sanitation Data'!F43))),'Data Summary'!CY49="Yes"),OFFSET('Sanitation Data'!$F$12,0,10*ROW('Sanitation Data'!F43)),NA())</f>
        <v>#N/A</v>
      </c>
      <c r="AK49" s="521" t="e">
        <f ca="1">+IF(AND(ISNUMBER(OFFSET('Sanitation Data'!$G$4,0,10*ROW('Sanitation Data'!G43))),'Data Summary'!CZ49="Yes"),100-OFFSET('Sanitation Data'!$G$4,0,10*ROW('Sanitation Data'!G43)),NA())</f>
        <v>#N/A</v>
      </c>
      <c r="AL49" s="521" t="e">
        <f ca="1">+IF(AND(ISNUMBER(OFFSET('Sanitation Data'!$G$6,0,10*ROW('Sanitation Data'!G43))),'Data Summary'!DA49="Yes"),OFFSET('Sanitation Data'!$G$6,0,10*ROW('Sanitation Data'!G43)),NA())</f>
        <v>#N/A</v>
      </c>
      <c r="AM49" s="521" t="e">
        <f ca="1">+IF(AND(ISNUMBER(OFFSET('Sanitation Data'!$G$10,0,10*ROW('Sanitation Data'!G43))),'Data Summary'!DB49="Yes"),OFFSET('Sanitation Data'!$G$10,0,10*ROW('Sanitation Data'!G43)),NA())</f>
        <v>#N/A</v>
      </c>
      <c r="AN49" s="521" t="e">
        <f ca="1">+IF(AND(ISNUMBER(OFFSET('Sanitation Data'!$G$11,0,10*ROW('Sanitation Data'!G43))),'Data Summary'!DC49="Yes"),OFFSET('Sanitation Data'!$G$11,0,10*ROW('Sanitation Data'!G43)),NA())</f>
        <v>#N/A</v>
      </c>
      <c r="AO49" s="521" t="e">
        <f ca="1">+IF(AND(ISNUMBER(OFFSET('Sanitation Data'!$G$12,0,10*ROW('Sanitation Data'!G43))),'Data Summary'!DD49="Yes"),OFFSET('Sanitation Data'!$G$12,0,10*ROW('Sanitation Data'!G43)),NA())</f>
        <v>#N/A</v>
      </c>
      <c r="AP49" s="521" t="e">
        <f ca="1">+IF(AND(ISNUMBER(OFFSET('Sanitation Data'!$H$4,0,10*ROW('Sanitation Data'!H43))),'Data Summary'!DE49="Yes"),100-OFFSET('Sanitation Data'!$H$4,0,10*ROW('Sanitation Data'!H43)),NA())</f>
        <v>#N/A</v>
      </c>
      <c r="AQ49" s="521" t="e">
        <f ca="1">+IF(AND(ISNUMBER(OFFSET('Sanitation Data'!$H$6,0,10*ROW('Sanitation Data'!H43))),'Data Summary'!DF49="Yes"),OFFSET('Sanitation Data'!$H$6,0,10*ROW('Sanitation Data'!H43)),NA())</f>
        <v>#N/A</v>
      </c>
      <c r="AR49" s="521" t="e">
        <f ca="1">+IF(AND(ISNUMBER(OFFSET('Sanitation Data'!$H$10,0,10*ROW('Sanitation Data'!H43))),'Data Summary'!DG49="Yes"),OFFSET('Sanitation Data'!$H$10,0,10*ROW('Sanitation Data'!H43)),NA())</f>
        <v>#N/A</v>
      </c>
      <c r="AS49" s="521" t="e">
        <f ca="1">+IF(AND(ISNUMBER(OFFSET('Sanitation Data'!$H$11,0,10*ROW('Sanitation Data'!H43))),'Data Summary'!DH49="Yes"),OFFSET('Sanitation Data'!$H$11,0,10*ROW('Sanitation Data'!H43)),NA())</f>
        <v>#N/A</v>
      </c>
      <c r="AT49" s="521" t="e">
        <f ca="1">+IF(AND(ISNUMBER(OFFSET('Sanitation Data'!$H$12,0,10*ROW('Sanitation Data'!H43))),'Data Summary'!DI49="Yes"),OFFSET('Sanitation Data'!$H$12,0,10*ROW('Sanitation Data'!H43)),NA())</f>
        <v>#N/A</v>
      </c>
      <c r="AU49" s="521" t="e">
        <f ca="1">+IF(AND(ISNUMBER(OFFSET('Sanitation Data'!$I$4,0,10*ROW('Sanitation Data'!I43))),'Data Summary'!DJ49="Yes"),100-OFFSET('Sanitation Data'!$I$4,0,10*ROW('Sanitation Data'!I43)),NA())</f>
        <v>#N/A</v>
      </c>
      <c r="AV49" s="521" t="e">
        <f ca="1">+IF(AND(ISNUMBER(OFFSET('Sanitation Data'!$I$6,0,10*ROW('Sanitation Data'!I43))),'Data Summary'!DK49="Yes"),OFFSET('Sanitation Data'!$I$6,0,10*ROW('Sanitation Data'!I43)),NA())</f>
        <v>#N/A</v>
      </c>
      <c r="AW49" s="521" t="e">
        <f ca="1">+IF(AND(ISNUMBER(OFFSET('Sanitation Data'!$I$10,0,10*ROW('Sanitation Data'!I43))),'Data Summary'!DL49="Yes"),OFFSET('Sanitation Data'!$I$10,0,10*ROW('Sanitation Data'!I43)),NA())</f>
        <v>#N/A</v>
      </c>
      <c r="AX49" s="521" t="e">
        <f ca="1">+IF(AND(ISNUMBER(OFFSET('Sanitation Data'!$I$11,0,10*ROW('Sanitation Data'!I43))),'Data Summary'!DM49="Yes"),OFFSET('Sanitation Data'!$I$11,0,10*ROW('Sanitation Data'!I43)),NA())</f>
        <v>#N/A</v>
      </c>
      <c r="AY49" s="521" t="e">
        <f ca="1">+IF(AND(ISNUMBER(OFFSET('Sanitation Data'!$I$12,0,10*ROW('Sanitation Data'!I43))),'Data Summary'!DN49="Yes"),OFFSET('Sanitation Data'!$I$12,0,10*ROW('Sanitation Data'!I43)),NA())</f>
        <v>#N/A</v>
      </c>
      <c r="AZ49" s="522" t="e">
        <f ca="1">+IF(AND(ISNUMBER(OFFSET('Hygiene Data'!$D$5,0,10*ROW('Hygiene Data'!D43))),'Data Summary'!DO49="Yes"),OFFSET('Hygiene Data'!$D$5,0,10*ROW('Hygiene Data'!D43)),NA())</f>
        <v>#N/A</v>
      </c>
      <c r="BA49" s="522" t="e">
        <f ca="1">+IF(AND(ISNUMBER(OFFSET('Hygiene Data'!$D$7,0,10*ROW('Hygiene Data'!D43))),'Data Summary'!DP49="Yes"),OFFSET('Hygiene Data'!$D$7,0,10*ROW('Hygiene Data'!D43)),NA())</f>
        <v>#N/A</v>
      </c>
      <c r="BB49" s="522" t="e">
        <f ca="1">+IF(AND(ISNUMBER(OFFSET('Hygiene Data'!$D$9,0,10*ROW('Hygiene Data'!D43))),'Data Summary'!DQ49="Yes"),OFFSET('Hygiene Data'!$D$9,0,10*ROW('Hygiene Data'!D43)),NA())</f>
        <v>#N/A</v>
      </c>
      <c r="BC49" s="522" t="e">
        <f ca="1">+IF(AND(ISNUMBER(OFFSET('Hygiene Data'!$E$5,0,10*ROW('Hygiene Data'!E43))),'Data Summary'!DR49="Yes"),OFFSET('Hygiene Data'!$E$5,0,10*ROW('Hygiene Data'!E43)),NA())</f>
        <v>#N/A</v>
      </c>
      <c r="BD49" s="522" t="e">
        <f ca="1">+IF(AND(ISNUMBER(OFFSET('Hygiene Data'!$E$7,0,10*ROW('Hygiene Data'!E43))),'Data Summary'!DS49="Yes"),OFFSET('Hygiene Data'!$E$7,0,10*ROW('Hygiene Data'!E43)),NA())</f>
        <v>#N/A</v>
      </c>
      <c r="BE49" s="522" t="e">
        <f ca="1">+IF(AND(ISNUMBER(OFFSET('Hygiene Data'!$E$9,0,10*ROW('Hygiene Data'!E43))),'Data Summary'!DT49="Yes"),OFFSET('Hygiene Data'!$E$9,0,10*ROW('Hygiene Data'!E43)),NA())</f>
        <v>#N/A</v>
      </c>
      <c r="BF49" s="522" t="e">
        <f ca="1">+IF(AND(ISNUMBER(OFFSET('Hygiene Data'!$F$5,0,10*ROW('Hygiene Data'!F43))),'Data Summary'!DU49="Yes"),OFFSET('Hygiene Data'!$F$5,0,10*ROW('Hygiene Data'!F43)),NA())</f>
        <v>#N/A</v>
      </c>
      <c r="BG49" s="522" t="e">
        <f ca="1">+IF(AND(ISNUMBER(OFFSET('Hygiene Data'!$F$7,0,10*ROW('Hygiene Data'!F43))),'Data Summary'!DV49="Yes"),OFFSET('Hygiene Data'!$F$7,0,10*ROW('Hygiene Data'!F43)),NA())</f>
        <v>#N/A</v>
      </c>
      <c r="BH49" s="522" t="e">
        <f ca="1">+IF(AND(ISNUMBER(OFFSET('Hygiene Data'!$F$9,0,10*ROW('Hygiene Data'!F43))),'Data Summary'!DW49="Yes"),OFFSET('Hygiene Data'!$F$9,0,10*ROW('Hygiene Data'!F43)),NA())</f>
        <v>#N/A</v>
      </c>
      <c r="BI49" s="522" t="e">
        <f ca="1">+IF(AND(ISNUMBER(OFFSET('Hygiene Data'!$G$5,0,10*ROW('Hygiene Data'!G43))),'Data Summary'!DX49="Yes"),OFFSET('Hygiene Data'!$G$5,0,10*ROW('Hygiene Data'!G43)),NA())</f>
        <v>#N/A</v>
      </c>
      <c r="BJ49" s="522" t="e">
        <f ca="1">+IF(AND(ISNUMBER(OFFSET('Hygiene Data'!$G$7,0,10*ROW('Hygiene Data'!G43))),'Data Summary'!DY49="Yes"),OFFSET('Hygiene Data'!$G$7,0,10*ROW('Hygiene Data'!G43)),NA())</f>
        <v>#N/A</v>
      </c>
      <c r="BK49" s="522" t="e">
        <f ca="1">+IF(AND(ISNUMBER(OFFSET('Hygiene Data'!$G$9,0,10*ROW('Hygiene Data'!G43))),'Data Summary'!DZ49="Yes"),OFFSET('Hygiene Data'!$G$9,0,10*ROW('Hygiene Data'!G43)),NA())</f>
        <v>#N/A</v>
      </c>
      <c r="BL49" s="522" t="e">
        <f ca="1">+IF(AND(ISNUMBER(OFFSET('Hygiene Data'!$H$5,0,10*ROW('Hygiene Data'!H43))),'Data Summary'!EA49="Yes"),OFFSET('Hygiene Data'!$H$5,0,10*ROW('Hygiene Data'!H43)),NA())</f>
        <v>#N/A</v>
      </c>
      <c r="BM49" s="522" t="e">
        <f ca="1">+IF(AND(ISNUMBER(OFFSET('Hygiene Data'!$H$7,0,10*ROW('Hygiene Data'!H43))),'Data Summary'!EB49="Yes"),OFFSET('Hygiene Data'!$H$7,0,10*ROW('Hygiene Data'!H43)),NA())</f>
        <v>#N/A</v>
      </c>
      <c r="BN49" s="522" t="e">
        <f ca="1">+IF(AND(ISNUMBER(OFFSET('Hygiene Data'!$H$9,0,10*ROW('Hygiene Data'!H43))),'Data Summary'!EC49="Yes"),OFFSET('Hygiene Data'!$H$9,0,10*ROW('Hygiene Data'!H43)),NA())</f>
        <v>#N/A</v>
      </c>
      <c r="BO49" s="522" t="e">
        <f ca="1">+IF(AND(ISNUMBER(OFFSET('Hygiene Data'!$I$5,0,10*ROW('Hygiene Data'!I43))),'Data Summary'!ED49="Yes"),OFFSET('Hygiene Data'!$I$5,0,10*ROW('Hygiene Data'!I43)),NA())</f>
        <v>#N/A</v>
      </c>
      <c r="BP49" s="522" t="e">
        <f ca="1">+IF(AND(ISNUMBER(OFFSET('Hygiene Data'!$I$7,0,10*ROW('Hygiene Data'!I43))),'Data Summary'!EE49="Yes"),OFFSET('Hygiene Data'!$I$7,0,10*ROW('Hygiene Data'!I43)),NA())</f>
        <v>#N/A</v>
      </c>
      <c r="BQ49" s="522" t="e">
        <f ca="1">+IF(AND(ISNUMBER(OFFSET('Hygiene Data'!$I$9,0,10*ROW('Hygiene Data'!I43))),'Data Summary'!EF49="Yes"),OFFSET('Hygiene Data'!$I$9,0,10*ROW('Hygiene Data'!I43)),NA())</f>
        <v>#N/A</v>
      </c>
    </row>
    <row r="50" spans="1:69" x14ac:dyDescent="0.25">
      <c r="A50" s="518" t="e">
        <f ca="1">+RIGHT('Data Summary'!A50,LEN('Data Summary'!A50)-9)</f>
        <v>#VALUE!</v>
      </c>
      <c r="B50" s="492" t="str">
        <f ca="1">+IF(ISTEXT('Data Summary'!B50),'Data Summary'!B50,"")</f>
        <v/>
      </c>
      <c r="C50" s="519" t="e">
        <f ca="1">+VALUE('Data Summary'!C50)</f>
        <v>#VALUE!</v>
      </c>
      <c r="D50" s="520" t="e">
        <f ca="1">+IF(AND(ISNUMBER(OFFSET('Water Data'!$D$4,0,10*ROW('Water Data'!D44))),'Data Summary'!BS50="Yes"),100-OFFSET('Water Data'!$D$4,0,10*ROW('Water Data'!D44)),NA())</f>
        <v>#N/A</v>
      </c>
      <c r="E50" s="520" t="e">
        <f ca="1">+IF(AND(ISNUMBER(OFFSET('Water Data'!$D$6,0,10*ROW('Water Data'!D44))),'Data Summary'!BT50="Yes"),OFFSET('Water Data'!$D$6,0,10*ROW('Water Data'!D44)),NA())</f>
        <v>#N/A</v>
      </c>
      <c r="F50" s="520" t="e">
        <f ca="1">+IF(AND(ISNUMBER(OFFSET('Water Data'!$D$9,0,10*ROW('Water Data'!D44))),'Data Summary'!BU50="Yes"),OFFSET('Water Data'!$D$9,0,10*ROW('Water Data'!D44)),NA())</f>
        <v>#N/A</v>
      </c>
      <c r="G50" s="520" t="e">
        <f ca="1">+IF(AND(ISNUMBER(OFFSET('Water Data'!$E$4,0,10*ROW('Water Data'!E44))),'Data Summary'!BV50="Yes"),100-OFFSET('Water Data'!$E$4,0,10*ROW('Water Data'!E44)),NA())</f>
        <v>#N/A</v>
      </c>
      <c r="H50" s="520" t="e">
        <f ca="1">+IF(AND(ISNUMBER(OFFSET('Water Data'!$E$6,0,10*ROW('Water Data'!E44))),'Data Summary'!BW50="Yes"),OFFSET('Water Data'!$E$6,0,10*ROW('Water Data'!E44)),NA())</f>
        <v>#N/A</v>
      </c>
      <c r="I50" s="520" t="e">
        <f ca="1">+IF(AND(ISNUMBER(OFFSET('Water Data'!$E$9,0,10*ROW('Water Data'!E44))),'Data Summary'!BX50="Yes"),OFFSET('Water Data'!$E$9,0,10*ROW('Water Data'!E44)),NA())</f>
        <v>#N/A</v>
      </c>
      <c r="J50" s="520" t="e">
        <f ca="1">+IF(AND(ISNUMBER(OFFSET('Water Data'!$F$4,0,10*ROW('Water Data'!F44))),'Data Summary'!BY50="Yes"),100-OFFSET('Water Data'!$F$4,0,10*ROW('Water Data'!F44)),NA())</f>
        <v>#N/A</v>
      </c>
      <c r="K50" s="520" t="e">
        <f ca="1">+IF(AND(ISNUMBER(OFFSET('Water Data'!$F$6,0,10*ROW('Water Data'!F44))),'Data Summary'!BZ50="Yes"),OFFSET('Water Data'!$F$6,0,10*ROW('Water Data'!F44)),NA())</f>
        <v>#N/A</v>
      </c>
      <c r="L50" s="520" t="e">
        <f ca="1">+IF(AND(ISNUMBER(OFFSET('Water Data'!$F$9,0,10*ROW('Water Data'!F44))),'Data Summary'!CA50="Yes"),OFFSET('Water Data'!$F$9,0,10*ROW('Water Data'!F44)),NA())</f>
        <v>#N/A</v>
      </c>
      <c r="M50" s="520" t="e">
        <f ca="1">+IF(AND(ISNUMBER(OFFSET('Water Data'!$G$4,0,10*ROW('Water Data'!G44))),'Data Summary'!CB50="Yes"),100-OFFSET('Water Data'!$G$4,0,10*ROW('Water Data'!G44)),NA())</f>
        <v>#N/A</v>
      </c>
      <c r="N50" s="520" t="e">
        <f ca="1">+IF(AND(ISNUMBER(OFFSET('Water Data'!$G$6,0,10*ROW('Water Data'!G44))),'Data Summary'!CC50="Yes"),OFFSET('Water Data'!$G$6,0,10*ROW('Water Data'!G44)),NA())</f>
        <v>#N/A</v>
      </c>
      <c r="O50" s="520" t="e">
        <f ca="1">+IF(AND(ISNUMBER(OFFSET('Water Data'!$G$9,0,10*ROW('Water Data'!G44))),'Data Summary'!CD50="Yes"),OFFSET('Water Data'!$G$9,0,10*ROW('Water Data'!G44)),NA())</f>
        <v>#N/A</v>
      </c>
      <c r="P50" s="520" t="e">
        <f ca="1">+IF(AND(ISNUMBER(OFFSET('Water Data'!$H$4,0,10*ROW('Water Data'!H44))),'Data Summary'!CE50="Yes"),100-OFFSET('Water Data'!$H$4,0,10*ROW('Water Data'!H44)),NA())</f>
        <v>#N/A</v>
      </c>
      <c r="Q50" s="520" t="e">
        <f ca="1">+IF(AND(ISNUMBER(OFFSET('Water Data'!$H$6,0,10*ROW('Water Data'!H44))),'Data Summary'!CF50="Yes"),OFFSET('Water Data'!$H$6,0,10*ROW('Water Data'!H44)),NA())</f>
        <v>#N/A</v>
      </c>
      <c r="R50" s="520" t="e">
        <f ca="1">+IF(AND(ISNUMBER(OFFSET('Water Data'!$H$9,0,10*ROW('Water Data'!H44))),'Data Summary'!CG50="Yes"),OFFSET('Water Data'!$H$9,0,10*ROW('Water Data'!H44)),NA())</f>
        <v>#N/A</v>
      </c>
      <c r="S50" s="520" t="e">
        <f ca="1">+IF(AND(ISNUMBER(OFFSET('Water Data'!$I$4,0,10*ROW('Water Data'!I44))),'Data Summary'!CH50="Yes"),100-OFFSET('Water Data'!$I$4,0,10*ROW('Water Data'!I44)),NA())</f>
        <v>#N/A</v>
      </c>
      <c r="T50" s="520" t="e">
        <f ca="1">+IF(AND(ISNUMBER(OFFSET('Water Data'!$I$6,0,10*ROW('Water Data'!I44))),'Data Summary'!CI50="Yes"),OFFSET('Water Data'!$I$6,0,10*ROW('Water Data'!I44)),NA())</f>
        <v>#N/A</v>
      </c>
      <c r="U50" s="520" t="e">
        <f ca="1">+IF(AND(ISNUMBER(OFFSET('Water Data'!$I$9,0,10*ROW('Water Data'!I44))),'Data Summary'!CJ50="Yes"),OFFSET('Water Data'!$I$9,0,10*ROW('Water Data'!I44)),NA())</f>
        <v>#N/A</v>
      </c>
      <c r="V50" s="521" t="e">
        <f ca="1">+IF(AND(ISNUMBER(OFFSET('Sanitation Data'!$D$4,0,10*ROW('Sanitation Data'!D44))),'Data Summary'!CK50="Yes"),100-OFFSET('Sanitation Data'!$D$4,0,10*ROW('Sanitation Data'!D44)),NA())</f>
        <v>#N/A</v>
      </c>
      <c r="W50" s="521" t="e">
        <f ca="1">+IF(AND(ISNUMBER(OFFSET('Sanitation Data'!$D$6,0,10*ROW('Sanitation Data'!D44))),'Data Summary'!CL50="Yes"),OFFSET('Sanitation Data'!$D$6,0,10*ROW('Sanitation Data'!D44)),NA())</f>
        <v>#N/A</v>
      </c>
      <c r="X50" s="521" t="e">
        <f ca="1">+IF(AND(ISNUMBER(OFFSET('Sanitation Data'!$D$10,0,10*ROW('Sanitation Data'!D44))),'Data Summary'!CM50="Yes"),OFFSET('Sanitation Data'!$D$10,0,10*ROW('Sanitation Data'!D44)),NA())</f>
        <v>#N/A</v>
      </c>
      <c r="Y50" s="521" t="e">
        <f ca="1">+IF(AND(ISNUMBER(OFFSET('Sanitation Data'!$D$11,0,10*ROW('Sanitation Data'!D44))),'Data Summary'!CN50="Yes"),OFFSET('Sanitation Data'!$D$11,0,10*ROW('Sanitation Data'!D44)),NA())</f>
        <v>#N/A</v>
      </c>
      <c r="Z50" s="521" t="e">
        <f ca="1">+IF(AND(ISNUMBER(OFFSET('Sanitation Data'!$D$12,0,10*ROW('Sanitation Data'!D44))),'Data Summary'!CO50="Yes"),OFFSET('Sanitation Data'!$D$12,0,10*ROW('Sanitation Data'!D44)),NA())</f>
        <v>#N/A</v>
      </c>
      <c r="AA50" s="521" t="e">
        <f ca="1">+IF(AND(ISNUMBER(OFFSET('Sanitation Data'!$E$4,0,10*ROW('Sanitation Data'!E44))),'Data Summary'!CP50="Yes"),100-OFFSET('Sanitation Data'!$E$4,0,10*ROW('Sanitation Data'!E44)),NA())</f>
        <v>#N/A</v>
      </c>
      <c r="AB50" s="521" t="e">
        <f ca="1">+IF(AND(ISNUMBER(OFFSET('Sanitation Data'!$E$6,0,10*ROW('Sanitation Data'!E44))),'Data Summary'!CQ50="Yes"),OFFSET('Sanitation Data'!$E$6,0,10*ROW('Sanitation Data'!E44)),NA())</f>
        <v>#N/A</v>
      </c>
      <c r="AC50" s="521" t="e">
        <f ca="1">+IF(AND(ISNUMBER(OFFSET('Sanitation Data'!$E$10,0,10*ROW('Sanitation Data'!E44))),'Data Summary'!CR50="Yes"),OFFSET('Sanitation Data'!$E$10,0,10*ROW('Sanitation Data'!E44)),NA())</f>
        <v>#N/A</v>
      </c>
      <c r="AD50" s="521" t="e">
        <f ca="1">+IF(AND(ISNUMBER(OFFSET('Sanitation Data'!$E$11,0,10*ROW('Sanitation Data'!E44))),'Data Summary'!CS50="Yes"),OFFSET('Sanitation Data'!$E$11,0,10*ROW('Sanitation Data'!E44)),NA())</f>
        <v>#N/A</v>
      </c>
      <c r="AE50" s="521" t="e">
        <f ca="1">+IF(AND(ISNUMBER(OFFSET('Sanitation Data'!$E$12,0,10*ROW('Sanitation Data'!E44))),'Data Summary'!CT50="Yes"),OFFSET('Sanitation Data'!$E$12,0,10*ROW('Sanitation Data'!E44)),NA())</f>
        <v>#N/A</v>
      </c>
      <c r="AF50" s="521" t="e">
        <f ca="1">+IF(AND(ISNUMBER(OFFSET('Sanitation Data'!$F$4,0,10*ROW('Sanitation Data'!F44))),'Data Summary'!CU50="Yes"),100-OFFSET('Sanitation Data'!$F$4,0,10*ROW('Sanitation Data'!F44)),NA())</f>
        <v>#N/A</v>
      </c>
      <c r="AG50" s="521" t="e">
        <f ca="1">+IF(AND(ISNUMBER(OFFSET('Sanitation Data'!$F$6,0,10*ROW('Sanitation Data'!F44))),'Data Summary'!CV50="Yes"),OFFSET('Sanitation Data'!$F$6,0,10*ROW('Sanitation Data'!F44)),NA())</f>
        <v>#N/A</v>
      </c>
      <c r="AH50" s="521" t="e">
        <f ca="1">+IF(AND(ISNUMBER(OFFSET('Sanitation Data'!$F$10,0,10*ROW('Sanitation Data'!F44))),'Data Summary'!CW50="Yes"),OFFSET('Sanitation Data'!$F$10,0,10*ROW('Sanitation Data'!F44)),NA())</f>
        <v>#N/A</v>
      </c>
      <c r="AI50" s="521" t="e">
        <f ca="1">+IF(AND(ISNUMBER(OFFSET('Sanitation Data'!$F$11,0,10*ROW('Sanitation Data'!F44))),'Data Summary'!CX50="Yes"),OFFSET('Sanitation Data'!$F$11,0,10*ROW('Sanitation Data'!F44)),NA())</f>
        <v>#N/A</v>
      </c>
      <c r="AJ50" s="521" t="e">
        <f ca="1">+IF(AND(ISNUMBER(OFFSET('Sanitation Data'!$F$12,0,10*ROW('Sanitation Data'!F44))),'Data Summary'!CY50="Yes"),OFFSET('Sanitation Data'!$F$12,0,10*ROW('Sanitation Data'!F44)),NA())</f>
        <v>#N/A</v>
      </c>
      <c r="AK50" s="521" t="e">
        <f ca="1">+IF(AND(ISNUMBER(OFFSET('Sanitation Data'!$G$4,0,10*ROW('Sanitation Data'!G44))),'Data Summary'!CZ50="Yes"),100-OFFSET('Sanitation Data'!$G$4,0,10*ROW('Sanitation Data'!G44)),NA())</f>
        <v>#N/A</v>
      </c>
      <c r="AL50" s="521" t="e">
        <f ca="1">+IF(AND(ISNUMBER(OFFSET('Sanitation Data'!$G$6,0,10*ROW('Sanitation Data'!G44))),'Data Summary'!DA50="Yes"),OFFSET('Sanitation Data'!$G$6,0,10*ROW('Sanitation Data'!G44)),NA())</f>
        <v>#N/A</v>
      </c>
      <c r="AM50" s="521" t="e">
        <f ca="1">+IF(AND(ISNUMBER(OFFSET('Sanitation Data'!$G$10,0,10*ROW('Sanitation Data'!G44))),'Data Summary'!DB50="Yes"),OFFSET('Sanitation Data'!$G$10,0,10*ROW('Sanitation Data'!G44)),NA())</f>
        <v>#N/A</v>
      </c>
      <c r="AN50" s="521" t="e">
        <f ca="1">+IF(AND(ISNUMBER(OFFSET('Sanitation Data'!$G$11,0,10*ROW('Sanitation Data'!G44))),'Data Summary'!DC50="Yes"),OFFSET('Sanitation Data'!$G$11,0,10*ROW('Sanitation Data'!G44)),NA())</f>
        <v>#N/A</v>
      </c>
      <c r="AO50" s="521" t="e">
        <f ca="1">+IF(AND(ISNUMBER(OFFSET('Sanitation Data'!$G$12,0,10*ROW('Sanitation Data'!G44))),'Data Summary'!DD50="Yes"),OFFSET('Sanitation Data'!$G$12,0,10*ROW('Sanitation Data'!G44)),NA())</f>
        <v>#N/A</v>
      </c>
      <c r="AP50" s="521" t="e">
        <f ca="1">+IF(AND(ISNUMBER(OFFSET('Sanitation Data'!$H$4,0,10*ROW('Sanitation Data'!H44))),'Data Summary'!DE50="Yes"),100-OFFSET('Sanitation Data'!$H$4,0,10*ROW('Sanitation Data'!H44)),NA())</f>
        <v>#N/A</v>
      </c>
      <c r="AQ50" s="521" t="e">
        <f ca="1">+IF(AND(ISNUMBER(OFFSET('Sanitation Data'!$H$6,0,10*ROW('Sanitation Data'!H44))),'Data Summary'!DF50="Yes"),OFFSET('Sanitation Data'!$H$6,0,10*ROW('Sanitation Data'!H44)),NA())</f>
        <v>#N/A</v>
      </c>
      <c r="AR50" s="521" t="e">
        <f ca="1">+IF(AND(ISNUMBER(OFFSET('Sanitation Data'!$H$10,0,10*ROW('Sanitation Data'!H44))),'Data Summary'!DG50="Yes"),OFFSET('Sanitation Data'!$H$10,0,10*ROW('Sanitation Data'!H44)),NA())</f>
        <v>#N/A</v>
      </c>
      <c r="AS50" s="521" t="e">
        <f ca="1">+IF(AND(ISNUMBER(OFFSET('Sanitation Data'!$H$11,0,10*ROW('Sanitation Data'!H44))),'Data Summary'!DH50="Yes"),OFFSET('Sanitation Data'!$H$11,0,10*ROW('Sanitation Data'!H44)),NA())</f>
        <v>#N/A</v>
      </c>
      <c r="AT50" s="521" t="e">
        <f ca="1">+IF(AND(ISNUMBER(OFFSET('Sanitation Data'!$H$12,0,10*ROW('Sanitation Data'!H44))),'Data Summary'!DI50="Yes"),OFFSET('Sanitation Data'!$H$12,0,10*ROW('Sanitation Data'!H44)),NA())</f>
        <v>#N/A</v>
      </c>
      <c r="AU50" s="521" t="e">
        <f ca="1">+IF(AND(ISNUMBER(OFFSET('Sanitation Data'!$I$4,0,10*ROW('Sanitation Data'!I44))),'Data Summary'!DJ50="Yes"),100-OFFSET('Sanitation Data'!$I$4,0,10*ROW('Sanitation Data'!I44)),NA())</f>
        <v>#N/A</v>
      </c>
      <c r="AV50" s="521" t="e">
        <f ca="1">+IF(AND(ISNUMBER(OFFSET('Sanitation Data'!$I$6,0,10*ROW('Sanitation Data'!I44))),'Data Summary'!DK50="Yes"),OFFSET('Sanitation Data'!$I$6,0,10*ROW('Sanitation Data'!I44)),NA())</f>
        <v>#N/A</v>
      </c>
      <c r="AW50" s="521" t="e">
        <f ca="1">+IF(AND(ISNUMBER(OFFSET('Sanitation Data'!$I$10,0,10*ROW('Sanitation Data'!I44))),'Data Summary'!DL50="Yes"),OFFSET('Sanitation Data'!$I$10,0,10*ROW('Sanitation Data'!I44)),NA())</f>
        <v>#N/A</v>
      </c>
      <c r="AX50" s="521" t="e">
        <f ca="1">+IF(AND(ISNUMBER(OFFSET('Sanitation Data'!$I$11,0,10*ROW('Sanitation Data'!I44))),'Data Summary'!DM50="Yes"),OFFSET('Sanitation Data'!$I$11,0,10*ROW('Sanitation Data'!I44)),NA())</f>
        <v>#N/A</v>
      </c>
      <c r="AY50" s="521" t="e">
        <f ca="1">+IF(AND(ISNUMBER(OFFSET('Sanitation Data'!$I$12,0,10*ROW('Sanitation Data'!I44))),'Data Summary'!DN50="Yes"),OFFSET('Sanitation Data'!$I$12,0,10*ROW('Sanitation Data'!I44)),NA())</f>
        <v>#N/A</v>
      </c>
      <c r="AZ50" s="522" t="e">
        <f ca="1">+IF(AND(ISNUMBER(OFFSET('Hygiene Data'!$D$5,0,10*ROW('Hygiene Data'!D44))),'Data Summary'!DO50="Yes"),OFFSET('Hygiene Data'!$D$5,0,10*ROW('Hygiene Data'!D44)),NA())</f>
        <v>#N/A</v>
      </c>
      <c r="BA50" s="522" t="e">
        <f ca="1">+IF(AND(ISNUMBER(OFFSET('Hygiene Data'!$D$7,0,10*ROW('Hygiene Data'!D44))),'Data Summary'!DP50="Yes"),OFFSET('Hygiene Data'!$D$7,0,10*ROW('Hygiene Data'!D44)),NA())</f>
        <v>#N/A</v>
      </c>
      <c r="BB50" s="522" t="e">
        <f ca="1">+IF(AND(ISNUMBER(OFFSET('Hygiene Data'!$D$9,0,10*ROW('Hygiene Data'!D44))),'Data Summary'!DQ50="Yes"),OFFSET('Hygiene Data'!$D$9,0,10*ROW('Hygiene Data'!D44)),NA())</f>
        <v>#N/A</v>
      </c>
      <c r="BC50" s="522" t="e">
        <f ca="1">+IF(AND(ISNUMBER(OFFSET('Hygiene Data'!$E$5,0,10*ROW('Hygiene Data'!E44))),'Data Summary'!DR50="Yes"),OFFSET('Hygiene Data'!$E$5,0,10*ROW('Hygiene Data'!E44)),NA())</f>
        <v>#N/A</v>
      </c>
      <c r="BD50" s="522" t="e">
        <f ca="1">+IF(AND(ISNUMBER(OFFSET('Hygiene Data'!$E$7,0,10*ROW('Hygiene Data'!E44))),'Data Summary'!DS50="Yes"),OFFSET('Hygiene Data'!$E$7,0,10*ROW('Hygiene Data'!E44)),NA())</f>
        <v>#N/A</v>
      </c>
      <c r="BE50" s="522" t="e">
        <f ca="1">+IF(AND(ISNUMBER(OFFSET('Hygiene Data'!$E$9,0,10*ROW('Hygiene Data'!E44))),'Data Summary'!DT50="Yes"),OFFSET('Hygiene Data'!$E$9,0,10*ROW('Hygiene Data'!E44)),NA())</f>
        <v>#N/A</v>
      </c>
      <c r="BF50" s="522" t="e">
        <f ca="1">+IF(AND(ISNUMBER(OFFSET('Hygiene Data'!$F$5,0,10*ROW('Hygiene Data'!F44))),'Data Summary'!DU50="Yes"),OFFSET('Hygiene Data'!$F$5,0,10*ROW('Hygiene Data'!F44)),NA())</f>
        <v>#N/A</v>
      </c>
      <c r="BG50" s="522" t="e">
        <f ca="1">+IF(AND(ISNUMBER(OFFSET('Hygiene Data'!$F$7,0,10*ROW('Hygiene Data'!F44))),'Data Summary'!DV50="Yes"),OFFSET('Hygiene Data'!$F$7,0,10*ROW('Hygiene Data'!F44)),NA())</f>
        <v>#N/A</v>
      </c>
      <c r="BH50" s="522" t="e">
        <f ca="1">+IF(AND(ISNUMBER(OFFSET('Hygiene Data'!$F$9,0,10*ROW('Hygiene Data'!F44))),'Data Summary'!DW50="Yes"),OFFSET('Hygiene Data'!$F$9,0,10*ROW('Hygiene Data'!F44)),NA())</f>
        <v>#N/A</v>
      </c>
      <c r="BI50" s="522" t="e">
        <f ca="1">+IF(AND(ISNUMBER(OFFSET('Hygiene Data'!$G$5,0,10*ROW('Hygiene Data'!G44))),'Data Summary'!DX50="Yes"),OFFSET('Hygiene Data'!$G$5,0,10*ROW('Hygiene Data'!G44)),NA())</f>
        <v>#N/A</v>
      </c>
      <c r="BJ50" s="522" t="e">
        <f ca="1">+IF(AND(ISNUMBER(OFFSET('Hygiene Data'!$G$7,0,10*ROW('Hygiene Data'!G44))),'Data Summary'!DY50="Yes"),OFFSET('Hygiene Data'!$G$7,0,10*ROW('Hygiene Data'!G44)),NA())</f>
        <v>#N/A</v>
      </c>
      <c r="BK50" s="522" t="e">
        <f ca="1">+IF(AND(ISNUMBER(OFFSET('Hygiene Data'!$G$9,0,10*ROW('Hygiene Data'!G44))),'Data Summary'!DZ50="Yes"),OFFSET('Hygiene Data'!$G$9,0,10*ROW('Hygiene Data'!G44)),NA())</f>
        <v>#N/A</v>
      </c>
      <c r="BL50" s="522" t="e">
        <f ca="1">+IF(AND(ISNUMBER(OFFSET('Hygiene Data'!$H$5,0,10*ROW('Hygiene Data'!H44))),'Data Summary'!EA50="Yes"),OFFSET('Hygiene Data'!$H$5,0,10*ROW('Hygiene Data'!H44)),NA())</f>
        <v>#N/A</v>
      </c>
      <c r="BM50" s="522" t="e">
        <f ca="1">+IF(AND(ISNUMBER(OFFSET('Hygiene Data'!$H$7,0,10*ROW('Hygiene Data'!H44))),'Data Summary'!EB50="Yes"),OFFSET('Hygiene Data'!$H$7,0,10*ROW('Hygiene Data'!H44)),NA())</f>
        <v>#N/A</v>
      </c>
      <c r="BN50" s="522" t="e">
        <f ca="1">+IF(AND(ISNUMBER(OFFSET('Hygiene Data'!$H$9,0,10*ROW('Hygiene Data'!H44))),'Data Summary'!EC50="Yes"),OFFSET('Hygiene Data'!$H$9,0,10*ROW('Hygiene Data'!H44)),NA())</f>
        <v>#N/A</v>
      </c>
      <c r="BO50" s="522" t="e">
        <f ca="1">+IF(AND(ISNUMBER(OFFSET('Hygiene Data'!$I$5,0,10*ROW('Hygiene Data'!I44))),'Data Summary'!ED50="Yes"),OFFSET('Hygiene Data'!$I$5,0,10*ROW('Hygiene Data'!I44)),NA())</f>
        <v>#N/A</v>
      </c>
      <c r="BP50" s="522" t="e">
        <f ca="1">+IF(AND(ISNUMBER(OFFSET('Hygiene Data'!$I$7,0,10*ROW('Hygiene Data'!I44))),'Data Summary'!EE50="Yes"),OFFSET('Hygiene Data'!$I$7,0,10*ROW('Hygiene Data'!I44)),NA())</f>
        <v>#N/A</v>
      </c>
      <c r="BQ50" s="522" t="e">
        <f ca="1">+IF(AND(ISNUMBER(OFFSET('Hygiene Data'!$I$9,0,10*ROW('Hygiene Data'!I44))),'Data Summary'!EF50="Yes"),OFFSET('Hygiene Data'!$I$9,0,10*ROW('Hygiene Data'!I44)),NA())</f>
        <v>#N/A</v>
      </c>
    </row>
    <row r="51" spans="1:69" x14ac:dyDescent="0.25">
      <c r="A51" s="518" t="e">
        <f ca="1">+RIGHT('Data Summary'!A51,LEN('Data Summary'!A51)-9)</f>
        <v>#VALUE!</v>
      </c>
      <c r="B51" s="492" t="str">
        <f ca="1">+IF(ISTEXT('Data Summary'!B51),'Data Summary'!B51,"")</f>
        <v/>
      </c>
      <c r="C51" s="519" t="e">
        <f ca="1">+VALUE('Data Summary'!C51)</f>
        <v>#VALUE!</v>
      </c>
      <c r="D51" s="520" t="e">
        <f ca="1">+IF(AND(ISNUMBER(OFFSET('Water Data'!$D$4,0,10*ROW('Water Data'!D45))),'Data Summary'!BS51="Yes"),100-OFFSET('Water Data'!$D$4,0,10*ROW('Water Data'!D45)),NA())</f>
        <v>#N/A</v>
      </c>
      <c r="E51" s="520" t="e">
        <f ca="1">+IF(AND(ISNUMBER(OFFSET('Water Data'!$D$6,0,10*ROW('Water Data'!D45))),'Data Summary'!BT51="Yes"),OFFSET('Water Data'!$D$6,0,10*ROW('Water Data'!D45)),NA())</f>
        <v>#N/A</v>
      </c>
      <c r="F51" s="520" t="e">
        <f ca="1">+IF(AND(ISNUMBER(OFFSET('Water Data'!$D$9,0,10*ROW('Water Data'!D45))),'Data Summary'!BU51="Yes"),OFFSET('Water Data'!$D$9,0,10*ROW('Water Data'!D45)),NA())</f>
        <v>#N/A</v>
      </c>
      <c r="G51" s="520" t="e">
        <f ca="1">+IF(AND(ISNUMBER(OFFSET('Water Data'!$E$4,0,10*ROW('Water Data'!E45))),'Data Summary'!BV51="Yes"),100-OFFSET('Water Data'!$E$4,0,10*ROW('Water Data'!E45)),NA())</f>
        <v>#N/A</v>
      </c>
      <c r="H51" s="520" t="e">
        <f ca="1">+IF(AND(ISNUMBER(OFFSET('Water Data'!$E$6,0,10*ROW('Water Data'!E45))),'Data Summary'!BW51="Yes"),OFFSET('Water Data'!$E$6,0,10*ROW('Water Data'!E45)),NA())</f>
        <v>#N/A</v>
      </c>
      <c r="I51" s="520" t="e">
        <f ca="1">+IF(AND(ISNUMBER(OFFSET('Water Data'!$E$9,0,10*ROW('Water Data'!E45))),'Data Summary'!BX51="Yes"),OFFSET('Water Data'!$E$9,0,10*ROW('Water Data'!E45)),NA())</f>
        <v>#N/A</v>
      </c>
      <c r="J51" s="520" t="e">
        <f ca="1">+IF(AND(ISNUMBER(OFFSET('Water Data'!$F$4,0,10*ROW('Water Data'!F45))),'Data Summary'!BY51="Yes"),100-OFFSET('Water Data'!$F$4,0,10*ROW('Water Data'!F45)),NA())</f>
        <v>#N/A</v>
      </c>
      <c r="K51" s="520" t="e">
        <f ca="1">+IF(AND(ISNUMBER(OFFSET('Water Data'!$F$6,0,10*ROW('Water Data'!F45))),'Data Summary'!BZ51="Yes"),OFFSET('Water Data'!$F$6,0,10*ROW('Water Data'!F45)),NA())</f>
        <v>#N/A</v>
      </c>
      <c r="L51" s="520" t="e">
        <f ca="1">+IF(AND(ISNUMBER(OFFSET('Water Data'!$F$9,0,10*ROW('Water Data'!F45))),'Data Summary'!CA51="Yes"),OFFSET('Water Data'!$F$9,0,10*ROW('Water Data'!F45)),NA())</f>
        <v>#N/A</v>
      </c>
      <c r="M51" s="520" t="e">
        <f ca="1">+IF(AND(ISNUMBER(OFFSET('Water Data'!$G$4,0,10*ROW('Water Data'!G45))),'Data Summary'!CB51="Yes"),100-OFFSET('Water Data'!$G$4,0,10*ROW('Water Data'!G45)),NA())</f>
        <v>#N/A</v>
      </c>
      <c r="N51" s="520" t="e">
        <f ca="1">+IF(AND(ISNUMBER(OFFSET('Water Data'!$G$6,0,10*ROW('Water Data'!G45))),'Data Summary'!CC51="Yes"),OFFSET('Water Data'!$G$6,0,10*ROW('Water Data'!G45)),NA())</f>
        <v>#N/A</v>
      </c>
      <c r="O51" s="520" t="e">
        <f ca="1">+IF(AND(ISNUMBER(OFFSET('Water Data'!$G$9,0,10*ROW('Water Data'!G45))),'Data Summary'!CD51="Yes"),OFFSET('Water Data'!$G$9,0,10*ROW('Water Data'!G45)),NA())</f>
        <v>#N/A</v>
      </c>
      <c r="P51" s="520" t="e">
        <f ca="1">+IF(AND(ISNUMBER(OFFSET('Water Data'!$H$4,0,10*ROW('Water Data'!H45))),'Data Summary'!CE51="Yes"),100-OFFSET('Water Data'!$H$4,0,10*ROW('Water Data'!H45)),NA())</f>
        <v>#N/A</v>
      </c>
      <c r="Q51" s="520" t="e">
        <f ca="1">+IF(AND(ISNUMBER(OFFSET('Water Data'!$H$6,0,10*ROW('Water Data'!H45))),'Data Summary'!CF51="Yes"),OFFSET('Water Data'!$H$6,0,10*ROW('Water Data'!H45)),NA())</f>
        <v>#N/A</v>
      </c>
      <c r="R51" s="520" t="e">
        <f ca="1">+IF(AND(ISNUMBER(OFFSET('Water Data'!$H$9,0,10*ROW('Water Data'!H45))),'Data Summary'!CG51="Yes"),OFFSET('Water Data'!$H$9,0,10*ROW('Water Data'!H45)),NA())</f>
        <v>#N/A</v>
      </c>
      <c r="S51" s="520" t="e">
        <f ca="1">+IF(AND(ISNUMBER(OFFSET('Water Data'!$I$4,0,10*ROW('Water Data'!I45))),'Data Summary'!CH51="Yes"),100-OFFSET('Water Data'!$I$4,0,10*ROW('Water Data'!I45)),NA())</f>
        <v>#N/A</v>
      </c>
      <c r="T51" s="520" t="e">
        <f ca="1">+IF(AND(ISNUMBER(OFFSET('Water Data'!$I$6,0,10*ROW('Water Data'!I45))),'Data Summary'!CI51="Yes"),OFFSET('Water Data'!$I$6,0,10*ROW('Water Data'!I45)),NA())</f>
        <v>#N/A</v>
      </c>
      <c r="U51" s="520" t="e">
        <f ca="1">+IF(AND(ISNUMBER(OFFSET('Water Data'!$I$9,0,10*ROW('Water Data'!I45))),'Data Summary'!CJ51="Yes"),OFFSET('Water Data'!$I$9,0,10*ROW('Water Data'!I45)),NA())</f>
        <v>#N/A</v>
      </c>
      <c r="V51" s="521" t="e">
        <f ca="1">+IF(AND(ISNUMBER(OFFSET('Sanitation Data'!$D$4,0,10*ROW('Sanitation Data'!D45))),'Data Summary'!CK51="Yes"),100-OFFSET('Sanitation Data'!$D$4,0,10*ROW('Sanitation Data'!D45)),NA())</f>
        <v>#N/A</v>
      </c>
      <c r="W51" s="521" t="e">
        <f ca="1">+IF(AND(ISNUMBER(OFFSET('Sanitation Data'!$D$6,0,10*ROW('Sanitation Data'!D45))),'Data Summary'!CL51="Yes"),OFFSET('Sanitation Data'!$D$6,0,10*ROW('Sanitation Data'!D45)),NA())</f>
        <v>#N/A</v>
      </c>
      <c r="X51" s="521" t="e">
        <f ca="1">+IF(AND(ISNUMBER(OFFSET('Sanitation Data'!$D$10,0,10*ROW('Sanitation Data'!D45))),'Data Summary'!CM51="Yes"),OFFSET('Sanitation Data'!$D$10,0,10*ROW('Sanitation Data'!D45)),NA())</f>
        <v>#N/A</v>
      </c>
      <c r="Y51" s="521" t="e">
        <f ca="1">+IF(AND(ISNUMBER(OFFSET('Sanitation Data'!$D$11,0,10*ROW('Sanitation Data'!D45))),'Data Summary'!CN51="Yes"),OFFSET('Sanitation Data'!$D$11,0,10*ROW('Sanitation Data'!D45)),NA())</f>
        <v>#N/A</v>
      </c>
      <c r="Z51" s="521" t="e">
        <f ca="1">+IF(AND(ISNUMBER(OFFSET('Sanitation Data'!$D$12,0,10*ROW('Sanitation Data'!D45))),'Data Summary'!CO51="Yes"),OFFSET('Sanitation Data'!$D$12,0,10*ROW('Sanitation Data'!D45)),NA())</f>
        <v>#N/A</v>
      </c>
      <c r="AA51" s="521" t="e">
        <f ca="1">+IF(AND(ISNUMBER(OFFSET('Sanitation Data'!$E$4,0,10*ROW('Sanitation Data'!E45))),'Data Summary'!CP51="Yes"),100-OFFSET('Sanitation Data'!$E$4,0,10*ROW('Sanitation Data'!E45)),NA())</f>
        <v>#N/A</v>
      </c>
      <c r="AB51" s="521" t="e">
        <f ca="1">+IF(AND(ISNUMBER(OFFSET('Sanitation Data'!$E$6,0,10*ROW('Sanitation Data'!E45))),'Data Summary'!CQ51="Yes"),OFFSET('Sanitation Data'!$E$6,0,10*ROW('Sanitation Data'!E45)),NA())</f>
        <v>#N/A</v>
      </c>
      <c r="AC51" s="521" t="e">
        <f ca="1">+IF(AND(ISNUMBER(OFFSET('Sanitation Data'!$E$10,0,10*ROW('Sanitation Data'!E45))),'Data Summary'!CR51="Yes"),OFFSET('Sanitation Data'!$E$10,0,10*ROW('Sanitation Data'!E45)),NA())</f>
        <v>#N/A</v>
      </c>
      <c r="AD51" s="521" t="e">
        <f ca="1">+IF(AND(ISNUMBER(OFFSET('Sanitation Data'!$E$11,0,10*ROW('Sanitation Data'!E45))),'Data Summary'!CS51="Yes"),OFFSET('Sanitation Data'!$E$11,0,10*ROW('Sanitation Data'!E45)),NA())</f>
        <v>#N/A</v>
      </c>
      <c r="AE51" s="521" t="e">
        <f ca="1">+IF(AND(ISNUMBER(OFFSET('Sanitation Data'!$E$12,0,10*ROW('Sanitation Data'!E45))),'Data Summary'!CT51="Yes"),OFFSET('Sanitation Data'!$E$12,0,10*ROW('Sanitation Data'!E45)),NA())</f>
        <v>#N/A</v>
      </c>
      <c r="AF51" s="521" t="e">
        <f ca="1">+IF(AND(ISNUMBER(OFFSET('Sanitation Data'!$F$4,0,10*ROW('Sanitation Data'!F45))),'Data Summary'!CU51="Yes"),100-OFFSET('Sanitation Data'!$F$4,0,10*ROW('Sanitation Data'!F45)),NA())</f>
        <v>#N/A</v>
      </c>
      <c r="AG51" s="521" t="e">
        <f ca="1">+IF(AND(ISNUMBER(OFFSET('Sanitation Data'!$F$6,0,10*ROW('Sanitation Data'!F45))),'Data Summary'!CV51="Yes"),OFFSET('Sanitation Data'!$F$6,0,10*ROW('Sanitation Data'!F45)),NA())</f>
        <v>#N/A</v>
      </c>
      <c r="AH51" s="521" t="e">
        <f ca="1">+IF(AND(ISNUMBER(OFFSET('Sanitation Data'!$F$10,0,10*ROW('Sanitation Data'!F45))),'Data Summary'!CW51="Yes"),OFFSET('Sanitation Data'!$F$10,0,10*ROW('Sanitation Data'!F45)),NA())</f>
        <v>#N/A</v>
      </c>
      <c r="AI51" s="521" t="e">
        <f ca="1">+IF(AND(ISNUMBER(OFFSET('Sanitation Data'!$F$11,0,10*ROW('Sanitation Data'!F45))),'Data Summary'!CX51="Yes"),OFFSET('Sanitation Data'!$F$11,0,10*ROW('Sanitation Data'!F45)),NA())</f>
        <v>#N/A</v>
      </c>
      <c r="AJ51" s="521" t="e">
        <f ca="1">+IF(AND(ISNUMBER(OFFSET('Sanitation Data'!$F$12,0,10*ROW('Sanitation Data'!F45))),'Data Summary'!CY51="Yes"),OFFSET('Sanitation Data'!$F$12,0,10*ROW('Sanitation Data'!F45)),NA())</f>
        <v>#N/A</v>
      </c>
      <c r="AK51" s="521" t="e">
        <f ca="1">+IF(AND(ISNUMBER(OFFSET('Sanitation Data'!$G$4,0,10*ROW('Sanitation Data'!G45))),'Data Summary'!CZ51="Yes"),100-OFFSET('Sanitation Data'!$G$4,0,10*ROW('Sanitation Data'!G45)),NA())</f>
        <v>#N/A</v>
      </c>
      <c r="AL51" s="521" t="e">
        <f ca="1">+IF(AND(ISNUMBER(OFFSET('Sanitation Data'!$G$6,0,10*ROW('Sanitation Data'!G45))),'Data Summary'!DA51="Yes"),OFFSET('Sanitation Data'!$G$6,0,10*ROW('Sanitation Data'!G45)),NA())</f>
        <v>#N/A</v>
      </c>
      <c r="AM51" s="521" t="e">
        <f ca="1">+IF(AND(ISNUMBER(OFFSET('Sanitation Data'!$G$10,0,10*ROW('Sanitation Data'!G45))),'Data Summary'!DB51="Yes"),OFFSET('Sanitation Data'!$G$10,0,10*ROW('Sanitation Data'!G45)),NA())</f>
        <v>#N/A</v>
      </c>
      <c r="AN51" s="521" t="e">
        <f ca="1">+IF(AND(ISNUMBER(OFFSET('Sanitation Data'!$G$11,0,10*ROW('Sanitation Data'!G45))),'Data Summary'!DC51="Yes"),OFFSET('Sanitation Data'!$G$11,0,10*ROW('Sanitation Data'!G45)),NA())</f>
        <v>#N/A</v>
      </c>
      <c r="AO51" s="521" t="e">
        <f ca="1">+IF(AND(ISNUMBER(OFFSET('Sanitation Data'!$G$12,0,10*ROW('Sanitation Data'!G45))),'Data Summary'!DD51="Yes"),OFFSET('Sanitation Data'!$G$12,0,10*ROW('Sanitation Data'!G45)),NA())</f>
        <v>#N/A</v>
      </c>
      <c r="AP51" s="521" t="e">
        <f ca="1">+IF(AND(ISNUMBER(OFFSET('Sanitation Data'!$H$4,0,10*ROW('Sanitation Data'!H45))),'Data Summary'!DE51="Yes"),100-OFFSET('Sanitation Data'!$H$4,0,10*ROW('Sanitation Data'!H45)),NA())</f>
        <v>#N/A</v>
      </c>
      <c r="AQ51" s="521" t="e">
        <f ca="1">+IF(AND(ISNUMBER(OFFSET('Sanitation Data'!$H$6,0,10*ROW('Sanitation Data'!H45))),'Data Summary'!DF51="Yes"),OFFSET('Sanitation Data'!$H$6,0,10*ROW('Sanitation Data'!H45)),NA())</f>
        <v>#N/A</v>
      </c>
      <c r="AR51" s="521" t="e">
        <f ca="1">+IF(AND(ISNUMBER(OFFSET('Sanitation Data'!$H$10,0,10*ROW('Sanitation Data'!H45))),'Data Summary'!DG51="Yes"),OFFSET('Sanitation Data'!$H$10,0,10*ROW('Sanitation Data'!H45)),NA())</f>
        <v>#N/A</v>
      </c>
      <c r="AS51" s="521" t="e">
        <f ca="1">+IF(AND(ISNUMBER(OFFSET('Sanitation Data'!$H$11,0,10*ROW('Sanitation Data'!H45))),'Data Summary'!DH51="Yes"),OFFSET('Sanitation Data'!$H$11,0,10*ROW('Sanitation Data'!H45)),NA())</f>
        <v>#N/A</v>
      </c>
      <c r="AT51" s="521" t="e">
        <f ca="1">+IF(AND(ISNUMBER(OFFSET('Sanitation Data'!$H$12,0,10*ROW('Sanitation Data'!H45))),'Data Summary'!DI51="Yes"),OFFSET('Sanitation Data'!$H$12,0,10*ROW('Sanitation Data'!H45)),NA())</f>
        <v>#N/A</v>
      </c>
      <c r="AU51" s="521" t="e">
        <f ca="1">+IF(AND(ISNUMBER(OFFSET('Sanitation Data'!$I$4,0,10*ROW('Sanitation Data'!I45))),'Data Summary'!DJ51="Yes"),100-OFFSET('Sanitation Data'!$I$4,0,10*ROW('Sanitation Data'!I45)),NA())</f>
        <v>#N/A</v>
      </c>
      <c r="AV51" s="521" t="e">
        <f ca="1">+IF(AND(ISNUMBER(OFFSET('Sanitation Data'!$I$6,0,10*ROW('Sanitation Data'!I45))),'Data Summary'!DK51="Yes"),OFFSET('Sanitation Data'!$I$6,0,10*ROW('Sanitation Data'!I45)),NA())</f>
        <v>#N/A</v>
      </c>
      <c r="AW51" s="521" t="e">
        <f ca="1">+IF(AND(ISNUMBER(OFFSET('Sanitation Data'!$I$10,0,10*ROW('Sanitation Data'!I45))),'Data Summary'!DL51="Yes"),OFFSET('Sanitation Data'!$I$10,0,10*ROW('Sanitation Data'!I45)),NA())</f>
        <v>#N/A</v>
      </c>
      <c r="AX51" s="521" t="e">
        <f ca="1">+IF(AND(ISNUMBER(OFFSET('Sanitation Data'!$I$11,0,10*ROW('Sanitation Data'!I45))),'Data Summary'!DM51="Yes"),OFFSET('Sanitation Data'!$I$11,0,10*ROW('Sanitation Data'!I45)),NA())</f>
        <v>#N/A</v>
      </c>
      <c r="AY51" s="521" t="e">
        <f ca="1">+IF(AND(ISNUMBER(OFFSET('Sanitation Data'!$I$12,0,10*ROW('Sanitation Data'!I45))),'Data Summary'!DN51="Yes"),OFFSET('Sanitation Data'!$I$12,0,10*ROW('Sanitation Data'!I45)),NA())</f>
        <v>#N/A</v>
      </c>
      <c r="AZ51" s="522" t="e">
        <f ca="1">+IF(AND(ISNUMBER(OFFSET('Hygiene Data'!$D$5,0,10*ROW('Hygiene Data'!D45))),'Data Summary'!DO51="Yes"),OFFSET('Hygiene Data'!$D$5,0,10*ROW('Hygiene Data'!D45)),NA())</f>
        <v>#N/A</v>
      </c>
      <c r="BA51" s="522" t="e">
        <f ca="1">+IF(AND(ISNUMBER(OFFSET('Hygiene Data'!$D$7,0,10*ROW('Hygiene Data'!D45))),'Data Summary'!DP51="Yes"),OFFSET('Hygiene Data'!$D$7,0,10*ROW('Hygiene Data'!D45)),NA())</f>
        <v>#N/A</v>
      </c>
      <c r="BB51" s="522" t="e">
        <f ca="1">+IF(AND(ISNUMBER(OFFSET('Hygiene Data'!$D$9,0,10*ROW('Hygiene Data'!D45))),'Data Summary'!DQ51="Yes"),OFFSET('Hygiene Data'!$D$9,0,10*ROW('Hygiene Data'!D45)),NA())</f>
        <v>#N/A</v>
      </c>
      <c r="BC51" s="522" t="e">
        <f ca="1">+IF(AND(ISNUMBER(OFFSET('Hygiene Data'!$E$5,0,10*ROW('Hygiene Data'!E45))),'Data Summary'!DR51="Yes"),OFFSET('Hygiene Data'!$E$5,0,10*ROW('Hygiene Data'!E45)),NA())</f>
        <v>#N/A</v>
      </c>
      <c r="BD51" s="522" t="e">
        <f ca="1">+IF(AND(ISNUMBER(OFFSET('Hygiene Data'!$E$7,0,10*ROW('Hygiene Data'!E45))),'Data Summary'!DS51="Yes"),OFFSET('Hygiene Data'!$E$7,0,10*ROW('Hygiene Data'!E45)),NA())</f>
        <v>#N/A</v>
      </c>
      <c r="BE51" s="522" t="e">
        <f ca="1">+IF(AND(ISNUMBER(OFFSET('Hygiene Data'!$E$9,0,10*ROW('Hygiene Data'!E45))),'Data Summary'!DT51="Yes"),OFFSET('Hygiene Data'!$E$9,0,10*ROW('Hygiene Data'!E45)),NA())</f>
        <v>#N/A</v>
      </c>
      <c r="BF51" s="522" t="e">
        <f ca="1">+IF(AND(ISNUMBER(OFFSET('Hygiene Data'!$F$5,0,10*ROW('Hygiene Data'!F45))),'Data Summary'!DU51="Yes"),OFFSET('Hygiene Data'!$F$5,0,10*ROW('Hygiene Data'!F45)),NA())</f>
        <v>#N/A</v>
      </c>
      <c r="BG51" s="522" t="e">
        <f ca="1">+IF(AND(ISNUMBER(OFFSET('Hygiene Data'!$F$7,0,10*ROW('Hygiene Data'!F45))),'Data Summary'!DV51="Yes"),OFFSET('Hygiene Data'!$F$7,0,10*ROW('Hygiene Data'!F45)),NA())</f>
        <v>#N/A</v>
      </c>
      <c r="BH51" s="522" t="e">
        <f ca="1">+IF(AND(ISNUMBER(OFFSET('Hygiene Data'!$F$9,0,10*ROW('Hygiene Data'!F45))),'Data Summary'!DW51="Yes"),OFFSET('Hygiene Data'!$F$9,0,10*ROW('Hygiene Data'!F45)),NA())</f>
        <v>#N/A</v>
      </c>
      <c r="BI51" s="522" t="e">
        <f ca="1">+IF(AND(ISNUMBER(OFFSET('Hygiene Data'!$G$5,0,10*ROW('Hygiene Data'!G45))),'Data Summary'!DX51="Yes"),OFFSET('Hygiene Data'!$G$5,0,10*ROW('Hygiene Data'!G45)),NA())</f>
        <v>#N/A</v>
      </c>
      <c r="BJ51" s="522" t="e">
        <f ca="1">+IF(AND(ISNUMBER(OFFSET('Hygiene Data'!$G$7,0,10*ROW('Hygiene Data'!G45))),'Data Summary'!DY51="Yes"),OFFSET('Hygiene Data'!$G$7,0,10*ROW('Hygiene Data'!G45)),NA())</f>
        <v>#N/A</v>
      </c>
      <c r="BK51" s="522" t="e">
        <f ca="1">+IF(AND(ISNUMBER(OFFSET('Hygiene Data'!$G$9,0,10*ROW('Hygiene Data'!G45))),'Data Summary'!DZ51="Yes"),OFFSET('Hygiene Data'!$G$9,0,10*ROW('Hygiene Data'!G45)),NA())</f>
        <v>#N/A</v>
      </c>
      <c r="BL51" s="522" t="e">
        <f ca="1">+IF(AND(ISNUMBER(OFFSET('Hygiene Data'!$H$5,0,10*ROW('Hygiene Data'!H45))),'Data Summary'!EA51="Yes"),OFFSET('Hygiene Data'!$H$5,0,10*ROW('Hygiene Data'!H45)),NA())</f>
        <v>#N/A</v>
      </c>
      <c r="BM51" s="522" t="e">
        <f ca="1">+IF(AND(ISNUMBER(OFFSET('Hygiene Data'!$H$7,0,10*ROW('Hygiene Data'!H45))),'Data Summary'!EB51="Yes"),OFFSET('Hygiene Data'!$H$7,0,10*ROW('Hygiene Data'!H45)),NA())</f>
        <v>#N/A</v>
      </c>
      <c r="BN51" s="522" t="e">
        <f ca="1">+IF(AND(ISNUMBER(OFFSET('Hygiene Data'!$H$9,0,10*ROW('Hygiene Data'!H45))),'Data Summary'!EC51="Yes"),OFFSET('Hygiene Data'!$H$9,0,10*ROW('Hygiene Data'!H45)),NA())</f>
        <v>#N/A</v>
      </c>
      <c r="BO51" s="522" t="e">
        <f ca="1">+IF(AND(ISNUMBER(OFFSET('Hygiene Data'!$I$5,0,10*ROW('Hygiene Data'!I45))),'Data Summary'!ED51="Yes"),OFFSET('Hygiene Data'!$I$5,0,10*ROW('Hygiene Data'!I45)),NA())</f>
        <v>#N/A</v>
      </c>
      <c r="BP51" s="522" t="e">
        <f ca="1">+IF(AND(ISNUMBER(OFFSET('Hygiene Data'!$I$7,0,10*ROW('Hygiene Data'!I45))),'Data Summary'!EE51="Yes"),OFFSET('Hygiene Data'!$I$7,0,10*ROW('Hygiene Data'!I45)),NA())</f>
        <v>#N/A</v>
      </c>
      <c r="BQ51" s="522" t="e">
        <f ca="1">+IF(AND(ISNUMBER(OFFSET('Hygiene Data'!$I$9,0,10*ROW('Hygiene Data'!I45))),'Data Summary'!EF51="Yes"),OFFSET('Hygiene Data'!$I$9,0,10*ROW('Hygiene Data'!I45)),NA())</f>
        <v>#N/A</v>
      </c>
    </row>
    <row r="52" spans="1:69" x14ac:dyDescent="0.25">
      <c r="A52" s="518" t="e">
        <f ca="1">+RIGHT('Data Summary'!A52,LEN('Data Summary'!A52)-9)</f>
        <v>#VALUE!</v>
      </c>
      <c r="B52" s="492" t="str">
        <f ca="1">+IF(ISTEXT('Data Summary'!B52),'Data Summary'!B52,"")</f>
        <v/>
      </c>
      <c r="C52" s="519" t="e">
        <f ca="1">+VALUE('Data Summary'!C52)</f>
        <v>#VALUE!</v>
      </c>
      <c r="D52" s="520" t="e">
        <f ca="1">+IF(AND(ISNUMBER(OFFSET('Water Data'!$D$4,0,10*ROW('Water Data'!D46))),'Data Summary'!BS52="Yes"),100-OFFSET('Water Data'!$D$4,0,10*ROW('Water Data'!D46)),NA())</f>
        <v>#N/A</v>
      </c>
      <c r="E52" s="520" t="e">
        <f ca="1">+IF(AND(ISNUMBER(OFFSET('Water Data'!$D$6,0,10*ROW('Water Data'!D46))),'Data Summary'!BT52="Yes"),OFFSET('Water Data'!$D$6,0,10*ROW('Water Data'!D46)),NA())</f>
        <v>#N/A</v>
      </c>
      <c r="F52" s="520" t="e">
        <f ca="1">+IF(AND(ISNUMBER(OFFSET('Water Data'!$D$9,0,10*ROW('Water Data'!D46))),'Data Summary'!BU52="Yes"),OFFSET('Water Data'!$D$9,0,10*ROW('Water Data'!D46)),NA())</f>
        <v>#N/A</v>
      </c>
      <c r="G52" s="520" t="e">
        <f ca="1">+IF(AND(ISNUMBER(OFFSET('Water Data'!$E$4,0,10*ROW('Water Data'!E46))),'Data Summary'!BV52="Yes"),100-OFFSET('Water Data'!$E$4,0,10*ROW('Water Data'!E46)),NA())</f>
        <v>#N/A</v>
      </c>
      <c r="H52" s="520" t="e">
        <f ca="1">+IF(AND(ISNUMBER(OFFSET('Water Data'!$E$6,0,10*ROW('Water Data'!E46))),'Data Summary'!BW52="Yes"),OFFSET('Water Data'!$E$6,0,10*ROW('Water Data'!E46)),NA())</f>
        <v>#N/A</v>
      </c>
      <c r="I52" s="520" t="e">
        <f ca="1">+IF(AND(ISNUMBER(OFFSET('Water Data'!$E$9,0,10*ROW('Water Data'!E46))),'Data Summary'!BX52="Yes"),OFFSET('Water Data'!$E$9,0,10*ROW('Water Data'!E46)),NA())</f>
        <v>#N/A</v>
      </c>
      <c r="J52" s="520" t="e">
        <f ca="1">+IF(AND(ISNUMBER(OFFSET('Water Data'!$F$4,0,10*ROW('Water Data'!F46))),'Data Summary'!BY52="Yes"),100-OFFSET('Water Data'!$F$4,0,10*ROW('Water Data'!F46)),NA())</f>
        <v>#N/A</v>
      </c>
      <c r="K52" s="520" t="e">
        <f ca="1">+IF(AND(ISNUMBER(OFFSET('Water Data'!$F$6,0,10*ROW('Water Data'!F46))),'Data Summary'!BZ52="Yes"),OFFSET('Water Data'!$F$6,0,10*ROW('Water Data'!F46)),NA())</f>
        <v>#N/A</v>
      </c>
      <c r="L52" s="520" t="e">
        <f ca="1">+IF(AND(ISNUMBER(OFFSET('Water Data'!$F$9,0,10*ROW('Water Data'!F46))),'Data Summary'!CA52="Yes"),OFFSET('Water Data'!$F$9,0,10*ROW('Water Data'!F46)),NA())</f>
        <v>#N/A</v>
      </c>
      <c r="M52" s="520" t="e">
        <f ca="1">+IF(AND(ISNUMBER(OFFSET('Water Data'!$G$4,0,10*ROW('Water Data'!G46))),'Data Summary'!CB52="Yes"),100-OFFSET('Water Data'!$G$4,0,10*ROW('Water Data'!G46)),NA())</f>
        <v>#N/A</v>
      </c>
      <c r="N52" s="520" t="e">
        <f ca="1">+IF(AND(ISNUMBER(OFFSET('Water Data'!$G$6,0,10*ROW('Water Data'!G46))),'Data Summary'!CC52="Yes"),OFFSET('Water Data'!$G$6,0,10*ROW('Water Data'!G46)),NA())</f>
        <v>#N/A</v>
      </c>
      <c r="O52" s="520" t="e">
        <f ca="1">+IF(AND(ISNUMBER(OFFSET('Water Data'!$G$9,0,10*ROW('Water Data'!G46))),'Data Summary'!CD52="Yes"),OFFSET('Water Data'!$G$9,0,10*ROW('Water Data'!G46)),NA())</f>
        <v>#N/A</v>
      </c>
      <c r="P52" s="520" t="e">
        <f ca="1">+IF(AND(ISNUMBER(OFFSET('Water Data'!$H$4,0,10*ROW('Water Data'!H46))),'Data Summary'!CE52="Yes"),100-OFFSET('Water Data'!$H$4,0,10*ROW('Water Data'!H46)),NA())</f>
        <v>#N/A</v>
      </c>
      <c r="Q52" s="520" t="e">
        <f ca="1">+IF(AND(ISNUMBER(OFFSET('Water Data'!$H$6,0,10*ROW('Water Data'!H46))),'Data Summary'!CF52="Yes"),OFFSET('Water Data'!$H$6,0,10*ROW('Water Data'!H46)),NA())</f>
        <v>#N/A</v>
      </c>
      <c r="R52" s="520" t="e">
        <f ca="1">+IF(AND(ISNUMBER(OFFSET('Water Data'!$H$9,0,10*ROW('Water Data'!H46))),'Data Summary'!CG52="Yes"),OFFSET('Water Data'!$H$9,0,10*ROW('Water Data'!H46)),NA())</f>
        <v>#N/A</v>
      </c>
      <c r="S52" s="520" t="e">
        <f ca="1">+IF(AND(ISNUMBER(OFFSET('Water Data'!$I$4,0,10*ROW('Water Data'!I46))),'Data Summary'!CH52="Yes"),100-OFFSET('Water Data'!$I$4,0,10*ROW('Water Data'!I46)),NA())</f>
        <v>#N/A</v>
      </c>
      <c r="T52" s="520" t="e">
        <f ca="1">+IF(AND(ISNUMBER(OFFSET('Water Data'!$I$6,0,10*ROW('Water Data'!I46))),'Data Summary'!CI52="Yes"),OFFSET('Water Data'!$I$6,0,10*ROW('Water Data'!I46)),NA())</f>
        <v>#N/A</v>
      </c>
      <c r="U52" s="520" t="e">
        <f ca="1">+IF(AND(ISNUMBER(OFFSET('Water Data'!$I$9,0,10*ROW('Water Data'!I46))),'Data Summary'!CJ52="Yes"),OFFSET('Water Data'!$I$9,0,10*ROW('Water Data'!I46)),NA())</f>
        <v>#N/A</v>
      </c>
      <c r="V52" s="521" t="e">
        <f ca="1">+IF(AND(ISNUMBER(OFFSET('Sanitation Data'!$D$4,0,10*ROW('Sanitation Data'!D46))),'Data Summary'!CK52="Yes"),100-OFFSET('Sanitation Data'!$D$4,0,10*ROW('Sanitation Data'!D46)),NA())</f>
        <v>#N/A</v>
      </c>
      <c r="W52" s="521" t="e">
        <f ca="1">+IF(AND(ISNUMBER(OFFSET('Sanitation Data'!$D$6,0,10*ROW('Sanitation Data'!D46))),'Data Summary'!CL52="Yes"),OFFSET('Sanitation Data'!$D$6,0,10*ROW('Sanitation Data'!D46)),NA())</f>
        <v>#N/A</v>
      </c>
      <c r="X52" s="521" t="e">
        <f ca="1">+IF(AND(ISNUMBER(OFFSET('Sanitation Data'!$D$10,0,10*ROW('Sanitation Data'!D46))),'Data Summary'!CM52="Yes"),OFFSET('Sanitation Data'!$D$10,0,10*ROW('Sanitation Data'!D46)),NA())</f>
        <v>#N/A</v>
      </c>
      <c r="Y52" s="521" t="e">
        <f ca="1">+IF(AND(ISNUMBER(OFFSET('Sanitation Data'!$D$11,0,10*ROW('Sanitation Data'!D46))),'Data Summary'!CN52="Yes"),OFFSET('Sanitation Data'!$D$11,0,10*ROW('Sanitation Data'!D46)),NA())</f>
        <v>#N/A</v>
      </c>
      <c r="Z52" s="521" t="e">
        <f ca="1">+IF(AND(ISNUMBER(OFFSET('Sanitation Data'!$D$12,0,10*ROW('Sanitation Data'!D46))),'Data Summary'!CO52="Yes"),OFFSET('Sanitation Data'!$D$12,0,10*ROW('Sanitation Data'!D46)),NA())</f>
        <v>#N/A</v>
      </c>
      <c r="AA52" s="521" t="e">
        <f ca="1">+IF(AND(ISNUMBER(OFFSET('Sanitation Data'!$E$4,0,10*ROW('Sanitation Data'!E46))),'Data Summary'!CP52="Yes"),100-OFFSET('Sanitation Data'!$E$4,0,10*ROW('Sanitation Data'!E46)),NA())</f>
        <v>#N/A</v>
      </c>
      <c r="AB52" s="521" t="e">
        <f ca="1">+IF(AND(ISNUMBER(OFFSET('Sanitation Data'!$E$6,0,10*ROW('Sanitation Data'!E46))),'Data Summary'!CQ52="Yes"),OFFSET('Sanitation Data'!$E$6,0,10*ROW('Sanitation Data'!E46)),NA())</f>
        <v>#N/A</v>
      </c>
      <c r="AC52" s="521" t="e">
        <f ca="1">+IF(AND(ISNUMBER(OFFSET('Sanitation Data'!$E$10,0,10*ROW('Sanitation Data'!E46))),'Data Summary'!CR52="Yes"),OFFSET('Sanitation Data'!$E$10,0,10*ROW('Sanitation Data'!E46)),NA())</f>
        <v>#N/A</v>
      </c>
      <c r="AD52" s="521" t="e">
        <f ca="1">+IF(AND(ISNUMBER(OFFSET('Sanitation Data'!$E$11,0,10*ROW('Sanitation Data'!E46))),'Data Summary'!CS52="Yes"),OFFSET('Sanitation Data'!$E$11,0,10*ROW('Sanitation Data'!E46)),NA())</f>
        <v>#N/A</v>
      </c>
      <c r="AE52" s="521" t="e">
        <f ca="1">+IF(AND(ISNUMBER(OFFSET('Sanitation Data'!$E$12,0,10*ROW('Sanitation Data'!E46))),'Data Summary'!CT52="Yes"),OFFSET('Sanitation Data'!$E$12,0,10*ROW('Sanitation Data'!E46)),NA())</f>
        <v>#N/A</v>
      </c>
      <c r="AF52" s="521" t="e">
        <f ca="1">+IF(AND(ISNUMBER(OFFSET('Sanitation Data'!$F$4,0,10*ROW('Sanitation Data'!F46))),'Data Summary'!CU52="Yes"),100-OFFSET('Sanitation Data'!$F$4,0,10*ROW('Sanitation Data'!F46)),NA())</f>
        <v>#N/A</v>
      </c>
      <c r="AG52" s="521" t="e">
        <f ca="1">+IF(AND(ISNUMBER(OFFSET('Sanitation Data'!$F$6,0,10*ROW('Sanitation Data'!F46))),'Data Summary'!CV52="Yes"),OFFSET('Sanitation Data'!$F$6,0,10*ROW('Sanitation Data'!F46)),NA())</f>
        <v>#N/A</v>
      </c>
      <c r="AH52" s="521" t="e">
        <f ca="1">+IF(AND(ISNUMBER(OFFSET('Sanitation Data'!$F$10,0,10*ROW('Sanitation Data'!F46))),'Data Summary'!CW52="Yes"),OFFSET('Sanitation Data'!$F$10,0,10*ROW('Sanitation Data'!F46)),NA())</f>
        <v>#N/A</v>
      </c>
      <c r="AI52" s="521" t="e">
        <f ca="1">+IF(AND(ISNUMBER(OFFSET('Sanitation Data'!$F$11,0,10*ROW('Sanitation Data'!F46))),'Data Summary'!CX52="Yes"),OFFSET('Sanitation Data'!$F$11,0,10*ROW('Sanitation Data'!F46)),NA())</f>
        <v>#N/A</v>
      </c>
      <c r="AJ52" s="521" t="e">
        <f ca="1">+IF(AND(ISNUMBER(OFFSET('Sanitation Data'!$F$12,0,10*ROW('Sanitation Data'!F46))),'Data Summary'!CY52="Yes"),OFFSET('Sanitation Data'!$F$12,0,10*ROW('Sanitation Data'!F46)),NA())</f>
        <v>#N/A</v>
      </c>
      <c r="AK52" s="521" t="e">
        <f ca="1">+IF(AND(ISNUMBER(OFFSET('Sanitation Data'!$G$4,0,10*ROW('Sanitation Data'!G46))),'Data Summary'!CZ52="Yes"),100-OFFSET('Sanitation Data'!$G$4,0,10*ROW('Sanitation Data'!G46)),NA())</f>
        <v>#N/A</v>
      </c>
      <c r="AL52" s="521" t="e">
        <f ca="1">+IF(AND(ISNUMBER(OFFSET('Sanitation Data'!$G$6,0,10*ROW('Sanitation Data'!G46))),'Data Summary'!DA52="Yes"),OFFSET('Sanitation Data'!$G$6,0,10*ROW('Sanitation Data'!G46)),NA())</f>
        <v>#N/A</v>
      </c>
      <c r="AM52" s="521" t="e">
        <f ca="1">+IF(AND(ISNUMBER(OFFSET('Sanitation Data'!$G$10,0,10*ROW('Sanitation Data'!G46))),'Data Summary'!DB52="Yes"),OFFSET('Sanitation Data'!$G$10,0,10*ROW('Sanitation Data'!G46)),NA())</f>
        <v>#N/A</v>
      </c>
      <c r="AN52" s="521" t="e">
        <f ca="1">+IF(AND(ISNUMBER(OFFSET('Sanitation Data'!$G$11,0,10*ROW('Sanitation Data'!G46))),'Data Summary'!DC52="Yes"),OFFSET('Sanitation Data'!$G$11,0,10*ROW('Sanitation Data'!G46)),NA())</f>
        <v>#N/A</v>
      </c>
      <c r="AO52" s="521" t="e">
        <f ca="1">+IF(AND(ISNUMBER(OFFSET('Sanitation Data'!$G$12,0,10*ROW('Sanitation Data'!G46))),'Data Summary'!DD52="Yes"),OFFSET('Sanitation Data'!$G$12,0,10*ROW('Sanitation Data'!G46)),NA())</f>
        <v>#N/A</v>
      </c>
      <c r="AP52" s="521" t="e">
        <f ca="1">+IF(AND(ISNUMBER(OFFSET('Sanitation Data'!$H$4,0,10*ROW('Sanitation Data'!H46))),'Data Summary'!DE52="Yes"),100-OFFSET('Sanitation Data'!$H$4,0,10*ROW('Sanitation Data'!H46)),NA())</f>
        <v>#N/A</v>
      </c>
      <c r="AQ52" s="521" t="e">
        <f ca="1">+IF(AND(ISNUMBER(OFFSET('Sanitation Data'!$H$6,0,10*ROW('Sanitation Data'!H46))),'Data Summary'!DF52="Yes"),OFFSET('Sanitation Data'!$H$6,0,10*ROW('Sanitation Data'!H46)),NA())</f>
        <v>#N/A</v>
      </c>
      <c r="AR52" s="521" t="e">
        <f ca="1">+IF(AND(ISNUMBER(OFFSET('Sanitation Data'!$H$10,0,10*ROW('Sanitation Data'!H46))),'Data Summary'!DG52="Yes"),OFFSET('Sanitation Data'!$H$10,0,10*ROW('Sanitation Data'!H46)),NA())</f>
        <v>#N/A</v>
      </c>
      <c r="AS52" s="521" t="e">
        <f ca="1">+IF(AND(ISNUMBER(OFFSET('Sanitation Data'!$H$11,0,10*ROW('Sanitation Data'!H46))),'Data Summary'!DH52="Yes"),OFFSET('Sanitation Data'!$H$11,0,10*ROW('Sanitation Data'!H46)),NA())</f>
        <v>#N/A</v>
      </c>
      <c r="AT52" s="521" t="e">
        <f ca="1">+IF(AND(ISNUMBER(OFFSET('Sanitation Data'!$H$12,0,10*ROW('Sanitation Data'!H46))),'Data Summary'!DI52="Yes"),OFFSET('Sanitation Data'!$H$12,0,10*ROW('Sanitation Data'!H46)),NA())</f>
        <v>#N/A</v>
      </c>
      <c r="AU52" s="521" t="e">
        <f ca="1">+IF(AND(ISNUMBER(OFFSET('Sanitation Data'!$I$4,0,10*ROW('Sanitation Data'!I46))),'Data Summary'!DJ52="Yes"),100-OFFSET('Sanitation Data'!$I$4,0,10*ROW('Sanitation Data'!I46)),NA())</f>
        <v>#N/A</v>
      </c>
      <c r="AV52" s="521" t="e">
        <f ca="1">+IF(AND(ISNUMBER(OFFSET('Sanitation Data'!$I$6,0,10*ROW('Sanitation Data'!I46))),'Data Summary'!DK52="Yes"),OFFSET('Sanitation Data'!$I$6,0,10*ROW('Sanitation Data'!I46)),NA())</f>
        <v>#N/A</v>
      </c>
      <c r="AW52" s="521" t="e">
        <f ca="1">+IF(AND(ISNUMBER(OFFSET('Sanitation Data'!$I$10,0,10*ROW('Sanitation Data'!I46))),'Data Summary'!DL52="Yes"),OFFSET('Sanitation Data'!$I$10,0,10*ROW('Sanitation Data'!I46)),NA())</f>
        <v>#N/A</v>
      </c>
      <c r="AX52" s="521" t="e">
        <f ca="1">+IF(AND(ISNUMBER(OFFSET('Sanitation Data'!$I$11,0,10*ROW('Sanitation Data'!I46))),'Data Summary'!DM52="Yes"),OFFSET('Sanitation Data'!$I$11,0,10*ROW('Sanitation Data'!I46)),NA())</f>
        <v>#N/A</v>
      </c>
      <c r="AY52" s="521" t="e">
        <f ca="1">+IF(AND(ISNUMBER(OFFSET('Sanitation Data'!$I$12,0,10*ROW('Sanitation Data'!I46))),'Data Summary'!DN52="Yes"),OFFSET('Sanitation Data'!$I$12,0,10*ROW('Sanitation Data'!I46)),NA())</f>
        <v>#N/A</v>
      </c>
      <c r="AZ52" s="522" t="e">
        <f ca="1">+IF(AND(ISNUMBER(OFFSET('Hygiene Data'!$D$5,0,10*ROW('Hygiene Data'!D46))),'Data Summary'!DO52="Yes"),OFFSET('Hygiene Data'!$D$5,0,10*ROW('Hygiene Data'!D46)),NA())</f>
        <v>#N/A</v>
      </c>
      <c r="BA52" s="522" t="e">
        <f ca="1">+IF(AND(ISNUMBER(OFFSET('Hygiene Data'!$D$7,0,10*ROW('Hygiene Data'!D46))),'Data Summary'!DP52="Yes"),OFFSET('Hygiene Data'!$D$7,0,10*ROW('Hygiene Data'!D46)),NA())</f>
        <v>#N/A</v>
      </c>
      <c r="BB52" s="522" t="e">
        <f ca="1">+IF(AND(ISNUMBER(OFFSET('Hygiene Data'!$D$9,0,10*ROW('Hygiene Data'!D46))),'Data Summary'!DQ52="Yes"),OFFSET('Hygiene Data'!$D$9,0,10*ROW('Hygiene Data'!D46)),NA())</f>
        <v>#N/A</v>
      </c>
      <c r="BC52" s="522" t="e">
        <f ca="1">+IF(AND(ISNUMBER(OFFSET('Hygiene Data'!$E$5,0,10*ROW('Hygiene Data'!E46))),'Data Summary'!DR52="Yes"),OFFSET('Hygiene Data'!$E$5,0,10*ROW('Hygiene Data'!E46)),NA())</f>
        <v>#N/A</v>
      </c>
      <c r="BD52" s="522" t="e">
        <f ca="1">+IF(AND(ISNUMBER(OFFSET('Hygiene Data'!$E$7,0,10*ROW('Hygiene Data'!E46))),'Data Summary'!DS52="Yes"),OFFSET('Hygiene Data'!$E$7,0,10*ROW('Hygiene Data'!E46)),NA())</f>
        <v>#N/A</v>
      </c>
      <c r="BE52" s="522" t="e">
        <f ca="1">+IF(AND(ISNUMBER(OFFSET('Hygiene Data'!$E$9,0,10*ROW('Hygiene Data'!E46))),'Data Summary'!DT52="Yes"),OFFSET('Hygiene Data'!$E$9,0,10*ROW('Hygiene Data'!E46)),NA())</f>
        <v>#N/A</v>
      </c>
      <c r="BF52" s="522" t="e">
        <f ca="1">+IF(AND(ISNUMBER(OFFSET('Hygiene Data'!$F$5,0,10*ROW('Hygiene Data'!F46))),'Data Summary'!DU52="Yes"),OFFSET('Hygiene Data'!$F$5,0,10*ROW('Hygiene Data'!F46)),NA())</f>
        <v>#N/A</v>
      </c>
      <c r="BG52" s="522" t="e">
        <f ca="1">+IF(AND(ISNUMBER(OFFSET('Hygiene Data'!$F$7,0,10*ROW('Hygiene Data'!F46))),'Data Summary'!DV52="Yes"),OFFSET('Hygiene Data'!$F$7,0,10*ROW('Hygiene Data'!F46)),NA())</f>
        <v>#N/A</v>
      </c>
      <c r="BH52" s="522" t="e">
        <f ca="1">+IF(AND(ISNUMBER(OFFSET('Hygiene Data'!$F$9,0,10*ROW('Hygiene Data'!F46))),'Data Summary'!DW52="Yes"),OFFSET('Hygiene Data'!$F$9,0,10*ROW('Hygiene Data'!F46)),NA())</f>
        <v>#N/A</v>
      </c>
      <c r="BI52" s="522" t="e">
        <f ca="1">+IF(AND(ISNUMBER(OFFSET('Hygiene Data'!$G$5,0,10*ROW('Hygiene Data'!G46))),'Data Summary'!DX52="Yes"),OFFSET('Hygiene Data'!$G$5,0,10*ROW('Hygiene Data'!G46)),NA())</f>
        <v>#N/A</v>
      </c>
      <c r="BJ52" s="522" t="e">
        <f ca="1">+IF(AND(ISNUMBER(OFFSET('Hygiene Data'!$G$7,0,10*ROW('Hygiene Data'!G46))),'Data Summary'!DY52="Yes"),OFFSET('Hygiene Data'!$G$7,0,10*ROW('Hygiene Data'!G46)),NA())</f>
        <v>#N/A</v>
      </c>
      <c r="BK52" s="522" t="e">
        <f ca="1">+IF(AND(ISNUMBER(OFFSET('Hygiene Data'!$G$9,0,10*ROW('Hygiene Data'!G46))),'Data Summary'!DZ52="Yes"),OFFSET('Hygiene Data'!$G$9,0,10*ROW('Hygiene Data'!G46)),NA())</f>
        <v>#N/A</v>
      </c>
      <c r="BL52" s="522" t="e">
        <f ca="1">+IF(AND(ISNUMBER(OFFSET('Hygiene Data'!$H$5,0,10*ROW('Hygiene Data'!H46))),'Data Summary'!EA52="Yes"),OFFSET('Hygiene Data'!$H$5,0,10*ROW('Hygiene Data'!H46)),NA())</f>
        <v>#N/A</v>
      </c>
      <c r="BM52" s="522" t="e">
        <f ca="1">+IF(AND(ISNUMBER(OFFSET('Hygiene Data'!$H$7,0,10*ROW('Hygiene Data'!H46))),'Data Summary'!EB52="Yes"),OFFSET('Hygiene Data'!$H$7,0,10*ROW('Hygiene Data'!H46)),NA())</f>
        <v>#N/A</v>
      </c>
      <c r="BN52" s="522" t="e">
        <f ca="1">+IF(AND(ISNUMBER(OFFSET('Hygiene Data'!$H$9,0,10*ROW('Hygiene Data'!H46))),'Data Summary'!EC52="Yes"),OFFSET('Hygiene Data'!$H$9,0,10*ROW('Hygiene Data'!H46)),NA())</f>
        <v>#N/A</v>
      </c>
      <c r="BO52" s="522" t="e">
        <f ca="1">+IF(AND(ISNUMBER(OFFSET('Hygiene Data'!$I$5,0,10*ROW('Hygiene Data'!I46))),'Data Summary'!ED52="Yes"),OFFSET('Hygiene Data'!$I$5,0,10*ROW('Hygiene Data'!I46)),NA())</f>
        <v>#N/A</v>
      </c>
      <c r="BP52" s="522" t="e">
        <f ca="1">+IF(AND(ISNUMBER(OFFSET('Hygiene Data'!$I$7,0,10*ROW('Hygiene Data'!I46))),'Data Summary'!EE52="Yes"),OFFSET('Hygiene Data'!$I$7,0,10*ROW('Hygiene Data'!I46)),NA())</f>
        <v>#N/A</v>
      </c>
      <c r="BQ52" s="522" t="e">
        <f ca="1">+IF(AND(ISNUMBER(OFFSET('Hygiene Data'!$I$9,0,10*ROW('Hygiene Data'!I46))),'Data Summary'!EF52="Yes"),OFFSET('Hygiene Data'!$I$9,0,10*ROW('Hygiene Data'!I46)),NA())</f>
        <v>#N/A</v>
      </c>
    </row>
    <row r="53" spans="1:69" x14ac:dyDescent="0.25">
      <c r="A53" s="518" t="e">
        <f ca="1">+RIGHT('Data Summary'!A53,LEN('Data Summary'!A53)-9)</f>
        <v>#VALUE!</v>
      </c>
      <c r="B53" s="492" t="str">
        <f ca="1">+IF(ISTEXT('Data Summary'!B53),'Data Summary'!B53,"")</f>
        <v/>
      </c>
      <c r="C53" s="519" t="e">
        <f ca="1">+VALUE('Data Summary'!C53)</f>
        <v>#VALUE!</v>
      </c>
      <c r="D53" s="520" t="e">
        <f ca="1">+IF(AND(ISNUMBER(OFFSET('Water Data'!$D$4,0,10*ROW('Water Data'!D47))),'Data Summary'!BS53="Yes"),100-OFFSET('Water Data'!$D$4,0,10*ROW('Water Data'!D47)),NA())</f>
        <v>#N/A</v>
      </c>
      <c r="E53" s="520" t="e">
        <f ca="1">+IF(AND(ISNUMBER(OFFSET('Water Data'!$D$6,0,10*ROW('Water Data'!D47))),'Data Summary'!BT53="Yes"),OFFSET('Water Data'!$D$6,0,10*ROW('Water Data'!D47)),NA())</f>
        <v>#N/A</v>
      </c>
      <c r="F53" s="520" t="e">
        <f ca="1">+IF(AND(ISNUMBER(OFFSET('Water Data'!$D$9,0,10*ROW('Water Data'!D47))),'Data Summary'!BU53="Yes"),OFFSET('Water Data'!$D$9,0,10*ROW('Water Data'!D47)),NA())</f>
        <v>#N/A</v>
      </c>
      <c r="G53" s="520" t="e">
        <f ca="1">+IF(AND(ISNUMBER(OFFSET('Water Data'!$E$4,0,10*ROW('Water Data'!E47))),'Data Summary'!BV53="Yes"),100-OFFSET('Water Data'!$E$4,0,10*ROW('Water Data'!E47)),NA())</f>
        <v>#N/A</v>
      </c>
      <c r="H53" s="520" t="e">
        <f ca="1">+IF(AND(ISNUMBER(OFFSET('Water Data'!$E$6,0,10*ROW('Water Data'!E47))),'Data Summary'!BW53="Yes"),OFFSET('Water Data'!$E$6,0,10*ROW('Water Data'!E47)),NA())</f>
        <v>#N/A</v>
      </c>
      <c r="I53" s="520" t="e">
        <f ca="1">+IF(AND(ISNUMBER(OFFSET('Water Data'!$E$9,0,10*ROW('Water Data'!E47))),'Data Summary'!BX53="Yes"),OFFSET('Water Data'!$E$9,0,10*ROW('Water Data'!E47)),NA())</f>
        <v>#N/A</v>
      </c>
      <c r="J53" s="520" t="e">
        <f ca="1">+IF(AND(ISNUMBER(OFFSET('Water Data'!$F$4,0,10*ROW('Water Data'!F47))),'Data Summary'!BY53="Yes"),100-OFFSET('Water Data'!$F$4,0,10*ROW('Water Data'!F47)),NA())</f>
        <v>#N/A</v>
      </c>
      <c r="K53" s="520" t="e">
        <f ca="1">+IF(AND(ISNUMBER(OFFSET('Water Data'!$F$6,0,10*ROW('Water Data'!F47))),'Data Summary'!BZ53="Yes"),OFFSET('Water Data'!$F$6,0,10*ROW('Water Data'!F47)),NA())</f>
        <v>#N/A</v>
      </c>
      <c r="L53" s="520" t="e">
        <f ca="1">+IF(AND(ISNUMBER(OFFSET('Water Data'!$F$9,0,10*ROW('Water Data'!F47))),'Data Summary'!CA53="Yes"),OFFSET('Water Data'!$F$9,0,10*ROW('Water Data'!F47)),NA())</f>
        <v>#N/A</v>
      </c>
      <c r="M53" s="520" t="e">
        <f ca="1">+IF(AND(ISNUMBER(OFFSET('Water Data'!$G$4,0,10*ROW('Water Data'!G47))),'Data Summary'!CB53="Yes"),100-OFFSET('Water Data'!$G$4,0,10*ROW('Water Data'!G47)),NA())</f>
        <v>#N/A</v>
      </c>
      <c r="N53" s="520" t="e">
        <f ca="1">+IF(AND(ISNUMBER(OFFSET('Water Data'!$G$6,0,10*ROW('Water Data'!G47))),'Data Summary'!CC53="Yes"),OFFSET('Water Data'!$G$6,0,10*ROW('Water Data'!G47)),NA())</f>
        <v>#N/A</v>
      </c>
      <c r="O53" s="520" t="e">
        <f ca="1">+IF(AND(ISNUMBER(OFFSET('Water Data'!$G$9,0,10*ROW('Water Data'!G47))),'Data Summary'!CD53="Yes"),OFFSET('Water Data'!$G$9,0,10*ROW('Water Data'!G47)),NA())</f>
        <v>#N/A</v>
      </c>
      <c r="P53" s="520" t="e">
        <f ca="1">+IF(AND(ISNUMBER(OFFSET('Water Data'!$H$4,0,10*ROW('Water Data'!H47))),'Data Summary'!CE53="Yes"),100-OFFSET('Water Data'!$H$4,0,10*ROW('Water Data'!H47)),NA())</f>
        <v>#N/A</v>
      </c>
      <c r="Q53" s="520" t="e">
        <f ca="1">+IF(AND(ISNUMBER(OFFSET('Water Data'!$H$6,0,10*ROW('Water Data'!H47))),'Data Summary'!CF53="Yes"),OFFSET('Water Data'!$H$6,0,10*ROW('Water Data'!H47)),NA())</f>
        <v>#N/A</v>
      </c>
      <c r="R53" s="520" t="e">
        <f ca="1">+IF(AND(ISNUMBER(OFFSET('Water Data'!$H$9,0,10*ROW('Water Data'!H47))),'Data Summary'!CG53="Yes"),OFFSET('Water Data'!$H$9,0,10*ROW('Water Data'!H47)),NA())</f>
        <v>#N/A</v>
      </c>
      <c r="S53" s="520" t="e">
        <f ca="1">+IF(AND(ISNUMBER(OFFSET('Water Data'!$I$4,0,10*ROW('Water Data'!I47))),'Data Summary'!CH53="Yes"),100-OFFSET('Water Data'!$I$4,0,10*ROW('Water Data'!I47)),NA())</f>
        <v>#N/A</v>
      </c>
      <c r="T53" s="520" t="e">
        <f ca="1">+IF(AND(ISNUMBER(OFFSET('Water Data'!$I$6,0,10*ROW('Water Data'!I47))),'Data Summary'!CI53="Yes"),OFFSET('Water Data'!$I$6,0,10*ROW('Water Data'!I47)),NA())</f>
        <v>#N/A</v>
      </c>
      <c r="U53" s="520" t="e">
        <f ca="1">+IF(AND(ISNUMBER(OFFSET('Water Data'!$I$9,0,10*ROW('Water Data'!I47))),'Data Summary'!CJ53="Yes"),OFFSET('Water Data'!$I$9,0,10*ROW('Water Data'!I47)),NA())</f>
        <v>#N/A</v>
      </c>
      <c r="V53" s="521" t="e">
        <f ca="1">+IF(AND(ISNUMBER(OFFSET('Sanitation Data'!$D$4,0,10*ROW('Sanitation Data'!D47))),'Data Summary'!CK53="Yes"),100-OFFSET('Sanitation Data'!$D$4,0,10*ROW('Sanitation Data'!D47)),NA())</f>
        <v>#N/A</v>
      </c>
      <c r="W53" s="521" t="e">
        <f ca="1">+IF(AND(ISNUMBER(OFFSET('Sanitation Data'!$D$6,0,10*ROW('Sanitation Data'!D47))),'Data Summary'!CL53="Yes"),OFFSET('Sanitation Data'!$D$6,0,10*ROW('Sanitation Data'!D47)),NA())</f>
        <v>#N/A</v>
      </c>
      <c r="X53" s="521" t="e">
        <f ca="1">+IF(AND(ISNUMBER(OFFSET('Sanitation Data'!$D$10,0,10*ROW('Sanitation Data'!D47))),'Data Summary'!CM53="Yes"),OFFSET('Sanitation Data'!$D$10,0,10*ROW('Sanitation Data'!D47)),NA())</f>
        <v>#N/A</v>
      </c>
      <c r="Y53" s="521" t="e">
        <f ca="1">+IF(AND(ISNUMBER(OFFSET('Sanitation Data'!$D$11,0,10*ROW('Sanitation Data'!D47))),'Data Summary'!CN53="Yes"),OFFSET('Sanitation Data'!$D$11,0,10*ROW('Sanitation Data'!D47)),NA())</f>
        <v>#N/A</v>
      </c>
      <c r="Z53" s="521" t="e">
        <f ca="1">+IF(AND(ISNUMBER(OFFSET('Sanitation Data'!$D$12,0,10*ROW('Sanitation Data'!D47))),'Data Summary'!CO53="Yes"),OFFSET('Sanitation Data'!$D$12,0,10*ROW('Sanitation Data'!D47)),NA())</f>
        <v>#N/A</v>
      </c>
      <c r="AA53" s="521" t="e">
        <f ca="1">+IF(AND(ISNUMBER(OFFSET('Sanitation Data'!$E$4,0,10*ROW('Sanitation Data'!E47))),'Data Summary'!CP53="Yes"),100-OFFSET('Sanitation Data'!$E$4,0,10*ROW('Sanitation Data'!E47)),NA())</f>
        <v>#N/A</v>
      </c>
      <c r="AB53" s="521" t="e">
        <f ca="1">+IF(AND(ISNUMBER(OFFSET('Sanitation Data'!$E$6,0,10*ROW('Sanitation Data'!E47))),'Data Summary'!CQ53="Yes"),OFFSET('Sanitation Data'!$E$6,0,10*ROW('Sanitation Data'!E47)),NA())</f>
        <v>#N/A</v>
      </c>
      <c r="AC53" s="521" t="e">
        <f ca="1">+IF(AND(ISNUMBER(OFFSET('Sanitation Data'!$E$10,0,10*ROW('Sanitation Data'!E47))),'Data Summary'!CR53="Yes"),OFFSET('Sanitation Data'!$E$10,0,10*ROW('Sanitation Data'!E47)),NA())</f>
        <v>#N/A</v>
      </c>
      <c r="AD53" s="521" t="e">
        <f ca="1">+IF(AND(ISNUMBER(OFFSET('Sanitation Data'!$E$11,0,10*ROW('Sanitation Data'!E47))),'Data Summary'!CS53="Yes"),OFFSET('Sanitation Data'!$E$11,0,10*ROW('Sanitation Data'!E47)),NA())</f>
        <v>#N/A</v>
      </c>
      <c r="AE53" s="521" t="e">
        <f ca="1">+IF(AND(ISNUMBER(OFFSET('Sanitation Data'!$E$12,0,10*ROW('Sanitation Data'!E47))),'Data Summary'!CT53="Yes"),OFFSET('Sanitation Data'!$E$12,0,10*ROW('Sanitation Data'!E47)),NA())</f>
        <v>#N/A</v>
      </c>
      <c r="AF53" s="521" t="e">
        <f ca="1">+IF(AND(ISNUMBER(OFFSET('Sanitation Data'!$F$4,0,10*ROW('Sanitation Data'!F47))),'Data Summary'!CU53="Yes"),100-OFFSET('Sanitation Data'!$F$4,0,10*ROW('Sanitation Data'!F47)),NA())</f>
        <v>#N/A</v>
      </c>
      <c r="AG53" s="521" t="e">
        <f ca="1">+IF(AND(ISNUMBER(OFFSET('Sanitation Data'!$F$6,0,10*ROW('Sanitation Data'!F47))),'Data Summary'!CV53="Yes"),OFFSET('Sanitation Data'!$F$6,0,10*ROW('Sanitation Data'!F47)),NA())</f>
        <v>#N/A</v>
      </c>
      <c r="AH53" s="521" t="e">
        <f ca="1">+IF(AND(ISNUMBER(OFFSET('Sanitation Data'!$F$10,0,10*ROW('Sanitation Data'!F47))),'Data Summary'!CW53="Yes"),OFFSET('Sanitation Data'!$F$10,0,10*ROW('Sanitation Data'!F47)),NA())</f>
        <v>#N/A</v>
      </c>
      <c r="AI53" s="521" t="e">
        <f ca="1">+IF(AND(ISNUMBER(OFFSET('Sanitation Data'!$F$11,0,10*ROW('Sanitation Data'!F47))),'Data Summary'!CX53="Yes"),OFFSET('Sanitation Data'!$F$11,0,10*ROW('Sanitation Data'!F47)),NA())</f>
        <v>#N/A</v>
      </c>
      <c r="AJ53" s="521" t="e">
        <f ca="1">+IF(AND(ISNUMBER(OFFSET('Sanitation Data'!$F$12,0,10*ROW('Sanitation Data'!F47))),'Data Summary'!CY53="Yes"),OFFSET('Sanitation Data'!$F$12,0,10*ROW('Sanitation Data'!F47)),NA())</f>
        <v>#N/A</v>
      </c>
      <c r="AK53" s="521" t="e">
        <f ca="1">+IF(AND(ISNUMBER(OFFSET('Sanitation Data'!$G$4,0,10*ROW('Sanitation Data'!G47))),'Data Summary'!CZ53="Yes"),100-OFFSET('Sanitation Data'!$G$4,0,10*ROW('Sanitation Data'!G47)),NA())</f>
        <v>#N/A</v>
      </c>
      <c r="AL53" s="521" t="e">
        <f ca="1">+IF(AND(ISNUMBER(OFFSET('Sanitation Data'!$G$6,0,10*ROW('Sanitation Data'!G47))),'Data Summary'!DA53="Yes"),OFFSET('Sanitation Data'!$G$6,0,10*ROW('Sanitation Data'!G47)),NA())</f>
        <v>#N/A</v>
      </c>
      <c r="AM53" s="521" t="e">
        <f ca="1">+IF(AND(ISNUMBER(OFFSET('Sanitation Data'!$G$10,0,10*ROW('Sanitation Data'!G47))),'Data Summary'!DB53="Yes"),OFFSET('Sanitation Data'!$G$10,0,10*ROW('Sanitation Data'!G47)),NA())</f>
        <v>#N/A</v>
      </c>
      <c r="AN53" s="521" t="e">
        <f ca="1">+IF(AND(ISNUMBER(OFFSET('Sanitation Data'!$G$11,0,10*ROW('Sanitation Data'!G47))),'Data Summary'!DC53="Yes"),OFFSET('Sanitation Data'!$G$11,0,10*ROW('Sanitation Data'!G47)),NA())</f>
        <v>#N/A</v>
      </c>
      <c r="AO53" s="521" t="e">
        <f ca="1">+IF(AND(ISNUMBER(OFFSET('Sanitation Data'!$G$12,0,10*ROW('Sanitation Data'!G47))),'Data Summary'!DD53="Yes"),OFFSET('Sanitation Data'!$G$12,0,10*ROW('Sanitation Data'!G47)),NA())</f>
        <v>#N/A</v>
      </c>
      <c r="AP53" s="521" t="e">
        <f ca="1">+IF(AND(ISNUMBER(OFFSET('Sanitation Data'!$H$4,0,10*ROW('Sanitation Data'!H47))),'Data Summary'!DE53="Yes"),100-OFFSET('Sanitation Data'!$H$4,0,10*ROW('Sanitation Data'!H47)),NA())</f>
        <v>#N/A</v>
      </c>
      <c r="AQ53" s="521" t="e">
        <f ca="1">+IF(AND(ISNUMBER(OFFSET('Sanitation Data'!$H$6,0,10*ROW('Sanitation Data'!H47))),'Data Summary'!DF53="Yes"),OFFSET('Sanitation Data'!$H$6,0,10*ROW('Sanitation Data'!H47)),NA())</f>
        <v>#N/A</v>
      </c>
      <c r="AR53" s="521" t="e">
        <f ca="1">+IF(AND(ISNUMBER(OFFSET('Sanitation Data'!$H$10,0,10*ROW('Sanitation Data'!H47))),'Data Summary'!DG53="Yes"),OFFSET('Sanitation Data'!$H$10,0,10*ROW('Sanitation Data'!H47)),NA())</f>
        <v>#N/A</v>
      </c>
      <c r="AS53" s="521" t="e">
        <f ca="1">+IF(AND(ISNUMBER(OFFSET('Sanitation Data'!$H$11,0,10*ROW('Sanitation Data'!H47))),'Data Summary'!DH53="Yes"),OFFSET('Sanitation Data'!$H$11,0,10*ROW('Sanitation Data'!H47)),NA())</f>
        <v>#N/A</v>
      </c>
      <c r="AT53" s="521" t="e">
        <f ca="1">+IF(AND(ISNUMBER(OFFSET('Sanitation Data'!$H$12,0,10*ROW('Sanitation Data'!H47))),'Data Summary'!DI53="Yes"),OFFSET('Sanitation Data'!$H$12,0,10*ROW('Sanitation Data'!H47)),NA())</f>
        <v>#N/A</v>
      </c>
      <c r="AU53" s="521" t="e">
        <f ca="1">+IF(AND(ISNUMBER(OFFSET('Sanitation Data'!$I$4,0,10*ROW('Sanitation Data'!I47))),'Data Summary'!DJ53="Yes"),100-OFFSET('Sanitation Data'!$I$4,0,10*ROW('Sanitation Data'!I47)),NA())</f>
        <v>#N/A</v>
      </c>
      <c r="AV53" s="521" t="e">
        <f ca="1">+IF(AND(ISNUMBER(OFFSET('Sanitation Data'!$I$6,0,10*ROW('Sanitation Data'!I47))),'Data Summary'!DK53="Yes"),OFFSET('Sanitation Data'!$I$6,0,10*ROW('Sanitation Data'!I47)),NA())</f>
        <v>#N/A</v>
      </c>
      <c r="AW53" s="521" t="e">
        <f ca="1">+IF(AND(ISNUMBER(OFFSET('Sanitation Data'!$I$10,0,10*ROW('Sanitation Data'!I47))),'Data Summary'!DL53="Yes"),OFFSET('Sanitation Data'!$I$10,0,10*ROW('Sanitation Data'!I47)),NA())</f>
        <v>#N/A</v>
      </c>
      <c r="AX53" s="521" t="e">
        <f ca="1">+IF(AND(ISNUMBER(OFFSET('Sanitation Data'!$I$11,0,10*ROW('Sanitation Data'!I47))),'Data Summary'!DM53="Yes"),OFFSET('Sanitation Data'!$I$11,0,10*ROW('Sanitation Data'!I47)),NA())</f>
        <v>#N/A</v>
      </c>
      <c r="AY53" s="521" t="e">
        <f ca="1">+IF(AND(ISNUMBER(OFFSET('Sanitation Data'!$I$12,0,10*ROW('Sanitation Data'!I47))),'Data Summary'!DN53="Yes"),OFFSET('Sanitation Data'!$I$12,0,10*ROW('Sanitation Data'!I47)),NA())</f>
        <v>#N/A</v>
      </c>
      <c r="AZ53" s="522" t="e">
        <f ca="1">+IF(AND(ISNUMBER(OFFSET('Hygiene Data'!$D$5,0,10*ROW('Hygiene Data'!D47))),'Data Summary'!DO53="Yes"),OFFSET('Hygiene Data'!$D$5,0,10*ROW('Hygiene Data'!D47)),NA())</f>
        <v>#N/A</v>
      </c>
      <c r="BA53" s="522" t="e">
        <f ca="1">+IF(AND(ISNUMBER(OFFSET('Hygiene Data'!$D$7,0,10*ROW('Hygiene Data'!D47))),'Data Summary'!DP53="Yes"),OFFSET('Hygiene Data'!$D$7,0,10*ROW('Hygiene Data'!D47)),NA())</f>
        <v>#N/A</v>
      </c>
      <c r="BB53" s="522" t="e">
        <f ca="1">+IF(AND(ISNUMBER(OFFSET('Hygiene Data'!$D$9,0,10*ROW('Hygiene Data'!D47))),'Data Summary'!DQ53="Yes"),OFFSET('Hygiene Data'!$D$9,0,10*ROW('Hygiene Data'!D47)),NA())</f>
        <v>#N/A</v>
      </c>
      <c r="BC53" s="522" t="e">
        <f ca="1">+IF(AND(ISNUMBER(OFFSET('Hygiene Data'!$E$5,0,10*ROW('Hygiene Data'!E47))),'Data Summary'!DR53="Yes"),OFFSET('Hygiene Data'!$E$5,0,10*ROW('Hygiene Data'!E47)),NA())</f>
        <v>#N/A</v>
      </c>
      <c r="BD53" s="522" t="e">
        <f ca="1">+IF(AND(ISNUMBER(OFFSET('Hygiene Data'!$E$7,0,10*ROW('Hygiene Data'!E47))),'Data Summary'!DS53="Yes"),OFFSET('Hygiene Data'!$E$7,0,10*ROW('Hygiene Data'!E47)),NA())</f>
        <v>#N/A</v>
      </c>
      <c r="BE53" s="522" t="e">
        <f ca="1">+IF(AND(ISNUMBER(OFFSET('Hygiene Data'!$E$9,0,10*ROW('Hygiene Data'!E47))),'Data Summary'!DT53="Yes"),OFFSET('Hygiene Data'!$E$9,0,10*ROW('Hygiene Data'!E47)),NA())</f>
        <v>#N/A</v>
      </c>
      <c r="BF53" s="522" t="e">
        <f ca="1">+IF(AND(ISNUMBER(OFFSET('Hygiene Data'!$F$5,0,10*ROW('Hygiene Data'!F47))),'Data Summary'!DU53="Yes"),OFFSET('Hygiene Data'!$F$5,0,10*ROW('Hygiene Data'!F47)),NA())</f>
        <v>#N/A</v>
      </c>
      <c r="BG53" s="522" t="e">
        <f ca="1">+IF(AND(ISNUMBER(OFFSET('Hygiene Data'!$F$7,0,10*ROW('Hygiene Data'!F47))),'Data Summary'!DV53="Yes"),OFFSET('Hygiene Data'!$F$7,0,10*ROW('Hygiene Data'!F47)),NA())</f>
        <v>#N/A</v>
      </c>
      <c r="BH53" s="522" t="e">
        <f ca="1">+IF(AND(ISNUMBER(OFFSET('Hygiene Data'!$F$9,0,10*ROW('Hygiene Data'!F47))),'Data Summary'!DW53="Yes"),OFFSET('Hygiene Data'!$F$9,0,10*ROW('Hygiene Data'!F47)),NA())</f>
        <v>#N/A</v>
      </c>
      <c r="BI53" s="522" t="e">
        <f ca="1">+IF(AND(ISNUMBER(OFFSET('Hygiene Data'!$G$5,0,10*ROW('Hygiene Data'!G47))),'Data Summary'!DX53="Yes"),OFFSET('Hygiene Data'!$G$5,0,10*ROW('Hygiene Data'!G47)),NA())</f>
        <v>#N/A</v>
      </c>
      <c r="BJ53" s="522" t="e">
        <f ca="1">+IF(AND(ISNUMBER(OFFSET('Hygiene Data'!$G$7,0,10*ROW('Hygiene Data'!G47))),'Data Summary'!DY53="Yes"),OFFSET('Hygiene Data'!$G$7,0,10*ROW('Hygiene Data'!G47)),NA())</f>
        <v>#N/A</v>
      </c>
      <c r="BK53" s="522" t="e">
        <f ca="1">+IF(AND(ISNUMBER(OFFSET('Hygiene Data'!$G$9,0,10*ROW('Hygiene Data'!G47))),'Data Summary'!DZ53="Yes"),OFFSET('Hygiene Data'!$G$9,0,10*ROW('Hygiene Data'!G47)),NA())</f>
        <v>#N/A</v>
      </c>
      <c r="BL53" s="522" t="e">
        <f ca="1">+IF(AND(ISNUMBER(OFFSET('Hygiene Data'!$H$5,0,10*ROW('Hygiene Data'!H47))),'Data Summary'!EA53="Yes"),OFFSET('Hygiene Data'!$H$5,0,10*ROW('Hygiene Data'!H47)),NA())</f>
        <v>#N/A</v>
      </c>
      <c r="BM53" s="522" t="e">
        <f ca="1">+IF(AND(ISNUMBER(OFFSET('Hygiene Data'!$H$7,0,10*ROW('Hygiene Data'!H47))),'Data Summary'!EB53="Yes"),OFFSET('Hygiene Data'!$H$7,0,10*ROW('Hygiene Data'!H47)),NA())</f>
        <v>#N/A</v>
      </c>
      <c r="BN53" s="522" t="e">
        <f ca="1">+IF(AND(ISNUMBER(OFFSET('Hygiene Data'!$H$9,0,10*ROW('Hygiene Data'!H47))),'Data Summary'!EC53="Yes"),OFFSET('Hygiene Data'!$H$9,0,10*ROW('Hygiene Data'!H47)),NA())</f>
        <v>#N/A</v>
      </c>
      <c r="BO53" s="522" t="e">
        <f ca="1">+IF(AND(ISNUMBER(OFFSET('Hygiene Data'!$I$5,0,10*ROW('Hygiene Data'!I47))),'Data Summary'!ED53="Yes"),OFFSET('Hygiene Data'!$I$5,0,10*ROW('Hygiene Data'!I47)),NA())</f>
        <v>#N/A</v>
      </c>
      <c r="BP53" s="522" t="e">
        <f ca="1">+IF(AND(ISNUMBER(OFFSET('Hygiene Data'!$I$7,0,10*ROW('Hygiene Data'!I47))),'Data Summary'!EE53="Yes"),OFFSET('Hygiene Data'!$I$7,0,10*ROW('Hygiene Data'!I47)),NA())</f>
        <v>#N/A</v>
      </c>
      <c r="BQ53" s="522" t="e">
        <f ca="1">+IF(AND(ISNUMBER(OFFSET('Hygiene Data'!$I$9,0,10*ROW('Hygiene Data'!I47))),'Data Summary'!EF53="Yes"),OFFSET('Hygiene Data'!$I$9,0,10*ROW('Hygiene Data'!I47)),NA())</f>
        <v>#N/A</v>
      </c>
    </row>
    <row r="54" spans="1:69" x14ac:dyDescent="0.25">
      <c r="A54" s="518" t="e">
        <f ca="1">+RIGHT('Data Summary'!A54,LEN('Data Summary'!A54)-9)</f>
        <v>#VALUE!</v>
      </c>
      <c r="B54" s="492" t="str">
        <f ca="1">+IF(ISTEXT('Data Summary'!B54),'Data Summary'!B54,"")</f>
        <v/>
      </c>
      <c r="C54" s="519" t="e">
        <f ca="1">+VALUE('Data Summary'!C54)</f>
        <v>#VALUE!</v>
      </c>
      <c r="D54" s="520" t="e">
        <f ca="1">+IF(AND(ISNUMBER(OFFSET('Water Data'!$D$4,0,10*ROW('Water Data'!D48))),'Data Summary'!BS54="Yes"),100-OFFSET('Water Data'!$D$4,0,10*ROW('Water Data'!D48)),NA())</f>
        <v>#N/A</v>
      </c>
      <c r="E54" s="520" t="e">
        <f ca="1">+IF(AND(ISNUMBER(OFFSET('Water Data'!$D$6,0,10*ROW('Water Data'!D48))),'Data Summary'!BT54="Yes"),OFFSET('Water Data'!$D$6,0,10*ROW('Water Data'!D48)),NA())</f>
        <v>#N/A</v>
      </c>
      <c r="F54" s="520" t="e">
        <f ca="1">+IF(AND(ISNUMBER(OFFSET('Water Data'!$D$9,0,10*ROW('Water Data'!D48))),'Data Summary'!BU54="Yes"),OFFSET('Water Data'!$D$9,0,10*ROW('Water Data'!D48)),NA())</f>
        <v>#N/A</v>
      </c>
      <c r="G54" s="520" t="e">
        <f ca="1">+IF(AND(ISNUMBER(OFFSET('Water Data'!$E$4,0,10*ROW('Water Data'!E48))),'Data Summary'!BV54="Yes"),100-OFFSET('Water Data'!$E$4,0,10*ROW('Water Data'!E48)),NA())</f>
        <v>#N/A</v>
      </c>
      <c r="H54" s="520" t="e">
        <f ca="1">+IF(AND(ISNUMBER(OFFSET('Water Data'!$E$6,0,10*ROW('Water Data'!E48))),'Data Summary'!BW54="Yes"),OFFSET('Water Data'!$E$6,0,10*ROW('Water Data'!E48)),NA())</f>
        <v>#N/A</v>
      </c>
      <c r="I54" s="520" t="e">
        <f ca="1">+IF(AND(ISNUMBER(OFFSET('Water Data'!$E$9,0,10*ROW('Water Data'!E48))),'Data Summary'!BX54="Yes"),OFFSET('Water Data'!$E$9,0,10*ROW('Water Data'!E48)),NA())</f>
        <v>#N/A</v>
      </c>
      <c r="J54" s="520" t="e">
        <f ca="1">+IF(AND(ISNUMBER(OFFSET('Water Data'!$F$4,0,10*ROW('Water Data'!F48))),'Data Summary'!BY54="Yes"),100-OFFSET('Water Data'!$F$4,0,10*ROW('Water Data'!F48)),NA())</f>
        <v>#N/A</v>
      </c>
      <c r="K54" s="520" t="e">
        <f ca="1">+IF(AND(ISNUMBER(OFFSET('Water Data'!$F$6,0,10*ROW('Water Data'!F48))),'Data Summary'!BZ54="Yes"),OFFSET('Water Data'!$F$6,0,10*ROW('Water Data'!F48)),NA())</f>
        <v>#N/A</v>
      </c>
      <c r="L54" s="520" t="e">
        <f ca="1">+IF(AND(ISNUMBER(OFFSET('Water Data'!$F$9,0,10*ROW('Water Data'!F48))),'Data Summary'!CA54="Yes"),OFFSET('Water Data'!$F$9,0,10*ROW('Water Data'!F48)),NA())</f>
        <v>#N/A</v>
      </c>
      <c r="M54" s="520" t="e">
        <f ca="1">+IF(AND(ISNUMBER(OFFSET('Water Data'!$G$4,0,10*ROW('Water Data'!G48))),'Data Summary'!CB54="Yes"),100-OFFSET('Water Data'!$G$4,0,10*ROW('Water Data'!G48)),NA())</f>
        <v>#N/A</v>
      </c>
      <c r="N54" s="520" t="e">
        <f ca="1">+IF(AND(ISNUMBER(OFFSET('Water Data'!$G$6,0,10*ROW('Water Data'!G48))),'Data Summary'!CC54="Yes"),OFFSET('Water Data'!$G$6,0,10*ROW('Water Data'!G48)),NA())</f>
        <v>#N/A</v>
      </c>
      <c r="O54" s="520" t="e">
        <f ca="1">+IF(AND(ISNUMBER(OFFSET('Water Data'!$G$9,0,10*ROW('Water Data'!G48))),'Data Summary'!CD54="Yes"),OFFSET('Water Data'!$G$9,0,10*ROW('Water Data'!G48)),NA())</f>
        <v>#N/A</v>
      </c>
      <c r="P54" s="520" t="e">
        <f ca="1">+IF(AND(ISNUMBER(OFFSET('Water Data'!$H$4,0,10*ROW('Water Data'!H48))),'Data Summary'!CE54="Yes"),100-OFFSET('Water Data'!$H$4,0,10*ROW('Water Data'!H48)),NA())</f>
        <v>#N/A</v>
      </c>
      <c r="Q54" s="520" t="e">
        <f ca="1">+IF(AND(ISNUMBER(OFFSET('Water Data'!$H$6,0,10*ROW('Water Data'!H48))),'Data Summary'!CF54="Yes"),OFFSET('Water Data'!$H$6,0,10*ROW('Water Data'!H48)),NA())</f>
        <v>#N/A</v>
      </c>
      <c r="R54" s="520" t="e">
        <f ca="1">+IF(AND(ISNUMBER(OFFSET('Water Data'!$H$9,0,10*ROW('Water Data'!H48))),'Data Summary'!CG54="Yes"),OFFSET('Water Data'!$H$9,0,10*ROW('Water Data'!H48)),NA())</f>
        <v>#N/A</v>
      </c>
      <c r="S54" s="520" t="e">
        <f ca="1">+IF(AND(ISNUMBER(OFFSET('Water Data'!$I$4,0,10*ROW('Water Data'!I48))),'Data Summary'!CH54="Yes"),100-OFFSET('Water Data'!$I$4,0,10*ROW('Water Data'!I48)),NA())</f>
        <v>#N/A</v>
      </c>
      <c r="T54" s="520" t="e">
        <f ca="1">+IF(AND(ISNUMBER(OFFSET('Water Data'!$I$6,0,10*ROW('Water Data'!I48))),'Data Summary'!CI54="Yes"),OFFSET('Water Data'!$I$6,0,10*ROW('Water Data'!I48)),NA())</f>
        <v>#N/A</v>
      </c>
      <c r="U54" s="520" t="e">
        <f ca="1">+IF(AND(ISNUMBER(OFFSET('Water Data'!$I$9,0,10*ROW('Water Data'!I48))),'Data Summary'!CJ54="Yes"),OFFSET('Water Data'!$I$9,0,10*ROW('Water Data'!I48)),NA())</f>
        <v>#N/A</v>
      </c>
      <c r="V54" s="521" t="e">
        <f ca="1">+IF(AND(ISNUMBER(OFFSET('Sanitation Data'!$D$4,0,10*ROW('Sanitation Data'!D48))),'Data Summary'!CK54="Yes"),100-OFFSET('Sanitation Data'!$D$4,0,10*ROW('Sanitation Data'!D48)),NA())</f>
        <v>#N/A</v>
      </c>
      <c r="W54" s="521" t="e">
        <f ca="1">+IF(AND(ISNUMBER(OFFSET('Sanitation Data'!$D$6,0,10*ROW('Sanitation Data'!D48))),'Data Summary'!CL54="Yes"),OFFSET('Sanitation Data'!$D$6,0,10*ROW('Sanitation Data'!D48)),NA())</f>
        <v>#N/A</v>
      </c>
      <c r="X54" s="521" t="e">
        <f ca="1">+IF(AND(ISNUMBER(OFFSET('Sanitation Data'!$D$10,0,10*ROW('Sanitation Data'!D48))),'Data Summary'!CM54="Yes"),OFFSET('Sanitation Data'!$D$10,0,10*ROW('Sanitation Data'!D48)),NA())</f>
        <v>#N/A</v>
      </c>
      <c r="Y54" s="521" t="e">
        <f ca="1">+IF(AND(ISNUMBER(OFFSET('Sanitation Data'!$D$11,0,10*ROW('Sanitation Data'!D48))),'Data Summary'!CN54="Yes"),OFFSET('Sanitation Data'!$D$11,0,10*ROW('Sanitation Data'!D48)),NA())</f>
        <v>#N/A</v>
      </c>
      <c r="Z54" s="521" t="e">
        <f ca="1">+IF(AND(ISNUMBER(OFFSET('Sanitation Data'!$D$12,0,10*ROW('Sanitation Data'!D48))),'Data Summary'!CO54="Yes"),OFFSET('Sanitation Data'!$D$12,0,10*ROW('Sanitation Data'!D48)),NA())</f>
        <v>#N/A</v>
      </c>
      <c r="AA54" s="521" t="e">
        <f ca="1">+IF(AND(ISNUMBER(OFFSET('Sanitation Data'!$E$4,0,10*ROW('Sanitation Data'!E48))),'Data Summary'!CP54="Yes"),100-OFFSET('Sanitation Data'!$E$4,0,10*ROW('Sanitation Data'!E48)),NA())</f>
        <v>#N/A</v>
      </c>
      <c r="AB54" s="521" t="e">
        <f ca="1">+IF(AND(ISNUMBER(OFFSET('Sanitation Data'!$E$6,0,10*ROW('Sanitation Data'!E48))),'Data Summary'!CQ54="Yes"),OFFSET('Sanitation Data'!$E$6,0,10*ROW('Sanitation Data'!E48)),NA())</f>
        <v>#N/A</v>
      </c>
      <c r="AC54" s="521" t="e">
        <f ca="1">+IF(AND(ISNUMBER(OFFSET('Sanitation Data'!$E$10,0,10*ROW('Sanitation Data'!E48))),'Data Summary'!CR54="Yes"),OFFSET('Sanitation Data'!$E$10,0,10*ROW('Sanitation Data'!E48)),NA())</f>
        <v>#N/A</v>
      </c>
      <c r="AD54" s="521" t="e">
        <f ca="1">+IF(AND(ISNUMBER(OFFSET('Sanitation Data'!$E$11,0,10*ROW('Sanitation Data'!E48))),'Data Summary'!CS54="Yes"),OFFSET('Sanitation Data'!$E$11,0,10*ROW('Sanitation Data'!E48)),NA())</f>
        <v>#N/A</v>
      </c>
      <c r="AE54" s="521" t="e">
        <f ca="1">+IF(AND(ISNUMBER(OFFSET('Sanitation Data'!$E$12,0,10*ROW('Sanitation Data'!E48))),'Data Summary'!CT54="Yes"),OFFSET('Sanitation Data'!$E$12,0,10*ROW('Sanitation Data'!E48)),NA())</f>
        <v>#N/A</v>
      </c>
      <c r="AF54" s="521" t="e">
        <f ca="1">+IF(AND(ISNUMBER(OFFSET('Sanitation Data'!$F$4,0,10*ROW('Sanitation Data'!F48))),'Data Summary'!CU54="Yes"),100-OFFSET('Sanitation Data'!$F$4,0,10*ROW('Sanitation Data'!F48)),NA())</f>
        <v>#N/A</v>
      </c>
      <c r="AG54" s="521" t="e">
        <f ca="1">+IF(AND(ISNUMBER(OFFSET('Sanitation Data'!$F$6,0,10*ROW('Sanitation Data'!F48))),'Data Summary'!CV54="Yes"),OFFSET('Sanitation Data'!$F$6,0,10*ROW('Sanitation Data'!F48)),NA())</f>
        <v>#N/A</v>
      </c>
      <c r="AH54" s="521" t="e">
        <f ca="1">+IF(AND(ISNUMBER(OFFSET('Sanitation Data'!$F$10,0,10*ROW('Sanitation Data'!F48))),'Data Summary'!CW54="Yes"),OFFSET('Sanitation Data'!$F$10,0,10*ROW('Sanitation Data'!F48)),NA())</f>
        <v>#N/A</v>
      </c>
      <c r="AI54" s="521" t="e">
        <f ca="1">+IF(AND(ISNUMBER(OFFSET('Sanitation Data'!$F$11,0,10*ROW('Sanitation Data'!F48))),'Data Summary'!CX54="Yes"),OFFSET('Sanitation Data'!$F$11,0,10*ROW('Sanitation Data'!F48)),NA())</f>
        <v>#N/A</v>
      </c>
      <c r="AJ54" s="521" t="e">
        <f ca="1">+IF(AND(ISNUMBER(OFFSET('Sanitation Data'!$F$12,0,10*ROW('Sanitation Data'!F48))),'Data Summary'!CY54="Yes"),OFFSET('Sanitation Data'!$F$12,0,10*ROW('Sanitation Data'!F48)),NA())</f>
        <v>#N/A</v>
      </c>
      <c r="AK54" s="521" t="e">
        <f ca="1">+IF(AND(ISNUMBER(OFFSET('Sanitation Data'!$G$4,0,10*ROW('Sanitation Data'!G48))),'Data Summary'!CZ54="Yes"),100-OFFSET('Sanitation Data'!$G$4,0,10*ROW('Sanitation Data'!G48)),NA())</f>
        <v>#N/A</v>
      </c>
      <c r="AL54" s="521" t="e">
        <f ca="1">+IF(AND(ISNUMBER(OFFSET('Sanitation Data'!$G$6,0,10*ROW('Sanitation Data'!G48))),'Data Summary'!DA54="Yes"),OFFSET('Sanitation Data'!$G$6,0,10*ROW('Sanitation Data'!G48)),NA())</f>
        <v>#N/A</v>
      </c>
      <c r="AM54" s="521" t="e">
        <f ca="1">+IF(AND(ISNUMBER(OFFSET('Sanitation Data'!$G$10,0,10*ROW('Sanitation Data'!G48))),'Data Summary'!DB54="Yes"),OFFSET('Sanitation Data'!$G$10,0,10*ROW('Sanitation Data'!G48)),NA())</f>
        <v>#N/A</v>
      </c>
      <c r="AN54" s="521" t="e">
        <f ca="1">+IF(AND(ISNUMBER(OFFSET('Sanitation Data'!$G$11,0,10*ROW('Sanitation Data'!G48))),'Data Summary'!DC54="Yes"),OFFSET('Sanitation Data'!$G$11,0,10*ROW('Sanitation Data'!G48)),NA())</f>
        <v>#N/A</v>
      </c>
      <c r="AO54" s="521" t="e">
        <f ca="1">+IF(AND(ISNUMBER(OFFSET('Sanitation Data'!$G$12,0,10*ROW('Sanitation Data'!G48))),'Data Summary'!DD54="Yes"),OFFSET('Sanitation Data'!$G$12,0,10*ROW('Sanitation Data'!G48)),NA())</f>
        <v>#N/A</v>
      </c>
      <c r="AP54" s="521" t="e">
        <f ca="1">+IF(AND(ISNUMBER(OFFSET('Sanitation Data'!$H$4,0,10*ROW('Sanitation Data'!H48))),'Data Summary'!DE54="Yes"),100-OFFSET('Sanitation Data'!$H$4,0,10*ROW('Sanitation Data'!H48)),NA())</f>
        <v>#N/A</v>
      </c>
      <c r="AQ54" s="521" t="e">
        <f ca="1">+IF(AND(ISNUMBER(OFFSET('Sanitation Data'!$H$6,0,10*ROW('Sanitation Data'!H48))),'Data Summary'!DF54="Yes"),OFFSET('Sanitation Data'!$H$6,0,10*ROW('Sanitation Data'!H48)),NA())</f>
        <v>#N/A</v>
      </c>
      <c r="AR54" s="521" t="e">
        <f ca="1">+IF(AND(ISNUMBER(OFFSET('Sanitation Data'!$H$10,0,10*ROW('Sanitation Data'!H48))),'Data Summary'!DG54="Yes"),OFFSET('Sanitation Data'!$H$10,0,10*ROW('Sanitation Data'!H48)),NA())</f>
        <v>#N/A</v>
      </c>
      <c r="AS54" s="521" t="e">
        <f ca="1">+IF(AND(ISNUMBER(OFFSET('Sanitation Data'!$H$11,0,10*ROW('Sanitation Data'!H48))),'Data Summary'!DH54="Yes"),OFFSET('Sanitation Data'!$H$11,0,10*ROW('Sanitation Data'!H48)),NA())</f>
        <v>#N/A</v>
      </c>
      <c r="AT54" s="521" t="e">
        <f ca="1">+IF(AND(ISNUMBER(OFFSET('Sanitation Data'!$H$12,0,10*ROW('Sanitation Data'!H48))),'Data Summary'!DI54="Yes"),OFFSET('Sanitation Data'!$H$12,0,10*ROW('Sanitation Data'!H48)),NA())</f>
        <v>#N/A</v>
      </c>
      <c r="AU54" s="521" t="e">
        <f ca="1">+IF(AND(ISNUMBER(OFFSET('Sanitation Data'!$I$4,0,10*ROW('Sanitation Data'!I48))),'Data Summary'!DJ54="Yes"),100-OFFSET('Sanitation Data'!$I$4,0,10*ROW('Sanitation Data'!I48)),NA())</f>
        <v>#N/A</v>
      </c>
      <c r="AV54" s="521" t="e">
        <f ca="1">+IF(AND(ISNUMBER(OFFSET('Sanitation Data'!$I$6,0,10*ROW('Sanitation Data'!I48))),'Data Summary'!DK54="Yes"),OFFSET('Sanitation Data'!$I$6,0,10*ROW('Sanitation Data'!I48)),NA())</f>
        <v>#N/A</v>
      </c>
      <c r="AW54" s="521" t="e">
        <f ca="1">+IF(AND(ISNUMBER(OFFSET('Sanitation Data'!$I$10,0,10*ROW('Sanitation Data'!I48))),'Data Summary'!DL54="Yes"),OFFSET('Sanitation Data'!$I$10,0,10*ROW('Sanitation Data'!I48)),NA())</f>
        <v>#N/A</v>
      </c>
      <c r="AX54" s="521" t="e">
        <f ca="1">+IF(AND(ISNUMBER(OFFSET('Sanitation Data'!$I$11,0,10*ROW('Sanitation Data'!I48))),'Data Summary'!DM54="Yes"),OFFSET('Sanitation Data'!$I$11,0,10*ROW('Sanitation Data'!I48)),NA())</f>
        <v>#N/A</v>
      </c>
      <c r="AY54" s="521" t="e">
        <f ca="1">+IF(AND(ISNUMBER(OFFSET('Sanitation Data'!$I$12,0,10*ROW('Sanitation Data'!I48))),'Data Summary'!DN54="Yes"),OFFSET('Sanitation Data'!$I$12,0,10*ROW('Sanitation Data'!I48)),NA())</f>
        <v>#N/A</v>
      </c>
      <c r="AZ54" s="522" t="e">
        <f ca="1">+IF(AND(ISNUMBER(OFFSET('Hygiene Data'!$D$5,0,10*ROW('Hygiene Data'!D48))),'Data Summary'!DO54="Yes"),OFFSET('Hygiene Data'!$D$5,0,10*ROW('Hygiene Data'!D48)),NA())</f>
        <v>#N/A</v>
      </c>
      <c r="BA54" s="522" t="e">
        <f ca="1">+IF(AND(ISNUMBER(OFFSET('Hygiene Data'!$D$7,0,10*ROW('Hygiene Data'!D48))),'Data Summary'!DP54="Yes"),OFFSET('Hygiene Data'!$D$7,0,10*ROW('Hygiene Data'!D48)),NA())</f>
        <v>#N/A</v>
      </c>
      <c r="BB54" s="522" t="e">
        <f ca="1">+IF(AND(ISNUMBER(OFFSET('Hygiene Data'!$D$9,0,10*ROW('Hygiene Data'!D48))),'Data Summary'!DQ54="Yes"),OFFSET('Hygiene Data'!$D$9,0,10*ROW('Hygiene Data'!D48)),NA())</f>
        <v>#N/A</v>
      </c>
      <c r="BC54" s="522" t="e">
        <f ca="1">+IF(AND(ISNUMBER(OFFSET('Hygiene Data'!$E$5,0,10*ROW('Hygiene Data'!E48))),'Data Summary'!DR54="Yes"),OFFSET('Hygiene Data'!$E$5,0,10*ROW('Hygiene Data'!E48)),NA())</f>
        <v>#N/A</v>
      </c>
      <c r="BD54" s="522" t="e">
        <f ca="1">+IF(AND(ISNUMBER(OFFSET('Hygiene Data'!$E$7,0,10*ROW('Hygiene Data'!E48))),'Data Summary'!DS54="Yes"),OFFSET('Hygiene Data'!$E$7,0,10*ROW('Hygiene Data'!E48)),NA())</f>
        <v>#N/A</v>
      </c>
      <c r="BE54" s="522" t="e">
        <f ca="1">+IF(AND(ISNUMBER(OFFSET('Hygiene Data'!$E$9,0,10*ROW('Hygiene Data'!E48))),'Data Summary'!DT54="Yes"),OFFSET('Hygiene Data'!$E$9,0,10*ROW('Hygiene Data'!E48)),NA())</f>
        <v>#N/A</v>
      </c>
      <c r="BF54" s="522" t="e">
        <f ca="1">+IF(AND(ISNUMBER(OFFSET('Hygiene Data'!$F$5,0,10*ROW('Hygiene Data'!F48))),'Data Summary'!DU54="Yes"),OFFSET('Hygiene Data'!$F$5,0,10*ROW('Hygiene Data'!F48)),NA())</f>
        <v>#N/A</v>
      </c>
      <c r="BG54" s="522" t="e">
        <f ca="1">+IF(AND(ISNUMBER(OFFSET('Hygiene Data'!$F$7,0,10*ROW('Hygiene Data'!F48))),'Data Summary'!DV54="Yes"),OFFSET('Hygiene Data'!$F$7,0,10*ROW('Hygiene Data'!F48)),NA())</f>
        <v>#N/A</v>
      </c>
      <c r="BH54" s="522" t="e">
        <f ca="1">+IF(AND(ISNUMBER(OFFSET('Hygiene Data'!$F$9,0,10*ROW('Hygiene Data'!F48))),'Data Summary'!DW54="Yes"),OFFSET('Hygiene Data'!$F$9,0,10*ROW('Hygiene Data'!F48)),NA())</f>
        <v>#N/A</v>
      </c>
      <c r="BI54" s="522" t="e">
        <f ca="1">+IF(AND(ISNUMBER(OFFSET('Hygiene Data'!$G$5,0,10*ROW('Hygiene Data'!G48))),'Data Summary'!DX54="Yes"),OFFSET('Hygiene Data'!$G$5,0,10*ROW('Hygiene Data'!G48)),NA())</f>
        <v>#N/A</v>
      </c>
      <c r="BJ54" s="522" t="e">
        <f ca="1">+IF(AND(ISNUMBER(OFFSET('Hygiene Data'!$G$7,0,10*ROW('Hygiene Data'!G48))),'Data Summary'!DY54="Yes"),OFFSET('Hygiene Data'!$G$7,0,10*ROW('Hygiene Data'!G48)),NA())</f>
        <v>#N/A</v>
      </c>
      <c r="BK54" s="522" t="e">
        <f ca="1">+IF(AND(ISNUMBER(OFFSET('Hygiene Data'!$G$9,0,10*ROW('Hygiene Data'!G48))),'Data Summary'!DZ54="Yes"),OFFSET('Hygiene Data'!$G$9,0,10*ROW('Hygiene Data'!G48)),NA())</f>
        <v>#N/A</v>
      </c>
      <c r="BL54" s="522" t="e">
        <f ca="1">+IF(AND(ISNUMBER(OFFSET('Hygiene Data'!$H$5,0,10*ROW('Hygiene Data'!H48))),'Data Summary'!EA54="Yes"),OFFSET('Hygiene Data'!$H$5,0,10*ROW('Hygiene Data'!H48)),NA())</f>
        <v>#N/A</v>
      </c>
      <c r="BM54" s="522" t="e">
        <f ca="1">+IF(AND(ISNUMBER(OFFSET('Hygiene Data'!$H$7,0,10*ROW('Hygiene Data'!H48))),'Data Summary'!EB54="Yes"),OFFSET('Hygiene Data'!$H$7,0,10*ROW('Hygiene Data'!H48)),NA())</f>
        <v>#N/A</v>
      </c>
      <c r="BN54" s="522" t="e">
        <f ca="1">+IF(AND(ISNUMBER(OFFSET('Hygiene Data'!$H$9,0,10*ROW('Hygiene Data'!H48))),'Data Summary'!EC54="Yes"),OFFSET('Hygiene Data'!$H$9,0,10*ROW('Hygiene Data'!H48)),NA())</f>
        <v>#N/A</v>
      </c>
      <c r="BO54" s="522" t="e">
        <f ca="1">+IF(AND(ISNUMBER(OFFSET('Hygiene Data'!$I$5,0,10*ROW('Hygiene Data'!I48))),'Data Summary'!ED54="Yes"),OFFSET('Hygiene Data'!$I$5,0,10*ROW('Hygiene Data'!I48)),NA())</f>
        <v>#N/A</v>
      </c>
      <c r="BP54" s="522" t="e">
        <f ca="1">+IF(AND(ISNUMBER(OFFSET('Hygiene Data'!$I$7,0,10*ROW('Hygiene Data'!I48))),'Data Summary'!EE54="Yes"),OFFSET('Hygiene Data'!$I$7,0,10*ROW('Hygiene Data'!I48)),NA())</f>
        <v>#N/A</v>
      </c>
      <c r="BQ54" s="522" t="e">
        <f ca="1">+IF(AND(ISNUMBER(OFFSET('Hygiene Data'!$I$9,0,10*ROW('Hygiene Data'!I48))),'Data Summary'!EF54="Yes"),OFFSET('Hygiene Data'!$I$9,0,10*ROW('Hygiene Data'!I48)),NA())</f>
        <v>#N/A</v>
      </c>
    </row>
    <row r="55" spans="1:69" x14ac:dyDescent="0.25">
      <c r="A55" s="518" t="e">
        <f ca="1">+RIGHT('Data Summary'!A55,LEN('Data Summary'!A55)-9)</f>
        <v>#VALUE!</v>
      </c>
      <c r="B55" s="492" t="str">
        <f ca="1">+IF(ISTEXT('Data Summary'!B55),'Data Summary'!B55,"")</f>
        <v/>
      </c>
      <c r="C55" s="519" t="e">
        <f ca="1">+VALUE('Data Summary'!C55)</f>
        <v>#VALUE!</v>
      </c>
      <c r="D55" s="520" t="e">
        <f ca="1">+IF(AND(ISNUMBER(OFFSET('Water Data'!$D$4,0,10*ROW('Water Data'!D49))),'Data Summary'!BS55="Yes"),100-OFFSET('Water Data'!$D$4,0,10*ROW('Water Data'!D49)),NA())</f>
        <v>#N/A</v>
      </c>
      <c r="E55" s="520" t="e">
        <f ca="1">+IF(AND(ISNUMBER(OFFSET('Water Data'!$D$6,0,10*ROW('Water Data'!D49))),'Data Summary'!BT55="Yes"),OFFSET('Water Data'!$D$6,0,10*ROW('Water Data'!D49)),NA())</f>
        <v>#N/A</v>
      </c>
      <c r="F55" s="520" t="e">
        <f ca="1">+IF(AND(ISNUMBER(OFFSET('Water Data'!$D$9,0,10*ROW('Water Data'!D49))),'Data Summary'!BU55="Yes"),OFFSET('Water Data'!$D$9,0,10*ROW('Water Data'!D49)),NA())</f>
        <v>#N/A</v>
      </c>
      <c r="G55" s="520" t="e">
        <f ca="1">+IF(AND(ISNUMBER(OFFSET('Water Data'!$E$4,0,10*ROW('Water Data'!E49))),'Data Summary'!BV55="Yes"),100-OFFSET('Water Data'!$E$4,0,10*ROW('Water Data'!E49)),NA())</f>
        <v>#N/A</v>
      </c>
      <c r="H55" s="520" t="e">
        <f ca="1">+IF(AND(ISNUMBER(OFFSET('Water Data'!$E$6,0,10*ROW('Water Data'!E49))),'Data Summary'!BW55="Yes"),OFFSET('Water Data'!$E$6,0,10*ROW('Water Data'!E49)),NA())</f>
        <v>#N/A</v>
      </c>
      <c r="I55" s="520" t="e">
        <f ca="1">+IF(AND(ISNUMBER(OFFSET('Water Data'!$E$9,0,10*ROW('Water Data'!E49))),'Data Summary'!BX55="Yes"),OFFSET('Water Data'!$E$9,0,10*ROW('Water Data'!E49)),NA())</f>
        <v>#N/A</v>
      </c>
      <c r="J55" s="520" t="e">
        <f ca="1">+IF(AND(ISNUMBER(OFFSET('Water Data'!$F$4,0,10*ROW('Water Data'!F49))),'Data Summary'!BY55="Yes"),100-OFFSET('Water Data'!$F$4,0,10*ROW('Water Data'!F49)),NA())</f>
        <v>#N/A</v>
      </c>
      <c r="K55" s="520" t="e">
        <f ca="1">+IF(AND(ISNUMBER(OFFSET('Water Data'!$F$6,0,10*ROW('Water Data'!F49))),'Data Summary'!BZ55="Yes"),OFFSET('Water Data'!$F$6,0,10*ROW('Water Data'!F49)),NA())</f>
        <v>#N/A</v>
      </c>
      <c r="L55" s="520" t="e">
        <f ca="1">+IF(AND(ISNUMBER(OFFSET('Water Data'!$F$9,0,10*ROW('Water Data'!F49))),'Data Summary'!CA55="Yes"),OFFSET('Water Data'!$F$9,0,10*ROW('Water Data'!F49)),NA())</f>
        <v>#N/A</v>
      </c>
      <c r="M55" s="520" t="e">
        <f ca="1">+IF(AND(ISNUMBER(OFFSET('Water Data'!$G$4,0,10*ROW('Water Data'!G49))),'Data Summary'!CB55="Yes"),100-OFFSET('Water Data'!$G$4,0,10*ROW('Water Data'!G49)),NA())</f>
        <v>#N/A</v>
      </c>
      <c r="N55" s="520" t="e">
        <f ca="1">+IF(AND(ISNUMBER(OFFSET('Water Data'!$G$6,0,10*ROW('Water Data'!G49))),'Data Summary'!CC55="Yes"),OFFSET('Water Data'!$G$6,0,10*ROW('Water Data'!G49)),NA())</f>
        <v>#N/A</v>
      </c>
      <c r="O55" s="520" t="e">
        <f ca="1">+IF(AND(ISNUMBER(OFFSET('Water Data'!$G$9,0,10*ROW('Water Data'!G49))),'Data Summary'!CD55="Yes"),OFFSET('Water Data'!$G$9,0,10*ROW('Water Data'!G49)),NA())</f>
        <v>#N/A</v>
      </c>
      <c r="P55" s="520" t="e">
        <f ca="1">+IF(AND(ISNUMBER(OFFSET('Water Data'!$H$4,0,10*ROW('Water Data'!H49))),'Data Summary'!CE55="Yes"),100-OFFSET('Water Data'!$H$4,0,10*ROW('Water Data'!H49)),NA())</f>
        <v>#N/A</v>
      </c>
      <c r="Q55" s="520" t="e">
        <f ca="1">+IF(AND(ISNUMBER(OFFSET('Water Data'!$H$6,0,10*ROW('Water Data'!H49))),'Data Summary'!CF55="Yes"),OFFSET('Water Data'!$H$6,0,10*ROW('Water Data'!H49)),NA())</f>
        <v>#N/A</v>
      </c>
      <c r="R55" s="520" t="e">
        <f ca="1">+IF(AND(ISNUMBER(OFFSET('Water Data'!$H$9,0,10*ROW('Water Data'!H49))),'Data Summary'!CG55="Yes"),OFFSET('Water Data'!$H$9,0,10*ROW('Water Data'!H49)),NA())</f>
        <v>#N/A</v>
      </c>
      <c r="S55" s="520" t="e">
        <f ca="1">+IF(AND(ISNUMBER(OFFSET('Water Data'!$I$4,0,10*ROW('Water Data'!I49))),'Data Summary'!CH55="Yes"),100-OFFSET('Water Data'!$I$4,0,10*ROW('Water Data'!I49)),NA())</f>
        <v>#N/A</v>
      </c>
      <c r="T55" s="520" t="e">
        <f ca="1">+IF(AND(ISNUMBER(OFFSET('Water Data'!$I$6,0,10*ROW('Water Data'!I49))),'Data Summary'!CI55="Yes"),OFFSET('Water Data'!$I$6,0,10*ROW('Water Data'!I49)),NA())</f>
        <v>#N/A</v>
      </c>
      <c r="U55" s="520" t="e">
        <f ca="1">+IF(AND(ISNUMBER(OFFSET('Water Data'!$I$9,0,10*ROW('Water Data'!I49))),'Data Summary'!CJ55="Yes"),OFFSET('Water Data'!$I$9,0,10*ROW('Water Data'!I49)),NA())</f>
        <v>#N/A</v>
      </c>
      <c r="V55" s="521" t="e">
        <f ca="1">+IF(AND(ISNUMBER(OFFSET('Sanitation Data'!$D$4,0,10*ROW('Sanitation Data'!D49))),'Data Summary'!CK55="Yes"),100-OFFSET('Sanitation Data'!$D$4,0,10*ROW('Sanitation Data'!D49)),NA())</f>
        <v>#N/A</v>
      </c>
      <c r="W55" s="521" t="e">
        <f ca="1">+IF(AND(ISNUMBER(OFFSET('Sanitation Data'!$D$6,0,10*ROW('Sanitation Data'!D49))),'Data Summary'!CL55="Yes"),OFFSET('Sanitation Data'!$D$6,0,10*ROW('Sanitation Data'!D49)),NA())</f>
        <v>#N/A</v>
      </c>
      <c r="X55" s="521" t="e">
        <f ca="1">+IF(AND(ISNUMBER(OFFSET('Sanitation Data'!$D$10,0,10*ROW('Sanitation Data'!D49))),'Data Summary'!CM55="Yes"),OFFSET('Sanitation Data'!$D$10,0,10*ROW('Sanitation Data'!D49)),NA())</f>
        <v>#N/A</v>
      </c>
      <c r="Y55" s="521" t="e">
        <f ca="1">+IF(AND(ISNUMBER(OFFSET('Sanitation Data'!$D$11,0,10*ROW('Sanitation Data'!D49))),'Data Summary'!CN55="Yes"),OFFSET('Sanitation Data'!$D$11,0,10*ROW('Sanitation Data'!D49)),NA())</f>
        <v>#N/A</v>
      </c>
      <c r="Z55" s="521" t="e">
        <f ca="1">+IF(AND(ISNUMBER(OFFSET('Sanitation Data'!$D$12,0,10*ROW('Sanitation Data'!D49))),'Data Summary'!CO55="Yes"),OFFSET('Sanitation Data'!$D$12,0,10*ROW('Sanitation Data'!D49)),NA())</f>
        <v>#N/A</v>
      </c>
      <c r="AA55" s="521" t="e">
        <f ca="1">+IF(AND(ISNUMBER(OFFSET('Sanitation Data'!$E$4,0,10*ROW('Sanitation Data'!E49))),'Data Summary'!CP55="Yes"),100-OFFSET('Sanitation Data'!$E$4,0,10*ROW('Sanitation Data'!E49)),NA())</f>
        <v>#N/A</v>
      </c>
      <c r="AB55" s="521" t="e">
        <f ca="1">+IF(AND(ISNUMBER(OFFSET('Sanitation Data'!$E$6,0,10*ROW('Sanitation Data'!E49))),'Data Summary'!CQ55="Yes"),OFFSET('Sanitation Data'!$E$6,0,10*ROW('Sanitation Data'!E49)),NA())</f>
        <v>#N/A</v>
      </c>
      <c r="AC55" s="521" t="e">
        <f ca="1">+IF(AND(ISNUMBER(OFFSET('Sanitation Data'!$E$10,0,10*ROW('Sanitation Data'!E49))),'Data Summary'!CR55="Yes"),OFFSET('Sanitation Data'!$E$10,0,10*ROW('Sanitation Data'!E49)),NA())</f>
        <v>#N/A</v>
      </c>
      <c r="AD55" s="521" t="e">
        <f ca="1">+IF(AND(ISNUMBER(OFFSET('Sanitation Data'!$E$11,0,10*ROW('Sanitation Data'!E49))),'Data Summary'!CS55="Yes"),OFFSET('Sanitation Data'!$E$11,0,10*ROW('Sanitation Data'!E49)),NA())</f>
        <v>#N/A</v>
      </c>
      <c r="AE55" s="521" t="e">
        <f ca="1">+IF(AND(ISNUMBER(OFFSET('Sanitation Data'!$E$12,0,10*ROW('Sanitation Data'!E49))),'Data Summary'!CT55="Yes"),OFFSET('Sanitation Data'!$E$12,0,10*ROW('Sanitation Data'!E49)),NA())</f>
        <v>#N/A</v>
      </c>
      <c r="AF55" s="521" t="e">
        <f ca="1">+IF(AND(ISNUMBER(OFFSET('Sanitation Data'!$F$4,0,10*ROW('Sanitation Data'!F49))),'Data Summary'!CU55="Yes"),100-OFFSET('Sanitation Data'!$F$4,0,10*ROW('Sanitation Data'!F49)),NA())</f>
        <v>#N/A</v>
      </c>
      <c r="AG55" s="521" t="e">
        <f ca="1">+IF(AND(ISNUMBER(OFFSET('Sanitation Data'!$F$6,0,10*ROW('Sanitation Data'!F49))),'Data Summary'!CV55="Yes"),OFFSET('Sanitation Data'!$F$6,0,10*ROW('Sanitation Data'!F49)),NA())</f>
        <v>#N/A</v>
      </c>
      <c r="AH55" s="521" t="e">
        <f ca="1">+IF(AND(ISNUMBER(OFFSET('Sanitation Data'!$F$10,0,10*ROW('Sanitation Data'!F49))),'Data Summary'!CW55="Yes"),OFFSET('Sanitation Data'!$F$10,0,10*ROW('Sanitation Data'!F49)),NA())</f>
        <v>#N/A</v>
      </c>
      <c r="AI55" s="521" t="e">
        <f ca="1">+IF(AND(ISNUMBER(OFFSET('Sanitation Data'!$F$11,0,10*ROW('Sanitation Data'!F49))),'Data Summary'!CX55="Yes"),OFFSET('Sanitation Data'!$F$11,0,10*ROW('Sanitation Data'!F49)),NA())</f>
        <v>#N/A</v>
      </c>
      <c r="AJ55" s="521" t="e">
        <f ca="1">+IF(AND(ISNUMBER(OFFSET('Sanitation Data'!$F$12,0,10*ROW('Sanitation Data'!F49))),'Data Summary'!CY55="Yes"),OFFSET('Sanitation Data'!$F$12,0,10*ROW('Sanitation Data'!F49)),NA())</f>
        <v>#N/A</v>
      </c>
      <c r="AK55" s="521" t="e">
        <f ca="1">+IF(AND(ISNUMBER(OFFSET('Sanitation Data'!$G$4,0,10*ROW('Sanitation Data'!G49))),'Data Summary'!CZ55="Yes"),100-OFFSET('Sanitation Data'!$G$4,0,10*ROW('Sanitation Data'!G49)),NA())</f>
        <v>#N/A</v>
      </c>
      <c r="AL55" s="521" t="e">
        <f ca="1">+IF(AND(ISNUMBER(OFFSET('Sanitation Data'!$G$6,0,10*ROW('Sanitation Data'!G49))),'Data Summary'!DA55="Yes"),OFFSET('Sanitation Data'!$G$6,0,10*ROW('Sanitation Data'!G49)),NA())</f>
        <v>#N/A</v>
      </c>
      <c r="AM55" s="521" t="e">
        <f ca="1">+IF(AND(ISNUMBER(OFFSET('Sanitation Data'!$G$10,0,10*ROW('Sanitation Data'!G49))),'Data Summary'!DB55="Yes"),OFFSET('Sanitation Data'!$G$10,0,10*ROW('Sanitation Data'!G49)),NA())</f>
        <v>#N/A</v>
      </c>
      <c r="AN55" s="521" t="e">
        <f ca="1">+IF(AND(ISNUMBER(OFFSET('Sanitation Data'!$G$11,0,10*ROW('Sanitation Data'!G49))),'Data Summary'!DC55="Yes"),OFFSET('Sanitation Data'!$G$11,0,10*ROW('Sanitation Data'!G49)),NA())</f>
        <v>#N/A</v>
      </c>
      <c r="AO55" s="521" t="e">
        <f ca="1">+IF(AND(ISNUMBER(OFFSET('Sanitation Data'!$G$12,0,10*ROW('Sanitation Data'!G49))),'Data Summary'!DD55="Yes"),OFFSET('Sanitation Data'!$G$12,0,10*ROW('Sanitation Data'!G49)),NA())</f>
        <v>#N/A</v>
      </c>
      <c r="AP55" s="521" t="e">
        <f ca="1">+IF(AND(ISNUMBER(OFFSET('Sanitation Data'!$H$4,0,10*ROW('Sanitation Data'!H49))),'Data Summary'!DE55="Yes"),100-OFFSET('Sanitation Data'!$H$4,0,10*ROW('Sanitation Data'!H49)),NA())</f>
        <v>#N/A</v>
      </c>
      <c r="AQ55" s="521" t="e">
        <f ca="1">+IF(AND(ISNUMBER(OFFSET('Sanitation Data'!$H$6,0,10*ROW('Sanitation Data'!H49))),'Data Summary'!DF55="Yes"),OFFSET('Sanitation Data'!$H$6,0,10*ROW('Sanitation Data'!H49)),NA())</f>
        <v>#N/A</v>
      </c>
      <c r="AR55" s="521" t="e">
        <f ca="1">+IF(AND(ISNUMBER(OFFSET('Sanitation Data'!$H$10,0,10*ROW('Sanitation Data'!H49))),'Data Summary'!DG55="Yes"),OFFSET('Sanitation Data'!$H$10,0,10*ROW('Sanitation Data'!H49)),NA())</f>
        <v>#N/A</v>
      </c>
      <c r="AS55" s="521" t="e">
        <f ca="1">+IF(AND(ISNUMBER(OFFSET('Sanitation Data'!$H$11,0,10*ROW('Sanitation Data'!H49))),'Data Summary'!DH55="Yes"),OFFSET('Sanitation Data'!$H$11,0,10*ROW('Sanitation Data'!H49)),NA())</f>
        <v>#N/A</v>
      </c>
      <c r="AT55" s="521" t="e">
        <f ca="1">+IF(AND(ISNUMBER(OFFSET('Sanitation Data'!$H$12,0,10*ROW('Sanitation Data'!H49))),'Data Summary'!DI55="Yes"),OFFSET('Sanitation Data'!$H$12,0,10*ROW('Sanitation Data'!H49)),NA())</f>
        <v>#N/A</v>
      </c>
      <c r="AU55" s="521" t="e">
        <f ca="1">+IF(AND(ISNUMBER(OFFSET('Sanitation Data'!$I$4,0,10*ROW('Sanitation Data'!I49))),'Data Summary'!DJ55="Yes"),100-OFFSET('Sanitation Data'!$I$4,0,10*ROW('Sanitation Data'!I49)),NA())</f>
        <v>#N/A</v>
      </c>
      <c r="AV55" s="521" t="e">
        <f ca="1">+IF(AND(ISNUMBER(OFFSET('Sanitation Data'!$I$6,0,10*ROW('Sanitation Data'!I49))),'Data Summary'!DK55="Yes"),OFFSET('Sanitation Data'!$I$6,0,10*ROW('Sanitation Data'!I49)),NA())</f>
        <v>#N/A</v>
      </c>
      <c r="AW55" s="521" t="e">
        <f ca="1">+IF(AND(ISNUMBER(OFFSET('Sanitation Data'!$I$10,0,10*ROW('Sanitation Data'!I49))),'Data Summary'!DL55="Yes"),OFFSET('Sanitation Data'!$I$10,0,10*ROW('Sanitation Data'!I49)),NA())</f>
        <v>#N/A</v>
      </c>
      <c r="AX55" s="521" t="e">
        <f ca="1">+IF(AND(ISNUMBER(OFFSET('Sanitation Data'!$I$11,0,10*ROW('Sanitation Data'!I49))),'Data Summary'!DM55="Yes"),OFFSET('Sanitation Data'!$I$11,0,10*ROW('Sanitation Data'!I49)),NA())</f>
        <v>#N/A</v>
      </c>
      <c r="AY55" s="521" t="e">
        <f ca="1">+IF(AND(ISNUMBER(OFFSET('Sanitation Data'!$I$12,0,10*ROW('Sanitation Data'!I49))),'Data Summary'!DN55="Yes"),OFFSET('Sanitation Data'!$I$12,0,10*ROW('Sanitation Data'!I49)),NA())</f>
        <v>#N/A</v>
      </c>
      <c r="AZ55" s="522" t="e">
        <f ca="1">+IF(AND(ISNUMBER(OFFSET('Hygiene Data'!$D$5,0,10*ROW('Hygiene Data'!D49))),'Data Summary'!DO55="Yes"),OFFSET('Hygiene Data'!$D$5,0,10*ROW('Hygiene Data'!D49)),NA())</f>
        <v>#N/A</v>
      </c>
      <c r="BA55" s="522" t="e">
        <f ca="1">+IF(AND(ISNUMBER(OFFSET('Hygiene Data'!$D$7,0,10*ROW('Hygiene Data'!D49))),'Data Summary'!DP55="Yes"),OFFSET('Hygiene Data'!$D$7,0,10*ROW('Hygiene Data'!D49)),NA())</f>
        <v>#N/A</v>
      </c>
      <c r="BB55" s="522" t="e">
        <f ca="1">+IF(AND(ISNUMBER(OFFSET('Hygiene Data'!$D$9,0,10*ROW('Hygiene Data'!D49))),'Data Summary'!DQ55="Yes"),OFFSET('Hygiene Data'!$D$9,0,10*ROW('Hygiene Data'!D49)),NA())</f>
        <v>#N/A</v>
      </c>
      <c r="BC55" s="522" t="e">
        <f ca="1">+IF(AND(ISNUMBER(OFFSET('Hygiene Data'!$E$5,0,10*ROW('Hygiene Data'!E49))),'Data Summary'!DR55="Yes"),OFFSET('Hygiene Data'!$E$5,0,10*ROW('Hygiene Data'!E49)),NA())</f>
        <v>#N/A</v>
      </c>
      <c r="BD55" s="522" t="e">
        <f ca="1">+IF(AND(ISNUMBER(OFFSET('Hygiene Data'!$E$7,0,10*ROW('Hygiene Data'!E49))),'Data Summary'!DS55="Yes"),OFFSET('Hygiene Data'!$E$7,0,10*ROW('Hygiene Data'!E49)),NA())</f>
        <v>#N/A</v>
      </c>
      <c r="BE55" s="522" t="e">
        <f ca="1">+IF(AND(ISNUMBER(OFFSET('Hygiene Data'!$E$9,0,10*ROW('Hygiene Data'!E49))),'Data Summary'!DT55="Yes"),OFFSET('Hygiene Data'!$E$9,0,10*ROW('Hygiene Data'!E49)),NA())</f>
        <v>#N/A</v>
      </c>
      <c r="BF55" s="522" t="e">
        <f ca="1">+IF(AND(ISNUMBER(OFFSET('Hygiene Data'!$F$5,0,10*ROW('Hygiene Data'!F49))),'Data Summary'!DU55="Yes"),OFFSET('Hygiene Data'!$F$5,0,10*ROW('Hygiene Data'!F49)),NA())</f>
        <v>#N/A</v>
      </c>
      <c r="BG55" s="522" t="e">
        <f ca="1">+IF(AND(ISNUMBER(OFFSET('Hygiene Data'!$F$7,0,10*ROW('Hygiene Data'!F49))),'Data Summary'!DV55="Yes"),OFFSET('Hygiene Data'!$F$7,0,10*ROW('Hygiene Data'!F49)),NA())</f>
        <v>#N/A</v>
      </c>
      <c r="BH55" s="522" t="e">
        <f ca="1">+IF(AND(ISNUMBER(OFFSET('Hygiene Data'!$F$9,0,10*ROW('Hygiene Data'!F49))),'Data Summary'!DW55="Yes"),OFFSET('Hygiene Data'!$F$9,0,10*ROW('Hygiene Data'!F49)),NA())</f>
        <v>#N/A</v>
      </c>
      <c r="BI55" s="522" t="e">
        <f ca="1">+IF(AND(ISNUMBER(OFFSET('Hygiene Data'!$G$5,0,10*ROW('Hygiene Data'!G49))),'Data Summary'!DX55="Yes"),OFFSET('Hygiene Data'!$G$5,0,10*ROW('Hygiene Data'!G49)),NA())</f>
        <v>#N/A</v>
      </c>
      <c r="BJ55" s="522" t="e">
        <f ca="1">+IF(AND(ISNUMBER(OFFSET('Hygiene Data'!$G$7,0,10*ROW('Hygiene Data'!G49))),'Data Summary'!DY55="Yes"),OFFSET('Hygiene Data'!$G$7,0,10*ROW('Hygiene Data'!G49)),NA())</f>
        <v>#N/A</v>
      </c>
      <c r="BK55" s="522" t="e">
        <f ca="1">+IF(AND(ISNUMBER(OFFSET('Hygiene Data'!$G$9,0,10*ROW('Hygiene Data'!G49))),'Data Summary'!DZ55="Yes"),OFFSET('Hygiene Data'!$G$9,0,10*ROW('Hygiene Data'!G49)),NA())</f>
        <v>#N/A</v>
      </c>
      <c r="BL55" s="522" t="e">
        <f ca="1">+IF(AND(ISNUMBER(OFFSET('Hygiene Data'!$H$5,0,10*ROW('Hygiene Data'!H49))),'Data Summary'!EA55="Yes"),OFFSET('Hygiene Data'!$H$5,0,10*ROW('Hygiene Data'!H49)),NA())</f>
        <v>#N/A</v>
      </c>
      <c r="BM55" s="522" t="e">
        <f ca="1">+IF(AND(ISNUMBER(OFFSET('Hygiene Data'!$H$7,0,10*ROW('Hygiene Data'!H49))),'Data Summary'!EB55="Yes"),OFFSET('Hygiene Data'!$H$7,0,10*ROW('Hygiene Data'!H49)),NA())</f>
        <v>#N/A</v>
      </c>
      <c r="BN55" s="522" t="e">
        <f ca="1">+IF(AND(ISNUMBER(OFFSET('Hygiene Data'!$H$9,0,10*ROW('Hygiene Data'!H49))),'Data Summary'!EC55="Yes"),OFFSET('Hygiene Data'!$H$9,0,10*ROW('Hygiene Data'!H49)),NA())</f>
        <v>#N/A</v>
      </c>
      <c r="BO55" s="522" t="e">
        <f ca="1">+IF(AND(ISNUMBER(OFFSET('Hygiene Data'!$I$5,0,10*ROW('Hygiene Data'!I49))),'Data Summary'!ED55="Yes"),OFFSET('Hygiene Data'!$I$5,0,10*ROW('Hygiene Data'!I49)),NA())</f>
        <v>#N/A</v>
      </c>
      <c r="BP55" s="522" t="e">
        <f ca="1">+IF(AND(ISNUMBER(OFFSET('Hygiene Data'!$I$7,0,10*ROW('Hygiene Data'!I49))),'Data Summary'!EE55="Yes"),OFFSET('Hygiene Data'!$I$7,0,10*ROW('Hygiene Data'!I49)),NA())</f>
        <v>#N/A</v>
      </c>
      <c r="BQ55" s="522" t="e">
        <f ca="1">+IF(AND(ISNUMBER(OFFSET('Hygiene Data'!$I$9,0,10*ROW('Hygiene Data'!I49))),'Data Summary'!EF55="Yes"),OFFSET('Hygiene Data'!$I$9,0,10*ROW('Hygiene Data'!I49)),NA())</f>
        <v>#N/A</v>
      </c>
    </row>
    <row r="56" spans="1:69" x14ac:dyDescent="0.25">
      <c r="A56" s="518" t="e">
        <f ca="1">+RIGHT('Data Summary'!A56,LEN('Data Summary'!A56)-9)</f>
        <v>#VALUE!</v>
      </c>
      <c r="B56" s="492" t="str">
        <f ca="1">+IF(ISTEXT('Data Summary'!B56),'Data Summary'!B56,"")</f>
        <v/>
      </c>
      <c r="C56" s="519" t="e">
        <f ca="1">+VALUE('Data Summary'!C56)</f>
        <v>#VALUE!</v>
      </c>
      <c r="D56" s="520" t="e">
        <f ca="1">+IF(AND(ISNUMBER(OFFSET('Water Data'!$D$4,0,10*ROW('Water Data'!D50))),'Data Summary'!BS56="Yes"),100-OFFSET('Water Data'!$D$4,0,10*ROW('Water Data'!D50)),NA())</f>
        <v>#N/A</v>
      </c>
      <c r="E56" s="520" t="e">
        <f ca="1">+IF(AND(ISNUMBER(OFFSET('Water Data'!$D$6,0,10*ROW('Water Data'!D50))),'Data Summary'!BT56="Yes"),OFFSET('Water Data'!$D$6,0,10*ROW('Water Data'!D50)),NA())</f>
        <v>#N/A</v>
      </c>
      <c r="F56" s="520" t="e">
        <f ca="1">+IF(AND(ISNUMBER(OFFSET('Water Data'!$D$9,0,10*ROW('Water Data'!D50))),'Data Summary'!BU56="Yes"),OFFSET('Water Data'!$D$9,0,10*ROW('Water Data'!D50)),NA())</f>
        <v>#N/A</v>
      </c>
      <c r="G56" s="520" t="e">
        <f ca="1">+IF(AND(ISNUMBER(OFFSET('Water Data'!$E$4,0,10*ROW('Water Data'!E50))),'Data Summary'!BV56="Yes"),100-OFFSET('Water Data'!$E$4,0,10*ROW('Water Data'!E50)),NA())</f>
        <v>#N/A</v>
      </c>
      <c r="H56" s="520" t="e">
        <f ca="1">+IF(AND(ISNUMBER(OFFSET('Water Data'!$E$6,0,10*ROW('Water Data'!E50))),'Data Summary'!BW56="Yes"),OFFSET('Water Data'!$E$6,0,10*ROW('Water Data'!E50)),NA())</f>
        <v>#N/A</v>
      </c>
      <c r="I56" s="520" t="e">
        <f ca="1">+IF(AND(ISNUMBER(OFFSET('Water Data'!$E$9,0,10*ROW('Water Data'!E50))),'Data Summary'!BX56="Yes"),OFFSET('Water Data'!$E$9,0,10*ROW('Water Data'!E50)),NA())</f>
        <v>#N/A</v>
      </c>
      <c r="J56" s="520" t="e">
        <f ca="1">+IF(AND(ISNUMBER(OFFSET('Water Data'!$F$4,0,10*ROW('Water Data'!F50))),'Data Summary'!BY56="Yes"),100-OFFSET('Water Data'!$F$4,0,10*ROW('Water Data'!F50)),NA())</f>
        <v>#N/A</v>
      </c>
      <c r="K56" s="520" t="e">
        <f ca="1">+IF(AND(ISNUMBER(OFFSET('Water Data'!$F$6,0,10*ROW('Water Data'!F50))),'Data Summary'!BZ56="Yes"),OFFSET('Water Data'!$F$6,0,10*ROW('Water Data'!F50)),NA())</f>
        <v>#N/A</v>
      </c>
      <c r="L56" s="520" t="e">
        <f ca="1">+IF(AND(ISNUMBER(OFFSET('Water Data'!$F$9,0,10*ROW('Water Data'!F50))),'Data Summary'!CA56="Yes"),OFFSET('Water Data'!$F$9,0,10*ROW('Water Data'!F50)),NA())</f>
        <v>#N/A</v>
      </c>
      <c r="M56" s="520" t="e">
        <f ca="1">+IF(AND(ISNUMBER(OFFSET('Water Data'!$G$4,0,10*ROW('Water Data'!G50))),'Data Summary'!CB56="Yes"),100-OFFSET('Water Data'!$G$4,0,10*ROW('Water Data'!G50)),NA())</f>
        <v>#N/A</v>
      </c>
      <c r="N56" s="520" t="e">
        <f ca="1">+IF(AND(ISNUMBER(OFFSET('Water Data'!$G$6,0,10*ROW('Water Data'!G50))),'Data Summary'!CC56="Yes"),OFFSET('Water Data'!$G$6,0,10*ROW('Water Data'!G50)),NA())</f>
        <v>#N/A</v>
      </c>
      <c r="O56" s="520" t="e">
        <f ca="1">+IF(AND(ISNUMBER(OFFSET('Water Data'!$G$9,0,10*ROW('Water Data'!G50))),'Data Summary'!CD56="Yes"),OFFSET('Water Data'!$G$9,0,10*ROW('Water Data'!G50)),NA())</f>
        <v>#N/A</v>
      </c>
      <c r="P56" s="520" t="e">
        <f ca="1">+IF(AND(ISNUMBER(OFFSET('Water Data'!$H$4,0,10*ROW('Water Data'!H50))),'Data Summary'!CE56="Yes"),100-OFFSET('Water Data'!$H$4,0,10*ROW('Water Data'!H50)),NA())</f>
        <v>#N/A</v>
      </c>
      <c r="Q56" s="520" t="e">
        <f ca="1">+IF(AND(ISNUMBER(OFFSET('Water Data'!$H$6,0,10*ROW('Water Data'!H50))),'Data Summary'!CF56="Yes"),OFFSET('Water Data'!$H$6,0,10*ROW('Water Data'!H50)),NA())</f>
        <v>#N/A</v>
      </c>
      <c r="R56" s="520" t="e">
        <f ca="1">+IF(AND(ISNUMBER(OFFSET('Water Data'!$H$9,0,10*ROW('Water Data'!H50))),'Data Summary'!CG56="Yes"),OFFSET('Water Data'!$H$9,0,10*ROW('Water Data'!H50)),NA())</f>
        <v>#N/A</v>
      </c>
      <c r="S56" s="520" t="e">
        <f ca="1">+IF(AND(ISNUMBER(OFFSET('Water Data'!$I$4,0,10*ROW('Water Data'!I50))),'Data Summary'!CH56="Yes"),100-OFFSET('Water Data'!$I$4,0,10*ROW('Water Data'!I50)),NA())</f>
        <v>#N/A</v>
      </c>
      <c r="T56" s="520" t="e">
        <f ca="1">+IF(AND(ISNUMBER(OFFSET('Water Data'!$I$6,0,10*ROW('Water Data'!I50))),'Data Summary'!CI56="Yes"),OFFSET('Water Data'!$I$6,0,10*ROW('Water Data'!I50)),NA())</f>
        <v>#N/A</v>
      </c>
      <c r="U56" s="520" t="e">
        <f ca="1">+IF(AND(ISNUMBER(OFFSET('Water Data'!$I$9,0,10*ROW('Water Data'!I50))),'Data Summary'!CJ56="Yes"),OFFSET('Water Data'!$I$9,0,10*ROW('Water Data'!I50)),NA())</f>
        <v>#N/A</v>
      </c>
      <c r="V56" s="521" t="e">
        <f ca="1">+IF(AND(ISNUMBER(OFFSET('Sanitation Data'!$D$4,0,10*ROW('Sanitation Data'!D50))),'Data Summary'!CK56="Yes"),100-OFFSET('Sanitation Data'!$D$4,0,10*ROW('Sanitation Data'!D50)),NA())</f>
        <v>#N/A</v>
      </c>
      <c r="W56" s="521" t="e">
        <f ca="1">+IF(AND(ISNUMBER(OFFSET('Sanitation Data'!$D$6,0,10*ROW('Sanitation Data'!D50))),'Data Summary'!CL56="Yes"),OFFSET('Sanitation Data'!$D$6,0,10*ROW('Sanitation Data'!D50)),NA())</f>
        <v>#N/A</v>
      </c>
      <c r="X56" s="521" t="e">
        <f ca="1">+IF(AND(ISNUMBER(OFFSET('Sanitation Data'!$D$10,0,10*ROW('Sanitation Data'!D50))),'Data Summary'!CM56="Yes"),OFFSET('Sanitation Data'!$D$10,0,10*ROW('Sanitation Data'!D50)),NA())</f>
        <v>#N/A</v>
      </c>
      <c r="Y56" s="521" t="e">
        <f ca="1">+IF(AND(ISNUMBER(OFFSET('Sanitation Data'!$D$11,0,10*ROW('Sanitation Data'!D50))),'Data Summary'!CN56="Yes"),OFFSET('Sanitation Data'!$D$11,0,10*ROW('Sanitation Data'!D50)),NA())</f>
        <v>#N/A</v>
      </c>
      <c r="Z56" s="521" t="e">
        <f ca="1">+IF(AND(ISNUMBER(OFFSET('Sanitation Data'!$D$12,0,10*ROW('Sanitation Data'!D50))),'Data Summary'!CO56="Yes"),OFFSET('Sanitation Data'!$D$12,0,10*ROW('Sanitation Data'!D50)),NA())</f>
        <v>#N/A</v>
      </c>
      <c r="AA56" s="521" t="e">
        <f ca="1">+IF(AND(ISNUMBER(OFFSET('Sanitation Data'!$E$4,0,10*ROW('Sanitation Data'!E50))),'Data Summary'!CP56="Yes"),100-OFFSET('Sanitation Data'!$E$4,0,10*ROW('Sanitation Data'!E50)),NA())</f>
        <v>#N/A</v>
      </c>
      <c r="AB56" s="521" t="e">
        <f ca="1">+IF(AND(ISNUMBER(OFFSET('Sanitation Data'!$E$6,0,10*ROW('Sanitation Data'!E50))),'Data Summary'!CQ56="Yes"),OFFSET('Sanitation Data'!$E$6,0,10*ROW('Sanitation Data'!E50)),NA())</f>
        <v>#N/A</v>
      </c>
      <c r="AC56" s="521" t="e">
        <f ca="1">+IF(AND(ISNUMBER(OFFSET('Sanitation Data'!$E$10,0,10*ROW('Sanitation Data'!E50))),'Data Summary'!CR56="Yes"),OFFSET('Sanitation Data'!$E$10,0,10*ROW('Sanitation Data'!E50)),NA())</f>
        <v>#N/A</v>
      </c>
      <c r="AD56" s="521" t="e">
        <f ca="1">+IF(AND(ISNUMBER(OFFSET('Sanitation Data'!$E$11,0,10*ROW('Sanitation Data'!E50))),'Data Summary'!CS56="Yes"),OFFSET('Sanitation Data'!$E$11,0,10*ROW('Sanitation Data'!E50)),NA())</f>
        <v>#N/A</v>
      </c>
      <c r="AE56" s="521" t="e">
        <f ca="1">+IF(AND(ISNUMBER(OFFSET('Sanitation Data'!$E$12,0,10*ROW('Sanitation Data'!E50))),'Data Summary'!CT56="Yes"),OFFSET('Sanitation Data'!$E$12,0,10*ROW('Sanitation Data'!E50)),NA())</f>
        <v>#N/A</v>
      </c>
      <c r="AF56" s="521" t="e">
        <f ca="1">+IF(AND(ISNUMBER(OFFSET('Sanitation Data'!$F$4,0,10*ROW('Sanitation Data'!F50))),'Data Summary'!CU56="Yes"),100-OFFSET('Sanitation Data'!$F$4,0,10*ROW('Sanitation Data'!F50)),NA())</f>
        <v>#N/A</v>
      </c>
      <c r="AG56" s="521" t="e">
        <f ca="1">+IF(AND(ISNUMBER(OFFSET('Sanitation Data'!$F$6,0,10*ROW('Sanitation Data'!F50))),'Data Summary'!CV56="Yes"),OFFSET('Sanitation Data'!$F$6,0,10*ROW('Sanitation Data'!F50)),NA())</f>
        <v>#N/A</v>
      </c>
      <c r="AH56" s="521" t="e">
        <f ca="1">+IF(AND(ISNUMBER(OFFSET('Sanitation Data'!$F$10,0,10*ROW('Sanitation Data'!F50))),'Data Summary'!CW56="Yes"),OFFSET('Sanitation Data'!$F$10,0,10*ROW('Sanitation Data'!F50)),NA())</f>
        <v>#N/A</v>
      </c>
      <c r="AI56" s="521" t="e">
        <f ca="1">+IF(AND(ISNUMBER(OFFSET('Sanitation Data'!$F$11,0,10*ROW('Sanitation Data'!F50))),'Data Summary'!CX56="Yes"),OFFSET('Sanitation Data'!$F$11,0,10*ROW('Sanitation Data'!F50)),NA())</f>
        <v>#N/A</v>
      </c>
      <c r="AJ56" s="521" t="e">
        <f ca="1">+IF(AND(ISNUMBER(OFFSET('Sanitation Data'!$F$12,0,10*ROW('Sanitation Data'!F50))),'Data Summary'!CY56="Yes"),OFFSET('Sanitation Data'!$F$12,0,10*ROW('Sanitation Data'!F50)),NA())</f>
        <v>#N/A</v>
      </c>
      <c r="AK56" s="521" t="e">
        <f ca="1">+IF(AND(ISNUMBER(OFFSET('Sanitation Data'!$G$4,0,10*ROW('Sanitation Data'!G50))),'Data Summary'!CZ56="Yes"),100-OFFSET('Sanitation Data'!$G$4,0,10*ROW('Sanitation Data'!G50)),NA())</f>
        <v>#N/A</v>
      </c>
      <c r="AL56" s="521" t="e">
        <f ca="1">+IF(AND(ISNUMBER(OFFSET('Sanitation Data'!$G$6,0,10*ROW('Sanitation Data'!G50))),'Data Summary'!DA56="Yes"),OFFSET('Sanitation Data'!$G$6,0,10*ROW('Sanitation Data'!G50)),NA())</f>
        <v>#N/A</v>
      </c>
      <c r="AM56" s="521" t="e">
        <f ca="1">+IF(AND(ISNUMBER(OFFSET('Sanitation Data'!$G$10,0,10*ROW('Sanitation Data'!G50))),'Data Summary'!DB56="Yes"),OFFSET('Sanitation Data'!$G$10,0,10*ROW('Sanitation Data'!G50)),NA())</f>
        <v>#N/A</v>
      </c>
      <c r="AN56" s="521" t="e">
        <f ca="1">+IF(AND(ISNUMBER(OFFSET('Sanitation Data'!$G$11,0,10*ROW('Sanitation Data'!G50))),'Data Summary'!DC56="Yes"),OFFSET('Sanitation Data'!$G$11,0,10*ROW('Sanitation Data'!G50)),NA())</f>
        <v>#N/A</v>
      </c>
      <c r="AO56" s="521" t="e">
        <f ca="1">+IF(AND(ISNUMBER(OFFSET('Sanitation Data'!$G$12,0,10*ROW('Sanitation Data'!G50))),'Data Summary'!DD56="Yes"),OFFSET('Sanitation Data'!$G$12,0,10*ROW('Sanitation Data'!G50)),NA())</f>
        <v>#N/A</v>
      </c>
      <c r="AP56" s="521" t="e">
        <f ca="1">+IF(AND(ISNUMBER(OFFSET('Sanitation Data'!$H$4,0,10*ROW('Sanitation Data'!H50))),'Data Summary'!DE56="Yes"),100-OFFSET('Sanitation Data'!$H$4,0,10*ROW('Sanitation Data'!H50)),NA())</f>
        <v>#N/A</v>
      </c>
      <c r="AQ56" s="521" t="e">
        <f ca="1">+IF(AND(ISNUMBER(OFFSET('Sanitation Data'!$H$6,0,10*ROW('Sanitation Data'!H50))),'Data Summary'!DF56="Yes"),OFFSET('Sanitation Data'!$H$6,0,10*ROW('Sanitation Data'!H50)),NA())</f>
        <v>#N/A</v>
      </c>
      <c r="AR56" s="521" t="e">
        <f ca="1">+IF(AND(ISNUMBER(OFFSET('Sanitation Data'!$H$10,0,10*ROW('Sanitation Data'!H50))),'Data Summary'!DG56="Yes"),OFFSET('Sanitation Data'!$H$10,0,10*ROW('Sanitation Data'!H50)),NA())</f>
        <v>#N/A</v>
      </c>
      <c r="AS56" s="521" t="e">
        <f ca="1">+IF(AND(ISNUMBER(OFFSET('Sanitation Data'!$H$11,0,10*ROW('Sanitation Data'!H50))),'Data Summary'!DH56="Yes"),OFFSET('Sanitation Data'!$H$11,0,10*ROW('Sanitation Data'!H50)),NA())</f>
        <v>#N/A</v>
      </c>
      <c r="AT56" s="521" t="e">
        <f ca="1">+IF(AND(ISNUMBER(OFFSET('Sanitation Data'!$H$12,0,10*ROW('Sanitation Data'!H50))),'Data Summary'!DI56="Yes"),OFFSET('Sanitation Data'!$H$12,0,10*ROW('Sanitation Data'!H50)),NA())</f>
        <v>#N/A</v>
      </c>
      <c r="AU56" s="521" t="e">
        <f ca="1">+IF(AND(ISNUMBER(OFFSET('Sanitation Data'!$I$4,0,10*ROW('Sanitation Data'!I50))),'Data Summary'!DJ56="Yes"),100-OFFSET('Sanitation Data'!$I$4,0,10*ROW('Sanitation Data'!I50)),NA())</f>
        <v>#N/A</v>
      </c>
      <c r="AV56" s="521" t="e">
        <f ca="1">+IF(AND(ISNUMBER(OFFSET('Sanitation Data'!$I$6,0,10*ROW('Sanitation Data'!I50))),'Data Summary'!DK56="Yes"),OFFSET('Sanitation Data'!$I$6,0,10*ROW('Sanitation Data'!I50)),NA())</f>
        <v>#N/A</v>
      </c>
      <c r="AW56" s="521" t="e">
        <f ca="1">+IF(AND(ISNUMBER(OFFSET('Sanitation Data'!$I$10,0,10*ROW('Sanitation Data'!I50))),'Data Summary'!DL56="Yes"),OFFSET('Sanitation Data'!$I$10,0,10*ROW('Sanitation Data'!I50)),NA())</f>
        <v>#N/A</v>
      </c>
      <c r="AX56" s="521" t="e">
        <f ca="1">+IF(AND(ISNUMBER(OFFSET('Sanitation Data'!$I$11,0,10*ROW('Sanitation Data'!I50))),'Data Summary'!DM56="Yes"),OFFSET('Sanitation Data'!$I$11,0,10*ROW('Sanitation Data'!I50)),NA())</f>
        <v>#N/A</v>
      </c>
      <c r="AY56" s="521" t="e">
        <f ca="1">+IF(AND(ISNUMBER(OFFSET('Sanitation Data'!$I$12,0,10*ROW('Sanitation Data'!I50))),'Data Summary'!DN56="Yes"),OFFSET('Sanitation Data'!$I$12,0,10*ROW('Sanitation Data'!I50)),NA())</f>
        <v>#N/A</v>
      </c>
      <c r="AZ56" s="522" t="e">
        <f ca="1">+IF(AND(ISNUMBER(OFFSET('Hygiene Data'!$D$5,0,10*ROW('Hygiene Data'!D50))),'Data Summary'!DO56="Yes"),OFFSET('Hygiene Data'!$D$5,0,10*ROW('Hygiene Data'!D50)),NA())</f>
        <v>#N/A</v>
      </c>
      <c r="BA56" s="522" t="e">
        <f ca="1">+IF(AND(ISNUMBER(OFFSET('Hygiene Data'!$D$7,0,10*ROW('Hygiene Data'!D50))),'Data Summary'!DP56="Yes"),OFFSET('Hygiene Data'!$D$7,0,10*ROW('Hygiene Data'!D50)),NA())</f>
        <v>#N/A</v>
      </c>
      <c r="BB56" s="522" t="e">
        <f ca="1">+IF(AND(ISNUMBER(OFFSET('Hygiene Data'!$D$9,0,10*ROW('Hygiene Data'!D50))),'Data Summary'!DQ56="Yes"),OFFSET('Hygiene Data'!$D$9,0,10*ROW('Hygiene Data'!D50)),NA())</f>
        <v>#N/A</v>
      </c>
      <c r="BC56" s="522" t="e">
        <f ca="1">+IF(AND(ISNUMBER(OFFSET('Hygiene Data'!$E$5,0,10*ROW('Hygiene Data'!E50))),'Data Summary'!DR56="Yes"),OFFSET('Hygiene Data'!$E$5,0,10*ROW('Hygiene Data'!E50)),NA())</f>
        <v>#N/A</v>
      </c>
      <c r="BD56" s="522" t="e">
        <f ca="1">+IF(AND(ISNUMBER(OFFSET('Hygiene Data'!$E$7,0,10*ROW('Hygiene Data'!E50))),'Data Summary'!DS56="Yes"),OFFSET('Hygiene Data'!$E$7,0,10*ROW('Hygiene Data'!E50)),NA())</f>
        <v>#N/A</v>
      </c>
      <c r="BE56" s="522" t="e">
        <f ca="1">+IF(AND(ISNUMBER(OFFSET('Hygiene Data'!$E$9,0,10*ROW('Hygiene Data'!E50))),'Data Summary'!DT56="Yes"),OFFSET('Hygiene Data'!$E$9,0,10*ROW('Hygiene Data'!E50)),NA())</f>
        <v>#N/A</v>
      </c>
      <c r="BF56" s="522" t="e">
        <f ca="1">+IF(AND(ISNUMBER(OFFSET('Hygiene Data'!$F$5,0,10*ROW('Hygiene Data'!F50))),'Data Summary'!DU56="Yes"),OFFSET('Hygiene Data'!$F$5,0,10*ROW('Hygiene Data'!F50)),NA())</f>
        <v>#N/A</v>
      </c>
      <c r="BG56" s="522" t="e">
        <f ca="1">+IF(AND(ISNUMBER(OFFSET('Hygiene Data'!$F$7,0,10*ROW('Hygiene Data'!F50))),'Data Summary'!DV56="Yes"),OFFSET('Hygiene Data'!$F$7,0,10*ROW('Hygiene Data'!F50)),NA())</f>
        <v>#N/A</v>
      </c>
      <c r="BH56" s="522" t="e">
        <f ca="1">+IF(AND(ISNUMBER(OFFSET('Hygiene Data'!$F$9,0,10*ROW('Hygiene Data'!F50))),'Data Summary'!DW56="Yes"),OFFSET('Hygiene Data'!$F$9,0,10*ROW('Hygiene Data'!F50)),NA())</f>
        <v>#N/A</v>
      </c>
      <c r="BI56" s="522" t="e">
        <f ca="1">+IF(AND(ISNUMBER(OFFSET('Hygiene Data'!$G$5,0,10*ROW('Hygiene Data'!G50))),'Data Summary'!DX56="Yes"),OFFSET('Hygiene Data'!$G$5,0,10*ROW('Hygiene Data'!G50)),NA())</f>
        <v>#N/A</v>
      </c>
      <c r="BJ56" s="522" t="e">
        <f ca="1">+IF(AND(ISNUMBER(OFFSET('Hygiene Data'!$G$7,0,10*ROW('Hygiene Data'!G50))),'Data Summary'!DY56="Yes"),OFFSET('Hygiene Data'!$G$7,0,10*ROW('Hygiene Data'!G50)),NA())</f>
        <v>#N/A</v>
      </c>
      <c r="BK56" s="522" t="e">
        <f ca="1">+IF(AND(ISNUMBER(OFFSET('Hygiene Data'!$G$9,0,10*ROW('Hygiene Data'!G50))),'Data Summary'!DZ56="Yes"),OFFSET('Hygiene Data'!$G$9,0,10*ROW('Hygiene Data'!G50)),NA())</f>
        <v>#N/A</v>
      </c>
      <c r="BL56" s="522" t="e">
        <f ca="1">+IF(AND(ISNUMBER(OFFSET('Hygiene Data'!$H$5,0,10*ROW('Hygiene Data'!H50))),'Data Summary'!EA56="Yes"),OFFSET('Hygiene Data'!$H$5,0,10*ROW('Hygiene Data'!H50)),NA())</f>
        <v>#N/A</v>
      </c>
      <c r="BM56" s="522" t="e">
        <f ca="1">+IF(AND(ISNUMBER(OFFSET('Hygiene Data'!$H$7,0,10*ROW('Hygiene Data'!H50))),'Data Summary'!EB56="Yes"),OFFSET('Hygiene Data'!$H$7,0,10*ROW('Hygiene Data'!H50)),NA())</f>
        <v>#N/A</v>
      </c>
      <c r="BN56" s="522" t="e">
        <f ca="1">+IF(AND(ISNUMBER(OFFSET('Hygiene Data'!$H$9,0,10*ROW('Hygiene Data'!H50))),'Data Summary'!EC56="Yes"),OFFSET('Hygiene Data'!$H$9,0,10*ROW('Hygiene Data'!H50)),NA())</f>
        <v>#N/A</v>
      </c>
      <c r="BO56" s="522" t="e">
        <f ca="1">+IF(AND(ISNUMBER(OFFSET('Hygiene Data'!$I$5,0,10*ROW('Hygiene Data'!I50))),'Data Summary'!ED56="Yes"),OFFSET('Hygiene Data'!$I$5,0,10*ROW('Hygiene Data'!I50)),NA())</f>
        <v>#N/A</v>
      </c>
      <c r="BP56" s="522" t="e">
        <f ca="1">+IF(AND(ISNUMBER(OFFSET('Hygiene Data'!$I$7,0,10*ROW('Hygiene Data'!I50))),'Data Summary'!EE56="Yes"),OFFSET('Hygiene Data'!$I$7,0,10*ROW('Hygiene Data'!I50)),NA())</f>
        <v>#N/A</v>
      </c>
      <c r="BQ56" s="522" t="e">
        <f ca="1">+IF(AND(ISNUMBER(OFFSET('Hygiene Data'!$I$9,0,10*ROW('Hygiene Data'!I50))),'Data Summary'!EF56="Yes"),OFFSET('Hygiene Data'!$I$9,0,10*ROW('Hygiene Data'!I50)),NA())</f>
        <v>#N/A</v>
      </c>
    </row>
    <row r="57" spans="1:69" x14ac:dyDescent="0.25">
      <c r="A57" s="518" t="e">
        <f ca="1">+RIGHT('Data Summary'!A57,LEN('Data Summary'!A57)-9)</f>
        <v>#VALUE!</v>
      </c>
      <c r="B57" s="492" t="str">
        <f ca="1">+IF(ISTEXT('Data Summary'!B57),'Data Summary'!B57,"")</f>
        <v/>
      </c>
      <c r="C57" s="519" t="e">
        <f ca="1">+VALUE('Data Summary'!C57)</f>
        <v>#VALUE!</v>
      </c>
      <c r="D57" s="520" t="e">
        <f ca="1">+IF(AND(ISNUMBER(OFFSET('Water Data'!$D$4,0,10*ROW('Water Data'!D51))),'Data Summary'!BS57="Yes"),100-OFFSET('Water Data'!$D$4,0,10*ROW('Water Data'!D51)),NA())</f>
        <v>#N/A</v>
      </c>
      <c r="E57" s="520" t="e">
        <f ca="1">+IF(AND(ISNUMBER(OFFSET('Water Data'!$D$6,0,10*ROW('Water Data'!D51))),'Data Summary'!BT57="Yes"),OFFSET('Water Data'!$D$6,0,10*ROW('Water Data'!D51)),NA())</f>
        <v>#N/A</v>
      </c>
      <c r="F57" s="520" t="e">
        <f ca="1">+IF(AND(ISNUMBER(OFFSET('Water Data'!$D$9,0,10*ROW('Water Data'!D51))),'Data Summary'!BU57="Yes"),OFFSET('Water Data'!$D$9,0,10*ROW('Water Data'!D51)),NA())</f>
        <v>#N/A</v>
      </c>
      <c r="G57" s="520" t="e">
        <f ca="1">+IF(AND(ISNUMBER(OFFSET('Water Data'!$E$4,0,10*ROW('Water Data'!E51))),'Data Summary'!BV57="Yes"),100-OFFSET('Water Data'!$E$4,0,10*ROW('Water Data'!E51)),NA())</f>
        <v>#N/A</v>
      </c>
      <c r="H57" s="520" t="e">
        <f ca="1">+IF(AND(ISNUMBER(OFFSET('Water Data'!$E$6,0,10*ROW('Water Data'!E51))),'Data Summary'!BW57="Yes"),OFFSET('Water Data'!$E$6,0,10*ROW('Water Data'!E51)),NA())</f>
        <v>#N/A</v>
      </c>
      <c r="I57" s="520" t="e">
        <f ca="1">+IF(AND(ISNUMBER(OFFSET('Water Data'!$E$9,0,10*ROW('Water Data'!E51))),'Data Summary'!BX57="Yes"),OFFSET('Water Data'!$E$9,0,10*ROW('Water Data'!E51)),NA())</f>
        <v>#N/A</v>
      </c>
      <c r="J57" s="520" t="e">
        <f ca="1">+IF(AND(ISNUMBER(OFFSET('Water Data'!$F$4,0,10*ROW('Water Data'!F51))),'Data Summary'!BY57="Yes"),100-OFFSET('Water Data'!$F$4,0,10*ROW('Water Data'!F51)),NA())</f>
        <v>#N/A</v>
      </c>
      <c r="K57" s="520" t="e">
        <f ca="1">+IF(AND(ISNUMBER(OFFSET('Water Data'!$F$6,0,10*ROW('Water Data'!F51))),'Data Summary'!BZ57="Yes"),OFFSET('Water Data'!$F$6,0,10*ROW('Water Data'!F51)),NA())</f>
        <v>#N/A</v>
      </c>
      <c r="L57" s="520" t="e">
        <f ca="1">+IF(AND(ISNUMBER(OFFSET('Water Data'!$F$9,0,10*ROW('Water Data'!F51))),'Data Summary'!CA57="Yes"),OFFSET('Water Data'!$F$9,0,10*ROW('Water Data'!F51)),NA())</f>
        <v>#N/A</v>
      </c>
      <c r="M57" s="520" t="e">
        <f ca="1">+IF(AND(ISNUMBER(OFFSET('Water Data'!$G$4,0,10*ROW('Water Data'!G51))),'Data Summary'!CB57="Yes"),100-OFFSET('Water Data'!$G$4,0,10*ROW('Water Data'!G51)),NA())</f>
        <v>#N/A</v>
      </c>
      <c r="N57" s="520" t="e">
        <f ca="1">+IF(AND(ISNUMBER(OFFSET('Water Data'!$G$6,0,10*ROW('Water Data'!G51))),'Data Summary'!CC57="Yes"),OFFSET('Water Data'!$G$6,0,10*ROW('Water Data'!G51)),NA())</f>
        <v>#N/A</v>
      </c>
      <c r="O57" s="520" t="e">
        <f ca="1">+IF(AND(ISNUMBER(OFFSET('Water Data'!$G$9,0,10*ROW('Water Data'!G51))),'Data Summary'!CD57="Yes"),OFFSET('Water Data'!$G$9,0,10*ROW('Water Data'!G51)),NA())</f>
        <v>#N/A</v>
      </c>
      <c r="P57" s="520" t="e">
        <f ca="1">+IF(AND(ISNUMBER(OFFSET('Water Data'!$H$4,0,10*ROW('Water Data'!H51))),'Data Summary'!CE57="Yes"),100-OFFSET('Water Data'!$H$4,0,10*ROW('Water Data'!H51)),NA())</f>
        <v>#N/A</v>
      </c>
      <c r="Q57" s="520" t="e">
        <f ca="1">+IF(AND(ISNUMBER(OFFSET('Water Data'!$H$6,0,10*ROW('Water Data'!H51))),'Data Summary'!CF57="Yes"),OFFSET('Water Data'!$H$6,0,10*ROW('Water Data'!H51)),NA())</f>
        <v>#N/A</v>
      </c>
      <c r="R57" s="520" t="e">
        <f ca="1">+IF(AND(ISNUMBER(OFFSET('Water Data'!$H$9,0,10*ROW('Water Data'!H51))),'Data Summary'!CG57="Yes"),OFFSET('Water Data'!$H$9,0,10*ROW('Water Data'!H51)),NA())</f>
        <v>#N/A</v>
      </c>
      <c r="S57" s="520" t="e">
        <f ca="1">+IF(AND(ISNUMBER(OFFSET('Water Data'!$I$4,0,10*ROW('Water Data'!I51))),'Data Summary'!CH57="Yes"),100-OFFSET('Water Data'!$I$4,0,10*ROW('Water Data'!I51)),NA())</f>
        <v>#N/A</v>
      </c>
      <c r="T57" s="520" t="e">
        <f ca="1">+IF(AND(ISNUMBER(OFFSET('Water Data'!$I$6,0,10*ROW('Water Data'!I51))),'Data Summary'!CI57="Yes"),OFFSET('Water Data'!$I$6,0,10*ROW('Water Data'!I51)),NA())</f>
        <v>#N/A</v>
      </c>
      <c r="U57" s="520" t="e">
        <f ca="1">+IF(AND(ISNUMBER(OFFSET('Water Data'!$I$9,0,10*ROW('Water Data'!I51))),'Data Summary'!CJ57="Yes"),OFFSET('Water Data'!$I$9,0,10*ROW('Water Data'!I51)),NA())</f>
        <v>#N/A</v>
      </c>
      <c r="V57" s="521" t="e">
        <f ca="1">+IF(AND(ISNUMBER(OFFSET('Sanitation Data'!$D$4,0,10*ROW('Sanitation Data'!D51))),'Data Summary'!CK57="Yes"),100-OFFSET('Sanitation Data'!$D$4,0,10*ROW('Sanitation Data'!D51)),NA())</f>
        <v>#N/A</v>
      </c>
      <c r="W57" s="521" t="e">
        <f ca="1">+IF(AND(ISNUMBER(OFFSET('Sanitation Data'!$D$6,0,10*ROW('Sanitation Data'!D51))),'Data Summary'!CL57="Yes"),OFFSET('Sanitation Data'!$D$6,0,10*ROW('Sanitation Data'!D51)),NA())</f>
        <v>#N/A</v>
      </c>
      <c r="X57" s="521" t="e">
        <f ca="1">+IF(AND(ISNUMBER(OFFSET('Sanitation Data'!$D$10,0,10*ROW('Sanitation Data'!D51))),'Data Summary'!CM57="Yes"),OFFSET('Sanitation Data'!$D$10,0,10*ROW('Sanitation Data'!D51)),NA())</f>
        <v>#N/A</v>
      </c>
      <c r="Y57" s="521" t="e">
        <f ca="1">+IF(AND(ISNUMBER(OFFSET('Sanitation Data'!$D$11,0,10*ROW('Sanitation Data'!D51))),'Data Summary'!CN57="Yes"),OFFSET('Sanitation Data'!$D$11,0,10*ROW('Sanitation Data'!D51)),NA())</f>
        <v>#N/A</v>
      </c>
      <c r="Z57" s="521" t="e">
        <f ca="1">+IF(AND(ISNUMBER(OFFSET('Sanitation Data'!$D$12,0,10*ROW('Sanitation Data'!D51))),'Data Summary'!CO57="Yes"),OFFSET('Sanitation Data'!$D$12,0,10*ROW('Sanitation Data'!D51)),NA())</f>
        <v>#N/A</v>
      </c>
      <c r="AA57" s="521" t="e">
        <f ca="1">+IF(AND(ISNUMBER(OFFSET('Sanitation Data'!$E$4,0,10*ROW('Sanitation Data'!E51))),'Data Summary'!CP57="Yes"),100-OFFSET('Sanitation Data'!$E$4,0,10*ROW('Sanitation Data'!E51)),NA())</f>
        <v>#N/A</v>
      </c>
      <c r="AB57" s="521" t="e">
        <f ca="1">+IF(AND(ISNUMBER(OFFSET('Sanitation Data'!$E$6,0,10*ROW('Sanitation Data'!E51))),'Data Summary'!CQ57="Yes"),OFFSET('Sanitation Data'!$E$6,0,10*ROW('Sanitation Data'!E51)),NA())</f>
        <v>#N/A</v>
      </c>
      <c r="AC57" s="521" t="e">
        <f ca="1">+IF(AND(ISNUMBER(OFFSET('Sanitation Data'!$E$10,0,10*ROW('Sanitation Data'!E51))),'Data Summary'!CR57="Yes"),OFFSET('Sanitation Data'!$E$10,0,10*ROW('Sanitation Data'!E51)),NA())</f>
        <v>#N/A</v>
      </c>
      <c r="AD57" s="521" t="e">
        <f ca="1">+IF(AND(ISNUMBER(OFFSET('Sanitation Data'!$E$11,0,10*ROW('Sanitation Data'!E51))),'Data Summary'!CS57="Yes"),OFFSET('Sanitation Data'!$E$11,0,10*ROW('Sanitation Data'!E51)),NA())</f>
        <v>#N/A</v>
      </c>
      <c r="AE57" s="521" t="e">
        <f ca="1">+IF(AND(ISNUMBER(OFFSET('Sanitation Data'!$E$12,0,10*ROW('Sanitation Data'!E51))),'Data Summary'!CT57="Yes"),OFFSET('Sanitation Data'!$E$12,0,10*ROW('Sanitation Data'!E51)),NA())</f>
        <v>#N/A</v>
      </c>
      <c r="AF57" s="521" t="e">
        <f ca="1">+IF(AND(ISNUMBER(OFFSET('Sanitation Data'!$F$4,0,10*ROW('Sanitation Data'!F51))),'Data Summary'!CU57="Yes"),100-OFFSET('Sanitation Data'!$F$4,0,10*ROW('Sanitation Data'!F51)),NA())</f>
        <v>#N/A</v>
      </c>
      <c r="AG57" s="521" t="e">
        <f ca="1">+IF(AND(ISNUMBER(OFFSET('Sanitation Data'!$F$6,0,10*ROW('Sanitation Data'!F51))),'Data Summary'!CV57="Yes"),OFFSET('Sanitation Data'!$F$6,0,10*ROW('Sanitation Data'!F51)),NA())</f>
        <v>#N/A</v>
      </c>
      <c r="AH57" s="521" t="e">
        <f ca="1">+IF(AND(ISNUMBER(OFFSET('Sanitation Data'!$F$10,0,10*ROW('Sanitation Data'!F51))),'Data Summary'!CW57="Yes"),OFFSET('Sanitation Data'!$F$10,0,10*ROW('Sanitation Data'!F51)),NA())</f>
        <v>#N/A</v>
      </c>
      <c r="AI57" s="521" t="e">
        <f ca="1">+IF(AND(ISNUMBER(OFFSET('Sanitation Data'!$F$11,0,10*ROW('Sanitation Data'!F51))),'Data Summary'!CX57="Yes"),OFFSET('Sanitation Data'!$F$11,0,10*ROW('Sanitation Data'!F51)),NA())</f>
        <v>#N/A</v>
      </c>
      <c r="AJ57" s="521" t="e">
        <f ca="1">+IF(AND(ISNUMBER(OFFSET('Sanitation Data'!$F$12,0,10*ROW('Sanitation Data'!F51))),'Data Summary'!CY57="Yes"),OFFSET('Sanitation Data'!$F$12,0,10*ROW('Sanitation Data'!F51)),NA())</f>
        <v>#N/A</v>
      </c>
      <c r="AK57" s="521" t="e">
        <f ca="1">+IF(AND(ISNUMBER(OFFSET('Sanitation Data'!$G$4,0,10*ROW('Sanitation Data'!G51))),'Data Summary'!CZ57="Yes"),100-OFFSET('Sanitation Data'!$G$4,0,10*ROW('Sanitation Data'!G51)),NA())</f>
        <v>#N/A</v>
      </c>
      <c r="AL57" s="521" t="e">
        <f ca="1">+IF(AND(ISNUMBER(OFFSET('Sanitation Data'!$G$6,0,10*ROW('Sanitation Data'!G51))),'Data Summary'!DA57="Yes"),OFFSET('Sanitation Data'!$G$6,0,10*ROW('Sanitation Data'!G51)),NA())</f>
        <v>#N/A</v>
      </c>
      <c r="AM57" s="521" t="e">
        <f ca="1">+IF(AND(ISNUMBER(OFFSET('Sanitation Data'!$G$10,0,10*ROW('Sanitation Data'!G51))),'Data Summary'!DB57="Yes"),OFFSET('Sanitation Data'!$G$10,0,10*ROW('Sanitation Data'!G51)),NA())</f>
        <v>#N/A</v>
      </c>
      <c r="AN57" s="521" t="e">
        <f ca="1">+IF(AND(ISNUMBER(OFFSET('Sanitation Data'!$G$11,0,10*ROW('Sanitation Data'!G51))),'Data Summary'!DC57="Yes"),OFFSET('Sanitation Data'!$G$11,0,10*ROW('Sanitation Data'!G51)),NA())</f>
        <v>#N/A</v>
      </c>
      <c r="AO57" s="521" t="e">
        <f ca="1">+IF(AND(ISNUMBER(OFFSET('Sanitation Data'!$G$12,0,10*ROW('Sanitation Data'!G51))),'Data Summary'!DD57="Yes"),OFFSET('Sanitation Data'!$G$12,0,10*ROW('Sanitation Data'!G51)),NA())</f>
        <v>#N/A</v>
      </c>
      <c r="AP57" s="521" t="e">
        <f ca="1">+IF(AND(ISNUMBER(OFFSET('Sanitation Data'!$H$4,0,10*ROW('Sanitation Data'!H51))),'Data Summary'!DE57="Yes"),100-OFFSET('Sanitation Data'!$H$4,0,10*ROW('Sanitation Data'!H51)),NA())</f>
        <v>#N/A</v>
      </c>
      <c r="AQ57" s="521" t="e">
        <f ca="1">+IF(AND(ISNUMBER(OFFSET('Sanitation Data'!$H$6,0,10*ROW('Sanitation Data'!H51))),'Data Summary'!DF57="Yes"),OFFSET('Sanitation Data'!$H$6,0,10*ROW('Sanitation Data'!H51)),NA())</f>
        <v>#N/A</v>
      </c>
      <c r="AR57" s="521" t="e">
        <f ca="1">+IF(AND(ISNUMBER(OFFSET('Sanitation Data'!$H$10,0,10*ROW('Sanitation Data'!H51))),'Data Summary'!DG57="Yes"),OFFSET('Sanitation Data'!$H$10,0,10*ROW('Sanitation Data'!H51)),NA())</f>
        <v>#N/A</v>
      </c>
      <c r="AS57" s="521" t="e">
        <f ca="1">+IF(AND(ISNUMBER(OFFSET('Sanitation Data'!$H$11,0,10*ROW('Sanitation Data'!H51))),'Data Summary'!DH57="Yes"),OFFSET('Sanitation Data'!$H$11,0,10*ROW('Sanitation Data'!H51)),NA())</f>
        <v>#N/A</v>
      </c>
      <c r="AT57" s="521" t="e">
        <f ca="1">+IF(AND(ISNUMBER(OFFSET('Sanitation Data'!$H$12,0,10*ROW('Sanitation Data'!H51))),'Data Summary'!DI57="Yes"),OFFSET('Sanitation Data'!$H$12,0,10*ROW('Sanitation Data'!H51)),NA())</f>
        <v>#N/A</v>
      </c>
      <c r="AU57" s="521" t="e">
        <f ca="1">+IF(AND(ISNUMBER(OFFSET('Sanitation Data'!$I$4,0,10*ROW('Sanitation Data'!I51))),'Data Summary'!DJ57="Yes"),100-OFFSET('Sanitation Data'!$I$4,0,10*ROW('Sanitation Data'!I51)),NA())</f>
        <v>#N/A</v>
      </c>
      <c r="AV57" s="521" t="e">
        <f ca="1">+IF(AND(ISNUMBER(OFFSET('Sanitation Data'!$I$6,0,10*ROW('Sanitation Data'!I51))),'Data Summary'!DK57="Yes"),OFFSET('Sanitation Data'!$I$6,0,10*ROW('Sanitation Data'!I51)),NA())</f>
        <v>#N/A</v>
      </c>
      <c r="AW57" s="521" t="e">
        <f ca="1">+IF(AND(ISNUMBER(OFFSET('Sanitation Data'!$I$10,0,10*ROW('Sanitation Data'!I51))),'Data Summary'!DL57="Yes"),OFFSET('Sanitation Data'!$I$10,0,10*ROW('Sanitation Data'!I51)),NA())</f>
        <v>#N/A</v>
      </c>
      <c r="AX57" s="521" t="e">
        <f ca="1">+IF(AND(ISNUMBER(OFFSET('Sanitation Data'!$I$11,0,10*ROW('Sanitation Data'!I51))),'Data Summary'!DM57="Yes"),OFFSET('Sanitation Data'!$I$11,0,10*ROW('Sanitation Data'!I51)),NA())</f>
        <v>#N/A</v>
      </c>
      <c r="AY57" s="521" t="e">
        <f ca="1">+IF(AND(ISNUMBER(OFFSET('Sanitation Data'!$I$12,0,10*ROW('Sanitation Data'!I51))),'Data Summary'!DN57="Yes"),OFFSET('Sanitation Data'!$I$12,0,10*ROW('Sanitation Data'!I51)),NA())</f>
        <v>#N/A</v>
      </c>
      <c r="AZ57" s="522" t="e">
        <f ca="1">+IF(AND(ISNUMBER(OFFSET('Hygiene Data'!$D$5,0,10*ROW('Hygiene Data'!D51))),'Data Summary'!DO57="Yes"),OFFSET('Hygiene Data'!$D$5,0,10*ROW('Hygiene Data'!D51)),NA())</f>
        <v>#N/A</v>
      </c>
      <c r="BA57" s="522" t="e">
        <f ca="1">+IF(AND(ISNUMBER(OFFSET('Hygiene Data'!$D$7,0,10*ROW('Hygiene Data'!D51))),'Data Summary'!DP57="Yes"),OFFSET('Hygiene Data'!$D$7,0,10*ROW('Hygiene Data'!D51)),NA())</f>
        <v>#N/A</v>
      </c>
      <c r="BB57" s="522" t="e">
        <f ca="1">+IF(AND(ISNUMBER(OFFSET('Hygiene Data'!$D$9,0,10*ROW('Hygiene Data'!D51))),'Data Summary'!DQ57="Yes"),OFFSET('Hygiene Data'!$D$9,0,10*ROW('Hygiene Data'!D51)),NA())</f>
        <v>#N/A</v>
      </c>
      <c r="BC57" s="522" t="e">
        <f ca="1">+IF(AND(ISNUMBER(OFFSET('Hygiene Data'!$E$5,0,10*ROW('Hygiene Data'!E51))),'Data Summary'!DR57="Yes"),OFFSET('Hygiene Data'!$E$5,0,10*ROW('Hygiene Data'!E51)),NA())</f>
        <v>#N/A</v>
      </c>
      <c r="BD57" s="522" t="e">
        <f ca="1">+IF(AND(ISNUMBER(OFFSET('Hygiene Data'!$E$7,0,10*ROW('Hygiene Data'!E51))),'Data Summary'!DS57="Yes"),OFFSET('Hygiene Data'!$E$7,0,10*ROW('Hygiene Data'!E51)),NA())</f>
        <v>#N/A</v>
      </c>
      <c r="BE57" s="522" t="e">
        <f ca="1">+IF(AND(ISNUMBER(OFFSET('Hygiene Data'!$E$9,0,10*ROW('Hygiene Data'!E51))),'Data Summary'!DT57="Yes"),OFFSET('Hygiene Data'!$E$9,0,10*ROW('Hygiene Data'!E51)),NA())</f>
        <v>#N/A</v>
      </c>
      <c r="BF57" s="522" t="e">
        <f ca="1">+IF(AND(ISNUMBER(OFFSET('Hygiene Data'!$F$5,0,10*ROW('Hygiene Data'!F51))),'Data Summary'!DU57="Yes"),OFFSET('Hygiene Data'!$F$5,0,10*ROW('Hygiene Data'!F51)),NA())</f>
        <v>#N/A</v>
      </c>
      <c r="BG57" s="522" t="e">
        <f ca="1">+IF(AND(ISNUMBER(OFFSET('Hygiene Data'!$F$7,0,10*ROW('Hygiene Data'!F51))),'Data Summary'!DV57="Yes"),OFFSET('Hygiene Data'!$F$7,0,10*ROW('Hygiene Data'!F51)),NA())</f>
        <v>#N/A</v>
      </c>
      <c r="BH57" s="522" t="e">
        <f ca="1">+IF(AND(ISNUMBER(OFFSET('Hygiene Data'!$F$9,0,10*ROW('Hygiene Data'!F51))),'Data Summary'!DW57="Yes"),OFFSET('Hygiene Data'!$F$9,0,10*ROW('Hygiene Data'!F51)),NA())</f>
        <v>#N/A</v>
      </c>
      <c r="BI57" s="522" t="e">
        <f ca="1">+IF(AND(ISNUMBER(OFFSET('Hygiene Data'!$G$5,0,10*ROW('Hygiene Data'!G51))),'Data Summary'!DX57="Yes"),OFFSET('Hygiene Data'!$G$5,0,10*ROW('Hygiene Data'!G51)),NA())</f>
        <v>#N/A</v>
      </c>
      <c r="BJ57" s="522" t="e">
        <f ca="1">+IF(AND(ISNUMBER(OFFSET('Hygiene Data'!$G$7,0,10*ROW('Hygiene Data'!G51))),'Data Summary'!DY57="Yes"),OFFSET('Hygiene Data'!$G$7,0,10*ROW('Hygiene Data'!G51)),NA())</f>
        <v>#N/A</v>
      </c>
      <c r="BK57" s="522" t="e">
        <f ca="1">+IF(AND(ISNUMBER(OFFSET('Hygiene Data'!$G$9,0,10*ROW('Hygiene Data'!G51))),'Data Summary'!DZ57="Yes"),OFFSET('Hygiene Data'!$G$9,0,10*ROW('Hygiene Data'!G51)),NA())</f>
        <v>#N/A</v>
      </c>
      <c r="BL57" s="522" t="e">
        <f ca="1">+IF(AND(ISNUMBER(OFFSET('Hygiene Data'!$H$5,0,10*ROW('Hygiene Data'!H51))),'Data Summary'!EA57="Yes"),OFFSET('Hygiene Data'!$H$5,0,10*ROW('Hygiene Data'!H51)),NA())</f>
        <v>#N/A</v>
      </c>
      <c r="BM57" s="522" t="e">
        <f ca="1">+IF(AND(ISNUMBER(OFFSET('Hygiene Data'!$H$7,0,10*ROW('Hygiene Data'!H51))),'Data Summary'!EB57="Yes"),OFFSET('Hygiene Data'!$H$7,0,10*ROW('Hygiene Data'!H51)),NA())</f>
        <v>#N/A</v>
      </c>
      <c r="BN57" s="522" t="e">
        <f ca="1">+IF(AND(ISNUMBER(OFFSET('Hygiene Data'!$H$9,0,10*ROW('Hygiene Data'!H51))),'Data Summary'!EC57="Yes"),OFFSET('Hygiene Data'!$H$9,0,10*ROW('Hygiene Data'!H51)),NA())</f>
        <v>#N/A</v>
      </c>
      <c r="BO57" s="522" t="e">
        <f ca="1">+IF(AND(ISNUMBER(OFFSET('Hygiene Data'!$I$5,0,10*ROW('Hygiene Data'!I51))),'Data Summary'!ED57="Yes"),OFFSET('Hygiene Data'!$I$5,0,10*ROW('Hygiene Data'!I51)),NA())</f>
        <v>#N/A</v>
      </c>
      <c r="BP57" s="522" t="e">
        <f ca="1">+IF(AND(ISNUMBER(OFFSET('Hygiene Data'!$I$7,0,10*ROW('Hygiene Data'!I51))),'Data Summary'!EE57="Yes"),OFFSET('Hygiene Data'!$I$7,0,10*ROW('Hygiene Data'!I51)),NA())</f>
        <v>#N/A</v>
      </c>
      <c r="BQ57" s="522" t="e">
        <f ca="1">+IF(AND(ISNUMBER(OFFSET('Hygiene Data'!$I$9,0,10*ROW('Hygiene Data'!I51))),'Data Summary'!EF57="Yes"),OFFSET('Hygiene Data'!$I$9,0,10*ROW('Hygiene Data'!I51)),NA())</f>
        <v>#N/A</v>
      </c>
    </row>
    <row r="58" spans="1:69" x14ac:dyDescent="0.25">
      <c r="A58" s="518" t="e">
        <f ca="1">+RIGHT('Data Summary'!A58,LEN('Data Summary'!A58)-9)</f>
        <v>#VALUE!</v>
      </c>
      <c r="B58" s="492" t="str">
        <f ca="1">+IF(ISTEXT('Data Summary'!B58),'Data Summary'!B58,"")</f>
        <v/>
      </c>
      <c r="C58" s="519" t="e">
        <f ca="1">+VALUE('Data Summary'!C58)</f>
        <v>#VALUE!</v>
      </c>
      <c r="D58" s="520" t="e">
        <f ca="1">+IF(AND(ISNUMBER(OFFSET('Water Data'!$D$4,0,10*ROW('Water Data'!D52))),'Data Summary'!BS58="Yes"),100-OFFSET('Water Data'!$D$4,0,10*ROW('Water Data'!D52)),NA())</f>
        <v>#N/A</v>
      </c>
      <c r="E58" s="520" t="e">
        <f ca="1">+IF(AND(ISNUMBER(OFFSET('Water Data'!$D$6,0,10*ROW('Water Data'!D52))),'Data Summary'!BT58="Yes"),OFFSET('Water Data'!$D$6,0,10*ROW('Water Data'!D52)),NA())</f>
        <v>#N/A</v>
      </c>
      <c r="F58" s="520" t="e">
        <f ca="1">+IF(AND(ISNUMBER(OFFSET('Water Data'!$D$9,0,10*ROW('Water Data'!D52))),'Data Summary'!BU58="Yes"),OFFSET('Water Data'!$D$9,0,10*ROW('Water Data'!D52)),NA())</f>
        <v>#N/A</v>
      </c>
      <c r="G58" s="520" t="e">
        <f ca="1">+IF(AND(ISNUMBER(OFFSET('Water Data'!$E$4,0,10*ROW('Water Data'!E52))),'Data Summary'!BV58="Yes"),100-OFFSET('Water Data'!$E$4,0,10*ROW('Water Data'!E52)),NA())</f>
        <v>#N/A</v>
      </c>
      <c r="H58" s="520" t="e">
        <f ca="1">+IF(AND(ISNUMBER(OFFSET('Water Data'!$E$6,0,10*ROW('Water Data'!E52))),'Data Summary'!BW58="Yes"),OFFSET('Water Data'!$E$6,0,10*ROW('Water Data'!E52)),NA())</f>
        <v>#N/A</v>
      </c>
      <c r="I58" s="520" t="e">
        <f ca="1">+IF(AND(ISNUMBER(OFFSET('Water Data'!$E$9,0,10*ROW('Water Data'!E52))),'Data Summary'!BX58="Yes"),OFFSET('Water Data'!$E$9,0,10*ROW('Water Data'!E52)),NA())</f>
        <v>#N/A</v>
      </c>
      <c r="J58" s="520" t="e">
        <f ca="1">+IF(AND(ISNUMBER(OFFSET('Water Data'!$F$4,0,10*ROW('Water Data'!F52))),'Data Summary'!BY58="Yes"),100-OFFSET('Water Data'!$F$4,0,10*ROW('Water Data'!F52)),NA())</f>
        <v>#N/A</v>
      </c>
      <c r="K58" s="520" t="e">
        <f ca="1">+IF(AND(ISNUMBER(OFFSET('Water Data'!$F$6,0,10*ROW('Water Data'!F52))),'Data Summary'!BZ58="Yes"),OFFSET('Water Data'!$F$6,0,10*ROW('Water Data'!F52)),NA())</f>
        <v>#N/A</v>
      </c>
      <c r="L58" s="520" t="e">
        <f ca="1">+IF(AND(ISNUMBER(OFFSET('Water Data'!$F$9,0,10*ROW('Water Data'!F52))),'Data Summary'!CA58="Yes"),OFFSET('Water Data'!$F$9,0,10*ROW('Water Data'!F52)),NA())</f>
        <v>#N/A</v>
      </c>
      <c r="M58" s="520" t="e">
        <f ca="1">+IF(AND(ISNUMBER(OFFSET('Water Data'!$G$4,0,10*ROW('Water Data'!G52))),'Data Summary'!CB58="Yes"),100-OFFSET('Water Data'!$G$4,0,10*ROW('Water Data'!G52)),NA())</f>
        <v>#N/A</v>
      </c>
      <c r="N58" s="520" t="e">
        <f ca="1">+IF(AND(ISNUMBER(OFFSET('Water Data'!$G$6,0,10*ROW('Water Data'!G52))),'Data Summary'!CC58="Yes"),OFFSET('Water Data'!$G$6,0,10*ROW('Water Data'!G52)),NA())</f>
        <v>#N/A</v>
      </c>
      <c r="O58" s="520" t="e">
        <f ca="1">+IF(AND(ISNUMBER(OFFSET('Water Data'!$G$9,0,10*ROW('Water Data'!G52))),'Data Summary'!CD58="Yes"),OFFSET('Water Data'!$G$9,0,10*ROW('Water Data'!G52)),NA())</f>
        <v>#N/A</v>
      </c>
      <c r="P58" s="520" t="e">
        <f ca="1">+IF(AND(ISNUMBER(OFFSET('Water Data'!$H$4,0,10*ROW('Water Data'!H52))),'Data Summary'!CE58="Yes"),100-OFFSET('Water Data'!$H$4,0,10*ROW('Water Data'!H52)),NA())</f>
        <v>#N/A</v>
      </c>
      <c r="Q58" s="520" t="e">
        <f ca="1">+IF(AND(ISNUMBER(OFFSET('Water Data'!$H$6,0,10*ROW('Water Data'!H52))),'Data Summary'!CF58="Yes"),OFFSET('Water Data'!$H$6,0,10*ROW('Water Data'!H52)),NA())</f>
        <v>#N/A</v>
      </c>
      <c r="R58" s="520" t="e">
        <f ca="1">+IF(AND(ISNUMBER(OFFSET('Water Data'!$H$9,0,10*ROW('Water Data'!H52))),'Data Summary'!CG58="Yes"),OFFSET('Water Data'!$H$9,0,10*ROW('Water Data'!H52)),NA())</f>
        <v>#N/A</v>
      </c>
      <c r="S58" s="520" t="e">
        <f ca="1">+IF(AND(ISNUMBER(OFFSET('Water Data'!$I$4,0,10*ROW('Water Data'!I52))),'Data Summary'!CH58="Yes"),100-OFFSET('Water Data'!$I$4,0,10*ROW('Water Data'!I52)),NA())</f>
        <v>#N/A</v>
      </c>
      <c r="T58" s="520" t="e">
        <f ca="1">+IF(AND(ISNUMBER(OFFSET('Water Data'!$I$6,0,10*ROW('Water Data'!I52))),'Data Summary'!CI58="Yes"),OFFSET('Water Data'!$I$6,0,10*ROW('Water Data'!I52)),NA())</f>
        <v>#N/A</v>
      </c>
      <c r="U58" s="520" t="e">
        <f ca="1">+IF(AND(ISNUMBER(OFFSET('Water Data'!$I$9,0,10*ROW('Water Data'!I52))),'Data Summary'!CJ58="Yes"),OFFSET('Water Data'!$I$9,0,10*ROW('Water Data'!I52)),NA())</f>
        <v>#N/A</v>
      </c>
      <c r="V58" s="521" t="e">
        <f ca="1">+IF(AND(ISNUMBER(OFFSET('Sanitation Data'!$D$4,0,10*ROW('Sanitation Data'!D52))),'Data Summary'!CK58="Yes"),100-OFFSET('Sanitation Data'!$D$4,0,10*ROW('Sanitation Data'!D52)),NA())</f>
        <v>#N/A</v>
      </c>
      <c r="W58" s="521" t="e">
        <f ca="1">+IF(AND(ISNUMBER(OFFSET('Sanitation Data'!$D$6,0,10*ROW('Sanitation Data'!D52))),'Data Summary'!CL58="Yes"),OFFSET('Sanitation Data'!$D$6,0,10*ROW('Sanitation Data'!D52)),NA())</f>
        <v>#N/A</v>
      </c>
      <c r="X58" s="521" t="e">
        <f ca="1">+IF(AND(ISNUMBER(OFFSET('Sanitation Data'!$D$10,0,10*ROW('Sanitation Data'!D52))),'Data Summary'!CM58="Yes"),OFFSET('Sanitation Data'!$D$10,0,10*ROW('Sanitation Data'!D52)),NA())</f>
        <v>#N/A</v>
      </c>
      <c r="Y58" s="521" t="e">
        <f ca="1">+IF(AND(ISNUMBER(OFFSET('Sanitation Data'!$D$11,0,10*ROW('Sanitation Data'!D52))),'Data Summary'!CN58="Yes"),OFFSET('Sanitation Data'!$D$11,0,10*ROW('Sanitation Data'!D52)),NA())</f>
        <v>#N/A</v>
      </c>
      <c r="Z58" s="521" t="e">
        <f ca="1">+IF(AND(ISNUMBER(OFFSET('Sanitation Data'!$D$12,0,10*ROW('Sanitation Data'!D52))),'Data Summary'!CO58="Yes"),OFFSET('Sanitation Data'!$D$12,0,10*ROW('Sanitation Data'!D52)),NA())</f>
        <v>#N/A</v>
      </c>
      <c r="AA58" s="521" t="e">
        <f ca="1">+IF(AND(ISNUMBER(OFFSET('Sanitation Data'!$E$4,0,10*ROW('Sanitation Data'!E52))),'Data Summary'!CP58="Yes"),100-OFFSET('Sanitation Data'!$E$4,0,10*ROW('Sanitation Data'!E52)),NA())</f>
        <v>#N/A</v>
      </c>
      <c r="AB58" s="521" t="e">
        <f ca="1">+IF(AND(ISNUMBER(OFFSET('Sanitation Data'!$E$6,0,10*ROW('Sanitation Data'!E52))),'Data Summary'!CQ58="Yes"),OFFSET('Sanitation Data'!$E$6,0,10*ROW('Sanitation Data'!E52)),NA())</f>
        <v>#N/A</v>
      </c>
      <c r="AC58" s="521" t="e">
        <f ca="1">+IF(AND(ISNUMBER(OFFSET('Sanitation Data'!$E$10,0,10*ROW('Sanitation Data'!E52))),'Data Summary'!CR58="Yes"),OFFSET('Sanitation Data'!$E$10,0,10*ROW('Sanitation Data'!E52)),NA())</f>
        <v>#N/A</v>
      </c>
      <c r="AD58" s="521" t="e">
        <f ca="1">+IF(AND(ISNUMBER(OFFSET('Sanitation Data'!$E$11,0,10*ROW('Sanitation Data'!E52))),'Data Summary'!CS58="Yes"),OFFSET('Sanitation Data'!$E$11,0,10*ROW('Sanitation Data'!E52)),NA())</f>
        <v>#N/A</v>
      </c>
      <c r="AE58" s="521" t="e">
        <f ca="1">+IF(AND(ISNUMBER(OFFSET('Sanitation Data'!$E$12,0,10*ROW('Sanitation Data'!E52))),'Data Summary'!CT58="Yes"),OFFSET('Sanitation Data'!$E$12,0,10*ROW('Sanitation Data'!E52)),NA())</f>
        <v>#N/A</v>
      </c>
      <c r="AF58" s="521" t="e">
        <f ca="1">+IF(AND(ISNUMBER(OFFSET('Sanitation Data'!$F$4,0,10*ROW('Sanitation Data'!F52))),'Data Summary'!CU58="Yes"),100-OFFSET('Sanitation Data'!$F$4,0,10*ROW('Sanitation Data'!F52)),NA())</f>
        <v>#N/A</v>
      </c>
      <c r="AG58" s="521" t="e">
        <f ca="1">+IF(AND(ISNUMBER(OFFSET('Sanitation Data'!$F$6,0,10*ROW('Sanitation Data'!F52))),'Data Summary'!CV58="Yes"),OFFSET('Sanitation Data'!$F$6,0,10*ROW('Sanitation Data'!F52)),NA())</f>
        <v>#N/A</v>
      </c>
      <c r="AH58" s="521" t="e">
        <f ca="1">+IF(AND(ISNUMBER(OFFSET('Sanitation Data'!$F$10,0,10*ROW('Sanitation Data'!F52))),'Data Summary'!CW58="Yes"),OFFSET('Sanitation Data'!$F$10,0,10*ROW('Sanitation Data'!F52)),NA())</f>
        <v>#N/A</v>
      </c>
      <c r="AI58" s="521" t="e">
        <f ca="1">+IF(AND(ISNUMBER(OFFSET('Sanitation Data'!$F$11,0,10*ROW('Sanitation Data'!F52))),'Data Summary'!CX58="Yes"),OFFSET('Sanitation Data'!$F$11,0,10*ROW('Sanitation Data'!F52)),NA())</f>
        <v>#N/A</v>
      </c>
      <c r="AJ58" s="521" t="e">
        <f ca="1">+IF(AND(ISNUMBER(OFFSET('Sanitation Data'!$F$12,0,10*ROW('Sanitation Data'!F52))),'Data Summary'!CY58="Yes"),OFFSET('Sanitation Data'!$F$12,0,10*ROW('Sanitation Data'!F52)),NA())</f>
        <v>#N/A</v>
      </c>
      <c r="AK58" s="521" t="e">
        <f ca="1">+IF(AND(ISNUMBER(OFFSET('Sanitation Data'!$G$4,0,10*ROW('Sanitation Data'!G52))),'Data Summary'!CZ58="Yes"),100-OFFSET('Sanitation Data'!$G$4,0,10*ROW('Sanitation Data'!G52)),NA())</f>
        <v>#N/A</v>
      </c>
      <c r="AL58" s="521" t="e">
        <f ca="1">+IF(AND(ISNUMBER(OFFSET('Sanitation Data'!$G$6,0,10*ROW('Sanitation Data'!G52))),'Data Summary'!DA58="Yes"),OFFSET('Sanitation Data'!$G$6,0,10*ROW('Sanitation Data'!G52)),NA())</f>
        <v>#N/A</v>
      </c>
      <c r="AM58" s="521" t="e">
        <f ca="1">+IF(AND(ISNUMBER(OFFSET('Sanitation Data'!$G$10,0,10*ROW('Sanitation Data'!G52))),'Data Summary'!DB58="Yes"),OFFSET('Sanitation Data'!$G$10,0,10*ROW('Sanitation Data'!G52)),NA())</f>
        <v>#N/A</v>
      </c>
      <c r="AN58" s="521" t="e">
        <f ca="1">+IF(AND(ISNUMBER(OFFSET('Sanitation Data'!$G$11,0,10*ROW('Sanitation Data'!G52))),'Data Summary'!DC58="Yes"),OFFSET('Sanitation Data'!$G$11,0,10*ROW('Sanitation Data'!G52)),NA())</f>
        <v>#N/A</v>
      </c>
      <c r="AO58" s="521" t="e">
        <f ca="1">+IF(AND(ISNUMBER(OFFSET('Sanitation Data'!$G$12,0,10*ROW('Sanitation Data'!G52))),'Data Summary'!DD58="Yes"),OFFSET('Sanitation Data'!$G$12,0,10*ROW('Sanitation Data'!G52)),NA())</f>
        <v>#N/A</v>
      </c>
      <c r="AP58" s="521" t="e">
        <f ca="1">+IF(AND(ISNUMBER(OFFSET('Sanitation Data'!$H$4,0,10*ROW('Sanitation Data'!H52))),'Data Summary'!DE58="Yes"),100-OFFSET('Sanitation Data'!$H$4,0,10*ROW('Sanitation Data'!H52)),NA())</f>
        <v>#N/A</v>
      </c>
      <c r="AQ58" s="521" t="e">
        <f ca="1">+IF(AND(ISNUMBER(OFFSET('Sanitation Data'!$H$6,0,10*ROW('Sanitation Data'!H52))),'Data Summary'!DF58="Yes"),OFFSET('Sanitation Data'!$H$6,0,10*ROW('Sanitation Data'!H52)),NA())</f>
        <v>#N/A</v>
      </c>
      <c r="AR58" s="521" t="e">
        <f ca="1">+IF(AND(ISNUMBER(OFFSET('Sanitation Data'!$H$10,0,10*ROW('Sanitation Data'!H52))),'Data Summary'!DG58="Yes"),OFFSET('Sanitation Data'!$H$10,0,10*ROW('Sanitation Data'!H52)),NA())</f>
        <v>#N/A</v>
      </c>
      <c r="AS58" s="521" t="e">
        <f ca="1">+IF(AND(ISNUMBER(OFFSET('Sanitation Data'!$H$11,0,10*ROW('Sanitation Data'!H52))),'Data Summary'!DH58="Yes"),OFFSET('Sanitation Data'!$H$11,0,10*ROW('Sanitation Data'!H52)),NA())</f>
        <v>#N/A</v>
      </c>
      <c r="AT58" s="521" t="e">
        <f ca="1">+IF(AND(ISNUMBER(OFFSET('Sanitation Data'!$H$12,0,10*ROW('Sanitation Data'!H52))),'Data Summary'!DI58="Yes"),OFFSET('Sanitation Data'!$H$12,0,10*ROW('Sanitation Data'!H52)),NA())</f>
        <v>#N/A</v>
      </c>
      <c r="AU58" s="521" t="e">
        <f ca="1">+IF(AND(ISNUMBER(OFFSET('Sanitation Data'!$I$4,0,10*ROW('Sanitation Data'!I52))),'Data Summary'!DJ58="Yes"),100-OFFSET('Sanitation Data'!$I$4,0,10*ROW('Sanitation Data'!I52)),NA())</f>
        <v>#N/A</v>
      </c>
      <c r="AV58" s="521" t="e">
        <f ca="1">+IF(AND(ISNUMBER(OFFSET('Sanitation Data'!$I$6,0,10*ROW('Sanitation Data'!I52))),'Data Summary'!DK58="Yes"),OFFSET('Sanitation Data'!$I$6,0,10*ROW('Sanitation Data'!I52)),NA())</f>
        <v>#N/A</v>
      </c>
      <c r="AW58" s="521" t="e">
        <f ca="1">+IF(AND(ISNUMBER(OFFSET('Sanitation Data'!$I$10,0,10*ROW('Sanitation Data'!I52))),'Data Summary'!DL58="Yes"),OFFSET('Sanitation Data'!$I$10,0,10*ROW('Sanitation Data'!I52)),NA())</f>
        <v>#N/A</v>
      </c>
      <c r="AX58" s="521" t="e">
        <f ca="1">+IF(AND(ISNUMBER(OFFSET('Sanitation Data'!$I$11,0,10*ROW('Sanitation Data'!I52))),'Data Summary'!DM58="Yes"),OFFSET('Sanitation Data'!$I$11,0,10*ROW('Sanitation Data'!I52)),NA())</f>
        <v>#N/A</v>
      </c>
      <c r="AY58" s="521" t="e">
        <f ca="1">+IF(AND(ISNUMBER(OFFSET('Sanitation Data'!$I$12,0,10*ROW('Sanitation Data'!I52))),'Data Summary'!DN58="Yes"),OFFSET('Sanitation Data'!$I$12,0,10*ROW('Sanitation Data'!I52)),NA())</f>
        <v>#N/A</v>
      </c>
      <c r="AZ58" s="522" t="e">
        <f ca="1">+IF(AND(ISNUMBER(OFFSET('Hygiene Data'!$D$5,0,10*ROW('Hygiene Data'!D52))),'Data Summary'!DO58="Yes"),OFFSET('Hygiene Data'!$D$5,0,10*ROW('Hygiene Data'!D52)),NA())</f>
        <v>#N/A</v>
      </c>
      <c r="BA58" s="522" t="e">
        <f ca="1">+IF(AND(ISNUMBER(OFFSET('Hygiene Data'!$D$7,0,10*ROW('Hygiene Data'!D52))),'Data Summary'!DP58="Yes"),OFFSET('Hygiene Data'!$D$7,0,10*ROW('Hygiene Data'!D52)),NA())</f>
        <v>#N/A</v>
      </c>
      <c r="BB58" s="522" t="e">
        <f ca="1">+IF(AND(ISNUMBER(OFFSET('Hygiene Data'!$D$9,0,10*ROW('Hygiene Data'!D52))),'Data Summary'!DQ58="Yes"),OFFSET('Hygiene Data'!$D$9,0,10*ROW('Hygiene Data'!D52)),NA())</f>
        <v>#N/A</v>
      </c>
      <c r="BC58" s="522" t="e">
        <f ca="1">+IF(AND(ISNUMBER(OFFSET('Hygiene Data'!$E$5,0,10*ROW('Hygiene Data'!E52))),'Data Summary'!DR58="Yes"),OFFSET('Hygiene Data'!$E$5,0,10*ROW('Hygiene Data'!E52)),NA())</f>
        <v>#N/A</v>
      </c>
      <c r="BD58" s="522" t="e">
        <f ca="1">+IF(AND(ISNUMBER(OFFSET('Hygiene Data'!$E$7,0,10*ROW('Hygiene Data'!E52))),'Data Summary'!DS58="Yes"),OFFSET('Hygiene Data'!$E$7,0,10*ROW('Hygiene Data'!E52)),NA())</f>
        <v>#N/A</v>
      </c>
      <c r="BE58" s="522" t="e">
        <f ca="1">+IF(AND(ISNUMBER(OFFSET('Hygiene Data'!$E$9,0,10*ROW('Hygiene Data'!E52))),'Data Summary'!DT58="Yes"),OFFSET('Hygiene Data'!$E$9,0,10*ROW('Hygiene Data'!E52)),NA())</f>
        <v>#N/A</v>
      </c>
      <c r="BF58" s="522" t="e">
        <f ca="1">+IF(AND(ISNUMBER(OFFSET('Hygiene Data'!$F$5,0,10*ROW('Hygiene Data'!F52))),'Data Summary'!DU58="Yes"),OFFSET('Hygiene Data'!$F$5,0,10*ROW('Hygiene Data'!F52)),NA())</f>
        <v>#N/A</v>
      </c>
      <c r="BG58" s="522" t="e">
        <f ca="1">+IF(AND(ISNUMBER(OFFSET('Hygiene Data'!$F$7,0,10*ROW('Hygiene Data'!F52))),'Data Summary'!DV58="Yes"),OFFSET('Hygiene Data'!$F$7,0,10*ROW('Hygiene Data'!F52)),NA())</f>
        <v>#N/A</v>
      </c>
      <c r="BH58" s="522" t="e">
        <f ca="1">+IF(AND(ISNUMBER(OFFSET('Hygiene Data'!$F$9,0,10*ROW('Hygiene Data'!F52))),'Data Summary'!DW58="Yes"),OFFSET('Hygiene Data'!$F$9,0,10*ROW('Hygiene Data'!F52)),NA())</f>
        <v>#N/A</v>
      </c>
      <c r="BI58" s="522" t="e">
        <f ca="1">+IF(AND(ISNUMBER(OFFSET('Hygiene Data'!$G$5,0,10*ROW('Hygiene Data'!G52))),'Data Summary'!DX58="Yes"),OFFSET('Hygiene Data'!$G$5,0,10*ROW('Hygiene Data'!G52)),NA())</f>
        <v>#N/A</v>
      </c>
      <c r="BJ58" s="522" t="e">
        <f ca="1">+IF(AND(ISNUMBER(OFFSET('Hygiene Data'!$G$7,0,10*ROW('Hygiene Data'!G52))),'Data Summary'!DY58="Yes"),OFFSET('Hygiene Data'!$G$7,0,10*ROW('Hygiene Data'!G52)),NA())</f>
        <v>#N/A</v>
      </c>
      <c r="BK58" s="522" t="e">
        <f ca="1">+IF(AND(ISNUMBER(OFFSET('Hygiene Data'!$G$9,0,10*ROW('Hygiene Data'!G52))),'Data Summary'!DZ58="Yes"),OFFSET('Hygiene Data'!$G$9,0,10*ROW('Hygiene Data'!G52)),NA())</f>
        <v>#N/A</v>
      </c>
      <c r="BL58" s="522" t="e">
        <f ca="1">+IF(AND(ISNUMBER(OFFSET('Hygiene Data'!$H$5,0,10*ROW('Hygiene Data'!H52))),'Data Summary'!EA58="Yes"),OFFSET('Hygiene Data'!$H$5,0,10*ROW('Hygiene Data'!H52)),NA())</f>
        <v>#N/A</v>
      </c>
      <c r="BM58" s="522" t="e">
        <f ca="1">+IF(AND(ISNUMBER(OFFSET('Hygiene Data'!$H$7,0,10*ROW('Hygiene Data'!H52))),'Data Summary'!EB58="Yes"),OFFSET('Hygiene Data'!$H$7,0,10*ROW('Hygiene Data'!H52)),NA())</f>
        <v>#N/A</v>
      </c>
      <c r="BN58" s="522" t="e">
        <f ca="1">+IF(AND(ISNUMBER(OFFSET('Hygiene Data'!$H$9,0,10*ROW('Hygiene Data'!H52))),'Data Summary'!EC58="Yes"),OFFSET('Hygiene Data'!$H$9,0,10*ROW('Hygiene Data'!H52)),NA())</f>
        <v>#N/A</v>
      </c>
      <c r="BO58" s="522" t="e">
        <f ca="1">+IF(AND(ISNUMBER(OFFSET('Hygiene Data'!$I$5,0,10*ROW('Hygiene Data'!I52))),'Data Summary'!ED58="Yes"),OFFSET('Hygiene Data'!$I$5,0,10*ROW('Hygiene Data'!I52)),NA())</f>
        <v>#N/A</v>
      </c>
      <c r="BP58" s="522" t="e">
        <f ca="1">+IF(AND(ISNUMBER(OFFSET('Hygiene Data'!$I$7,0,10*ROW('Hygiene Data'!I52))),'Data Summary'!EE58="Yes"),OFFSET('Hygiene Data'!$I$7,0,10*ROW('Hygiene Data'!I52)),NA())</f>
        <v>#N/A</v>
      </c>
      <c r="BQ58" s="522" t="e">
        <f ca="1">+IF(AND(ISNUMBER(OFFSET('Hygiene Data'!$I$9,0,10*ROW('Hygiene Data'!I52))),'Data Summary'!EF58="Yes"),OFFSET('Hygiene Data'!$I$9,0,10*ROW('Hygiene Data'!I52)),NA())</f>
        <v>#N/A</v>
      </c>
    </row>
    <row r="59" spans="1:69" x14ac:dyDescent="0.25">
      <c r="A59" s="518" t="e">
        <f ca="1">+RIGHT('Data Summary'!A59,LEN('Data Summary'!A59)-9)</f>
        <v>#VALUE!</v>
      </c>
      <c r="B59" s="492" t="str">
        <f ca="1">+IF(ISTEXT('Data Summary'!B59),'Data Summary'!B59,"")</f>
        <v/>
      </c>
      <c r="C59" s="519" t="e">
        <f ca="1">+VALUE('Data Summary'!C59)</f>
        <v>#VALUE!</v>
      </c>
      <c r="D59" s="520" t="e">
        <f ca="1">+IF(AND(ISNUMBER(OFFSET('Water Data'!$D$4,0,10*ROW('Water Data'!D53))),'Data Summary'!BS59="Yes"),100-OFFSET('Water Data'!$D$4,0,10*ROW('Water Data'!D53)),NA())</f>
        <v>#N/A</v>
      </c>
      <c r="E59" s="520" t="e">
        <f ca="1">+IF(AND(ISNUMBER(OFFSET('Water Data'!$D$6,0,10*ROW('Water Data'!D53))),'Data Summary'!BT59="Yes"),OFFSET('Water Data'!$D$6,0,10*ROW('Water Data'!D53)),NA())</f>
        <v>#N/A</v>
      </c>
      <c r="F59" s="520" t="e">
        <f ca="1">+IF(AND(ISNUMBER(OFFSET('Water Data'!$D$9,0,10*ROW('Water Data'!D53))),'Data Summary'!BU59="Yes"),OFFSET('Water Data'!$D$9,0,10*ROW('Water Data'!D53)),NA())</f>
        <v>#N/A</v>
      </c>
      <c r="G59" s="520" t="e">
        <f ca="1">+IF(AND(ISNUMBER(OFFSET('Water Data'!$E$4,0,10*ROW('Water Data'!E53))),'Data Summary'!BV59="Yes"),100-OFFSET('Water Data'!$E$4,0,10*ROW('Water Data'!E53)),NA())</f>
        <v>#N/A</v>
      </c>
      <c r="H59" s="520" t="e">
        <f ca="1">+IF(AND(ISNUMBER(OFFSET('Water Data'!$E$6,0,10*ROW('Water Data'!E53))),'Data Summary'!BW59="Yes"),OFFSET('Water Data'!$E$6,0,10*ROW('Water Data'!E53)),NA())</f>
        <v>#N/A</v>
      </c>
      <c r="I59" s="520" t="e">
        <f ca="1">+IF(AND(ISNUMBER(OFFSET('Water Data'!$E$9,0,10*ROW('Water Data'!E53))),'Data Summary'!BX59="Yes"),OFFSET('Water Data'!$E$9,0,10*ROW('Water Data'!E53)),NA())</f>
        <v>#N/A</v>
      </c>
      <c r="J59" s="520" t="e">
        <f ca="1">+IF(AND(ISNUMBER(OFFSET('Water Data'!$F$4,0,10*ROW('Water Data'!F53))),'Data Summary'!BY59="Yes"),100-OFFSET('Water Data'!$F$4,0,10*ROW('Water Data'!F53)),NA())</f>
        <v>#N/A</v>
      </c>
      <c r="K59" s="520" t="e">
        <f ca="1">+IF(AND(ISNUMBER(OFFSET('Water Data'!$F$6,0,10*ROW('Water Data'!F53))),'Data Summary'!BZ59="Yes"),OFFSET('Water Data'!$F$6,0,10*ROW('Water Data'!F53)),NA())</f>
        <v>#N/A</v>
      </c>
      <c r="L59" s="520" t="e">
        <f ca="1">+IF(AND(ISNUMBER(OFFSET('Water Data'!$F$9,0,10*ROW('Water Data'!F53))),'Data Summary'!CA59="Yes"),OFFSET('Water Data'!$F$9,0,10*ROW('Water Data'!F53)),NA())</f>
        <v>#N/A</v>
      </c>
      <c r="M59" s="520" t="e">
        <f ca="1">+IF(AND(ISNUMBER(OFFSET('Water Data'!$G$4,0,10*ROW('Water Data'!G53))),'Data Summary'!CB59="Yes"),100-OFFSET('Water Data'!$G$4,0,10*ROW('Water Data'!G53)),NA())</f>
        <v>#N/A</v>
      </c>
      <c r="N59" s="520" t="e">
        <f ca="1">+IF(AND(ISNUMBER(OFFSET('Water Data'!$G$6,0,10*ROW('Water Data'!G53))),'Data Summary'!CC59="Yes"),OFFSET('Water Data'!$G$6,0,10*ROW('Water Data'!G53)),NA())</f>
        <v>#N/A</v>
      </c>
      <c r="O59" s="520" t="e">
        <f ca="1">+IF(AND(ISNUMBER(OFFSET('Water Data'!$G$9,0,10*ROW('Water Data'!G53))),'Data Summary'!CD59="Yes"),OFFSET('Water Data'!$G$9,0,10*ROW('Water Data'!G53)),NA())</f>
        <v>#N/A</v>
      </c>
      <c r="P59" s="520" t="e">
        <f ca="1">+IF(AND(ISNUMBER(OFFSET('Water Data'!$H$4,0,10*ROW('Water Data'!H53))),'Data Summary'!CE59="Yes"),100-OFFSET('Water Data'!$H$4,0,10*ROW('Water Data'!H53)),NA())</f>
        <v>#N/A</v>
      </c>
      <c r="Q59" s="520" t="e">
        <f ca="1">+IF(AND(ISNUMBER(OFFSET('Water Data'!$H$6,0,10*ROW('Water Data'!H53))),'Data Summary'!CF59="Yes"),OFFSET('Water Data'!$H$6,0,10*ROW('Water Data'!H53)),NA())</f>
        <v>#N/A</v>
      </c>
      <c r="R59" s="520" t="e">
        <f ca="1">+IF(AND(ISNUMBER(OFFSET('Water Data'!$H$9,0,10*ROW('Water Data'!H53))),'Data Summary'!CG59="Yes"),OFFSET('Water Data'!$H$9,0,10*ROW('Water Data'!H53)),NA())</f>
        <v>#N/A</v>
      </c>
      <c r="S59" s="520" t="e">
        <f ca="1">+IF(AND(ISNUMBER(OFFSET('Water Data'!$I$4,0,10*ROW('Water Data'!I53))),'Data Summary'!CH59="Yes"),100-OFFSET('Water Data'!$I$4,0,10*ROW('Water Data'!I53)),NA())</f>
        <v>#N/A</v>
      </c>
      <c r="T59" s="520" t="e">
        <f ca="1">+IF(AND(ISNUMBER(OFFSET('Water Data'!$I$6,0,10*ROW('Water Data'!I53))),'Data Summary'!CI59="Yes"),OFFSET('Water Data'!$I$6,0,10*ROW('Water Data'!I53)),NA())</f>
        <v>#N/A</v>
      </c>
      <c r="U59" s="520" t="e">
        <f ca="1">+IF(AND(ISNUMBER(OFFSET('Water Data'!$I$9,0,10*ROW('Water Data'!I53))),'Data Summary'!CJ59="Yes"),OFFSET('Water Data'!$I$9,0,10*ROW('Water Data'!I53)),NA())</f>
        <v>#N/A</v>
      </c>
      <c r="V59" s="521" t="e">
        <f ca="1">+IF(AND(ISNUMBER(OFFSET('Sanitation Data'!$D$4,0,10*ROW('Sanitation Data'!D53))),'Data Summary'!CK59="Yes"),100-OFFSET('Sanitation Data'!$D$4,0,10*ROW('Sanitation Data'!D53)),NA())</f>
        <v>#N/A</v>
      </c>
      <c r="W59" s="521" t="e">
        <f ca="1">+IF(AND(ISNUMBER(OFFSET('Sanitation Data'!$D$6,0,10*ROW('Sanitation Data'!D53))),'Data Summary'!CL59="Yes"),OFFSET('Sanitation Data'!$D$6,0,10*ROW('Sanitation Data'!D53)),NA())</f>
        <v>#N/A</v>
      </c>
      <c r="X59" s="521" t="e">
        <f ca="1">+IF(AND(ISNUMBER(OFFSET('Sanitation Data'!$D$10,0,10*ROW('Sanitation Data'!D53))),'Data Summary'!CM59="Yes"),OFFSET('Sanitation Data'!$D$10,0,10*ROW('Sanitation Data'!D53)),NA())</f>
        <v>#N/A</v>
      </c>
      <c r="Y59" s="521" t="e">
        <f ca="1">+IF(AND(ISNUMBER(OFFSET('Sanitation Data'!$D$11,0,10*ROW('Sanitation Data'!D53))),'Data Summary'!CN59="Yes"),OFFSET('Sanitation Data'!$D$11,0,10*ROW('Sanitation Data'!D53)),NA())</f>
        <v>#N/A</v>
      </c>
      <c r="Z59" s="521" t="e">
        <f ca="1">+IF(AND(ISNUMBER(OFFSET('Sanitation Data'!$D$12,0,10*ROW('Sanitation Data'!D53))),'Data Summary'!CO59="Yes"),OFFSET('Sanitation Data'!$D$12,0,10*ROW('Sanitation Data'!D53)),NA())</f>
        <v>#N/A</v>
      </c>
      <c r="AA59" s="521" t="e">
        <f ca="1">+IF(AND(ISNUMBER(OFFSET('Sanitation Data'!$E$4,0,10*ROW('Sanitation Data'!E53))),'Data Summary'!CP59="Yes"),100-OFFSET('Sanitation Data'!$E$4,0,10*ROW('Sanitation Data'!E53)),NA())</f>
        <v>#N/A</v>
      </c>
      <c r="AB59" s="521" t="e">
        <f ca="1">+IF(AND(ISNUMBER(OFFSET('Sanitation Data'!$E$6,0,10*ROW('Sanitation Data'!E53))),'Data Summary'!CQ59="Yes"),OFFSET('Sanitation Data'!$E$6,0,10*ROW('Sanitation Data'!E53)),NA())</f>
        <v>#N/A</v>
      </c>
      <c r="AC59" s="521" t="e">
        <f ca="1">+IF(AND(ISNUMBER(OFFSET('Sanitation Data'!$E$10,0,10*ROW('Sanitation Data'!E53))),'Data Summary'!CR59="Yes"),OFFSET('Sanitation Data'!$E$10,0,10*ROW('Sanitation Data'!E53)),NA())</f>
        <v>#N/A</v>
      </c>
      <c r="AD59" s="521" t="e">
        <f ca="1">+IF(AND(ISNUMBER(OFFSET('Sanitation Data'!$E$11,0,10*ROW('Sanitation Data'!E53))),'Data Summary'!CS59="Yes"),OFFSET('Sanitation Data'!$E$11,0,10*ROW('Sanitation Data'!E53)),NA())</f>
        <v>#N/A</v>
      </c>
      <c r="AE59" s="521" t="e">
        <f ca="1">+IF(AND(ISNUMBER(OFFSET('Sanitation Data'!$E$12,0,10*ROW('Sanitation Data'!E53))),'Data Summary'!CT59="Yes"),OFFSET('Sanitation Data'!$E$12,0,10*ROW('Sanitation Data'!E53)),NA())</f>
        <v>#N/A</v>
      </c>
      <c r="AF59" s="521" t="e">
        <f ca="1">+IF(AND(ISNUMBER(OFFSET('Sanitation Data'!$F$4,0,10*ROW('Sanitation Data'!F53))),'Data Summary'!CU59="Yes"),100-OFFSET('Sanitation Data'!$F$4,0,10*ROW('Sanitation Data'!F53)),NA())</f>
        <v>#N/A</v>
      </c>
      <c r="AG59" s="521" t="e">
        <f ca="1">+IF(AND(ISNUMBER(OFFSET('Sanitation Data'!$F$6,0,10*ROW('Sanitation Data'!F53))),'Data Summary'!CV59="Yes"),OFFSET('Sanitation Data'!$F$6,0,10*ROW('Sanitation Data'!F53)),NA())</f>
        <v>#N/A</v>
      </c>
      <c r="AH59" s="521" t="e">
        <f ca="1">+IF(AND(ISNUMBER(OFFSET('Sanitation Data'!$F$10,0,10*ROW('Sanitation Data'!F53))),'Data Summary'!CW59="Yes"),OFFSET('Sanitation Data'!$F$10,0,10*ROW('Sanitation Data'!F53)),NA())</f>
        <v>#N/A</v>
      </c>
      <c r="AI59" s="521" t="e">
        <f ca="1">+IF(AND(ISNUMBER(OFFSET('Sanitation Data'!$F$11,0,10*ROW('Sanitation Data'!F53))),'Data Summary'!CX59="Yes"),OFFSET('Sanitation Data'!$F$11,0,10*ROW('Sanitation Data'!F53)),NA())</f>
        <v>#N/A</v>
      </c>
      <c r="AJ59" s="521" t="e">
        <f ca="1">+IF(AND(ISNUMBER(OFFSET('Sanitation Data'!$F$12,0,10*ROW('Sanitation Data'!F53))),'Data Summary'!CY59="Yes"),OFFSET('Sanitation Data'!$F$12,0,10*ROW('Sanitation Data'!F53)),NA())</f>
        <v>#N/A</v>
      </c>
      <c r="AK59" s="521" t="e">
        <f ca="1">+IF(AND(ISNUMBER(OFFSET('Sanitation Data'!$G$4,0,10*ROW('Sanitation Data'!G53))),'Data Summary'!CZ59="Yes"),100-OFFSET('Sanitation Data'!$G$4,0,10*ROW('Sanitation Data'!G53)),NA())</f>
        <v>#N/A</v>
      </c>
      <c r="AL59" s="521" t="e">
        <f ca="1">+IF(AND(ISNUMBER(OFFSET('Sanitation Data'!$G$6,0,10*ROW('Sanitation Data'!G53))),'Data Summary'!DA59="Yes"),OFFSET('Sanitation Data'!$G$6,0,10*ROW('Sanitation Data'!G53)),NA())</f>
        <v>#N/A</v>
      </c>
      <c r="AM59" s="521" t="e">
        <f ca="1">+IF(AND(ISNUMBER(OFFSET('Sanitation Data'!$G$10,0,10*ROW('Sanitation Data'!G53))),'Data Summary'!DB59="Yes"),OFFSET('Sanitation Data'!$G$10,0,10*ROW('Sanitation Data'!G53)),NA())</f>
        <v>#N/A</v>
      </c>
      <c r="AN59" s="521" t="e">
        <f ca="1">+IF(AND(ISNUMBER(OFFSET('Sanitation Data'!$G$11,0,10*ROW('Sanitation Data'!G53))),'Data Summary'!DC59="Yes"),OFFSET('Sanitation Data'!$G$11,0,10*ROW('Sanitation Data'!G53)),NA())</f>
        <v>#N/A</v>
      </c>
      <c r="AO59" s="521" t="e">
        <f ca="1">+IF(AND(ISNUMBER(OFFSET('Sanitation Data'!$G$12,0,10*ROW('Sanitation Data'!G53))),'Data Summary'!DD59="Yes"),OFFSET('Sanitation Data'!$G$12,0,10*ROW('Sanitation Data'!G53)),NA())</f>
        <v>#N/A</v>
      </c>
      <c r="AP59" s="521" t="e">
        <f ca="1">+IF(AND(ISNUMBER(OFFSET('Sanitation Data'!$H$4,0,10*ROW('Sanitation Data'!H53))),'Data Summary'!DE59="Yes"),100-OFFSET('Sanitation Data'!$H$4,0,10*ROW('Sanitation Data'!H53)),NA())</f>
        <v>#N/A</v>
      </c>
      <c r="AQ59" s="521" t="e">
        <f ca="1">+IF(AND(ISNUMBER(OFFSET('Sanitation Data'!$H$6,0,10*ROW('Sanitation Data'!H53))),'Data Summary'!DF59="Yes"),OFFSET('Sanitation Data'!$H$6,0,10*ROW('Sanitation Data'!H53)),NA())</f>
        <v>#N/A</v>
      </c>
      <c r="AR59" s="521" t="e">
        <f ca="1">+IF(AND(ISNUMBER(OFFSET('Sanitation Data'!$H$10,0,10*ROW('Sanitation Data'!H53))),'Data Summary'!DG59="Yes"),OFFSET('Sanitation Data'!$H$10,0,10*ROW('Sanitation Data'!H53)),NA())</f>
        <v>#N/A</v>
      </c>
      <c r="AS59" s="521" t="e">
        <f ca="1">+IF(AND(ISNUMBER(OFFSET('Sanitation Data'!$H$11,0,10*ROW('Sanitation Data'!H53))),'Data Summary'!DH59="Yes"),OFFSET('Sanitation Data'!$H$11,0,10*ROW('Sanitation Data'!H53)),NA())</f>
        <v>#N/A</v>
      </c>
      <c r="AT59" s="521" t="e">
        <f ca="1">+IF(AND(ISNUMBER(OFFSET('Sanitation Data'!$H$12,0,10*ROW('Sanitation Data'!H53))),'Data Summary'!DI59="Yes"),OFFSET('Sanitation Data'!$H$12,0,10*ROW('Sanitation Data'!H53)),NA())</f>
        <v>#N/A</v>
      </c>
      <c r="AU59" s="521" t="e">
        <f ca="1">+IF(AND(ISNUMBER(OFFSET('Sanitation Data'!$I$4,0,10*ROW('Sanitation Data'!I53))),'Data Summary'!DJ59="Yes"),100-OFFSET('Sanitation Data'!$I$4,0,10*ROW('Sanitation Data'!I53)),NA())</f>
        <v>#N/A</v>
      </c>
      <c r="AV59" s="521" t="e">
        <f ca="1">+IF(AND(ISNUMBER(OFFSET('Sanitation Data'!$I$6,0,10*ROW('Sanitation Data'!I53))),'Data Summary'!DK59="Yes"),OFFSET('Sanitation Data'!$I$6,0,10*ROW('Sanitation Data'!I53)),NA())</f>
        <v>#N/A</v>
      </c>
      <c r="AW59" s="521" t="e">
        <f ca="1">+IF(AND(ISNUMBER(OFFSET('Sanitation Data'!$I$10,0,10*ROW('Sanitation Data'!I53))),'Data Summary'!DL59="Yes"),OFFSET('Sanitation Data'!$I$10,0,10*ROW('Sanitation Data'!I53)),NA())</f>
        <v>#N/A</v>
      </c>
      <c r="AX59" s="521" t="e">
        <f ca="1">+IF(AND(ISNUMBER(OFFSET('Sanitation Data'!$I$11,0,10*ROW('Sanitation Data'!I53))),'Data Summary'!DM59="Yes"),OFFSET('Sanitation Data'!$I$11,0,10*ROW('Sanitation Data'!I53)),NA())</f>
        <v>#N/A</v>
      </c>
      <c r="AY59" s="521" t="e">
        <f ca="1">+IF(AND(ISNUMBER(OFFSET('Sanitation Data'!$I$12,0,10*ROW('Sanitation Data'!I53))),'Data Summary'!DN59="Yes"),OFFSET('Sanitation Data'!$I$12,0,10*ROW('Sanitation Data'!I53)),NA())</f>
        <v>#N/A</v>
      </c>
      <c r="AZ59" s="522" t="e">
        <f ca="1">+IF(AND(ISNUMBER(OFFSET('Hygiene Data'!$D$5,0,10*ROW('Hygiene Data'!D53))),'Data Summary'!DO59="Yes"),OFFSET('Hygiene Data'!$D$5,0,10*ROW('Hygiene Data'!D53)),NA())</f>
        <v>#N/A</v>
      </c>
      <c r="BA59" s="522" t="e">
        <f ca="1">+IF(AND(ISNUMBER(OFFSET('Hygiene Data'!$D$7,0,10*ROW('Hygiene Data'!D53))),'Data Summary'!DP59="Yes"),OFFSET('Hygiene Data'!$D$7,0,10*ROW('Hygiene Data'!D53)),NA())</f>
        <v>#N/A</v>
      </c>
      <c r="BB59" s="522" t="e">
        <f ca="1">+IF(AND(ISNUMBER(OFFSET('Hygiene Data'!$D$9,0,10*ROW('Hygiene Data'!D53))),'Data Summary'!DQ59="Yes"),OFFSET('Hygiene Data'!$D$9,0,10*ROW('Hygiene Data'!D53)),NA())</f>
        <v>#N/A</v>
      </c>
      <c r="BC59" s="522" t="e">
        <f ca="1">+IF(AND(ISNUMBER(OFFSET('Hygiene Data'!$E$5,0,10*ROW('Hygiene Data'!E53))),'Data Summary'!DR59="Yes"),OFFSET('Hygiene Data'!$E$5,0,10*ROW('Hygiene Data'!E53)),NA())</f>
        <v>#N/A</v>
      </c>
      <c r="BD59" s="522" t="e">
        <f ca="1">+IF(AND(ISNUMBER(OFFSET('Hygiene Data'!$E$7,0,10*ROW('Hygiene Data'!E53))),'Data Summary'!DS59="Yes"),OFFSET('Hygiene Data'!$E$7,0,10*ROW('Hygiene Data'!E53)),NA())</f>
        <v>#N/A</v>
      </c>
      <c r="BE59" s="522" t="e">
        <f ca="1">+IF(AND(ISNUMBER(OFFSET('Hygiene Data'!$E$9,0,10*ROW('Hygiene Data'!E53))),'Data Summary'!DT59="Yes"),OFFSET('Hygiene Data'!$E$9,0,10*ROW('Hygiene Data'!E53)),NA())</f>
        <v>#N/A</v>
      </c>
      <c r="BF59" s="522" t="e">
        <f ca="1">+IF(AND(ISNUMBER(OFFSET('Hygiene Data'!$F$5,0,10*ROW('Hygiene Data'!F53))),'Data Summary'!DU59="Yes"),OFFSET('Hygiene Data'!$F$5,0,10*ROW('Hygiene Data'!F53)),NA())</f>
        <v>#N/A</v>
      </c>
      <c r="BG59" s="522" t="e">
        <f ca="1">+IF(AND(ISNUMBER(OFFSET('Hygiene Data'!$F$7,0,10*ROW('Hygiene Data'!F53))),'Data Summary'!DV59="Yes"),OFFSET('Hygiene Data'!$F$7,0,10*ROW('Hygiene Data'!F53)),NA())</f>
        <v>#N/A</v>
      </c>
      <c r="BH59" s="522" t="e">
        <f ca="1">+IF(AND(ISNUMBER(OFFSET('Hygiene Data'!$F$9,0,10*ROW('Hygiene Data'!F53))),'Data Summary'!DW59="Yes"),OFFSET('Hygiene Data'!$F$9,0,10*ROW('Hygiene Data'!F53)),NA())</f>
        <v>#N/A</v>
      </c>
      <c r="BI59" s="522" t="e">
        <f ca="1">+IF(AND(ISNUMBER(OFFSET('Hygiene Data'!$G$5,0,10*ROW('Hygiene Data'!G53))),'Data Summary'!DX59="Yes"),OFFSET('Hygiene Data'!$G$5,0,10*ROW('Hygiene Data'!G53)),NA())</f>
        <v>#N/A</v>
      </c>
      <c r="BJ59" s="522" t="e">
        <f ca="1">+IF(AND(ISNUMBER(OFFSET('Hygiene Data'!$G$7,0,10*ROW('Hygiene Data'!G53))),'Data Summary'!DY59="Yes"),OFFSET('Hygiene Data'!$G$7,0,10*ROW('Hygiene Data'!G53)),NA())</f>
        <v>#N/A</v>
      </c>
      <c r="BK59" s="522" t="e">
        <f ca="1">+IF(AND(ISNUMBER(OFFSET('Hygiene Data'!$G$9,0,10*ROW('Hygiene Data'!G53))),'Data Summary'!DZ59="Yes"),OFFSET('Hygiene Data'!$G$9,0,10*ROW('Hygiene Data'!G53)),NA())</f>
        <v>#N/A</v>
      </c>
      <c r="BL59" s="522" t="e">
        <f ca="1">+IF(AND(ISNUMBER(OFFSET('Hygiene Data'!$H$5,0,10*ROW('Hygiene Data'!H53))),'Data Summary'!EA59="Yes"),OFFSET('Hygiene Data'!$H$5,0,10*ROW('Hygiene Data'!H53)),NA())</f>
        <v>#N/A</v>
      </c>
      <c r="BM59" s="522" t="e">
        <f ca="1">+IF(AND(ISNUMBER(OFFSET('Hygiene Data'!$H$7,0,10*ROW('Hygiene Data'!H53))),'Data Summary'!EB59="Yes"),OFFSET('Hygiene Data'!$H$7,0,10*ROW('Hygiene Data'!H53)),NA())</f>
        <v>#N/A</v>
      </c>
      <c r="BN59" s="522" t="e">
        <f ca="1">+IF(AND(ISNUMBER(OFFSET('Hygiene Data'!$H$9,0,10*ROW('Hygiene Data'!H53))),'Data Summary'!EC59="Yes"),OFFSET('Hygiene Data'!$H$9,0,10*ROW('Hygiene Data'!H53)),NA())</f>
        <v>#N/A</v>
      </c>
      <c r="BO59" s="522" t="e">
        <f ca="1">+IF(AND(ISNUMBER(OFFSET('Hygiene Data'!$I$5,0,10*ROW('Hygiene Data'!I53))),'Data Summary'!ED59="Yes"),OFFSET('Hygiene Data'!$I$5,0,10*ROW('Hygiene Data'!I53)),NA())</f>
        <v>#N/A</v>
      </c>
      <c r="BP59" s="522" t="e">
        <f ca="1">+IF(AND(ISNUMBER(OFFSET('Hygiene Data'!$I$7,0,10*ROW('Hygiene Data'!I53))),'Data Summary'!EE59="Yes"),OFFSET('Hygiene Data'!$I$7,0,10*ROW('Hygiene Data'!I53)),NA())</f>
        <v>#N/A</v>
      </c>
      <c r="BQ59" s="522" t="e">
        <f ca="1">+IF(AND(ISNUMBER(OFFSET('Hygiene Data'!$I$9,0,10*ROW('Hygiene Data'!I53))),'Data Summary'!EF59="Yes"),OFFSET('Hygiene Data'!$I$9,0,10*ROW('Hygiene Data'!I53)),NA())</f>
        <v>#N/A</v>
      </c>
    </row>
    <row r="60" spans="1:69" x14ac:dyDescent="0.25">
      <c r="A60" s="518" t="e">
        <f ca="1">+RIGHT('Data Summary'!A60,LEN('Data Summary'!A60)-9)</f>
        <v>#VALUE!</v>
      </c>
      <c r="B60" s="492" t="str">
        <f ca="1">+IF(ISTEXT('Data Summary'!B60),'Data Summary'!B60,"")</f>
        <v/>
      </c>
      <c r="C60" s="519" t="e">
        <f ca="1">+VALUE('Data Summary'!C60)</f>
        <v>#VALUE!</v>
      </c>
      <c r="D60" s="520" t="e">
        <f ca="1">+IF(AND(ISNUMBER(OFFSET('Water Data'!$D$4,0,10*ROW('Water Data'!D54))),'Data Summary'!BS60="Yes"),100-OFFSET('Water Data'!$D$4,0,10*ROW('Water Data'!D54)),NA())</f>
        <v>#N/A</v>
      </c>
      <c r="E60" s="520" t="e">
        <f ca="1">+IF(AND(ISNUMBER(OFFSET('Water Data'!$D$6,0,10*ROW('Water Data'!D54))),'Data Summary'!BT60="Yes"),OFFSET('Water Data'!$D$6,0,10*ROW('Water Data'!D54)),NA())</f>
        <v>#N/A</v>
      </c>
      <c r="F60" s="520" t="e">
        <f ca="1">+IF(AND(ISNUMBER(OFFSET('Water Data'!$D$9,0,10*ROW('Water Data'!D54))),'Data Summary'!BU60="Yes"),OFFSET('Water Data'!$D$9,0,10*ROW('Water Data'!D54)),NA())</f>
        <v>#N/A</v>
      </c>
      <c r="G60" s="520" t="e">
        <f ca="1">+IF(AND(ISNUMBER(OFFSET('Water Data'!$E$4,0,10*ROW('Water Data'!E54))),'Data Summary'!BV60="Yes"),100-OFFSET('Water Data'!$E$4,0,10*ROW('Water Data'!E54)),NA())</f>
        <v>#N/A</v>
      </c>
      <c r="H60" s="520" t="e">
        <f ca="1">+IF(AND(ISNUMBER(OFFSET('Water Data'!$E$6,0,10*ROW('Water Data'!E54))),'Data Summary'!BW60="Yes"),OFFSET('Water Data'!$E$6,0,10*ROW('Water Data'!E54)),NA())</f>
        <v>#N/A</v>
      </c>
      <c r="I60" s="520" t="e">
        <f ca="1">+IF(AND(ISNUMBER(OFFSET('Water Data'!$E$9,0,10*ROW('Water Data'!E54))),'Data Summary'!BX60="Yes"),OFFSET('Water Data'!$E$9,0,10*ROW('Water Data'!E54)),NA())</f>
        <v>#N/A</v>
      </c>
      <c r="J60" s="520" t="e">
        <f ca="1">+IF(AND(ISNUMBER(OFFSET('Water Data'!$F$4,0,10*ROW('Water Data'!F54))),'Data Summary'!BY60="Yes"),100-OFFSET('Water Data'!$F$4,0,10*ROW('Water Data'!F54)),NA())</f>
        <v>#N/A</v>
      </c>
      <c r="K60" s="520" t="e">
        <f ca="1">+IF(AND(ISNUMBER(OFFSET('Water Data'!$F$6,0,10*ROW('Water Data'!F54))),'Data Summary'!BZ60="Yes"),OFFSET('Water Data'!$F$6,0,10*ROW('Water Data'!F54)),NA())</f>
        <v>#N/A</v>
      </c>
      <c r="L60" s="520" t="e">
        <f ca="1">+IF(AND(ISNUMBER(OFFSET('Water Data'!$F$9,0,10*ROW('Water Data'!F54))),'Data Summary'!CA60="Yes"),OFFSET('Water Data'!$F$9,0,10*ROW('Water Data'!F54)),NA())</f>
        <v>#N/A</v>
      </c>
      <c r="M60" s="520" t="e">
        <f ca="1">+IF(AND(ISNUMBER(OFFSET('Water Data'!$G$4,0,10*ROW('Water Data'!G54))),'Data Summary'!CB60="Yes"),100-OFFSET('Water Data'!$G$4,0,10*ROW('Water Data'!G54)),NA())</f>
        <v>#N/A</v>
      </c>
      <c r="N60" s="520" t="e">
        <f ca="1">+IF(AND(ISNUMBER(OFFSET('Water Data'!$G$6,0,10*ROW('Water Data'!G54))),'Data Summary'!CC60="Yes"),OFFSET('Water Data'!$G$6,0,10*ROW('Water Data'!G54)),NA())</f>
        <v>#N/A</v>
      </c>
      <c r="O60" s="520" t="e">
        <f ca="1">+IF(AND(ISNUMBER(OFFSET('Water Data'!$G$9,0,10*ROW('Water Data'!G54))),'Data Summary'!CD60="Yes"),OFFSET('Water Data'!$G$9,0,10*ROW('Water Data'!G54)),NA())</f>
        <v>#N/A</v>
      </c>
      <c r="P60" s="520" t="e">
        <f ca="1">+IF(AND(ISNUMBER(OFFSET('Water Data'!$H$4,0,10*ROW('Water Data'!H54))),'Data Summary'!CE60="Yes"),100-OFFSET('Water Data'!$H$4,0,10*ROW('Water Data'!H54)),NA())</f>
        <v>#N/A</v>
      </c>
      <c r="Q60" s="520" t="e">
        <f ca="1">+IF(AND(ISNUMBER(OFFSET('Water Data'!$H$6,0,10*ROW('Water Data'!H54))),'Data Summary'!CF60="Yes"),OFFSET('Water Data'!$H$6,0,10*ROW('Water Data'!H54)),NA())</f>
        <v>#N/A</v>
      </c>
      <c r="R60" s="520" t="e">
        <f ca="1">+IF(AND(ISNUMBER(OFFSET('Water Data'!$H$9,0,10*ROW('Water Data'!H54))),'Data Summary'!CG60="Yes"),OFFSET('Water Data'!$H$9,0,10*ROW('Water Data'!H54)),NA())</f>
        <v>#N/A</v>
      </c>
      <c r="S60" s="520" t="e">
        <f ca="1">+IF(AND(ISNUMBER(OFFSET('Water Data'!$I$4,0,10*ROW('Water Data'!I54))),'Data Summary'!CH60="Yes"),100-OFFSET('Water Data'!$I$4,0,10*ROW('Water Data'!I54)),NA())</f>
        <v>#N/A</v>
      </c>
      <c r="T60" s="520" t="e">
        <f ca="1">+IF(AND(ISNUMBER(OFFSET('Water Data'!$I$6,0,10*ROW('Water Data'!I54))),'Data Summary'!CI60="Yes"),OFFSET('Water Data'!$I$6,0,10*ROW('Water Data'!I54)),NA())</f>
        <v>#N/A</v>
      </c>
      <c r="U60" s="520" t="e">
        <f ca="1">+IF(AND(ISNUMBER(OFFSET('Water Data'!$I$9,0,10*ROW('Water Data'!I54))),'Data Summary'!CJ60="Yes"),OFFSET('Water Data'!$I$9,0,10*ROW('Water Data'!I54)),NA())</f>
        <v>#N/A</v>
      </c>
      <c r="V60" s="521" t="e">
        <f ca="1">+IF(AND(ISNUMBER(OFFSET('Sanitation Data'!$D$4,0,10*ROW('Sanitation Data'!D54))),'Data Summary'!CK60="Yes"),100-OFFSET('Sanitation Data'!$D$4,0,10*ROW('Sanitation Data'!D54)),NA())</f>
        <v>#N/A</v>
      </c>
      <c r="W60" s="521" t="e">
        <f ca="1">+IF(AND(ISNUMBER(OFFSET('Sanitation Data'!$D$6,0,10*ROW('Sanitation Data'!D54))),'Data Summary'!CL60="Yes"),OFFSET('Sanitation Data'!$D$6,0,10*ROW('Sanitation Data'!D54)),NA())</f>
        <v>#N/A</v>
      </c>
      <c r="X60" s="521" t="e">
        <f ca="1">+IF(AND(ISNUMBER(OFFSET('Sanitation Data'!$D$10,0,10*ROW('Sanitation Data'!D54))),'Data Summary'!CM60="Yes"),OFFSET('Sanitation Data'!$D$10,0,10*ROW('Sanitation Data'!D54)),NA())</f>
        <v>#N/A</v>
      </c>
      <c r="Y60" s="521" t="e">
        <f ca="1">+IF(AND(ISNUMBER(OFFSET('Sanitation Data'!$D$11,0,10*ROW('Sanitation Data'!D54))),'Data Summary'!CN60="Yes"),OFFSET('Sanitation Data'!$D$11,0,10*ROW('Sanitation Data'!D54)),NA())</f>
        <v>#N/A</v>
      </c>
      <c r="Z60" s="521" t="e">
        <f ca="1">+IF(AND(ISNUMBER(OFFSET('Sanitation Data'!$D$12,0,10*ROW('Sanitation Data'!D54))),'Data Summary'!CO60="Yes"),OFFSET('Sanitation Data'!$D$12,0,10*ROW('Sanitation Data'!D54)),NA())</f>
        <v>#N/A</v>
      </c>
      <c r="AA60" s="521" t="e">
        <f ca="1">+IF(AND(ISNUMBER(OFFSET('Sanitation Data'!$E$4,0,10*ROW('Sanitation Data'!E54))),'Data Summary'!CP60="Yes"),100-OFFSET('Sanitation Data'!$E$4,0,10*ROW('Sanitation Data'!E54)),NA())</f>
        <v>#N/A</v>
      </c>
      <c r="AB60" s="521" t="e">
        <f ca="1">+IF(AND(ISNUMBER(OFFSET('Sanitation Data'!$E$6,0,10*ROW('Sanitation Data'!E54))),'Data Summary'!CQ60="Yes"),OFFSET('Sanitation Data'!$E$6,0,10*ROW('Sanitation Data'!E54)),NA())</f>
        <v>#N/A</v>
      </c>
      <c r="AC60" s="521" t="e">
        <f ca="1">+IF(AND(ISNUMBER(OFFSET('Sanitation Data'!$E$10,0,10*ROW('Sanitation Data'!E54))),'Data Summary'!CR60="Yes"),OFFSET('Sanitation Data'!$E$10,0,10*ROW('Sanitation Data'!E54)),NA())</f>
        <v>#N/A</v>
      </c>
      <c r="AD60" s="521" t="e">
        <f ca="1">+IF(AND(ISNUMBER(OFFSET('Sanitation Data'!$E$11,0,10*ROW('Sanitation Data'!E54))),'Data Summary'!CS60="Yes"),OFFSET('Sanitation Data'!$E$11,0,10*ROW('Sanitation Data'!E54)),NA())</f>
        <v>#N/A</v>
      </c>
      <c r="AE60" s="521" t="e">
        <f ca="1">+IF(AND(ISNUMBER(OFFSET('Sanitation Data'!$E$12,0,10*ROW('Sanitation Data'!E54))),'Data Summary'!CT60="Yes"),OFFSET('Sanitation Data'!$E$12,0,10*ROW('Sanitation Data'!E54)),NA())</f>
        <v>#N/A</v>
      </c>
      <c r="AF60" s="521" t="e">
        <f ca="1">+IF(AND(ISNUMBER(OFFSET('Sanitation Data'!$F$4,0,10*ROW('Sanitation Data'!F54))),'Data Summary'!CU60="Yes"),100-OFFSET('Sanitation Data'!$F$4,0,10*ROW('Sanitation Data'!F54)),NA())</f>
        <v>#N/A</v>
      </c>
      <c r="AG60" s="521" t="e">
        <f ca="1">+IF(AND(ISNUMBER(OFFSET('Sanitation Data'!$F$6,0,10*ROW('Sanitation Data'!F54))),'Data Summary'!CV60="Yes"),OFFSET('Sanitation Data'!$F$6,0,10*ROW('Sanitation Data'!F54)),NA())</f>
        <v>#N/A</v>
      </c>
      <c r="AH60" s="521" t="e">
        <f ca="1">+IF(AND(ISNUMBER(OFFSET('Sanitation Data'!$F$10,0,10*ROW('Sanitation Data'!F54))),'Data Summary'!CW60="Yes"),OFFSET('Sanitation Data'!$F$10,0,10*ROW('Sanitation Data'!F54)),NA())</f>
        <v>#N/A</v>
      </c>
      <c r="AI60" s="521" t="e">
        <f ca="1">+IF(AND(ISNUMBER(OFFSET('Sanitation Data'!$F$11,0,10*ROW('Sanitation Data'!F54))),'Data Summary'!CX60="Yes"),OFFSET('Sanitation Data'!$F$11,0,10*ROW('Sanitation Data'!F54)),NA())</f>
        <v>#N/A</v>
      </c>
      <c r="AJ60" s="521" t="e">
        <f ca="1">+IF(AND(ISNUMBER(OFFSET('Sanitation Data'!$F$12,0,10*ROW('Sanitation Data'!F54))),'Data Summary'!CY60="Yes"),OFFSET('Sanitation Data'!$F$12,0,10*ROW('Sanitation Data'!F54)),NA())</f>
        <v>#N/A</v>
      </c>
      <c r="AK60" s="521" t="e">
        <f ca="1">+IF(AND(ISNUMBER(OFFSET('Sanitation Data'!$G$4,0,10*ROW('Sanitation Data'!G54))),'Data Summary'!CZ60="Yes"),100-OFFSET('Sanitation Data'!$G$4,0,10*ROW('Sanitation Data'!G54)),NA())</f>
        <v>#N/A</v>
      </c>
      <c r="AL60" s="521" t="e">
        <f ca="1">+IF(AND(ISNUMBER(OFFSET('Sanitation Data'!$G$6,0,10*ROW('Sanitation Data'!G54))),'Data Summary'!DA60="Yes"),OFFSET('Sanitation Data'!$G$6,0,10*ROW('Sanitation Data'!G54)),NA())</f>
        <v>#N/A</v>
      </c>
      <c r="AM60" s="521" t="e">
        <f ca="1">+IF(AND(ISNUMBER(OFFSET('Sanitation Data'!$G$10,0,10*ROW('Sanitation Data'!G54))),'Data Summary'!DB60="Yes"),OFFSET('Sanitation Data'!$G$10,0,10*ROW('Sanitation Data'!G54)),NA())</f>
        <v>#N/A</v>
      </c>
      <c r="AN60" s="521" t="e">
        <f ca="1">+IF(AND(ISNUMBER(OFFSET('Sanitation Data'!$G$11,0,10*ROW('Sanitation Data'!G54))),'Data Summary'!DC60="Yes"),OFFSET('Sanitation Data'!$G$11,0,10*ROW('Sanitation Data'!G54)),NA())</f>
        <v>#N/A</v>
      </c>
      <c r="AO60" s="521" t="e">
        <f ca="1">+IF(AND(ISNUMBER(OFFSET('Sanitation Data'!$G$12,0,10*ROW('Sanitation Data'!G54))),'Data Summary'!DD60="Yes"),OFFSET('Sanitation Data'!$G$12,0,10*ROW('Sanitation Data'!G54)),NA())</f>
        <v>#N/A</v>
      </c>
      <c r="AP60" s="521" t="e">
        <f ca="1">+IF(AND(ISNUMBER(OFFSET('Sanitation Data'!$H$4,0,10*ROW('Sanitation Data'!H54))),'Data Summary'!DE60="Yes"),100-OFFSET('Sanitation Data'!$H$4,0,10*ROW('Sanitation Data'!H54)),NA())</f>
        <v>#N/A</v>
      </c>
      <c r="AQ60" s="521" t="e">
        <f ca="1">+IF(AND(ISNUMBER(OFFSET('Sanitation Data'!$H$6,0,10*ROW('Sanitation Data'!H54))),'Data Summary'!DF60="Yes"),OFFSET('Sanitation Data'!$H$6,0,10*ROW('Sanitation Data'!H54)),NA())</f>
        <v>#N/A</v>
      </c>
      <c r="AR60" s="521" t="e">
        <f ca="1">+IF(AND(ISNUMBER(OFFSET('Sanitation Data'!$H$10,0,10*ROW('Sanitation Data'!H54))),'Data Summary'!DG60="Yes"),OFFSET('Sanitation Data'!$H$10,0,10*ROW('Sanitation Data'!H54)),NA())</f>
        <v>#N/A</v>
      </c>
      <c r="AS60" s="521" t="e">
        <f ca="1">+IF(AND(ISNUMBER(OFFSET('Sanitation Data'!$H$11,0,10*ROW('Sanitation Data'!H54))),'Data Summary'!DH60="Yes"),OFFSET('Sanitation Data'!$H$11,0,10*ROW('Sanitation Data'!H54)),NA())</f>
        <v>#N/A</v>
      </c>
      <c r="AT60" s="521" t="e">
        <f ca="1">+IF(AND(ISNUMBER(OFFSET('Sanitation Data'!$H$12,0,10*ROW('Sanitation Data'!H54))),'Data Summary'!DI60="Yes"),OFFSET('Sanitation Data'!$H$12,0,10*ROW('Sanitation Data'!H54)),NA())</f>
        <v>#N/A</v>
      </c>
      <c r="AU60" s="521" t="e">
        <f ca="1">+IF(AND(ISNUMBER(OFFSET('Sanitation Data'!$I$4,0,10*ROW('Sanitation Data'!I54))),'Data Summary'!DJ60="Yes"),100-OFFSET('Sanitation Data'!$I$4,0,10*ROW('Sanitation Data'!I54)),NA())</f>
        <v>#N/A</v>
      </c>
      <c r="AV60" s="521" t="e">
        <f ca="1">+IF(AND(ISNUMBER(OFFSET('Sanitation Data'!$I$6,0,10*ROW('Sanitation Data'!I54))),'Data Summary'!DK60="Yes"),OFFSET('Sanitation Data'!$I$6,0,10*ROW('Sanitation Data'!I54)),NA())</f>
        <v>#N/A</v>
      </c>
      <c r="AW60" s="521" t="e">
        <f ca="1">+IF(AND(ISNUMBER(OFFSET('Sanitation Data'!$I$10,0,10*ROW('Sanitation Data'!I54))),'Data Summary'!DL60="Yes"),OFFSET('Sanitation Data'!$I$10,0,10*ROW('Sanitation Data'!I54)),NA())</f>
        <v>#N/A</v>
      </c>
      <c r="AX60" s="521" t="e">
        <f ca="1">+IF(AND(ISNUMBER(OFFSET('Sanitation Data'!$I$11,0,10*ROW('Sanitation Data'!I54))),'Data Summary'!DM60="Yes"),OFFSET('Sanitation Data'!$I$11,0,10*ROW('Sanitation Data'!I54)),NA())</f>
        <v>#N/A</v>
      </c>
      <c r="AY60" s="521" t="e">
        <f ca="1">+IF(AND(ISNUMBER(OFFSET('Sanitation Data'!$I$12,0,10*ROW('Sanitation Data'!I54))),'Data Summary'!DN60="Yes"),OFFSET('Sanitation Data'!$I$12,0,10*ROW('Sanitation Data'!I54)),NA())</f>
        <v>#N/A</v>
      </c>
      <c r="AZ60" s="522" t="e">
        <f ca="1">+IF(AND(ISNUMBER(OFFSET('Hygiene Data'!$D$5,0,10*ROW('Hygiene Data'!D54))),'Data Summary'!DO60="Yes"),OFFSET('Hygiene Data'!$D$5,0,10*ROW('Hygiene Data'!D54)),NA())</f>
        <v>#N/A</v>
      </c>
      <c r="BA60" s="522" t="e">
        <f ca="1">+IF(AND(ISNUMBER(OFFSET('Hygiene Data'!$D$7,0,10*ROW('Hygiene Data'!D54))),'Data Summary'!DP60="Yes"),OFFSET('Hygiene Data'!$D$7,0,10*ROW('Hygiene Data'!D54)),NA())</f>
        <v>#N/A</v>
      </c>
      <c r="BB60" s="522" t="e">
        <f ca="1">+IF(AND(ISNUMBER(OFFSET('Hygiene Data'!$D$9,0,10*ROW('Hygiene Data'!D54))),'Data Summary'!DQ60="Yes"),OFFSET('Hygiene Data'!$D$9,0,10*ROW('Hygiene Data'!D54)),NA())</f>
        <v>#N/A</v>
      </c>
      <c r="BC60" s="522" t="e">
        <f ca="1">+IF(AND(ISNUMBER(OFFSET('Hygiene Data'!$E$5,0,10*ROW('Hygiene Data'!E54))),'Data Summary'!DR60="Yes"),OFFSET('Hygiene Data'!$E$5,0,10*ROW('Hygiene Data'!E54)),NA())</f>
        <v>#N/A</v>
      </c>
      <c r="BD60" s="522" t="e">
        <f ca="1">+IF(AND(ISNUMBER(OFFSET('Hygiene Data'!$E$7,0,10*ROW('Hygiene Data'!E54))),'Data Summary'!DS60="Yes"),OFFSET('Hygiene Data'!$E$7,0,10*ROW('Hygiene Data'!E54)),NA())</f>
        <v>#N/A</v>
      </c>
      <c r="BE60" s="522" t="e">
        <f ca="1">+IF(AND(ISNUMBER(OFFSET('Hygiene Data'!$E$9,0,10*ROW('Hygiene Data'!E54))),'Data Summary'!DT60="Yes"),OFFSET('Hygiene Data'!$E$9,0,10*ROW('Hygiene Data'!E54)),NA())</f>
        <v>#N/A</v>
      </c>
      <c r="BF60" s="522" t="e">
        <f ca="1">+IF(AND(ISNUMBER(OFFSET('Hygiene Data'!$F$5,0,10*ROW('Hygiene Data'!F54))),'Data Summary'!DU60="Yes"),OFFSET('Hygiene Data'!$F$5,0,10*ROW('Hygiene Data'!F54)),NA())</f>
        <v>#N/A</v>
      </c>
      <c r="BG60" s="522" t="e">
        <f ca="1">+IF(AND(ISNUMBER(OFFSET('Hygiene Data'!$F$7,0,10*ROW('Hygiene Data'!F54))),'Data Summary'!DV60="Yes"),OFFSET('Hygiene Data'!$F$7,0,10*ROW('Hygiene Data'!F54)),NA())</f>
        <v>#N/A</v>
      </c>
      <c r="BH60" s="522" t="e">
        <f ca="1">+IF(AND(ISNUMBER(OFFSET('Hygiene Data'!$F$9,0,10*ROW('Hygiene Data'!F54))),'Data Summary'!DW60="Yes"),OFFSET('Hygiene Data'!$F$9,0,10*ROW('Hygiene Data'!F54)),NA())</f>
        <v>#N/A</v>
      </c>
      <c r="BI60" s="522" t="e">
        <f ca="1">+IF(AND(ISNUMBER(OFFSET('Hygiene Data'!$G$5,0,10*ROW('Hygiene Data'!G54))),'Data Summary'!DX60="Yes"),OFFSET('Hygiene Data'!$G$5,0,10*ROW('Hygiene Data'!G54)),NA())</f>
        <v>#N/A</v>
      </c>
      <c r="BJ60" s="522" t="e">
        <f ca="1">+IF(AND(ISNUMBER(OFFSET('Hygiene Data'!$G$7,0,10*ROW('Hygiene Data'!G54))),'Data Summary'!DY60="Yes"),OFFSET('Hygiene Data'!$G$7,0,10*ROW('Hygiene Data'!G54)),NA())</f>
        <v>#N/A</v>
      </c>
      <c r="BK60" s="522" t="e">
        <f ca="1">+IF(AND(ISNUMBER(OFFSET('Hygiene Data'!$G$9,0,10*ROW('Hygiene Data'!G54))),'Data Summary'!DZ60="Yes"),OFFSET('Hygiene Data'!$G$9,0,10*ROW('Hygiene Data'!G54)),NA())</f>
        <v>#N/A</v>
      </c>
      <c r="BL60" s="522" t="e">
        <f ca="1">+IF(AND(ISNUMBER(OFFSET('Hygiene Data'!$H$5,0,10*ROW('Hygiene Data'!H54))),'Data Summary'!EA60="Yes"),OFFSET('Hygiene Data'!$H$5,0,10*ROW('Hygiene Data'!H54)),NA())</f>
        <v>#N/A</v>
      </c>
      <c r="BM60" s="522" t="e">
        <f ca="1">+IF(AND(ISNUMBER(OFFSET('Hygiene Data'!$H$7,0,10*ROW('Hygiene Data'!H54))),'Data Summary'!EB60="Yes"),OFFSET('Hygiene Data'!$H$7,0,10*ROW('Hygiene Data'!H54)),NA())</f>
        <v>#N/A</v>
      </c>
      <c r="BN60" s="522" t="e">
        <f ca="1">+IF(AND(ISNUMBER(OFFSET('Hygiene Data'!$H$9,0,10*ROW('Hygiene Data'!H54))),'Data Summary'!EC60="Yes"),OFFSET('Hygiene Data'!$H$9,0,10*ROW('Hygiene Data'!H54)),NA())</f>
        <v>#N/A</v>
      </c>
      <c r="BO60" s="522" t="e">
        <f ca="1">+IF(AND(ISNUMBER(OFFSET('Hygiene Data'!$I$5,0,10*ROW('Hygiene Data'!I54))),'Data Summary'!ED60="Yes"),OFFSET('Hygiene Data'!$I$5,0,10*ROW('Hygiene Data'!I54)),NA())</f>
        <v>#N/A</v>
      </c>
      <c r="BP60" s="522" t="e">
        <f ca="1">+IF(AND(ISNUMBER(OFFSET('Hygiene Data'!$I$7,0,10*ROW('Hygiene Data'!I54))),'Data Summary'!EE60="Yes"),OFFSET('Hygiene Data'!$I$7,0,10*ROW('Hygiene Data'!I54)),NA())</f>
        <v>#N/A</v>
      </c>
      <c r="BQ60" s="522" t="e">
        <f ca="1">+IF(AND(ISNUMBER(OFFSET('Hygiene Data'!$I$9,0,10*ROW('Hygiene Data'!I54))),'Data Summary'!EF60="Yes"),OFFSET('Hygiene Data'!$I$9,0,10*ROW('Hygiene Data'!I54)),NA())</f>
        <v>#N/A</v>
      </c>
    </row>
    <row r="61" spans="1:69" x14ac:dyDescent="0.25">
      <c r="A61" s="518" t="e">
        <f ca="1">+RIGHT('Data Summary'!A61,LEN('Data Summary'!A61)-9)</f>
        <v>#VALUE!</v>
      </c>
      <c r="B61" s="492" t="str">
        <f ca="1">+IF(ISTEXT('Data Summary'!B61),'Data Summary'!B61,"")</f>
        <v/>
      </c>
      <c r="C61" s="519" t="e">
        <f ca="1">+VALUE('Data Summary'!C61)</f>
        <v>#VALUE!</v>
      </c>
      <c r="D61" s="520" t="e">
        <f ca="1">+IF(AND(ISNUMBER(OFFSET('Water Data'!$D$4,0,10*ROW('Water Data'!D55))),'Data Summary'!BS61="Yes"),100-OFFSET('Water Data'!$D$4,0,10*ROW('Water Data'!D55)),NA())</f>
        <v>#N/A</v>
      </c>
      <c r="E61" s="520" t="e">
        <f ca="1">+IF(AND(ISNUMBER(OFFSET('Water Data'!$D$6,0,10*ROW('Water Data'!D55))),'Data Summary'!BT61="Yes"),OFFSET('Water Data'!$D$6,0,10*ROW('Water Data'!D55)),NA())</f>
        <v>#N/A</v>
      </c>
      <c r="F61" s="520" t="e">
        <f ca="1">+IF(AND(ISNUMBER(OFFSET('Water Data'!$D$9,0,10*ROW('Water Data'!D55))),'Data Summary'!BU61="Yes"),OFFSET('Water Data'!$D$9,0,10*ROW('Water Data'!D55)),NA())</f>
        <v>#N/A</v>
      </c>
      <c r="G61" s="520" t="e">
        <f ca="1">+IF(AND(ISNUMBER(OFFSET('Water Data'!$E$4,0,10*ROW('Water Data'!E55))),'Data Summary'!BV61="Yes"),100-OFFSET('Water Data'!$E$4,0,10*ROW('Water Data'!E55)),NA())</f>
        <v>#N/A</v>
      </c>
      <c r="H61" s="520" t="e">
        <f ca="1">+IF(AND(ISNUMBER(OFFSET('Water Data'!$E$6,0,10*ROW('Water Data'!E55))),'Data Summary'!BW61="Yes"),OFFSET('Water Data'!$E$6,0,10*ROW('Water Data'!E55)),NA())</f>
        <v>#N/A</v>
      </c>
      <c r="I61" s="520" t="e">
        <f ca="1">+IF(AND(ISNUMBER(OFFSET('Water Data'!$E$9,0,10*ROW('Water Data'!E55))),'Data Summary'!BX61="Yes"),OFFSET('Water Data'!$E$9,0,10*ROW('Water Data'!E55)),NA())</f>
        <v>#N/A</v>
      </c>
      <c r="J61" s="520" t="e">
        <f ca="1">+IF(AND(ISNUMBER(OFFSET('Water Data'!$F$4,0,10*ROW('Water Data'!F55))),'Data Summary'!BY61="Yes"),100-OFFSET('Water Data'!$F$4,0,10*ROW('Water Data'!F55)),NA())</f>
        <v>#N/A</v>
      </c>
      <c r="K61" s="520" t="e">
        <f ca="1">+IF(AND(ISNUMBER(OFFSET('Water Data'!$F$6,0,10*ROW('Water Data'!F55))),'Data Summary'!BZ61="Yes"),OFFSET('Water Data'!$F$6,0,10*ROW('Water Data'!F55)),NA())</f>
        <v>#N/A</v>
      </c>
      <c r="L61" s="520" t="e">
        <f ca="1">+IF(AND(ISNUMBER(OFFSET('Water Data'!$F$9,0,10*ROW('Water Data'!F55))),'Data Summary'!CA61="Yes"),OFFSET('Water Data'!$F$9,0,10*ROW('Water Data'!F55)),NA())</f>
        <v>#N/A</v>
      </c>
      <c r="M61" s="520" t="e">
        <f ca="1">+IF(AND(ISNUMBER(OFFSET('Water Data'!$G$4,0,10*ROW('Water Data'!G55))),'Data Summary'!CB61="Yes"),100-OFFSET('Water Data'!$G$4,0,10*ROW('Water Data'!G55)),NA())</f>
        <v>#N/A</v>
      </c>
      <c r="N61" s="520" t="e">
        <f ca="1">+IF(AND(ISNUMBER(OFFSET('Water Data'!$G$6,0,10*ROW('Water Data'!G55))),'Data Summary'!CC61="Yes"),OFFSET('Water Data'!$G$6,0,10*ROW('Water Data'!G55)),NA())</f>
        <v>#N/A</v>
      </c>
      <c r="O61" s="520" t="e">
        <f ca="1">+IF(AND(ISNUMBER(OFFSET('Water Data'!$G$9,0,10*ROW('Water Data'!G55))),'Data Summary'!CD61="Yes"),OFFSET('Water Data'!$G$9,0,10*ROW('Water Data'!G55)),NA())</f>
        <v>#N/A</v>
      </c>
      <c r="P61" s="520" t="e">
        <f ca="1">+IF(AND(ISNUMBER(OFFSET('Water Data'!$H$4,0,10*ROW('Water Data'!H55))),'Data Summary'!CE61="Yes"),100-OFFSET('Water Data'!$H$4,0,10*ROW('Water Data'!H55)),NA())</f>
        <v>#N/A</v>
      </c>
      <c r="Q61" s="520" t="e">
        <f ca="1">+IF(AND(ISNUMBER(OFFSET('Water Data'!$H$6,0,10*ROW('Water Data'!H55))),'Data Summary'!CF61="Yes"),OFFSET('Water Data'!$H$6,0,10*ROW('Water Data'!H55)),NA())</f>
        <v>#N/A</v>
      </c>
      <c r="R61" s="520" t="e">
        <f ca="1">+IF(AND(ISNUMBER(OFFSET('Water Data'!$H$9,0,10*ROW('Water Data'!H55))),'Data Summary'!CG61="Yes"),OFFSET('Water Data'!$H$9,0,10*ROW('Water Data'!H55)),NA())</f>
        <v>#N/A</v>
      </c>
      <c r="S61" s="520" t="e">
        <f ca="1">+IF(AND(ISNUMBER(OFFSET('Water Data'!$I$4,0,10*ROW('Water Data'!I55))),'Data Summary'!CH61="Yes"),100-OFFSET('Water Data'!$I$4,0,10*ROW('Water Data'!I55)),NA())</f>
        <v>#N/A</v>
      </c>
      <c r="T61" s="520" t="e">
        <f ca="1">+IF(AND(ISNUMBER(OFFSET('Water Data'!$I$6,0,10*ROW('Water Data'!I55))),'Data Summary'!CI61="Yes"),OFFSET('Water Data'!$I$6,0,10*ROW('Water Data'!I55)),NA())</f>
        <v>#N/A</v>
      </c>
      <c r="U61" s="520" t="e">
        <f ca="1">+IF(AND(ISNUMBER(OFFSET('Water Data'!$I$9,0,10*ROW('Water Data'!I55))),'Data Summary'!CJ61="Yes"),OFFSET('Water Data'!$I$9,0,10*ROW('Water Data'!I55)),NA())</f>
        <v>#N/A</v>
      </c>
      <c r="V61" s="521" t="e">
        <f ca="1">+IF(AND(ISNUMBER(OFFSET('Sanitation Data'!$D$4,0,10*ROW('Sanitation Data'!D55))),'Data Summary'!CK61="Yes"),100-OFFSET('Sanitation Data'!$D$4,0,10*ROW('Sanitation Data'!D55)),NA())</f>
        <v>#N/A</v>
      </c>
      <c r="W61" s="521" t="e">
        <f ca="1">+IF(AND(ISNUMBER(OFFSET('Sanitation Data'!$D$6,0,10*ROW('Sanitation Data'!D55))),'Data Summary'!CL61="Yes"),OFFSET('Sanitation Data'!$D$6,0,10*ROW('Sanitation Data'!D55)),NA())</f>
        <v>#N/A</v>
      </c>
      <c r="X61" s="521" t="e">
        <f ca="1">+IF(AND(ISNUMBER(OFFSET('Sanitation Data'!$D$10,0,10*ROW('Sanitation Data'!D55))),'Data Summary'!CM61="Yes"),OFFSET('Sanitation Data'!$D$10,0,10*ROW('Sanitation Data'!D55)),NA())</f>
        <v>#N/A</v>
      </c>
      <c r="Y61" s="521" t="e">
        <f ca="1">+IF(AND(ISNUMBER(OFFSET('Sanitation Data'!$D$11,0,10*ROW('Sanitation Data'!D55))),'Data Summary'!CN61="Yes"),OFFSET('Sanitation Data'!$D$11,0,10*ROW('Sanitation Data'!D55)),NA())</f>
        <v>#N/A</v>
      </c>
      <c r="Z61" s="521" t="e">
        <f ca="1">+IF(AND(ISNUMBER(OFFSET('Sanitation Data'!$D$12,0,10*ROW('Sanitation Data'!D55))),'Data Summary'!CO61="Yes"),OFFSET('Sanitation Data'!$D$12,0,10*ROW('Sanitation Data'!D55)),NA())</f>
        <v>#N/A</v>
      </c>
      <c r="AA61" s="521" t="e">
        <f ca="1">+IF(AND(ISNUMBER(OFFSET('Sanitation Data'!$E$4,0,10*ROW('Sanitation Data'!E55))),'Data Summary'!CP61="Yes"),100-OFFSET('Sanitation Data'!$E$4,0,10*ROW('Sanitation Data'!E55)),NA())</f>
        <v>#N/A</v>
      </c>
      <c r="AB61" s="521" t="e">
        <f ca="1">+IF(AND(ISNUMBER(OFFSET('Sanitation Data'!$E$6,0,10*ROW('Sanitation Data'!E55))),'Data Summary'!CQ61="Yes"),OFFSET('Sanitation Data'!$E$6,0,10*ROW('Sanitation Data'!E55)),NA())</f>
        <v>#N/A</v>
      </c>
      <c r="AC61" s="521" t="e">
        <f ca="1">+IF(AND(ISNUMBER(OFFSET('Sanitation Data'!$E$10,0,10*ROW('Sanitation Data'!E55))),'Data Summary'!CR61="Yes"),OFFSET('Sanitation Data'!$E$10,0,10*ROW('Sanitation Data'!E55)),NA())</f>
        <v>#N/A</v>
      </c>
      <c r="AD61" s="521" t="e">
        <f ca="1">+IF(AND(ISNUMBER(OFFSET('Sanitation Data'!$E$11,0,10*ROW('Sanitation Data'!E55))),'Data Summary'!CS61="Yes"),OFFSET('Sanitation Data'!$E$11,0,10*ROW('Sanitation Data'!E55)),NA())</f>
        <v>#N/A</v>
      </c>
      <c r="AE61" s="521" t="e">
        <f ca="1">+IF(AND(ISNUMBER(OFFSET('Sanitation Data'!$E$12,0,10*ROW('Sanitation Data'!E55))),'Data Summary'!CT61="Yes"),OFFSET('Sanitation Data'!$E$12,0,10*ROW('Sanitation Data'!E55)),NA())</f>
        <v>#N/A</v>
      </c>
      <c r="AF61" s="521" t="e">
        <f ca="1">+IF(AND(ISNUMBER(OFFSET('Sanitation Data'!$F$4,0,10*ROW('Sanitation Data'!F55))),'Data Summary'!CU61="Yes"),100-OFFSET('Sanitation Data'!$F$4,0,10*ROW('Sanitation Data'!F55)),NA())</f>
        <v>#N/A</v>
      </c>
      <c r="AG61" s="521" t="e">
        <f ca="1">+IF(AND(ISNUMBER(OFFSET('Sanitation Data'!$F$6,0,10*ROW('Sanitation Data'!F55))),'Data Summary'!CV61="Yes"),OFFSET('Sanitation Data'!$F$6,0,10*ROW('Sanitation Data'!F55)),NA())</f>
        <v>#N/A</v>
      </c>
      <c r="AH61" s="521" t="e">
        <f ca="1">+IF(AND(ISNUMBER(OFFSET('Sanitation Data'!$F$10,0,10*ROW('Sanitation Data'!F55))),'Data Summary'!CW61="Yes"),OFFSET('Sanitation Data'!$F$10,0,10*ROW('Sanitation Data'!F55)),NA())</f>
        <v>#N/A</v>
      </c>
      <c r="AI61" s="521" t="e">
        <f ca="1">+IF(AND(ISNUMBER(OFFSET('Sanitation Data'!$F$11,0,10*ROW('Sanitation Data'!F55))),'Data Summary'!CX61="Yes"),OFFSET('Sanitation Data'!$F$11,0,10*ROW('Sanitation Data'!F55)),NA())</f>
        <v>#N/A</v>
      </c>
      <c r="AJ61" s="521" t="e">
        <f ca="1">+IF(AND(ISNUMBER(OFFSET('Sanitation Data'!$F$12,0,10*ROW('Sanitation Data'!F55))),'Data Summary'!CY61="Yes"),OFFSET('Sanitation Data'!$F$12,0,10*ROW('Sanitation Data'!F55)),NA())</f>
        <v>#N/A</v>
      </c>
      <c r="AK61" s="521" t="e">
        <f ca="1">+IF(AND(ISNUMBER(OFFSET('Sanitation Data'!$G$4,0,10*ROW('Sanitation Data'!G55))),'Data Summary'!CZ61="Yes"),100-OFFSET('Sanitation Data'!$G$4,0,10*ROW('Sanitation Data'!G55)),NA())</f>
        <v>#N/A</v>
      </c>
      <c r="AL61" s="521" t="e">
        <f ca="1">+IF(AND(ISNUMBER(OFFSET('Sanitation Data'!$G$6,0,10*ROW('Sanitation Data'!G55))),'Data Summary'!DA61="Yes"),OFFSET('Sanitation Data'!$G$6,0,10*ROW('Sanitation Data'!G55)),NA())</f>
        <v>#N/A</v>
      </c>
      <c r="AM61" s="521" t="e">
        <f ca="1">+IF(AND(ISNUMBER(OFFSET('Sanitation Data'!$G$10,0,10*ROW('Sanitation Data'!G55))),'Data Summary'!DB61="Yes"),OFFSET('Sanitation Data'!$G$10,0,10*ROW('Sanitation Data'!G55)),NA())</f>
        <v>#N/A</v>
      </c>
      <c r="AN61" s="521" t="e">
        <f ca="1">+IF(AND(ISNUMBER(OFFSET('Sanitation Data'!$G$11,0,10*ROW('Sanitation Data'!G55))),'Data Summary'!DC61="Yes"),OFFSET('Sanitation Data'!$G$11,0,10*ROW('Sanitation Data'!G55)),NA())</f>
        <v>#N/A</v>
      </c>
      <c r="AO61" s="521" t="e">
        <f ca="1">+IF(AND(ISNUMBER(OFFSET('Sanitation Data'!$G$12,0,10*ROW('Sanitation Data'!G55))),'Data Summary'!DD61="Yes"),OFFSET('Sanitation Data'!$G$12,0,10*ROW('Sanitation Data'!G55)),NA())</f>
        <v>#N/A</v>
      </c>
      <c r="AP61" s="521" t="e">
        <f ca="1">+IF(AND(ISNUMBER(OFFSET('Sanitation Data'!$H$4,0,10*ROW('Sanitation Data'!H55))),'Data Summary'!DE61="Yes"),100-OFFSET('Sanitation Data'!$H$4,0,10*ROW('Sanitation Data'!H55)),NA())</f>
        <v>#N/A</v>
      </c>
      <c r="AQ61" s="521" t="e">
        <f ca="1">+IF(AND(ISNUMBER(OFFSET('Sanitation Data'!$H$6,0,10*ROW('Sanitation Data'!H55))),'Data Summary'!DF61="Yes"),OFFSET('Sanitation Data'!$H$6,0,10*ROW('Sanitation Data'!H55)),NA())</f>
        <v>#N/A</v>
      </c>
      <c r="AR61" s="521" t="e">
        <f ca="1">+IF(AND(ISNUMBER(OFFSET('Sanitation Data'!$H$10,0,10*ROW('Sanitation Data'!H55))),'Data Summary'!DG61="Yes"),OFFSET('Sanitation Data'!$H$10,0,10*ROW('Sanitation Data'!H55)),NA())</f>
        <v>#N/A</v>
      </c>
      <c r="AS61" s="521" t="e">
        <f ca="1">+IF(AND(ISNUMBER(OFFSET('Sanitation Data'!$H$11,0,10*ROW('Sanitation Data'!H55))),'Data Summary'!DH61="Yes"),OFFSET('Sanitation Data'!$H$11,0,10*ROW('Sanitation Data'!H55)),NA())</f>
        <v>#N/A</v>
      </c>
      <c r="AT61" s="521" t="e">
        <f ca="1">+IF(AND(ISNUMBER(OFFSET('Sanitation Data'!$H$12,0,10*ROW('Sanitation Data'!H55))),'Data Summary'!DI61="Yes"),OFFSET('Sanitation Data'!$H$12,0,10*ROW('Sanitation Data'!H55)),NA())</f>
        <v>#N/A</v>
      </c>
      <c r="AU61" s="521" t="e">
        <f ca="1">+IF(AND(ISNUMBER(OFFSET('Sanitation Data'!$I$4,0,10*ROW('Sanitation Data'!I55))),'Data Summary'!DJ61="Yes"),100-OFFSET('Sanitation Data'!$I$4,0,10*ROW('Sanitation Data'!I55)),NA())</f>
        <v>#N/A</v>
      </c>
      <c r="AV61" s="521" t="e">
        <f ca="1">+IF(AND(ISNUMBER(OFFSET('Sanitation Data'!$I$6,0,10*ROW('Sanitation Data'!I55))),'Data Summary'!DK61="Yes"),OFFSET('Sanitation Data'!$I$6,0,10*ROW('Sanitation Data'!I55)),NA())</f>
        <v>#N/A</v>
      </c>
      <c r="AW61" s="521" t="e">
        <f ca="1">+IF(AND(ISNUMBER(OFFSET('Sanitation Data'!$I$10,0,10*ROW('Sanitation Data'!I55))),'Data Summary'!DL61="Yes"),OFFSET('Sanitation Data'!$I$10,0,10*ROW('Sanitation Data'!I55)),NA())</f>
        <v>#N/A</v>
      </c>
      <c r="AX61" s="521" t="e">
        <f ca="1">+IF(AND(ISNUMBER(OFFSET('Sanitation Data'!$I$11,0,10*ROW('Sanitation Data'!I55))),'Data Summary'!DM61="Yes"),OFFSET('Sanitation Data'!$I$11,0,10*ROW('Sanitation Data'!I55)),NA())</f>
        <v>#N/A</v>
      </c>
      <c r="AY61" s="521" t="e">
        <f ca="1">+IF(AND(ISNUMBER(OFFSET('Sanitation Data'!$I$12,0,10*ROW('Sanitation Data'!I55))),'Data Summary'!DN61="Yes"),OFFSET('Sanitation Data'!$I$12,0,10*ROW('Sanitation Data'!I55)),NA())</f>
        <v>#N/A</v>
      </c>
      <c r="AZ61" s="522" t="e">
        <f ca="1">+IF(AND(ISNUMBER(OFFSET('Hygiene Data'!$D$5,0,10*ROW('Hygiene Data'!D55))),'Data Summary'!DO61="Yes"),OFFSET('Hygiene Data'!$D$5,0,10*ROW('Hygiene Data'!D55)),NA())</f>
        <v>#N/A</v>
      </c>
      <c r="BA61" s="522" t="e">
        <f ca="1">+IF(AND(ISNUMBER(OFFSET('Hygiene Data'!$D$7,0,10*ROW('Hygiene Data'!D55))),'Data Summary'!DP61="Yes"),OFFSET('Hygiene Data'!$D$7,0,10*ROW('Hygiene Data'!D55)),NA())</f>
        <v>#N/A</v>
      </c>
      <c r="BB61" s="522" t="e">
        <f ca="1">+IF(AND(ISNUMBER(OFFSET('Hygiene Data'!$D$9,0,10*ROW('Hygiene Data'!D55))),'Data Summary'!DQ61="Yes"),OFFSET('Hygiene Data'!$D$9,0,10*ROW('Hygiene Data'!D55)),NA())</f>
        <v>#N/A</v>
      </c>
      <c r="BC61" s="522" t="e">
        <f ca="1">+IF(AND(ISNUMBER(OFFSET('Hygiene Data'!$E$5,0,10*ROW('Hygiene Data'!E55))),'Data Summary'!DR61="Yes"),OFFSET('Hygiene Data'!$E$5,0,10*ROW('Hygiene Data'!E55)),NA())</f>
        <v>#N/A</v>
      </c>
      <c r="BD61" s="522" t="e">
        <f ca="1">+IF(AND(ISNUMBER(OFFSET('Hygiene Data'!$E$7,0,10*ROW('Hygiene Data'!E55))),'Data Summary'!DS61="Yes"),OFFSET('Hygiene Data'!$E$7,0,10*ROW('Hygiene Data'!E55)),NA())</f>
        <v>#N/A</v>
      </c>
      <c r="BE61" s="522" t="e">
        <f ca="1">+IF(AND(ISNUMBER(OFFSET('Hygiene Data'!$E$9,0,10*ROW('Hygiene Data'!E55))),'Data Summary'!DT61="Yes"),OFFSET('Hygiene Data'!$E$9,0,10*ROW('Hygiene Data'!E55)),NA())</f>
        <v>#N/A</v>
      </c>
      <c r="BF61" s="522" t="e">
        <f ca="1">+IF(AND(ISNUMBER(OFFSET('Hygiene Data'!$F$5,0,10*ROW('Hygiene Data'!F55))),'Data Summary'!DU61="Yes"),OFFSET('Hygiene Data'!$F$5,0,10*ROW('Hygiene Data'!F55)),NA())</f>
        <v>#N/A</v>
      </c>
      <c r="BG61" s="522" t="e">
        <f ca="1">+IF(AND(ISNUMBER(OFFSET('Hygiene Data'!$F$7,0,10*ROW('Hygiene Data'!F55))),'Data Summary'!DV61="Yes"),OFFSET('Hygiene Data'!$F$7,0,10*ROW('Hygiene Data'!F55)),NA())</f>
        <v>#N/A</v>
      </c>
      <c r="BH61" s="522" t="e">
        <f ca="1">+IF(AND(ISNUMBER(OFFSET('Hygiene Data'!$F$9,0,10*ROW('Hygiene Data'!F55))),'Data Summary'!DW61="Yes"),OFFSET('Hygiene Data'!$F$9,0,10*ROW('Hygiene Data'!F55)),NA())</f>
        <v>#N/A</v>
      </c>
      <c r="BI61" s="522" t="e">
        <f ca="1">+IF(AND(ISNUMBER(OFFSET('Hygiene Data'!$G$5,0,10*ROW('Hygiene Data'!G55))),'Data Summary'!DX61="Yes"),OFFSET('Hygiene Data'!$G$5,0,10*ROW('Hygiene Data'!G55)),NA())</f>
        <v>#N/A</v>
      </c>
      <c r="BJ61" s="522" t="e">
        <f ca="1">+IF(AND(ISNUMBER(OFFSET('Hygiene Data'!$G$7,0,10*ROW('Hygiene Data'!G55))),'Data Summary'!DY61="Yes"),OFFSET('Hygiene Data'!$G$7,0,10*ROW('Hygiene Data'!G55)),NA())</f>
        <v>#N/A</v>
      </c>
      <c r="BK61" s="522" t="e">
        <f ca="1">+IF(AND(ISNUMBER(OFFSET('Hygiene Data'!$G$9,0,10*ROW('Hygiene Data'!G55))),'Data Summary'!DZ61="Yes"),OFFSET('Hygiene Data'!$G$9,0,10*ROW('Hygiene Data'!G55)),NA())</f>
        <v>#N/A</v>
      </c>
      <c r="BL61" s="522" t="e">
        <f ca="1">+IF(AND(ISNUMBER(OFFSET('Hygiene Data'!$H$5,0,10*ROW('Hygiene Data'!H55))),'Data Summary'!EA61="Yes"),OFFSET('Hygiene Data'!$H$5,0,10*ROW('Hygiene Data'!H55)),NA())</f>
        <v>#N/A</v>
      </c>
      <c r="BM61" s="522" t="e">
        <f ca="1">+IF(AND(ISNUMBER(OFFSET('Hygiene Data'!$H$7,0,10*ROW('Hygiene Data'!H55))),'Data Summary'!EB61="Yes"),OFFSET('Hygiene Data'!$H$7,0,10*ROW('Hygiene Data'!H55)),NA())</f>
        <v>#N/A</v>
      </c>
      <c r="BN61" s="522" t="e">
        <f ca="1">+IF(AND(ISNUMBER(OFFSET('Hygiene Data'!$H$9,0,10*ROW('Hygiene Data'!H55))),'Data Summary'!EC61="Yes"),OFFSET('Hygiene Data'!$H$9,0,10*ROW('Hygiene Data'!H55)),NA())</f>
        <v>#N/A</v>
      </c>
      <c r="BO61" s="522" t="e">
        <f ca="1">+IF(AND(ISNUMBER(OFFSET('Hygiene Data'!$I$5,0,10*ROW('Hygiene Data'!I55))),'Data Summary'!ED61="Yes"),OFFSET('Hygiene Data'!$I$5,0,10*ROW('Hygiene Data'!I55)),NA())</f>
        <v>#N/A</v>
      </c>
      <c r="BP61" s="522" t="e">
        <f ca="1">+IF(AND(ISNUMBER(OFFSET('Hygiene Data'!$I$7,0,10*ROW('Hygiene Data'!I55))),'Data Summary'!EE61="Yes"),OFFSET('Hygiene Data'!$I$7,0,10*ROW('Hygiene Data'!I55)),NA())</f>
        <v>#N/A</v>
      </c>
      <c r="BQ61" s="522" t="e">
        <f ca="1">+IF(AND(ISNUMBER(OFFSET('Hygiene Data'!$I$9,0,10*ROW('Hygiene Data'!I55))),'Data Summary'!EF61="Yes"),OFFSET('Hygiene Data'!$I$9,0,10*ROW('Hygiene Data'!I55)),NA())</f>
        <v>#N/A</v>
      </c>
    </row>
    <row r="62" spans="1:69" x14ac:dyDescent="0.25">
      <c r="A62" s="518" t="e">
        <f ca="1">+RIGHT('Data Summary'!A62,LEN('Data Summary'!A62)-9)</f>
        <v>#VALUE!</v>
      </c>
      <c r="B62" s="492" t="str">
        <f ca="1">+IF(ISTEXT('Data Summary'!B62),'Data Summary'!B62,"")</f>
        <v/>
      </c>
      <c r="C62" s="519" t="e">
        <f ca="1">+VALUE('Data Summary'!C62)</f>
        <v>#VALUE!</v>
      </c>
      <c r="D62" s="520" t="e">
        <f ca="1">+IF(AND(ISNUMBER(OFFSET('Water Data'!$D$4,0,10*ROW('Water Data'!D56))),'Data Summary'!BS62="Yes"),100-OFFSET('Water Data'!$D$4,0,10*ROW('Water Data'!D56)),NA())</f>
        <v>#N/A</v>
      </c>
      <c r="E62" s="520" t="e">
        <f ca="1">+IF(AND(ISNUMBER(OFFSET('Water Data'!$D$6,0,10*ROW('Water Data'!D56))),'Data Summary'!BT62="Yes"),OFFSET('Water Data'!$D$6,0,10*ROW('Water Data'!D56)),NA())</f>
        <v>#N/A</v>
      </c>
      <c r="F62" s="520" t="e">
        <f ca="1">+IF(AND(ISNUMBER(OFFSET('Water Data'!$D$9,0,10*ROW('Water Data'!D56))),'Data Summary'!BU62="Yes"),OFFSET('Water Data'!$D$9,0,10*ROW('Water Data'!D56)),NA())</f>
        <v>#N/A</v>
      </c>
      <c r="G62" s="520" t="e">
        <f ca="1">+IF(AND(ISNUMBER(OFFSET('Water Data'!$E$4,0,10*ROW('Water Data'!E56))),'Data Summary'!BV62="Yes"),100-OFFSET('Water Data'!$E$4,0,10*ROW('Water Data'!E56)),NA())</f>
        <v>#N/A</v>
      </c>
      <c r="H62" s="520" t="e">
        <f ca="1">+IF(AND(ISNUMBER(OFFSET('Water Data'!$E$6,0,10*ROW('Water Data'!E56))),'Data Summary'!BW62="Yes"),OFFSET('Water Data'!$E$6,0,10*ROW('Water Data'!E56)),NA())</f>
        <v>#N/A</v>
      </c>
      <c r="I62" s="520" t="e">
        <f ca="1">+IF(AND(ISNUMBER(OFFSET('Water Data'!$E$9,0,10*ROW('Water Data'!E56))),'Data Summary'!BX62="Yes"),OFFSET('Water Data'!$E$9,0,10*ROW('Water Data'!E56)),NA())</f>
        <v>#N/A</v>
      </c>
      <c r="J62" s="520" t="e">
        <f ca="1">+IF(AND(ISNUMBER(OFFSET('Water Data'!$F$4,0,10*ROW('Water Data'!F56))),'Data Summary'!BY62="Yes"),100-OFFSET('Water Data'!$F$4,0,10*ROW('Water Data'!F56)),NA())</f>
        <v>#N/A</v>
      </c>
      <c r="K62" s="520" t="e">
        <f ca="1">+IF(AND(ISNUMBER(OFFSET('Water Data'!$F$6,0,10*ROW('Water Data'!F56))),'Data Summary'!BZ62="Yes"),OFFSET('Water Data'!$F$6,0,10*ROW('Water Data'!F56)),NA())</f>
        <v>#N/A</v>
      </c>
      <c r="L62" s="520" t="e">
        <f ca="1">+IF(AND(ISNUMBER(OFFSET('Water Data'!$F$9,0,10*ROW('Water Data'!F56))),'Data Summary'!CA62="Yes"),OFFSET('Water Data'!$F$9,0,10*ROW('Water Data'!F56)),NA())</f>
        <v>#N/A</v>
      </c>
      <c r="M62" s="520" t="e">
        <f ca="1">+IF(AND(ISNUMBER(OFFSET('Water Data'!$G$4,0,10*ROW('Water Data'!G56))),'Data Summary'!CB62="Yes"),100-OFFSET('Water Data'!$G$4,0,10*ROW('Water Data'!G56)),NA())</f>
        <v>#N/A</v>
      </c>
      <c r="N62" s="520" t="e">
        <f ca="1">+IF(AND(ISNUMBER(OFFSET('Water Data'!$G$6,0,10*ROW('Water Data'!G56))),'Data Summary'!CC62="Yes"),OFFSET('Water Data'!$G$6,0,10*ROW('Water Data'!G56)),NA())</f>
        <v>#N/A</v>
      </c>
      <c r="O62" s="520" t="e">
        <f ca="1">+IF(AND(ISNUMBER(OFFSET('Water Data'!$G$9,0,10*ROW('Water Data'!G56))),'Data Summary'!CD62="Yes"),OFFSET('Water Data'!$G$9,0,10*ROW('Water Data'!G56)),NA())</f>
        <v>#N/A</v>
      </c>
      <c r="P62" s="520" t="e">
        <f ca="1">+IF(AND(ISNUMBER(OFFSET('Water Data'!$H$4,0,10*ROW('Water Data'!H56))),'Data Summary'!CE62="Yes"),100-OFFSET('Water Data'!$H$4,0,10*ROW('Water Data'!H56)),NA())</f>
        <v>#N/A</v>
      </c>
      <c r="Q62" s="520" t="e">
        <f ca="1">+IF(AND(ISNUMBER(OFFSET('Water Data'!$H$6,0,10*ROW('Water Data'!H56))),'Data Summary'!CF62="Yes"),OFFSET('Water Data'!$H$6,0,10*ROW('Water Data'!H56)),NA())</f>
        <v>#N/A</v>
      </c>
      <c r="R62" s="520" t="e">
        <f ca="1">+IF(AND(ISNUMBER(OFFSET('Water Data'!$H$9,0,10*ROW('Water Data'!H56))),'Data Summary'!CG62="Yes"),OFFSET('Water Data'!$H$9,0,10*ROW('Water Data'!H56)),NA())</f>
        <v>#N/A</v>
      </c>
      <c r="S62" s="520" t="e">
        <f ca="1">+IF(AND(ISNUMBER(OFFSET('Water Data'!$I$4,0,10*ROW('Water Data'!I56))),'Data Summary'!CH62="Yes"),100-OFFSET('Water Data'!$I$4,0,10*ROW('Water Data'!I56)),NA())</f>
        <v>#N/A</v>
      </c>
      <c r="T62" s="520" t="e">
        <f ca="1">+IF(AND(ISNUMBER(OFFSET('Water Data'!$I$6,0,10*ROW('Water Data'!I56))),'Data Summary'!CI62="Yes"),OFFSET('Water Data'!$I$6,0,10*ROW('Water Data'!I56)),NA())</f>
        <v>#N/A</v>
      </c>
      <c r="U62" s="520" t="e">
        <f ca="1">+IF(AND(ISNUMBER(OFFSET('Water Data'!$I$9,0,10*ROW('Water Data'!I56))),'Data Summary'!CJ62="Yes"),OFFSET('Water Data'!$I$9,0,10*ROW('Water Data'!I56)),NA())</f>
        <v>#N/A</v>
      </c>
      <c r="V62" s="521" t="e">
        <f ca="1">+IF(AND(ISNUMBER(OFFSET('Sanitation Data'!$D$4,0,10*ROW('Sanitation Data'!D56))),'Data Summary'!CK62="Yes"),100-OFFSET('Sanitation Data'!$D$4,0,10*ROW('Sanitation Data'!D56)),NA())</f>
        <v>#N/A</v>
      </c>
      <c r="W62" s="521" t="e">
        <f ca="1">+IF(AND(ISNUMBER(OFFSET('Sanitation Data'!$D$6,0,10*ROW('Sanitation Data'!D56))),'Data Summary'!CL62="Yes"),OFFSET('Sanitation Data'!$D$6,0,10*ROW('Sanitation Data'!D56)),NA())</f>
        <v>#N/A</v>
      </c>
      <c r="X62" s="521" t="e">
        <f ca="1">+IF(AND(ISNUMBER(OFFSET('Sanitation Data'!$D$10,0,10*ROW('Sanitation Data'!D56))),'Data Summary'!CM62="Yes"),OFFSET('Sanitation Data'!$D$10,0,10*ROW('Sanitation Data'!D56)),NA())</f>
        <v>#N/A</v>
      </c>
      <c r="Y62" s="521" t="e">
        <f ca="1">+IF(AND(ISNUMBER(OFFSET('Sanitation Data'!$D$11,0,10*ROW('Sanitation Data'!D56))),'Data Summary'!CN62="Yes"),OFFSET('Sanitation Data'!$D$11,0,10*ROW('Sanitation Data'!D56)),NA())</f>
        <v>#N/A</v>
      </c>
      <c r="Z62" s="521" t="e">
        <f ca="1">+IF(AND(ISNUMBER(OFFSET('Sanitation Data'!$D$12,0,10*ROW('Sanitation Data'!D56))),'Data Summary'!CO62="Yes"),OFFSET('Sanitation Data'!$D$12,0,10*ROW('Sanitation Data'!D56)),NA())</f>
        <v>#N/A</v>
      </c>
      <c r="AA62" s="521" t="e">
        <f ca="1">+IF(AND(ISNUMBER(OFFSET('Sanitation Data'!$E$4,0,10*ROW('Sanitation Data'!E56))),'Data Summary'!CP62="Yes"),100-OFFSET('Sanitation Data'!$E$4,0,10*ROW('Sanitation Data'!E56)),NA())</f>
        <v>#N/A</v>
      </c>
      <c r="AB62" s="521" t="e">
        <f ca="1">+IF(AND(ISNUMBER(OFFSET('Sanitation Data'!$E$6,0,10*ROW('Sanitation Data'!E56))),'Data Summary'!CQ62="Yes"),OFFSET('Sanitation Data'!$E$6,0,10*ROW('Sanitation Data'!E56)),NA())</f>
        <v>#N/A</v>
      </c>
      <c r="AC62" s="521" t="e">
        <f ca="1">+IF(AND(ISNUMBER(OFFSET('Sanitation Data'!$E$10,0,10*ROW('Sanitation Data'!E56))),'Data Summary'!CR62="Yes"),OFFSET('Sanitation Data'!$E$10,0,10*ROW('Sanitation Data'!E56)),NA())</f>
        <v>#N/A</v>
      </c>
      <c r="AD62" s="521" t="e">
        <f ca="1">+IF(AND(ISNUMBER(OFFSET('Sanitation Data'!$E$11,0,10*ROW('Sanitation Data'!E56))),'Data Summary'!CS62="Yes"),OFFSET('Sanitation Data'!$E$11,0,10*ROW('Sanitation Data'!E56)),NA())</f>
        <v>#N/A</v>
      </c>
      <c r="AE62" s="521" t="e">
        <f ca="1">+IF(AND(ISNUMBER(OFFSET('Sanitation Data'!$E$12,0,10*ROW('Sanitation Data'!E56))),'Data Summary'!CT62="Yes"),OFFSET('Sanitation Data'!$E$12,0,10*ROW('Sanitation Data'!E56)),NA())</f>
        <v>#N/A</v>
      </c>
      <c r="AF62" s="521" t="e">
        <f ca="1">+IF(AND(ISNUMBER(OFFSET('Sanitation Data'!$F$4,0,10*ROW('Sanitation Data'!F56))),'Data Summary'!CU62="Yes"),100-OFFSET('Sanitation Data'!$F$4,0,10*ROW('Sanitation Data'!F56)),NA())</f>
        <v>#N/A</v>
      </c>
      <c r="AG62" s="521" t="e">
        <f ca="1">+IF(AND(ISNUMBER(OFFSET('Sanitation Data'!$F$6,0,10*ROW('Sanitation Data'!F56))),'Data Summary'!CV62="Yes"),OFFSET('Sanitation Data'!$F$6,0,10*ROW('Sanitation Data'!F56)),NA())</f>
        <v>#N/A</v>
      </c>
      <c r="AH62" s="521" t="e">
        <f ca="1">+IF(AND(ISNUMBER(OFFSET('Sanitation Data'!$F$10,0,10*ROW('Sanitation Data'!F56))),'Data Summary'!CW62="Yes"),OFFSET('Sanitation Data'!$F$10,0,10*ROW('Sanitation Data'!F56)),NA())</f>
        <v>#N/A</v>
      </c>
      <c r="AI62" s="521" t="e">
        <f ca="1">+IF(AND(ISNUMBER(OFFSET('Sanitation Data'!$F$11,0,10*ROW('Sanitation Data'!F56))),'Data Summary'!CX62="Yes"),OFFSET('Sanitation Data'!$F$11,0,10*ROW('Sanitation Data'!F56)),NA())</f>
        <v>#N/A</v>
      </c>
      <c r="AJ62" s="521" t="e">
        <f ca="1">+IF(AND(ISNUMBER(OFFSET('Sanitation Data'!$F$12,0,10*ROW('Sanitation Data'!F56))),'Data Summary'!CY62="Yes"),OFFSET('Sanitation Data'!$F$12,0,10*ROW('Sanitation Data'!F56)),NA())</f>
        <v>#N/A</v>
      </c>
      <c r="AK62" s="521" t="e">
        <f ca="1">+IF(AND(ISNUMBER(OFFSET('Sanitation Data'!$G$4,0,10*ROW('Sanitation Data'!G56))),'Data Summary'!CZ62="Yes"),100-OFFSET('Sanitation Data'!$G$4,0,10*ROW('Sanitation Data'!G56)),NA())</f>
        <v>#N/A</v>
      </c>
      <c r="AL62" s="521" t="e">
        <f ca="1">+IF(AND(ISNUMBER(OFFSET('Sanitation Data'!$G$6,0,10*ROW('Sanitation Data'!G56))),'Data Summary'!DA62="Yes"),OFFSET('Sanitation Data'!$G$6,0,10*ROW('Sanitation Data'!G56)),NA())</f>
        <v>#N/A</v>
      </c>
      <c r="AM62" s="521" t="e">
        <f ca="1">+IF(AND(ISNUMBER(OFFSET('Sanitation Data'!$G$10,0,10*ROW('Sanitation Data'!G56))),'Data Summary'!DB62="Yes"),OFFSET('Sanitation Data'!$G$10,0,10*ROW('Sanitation Data'!G56)),NA())</f>
        <v>#N/A</v>
      </c>
      <c r="AN62" s="521" t="e">
        <f ca="1">+IF(AND(ISNUMBER(OFFSET('Sanitation Data'!$G$11,0,10*ROW('Sanitation Data'!G56))),'Data Summary'!DC62="Yes"),OFFSET('Sanitation Data'!$G$11,0,10*ROW('Sanitation Data'!G56)),NA())</f>
        <v>#N/A</v>
      </c>
      <c r="AO62" s="521" t="e">
        <f ca="1">+IF(AND(ISNUMBER(OFFSET('Sanitation Data'!$G$12,0,10*ROW('Sanitation Data'!G56))),'Data Summary'!DD62="Yes"),OFFSET('Sanitation Data'!$G$12,0,10*ROW('Sanitation Data'!G56)),NA())</f>
        <v>#N/A</v>
      </c>
      <c r="AP62" s="521" t="e">
        <f ca="1">+IF(AND(ISNUMBER(OFFSET('Sanitation Data'!$H$4,0,10*ROW('Sanitation Data'!H56))),'Data Summary'!DE62="Yes"),100-OFFSET('Sanitation Data'!$H$4,0,10*ROW('Sanitation Data'!H56)),NA())</f>
        <v>#N/A</v>
      </c>
      <c r="AQ62" s="521" t="e">
        <f ca="1">+IF(AND(ISNUMBER(OFFSET('Sanitation Data'!$H$6,0,10*ROW('Sanitation Data'!H56))),'Data Summary'!DF62="Yes"),OFFSET('Sanitation Data'!$H$6,0,10*ROW('Sanitation Data'!H56)),NA())</f>
        <v>#N/A</v>
      </c>
      <c r="AR62" s="521" t="e">
        <f ca="1">+IF(AND(ISNUMBER(OFFSET('Sanitation Data'!$H$10,0,10*ROW('Sanitation Data'!H56))),'Data Summary'!DG62="Yes"),OFFSET('Sanitation Data'!$H$10,0,10*ROW('Sanitation Data'!H56)),NA())</f>
        <v>#N/A</v>
      </c>
      <c r="AS62" s="521" t="e">
        <f ca="1">+IF(AND(ISNUMBER(OFFSET('Sanitation Data'!$H$11,0,10*ROW('Sanitation Data'!H56))),'Data Summary'!DH62="Yes"),OFFSET('Sanitation Data'!$H$11,0,10*ROW('Sanitation Data'!H56)),NA())</f>
        <v>#N/A</v>
      </c>
      <c r="AT62" s="521" t="e">
        <f ca="1">+IF(AND(ISNUMBER(OFFSET('Sanitation Data'!$H$12,0,10*ROW('Sanitation Data'!H56))),'Data Summary'!DI62="Yes"),OFFSET('Sanitation Data'!$H$12,0,10*ROW('Sanitation Data'!H56)),NA())</f>
        <v>#N/A</v>
      </c>
      <c r="AU62" s="521" t="e">
        <f ca="1">+IF(AND(ISNUMBER(OFFSET('Sanitation Data'!$I$4,0,10*ROW('Sanitation Data'!I56))),'Data Summary'!DJ62="Yes"),100-OFFSET('Sanitation Data'!$I$4,0,10*ROW('Sanitation Data'!I56)),NA())</f>
        <v>#N/A</v>
      </c>
      <c r="AV62" s="521" t="e">
        <f ca="1">+IF(AND(ISNUMBER(OFFSET('Sanitation Data'!$I$6,0,10*ROW('Sanitation Data'!I56))),'Data Summary'!DK62="Yes"),OFFSET('Sanitation Data'!$I$6,0,10*ROW('Sanitation Data'!I56)),NA())</f>
        <v>#N/A</v>
      </c>
      <c r="AW62" s="521" t="e">
        <f ca="1">+IF(AND(ISNUMBER(OFFSET('Sanitation Data'!$I$10,0,10*ROW('Sanitation Data'!I56))),'Data Summary'!DL62="Yes"),OFFSET('Sanitation Data'!$I$10,0,10*ROW('Sanitation Data'!I56)),NA())</f>
        <v>#N/A</v>
      </c>
      <c r="AX62" s="521" t="e">
        <f ca="1">+IF(AND(ISNUMBER(OFFSET('Sanitation Data'!$I$11,0,10*ROW('Sanitation Data'!I56))),'Data Summary'!DM62="Yes"),OFFSET('Sanitation Data'!$I$11,0,10*ROW('Sanitation Data'!I56)),NA())</f>
        <v>#N/A</v>
      </c>
      <c r="AY62" s="521" t="e">
        <f ca="1">+IF(AND(ISNUMBER(OFFSET('Sanitation Data'!$I$12,0,10*ROW('Sanitation Data'!I56))),'Data Summary'!DN62="Yes"),OFFSET('Sanitation Data'!$I$12,0,10*ROW('Sanitation Data'!I56)),NA())</f>
        <v>#N/A</v>
      </c>
      <c r="AZ62" s="522" t="e">
        <f ca="1">+IF(AND(ISNUMBER(OFFSET('Hygiene Data'!$D$5,0,10*ROW('Hygiene Data'!D56))),'Data Summary'!DO62="Yes"),OFFSET('Hygiene Data'!$D$5,0,10*ROW('Hygiene Data'!D56)),NA())</f>
        <v>#N/A</v>
      </c>
      <c r="BA62" s="522" t="e">
        <f ca="1">+IF(AND(ISNUMBER(OFFSET('Hygiene Data'!$D$7,0,10*ROW('Hygiene Data'!D56))),'Data Summary'!DP62="Yes"),OFFSET('Hygiene Data'!$D$7,0,10*ROW('Hygiene Data'!D56)),NA())</f>
        <v>#N/A</v>
      </c>
      <c r="BB62" s="522" t="e">
        <f ca="1">+IF(AND(ISNUMBER(OFFSET('Hygiene Data'!$D$9,0,10*ROW('Hygiene Data'!D56))),'Data Summary'!DQ62="Yes"),OFFSET('Hygiene Data'!$D$9,0,10*ROW('Hygiene Data'!D56)),NA())</f>
        <v>#N/A</v>
      </c>
      <c r="BC62" s="522" t="e">
        <f ca="1">+IF(AND(ISNUMBER(OFFSET('Hygiene Data'!$E$5,0,10*ROW('Hygiene Data'!E56))),'Data Summary'!DR62="Yes"),OFFSET('Hygiene Data'!$E$5,0,10*ROW('Hygiene Data'!E56)),NA())</f>
        <v>#N/A</v>
      </c>
      <c r="BD62" s="522" t="e">
        <f ca="1">+IF(AND(ISNUMBER(OFFSET('Hygiene Data'!$E$7,0,10*ROW('Hygiene Data'!E56))),'Data Summary'!DS62="Yes"),OFFSET('Hygiene Data'!$E$7,0,10*ROW('Hygiene Data'!E56)),NA())</f>
        <v>#N/A</v>
      </c>
      <c r="BE62" s="522" t="e">
        <f ca="1">+IF(AND(ISNUMBER(OFFSET('Hygiene Data'!$E$9,0,10*ROW('Hygiene Data'!E56))),'Data Summary'!DT62="Yes"),OFFSET('Hygiene Data'!$E$9,0,10*ROW('Hygiene Data'!E56)),NA())</f>
        <v>#N/A</v>
      </c>
      <c r="BF62" s="522" t="e">
        <f ca="1">+IF(AND(ISNUMBER(OFFSET('Hygiene Data'!$F$5,0,10*ROW('Hygiene Data'!F56))),'Data Summary'!DU62="Yes"),OFFSET('Hygiene Data'!$F$5,0,10*ROW('Hygiene Data'!F56)),NA())</f>
        <v>#N/A</v>
      </c>
      <c r="BG62" s="522" t="e">
        <f ca="1">+IF(AND(ISNUMBER(OFFSET('Hygiene Data'!$F$7,0,10*ROW('Hygiene Data'!F56))),'Data Summary'!DV62="Yes"),OFFSET('Hygiene Data'!$F$7,0,10*ROW('Hygiene Data'!F56)),NA())</f>
        <v>#N/A</v>
      </c>
      <c r="BH62" s="522" t="e">
        <f ca="1">+IF(AND(ISNUMBER(OFFSET('Hygiene Data'!$F$9,0,10*ROW('Hygiene Data'!F56))),'Data Summary'!DW62="Yes"),OFFSET('Hygiene Data'!$F$9,0,10*ROW('Hygiene Data'!F56)),NA())</f>
        <v>#N/A</v>
      </c>
      <c r="BI62" s="522" t="e">
        <f ca="1">+IF(AND(ISNUMBER(OFFSET('Hygiene Data'!$G$5,0,10*ROW('Hygiene Data'!G56))),'Data Summary'!DX62="Yes"),OFFSET('Hygiene Data'!$G$5,0,10*ROW('Hygiene Data'!G56)),NA())</f>
        <v>#N/A</v>
      </c>
      <c r="BJ62" s="522" t="e">
        <f ca="1">+IF(AND(ISNUMBER(OFFSET('Hygiene Data'!$G$7,0,10*ROW('Hygiene Data'!G56))),'Data Summary'!DY62="Yes"),OFFSET('Hygiene Data'!$G$7,0,10*ROW('Hygiene Data'!G56)),NA())</f>
        <v>#N/A</v>
      </c>
      <c r="BK62" s="522" t="e">
        <f ca="1">+IF(AND(ISNUMBER(OFFSET('Hygiene Data'!$G$9,0,10*ROW('Hygiene Data'!G56))),'Data Summary'!DZ62="Yes"),OFFSET('Hygiene Data'!$G$9,0,10*ROW('Hygiene Data'!G56)),NA())</f>
        <v>#N/A</v>
      </c>
      <c r="BL62" s="522" t="e">
        <f ca="1">+IF(AND(ISNUMBER(OFFSET('Hygiene Data'!$H$5,0,10*ROW('Hygiene Data'!H56))),'Data Summary'!EA62="Yes"),OFFSET('Hygiene Data'!$H$5,0,10*ROW('Hygiene Data'!H56)),NA())</f>
        <v>#N/A</v>
      </c>
      <c r="BM62" s="522" t="e">
        <f ca="1">+IF(AND(ISNUMBER(OFFSET('Hygiene Data'!$H$7,0,10*ROW('Hygiene Data'!H56))),'Data Summary'!EB62="Yes"),OFFSET('Hygiene Data'!$H$7,0,10*ROW('Hygiene Data'!H56)),NA())</f>
        <v>#N/A</v>
      </c>
      <c r="BN62" s="522" t="e">
        <f ca="1">+IF(AND(ISNUMBER(OFFSET('Hygiene Data'!$H$9,0,10*ROW('Hygiene Data'!H56))),'Data Summary'!EC62="Yes"),OFFSET('Hygiene Data'!$H$9,0,10*ROW('Hygiene Data'!H56)),NA())</f>
        <v>#N/A</v>
      </c>
      <c r="BO62" s="522" t="e">
        <f ca="1">+IF(AND(ISNUMBER(OFFSET('Hygiene Data'!$I$5,0,10*ROW('Hygiene Data'!I56))),'Data Summary'!ED62="Yes"),OFFSET('Hygiene Data'!$I$5,0,10*ROW('Hygiene Data'!I56)),NA())</f>
        <v>#N/A</v>
      </c>
      <c r="BP62" s="522" t="e">
        <f ca="1">+IF(AND(ISNUMBER(OFFSET('Hygiene Data'!$I$7,0,10*ROW('Hygiene Data'!I56))),'Data Summary'!EE62="Yes"),OFFSET('Hygiene Data'!$I$7,0,10*ROW('Hygiene Data'!I56)),NA())</f>
        <v>#N/A</v>
      </c>
      <c r="BQ62" s="522" t="e">
        <f ca="1">+IF(AND(ISNUMBER(OFFSET('Hygiene Data'!$I$9,0,10*ROW('Hygiene Data'!I56))),'Data Summary'!EF62="Yes"),OFFSET('Hygiene Data'!$I$9,0,10*ROW('Hygiene Data'!I56)),NA())</f>
        <v>#N/A</v>
      </c>
    </row>
    <row r="63" spans="1:69" x14ac:dyDescent="0.25">
      <c r="A63" s="518" t="e">
        <f ca="1">+RIGHT('Data Summary'!A63,LEN('Data Summary'!A63)-9)</f>
        <v>#VALUE!</v>
      </c>
      <c r="B63" s="492" t="str">
        <f ca="1">+IF(ISTEXT('Data Summary'!B63),'Data Summary'!B63,"")</f>
        <v/>
      </c>
      <c r="C63" s="519" t="e">
        <f ca="1">+VALUE('Data Summary'!C63)</f>
        <v>#VALUE!</v>
      </c>
      <c r="D63" s="520" t="e">
        <f ca="1">+IF(AND(ISNUMBER(OFFSET('Water Data'!$D$4,0,10*ROW('Water Data'!D57))),'Data Summary'!BS63="Yes"),100-OFFSET('Water Data'!$D$4,0,10*ROW('Water Data'!D57)),NA())</f>
        <v>#N/A</v>
      </c>
      <c r="E63" s="520" t="e">
        <f ca="1">+IF(AND(ISNUMBER(OFFSET('Water Data'!$D$6,0,10*ROW('Water Data'!D57))),'Data Summary'!BT63="Yes"),OFFSET('Water Data'!$D$6,0,10*ROW('Water Data'!D57)),NA())</f>
        <v>#N/A</v>
      </c>
      <c r="F63" s="520" t="e">
        <f ca="1">+IF(AND(ISNUMBER(OFFSET('Water Data'!$D$9,0,10*ROW('Water Data'!D57))),'Data Summary'!BU63="Yes"),OFFSET('Water Data'!$D$9,0,10*ROW('Water Data'!D57)),NA())</f>
        <v>#N/A</v>
      </c>
      <c r="G63" s="520" t="e">
        <f ca="1">+IF(AND(ISNUMBER(OFFSET('Water Data'!$E$4,0,10*ROW('Water Data'!E57))),'Data Summary'!BV63="Yes"),100-OFFSET('Water Data'!$E$4,0,10*ROW('Water Data'!E57)),NA())</f>
        <v>#N/A</v>
      </c>
      <c r="H63" s="520" t="e">
        <f ca="1">+IF(AND(ISNUMBER(OFFSET('Water Data'!$E$6,0,10*ROW('Water Data'!E57))),'Data Summary'!BW63="Yes"),OFFSET('Water Data'!$E$6,0,10*ROW('Water Data'!E57)),NA())</f>
        <v>#N/A</v>
      </c>
      <c r="I63" s="520" t="e">
        <f ca="1">+IF(AND(ISNUMBER(OFFSET('Water Data'!$E$9,0,10*ROW('Water Data'!E57))),'Data Summary'!BX63="Yes"),OFFSET('Water Data'!$E$9,0,10*ROW('Water Data'!E57)),NA())</f>
        <v>#N/A</v>
      </c>
      <c r="J63" s="520" t="e">
        <f ca="1">+IF(AND(ISNUMBER(OFFSET('Water Data'!$F$4,0,10*ROW('Water Data'!F57))),'Data Summary'!BY63="Yes"),100-OFFSET('Water Data'!$F$4,0,10*ROW('Water Data'!F57)),NA())</f>
        <v>#N/A</v>
      </c>
      <c r="K63" s="520" t="e">
        <f ca="1">+IF(AND(ISNUMBER(OFFSET('Water Data'!$F$6,0,10*ROW('Water Data'!F57))),'Data Summary'!BZ63="Yes"),OFFSET('Water Data'!$F$6,0,10*ROW('Water Data'!F57)),NA())</f>
        <v>#N/A</v>
      </c>
      <c r="L63" s="520" t="e">
        <f ca="1">+IF(AND(ISNUMBER(OFFSET('Water Data'!$F$9,0,10*ROW('Water Data'!F57))),'Data Summary'!CA63="Yes"),OFFSET('Water Data'!$F$9,0,10*ROW('Water Data'!F57)),NA())</f>
        <v>#N/A</v>
      </c>
      <c r="M63" s="520" t="e">
        <f ca="1">+IF(AND(ISNUMBER(OFFSET('Water Data'!$G$4,0,10*ROW('Water Data'!G57))),'Data Summary'!CB63="Yes"),100-OFFSET('Water Data'!$G$4,0,10*ROW('Water Data'!G57)),NA())</f>
        <v>#N/A</v>
      </c>
      <c r="N63" s="520" t="e">
        <f ca="1">+IF(AND(ISNUMBER(OFFSET('Water Data'!$G$6,0,10*ROW('Water Data'!G57))),'Data Summary'!CC63="Yes"),OFFSET('Water Data'!$G$6,0,10*ROW('Water Data'!G57)),NA())</f>
        <v>#N/A</v>
      </c>
      <c r="O63" s="520" t="e">
        <f ca="1">+IF(AND(ISNUMBER(OFFSET('Water Data'!$G$9,0,10*ROW('Water Data'!G57))),'Data Summary'!CD63="Yes"),OFFSET('Water Data'!$G$9,0,10*ROW('Water Data'!G57)),NA())</f>
        <v>#N/A</v>
      </c>
      <c r="P63" s="520" t="e">
        <f ca="1">+IF(AND(ISNUMBER(OFFSET('Water Data'!$H$4,0,10*ROW('Water Data'!H57))),'Data Summary'!CE63="Yes"),100-OFFSET('Water Data'!$H$4,0,10*ROW('Water Data'!H57)),NA())</f>
        <v>#N/A</v>
      </c>
      <c r="Q63" s="520" t="e">
        <f ca="1">+IF(AND(ISNUMBER(OFFSET('Water Data'!$H$6,0,10*ROW('Water Data'!H57))),'Data Summary'!CF63="Yes"),OFFSET('Water Data'!$H$6,0,10*ROW('Water Data'!H57)),NA())</f>
        <v>#N/A</v>
      </c>
      <c r="R63" s="520" t="e">
        <f ca="1">+IF(AND(ISNUMBER(OFFSET('Water Data'!$H$9,0,10*ROW('Water Data'!H57))),'Data Summary'!CG63="Yes"),OFFSET('Water Data'!$H$9,0,10*ROW('Water Data'!H57)),NA())</f>
        <v>#N/A</v>
      </c>
      <c r="S63" s="520" t="e">
        <f ca="1">+IF(AND(ISNUMBER(OFFSET('Water Data'!$I$4,0,10*ROW('Water Data'!I57))),'Data Summary'!CH63="Yes"),100-OFFSET('Water Data'!$I$4,0,10*ROW('Water Data'!I57)),NA())</f>
        <v>#N/A</v>
      </c>
      <c r="T63" s="520" t="e">
        <f ca="1">+IF(AND(ISNUMBER(OFFSET('Water Data'!$I$6,0,10*ROW('Water Data'!I57))),'Data Summary'!CI63="Yes"),OFFSET('Water Data'!$I$6,0,10*ROW('Water Data'!I57)),NA())</f>
        <v>#N/A</v>
      </c>
      <c r="U63" s="520" t="e">
        <f ca="1">+IF(AND(ISNUMBER(OFFSET('Water Data'!$I$9,0,10*ROW('Water Data'!I57))),'Data Summary'!CJ63="Yes"),OFFSET('Water Data'!$I$9,0,10*ROW('Water Data'!I57)),NA())</f>
        <v>#N/A</v>
      </c>
      <c r="V63" s="521" t="e">
        <f ca="1">+IF(AND(ISNUMBER(OFFSET('Sanitation Data'!$D$4,0,10*ROW('Sanitation Data'!D57))),'Data Summary'!CK63="Yes"),100-OFFSET('Sanitation Data'!$D$4,0,10*ROW('Sanitation Data'!D57)),NA())</f>
        <v>#N/A</v>
      </c>
      <c r="W63" s="521" t="e">
        <f ca="1">+IF(AND(ISNUMBER(OFFSET('Sanitation Data'!$D$6,0,10*ROW('Sanitation Data'!D57))),'Data Summary'!CL63="Yes"),OFFSET('Sanitation Data'!$D$6,0,10*ROW('Sanitation Data'!D57)),NA())</f>
        <v>#N/A</v>
      </c>
      <c r="X63" s="521" t="e">
        <f ca="1">+IF(AND(ISNUMBER(OFFSET('Sanitation Data'!$D$10,0,10*ROW('Sanitation Data'!D57))),'Data Summary'!CM63="Yes"),OFFSET('Sanitation Data'!$D$10,0,10*ROW('Sanitation Data'!D57)),NA())</f>
        <v>#N/A</v>
      </c>
      <c r="Y63" s="521" t="e">
        <f ca="1">+IF(AND(ISNUMBER(OFFSET('Sanitation Data'!$D$11,0,10*ROW('Sanitation Data'!D57))),'Data Summary'!CN63="Yes"),OFFSET('Sanitation Data'!$D$11,0,10*ROW('Sanitation Data'!D57)),NA())</f>
        <v>#N/A</v>
      </c>
      <c r="Z63" s="521" t="e">
        <f ca="1">+IF(AND(ISNUMBER(OFFSET('Sanitation Data'!$D$12,0,10*ROW('Sanitation Data'!D57))),'Data Summary'!CO63="Yes"),OFFSET('Sanitation Data'!$D$12,0,10*ROW('Sanitation Data'!D57)),NA())</f>
        <v>#N/A</v>
      </c>
      <c r="AA63" s="521" t="e">
        <f ca="1">+IF(AND(ISNUMBER(OFFSET('Sanitation Data'!$E$4,0,10*ROW('Sanitation Data'!E57))),'Data Summary'!CP63="Yes"),100-OFFSET('Sanitation Data'!$E$4,0,10*ROW('Sanitation Data'!E57)),NA())</f>
        <v>#N/A</v>
      </c>
      <c r="AB63" s="521" t="e">
        <f ca="1">+IF(AND(ISNUMBER(OFFSET('Sanitation Data'!$E$6,0,10*ROW('Sanitation Data'!E57))),'Data Summary'!CQ63="Yes"),OFFSET('Sanitation Data'!$E$6,0,10*ROW('Sanitation Data'!E57)),NA())</f>
        <v>#N/A</v>
      </c>
      <c r="AC63" s="521" t="e">
        <f ca="1">+IF(AND(ISNUMBER(OFFSET('Sanitation Data'!$E$10,0,10*ROW('Sanitation Data'!E57))),'Data Summary'!CR63="Yes"),OFFSET('Sanitation Data'!$E$10,0,10*ROW('Sanitation Data'!E57)),NA())</f>
        <v>#N/A</v>
      </c>
      <c r="AD63" s="521" t="e">
        <f ca="1">+IF(AND(ISNUMBER(OFFSET('Sanitation Data'!$E$11,0,10*ROW('Sanitation Data'!E57))),'Data Summary'!CS63="Yes"),OFFSET('Sanitation Data'!$E$11,0,10*ROW('Sanitation Data'!E57)),NA())</f>
        <v>#N/A</v>
      </c>
      <c r="AE63" s="521" t="e">
        <f ca="1">+IF(AND(ISNUMBER(OFFSET('Sanitation Data'!$E$12,0,10*ROW('Sanitation Data'!E57))),'Data Summary'!CT63="Yes"),OFFSET('Sanitation Data'!$E$12,0,10*ROW('Sanitation Data'!E57)),NA())</f>
        <v>#N/A</v>
      </c>
      <c r="AF63" s="521" t="e">
        <f ca="1">+IF(AND(ISNUMBER(OFFSET('Sanitation Data'!$F$4,0,10*ROW('Sanitation Data'!F57))),'Data Summary'!CU63="Yes"),100-OFFSET('Sanitation Data'!$F$4,0,10*ROW('Sanitation Data'!F57)),NA())</f>
        <v>#N/A</v>
      </c>
      <c r="AG63" s="521" t="e">
        <f ca="1">+IF(AND(ISNUMBER(OFFSET('Sanitation Data'!$F$6,0,10*ROW('Sanitation Data'!F57))),'Data Summary'!CV63="Yes"),OFFSET('Sanitation Data'!$F$6,0,10*ROW('Sanitation Data'!F57)),NA())</f>
        <v>#N/A</v>
      </c>
      <c r="AH63" s="521" t="e">
        <f ca="1">+IF(AND(ISNUMBER(OFFSET('Sanitation Data'!$F$10,0,10*ROW('Sanitation Data'!F57))),'Data Summary'!CW63="Yes"),OFFSET('Sanitation Data'!$F$10,0,10*ROW('Sanitation Data'!F57)),NA())</f>
        <v>#N/A</v>
      </c>
      <c r="AI63" s="521" t="e">
        <f ca="1">+IF(AND(ISNUMBER(OFFSET('Sanitation Data'!$F$11,0,10*ROW('Sanitation Data'!F57))),'Data Summary'!CX63="Yes"),OFFSET('Sanitation Data'!$F$11,0,10*ROW('Sanitation Data'!F57)),NA())</f>
        <v>#N/A</v>
      </c>
      <c r="AJ63" s="521" t="e">
        <f ca="1">+IF(AND(ISNUMBER(OFFSET('Sanitation Data'!$F$12,0,10*ROW('Sanitation Data'!F57))),'Data Summary'!CY63="Yes"),OFFSET('Sanitation Data'!$F$12,0,10*ROW('Sanitation Data'!F57)),NA())</f>
        <v>#N/A</v>
      </c>
      <c r="AK63" s="521" t="e">
        <f ca="1">+IF(AND(ISNUMBER(OFFSET('Sanitation Data'!$G$4,0,10*ROW('Sanitation Data'!G57))),'Data Summary'!CZ63="Yes"),100-OFFSET('Sanitation Data'!$G$4,0,10*ROW('Sanitation Data'!G57)),NA())</f>
        <v>#N/A</v>
      </c>
      <c r="AL63" s="521" t="e">
        <f ca="1">+IF(AND(ISNUMBER(OFFSET('Sanitation Data'!$G$6,0,10*ROW('Sanitation Data'!G57))),'Data Summary'!DA63="Yes"),OFFSET('Sanitation Data'!$G$6,0,10*ROW('Sanitation Data'!G57)),NA())</f>
        <v>#N/A</v>
      </c>
      <c r="AM63" s="521" t="e">
        <f ca="1">+IF(AND(ISNUMBER(OFFSET('Sanitation Data'!$G$10,0,10*ROW('Sanitation Data'!G57))),'Data Summary'!DB63="Yes"),OFFSET('Sanitation Data'!$G$10,0,10*ROW('Sanitation Data'!G57)),NA())</f>
        <v>#N/A</v>
      </c>
      <c r="AN63" s="521" t="e">
        <f ca="1">+IF(AND(ISNUMBER(OFFSET('Sanitation Data'!$G$11,0,10*ROW('Sanitation Data'!G57))),'Data Summary'!DC63="Yes"),OFFSET('Sanitation Data'!$G$11,0,10*ROW('Sanitation Data'!G57)),NA())</f>
        <v>#N/A</v>
      </c>
      <c r="AO63" s="521" t="e">
        <f ca="1">+IF(AND(ISNUMBER(OFFSET('Sanitation Data'!$G$12,0,10*ROW('Sanitation Data'!G57))),'Data Summary'!DD63="Yes"),OFFSET('Sanitation Data'!$G$12,0,10*ROW('Sanitation Data'!G57)),NA())</f>
        <v>#N/A</v>
      </c>
      <c r="AP63" s="521" t="e">
        <f ca="1">+IF(AND(ISNUMBER(OFFSET('Sanitation Data'!$H$4,0,10*ROW('Sanitation Data'!H57))),'Data Summary'!DE63="Yes"),100-OFFSET('Sanitation Data'!$H$4,0,10*ROW('Sanitation Data'!H57)),NA())</f>
        <v>#N/A</v>
      </c>
      <c r="AQ63" s="521" t="e">
        <f ca="1">+IF(AND(ISNUMBER(OFFSET('Sanitation Data'!$H$6,0,10*ROW('Sanitation Data'!H57))),'Data Summary'!DF63="Yes"),OFFSET('Sanitation Data'!$H$6,0,10*ROW('Sanitation Data'!H57)),NA())</f>
        <v>#N/A</v>
      </c>
      <c r="AR63" s="521" t="e">
        <f ca="1">+IF(AND(ISNUMBER(OFFSET('Sanitation Data'!$H$10,0,10*ROW('Sanitation Data'!H57))),'Data Summary'!DG63="Yes"),OFFSET('Sanitation Data'!$H$10,0,10*ROW('Sanitation Data'!H57)),NA())</f>
        <v>#N/A</v>
      </c>
      <c r="AS63" s="521" t="e">
        <f ca="1">+IF(AND(ISNUMBER(OFFSET('Sanitation Data'!$H$11,0,10*ROW('Sanitation Data'!H57))),'Data Summary'!DH63="Yes"),OFFSET('Sanitation Data'!$H$11,0,10*ROW('Sanitation Data'!H57)),NA())</f>
        <v>#N/A</v>
      </c>
      <c r="AT63" s="521" t="e">
        <f ca="1">+IF(AND(ISNUMBER(OFFSET('Sanitation Data'!$H$12,0,10*ROW('Sanitation Data'!H57))),'Data Summary'!DI63="Yes"),OFFSET('Sanitation Data'!$H$12,0,10*ROW('Sanitation Data'!H57)),NA())</f>
        <v>#N/A</v>
      </c>
      <c r="AU63" s="521" t="e">
        <f ca="1">+IF(AND(ISNUMBER(OFFSET('Sanitation Data'!$I$4,0,10*ROW('Sanitation Data'!I57))),'Data Summary'!DJ63="Yes"),100-OFFSET('Sanitation Data'!$I$4,0,10*ROW('Sanitation Data'!I57)),NA())</f>
        <v>#N/A</v>
      </c>
      <c r="AV63" s="521" t="e">
        <f ca="1">+IF(AND(ISNUMBER(OFFSET('Sanitation Data'!$I$6,0,10*ROW('Sanitation Data'!I57))),'Data Summary'!DK63="Yes"),OFFSET('Sanitation Data'!$I$6,0,10*ROW('Sanitation Data'!I57)),NA())</f>
        <v>#N/A</v>
      </c>
      <c r="AW63" s="521" t="e">
        <f ca="1">+IF(AND(ISNUMBER(OFFSET('Sanitation Data'!$I$10,0,10*ROW('Sanitation Data'!I57))),'Data Summary'!DL63="Yes"),OFFSET('Sanitation Data'!$I$10,0,10*ROW('Sanitation Data'!I57)),NA())</f>
        <v>#N/A</v>
      </c>
      <c r="AX63" s="521" t="e">
        <f ca="1">+IF(AND(ISNUMBER(OFFSET('Sanitation Data'!$I$11,0,10*ROW('Sanitation Data'!I57))),'Data Summary'!DM63="Yes"),OFFSET('Sanitation Data'!$I$11,0,10*ROW('Sanitation Data'!I57)),NA())</f>
        <v>#N/A</v>
      </c>
      <c r="AY63" s="521" t="e">
        <f ca="1">+IF(AND(ISNUMBER(OFFSET('Sanitation Data'!$I$12,0,10*ROW('Sanitation Data'!I57))),'Data Summary'!DN63="Yes"),OFFSET('Sanitation Data'!$I$12,0,10*ROW('Sanitation Data'!I57)),NA())</f>
        <v>#N/A</v>
      </c>
      <c r="AZ63" s="522" t="e">
        <f ca="1">+IF(AND(ISNUMBER(OFFSET('Hygiene Data'!$D$5,0,10*ROW('Hygiene Data'!D57))),'Data Summary'!DO63="Yes"),OFFSET('Hygiene Data'!$D$5,0,10*ROW('Hygiene Data'!D57)),NA())</f>
        <v>#N/A</v>
      </c>
      <c r="BA63" s="522" t="e">
        <f ca="1">+IF(AND(ISNUMBER(OFFSET('Hygiene Data'!$D$7,0,10*ROW('Hygiene Data'!D57))),'Data Summary'!DP63="Yes"),OFFSET('Hygiene Data'!$D$7,0,10*ROW('Hygiene Data'!D57)),NA())</f>
        <v>#N/A</v>
      </c>
      <c r="BB63" s="522" t="e">
        <f ca="1">+IF(AND(ISNUMBER(OFFSET('Hygiene Data'!$D$9,0,10*ROW('Hygiene Data'!D57))),'Data Summary'!DQ63="Yes"),OFFSET('Hygiene Data'!$D$9,0,10*ROW('Hygiene Data'!D57)),NA())</f>
        <v>#N/A</v>
      </c>
      <c r="BC63" s="522" t="e">
        <f ca="1">+IF(AND(ISNUMBER(OFFSET('Hygiene Data'!$E$5,0,10*ROW('Hygiene Data'!E57))),'Data Summary'!DR63="Yes"),OFFSET('Hygiene Data'!$E$5,0,10*ROW('Hygiene Data'!E57)),NA())</f>
        <v>#N/A</v>
      </c>
      <c r="BD63" s="522" t="e">
        <f ca="1">+IF(AND(ISNUMBER(OFFSET('Hygiene Data'!$E$7,0,10*ROW('Hygiene Data'!E57))),'Data Summary'!DS63="Yes"),OFFSET('Hygiene Data'!$E$7,0,10*ROW('Hygiene Data'!E57)),NA())</f>
        <v>#N/A</v>
      </c>
      <c r="BE63" s="522" t="e">
        <f ca="1">+IF(AND(ISNUMBER(OFFSET('Hygiene Data'!$E$9,0,10*ROW('Hygiene Data'!E57))),'Data Summary'!DT63="Yes"),OFFSET('Hygiene Data'!$E$9,0,10*ROW('Hygiene Data'!E57)),NA())</f>
        <v>#N/A</v>
      </c>
      <c r="BF63" s="522" t="e">
        <f ca="1">+IF(AND(ISNUMBER(OFFSET('Hygiene Data'!$F$5,0,10*ROW('Hygiene Data'!F57))),'Data Summary'!DU63="Yes"),OFFSET('Hygiene Data'!$F$5,0,10*ROW('Hygiene Data'!F57)),NA())</f>
        <v>#N/A</v>
      </c>
      <c r="BG63" s="522" t="e">
        <f ca="1">+IF(AND(ISNUMBER(OFFSET('Hygiene Data'!$F$7,0,10*ROW('Hygiene Data'!F57))),'Data Summary'!DV63="Yes"),OFFSET('Hygiene Data'!$F$7,0,10*ROW('Hygiene Data'!F57)),NA())</f>
        <v>#N/A</v>
      </c>
      <c r="BH63" s="522" t="e">
        <f ca="1">+IF(AND(ISNUMBER(OFFSET('Hygiene Data'!$F$9,0,10*ROW('Hygiene Data'!F57))),'Data Summary'!DW63="Yes"),OFFSET('Hygiene Data'!$F$9,0,10*ROW('Hygiene Data'!F57)),NA())</f>
        <v>#N/A</v>
      </c>
      <c r="BI63" s="522" t="e">
        <f ca="1">+IF(AND(ISNUMBER(OFFSET('Hygiene Data'!$G$5,0,10*ROW('Hygiene Data'!G57))),'Data Summary'!DX63="Yes"),OFFSET('Hygiene Data'!$G$5,0,10*ROW('Hygiene Data'!G57)),NA())</f>
        <v>#N/A</v>
      </c>
      <c r="BJ63" s="522" t="e">
        <f ca="1">+IF(AND(ISNUMBER(OFFSET('Hygiene Data'!$G$7,0,10*ROW('Hygiene Data'!G57))),'Data Summary'!DY63="Yes"),OFFSET('Hygiene Data'!$G$7,0,10*ROW('Hygiene Data'!G57)),NA())</f>
        <v>#N/A</v>
      </c>
      <c r="BK63" s="522" t="e">
        <f ca="1">+IF(AND(ISNUMBER(OFFSET('Hygiene Data'!$G$9,0,10*ROW('Hygiene Data'!G57))),'Data Summary'!DZ63="Yes"),OFFSET('Hygiene Data'!$G$9,0,10*ROW('Hygiene Data'!G57)),NA())</f>
        <v>#N/A</v>
      </c>
      <c r="BL63" s="522" t="e">
        <f ca="1">+IF(AND(ISNUMBER(OFFSET('Hygiene Data'!$H$5,0,10*ROW('Hygiene Data'!H57))),'Data Summary'!EA63="Yes"),OFFSET('Hygiene Data'!$H$5,0,10*ROW('Hygiene Data'!H57)),NA())</f>
        <v>#N/A</v>
      </c>
      <c r="BM63" s="522" t="e">
        <f ca="1">+IF(AND(ISNUMBER(OFFSET('Hygiene Data'!$H$7,0,10*ROW('Hygiene Data'!H57))),'Data Summary'!EB63="Yes"),OFFSET('Hygiene Data'!$H$7,0,10*ROW('Hygiene Data'!H57)),NA())</f>
        <v>#N/A</v>
      </c>
      <c r="BN63" s="522" t="e">
        <f ca="1">+IF(AND(ISNUMBER(OFFSET('Hygiene Data'!$H$9,0,10*ROW('Hygiene Data'!H57))),'Data Summary'!EC63="Yes"),OFFSET('Hygiene Data'!$H$9,0,10*ROW('Hygiene Data'!H57)),NA())</f>
        <v>#N/A</v>
      </c>
      <c r="BO63" s="522" t="e">
        <f ca="1">+IF(AND(ISNUMBER(OFFSET('Hygiene Data'!$I$5,0,10*ROW('Hygiene Data'!I57))),'Data Summary'!ED63="Yes"),OFFSET('Hygiene Data'!$I$5,0,10*ROW('Hygiene Data'!I57)),NA())</f>
        <v>#N/A</v>
      </c>
      <c r="BP63" s="522" t="e">
        <f ca="1">+IF(AND(ISNUMBER(OFFSET('Hygiene Data'!$I$7,0,10*ROW('Hygiene Data'!I57))),'Data Summary'!EE63="Yes"),OFFSET('Hygiene Data'!$I$7,0,10*ROW('Hygiene Data'!I57)),NA())</f>
        <v>#N/A</v>
      </c>
      <c r="BQ63" s="522" t="e">
        <f ca="1">+IF(AND(ISNUMBER(OFFSET('Hygiene Data'!$I$9,0,10*ROW('Hygiene Data'!I57))),'Data Summary'!EF63="Yes"),OFFSET('Hygiene Data'!$I$9,0,10*ROW('Hygiene Data'!I57)),NA())</f>
        <v>#N/A</v>
      </c>
    </row>
    <row r="64" spans="1:69" x14ac:dyDescent="0.25">
      <c r="A64" s="518" t="e">
        <f ca="1">+RIGHT('Data Summary'!A64,LEN('Data Summary'!A64)-9)</f>
        <v>#VALUE!</v>
      </c>
      <c r="B64" s="492" t="str">
        <f ca="1">+IF(ISTEXT('Data Summary'!B64),'Data Summary'!B64,"")</f>
        <v/>
      </c>
      <c r="C64" s="519" t="e">
        <f ca="1">+VALUE('Data Summary'!C64)</f>
        <v>#VALUE!</v>
      </c>
      <c r="D64" s="520" t="e">
        <f ca="1">+IF(AND(ISNUMBER(OFFSET('Water Data'!$D$4,0,10*ROW('Water Data'!D58))),'Data Summary'!BS64="Yes"),100-OFFSET('Water Data'!$D$4,0,10*ROW('Water Data'!D58)),NA())</f>
        <v>#N/A</v>
      </c>
      <c r="E64" s="520" t="e">
        <f ca="1">+IF(AND(ISNUMBER(OFFSET('Water Data'!$D$6,0,10*ROW('Water Data'!D58))),'Data Summary'!BT64="Yes"),OFFSET('Water Data'!$D$6,0,10*ROW('Water Data'!D58)),NA())</f>
        <v>#N/A</v>
      </c>
      <c r="F64" s="520" t="e">
        <f ca="1">+IF(AND(ISNUMBER(OFFSET('Water Data'!$D$9,0,10*ROW('Water Data'!D58))),'Data Summary'!BU64="Yes"),OFFSET('Water Data'!$D$9,0,10*ROW('Water Data'!D58)),NA())</f>
        <v>#N/A</v>
      </c>
      <c r="G64" s="520" t="e">
        <f ca="1">+IF(AND(ISNUMBER(OFFSET('Water Data'!$E$4,0,10*ROW('Water Data'!E58))),'Data Summary'!BV64="Yes"),100-OFFSET('Water Data'!$E$4,0,10*ROW('Water Data'!E58)),NA())</f>
        <v>#N/A</v>
      </c>
      <c r="H64" s="520" t="e">
        <f ca="1">+IF(AND(ISNUMBER(OFFSET('Water Data'!$E$6,0,10*ROW('Water Data'!E58))),'Data Summary'!BW64="Yes"),OFFSET('Water Data'!$E$6,0,10*ROW('Water Data'!E58)),NA())</f>
        <v>#N/A</v>
      </c>
      <c r="I64" s="520" t="e">
        <f ca="1">+IF(AND(ISNUMBER(OFFSET('Water Data'!$E$9,0,10*ROW('Water Data'!E58))),'Data Summary'!BX64="Yes"),OFFSET('Water Data'!$E$9,0,10*ROW('Water Data'!E58)),NA())</f>
        <v>#N/A</v>
      </c>
      <c r="J64" s="520" t="e">
        <f ca="1">+IF(AND(ISNUMBER(OFFSET('Water Data'!$F$4,0,10*ROW('Water Data'!F58))),'Data Summary'!BY64="Yes"),100-OFFSET('Water Data'!$F$4,0,10*ROW('Water Data'!F58)),NA())</f>
        <v>#N/A</v>
      </c>
      <c r="K64" s="520" t="e">
        <f ca="1">+IF(AND(ISNUMBER(OFFSET('Water Data'!$F$6,0,10*ROW('Water Data'!F58))),'Data Summary'!BZ64="Yes"),OFFSET('Water Data'!$F$6,0,10*ROW('Water Data'!F58)),NA())</f>
        <v>#N/A</v>
      </c>
      <c r="L64" s="520" t="e">
        <f ca="1">+IF(AND(ISNUMBER(OFFSET('Water Data'!$F$9,0,10*ROW('Water Data'!F58))),'Data Summary'!CA64="Yes"),OFFSET('Water Data'!$F$9,0,10*ROW('Water Data'!F58)),NA())</f>
        <v>#N/A</v>
      </c>
      <c r="M64" s="520" t="e">
        <f ca="1">+IF(AND(ISNUMBER(OFFSET('Water Data'!$G$4,0,10*ROW('Water Data'!G58))),'Data Summary'!CB64="Yes"),100-OFFSET('Water Data'!$G$4,0,10*ROW('Water Data'!G58)),NA())</f>
        <v>#N/A</v>
      </c>
      <c r="N64" s="520" t="e">
        <f ca="1">+IF(AND(ISNUMBER(OFFSET('Water Data'!$G$6,0,10*ROW('Water Data'!G58))),'Data Summary'!CC64="Yes"),OFFSET('Water Data'!$G$6,0,10*ROW('Water Data'!G58)),NA())</f>
        <v>#N/A</v>
      </c>
      <c r="O64" s="520" t="e">
        <f ca="1">+IF(AND(ISNUMBER(OFFSET('Water Data'!$G$9,0,10*ROW('Water Data'!G58))),'Data Summary'!CD64="Yes"),OFFSET('Water Data'!$G$9,0,10*ROW('Water Data'!G58)),NA())</f>
        <v>#N/A</v>
      </c>
      <c r="P64" s="520" t="e">
        <f ca="1">+IF(AND(ISNUMBER(OFFSET('Water Data'!$H$4,0,10*ROW('Water Data'!H58))),'Data Summary'!CE64="Yes"),100-OFFSET('Water Data'!$H$4,0,10*ROW('Water Data'!H58)),NA())</f>
        <v>#N/A</v>
      </c>
      <c r="Q64" s="520" t="e">
        <f ca="1">+IF(AND(ISNUMBER(OFFSET('Water Data'!$H$6,0,10*ROW('Water Data'!H58))),'Data Summary'!CF64="Yes"),OFFSET('Water Data'!$H$6,0,10*ROW('Water Data'!H58)),NA())</f>
        <v>#N/A</v>
      </c>
      <c r="R64" s="520" t="e">
        <f ca="1">+IF(AND(ISNUMBER(OFFSET('Water Data'!$H$9,0,10*ROW('Water Data'!H58))),'Data Summary'!CG64="Yes"),OFFSET('Water Data'!$H$9,0,10*ROW('Water Data'!H58)),NA())</f>
        <v>#N/A</v>
      </c>
      <c r="S64" s="520" t="e">
        <f ca="1">+IF(AND(ISNUMBER(OFFSET('Water Data'!$I$4,0,10*ROW('Water Data'!I58))),'Data Summary'!CH64="Yes"),100-OFFSET('Water Data'!$I$4,0,10*ROW('Water Data'!I58)),NA())</f>
        <v>#N/A</v>
      </c>
      <c r="T64" s="520" t="e">
        <f ca="1">+IF(AND(ISNUMBER(OFFSET('Water Data'!$I$6,0,10*ROW('Water Data'!I58))),'Data Summary'!CI64="Yes"),OFFSET('Water Data'!$I$6,0,10*ROW('Water Data'!I58)),NA())</f>
        <v>#N/A</v>
      </c>
      <c r="U64" s="520" t="e">
        <f ca="1">+IF(AND(ISNUMBER(OFFSET('Water Data'!$I$9,0,10*ROW('Water Data'!I58))),'Data Summary'!CJ64="Yes"),OFFSET('Water Data'!$I$9,0,10*ROW('Water Data'!I58)),NA())</f>
        <v>#N/A</v>
      </c>
      <c r="V64" s="521" t="e">
        <f ca="1">+IF(AND(ISNUMBER(OFFSET('Sanitation Data'!$D$4,0,10*ROW('Sanitation Data'!D58))),'Data Summary'!CK64="Yes"),100-OFFSET('Sanitation Data'!$D$4,0,10*ROW('Sanitation Data'!D58)),NA())</f>
        <v>#N/A</v>
      </c>
      <c r="W64" s="521" t="e">
        <f ca="1">+IF(AND(ISNUMBER(OFFSET('Sanitation Data'!$D$6,0,10*ROW('Sanitation Data'!D58))),'Data Summary'!CL64="Yes"),OFFSET('Sanitation Data'!$D$6,0,10*ROW('Sanitation Data'!D58)),NA())</f>
        <v>#N/A</v>
      </c>
      <c r="X64" s="521" t="e">
        <f ca="1">+IF(AND(ISNUMBER(OFFSET('Sanitation Data'!$D$10,0,10*ROW('Sanitation Data'!D58))),'Data Summary'!CM64="Yes"),OFFSET('Sanitation Data'!$D$10,0,10*ROW('Sanitation Data'!D58)),NA())</f>
        <v>#N/A</v>
      </c>
      <c r="Y64" s="521" t="e">
        <f ca="1">+IF(AND(ISNUMBER(OFFSET('Sanitation Data'!$D$11,0,10*ROW('Sanitation Data'!D58))),'Data Summary'!CN64="Yes"),OFFSET('Sanitation Data'!$D$11,0,10*ROW('Sanitation Data'!D58)),NA())</f>
        <v>#N/A</v>
      </c>
      <c r="Z64" s="521" t="e">
        <f ca="1">+IF(AND(ISNUMBER(OFFSET('Sanitation Data'!$D$12,0,10*ROW('Sanitation Data'!D58))),'Data Summary'!CO64="Yes"),OFFSET('Sanitation Data'!$D$12,0,10*ROW('Sanitation Data'!D58)),NA())</f>
        <v>#N/A</v>
      </c>
      <c r="AA64" s="521" t="e">
        <f ca="1">+IF(AND(ISNUMBER(OFFSET('Sanitation Data'!$E$4,0,10*ROW('Sanitation Data'!E58))),'Data Summary'!CP64="Yes"),100-OFFSET('Sanitation Data'!$E$4,0,10*ROW('Sanitation Data'!E58)),NA())</f>
        <v>#N/A</v>
      </c>
      <c r="AB64" s="521" t="e">
        <f ca="1">+IF(AND(ISNUMBER(OFFSET('Sanitation Data'!$E$6,0,10*ROW('Sanitation Data'!E58))),'Data Summary'!CQ64="Yes"),OFFSET('Sanitation Data'!$E$6,0,10*ROW('Sanitation Data'!E58)),NA())</f>
        <v>#N/A</v>
      </c>
      <c r="AC64" s="521" t="e">
        <f ca="1">+IF(AND(ISNUMBER(OFFSET('Sanitation Data'!$E$10,0,10*ROW('Sanitation Data'!E58))),'Data Summary'!CR64="Yes"),OFFSET('Sanitation Data'!$E$10,0,10*ROW('Sanitation Data'!E58)),NA())</f>
        <v>#N/A</v>
      </c>
      <c r="AD64" s="521" t="e">
        <f ca="1">+IF(AND(ISNUMBER(OFFSET('Sanitation Data'!$E$11,0,10*ROW('Sanitation Data'!E58))),'Data Summary'!CS64="Yes"),OFFSET('Sanitation Data'!$E$11,0,10*ROW('Sanitation Data'!E58)),NA())</f>
        <v>#N/A</v>
      </c>
      <c r="AE64" s="521" t="e">
        <f ca="1">+IF(AND(ISNUMBER(OFFSET('Sanitation Data'!$E$12,0,10*ROW('Sanitation Data'!E58))),'Data Summary'!CT64="Yes"),OFFSET('Sanitation Data'!$E$12,0,10*ROW('Sanitation Data'!E58)),NA())</f>
        <v>#N/A</v>
      </c>
      <c r="AF64" s="521" t="e">
        <f ca="1">+IF(AND(ISNUMBER(OFFSET('Sanitation Data'!$F$4,0,10*ROW('Sanitation Data'!F58))),'Data Summary'!CU64="Yes"),100-OFFSET('Sanitation Data'!$F$4,0,10*ROW('Sanitation Data'!F58)),NA())</f>
        <v>#N/A</v>
      </c>
      <c r="AG64" s="521" t="e">
        <f ca="1">+IF(AND(ISNUMBER(OFFSET('Sanitation Data'!$F$6,0,10*ROW('Sanitation Data'!F58))),'Data Summary'!CV64="Yes"),OFFSET('Sanitation Data'!$F$6,0,10*ROW('Sanitation Data'!F58)),NA())</f>
        <v>#N/A</v>
      </c>
      <c r="AH64" s="521" t="e">
        <f ca="1">+IF(AND(ISNUMBER(OFFSET('Sanitation Data'!$F$10,0,10*ROW('Sanitation Data'!F58))),'Data Summary'!CW64="Yes"),OFFSET('Sanitation Data'!$F$10,0,10*ROW('Sanitation Data'!F58)),NA())</f>
        <v>#N/A</v>
      </c>
      <c r="AI64" s="521" t="e">
        <f ca="1">+IF(AND(ISNUMBER(OFFSET('Sanitation Data'!$F$11,0,10*ROW('Sanitation Data'!F58))),'Data Summary'!CX64="Yes"),OFFSET('Sanitation Data'!$F$11,0,10*ROW('Sanitation Data'!F58)),NA())</f>
        <v>#N/A</v>
      </c>
      <c r="AJ64" s="521" t="e">
        <f ca="1">+IF(AND(ISNUMBER(OFFSET('Sanitation Data'!$F$12,0,10*ROW('Sanitation Data'!F58))),'Data Summary'!CY64="Yes"),OFFSET('Sanitation Data'!$F$12,0,10*ROW('Sanitation Data'!F58)),NA())</f>
        <v>#N/A</v>
      </c>
      <c r="AK64" s="521" t="e">
        <f ca="1">+IF(AND(ISNUMBER(OFFSET('Sanitation Data'!$G$4,0,10*ROW('Sanitation Data'!G58))),'Data Summary'!CZ64="Yes"),100-OFFSET('Sanitation Data'!$G$4,0,10*ROW('Sanitation Data'!G58)),NA())</f>
        <v>#N/A</v>
      </c>
      <c r="AL64" s="521" t="e">
        <f ca="1">+IF(AND(ISNUMBER(OFFSET('Sanitation Data'!$G$6,0,10*ROW('Sanitation Data'!G58))),'Data Summary'!DA64="Yes"),OFFSET('Sanitation Data'!$G$6,0,10*ROW('Sanitation Data'!G58)),NA())</f>
        <v>#N/A</v>
      </c>
      <c r="AM64" s="521" t="e">
        <f ca="1">+IF(AND(ISNUMBER(OFFSET('Sanitation Data'!$G$10,0,10*ROW('Sanitation Data'!G58))),'Data Summary'!DB64="Yes"),OFFSET('Sanitation Data'!$G$10,0,10*ROW('Sanitation Data'!G58)),NA())</f>
        <v>#N/A</v>
      </c>
      <c r="AN64" s="521" t="e">
        <f ca="1">+IF(AND(ISNUMBER(OFFSET('Sanitation Data'!$G$11,0,10*ROW('Sanitation Data'!G58))),'Data Summary'!DC64="Yes"),OFFSET('Sanitation Data'!$G$11,0,10*ROW('Sanitation Data'!G58)),NA())</f>
        <v>#N/A</v>
      </c>
      <c r="AO64" s="521" t="e">
        <f ca="1">+IF(AND(ISNUMBER(OFFSET('Sanitation Data'!$G$12,0,10*ROW('Sanitation Data'!G58))),'Data Summary'!DD64="Yes"),OFFSET('Sanitation Data'!$G$12,0,10*ROW('Sanitation Data'!G58)),NA())</f>
        <v>#N/A</v>
      </c>
      <c r="AP64" s="521" t="e">
        <f ca="1">+IF(AND(ISNUMBER(OFFSET('Sanitation Data'!$H$4,0,10*ROW('Sanitation Data'!H58))),'Data Summary'!DE64="Yes"),100-OFFSET('Sanitation Data'!$H$4,0,10*ROW('Sanitation Data'!H58)),NA())</f>
        <v>#N/A</v>
      </c>
      <c r="AQ64" s="521" t="e">
        <f ca="1">+IF(AND(ISNUMBER(OFFSET('Sanitation Data'!$H$6,0,10*ROW('Sanitation Data'!H58))),'Data Summary'!DF64="Yes"),OFFSET('Sanitation Data'!$H$6,0,10*ROW('Sanitation Data'!H58)),NA())</f>
        <v>#N/A</v>
      </c>
      <c r="AR64" s="521" t="e">
        <f ca="1">+IF(AND(ISNUMBER(OFFSET('Sanitation Data'!$H$10,0,10*ROW('Sanitation Data'!H58))),'Data Summary'!DG64="Yes"),OFFSET('Sanitation Data'!$H$10,0,10*ROW('Sanitation Data'!H58)),NA())</f>
        <v>#N/A</v>
      </c>
      <c r="AS64" s="521" t="e">
        <f ca="1">+IF(AND(ISNUMBER(OFFSET('Sanitation Data'!$H$11,0,10*ROW('Sanitation Data'!H58))),'Data Summary'!DH64="Yes"),OFFSET('Sanitation Data'!$H$11,0,10*ROW('Sanitation Data'!H58)),NA())</f>
        <v>#N/A</v>
      </c>
      <c r="AT64" s="521" t="e">
        <f ca="1">+IF(AND(ISNUMBER(OFFSET('Sanitation Data'!$H$12,0,10*ROW('Sanitation Data'!H58))),'Data Summary'!DI64="Yes"),OFFSET('Sanitation Data'!$H$12,0,10*ROW('Sanitation Data'!H58)),NA())</f>
        <v>#N/A</v>
      </c>
      <c r="AU64" s="521" t="e">
        <f ca="1">+IF(AND(ISNUMBER(OFFSET('Sanitation Data'!$I$4,0,10*ROW('Sanitation Data'!I58))),'Data Summary'!DJ64="Yes"),100-OFFSET('Sanitation Data'!$I$4,0,10*ROW('Sanitation Data'!I58)),NA())</f>
        <v>#N/A</v>
      </c>
      <c r="AV64" s="521" t="e">
        <f ca="1">+IF(AND(ISNUMBER(OFFSET('Sanitation Data'!$I$6,0,10*ROW('Sanitation Data'!I58))),'Data Summary'!DK64="Yes"),OFFSET('Sanitation Data'!$I$6,0,10*ROW('Sanitation Data'!I58)),NA())</f>
        <v>#N/A</v>
      </c>
      <c r="AW64" s="521" t="e">
        <f ca="1">+IF(AND(ISNUMBER(OFFSET('Sanitation Data'!$I$10,0,10*ROW('Sanitation Data'!I58))),'Data Summary'!DL64="Yes"),OFFSET('Sanitation Data'!$I$10,0,10*ROW('Sanitation Data'!I58)),NA())</f>
        <v>#N/A</v>
      </c>
      <c r="AX64" s="521" t="e">
        <f ca="1">+IF(AND(ISNUMBER(OFFSET('Sanitation Data'!$I$11,0,10*ROW('Sanitation Data'!I58))),'Data Summary'!DM64="Yes"),OFFSET('Sanitation Data'!$I$11,0,10*ROW('Sanitation Data'!I58)),NA())</f>
        <v>#N/A</v>
      </c>
      <c r="AY64" s="521" t="e">
        <f ca="1">+IF(AND(ISNUMBER(OFFSET('Sanitation Data'!$I$12,0,10*ROW('Sanitation Data'!I58))),'Data Summary'!DN64="Yes"),OFFSET('Sanitation Data'!$I$12,0,10*ROW('Sanitation Data'!I58)),NA())</f>
        <v>#N/A</v>
      </c>
      <c r="AZ64" s="522" t="e">
        <f ca="1">+IF(AND(ISNUMBER(OFFSET('Hygiene Data'!$D$5,0,10*ROW('Hygiene Data'!D58))),'Data Summary'!DO64="Yes"),OFFSET('Hygiene Data'!$D$5,0,10*ROW('Hygiene Data'!D58)),NA())</f>
        <v>#N/A</v>
      </c>
      <c r="BA64" s="522" t="e">
        <f ca="1">+IF(AND(ISNUMBER(OFFSET('Hygiene Data'!$D$7,0,10*ROW('Hygiene Data'!D58))),'Data Summary'!DP64="Yes"),OFFSET('Hygiene Data'!$D$7,0,10*ROW('Hygiene Data'!D58)),NA())</f>
        <v>#N/A</v>
      </c>
      <c r="BB64" s="522" t="e">
        <f ca="1">+IF(AND(ISNUMBER(OFFSET('Hygiene Data'!$D$9,0,10*ROW('Hygiene Data'!D58))),'Data Summary'!DQ64="Yes"),OFFSET('Hygiene Data'!$D$9,0,10*ROW('Hygiene Data'!D58)),NA())</f>
        <v>#N/A</v>
      </c>
      <c r="BC64" s="522" t="e">
        <f ca="1">+IF(AND(ISNUMBER(OFFSET('Hygiene Data'!$E$5,0,10*ROW('Hygiene Data'!E58))),'Data Summary'!DR64="Yes"),OFFSET('Hygiene Data'!$E$5,0,10*ROW('Hygiene Data'!E58)),NA())</f>
        <v>#N/A</v>
      </c>
      <c r="BD64" s="522" t="e">
        <f ca="1">+IF(AND(ISNUMBER(OFFSET('Hygiene Data'!$E$7,0,10*ROW('Hygiene Data'!E58))),'Data Summary'!DS64="Yes"),OFFSET('Hygiene Data'!$E$7,0,10*ROW('Hygiene Data'!E58)),NA())</f>
        <v>#N/A</v>
      </c>
      <c r="BE64" s="522" t="e">
        <f ca="1">+IF(AND(ISNUMBER(OFFSET('Hygiene Data'!$E$9,0,10*ROW('Hygiene Data'!E58))),'Data Summary'!DT64="Yes"),OFFSET('Hygiene Data'!$E$9,0,10*ROW('Hygiene Data'!E58)),NA())</f>
        <v>#N/A</v>
      </c>
      <c r="BF64" s="522" t="e">
        <f ca="1">+IF(AND(ISNUMBER(OFFSET('Hygiene Data'!$F$5,0,10*ROW('Hygiene Data'!F58))),'Data Summary'!DU64="Yes"),OFFSET('Hygiene Data'!$F$5,0,10*ROW('Hygiene Data'!F58)),NA())</f>
        <v>#N/A</v>
      </c>
      <c r="BG64" s="522" t="e">
        <f ca="1">+IF(AND(ISNUMBER(OFFSET('Hygiene Data'!$F$7,0,10*ROW('Hygiene Data'!F58))),'Data Summary'!DV64="Yes"),OFFSET('Hygiene Data'!$F$7,0,10*ROW('Hygiene Data'!F58)),NA())</f>
        <v>#N/A</v>
      </c>
      <c r="BH64" s="522" t="e">
        <f ca="1">+IF(AND(ISNUMBER(OFFSET('Hygiene Data'!$F$9,0,10*ROW('Hygiene Data'!F58))),'Data Summary'!DW64="Yes"),OFFSET('Hygiene Data'!$F$9,0,10*ROW('Hygiene Data'!F58)),NA())</f>
        <v>#N/A</v>
      </c>
      <c r="BI64" s="522" t="e">
        <f ca="1">+IF(AND(ISNUMBER(OFFSET('Hygiene Data'!$G$5,0,10*ROW('Hygiene Data'!G58))),'Data Summary'!DX64="Yes"),OFFSET('Hygiene Data'!$G$5,0,10*ROW('Hygiene Data'!G58)),NA())</f>
        <v>#N/A</v>
      </c>
      <c r="BJ64" s="522" t="e">
        <f ca="1">+IF(AND(ISNUMBER(OFFSET('Hygiene Data'!$G$7,0,10*ROW('Hygiene Data'!G58))),'Data Summary'!DY64="Yes"),OFFSET('Hygiene Data'!$G$7,0,10*ROW('Hygiene Data'!G58)),NA())</f>
        <v>#N/A</v>
      </c>
      <c r="BK64" s="522" t="e">
        <f ca="1">+IF(AND(ISNUMBER(OFFSET('Hygiene Data'!$G$9,0,10*ROW('Hygiene Data'!G58))),'Data Summary'!DZ64="Yes"),OFFSET('Hygiene Data'!$G$9,0,10*ROW('Hygiene Data'!G58)),NA())</f>
        <v>#N/A</v>
      </c>
      <c r="BL64" s="522" t="e">
        <f ca="1">+IF(AND(ISNUMBER(OFFSET('Hygiene Data'!$H$5,0,10*ROW('Hygiene Data'!H58))),'Data Summary'!EA64="Yes"),OFFSET('Hygiene Data'!$H$5,0,10*ROW('Hygiene Data'!H58)),NA())</f>
        <v>#N/A</v>
      </c>
      <c r="BM64" s="522" t="e">
        <f ca="1">+IF(AND(ISNUMBER(OFFSET('Hygiene Data'!$H$7,0,10*ROW('Hygiene Data'!H58))),'Data Summary'!EB64="Yes"),OFFSET('Hygiene Data'!$H$7,0,10*ROW('Hygiene Data'!H58)),NA())</f>
        <v>#N/A</v>
      </c>
      <c r="BN64" s="522" t="e">
        <f ca="1">+IF(AND(ISNUMBER(OFFSET('Hygiene Data'!$H$9,0,10*ROW('Hygiene Data'!H58))),'Data Summary'!EC64="Yes"),OFFSET('Hygiene Data'!$H$9,0,10*ROW('Hygiene Data'!H58)),NA())</f>
        <v>#N/A</v>
      </c>
      <c r="BO64" s="522" t="e">
        <f ca="1">+IF(AND(ISNUMBER(OFFSET('Hygiene Data'!$I$5,0,10*ROW('Hygiene Data'!I58))),'Data Summary'!ED64="Yes"),OFFSET('Hygiene Data'!$I$5,0,10*ROW('Hygiene Data'!I58)),NA())</f>
        <v>#N/A</v>
      </c>
      <c r="BP64" s="522" t="e">
        <f ca="1">+IF(AND(ISNUMBER(OFFSET('Hygiene Data'!$I$7,0,10*ROW('Hygiene Data'!I58))),'Data Summary'!EE64="Yes"),OFFSET('Hygiene Data'!$I$7,0,10*ROW('Hygiene Data'!I58)),NA())</f>
        <v>#N/A</v>
      </c>
      <c r="BQ64" s="522" t="e">
        <f ca="1">+IF(AND(ISNUMBER(OFFSET('Hygiene Data'!$I$9,0,10*ROW('Hygiene Data'!I58))),'Data Summary'!EF64="Yes"),OFFSET('Hygiene Data'!$I$9,0,10*ROW('Hygiene Data'!I58)),NA())</f>
        <v>#N/A</v>
      </c>
    </row>
    <row r="65" spans="1:69" x14ac:dyDescent="0.25">
      <c r="A65" s="518" t="e">
        <f ca="1">+RIGHT('Data Summary'!A65,LEN('Data Summary'!A65)-9)</f>
        <v>#VALUE!</v>
      </c>
      <c r="B65" s="492" t="str">
        <f ca="1">+IF(ISTEXT('Data Summary'!B65),'Data Summary'!B65,"")</f>
        <v/>
      </c>
      <c r="C65" s="519" t="e">
        <f ca="1">+VALUE('Data Summary'!C65)</f>
        <v>#VALUE!</v>
      </c>
      <c r="D65" s="520" t="e">
        <f ca="1">+IF(AND(ISNUMBER(OFFSET('Water Data'!$D$4,0,10*ROW('Water Data'!D59))),'Data Summary'!BS65="Yes"),100-OFFSET('Water Data'!$D$4,0,10*ROW('Water Data'!D59)),NA())</f>
        <v>#N/A</v>
      </c>
      <c r="E65" s="520" t="e">
        <f ca="1">+IF(AND(ISNUMBER(OFFSET('Water Data'!$D$6,0,10*ROW('Water Data'!D59))),'Data Summary'!BT65="Yes"),OFFSET('Water Data'!$D$6,0,10*ROW('Water Data'!D59)),NA())</f>
        <v>#N/A</v>
      </c>
      <c r="F65" s="520" t="e">
        <f ca="1">+IF(AND(ISNUMBER(OFFSET('Water Data'!$D$9,0,10*ROW('Water Data'!D59))),'Data Summary'!BU65="Yes"),OFFSET('Water Data'!$D$9,0,10*ROW('Water Data'!D59)),NA())</f>
        <v>#N/A</v>
      </c>
      <c r="G65" s="520" t="e">
        <f ca="1">+IF(AND(ISNUMBER(OFFSET('Water Data'!$E$4,0,10*ROW('Water Data'!E59))),'Data Summary'!BV65="Yes"),100-OFFSET('Water Data'!$E$4,0,10*ROW('Water Data'!E59)),NA())</f>
        <v>#N/A</v>
      </c>
      <c r="H65" s="520" t="e">
        <f ca="1">+IF(AND(ISNUMBER(OFFSET('Water Data'!$E$6,0,10*ROW('Water Data'!E59))),'Data Summary'!BW65="Yes"),OFFSET('Water Data'!$E$6,0,10*ROW('Water Data'!E59)),NA())</f>
        <v>#N/A</v>
      </c>
      <c r="I65" s="520" t="e">
        <f ca="1">+IF(AND(ISNUMBER(OFFSET('Water Data'!$E$9,0,10*ROW('Water Data'!E59))),'Data Summary'!BX65="Yes"),OFFSET('Water Data'!$E$9,0,10*ROW('Water Data'!E59)),NA())</f>
        <v>#N/A</v>
      </c>
      <c r="J65" s="520" t="e">
        <f ca="1">+IF(AND(ISNUMBER(OFFSET('Water Data'!$F$4,0,10*ROW('Water Data'!F59))),'Data Summary'!BY65="Yes"),100-OFFSET('Water Data'!$F$4,0,10*ROW('Water Data'!F59)),NA())</f>
        <v>#N/A</v>
      </c>
      <c r="K65" s="520" t="e">
        <f ca="1">+IF(AND(ISNUMBER(OFFSET('Water Data'!$F$6,0,10*ROW('Water Data'!F59))),'Data Summary'!BZ65="Yes"),OFFSET('Water Data'!$F$6,0,10*ROW('Water Data'!F59)),NA())</f>
        <v>#N/A</v>
      </c>
      <c r="L65" s="520" t="e">
        <f ca="1">+IF(AND(ISNUMBER(OFFSET('Water Data'!$F$9,0,10*ROW('Water Data'!F59))),'Data Summary'!CA65="Yes"),OFFSET('Water Data'!$F$9,0,10*ROW('Water Data'!F59)),NA())</f>
        <v>#N/A</v>
      </c>
      <c r="M65" s="520" t="e">
        <f ca="1">+IF(AND(ISNUMBER(OFFSET('Water Data'!$G$4,0,10*ROW('Water Data'!G59))),'Data Summary'!CB65="Yes"),100-OFFSET('Water Data'!$G$4,0,10*ROW('Water Data'!G59)),NA())</f>
        <v>#N/A</v>
      </c>
      <c r="N65" s="520" t="e">
        <f ca="1">+IF(AND(ISNUMBER(OFFSET('Water Data'!$G$6,0,10*ROW('Water Data'!G59))),'Data Summary'!CC65="Yes"),OFFSET('Water Data'!$G$6,0,10*ROW('Water Data'!G59)),NA())</f>
        <v>#N/A</v>
      </c>
      <c r="O65" s="520" t="e">
        <f ca="1">+IF(AND(ISNUMBER(OFFSET('Water Data'!$G$9,0,10*ROW('Water Data'!G59))),'Data Summary'!CD65="Yes"),OFFSET('Water Data'!$G$9,0,10*ROW('Water Data'!G59)),NA())</f>
        <v>#N/A</v>
      </c>
      <c r="P65" s="520" t="e">
        <f ca="1">+IF(AND(ISNUMBER(OFFSET('Water Data'!$H$4,0,10*ROW('Water Data'!H59))),'Data Summary'!CE65="Yes"),100-OFFSET('Water Data'!$H$4,0,10*ROW('Water Data'!H59)),NA())</f>
        <v>#N/A</v>
      </c>
      <c r="Q65" s="520" t="e">
        <f ca="1">+IF(AND(ISNUMBER(OFFSET('Water Data'!$H$6,0,10*ROW('Water Data'!H59))),'Data Summary'!CF65="Yes"),OFFSET('Water Data'!$H$6,0,10*ROW('Water Data'!H59)),NA())</f>
        <v>#N/A</v>
      </c>
      <c r="R65" s="520" t="e">
        <f ca="1">+IF(AND(ISNUMBER(OFFSET('Water Data'!$H$9,0,10*ROW('Water Data'!H59))),'Data Summary'!CG65="Yes"),OFFSET('Water Data'!$H$9,0,10*ROW('Water Data'!H59)),NA())</f>
        <v>#N/A</v>
      </c>
      <c r="S65" s="520" t="e">
        <f ca="1">+IF(AND(ISNUMBER(OFFSET('Water Data'!$I$4,0,10*ROW('Water Data'!I59))),'Data Summary'!CH65="Yes"),100-OFFSET('Water Data'!$I$4,0,10*ROW('Water Data'!I59)),NA())</f>
        <v>#N/A</v>
      </c>
      <c r="T65" s="520" t="e">
        <f ca="1">+IF(AND(ISNUMBER(OFFSET('Water Data'!$I$6,0,10*ROW('Water Data'!I59))),'Data Summary'!CI65="Yes"),OFFSET('Water Data'!$I$6,0,10*ROW('Water Data'!I59)),NA())</f>
        <v>#N/A</v>
      </c>
      <c r="U65" s="520" t="e">
        <f ca="1">+IF(AND(ISNUMBER(OFFSET('Water Data'!$I$9,0,10*ROW('Water Data'!I59))),'Data Summary'!CJ65="Yes"),OFFSET('Water Data'!$I$9,0,10*ROW('Water Data'!I59)),NA())</f>
        <v>#N/A</v>
      </c>
      <c r="V65" s="521" t="e">
        <f ca="1">+IF(AND(ISNUMBER(OFFSET('Sanitation Data'!$D$4,0,10*ROW('Sanitation Data'!D59))),'Data Summary'!CK65="Yes"),100-OFFSET('Sanitation Data'!$D$4,0,10*ROW('Sanitation Data'!D59)),NA())</f>
        <v>#N/A</v>
      </c>
      <c r="W65" s="521" t="e">
        <f ca="1">+IF(AND(ISNUMBER(OFFSET('Sanitation Data'!$D$6,0,10*ROW('Sanitation Data'!D59))),'Data Summary'!CL65="Yes"),OFFSET('Sanitation Data'!$D$6,0,10*ROW('Sanitation Data'!D59)),NA())</f>
        <v>#N/A</v>
      </c>
      <c r="X65" s="521" t="e">
        <f ca="1">+IF(AND(ISNUMBER(OFFSET('Sanitation Data'!$D$10,0,10*ROW('Sanitation Data'!D59))),'Data Summary'!CM65="Yes"),OFFSET('Sanitation Data'!$D$10,0,10*ROW('Sanitation Data'!D59)),NA())</f>
        <v>#N/A</v>
      </c>
      <c r="Y65" s="521" t="e">
        <f ca="1">+IF(AND(ISNUMBER(OFFSET('Sanitation Data'!$D$11,0,10*ROW('Sanitation Data'!D59))),'Data Summary'!CN65="Yes"),OFFSET('Sanitation Data'!$D$11,0,10*ROW('Sanitation Data'!D59)),NA())</f>
        <v>#N/A</v>
      </c>
      <c r="Z65" s="521" t="e">
        <f ca="1">+IF(AND(ISNUMBER(OFFSET('Sanitation Data'!$D$12,0,10*ROW('Sanitation Data'!D59))),'Data Summary'!CO65="Yes"),OFFSET('Sanitation Data'!$D$12,0,10*ROW('Sanitation Data'!D59)),NA())</f>
        <v>#N/A</v>
      </c>
      <c r="AA65" s="521" t="e">
        <f ca="1">+IF(AND(ISNUMBER(OFFSET('Sanitation Data'!$E$4,0,10*ROW('Sanitation Data'!E59))),'Data Summary'!CP65="Yes"),100-OFFSET('Sanitation Data'!$E$4,0,10*ROW('Sanitation Data'!E59)),NA())</f>
        <v>#N/A</v>
      </c>
      <c r="AB65" s="521" t="e">
        <f ca="1">+IF(AND(ISNUMBER(OFFSET('Sanitation Data'!$E$6,0,10*ROW('Sanitation Data'!E59))),'Data Summary'!CQ65="Yes"),OFFSET('Sanitation Data'!$E$6,0,10*ROW('Sanitation Data'!E59)),NA())</f>
        <v>#N/A</v>
      </c>
      <c r="AC65" s="521" t="e">
        <f ca="1">+IF(AND(ISNUMBER(OFFSET('Sanitation Data'!$E$10,0,10*ROW('Sanitation Data'!E59))),'Data Summary'!CR65="Yes"),OFFSET('Sanitation Data'!$E$10,0,10*ROW('Sanitation Data'!E59)),NA())</f>
        <v>#N/A</v>
      </c>
      <c r="AD65" s="521" t="e">
        <f ca="1">+IF(AND(ISNUMBER(OFFSET('Sanitation Data'!$E$11,0,10*ROW('Sanitation Data'!E59))),'Data Summary'!CS65="Yes"),OFFSET('Sanitation Data'!$E$11,0,10*ROW('Sanitation Data'!E59)),NA())</f>
        <v>#N/A</v>
      </c>
      <c r="AE65" s="521" t="e">
        <f ca="1">+IF(AND(ISNUMBER(OFFSET('Sanitation Data'!$E$12,0,10*ROW('Sanitation Data'!E59))),'Data Summary'!CT65="Yes"),OFFSET('Sanitation Data'!$E$12,0,10*ROW('Sanitation Data'!E59)),NA())</f>
        <v>#N/A</v>
      </c>
      <c r="AF65" s="521" t="e">
        <f ca="1">+IF(AND(ISNUMBER(OFFSET('Sanitation Data'!$F$4,0,10*ROW('Sanitation Data'!F59))),'Data Summary'!CU65="Yes"),100-OFFSET('Sanitation Data'!$F$4,0,10*ROW('Sanitation Data'!F59)),NA())</f>
        <v>#N/A</v>
      </c>
      <c r="AG65" s="521" t="e">
        <f ca="1">+IF(AND(ISNUMBER(OFFSET('Sanitation Data'!$F$6,0,10*ROW('Sanitation Data'!F59))),'Data Summary'!CV65="Yes"),OFFSET('Sanitation Data'!$F$6,0,10*ROW('Sanitation Data'!F59)),NA())</f>
        <v>#N/A</v>
      </c>
      <c r="AH65" s="521" t="e">
        <f ca="1">+IF(AND(ISNUMBER(OFFSET('Sanitation Data'!$F$10,0,10*ROW('Sanitation Data'!F59))),'Data Summary'!CW65="Yes"),OFFSET('Sanitation Data'!$F$10,0,10*ROW('Sanitation Data'!F59)),NA())</f>
        <v>#N/A</v>
      </c>
      <c r="AI65" s="521" t="e">
        <f ca="1">+IF(AND(ISNUMBER(OFFSET('Sanitation Data'!$F$11,0,10*ROW('Sanitation Data'!F59))),'Data Summary'!CX65="Yes"),OFFSET('Sanitation Data'!$F$11,0,10*ROW('Sanitation Data'!F59)),NA())</f>
        <v>#N/A</v>
      </c>
      <c r="AJ65" s="521" t="e">
        <f ca="1">+IF(AND(ISNUMBER(OFFSET('Sanitation Data'!$F$12,0,10*ROW('Sanitation Data'!F59))),'Data Summary'!CY65="Yes"),OFFSET('Sanitation Data'!$F$12,0,10*ROW('Sanitation Data'!F59)),NA())</f>
        <v>#N/A</v>
      </c>
      <c r="AK65" s="521" t="e">
        <f ca="1">+IF(AND(ISNUMBER(OFFSET('Sanitation Data'!$G$4,0,10*ROW('Sanitation Data'!G59))),'Data Summary'!CZ65="Yes"),100-OFFSET('Sanitation Data'!$G$4,0,10*ROW('Sanitation Data'!G59)),NA())</f>
        <v>#N/A</v>
      </c>
      <c r="AL65" s="521" t="e">
        <f ca="1">+IF(AND(ISNUMBER(OFFSET('Sanitation Data'!$G$6,0,10*ROW('Sanitation Data'!G59))),'Data Summary'!DA65="Yes"),OFFSET('Sanitation Data'!$G$6,0,10*ROW('Sanitation Data'!G59)),NA())</f>
        <v>#N/A</v>
      </c>
      <c r="AM65" s="521" t="e">
        <f ca="1">+IF(AND(ISNUMBER(OFFSET('Sanitation Data'!$G$10,0,10*ROW('Sanitation Data'!G59))),'Data Summary'!DB65="Yes"),OFFSET('Sanitation Data'!$G$10,0,10*ROW('Sanitation Data'!G59)),NA())</f>
        <v>#N/A</v>
      </c>
      <c r="AN65" s="521" t="e">
        <f ca="1">+IF(AND(ISNUMBER(OFFSET('Sanitation Data'!$G$11,0,10*ROW('Sanitation Data'!G59))),'Data Summary'!DC65="Yes"),OFFSET('Sanitation Data'!$G$11,0,10*ROW('Sanitation Data'!G59)),NA())</f>
        <v>#N/A</v>
      </c>
      <c r="AO65" s="521" t="e">
        <f ca="1">+IF(AND(ISNUMBER(OFFSET('Sanitation Data'!$G$12,0,10*ROW('Sanitation Data'!G59))),'Data Summary'!DD65="Yes"),OFFSET('Sanitation Data'!$G$12,0,10*ROW('Sanitation Data'!G59)),NA())</f>
        <v>#N/A</v>
      </c>
      <c r="AP65" s="521" t="e">
        <f ca="1">+IF(AND(ISNUMBER(OFFSET('Sanitation Data'!$H$4,0,10*ROW('Sanitation Data'!H59))),'Data Summary'!DE65="Yes"),100-OFFSET('Sanitation Data'!$H$4,0,10*ROW('Sanitation Data'!H59)),NA())</f>
        <v>#N/A</v>
      </c>
      <c r="AQ65" s="521" t="e">
        <f ca="1">+IF(AND(ISNUMBER(OFFSET('Sanitation Data'!$H$6,0,10*ROW('Sanitation Data'!H59))),'Data Summary'!DF65="Yes"),OFFSET('Sanitation Data'!$H$6,0,10*ROW('Sanitation Data'!H59)),NA())</f>
        <v>#N/A</v>
      </c>
      <c r="AR65" s="521" t="e">
        <f ca="1">+IF(AND(ISNUMBER(OFFSET('Sanitation Data'!$H$10,0,10*ROW('Sanitation Data'!H59))),'Data Summary'!DG65="Yes"),OFFSET('Sanitation Data'!$H$10,0,10*ROW('Sanitation Data'!H59)),NA())</f>
        <v>#N/A</v>
      </c>
      <c r="AS65" s="521" t="e">
        <f ca="1">+IF(AND(ISNUMBER(OFFSET('Sanitation Data'!$H$11,0,10*ROW('Sanitation Data'!H59))),'Data Summary'!DH65="Yes"),OFFSET('Sanitation Data'!$H$11,0,10*ROW('Sanitation Data'!H59)),NA())</f>
        <v>#N/A</v>
      </c>
      <c r="AT65" s="521" t="e">
        <f ca="1">+IF(AND(ISNUMBER(OFFSET('Sanitation Data'!$H$12,0,10*ROW('Sanitation Data'!H59))),'Data Summary'!DI65="Yes"),OFFSET('Sanitation Data'!$H$12,0,10*ROW('Sanitation Data'!H59)),NA())</f>
        <v>#N/A</v>
      </c>
      <c r="AU65" s="521" t="e">
        <f ca="1">+IF(AND(ISNUMBER(OFFSET('Sanitation Data'!$I$4,0,10*ROW('Sanitation Data'!I59))),'Data Summary'!DJ65="Yes"),100-OFFSET('Sanitation Data'!$I$4,0,10*ROW('Sanitation Data'!I59)),NA())</f>
        <v>#N/A</v>
      </c>
      <c r="AV65" s="521" t="e">
        <f ca="1">+IF(AND(ISNUMBER(OFFSET('Sanitation Data'!$I$6,0,10*ROW('Sanitation Data'!I59))),'Data Summary'!DK65="Yes"),OFFSET('Sanitation Data'!$I$6,0,10*ROW('Sanitation Data'!I59)),NA())</f>
        <v>#N/A</v>
      </c>
      <c r="AW65" s="521" t="e">
        <f ca="1">+IF(AND(ISNUMBER(OFFSET('Sanitation Data'!$I$10,0,10*ROW('Sanitation Data'!I59))),'Data Summary'!DL65="Yes"),OFFSET('Sanitation Data'!$I$10,0,10*ROW('Sanitation Data'!I59)),NA())</f>
        <v>#N/A</v>
      </c>
      <c r="AX65" s="521" t="e">
        <f ca="1">+IF(AND(ISNUMBER(OFFSET('Sanitation Data'!$I$11,0,10*ROW('Sanitation Data'!I59))),'Data Summary'!DM65="Yes"),OFFSET('Sanitation Data'!$I$11,0,10*ROW('Sanitation Data'!I59)),NA())</f>
        <v>#N/A</v>
      </c>
      <c r="AY65" s="521" t="e">
        <f ca="1">+IF(AND(ISNUMBER(OFFSET('Sanitation Data'!$I$12,0,10*ROW('Sanitation Data'!I59))),'Data Summary'!DN65="Yes"),OFFSET('Sanitation Data'!$I$12,0,10*ROW('Sanitation Data'!I59)),NA())</f>
        <v>#N/A</v>
      </c>
      <c r="AZ65" s="522" t="e">
        <f ca="1">+IF(AND(ISNUMBER(OFFSET('Hygiene Data'!$D$5,0,10*ROW('Hygiene Data'!D59))),'Data Summary'!DO65="Yes"),OFFSET('Hygiene Data'!$D$5,0,10*ROW('Hygiene Data'!D59)),NA())</f>
        <v>#N/A</v>
      </c>
      <c r="BA65" s="522" t="e">
        <f ca="1">+IF(AND(ISNUMBER(OFFSET('Hygiene Data'!$D$7,0,10*ROW('Hygiene Data'!D59))),'Data Summary'!DP65="Yes"),OFFSET('Hygiene Data'!$D$7,0,10*ROW('Hygiene Data'!D59)),NA())</f>
        <v>#N/A</v>
      </c>
      <c r="BB65" s="522" t="e">
        <f ca="1">+IF(AND(ISNUMBER(OFFSET('Hygiene Data'!$D$9,0,10*ROW('Hygiene Data'!D59))),'Data Summary'!DQ65="Yes"),OFFSET('Hygiene Data'!$D$9,0,10*ROW('Hygiene Data'!D59)),NA())</f>
        <v>#N/A</v>
      </c>
      <c r="BC65" s="522" t="e">
        <f ca="1">+IF(AND(ISNUMBER(OFFSET('Hygiene Data'!$E$5,0,10*ROW('Hygiene Data'!E59))),'Data Summary'!DR65="Yes"),OFFSET('Hygiene Data'!$E$5,0,10*ROW('Hygiene Data'!E59)),NA())</f>
        <v>#N/A</v>
      </c>
      <c r="BD65" s="522" t="e">
        <f ca="1">+IF(AND(ISNUMBER(OFFSET('Hygiene Data'!$E$7,0,10*ROW('Hygiene Data'!E59))),'Data Summary'!DS65="Yes"),OFFSET('Hygiene Data'!$E$7,0,10*ROW('Hygiene Data'!E59)),NA())</f>
        <v>#N/A</v>
      </c>
      <c r="BE65" s="522" t="e">
        <f ca="1">+IF(AND(ISNUMBER(OFFSET('Hygiene Data'!$E$9,0,10*ROW('Hygiene Data'!E59))),'Data Summary'!DT65="Yes"),OFFSET('Hygiene Data'!$E$9,0,10*ROW('Hygiene Data'!E59)),NA())</f>
        <v>#N/A</v>
      </c>
      <c r="BF65" s="522" t="e">
        <f ca="1">+IF(AND(ISNUMBER(OFFSET('Hygiene Data'!$F$5,0,10*ROW('Hygiene Data'!F59))),'Data Summary'!DU65="Yes"),OFFSET('Hygiene Data'!$F$5,0,10*ROW('Hygiene Data'!F59)),NA())</f>
        <v>#N/A</v>
      </c>
      <c r="BG65" s="522" t="e">
        <f ca="1">+IF(AND(ISNUMBER(OFFSET('Hygiene Data'!$F$7,0,10*ROW('Hygiene Data'!F59))),'Data Summary'!DV65="Yes"),OFFSET('Hygiene Data'!$F$7,0,10*ROW('Hygiene Data'!F59)),NA())</f>
        <v>#N/A</v>
      </c>
      <c r="BH65" s="522" t="e">
        <f ca="1">+IF(AND(ISNUMBER(OFFSET('Hygiene Data'!$F$9,0,10*ROW('Hygiene Data'!F59))),'Data Summary'!DW65="Yes"),OFFSET('Hygiene Data'!$F$9,0,10*ROW('Hygiene Data'!F59)),NA())</f>
        <v>#N/A</v>
      </c>
      <c r="BI65" s="522" t="e">
        <f ca="1">+IF(AND(ISNUMBER(OFFSET('Hygiene Data'!$G$5,0,10*ROW('Hygiene Data'!G59))),'Data Summary'!DX65="Yes"),OFFSET('Hygiene Data'!$G$5,0,10*ROW('Hygiene Data'!G59)),NA())</f>
        <v>#N/A</v>
      </c>
      <c r="BJ65" s="522" t="e">
        <f ca="1">+IF(AND(ISNUMBER(OFFSET('Hygiene Data'!$G$7,0,10*ROW('Hygiene Data'!G59))),'Data Summary'!DY65="Yes"),OFFSET('Hygiene Data'!$G$7,0,10*ROW('Hygiene Data'!G59)),NA())</f>
        <v>#N/A</v>
      </c>
      <c r="BK65" s="522" t="e">
        <f ca="1">+IF(AND(ISNUMBER(OFFSET('Hygiene Data'!$G$9,0,10*ROW('Hygiene Data'!G59))),'Data Summary'!DZ65="Yes"),OFFSET('Hygiene Data'!$G$9,0,10*ROW('Hygiene Data'!G59)),NA())</f>
        <v>#N/A</v>
      </c>
      <c r="BL65" s="522" t="e">
        <f ca="1">+IF(AND(ISNUMBER(OFFSET('Hygiene Data'!$H$5,0,10*ROW('Hygiene Data'!H59))),'Data Summary'!EA65="Yes"),OFFSET('Hygiene Data'!$H$5,0,10*ROW('Hygiene Data'!H59)),NA())</f>
        <v>#N/A</v>
      </c>
      <c r="BM65" s="522" t="e">
        <f ca="1">+IF(AND(ISNUMBER(OFFSET('Hygiene Data'!$H$7,0,10*ROW('Hygiene Data'!H59))),'Data Summary'!EB65="Yes"),OFFSET('Hygiene Data'!$H$7,0,10*ROW('Hygiene Data'!H59)),NA())</f>
        <v>#N/A</v>
      </c>
      <c r="BN65" s="522" t="e">
        <f ca="1">+IF(AND(ISNUMBER(OFFSET('Hygiene Data'!$H$9,0,10*ROW('Hygiene Data'!H59))),'Data Summary'!EC65="Yes"),OFFSET('Hygiene Data'!$H$9,0,10*ROW('Hygiene Data'!H59)),NA())</f>
        <v>#N/A</v>
      </c>
      <c r="BO65" s="522" t="e">
        <f ca="1">+IF(AND(ISNUMBER(OFFSET('Hygiene Data'!$I$5,0,10*ROW('Hygiene Data'!I59))),'Data Summary'!ED65="Yes"),OFFSET('Hygiene Data'!$I$5,0,10*ROW('Hygiene Data'!I59)),NA())</f>
        <v>#N/A</v>
      </c>
      <c r="BP65" s="522" t="e">
        <f ca="1">+IF(AND(ISNUMBER(OFFSET('Hygiene Data'!$I$7,0,10*ROW('Hygiene Data'!I59))),'Data Summary'!EE65="Yes"),OFFSET('Hygiene Data'!$I$7,0,10*ROW('Hygiene Data'!I59)),NA())</f>
        <v>#N/A</v>
      </c>
      <c r="BQ65" s="522" t="e">
        <f ca="1">+IF(AND(ISNUMBER(OFFSET('Hygiene Data'!$I$9,0,10*ROW('Hygiene Data'!I59))),'Data Summary'!EF65="Yes"),OFFSET('Hygiene Data'!$I$9,0,10*ROW('Hygiene Data'!I59)),NA())</f>
        <v>#N/A</v>
      </c>
    </row>
    <row r="66" spans="1:69" x14ac:dyDescent="0.25">
      <c r="A66" s="518" t="e">
        <f ca="1">+RIGHT('Data Summary'!A66,LEN('Data Summary'!A66)-9)</f>
        <v>#VALUE!</v>
      </c>
      <c r="B66" s="492" t="str">
        <f ca="1">+IF(ISTEXT('Data Summary'!B66),'Data Summary'!B66,"")</f>
        <v/>
      </c>
      <c r="C66" s="519" t="e">
        <f ca="1">+VALUE('Data Summary'!C66)</f>
        <v>#VALUE!</v>
      </c>
      <c r="D66" s="520" t="e">
        <f ca="1">+IF(AND(ISNUMBER(OFFSET('Water Data'!$D$4,0,10*ROW('Water Data'!D60))),'Data Summary'!BS66="Yes"),100-OFFSET('Water Data'!$D$4,0,10*ROW('Water Data'!D60)),NA())</f>
        <v>#N/A</v>
      </c>
      <c r="E66" s="520" t="e">
        <f ca="1">+IF(AND(ISNUMBER(OFFSET('Water Data'!$D$6,0,10*ROW('Water Data'!D60))),'Data Summary'!BT66="Yes"),OFFSET('Water Data'!$D$6,0,10*ROW('Water Data'!D60)),NA())</f>
        <v>#N/A</v>
      </c>
      <c r="F66" s="520" t="e">
        <f ca="1">+IF(AND(ISNUMBER(OFFSET('Water Data'!$D$9,0,10*ROW('Water Data'!D60))),'Data Summary'!BU66="Yes"),OFFSET('Water Data'!$D$9,0,10*ROW('Water Data'!D60)),NA())</f>
        <v>#N/A</v>
      </c>
      <c r="G66" s="520" t="e">
        <f ca="1">+IF(AND(ISNUMBER(OFFSET('Water Data'!$E$4,0,10*ROW('Water Data'!E60))),'Data Summary'!BV66="Yes"),100-OFFSET('Water Data'!$E$4,0,10*ROW('Water Data'!E60)),NA())</f>
        <v>#N/A</v>
      </c>
      <c r="H66" s="520" t="e">
        <f ca="1">+IF(AND(ISNUMBER(OFFSET('Water Data'!$E$6,0,10*ROW('Water Data'!E60))),'Data Summary'!BW66="Yes"),OFFSET('Water Data'!$E$6,0,10*ROW('Water Data'!E60)),NA())</f>
        <v>#N/A</v>
      </c>
      <c r="I66" s="520" t="e">
        <f ca="1">+IF(AND(ISNUMBER(OFFSET('Water Data'!$E$9,0,10*ROW('Water Data'!E60))),'Data Summary'!BX66="Yes"),OFFSET('Water Data'!$E$9,0,10*ROW('Water Data'!E60)),NA())</f>
        <v>#N/A</v>
      </c>
      <c r="J66" s="520" t="e">
        <f ca="1">+IF(AND(ISNUMBER(OFFSET('Water Data'!$F$4,0,10*ROW('Water Data'!F60))),'Data Summary'!BY66="Yes"),100-OFFSET('Water Data'!$F$4,0,10*ROW('Water Data'!F60)),NA())</f>
        <v>#N/A</v>
      </c>
      <c r="K66" s="520" t="e">
        <f ca="1">+IF(AND(ISNUMBER(OFFSET('Water Data'!$F$6,0,10*ROW('Water Data'!F60))),'Data Summary'!BZ66="Yes"),OFFSET('Water Data'!$F$6,0,10*ROW('Water Data'!F60)),NA())</f>
        <v>#N/A</v>
      </c>
      <c r="L66" s="520" t="e">
        <f ca="1">+IF(AND(ISNUMBER(OFFSET('Water Data'!$F$9,0,10*ROW('Water Data'!F60))),'Data Summary'!CA66="Yes"),OFFSET('Water Data'!$F$9,0,10*ROW('Water Data'!F60)),NA())</f>
        <v>#N/A</v>
      </c>
      <c r="M66" s="520" t="e">
        <f ca="1">+IF(AND(ISNUMBER(OFFSET('Water Data'!$G$4,0,10*ROW('Water Data'!G60))),'Data Summary'!CB66="Yes"),100-OFFSET('Water Data'!$G$4,0,10*ROW('Water Data'!G60)),NA())</f>
        <v>#N/A</v>
      </c>
      <c r="N66" s="520" t="e">
        <f ca="1">+IF(AND(ISNUMBER(OFFSET('Water Data'!$G$6,0,10*ROW('Water Data'!G60))),'Data Summary'!CC66="Yes"),OFFSET('Water Data'!$G$6,0,10*ROW('Water Data'!G60)),NA())</f>
        <v>#N/A</v>
      </c>
      <c r="O66" s="520" t="e">
        <f ca="1">+IF(AND(ISNUMBER(OFFSET('Water Data'!$G$9,0,10*ROW('Water Data'!G60))),'Data Summary'!CD66="Yes"),OFFSET('Water Data'!$G$9,0,10*ROW('Water Data'!G60)),NA())</f>
        <v>#N/A</v>
      </c>
      <c r="P66" s="520" t="e">
        <f ca="1">+IF(AND(ISNUMBER(OFFSET('Water Data'!$H$4,0,10*ROW('Water Data'!H60))),'Data Summary'!CE66="Yes"),100-OFFSET('Water Data'!$H$4,0,10*ROW('Water Data'!H60)),NA())</f>
        <v>#N/A</v>
      </c>
      <c r="Q66" s="520" t="e">
        <f ca="1">+IF(AND(ISNUMBER(OFFSET('Water Data'!$H$6,0,10*ROW('Water Data'!H60))),'Data Summary'!CF66="Yes"),OFFSET('Water Data'!$H$6,0,10*ROW('Water Data'!H60)),NA())</f>
        <v>#N/A</v>
      </c>
      <c r="R66" s="520" t="e">
        <f ca="1">+IF(AND(ISNUMBER(OFFSET('Water Data'!$H$9,0,10*ROW('Water Data'!H60))),'Data Summary'!CG66="Yes"),OFFSET('Water Data'!$H$9,0,10*ROW('Water Data'!H60)),NA())</f>
        <v>#N/A</v>
      </c>
      <c r="S66" s="520" t="e">
        <f ca="1">+IF(AND(ISNUMBER(OFFSET('Water Data'!$I$4,0,10*ROW('Water Data'!I60))),'Data Summary'!CH66="Yes"),100-OFFSET('Water Data'!$I$4,0,10*ROW('Water Data'!I60)),NA())</f>
        <v>#N/A</v>
      </c>
      <c r="T66" s="520" t="e">
        <f ca="1">+IF(AND(ISNUMBER(OFFSET('Water Data'!$I$6,0,10*ROW('Water Data'!I60))),'Data Summary'!CI66="Yes"),OFFSET('Water Data'!$I$6,0,10*ROW('Water Data'!I60)),NA())</f>
        <v>#N/A</v>
      </c>
      <c r="U66" s="520" t="e">
        <f ca="1">+IF(AND(ISNUMBER(OFFSET('Water Data'!$I$9,0,10*ROW('Water Data'!I60))),'Data Summary'!CJ66="Yes"),OFFSET('Water Data'!$I$9,0,10*ROW('Water Data'!I60)),NA())</f>
        <v>#N/A</v>
      </c>
      <c r="V66" s="521" t="e">
        <f ca="1">+IF(AND(ISNUMBER(OFFSET('Sanitation Data'!$D$4,0,10*ROW('Sanitation Data'!D60))),'Data Summary'!CK66="Yes"),100-OFFSET('Sanitation Data'!$D$4,0,10*ROW('Sanitation Data'!D60)),NA())</f>
        <v>#N/A</v>
      </c>
      <c r="W66" s="521" t="e">
        <f ca="1">+IF(AND(ISNUMBER(OFFSET('Sanitation Data'!$D$6,0,10*ROW('Sanitation Data'!D60))),'Data Summary'!CL66="Yes"),OFFSET('Sanitation Data'!$D$6,0,10*ROW('Sanitation Data'!D60)),NA())</f>
        <v>#N/A</v>
      </c>
      <c r="X66" s="521" t="e">
        <f ca="1">+IF(AND(ISNUMBER(OFFSET('Sanitation Data'!$D$10,0,10*ROW('Sanitation Data'!D60))),'Data Summary'!CM66="Yes"),OFFSET('Sanitation Data'!$D$10,0,10*ROW('Sanitation Data'!D60)),NA())</f>
        <v>#N/A</v>
      </c>
      <c r="Y66" s="521" t="e">
        <f ca="1">+IF(AND(ISNUMBER(OFFSET('Sanitation Data'!$D$11,0,10*ROW('Sanitation Data'!D60))),'Data Summary'!CN66="Yes"),OFFSET('Sanitation Data'!$D$11,0,10*ROW('Sanitation Data'!D60)),NA())</f>
        <v>#N/A</v>
      </c>
      <c r="Z66" s="521" t="e">
        <f ca="1">+IF(AND(ISNUMBER(OFFSET('Sanitation Data'!$D$12,0,10*ROW('Sanitation Data'!D60))),'Data Summary'!CO66="Yes"),OFFSET('Sanitation Data'!$D$12,0,10*ROW('Sanitation Data'!D60)),NA())</f>
        <v>#N/A</v>
      </c>
      <c r="AA66" s="521" t="e">
        <f ca="1">+IF(AND(ISNUMBER(OFFSET('Sanitation Data'!$E$4,0,10*ROW('Sanitation Data'!E60))),'Data Summary'!CP66="Yes"),100-OFFSET('Sanitation Data'!$E$4,0,10*ROW('Sanitation Data'!E60)),NA())</f>
        <v>#N/A</v>
      </c>
      <c r="AB66" s="521" t="e">
        <f ca="1">+IF(AND(ISNUMBER(OFFSET('Sanitation Data'!$E$6,0,10*ROW('Sanitation Data'!E60))),'Data Summary'!CQ66="Yes"),OFFSET('Sanitation Data'!$E$6,0,10*ROW('Sanitation Data'!E60)),NA())</f>
        <v>#N/A</v>
      </c>
      <c r="AC66" s="521" t="e">
        <f ca="1">+IF(AND(ISNUMBER(OFFSET('Sanitation Data'!$E$10,0,10*ROW('Sanitation Data'!E60))),'Data Summary'!CR66="Yes"),OFFSET('Sanitation Data'!$E$10,0,10*ROW('Sanitation Data'!E60)),NA())</f>
        <v>#N/A</v>
      </c>
      <c r="AD66" s="521" t="e">
        <f ca="1">+IF(AND(ISNUMBER(OFFSET('Sanitation Data'!$E$11,0,10*ROW('Sanitation Data'!E60))),'Data Summary'!CS66="Yes"),OFFSET('Sanitation Data'!$E$11,0,10*ROW('Sanitation Data'!E60)),NA())</f>
        <v>#N/A</v>
      </c>
      <c r="AE66" s="521" t="e">
        <f ca="1">+IF(AND(ISNUMBER(OFFSET('Sanitation Data'!$E$12,0,10*ROW('Sanitation Data'!E60))),'Data Summary'!CT66="Yes"),OFFSET('Sanitation Data'!$E$12,0,10*ROW('Sanitation Data'!E60)),NA())</f>
        <v>#N/A</v>
      </c>
      <c r="AF66" s="521" t="e">
        <f ca="1">+IF(AND(ISNUMBER(OFFSET('Sanitation Data'!$F$4,0,10*ROW('Sanitation Data'!F60))),'Data Summary'!CU66="Yes"),100-OFFSET('Sanitation Data'!$F$4,0,10*ROW('Sanitation Data'!F60)),NA())</f>
        <v>#N/A</v>
      </c>
      <c r="AG66" s="521" t="e">
        <f ca="1">+IF(AND(ISNUMBER(OFFSET('Sanitation Data'!$F$6,0,10*ROW('Sanitation Data'!F60))),'Data Summary'!CV66="Yes"),OFFSET('Sanitation Data'!$F$6,0,10*ROW('Sanitation Data'!F60)),NA())</f>
        <v>#N/A</v>
      </c>
      <c r="AH66" s="521" t="e">
        <f ca="1">+IF(AND(ISNUMBER(OFFSET('Sanitation Data'!$F$10,0,10*ROW('Sanitation Data'!F60))),'Data Summary'!CW66="Yes"),OFFSET('Sanitation Data'!$F$10,0,10*ROW('Sanitation Data'!F60)),NA())</f>
        <v>#N/A</v>
      </c>
      <c r="AI66" s="521" t="e">
        <f ca="1">+IF(AND(ISNUMBER(OFFSET('Sanitation Data'!$F$11,0,10*ROW('Sanitation Data'!F60))),'Data Summary'!CX66="Yes"),OFFSET('Sanitation Data'!$F$11,0,10*ROW('Sanitation Data'!F60)),NA())</f>
        <v>#N/A</v>
      </c>
      <c r="AJ66" s="521" t="e">
        <f ca="1">+IF(AND(ISNUMBER(OFFSET('Sanitation Data'!$F$12,0,10*ROW('Sanitation Data'!F60))),'Data Summary'!CY66="Yes"),OFFSET('Sanitation Data'!$F$12,0,10*ROW('Sanitation Data'!F60)),NA())</f>
        <v>#N/A</v>
      </c>
      <c r="AK66" s="521" t="e">
        <f ca="1">+IF(AND(ISNUMBER(OFFSET('Sanitation Data'!$G$4,0,10*ROW('Sanitation Data'!G60))),'Data Summary'!CZ66="Yes"),100-OFFSET('Sanitation Data'!$G$4,0,10*ROW('Sanitation Data'!G60)),NA())</f>
        <v>#N/A</v>
      </c>
      <c r="AL66" s="521" t="e">
        <f ca="1">+IF(AND(ISNUMBER(OFFSET('Sanitation Data'!$G$6,0,10*ROW('Sanitation Data'!G60))),'Data Summary'!DA66="Yes"),OFFSET('Sanitation Data'!$G$6,0,10*ROW('Sanitation Data'!G60)),NA())</f>
        <v>#N/A</v>
      </c>
      <c r="AM66" s="521" t="e">
        <f ca="1">+IF(AND(ISNUMBER(OFFSET('Sanitation Data'!$G$10,0,10*ROW('Sanitation Data'!G60))),'Data Summary'!DB66="Yes"),OFFSET('Sanitation Data'!$G$10,0,10*ROW('Sanitation Data'!G60)),NA())</f>
        <v>#N/A</v>
      </c>
      <c r="AN66" s="521" t="e">
        <f ca="1">+IF(AND(ISNUMBER(OFFSET('Sanitation Data'!$G$11,0,10*ROW('Sanitation Data'!G60))),'Data Summary'!DC66="Yes"),OFFSET('Sanitation Data'!$G$11,0,10*ROW('Sanitation Data'!G60)),NA())</f>
        <v>#N/A</v>
      </c>
      <c r="AO66" s="521" t="e">
        <f ca="1">+IF(AND(ISNUMBER(OFFSET('Sanitation Data'!$G$12,0,10*ROW('Sanitation Data'!G60))),'Data Summary'!DD66="Yes"),OFFSET('Sanitation Data'!$G$12,0,10*ROW('Sanitation Data'!G60)),NA())</f>
        <v>#N/A</v>
      </c>
      <c r="AP66" s="521" t="e">
        <f ca="1">+IF(AND(ISNUMBER(OFFSET('Sanitation Data'!$H$4,0,10*ROW('Sanitation Data'!H60))),'Data Summary'!DE66="Yes"),100-OFFSET('Sanitation Data'!$H$4,0,10*ROW('Sanitation Data'!H60)),NA())</f>
        <v>#N/A</v>
      </c>
      <c r="AQ66" s="521" t="e">
        <f ca="1">+IF(AND(ISNUMBER(OFFSET('Sanitation Data'!$H$6,0,10*ROW('Sanitation Data'!H60))),'Data Summary'!DF66="Yes"),OFFSET('Sanitation Data'!$H$6,0,10*ROW('Sanitation Data'!H60)),NA())</f>
        <v>#N/A</v>
      </c>
      <c r="AR66" s="521" t="e">
        <f ca="1">+IF(AND(ISNUMBER(OFFSET('Sanitation Data'!$H$10,0,10*ROW('Sanitation Data'!H60))),'Data Summary'!DG66="Yes"),OFFSET('Sanitation Data'!$H$10,0,10*ROW('Sanitation Data'!H60)),NA())</f>
        <v>#N/A</v>
      </c>
      <c r="AS66" s="521" t="e">
        <f ca="1">+IF(AND(ISNUMBER(OFFSET('Sanitation Data'!$H$11,0,10*ROW('Sanitation Data'!H60))),'Data Summary'!DH66="Yes"),OFFSET('Sanitation Data'!$H$11,0,10*ROW('Sanitation Data'!H60)),NA())</f>
        <v>#N/A</v>
      </c>
      <c r="AT66" s="521" t="e">
        <f ca="1">+IF(AND(ISNUMBER(OFFSET('Sanitation Data'!$H$12,0,10*ROW('Sanitation Data'!H60))),'Data Summary'!DI66="Yes"),OFFSET('Sanitation Data'!$H$12,0,10*ROW('Sanitation Data'!H60)),NA())</f>
        <v>#N/A</v>
      </c>
      <c r="AU66" s="521" t="e">
        <f ca="1">+IF(AND(ISNUMBER(OFFSET('Sanitation Data'!$I$4,0,10*ROW('Sanitation Data'!I60))),'Data Summary'!DJ66="Yes"),100-OFFSET('Sanitation Data'!$I$4,0,10*ROW('Sanitation Data'!I60)),NA())</f>
        <v>#N/A</v>
      </c>
      <c r="AV66" s="521" t="e">
        <f ca="1">+IF(AND(ISNUMBER(OFFSET('Sanitation Data'!$I$6,0,10*ROW('Sanitation Data'!I60))),'Data Summary'!DK66="Yes"),OFFSET('Sanitation Data'!$I$6,0,10*ROW('Sanitation Data'!I60)),NA())</f>
        <v>#N/A</v>
      </c>
      <c r="AW66" s="521" t="e">
        <f ca="1">+IF(AND(ISNUMBER(OFFSET('Sanitation Data'!$I$10,0,10*ROW('Sanitation Data'!I60))),'Data Summary'!DL66="Yes"),OFFSET('Sanitation Data'!$I$10,0,10*ROW('Sanitation Data'!I60)),NA())</f>
        <v>#N/A</v>
      </c>
      <c r="AX66" s="521" t="e">
        <f ca="1">+IF(AND(ISNUMBER(OFFSET('Sanitation Data'!$I$11,0,10*ROW('Sanitation Data'!I60))),'Data Summary'!DM66="Yes"),OFFSET('Sanitation Data'!$I$11,0,10*ROW('Sanitation Data'!I60)),NA())</f>
        <v>#N/A</v>
      </c>
      <c r="AY66" s="521" t="e">
        <f ca="1">+IF(AND(ISNUMBER(OFFSET('Sanitation Data'!$I$12,0,10*ROW('Sanitation Data'!I60))),'Data Summary'!DN66="Yes"),OFFSET('Sanitation Data'!$I$12,0,10*ROW('Sanitation Data'!I60)),NA())</f>
        <v>#N/A</v>
      </c>
      <c r="AZ66" s="522" t="e">
        <f ca="1">+IF(AND(ISNUMBER(OFFSET('Hygiene Data'!$D$5,0,10*ROW('Hygiene Data'!D60))),'Data Summary'!DO66="Yes"),OFFSET('Hygiene Data'!$D$5,0,10*ROW('Hygiene Data'!D60)),NA())</f>
        <v>#N/A</v>
      </c>
      <c r="BA66" s="522" t="e">
        <f ca="1">+IF(AND(ISNUMBER(OFFSET('Hygiene Data'!$D$7,0,10*ROW('Hygiene Data'!D60))),'Data Summary'!DP66="Yes"),OFFSET('Hygiene Data'!$D$7,0,10*ROW('Hygiene Data'!D60)),NA())</f>
        <v>#N/A</v>
      </c>
      <c r="BB66" s="522" t="e">
        <f ca="1">+IF(AND(ISNUMBER(OFFSET('Hygiene Data'!$D$9,0,10*ROW('Hygiene Data'!D60))),'Data Summary'!DQ66="Yes"),OFFSET('Hygiene Data'!$D$9,0,10*ROW('Hygiene Data'!D60)),NA())</f>
        <v>#N/A</v>
      </c>
      <c r="BC66" s="522" t="e">
        <f ca="1">+IF(AND(ISNUMBER(OFFSET('Hygiene Data'!$E$5,0,10*ROW('Hygiene Data'!E60))),'Data Summary'!DR66="Yes"),OFFSET('Hygiene Data'!$E$5,0,10*ROW('Hygiene Data'!E60)),NA())</f>
        <v>#N/A</v>
      </c>
      <c r="BD66" s="522" t="e">
        <f ca="1">+IF(AND(ISNUMBER(OFFSET('Hygiene Data'!$E$7,0,10*ROW('Hygiene Data'!E60))),'Data Summary'!DS66="Yes"),OFFSET('Hygiene Data'!$E$7,0,10*ROW('Hygiene Data'!E60)),NA())</f>
        <v>#N/A</v>
      </c>
      <c r="BE66" s="522" t="e">
        <f ca="1">+IF(AND(ISNUMBER(OFFSET('Hygiene Data'!$E$9,0,10*ROW('Hygiene Data'!E60))),'Data Summary'!DT66="Yes"),OFFSET('Hygiene Data'!$E$9,0,10*ROW('Hygiene Data'!E60)),NA())</f>
        <v>#N/A</v>
      </c>
      <c r="BF66" s="522" t="e">
        <f ca="1">+IF(AND(ISNUMBER(OFFSET('Hygiene Data'!$F$5,0,10*ROW('Hygiene Data'!F60))),'Data Summary'!DU66="Yes"),OFFSET('Hygiene Data'!$F$5,0,10*ROW('Hygiene Data'!F60)),NA())</f>
        <v>#N/A</v>
      </c>
      <c r="BG66" s="522" t="e">
        <f ca="1">+IF(AND(ISNUMBER(OFFSET('Hygiene Data'!$F$7,0,10*ROW('Hygiene Data'!F60))),'Data Summary'!DV66="Yes"),OFFSET('Hygiene Data'!$F$7,0,10*ROW('Hygiene Data'!F60)),NA())</f>
        <v>#N/A</v>
      </c>
      <c r="BH66" s="522" t="e">
        <f ca="1">+IF(AND(ISNUMBER(OFFSET('Hygiene Data'!$F$9,0,10*ROW('Hygiene Data'!F60))),'Data Summary'!DW66="Yes"),OFFSET('Hygiene Data'!$F$9,0,10*ROW('Hygiene Data'!F60)),NA())</f>
        <v>#N/A</v>
      </c>
      <c r="BI66" s="522" t="e">
        <f ca="1">+IF(AND(ISNUMBER(OFFSET('Hygiene Data'!$G$5,0,10*ROW('Hygiene Data'!G60))),'Data Summary'!DX66="Yes"),OFFSET('Hygiene Data'!$G$5,0,10*ROW('Hygiene Data'!G60)),NA())</f>
        <v>#N/A</v>
      </c>
      <c r="BJ66" s="522" t="e">
        <f ca="1">+IF(AND(ISNUMBER(OFFSET('Hygiene Data'!$G$7,0,10*ROW('Hygiene Data'!G60))),'Data Summary'!DY66="Yes"),OFFSET('Hygiene Data'!$G$7,0,10*ROW('Hygiene Data'!G60)),NA())</f>
        <v>#N/A</v>
      </c>
      <c r="BK66" s="522" t="e">
        <f ca="1">+IF(AND(ISNUMBER(OFFSET('Hygiene Data'!$G$9,0,10*ROW('Hygiene Data'!G60))),'Data Summary'!DZ66="Yes"),OFFSET('Hygiene Data'!$G$9,0,10*ROW('Hygiene Data'!G60)),NA())</f>
        <v>#N/A</v>
      </c>
      <c r="BL66" s="522" t="e">
        <f ca="1">+IF(AND(ISNUMBER(OFFSET('Hygiene Data'!$H$5,0,10*ROW('Hygiene Data'!H60))),'Data Summary'!EA66="Yes"),OFFSET('Hygiene Data'!$H$5,0,10*ROW('Hygiene Data'!H60)),NA())</f>
        <v>#N/A</v>
      </c>
      <c r="BM66" s="522" t="e">
        <f ca="1">+IF(AND(ISNUMBER(OFFSET('Hygiene Data'!$H$7,0,10*ROW('Hygiene Data'!H60))),'Data Summary'!EB66="Yes"),OFFSET('Hygiene Data'!$H$7,0,10*ROW('Hygiene Data'!H60)),NA())</f>
        <v>#N/A</v>
      </c>
      <c r="BN66" s="522" t="e">
        <f ca="1">+IF(AND(ISNUMBER(OFFSET('Hygiene Data'!$H$9,0,10*ROW('Hygiene Data'!H60))),'Data Summary'!EC66="Yes"),OFFSET('Hygiene Data'!$H$9,0,10*ROW('Hygiene Data'!H60)),NA())</f>
        <v>#N/A</v>
      </c>
      <c r="BO66" s="522" t="e">
        <f ca="1">+IF(AND(ISNUMBER(OFFSET('Hygiene Data'!$I$5,0,10*ROW('Hygiene Data'!I60))),'Data Summary'!ED66="Yes"),OFFSET('Hygiene Data'!$I$5,0,10*ROW('Hygiene Data'!I60)),NA())</f>
        <v>#N/A</v>
      </c>
      <c r="BP66" s="522" t="e">
        <f ca="1">+IF(AND(ISNUMBER(OFFSET('Hygiene Data'!$I$7,0,10*ROW('Hygiene Data'!I60))),'Data Summary'!EE66="Yes"),OFFSET('Hygiene Data'!$I$7,0,10*ROW('Hygiene Data'!I60)),NA())</f>
        <v>#N/A</v>
      </c>
      <c r="BQ66" s="522" t="e">
        <f ca="1">+IF(AND(ISNUMBER(OFFSET('Hygiene Data'!$I$9,0,10*ROW('Hygiene Data'!I60))),'Data Summary'!EF66="Yes"),OFFSET('Hygiene Data'!$I$9,0,10*ROW('Hygiene Data'!I60)),NA())</f>
        <v>#N/A</v>
      </c>
    </row>
    <row r="67" spans="1:69" x14ac:dyDescent="0.25">
      <c r="A67" s="518" t="e">
        <f ca="1">+RIGHT('Data Summary'!A67,LEN('Data Summary'!A67)-9)</f>
        <v>#VALUE!</v>
      </c>
      <c r="B67" s="492" t="str">
        <f ca="1">+IF(ISTEXT('Data Summary'!B67),'Data Summary'!B67,"")</f>
        <v/>
      </c>
      <c r="C67" s="519" t="e">
        <f ca="1">+VALUE('Data Summary'!C67)</f>
        <v>#VALUE!</v>
      </c>
      <c r="D67" s="520" t="e">
        <f ca="1">+IF(AND(ISNUMBER(OFFSET('Water Data'!$D$4,0,10*ROW('Water Data'!D61))),'Data Summary'!BS67="Yes"),100-OFFSET('Water Data'!$D$4,0,10*ROW('Water Data'!D61)),NA())</f>
        <v>#N/A</v>
      </c>
      <c r="E67" s="520" t="e">
        <f ca="1">+IF(AND(ISNUMBER(OFFSET('Water Data'!$D$6,0,10*ROW('Water Data'!D61))),'Data Summary'!BT67="Yes"),OFFSET('Water Data'!$D$6,0,10*ROW('Water Data'!D61)),NA())</f>
        <v>#N/A</v>
      </c>
      <c r="F67" s="520" t="e">
        <f ca="1">+IF(AND(ISNUMBER(OFFSET('Water Data'!$D$9,0,10*ROW('Water Data'!D61))),'Data Summary'!BU67="Yes"),OFFSET('Water Data'!$D$9,0,10*ROW('Water Data'!D61)),NA())</f>
        <v>#N/A</v>
      </c>
      <c r="G67" s="520" t="e">
        <f ca="1">+IF(AND(ISNUMBER(OFFSET('Water Data'!$E$4,0,10*ROW('Water Data'!E61))),'Data Summary'!BV67="Yes"),100-OFFSET('Water Data'!$E$4,0,10*ROW('Water Data'!E61)),NA())</f>
        <v>#N/A</v>
      </c>
      <c r="H67" s="520" t="e">
        <f ca="1">+IF(AND(ISNUMBER(OFFSET('Water Data'!$E$6,0,10*ROW('Water Data'!E61))),'Data Summary'!BW67="Yes"),OFFSET('Water Data'!$E$6,0,10*ROW('Water Data'!E61)),NA())</f>
        <v>#N/A</v>
      </c>
      <c r="I67" s="520" t="e">
        <f ca="1">+IF(AND(ISNUMBER(OFFSET('Water Data'!$E$9,0,10*ROW('Water Data'!E61))),'Data Summary'!BX67="Yes"),OFFSET('Water Data'!$E$9,0,10*ROW('Water Data'!E61)),NA())</f>
        <v>#N/A</v>
      </c>
      <c r="J67" s="520" t="e">
        <f ca="1">+IF(AND(ISNUMBER(OFFSET('Water Data'!$F$4,0,10*ROW('Water Data'!F61))),'Data Summary'!BY67="Yes"),100-OFFSET('Water Data'!$F$4,0,10*ROW('Water Data'!F61)),NA())</f>
        <v>#N/A</v>
      </c>
      <c r="K67" s="520" t="e">
        <f ca="1">+IF(AND(ISNUMBER(OFFSET('Water Data'!$F$6,0,10*ROW('Water Data'!F61))),'Data Summary'!BZ67="Yes"),OFFSET('Water Data'!$F$6,0,10*ROW('Water Data'!F61)),NA())</f>
        <v>#N/A</v>
      </c>
      <c r="L67" s="520" t="e">
        <f ca="1">+IF(AND(ISNUMBER(OFFSET('Water Data'!$F$9,0,10*ROW('Water Data'!F61))),'Data Summary'!CA67="Yes"),OFFSET('Water Data'!$F$9,0,10*ROW('Water Data'!F61)),NA())</f>
        <v>#N/A</v>
      </c>
      <c r="M67" s="520" t="e">
        <f ca="1">+IF(AND(ISNUMBER(OFFSET('Water Data'!$G$4,0,10*ROW('Water Data'!G61))),'Data Summary'!CB67="Yes"),100-OFFSET('Water Data'!$G$4,0,10*ROW('Water Data'!G61)),NA())</f>
        <v>#N/A</v>
      </c>
      <c r="N67" s="520" t="e">
        <f ca="1">+IF(AND(ISNUMBER(OFFSET('Water Data'!$G$6,0,10*ROW('Water Data'!G61))),'Data Summary'!CC67="Yes"),OFFSET('Water Data'!$G$6,0,10*ROW('Water Data'!G61)),NA())</f>
        <v>#N/A</v>
      </c>
      <c r="O67" s="520" t="e">
        <f ca="1">+IF(AND(ISNUMBER(OFFSET('Water Data'!$G$9,0,10*ROW('Water Data'!G61))),'Data Summary'!CD67="Yes"),OFFSET('Water Data'!$G$9,0,10*ROW('Water Data'!G61)),NA())</f>
        <v>#N/A</v>
      </c>
      <c r="P67" s="520" t="e">
        <f ca="1">+IF(AND(ISNUMBER(OFFSET('Water Data'!$H$4,0,10*ROW('Water Data'!H61))),'Data Summary'!CE67="Yes"),100-OFFSET('Water Data'!$H$4,0,10*ROW('Water Data'!H61)),NA())</f>
        <v>#N/A</v>
      </c>
      <c r="Q67" s="520" t="e">
        <f ca="1">+IF(AND(ISNUMBER(OFFSET('Water Data'!$H$6,0,10*ROW('Water Data'!H61))),'Data Summary'!CF67="Yes"),OFFSET('Water Data'!$H$6,0,10*ROW('Water Data'!H61)),NA())</f>
        <v>#N/A</v>
      </c>
      <c r="R67" s="520" t="e">
        <f ca="1">+IF(AND(ISNUMBER(OFFSET('Water Data'!$H$9,0,10*ROW('Water Data'!H61))),'Data Summary'!CG67="Yes"),OFFSET('Water Data'!$H$9,0,10*ROW('Water Data'!H61)),NA())</f>
        <v>#N/A</v>
      </c>
      <c r="S67" s="520" t="e">
        <f ca="1">+IF(AND(ISNUMBER(OFFSET('Water Data'!$I$4,0,10*ROW('Water Data'!I61))),'Data Summary'!CH67="Yes"),100-OFFSET('Water Data'!$I$4,0,10*ROW('Water Data'!I61)),NA())</f>
        <v>#N/A</v>
      </c>
      <c r="T67" s="520" t="e">
        <f ca="1">+IF(AND(ISNUMBER(OFFSET('Water Data'!$I$6,0,10*ROW('Water Data'!I61))),'Data Summary'!CI67="Yes"),OFFSET('Water Data'!$I$6,0,10*ROW('Water Data'!I61)),NA())</f>
        <v>#N/A</v>
      </c>
      <c r="U67" s="520" t="e">
        <f ca="1">+IF(AND(ISNUMBER(OFFSET('Water Data'!$I$9,0,10*ROW('Water Data'!I61))),'Data Summary'!CJ67="Yes"),OFFSET('Water Data'!$I$9,0,10*ROW('Water Data'!I61)),NA())</f>
        <v>#N/A</v>
      </c>
      <c r="V67" s="521" t="e">
        <f ca="1">+IF(AND(ISNUMBER(OFFSET('Sanitation Data'!$D$4,0,10*ROW('Sanitation Data'!D61))),'Data Summary'!CK67="Yes"),100-OFFSET('Sanitation Data'!$D$4,0,10*ROW('Sanitation Data'!D61)),NA())</f>
        <v>#N/A</v>
      </c>
      <c r="W67" s="521" t="e">
        <f ca="1">+IF(AND(ISNUMBER(OFFSET('Sanitation Data'!$D$6,0,10*ROW('Sanitation Data'!D61))),'Data Summary'!CL67="Yes"),OFFSET('Sanitation Data'!$D$6,0,10*ROW('Sanitation Data'!D61)),NA())</f>
        <v>#N/A</v>
      </c>
      <c r="X67" s="521" t="e">
        <f ca="1">+IF(AND(ISNUMBER(OFFSET('Sanitation Data'!$D$10,0,10*ROW('Sanitation Data'!D61))),'Data Summary'!CM67="Yes"),OFFSET('Sanitation Data'!$D$10,0,10*ROW('Sanitation Data'!D61)),NA())</f>
        <v>#N/A</v>
      </c>
      <c r="Y67" s="521" t="e">
        <f ca="1">+IF(AND(ISNUMBER(OFFSET('Sanitation Data'!$D$11,0,10*ROW('Sanitation Data'!D61))),'Data Summary'!CN67="Yes"),OFFSET('Sanitation Data'!$D$11,0,10*ROW('Sanitation Data'!D61)),NA())</f>
        <v>#N/A</v>
      </c>
      <c r="Z67" s="521" t="e">
        <f ca="1">+IF(AND(ISNUMBER(OFFSET('Sanitation Data'!$D$12,0,10*ROW('Sanitation Data'!D61))),'Data Summary'!CO67="Yes"),OFFSET('Sanitation Data'!$D$12,0,10*ROW('Sanitation Data'!D61)),NA())</f>
        <v>#N/A</v>
      </c>
      <c r="AA67" s="521" t="e">
        <f ca="1">+IF(AND(ISNUMBER(OFFSET('Sanitation Data'!$E$4,0,10*ROW('Sanitation Data'!E61))),'Data Summary'!CP67="Yes"),100-OFFSET('Sanitation Data'!$E$4,0,10*ROW('Sanitation Data'!E61)),NA())</f>
        <v>#N/A</v>
      </c>
      <c r="AB67" s="521" t="e">
        <f ca="1">+IF(AND(ISNUMBER(OFFSET('Sanitation Data'!$E$6,0,10*ROW('Sanitation Data'!E61))),'Data Summary'!CQ67="Yes"),OFFSET('Sanitation Data'!$E$6,0,10*ROW('Sanitation Data'!E61)),NA())</f>
        <v>#N/A</v>
      </c>
      <c r="AC67" s="521" t="e">
        <f ca="1">+IF(AND(ISNUMBER(OFFSET('Sanitation Data'!$E$10,0,10*ROW('Sanitation Data'!E61))),'Data Summary'!CR67="Yes"),OFFSET('Sanitation Data'!$E$10,0,10*ROW('Sanitation Data'!E61)),NA())</f>
        <v>#N/A</v>
      </c>
      <c r="AD67" s="521" t="e">
        <f ca="1">+IF(AND(ISNUMBER(OFFSET('Sanitation Data'!$E$11,0,10*ROW('Sanitation Data'!E61))),'Data Summary'!CS67="Yes"),OFFSET('Sanitation Data'!$E$11,0,10*ROW('Sanitation Data'!E61)),NA())</f>
        <v>#N/A</v>
      </c>
      <c r="AE67" s="521" t="e">
        <f ca="1">+IF(AND(ISNUMBER(OFFSET('Sanitation Data'!$E$12,0,10*ROW('Sanitation Data'!E61))),'Data Summary'!CT67="Yes"),OFFSET('Sanitation Data'!$E$12,0,10*ROW('Sanitation Data'!E61)),NA())</f>
        <v>#N/A</v>
      </c>
      <c r="AF67" s="521" t="e">
        <f ca="1">+IF(AND(ISNUMBER(OFFSET('Sanitation Data'!$F$4,0,10*ROW('Sanitation Data'!F61))),'Data Summary'!CU67="Yes"),100-OFFSET('Sanitation Data'!$F$4,0,10*ROW('Sanitation Data'!F61)),NA())</f>
        <v>#N/A</v>
      </c>
      <c r="AG67" s="521" t="e">
        <f ca="1">+IF(AND(ISNUMBER(OFFSET('Sanitation Data'!$F$6,0,10*ROW('Sanitation Data'!F61))),'Data Summary'!CV67="Yes"),OFFSET('Sanitation Data'!$F$6,0,10*ROW('Sanitation Data'!F61)),NA())</f>
        <v>#N/A</v>
      </c>
      <c r="AH67" s="521" t="e">
        <f ca="1">+IF(AND(ISNUMBER(OFFSET('Sanitation Data'!$F$10,0,10*ROW('Sanitation Data'!F61))),'Data Summary'!CW67="Yes"),OFFSET('Sanitation Data'!$F$10,0,10*ROW('Sanitation Data'!F61)),NA())</f>
        <v>#N/A</v>
      </c>
      <c r="AI67" s="521" t="e">
        <f ca="1">+IF(AND(ISNUMBER(OFFSET('Sanitation Data'!$F$11,0,10*ROW('Sanitation Data'!F61))),'Data Summary'!CX67="Yes"),OFFSET('Sanitation Data'!$F$11,0,10*ROW('Sanitation Data'!F61)),NA())</f>
        <v>#N/A</v>
      </c>
      <c r="AJ67" s="521" t="e">
        <f ca="1">+IF(AND(ISNUMBER(OFFSET('Sanitation Data'!$F$12,0,10*ROW('Sanitation Data'!F61))),'Data Summary'!CY67="Yes"),OFFSET('Sanitation Data'!$F$12,0,10*ROW('Sanitation Data'!F61)),NA())</f>
        <v>#N/A</v>
      </c>
      <c r="AK67" s="521" t="e">
        <f ca="1">+IF(AND(ISNUMBER(OFFSET('Sanitation Data'!$G$4,0,10*ROW('Sanitation Data'!G61))),'Data Summary'!CZ67="Yes"),100-OFFSET('Sanitation Data'!$G$4,0,10*ROW('Sanitation Data'!G61)),NA())</f>
        <v>#N/A</v>
      </c>
      <c r="AL67" s="521" t="e">
        <f ca="1">+IF(AND(ISNUMBER(OFFSET('Sanitation Data'!$G$6,0,10*ROW('Sanitation Data'!G61))),'Data Summary'!DA67="Yes"),OFFSET('Sanitation Data'!$G$6,0,10*ROW('Sanitation Data'!G61)),NA())</f>
        <v>#N/A</v>
      </c>
      <c r="AM67" s="521" t="e">
        <f ca="1">+IF(AND(ISNUMBER(OFFSET('Sanitation Data'!$G$10,0,10*ROW('Sanitation Data'!G61))),'Data Summary'!DB67="Yes"),OFFSET('Sanitation Data'!$G$10,0,10*ROW('Sanitation Data'!G61)),NA())</f>
        <v>#N/A</v>
      </c>
      <c r="AN67" s="521" t="e">
        <f ca="1">+IF(AND(ISNUMBER(OFFSET('Sanitation Data'!$G$11,0,10*ROW('Sanitation Data'!G61))),'Data Summary'!DC67="Yes"),OFFSET('Sanitation Data'!$G$11,0,10*ROW('Sanitation Data'!G61)),NA())</f>
        <v>#N/A</v>
      </c>
      <c r="AO67" s="521" t="e">
        <f ca="1">+IF(AND(ISNUMBER(OFFSET('Sanitation Data'!$G$12,0,10*ROW('Sanitation Data'!G61))),'Data Summary'!DD67="Yes"),OFFSET('Sanitation Data'!$G$12,0,10*ROW('Sanitation Data'!G61)),NA())</f>
        <v>#N/A</v>
      </c>
      <c r="AP67" s="521" t="e">
        <f ca="1">+IF(AND(ISNUMBER(OFFSET('Sanitation Data'!$H$4,0,10*ROW('Sanitation Data'!H61))),'Data Summary'!DE67="Yes"),100-OFFSET('Sanitation Data'!$H$4,0,10*ROW('Sanitation Data'!H61)),NA())</f>
        <v>#N/A</v>
      </c>
      <c r="AQ67" s="521" t="e">
        <f ca="1">+IF(AND(ISNUMBER(OFFSET('Sanitation Data'!$H$6,0,10*ROW('Sanitation Data'!H61))),'Data Summary'!DF67="Yes"),OFFSET('Sanitation Data'!$H$6,0,10*ROW('Sanitation Data'!H61)),NA())</f>
        <v>#N/A</v>
      </c>
      <c r="AR67" s="521" t="e">
        <f ca="1">+IF(AND(ISNUMBER(OFFSET('Sanitation Data'!$H$10,0,10*ROW('Sanitation Data'!H61))),'Data Summary'!DG67="Yes"),OFFSET('Sanitation Data'!$H$10,0,10*ROW('Sanitation Data'!H61)),NA())</f>
        <v>#N/A</v>
      </c>
      <c r="AS67" s="521" t="e">
        <f ca="1">+IF(AND(ISNUMBER(OFFSET('Sanitation Data'!$H$11,0,10*ROW('Sanitation Data'!H61))),'Data Summary'!DH67="Yes"),OFFSET('Sanitation Data'!$H$11,0,10*ROW('Sanitation Data'!H61)),NA())</f>
        <v>#N/A</v>
      </c>
      <c r="AT67" s="521" t="e">
        <f ca="1">+IF(AND(ISNUMBER(OFFSET('Sanitation Data'!$H$12,0,10*ROW('Sanitation Data'!H61))),'Data Summary'!DI67="Yes"),OFFSET('Sanitation Data'!$H$12,0,10*ROW('Sanitation Data'!H61)),NA())</f>
        <v>#N/A</v>
      </c>
      <c r="AU67" s="521" t="e">
        <f ca="1">+IF(AND(ISNUMBER(OFFSET('Sanitation Data'!$I$4,0,10*ROW('Sanitation Data'!I61))),'Data Summary'!DJ67="Yes"),100-OFFSET('Sanitation Data'!$I$4,0,10*ROW('Sanitation Data'!I61)),NA())</f>
        <v>#N/A</v>
      </c>
      <c r="AV67" s="521" t="e">
        <f ca="1">+IF(AND(ISNUMBER(OFFSET('Sanitation Data'!$I$6,0,10*ROW('Sanitation Data'!I61))),'Data Summary'!DK67="Yes"),OFFSET('Sanitation Data'!$I$6,0,10*ROW('Sanitation Data'!I61)),NA())</f>
        <v>#N/A</v>
      </c>
      <c r="AW67" s="521" t="e">
        <f ca="1">+IF(AND(ISNUMBER(OFFSET('Sanitation Data'!$I$10,0,10*ROW('Sanitation Data'!I61))),'Data Summary'!DL67="Yes"),OFFSET('Sanitation Data'!$I$10,0,10*ROW('Sanitation Data'!I61)),NA())</f>
        <v>#N/A</v>
      </c>
      <c r="AX67" s="521" t="e">
        <f ca="1">+IF(AND(ISNUMBER(OFFSET('Sanitation Data'!$I$11,0,10*ROW('Sanitation Data'!I61))),'Data Summary'!DM67="Yes"),OFFSET('Sanitation Data'!$I$11,0,10*ROW('Sanitation Data'!I61)),NA())</f>
        <v>#N/A</v>
      </c>
      <c r="AY67" s="521" t="e">
        <f ca="1">+IF(AND(ISNUMBER(OFFSET('Sanitation Data'!$I$12,0,10*ROW('Sanitation Data'!I61))),'Data Summary'!DN67="Yes"),OFFSET('Sanitation Data'!$I$12,0,10*ROW('Sanitation Data'!I61)),NA())</f>
        <v>#N/A</v>
      </c>
      <c r="AZ67" s="522" t="e">
        <f ca="1">+IF(AND(ISNUMBER(OFFSET('Hygiene Data'!$D$5,0,10*ROW('Hygiene Data'!D61))),'Data Summary'!DO67="Yes"),OFFSET('Hygiene Data'!$D$5,0,10*ROW('Hygiene Data'!D61)),NA())</f>
        <v>#N/A</v>
      </c>
      <c r="BA67" s="522" t="e">
        <f ca="1">+IF(AND(ISNUMBER(OFFSET('Hygiene Data'!$D$7,0,10*ROW('Hygiene Data'!D61))),'Data Summary'!DP67="Yes"),OFFSET('Hygiene Data'!$D$7,0,10*ROW('Hygiene Data'!D61)),NA())</f>
        <v>#N/A</v>
      </c>
      <c r="BB67" s="522" t="e">
        <f ca="1">+IF(AND(ISNUMBER(OFFSET('Hygiene Data'!$D$9,0,10*ROW('Hygiene Data'!D61))),'Data Summary'!DQ67="Yes"),OFFSET('Hygiene Data'!$D$9,0,10*ROW('Hygiene Data'!D61)),NA())</f>
        <v>#N/A</v>
      </c>
      <c r="BC67" s="522" t="e">
        <f ca="1">+IF(AND(ISNUMBER(OFFSET('Hygiene Data'!$E$5,0,10*ROW('Hygiene Data'!E61))),'Data Summary'!DR67="Yes"),OFFSET('Hygiene Data'!$E$5,0,10*ROW('Hygiene Data'!E61)),NA())</f>
        <v>#N/A</v>
      </c>
      <c r="BD67" s="522" t="e">
        <f ca="1">+IF(AND(ISNUMBER(OFFSET('Hygiene Data'!$E$7,0,10*ROW('Hygiene Data'!E61))),'Data Summary'!DS67="Yes"),OFFSET('Hygiene Data'!$E$7,0,10*ROW('Hygiene Data'!E61)),NA())</f>
        <v>#N/A</v>
      </c>
      <c r="BE67" s="522" t="e">
        <f ca="1">+IF(AND(ISNUMBER(OFFSET('Hygiene Data'!$E$9,0,10*ROW('Hygiene Data'!E61))),'Data Summary'!DT67="Yes"),OFFSET('Hygiene Data'!$E$9,0,10*ROW('Hygiene Data'!E61)),NA())</f>
        <v>#N/A</v>
      </c>
      <c r="BF67" s="522" t="e">
        <f ca="1">+IF(AND(ISNUMBER(OFFSET('Hygiene Data'!$F$5,0,10*ROW('Hygiene Data'!F61))),'Data Summary'!DU67="Yes"),OFFSET('Hygiene Data'!$F$5,0,10*ROW('Hygiene Data'!F61)),NA())</f>
        <v>#N/A</v>
      </c>
      <c r="BG67" s="522" t="e">
        <f ca="1">+IF(AND(ISNUMBER(OFFSET('Hygiene Data'!$F$7,0,10*ROW('Hygiene Data'!F61))),'Data Summary'!DV67="Yes"),OFFSET('Hygiene Data'!$F$7,0,10*ROW('Hygiene Data'!F61)),NA())</f>
        <v>#N/A</v>
      </c>
      <c r="BH67" s="522" t="e">
        <f ca="1">+IF(AND(ISNUMBER(OFFSET('Hygiene Data'!$F$9,0,10*ROW('Hygiene Data'!F61))),'Data Summary'!DW67="Yes"),OFFSET('Hygiene Data'!$F$9,0,10*ROW('Hygiene Data'!F61)),NA())</f>
        <v>#N/A</v>
      </c>
      <c r="BI67" s="522" t="e">
        <f ca="1">+IF(AND(ISNUMBER(OFFSET('Hygiene Data'!$G$5,0,10*ROW('Hygiene Data'!G61))),'Data Summary'!DX67="Yes"),OFFSET('Hygiene Data'!$G$5,0,10*ROW('Hygiene Data'!G61)),NA())</f>
        <v>#N/A</v>
      </c>
      <c r="BJ67" s="522" t="e">
        <f ca="1">+IF(AND(ISNUMBER(OFFSET('Hygiene Data'!$G$7,0,10*ROW('Hygiene Data'!G61))),'Data Summary'!DY67="Yes"),OFFSET('Hygiene Data'!$G$7,0,10*ROW('Hygiene Data'!G61)),NA())</f>
        <v>#N/A</v>
      </c>
      <c r="BK67" s="522" t="e">
        <f ca="1">+IF(AND(ISNUMBER(OFFSET('Hygiene Data'!$G$9,0,10*ROW('Hygiene Data'!G61))),'Data Summary'!DZ67="Yes"),OFFSET('Hygiene Data'!$G$9,0,10*ROW('Hygiene Data'!G61)),NA())</f>
        <v>#N/A</v>
      </c>
      <c r="BL67" s="522" t="e">
        <f ca="1">+IF(AND(ISNUMBER(OFFSET('Hygiene Data'!$H$5,0,10*ROW('Hygiene Data'!H61))),'Data Summary'!EA67="Yes"),OFFSET('Hygiene Data'!$H$5,0,10*ROW('Hygiene Data'!H61)),NA())</f>
        <v>#N/A</v>
      </c>
      <c r="BM67" s="522" t="e">
        <f ca="1">+IF(AND(ISNUMBER(OFFSET('Hygiene Data'!$H$7,0,10*ROW('Hygiene Data'!H61))),'Data Summary'!EB67="Yes"),OFFSET('Hygiene Data'!$H$7,0,10*ROW('Hygiene Data'!H61)),NA())</f>
        <v>#N/A</v>
      </c>
      <c r="BN67" s="522" t="e">
        <f ca="1">+IF(AND(ISNUMBER(OFFSET('Hygiene Data'!$H$9,0,10*ROW('Hygiene Data'!H61))),'Data Summary'!EC67="Yes"),OFFSET('Hygiene Data'!$H$9,0,10*ROW('Hygiene Data'!H61)),NA())</f>
        <v>#N/A</v>
      </c>
      <c r="BO67" s="522" t="e">
        <f ca="1">+IF(AND(ISNUMBER(OFFSET('Hygiene Data'!$I$5,0,10*ROW('Hygiene Data'!I61))),'Data Summary'!ED67="Yes"),OFFSET('Hygiene Data'!$I$5,0,10*ROW('Hygiene Data'!I61)),NA())</f>
        <v>#N/A</v>
      </c>
      <c r="BP67" s="522" t="e">
        <f ca="1">+IF(AND(ISNUMBER(OFFSET('Hygiene Data'!$I$7,0,10*ROW('Hygiene Data'!I61))),'Data Summary'!EE67="Yes"),OFFSET('Hygiene Data'!$I$7,0,10*ROW('Hygiene Data'!I61)),NA())</f>
        <v>#N/A</v>
      </c>
      <c r="BQ67" s="522" t="e">
        <f ca="1">+IF(AND(ISNUMBER(OFFSET('Hygiene Data'!$I$9,0,10*ROW('Hygiene Data'!I61))),'Data Summary'!EF67="Yes"),OFFSET('Hygiene Data'!$I$9,0,10*ROW('Hygiene Data'!I61)),NA())</f>
        <v>#N/A</v>
      </c>
    </row>
    <row r="68" spans="1:69" x14ac:dyDescent="0.25">
      <c r="A68" s="518" t="e">
        <f ca="1">+RIGHT('Data Summary'!A68,LEN('Data Summary'!A68)-9)</f>
        <v>#VALUE!</v>
      </c>
      <c r="B68" s="492" t="str">
        <f ca="1">+IF(ISTEXT('Data Summary'!B68),'Data Summary'!B68,"")</f>
        <v/>
      </c>
      <c r="C68" s="519" t="e">
        <f ca="1">+VALUE('Data Summary'!C68)</f>
        <v>#VALUE!</v>
      </c>
      <c r="D68" s="520" t="e">
        <f ca="1">+IF(AND(ISNUMBER(OFFSET('Water Data'!$D$4,0,10*ROW('Water Data'!D62))),'Data Summary'!BS68="Yes"),100-OFFSET('Water Data'!$D$4,0,10*ROW('Water Data'!D62)),NA())</f>
        <v>#N/A</v>
      </c>
      <c r="E68" s="520" t="e">
        <f ca="1">+IF(AND(ISNUMBER(OFFSET('Water Data'!$D$6,0,10*ROW('Water Data'!D62))),'Data Summary'!BT68="Yes"),OFFSET('Water Data'!$D$6,0,10*ROW('Water Data'!D62)),NA())</f>
        <v>#N/A</v>
      </c>
      <c r="F68" s="520" t="e">
        <f ca="1">+IF(AND(ISNUMBER(OFFSET('Water Data'!$D$9,0,10*ROW('Water Data'!D62))),'Data Summary'!BU68="Yes"),OFFSET('Water Data'!$D$9,0,10*ROW('Water Data'!D62)),NA())</f>
        <v>#N/A</v>
      </c>
      <c r="G68" s="520" t="e">
        <f ca="1">+IF(AND(ISNUMBER(OFFSET('Water Data'!$E$4,0,10*ROW('Water Data'!E62))),'Data Summary'!BV68="Yes"),100-OFFSET('Water Data'!$E$4,0,10*ROW('Water Data'!E62)),NA())</f>
        <v>#N/A</v>
      </c>
      <c r="H68" s="520" t="e">
        <f ca="1">+IF(AND(ISNUMBER(OFFSET('Water Data'!$E$6,0,10*ROW('Water Data'!E62))),'Data Summary'!BW68="Yes"),OFFSET('Water Data'!$E$6,0,10*ROW('Water Data'!E62)),NA())</f>
        <v>#N/A</v>
      </c>
      <c r="I68" s="520" t="e">
        <f ca="1">+IF(AND(ISNUMBER(OFFSET('Water Data'!$E$9,0,10*ROW('Water Data'!E62))),'Data Summary'!BX68="Yes"),OFFSET('Water Data'!$E$9,0,10*ROW('Water Data'!E62)),NA())</f>
        <v>#N/A</v>
      </c>
      <c r="J68" s="520" t="e">
        <f ca="1">+IF(AND(ISNUMBER(OFFSET('Water Data'!$F$4,0,10*ROW('Water Data'!F62))),'Data Summary'!BY68="Yes"),100-OFFSET('Water Data'!$F$4,0,10*ROW('Water Data'!F62)),NA())</f>
        <v>#N/A</v>
      </c>
      <c r="K68" s="520" t="e">
        <f ca="1">+IF(AND(ISNUMBER(OFFSET('Water Data'!$F$6,0,10*ROW('Water Data'!F62))),'Data Summary'!BZ68="Yes"),OFFSET('Water Data'!$F$6,0,10*ROW('Water Data'!F62)),NA())</f>
        <v>#N/A</v>
      </c>
      <c r="L68" s="520" t="e">
        <f ca="1">+IF(AND(ISNUMBER(OFFSET('Water Data'!$F$9,0,10*ROW('Water Data'!F62))),'Data Summary'!CA68="Yes"),OFFSET('Water Data'!$F$9,0,10*ROW('Water Data'!F62)),NA())</f>
        <v>#N/A</v>
      </c>
      <c r="M68" s="520" t="e">
        <f ca="1">+IF(AND(ISNUMBER(OFFSET('Water Data'!$G$4,0,10*ROW('Water Data'!G62))),'Data Summary'!CB68="Yes"),100-OFFSET('Water Data'!$G$4,0,10*ROW('Water Data'!G62)),NA())</f>
        <v>#N/A</v>
      </c>
      <c r="N68" s="520" t="e">
        <f ca="1">+IF(AND(ISNUMBER(OFFSET('Water Data'!$G$6,0,10*ROW('Water Data'!G62))),'Data Summary'!CC68="Yes"),OFFSET('Water Data'!$G$6,0,10*ROW('Water Data'!G62)),NA())</f>
        <v>#N/A</v>
      </c>
      <c r="O68" s="520" t="e">
        <f ca="1">+IF(AND(ISNUMBER(OFFSET('Water Data'!$G$9,0,10*ROW('Water Data'!G62))),'Data Summary'!CD68="Yes"),OFFSET('Water Data'!$G$9,0,10*ROW('Water Data'!G62)),NA())</f>
        <v>#N/A</v>
      </c>
      <c r="P68" s="520" t="e">
        <f ca="1">+IF(AND(ISNUMBER(OFFSET('Water Data'!$H$4,0,10*ROW('Water Data'!H62))),'Data Summary'!CE68="Yes"),100-OFFSET('Water Data'!$H$4,0,10*ROW('Water Data'!H62)),NA())</f>
        <v>#N/A</v>
      </c>
      <c r="Q68" s="520" t="e">
        <f ca="1">+IF(AND(ISNUMBER(OFFSET('Water Data'!$H$6,0,10*ROW('Water Data'!H62))),'Data Summary'!CF68="Yes"),OFFSET('Water Data'!$H$6,0,10*ROW('Water Data'!H62)),NA())</f>
        <v>#N/A</v>
      </c>
      <c r="R68" s="520" t="e">
        <f ca="1">+IF(AND(ISNUMBER(OFFSET('Water Data'!$H$9,0,10*ROW('Water Data'!H62))),'Data Summary'!CG68="Yes"),OFFSET('Water Data'!$H$9,0,10*ROW('Water Data'!H62)),NA())</f>
        <v>#N/A</v>
      </c>
      <c r="S68" s="520" t="e">
        <f ca="1">+IF(AND(ISNUMBER(OFFSET('Water Data'!$I$4,0,10*ROW('Water Data'!I62))),'Data Summary'!CH68="Yes"),100-OFFSET('Water Data'!$I$4,0,10*ROW('Water Data'!I62)),NA())</f>
        <v>#N/A</v>
      </c>
      <c r="T68" s="520" t="e">
        <f ca="1">+IF(AND(ISNUMBER(OFFSET('Water Data'!$I$6,0,10*ROW('Water Data'!I62))),'Data Summary'!CI68="Yes"),OFFSET('Water Data'!$I$6,0,10*ROW('Water Data'!I62)),NA())</f>
        <v>#N/A</v>
      </c>
      <c r="U68" s="520" t="e">
        <f ca="1">+IF(AND(ISNUMBER(OFFSET('Water Data'!$I$9,0,10*ROW('Water Data'!I62))),'Data Summary'!CJ68="Yes"),OFFSET('Water Data'!$I$9,0,10*ROW('Water Data'!I62)),NA())</f>
        <v>#N/A</v>
      </c>
      <c r="V68" s="521" t="e">
        <f ca="1">+IF(AND(ISNUMBER(OFFSET('Sanitation Data'!$D$4,0,10*ROW('Sanitation Data'!D62))),'Data Summary'!CK68="Yes"),100-OFFSET('Sanitation Data'!$D$4,0,10*ROW('Sanitation Data'!D62)),NA())</f>
        <v>#N/A</v>
      </c>
      <c r="W68" s="521" t="e">
        <f ca="1">+IF(AND(ISNUMBER(OFFSET('Sanitation Data'!$D$6,0,10*ROW('Sanitation Data'!D62))),'Data Summary'!CL68="Yes"),OFFSET('Sanitation Data'!$D$6,0,10*ROW('Sanitation Data'!D62)),NA())</f>
        <v>#N/A</v>
      </c>
      <c r="X68" s="521" t="e">
        <f ca="1">+IF(AND(ISNUMBER(OFFSET('Sanitation Data'!$D$10,0,10*ROW('Sanitation Data'!D62))),'Data Summary'!CM68="Yes"),OFFSET('Sanitation Data'!$D$10,0,10*ROW('Sanitation Data'!D62)),NA())</f>
        <v>#N/A</v>
      </c>
      <c r="Y68" s="521" t="e">
        <f ca="1">+IF(AND(ISNUMBER(OFFSET('Sanitation Data'!$D$11,0,10*ROW('Sanitation Data'!D62))),'Data Summary'!CN68="Yes"),OFFSET('Sanitation Data'!$D$11,0,10*ROW('Sanitation Data'!D62)),NA())</f>
        <v>#N/A</v>
      </c>
      <c r="Z68" s="521" t="e">
        <f ca="1">+IF(AND(ISNUMBER(OFFSET('Sanitation Data'!$D$12,0,10*ROW('Sanitation Data'!D62))),'Data Summary'!CO68="Yes"),OFFSET('Sanitation Data'!$D$12,0,10*ROW('Sanitation Data'!D62)),NA())</f>
        <v>#N/A</v>
      </c>
      <c r="AA68" s="521" t="e">
        <f ca="1">+IF(AND(ISNUMBER(OFFSET('Sanitation Data'!$E$4,0,10*ROW('Sanitation Data'!E62))),'Data Summary'!CP68="Yes"),100-OFFSET('Sanitation Data'!$E$4,0,10*ROW('Sanitation Data'!E62)),NA())</f>
        <v>#N/A</v>
      </c>
      <c r="AB68" s="521" t="e">
        <f ca="1">+IF(AND(ISNUMBER(OFFSET('Sanitation Data'!$E$6,0,10*ROW('Sanitation Data'!E62))),'Data Summary'!CQ68="Yes"),OFFSET('Sanitation Data'!$E$6,0,10*ROW('Sanitation Data'!E62)),NA())</f>
        <v>#N/A</v>
      </c>
      <c r="AC68" s="521" t="e">
        <f ca="1">+IF(AND(ISNUMBER(OFFSET('Sanitation Data'!$E$10,0,10*ROW('Sanitation Data'!E62))),'Data Summary'!CR68="Yes"),OFFSET('Sanitation Data'!$E$10,0,10*ROW('Sanitation Data'!E62)),NA())</f>
        <v>#N/A</v>
      </c>
      <c r="AD68" s="521" t="e">
        <f ca="1">+IF(AND(ISNUMBER(OFFSET('Sanitation Data'!$E$11,0,10*ROW('Sanitation Data'!E62))),'Data Summary'!CS68="Yes"),OFFSET('Sanitation Data'!$E$11,0,10*ROW('Sanitation Data'!E62)),NA())</f>
        <v>#N/A</v>
      </c>
      <c r="AE68" s="521" t="e">
        <f ca="1">+IF(AND(ISNUMBER(OFFSET('Sanitation Data'!$E$12,0,10*ROW('Sanitation Data'!E62))),'Data Summary'!CT68="Yes"),OFFSET('Sanitation Data'!$E$12,0,10*ROW('Sanitation Data'!E62)),NA())</f>
        <v>#N/A</v>
      </c>
      <c r="AF68" s="521" t="e">
        <f ca="1">+IF(AND(ISNUMBER(OFFSET('Sanitation Data'!$F$4,0,10*ROW('Sanitation Data'!F62))),'Data Summary'!CU68="Yes"),100-OFFSET('Sanitation Data'!$F$4,0,10*ROW('Sanitation Data'!F62)),NA())</f>
        <v>#N/A</v>
      </c>
      <c r="AG68" s="521" t="e">
        <f ca="1">+IF(AND(ISNUMBER(OFFSET('Sanitation Data'!$F$6,0,10*ROW('Sanitation Data'!F62))),'Data Summary'!CV68="Yes"),OFFSET('Sanitation Data'!$F$6,0,10*ROW('Sanitation Data'!F62)),NA())</f>
        <v>#N/A</v>
      </c>
      <c r="AH68" s="521" t="e">
        <f ca="1">+IF(AND(ISNUMBER(OFFSET('Sanitation Data'!$F$10,0,10*ROW('Sanitation Data'!F62))),'Data Summary'!CW68="Yes"),OFFSET('Sanitation Data'!$F$10,0,10*ROW('Sanitation Data'!F62)),NA())</f>
        <v>#N/A</v>
      </c>
      <c r="AI68" s="521" t="e">
        <f ca="1">+IF(AND(ISNUMBER(OFFSET('Sanitation Data'!$F$11,0,10*ROW('Sanitation Data'!F62))),'Data Summary'!CX68="Yes"),OFFSET('Sanitation Data'!$F$11,0,10*ROW('Sanitation Data'!F62)),NA())</f>
        <v>#N/A</v>
      </c>
      <c r="AJ68" s="521" t="e">
        <f ca="1">+IF(AND(ISNUMBER(OFFSET('Sanitation Data'!$F$12,0,10*ROW('Sanitation Data'!F62))),'Data Summary'!CY68="Yes"),OFFSET('Sanitation Data'!$F$12,0,10*ROW('Sanitation Data'!F62)),NA())</f>
        <v>#N/A</v>
      </c>
      <c r="AK68" s="521" t="e">
        <f ca="1">+IF(AND(ISNUMBER(OFFSET('Sanitation Data'!$G$4,0,10*ROW('Sanitation Data'!G62))),'Data Summary'!CZ68="Yes"),100-OFFSET('Sanitation Data'!$G$4,0,10*ROW('Sanitation Data'!G62)),NA())</f>
        <v>#N/A</v>
      </c>
      <c r="AL68" s="521" t="e">
        <f ca="1">+IF(AND(ISNUMBER(OFFSET('Sanitation Data'!$G$6,0,10*ROW('Sanitation Data'!G62))),'Data Summary'!DA68="Yes"),OFFSET('Sanitation Data'!$G$6,0,10*ROW('Sanitation Data'!G62)),NA())</f>
        <v>#N/A</v>
      </c>
      <c r="AM68" s="521" t="e">
        <f ca="1">+IF(AND(ISNUMBER(OFFSET('Sanitation Data'!$G$10,0,10*ROW('Sanitation Data'!G62))),'Data Summary'!DB68="Yes"),OFFSET('Sanitation Data'!$G$10,0,10*ROW('Sanitation Data'!G62)),NA())</f>
        <v>#N/A</v>
      </c>
      <c r="AN68" s="521" t="e">
        <f ca="1">+IF(AND(ISNUMBER(OFFSET('Sanitation Data'!$G$11,0,10*ROW('Sanitation Data'!G62))),'Data Summary'!DC68="Yes"),OFFSET('Sanitation Data'!$G$11,0,10*ROW('Sanitation Data'!G62)),NA())</f>
        <v>#N/A</v>
      </c>
      <c r="AO68" s="521" t="e">
        <f ca="1">+IF(AND(ISNUMBER(OFFSET('Sanitation Data'!$G$12,0,10*ROW('Sanitation Data'!G62))),'Data Summary'!DD68="Yes"),OFFSET('Sanitation Data'!$G$12,0,10*ROW('Sanitation Data'!G62)),NA())</f>
        <v>#N/A</v>
      </c>
      <c r="AP68" s="521" t="e">
        <f ca="1">+IF(AND(ISNUMBER(OFFSET('Sanitation Data'!$H$4,0,10*ROW('Sanitation Data'!H62))),'Data Summary'!DE68="Yes"),100-OFFSET('Sanitation Data'!$H$4,0,10*ROW('Sanitation Data'!H62)),NA())</f>
        <v>#N/A</v>
      </c>
      <c r="AQ68" s="521" t="e">
        <f ca="1">+IF(AND(ISNUMBER(OFFSET('Sanitation Data'!$H$6,0,10*ROW('Sanitation Data'!H62))),'Data Summary'!DF68="Yes"),OFFSET('Sanitation Data'!$H$6,0,10*ROW('Sanitation Data'!H62)),NA())</f>
        <v>#N/A</v>
      </c>
      <c r="AR68" s="521" t="e">
        <f ca="1">+IF(AND(ISNUMBER(OFFSET('Sanitation Data'!$H$10,0,10*ROW('Sanitation Data'!H62))),'Data Summary'!DG68="Yes"),OFFSET('Sanitation Data'!$H$10,0,10*ROW('Sanitation Data'!H62)),NA())</f>
        <v>#N/A</v>
      </c>
      <c r="AS68" s="521" t="e">
        <f ca="1">+IF(AND(ISNUMBER(OFFSET('Sanitation Data'!$H$11,0,10*ROW('Sanitation Data'!H62))),'Data Summary'!DH68="Yes"),OFFSET('Sanitation Data'!$H$11,0,10*ROW('Sanitation Data'!H62)),NA())</f>
        <v>#N/A</v>
      </c>
      <c r="AT68" s="521" t="e">
        <f ca="1">+IF(AND(ISNUMBER(OFFSET('Sanitation Data'!$H$12,0,10*ROW('Sanitation Data'!H62))),'Data Summary'!DI68="Yes"),OFFSET('Sanitation Data'!$H$12,0,10*ROW('Sanitation Data'!H62)),NA())</f>
        <v>#N/A</v>
      </c>
      <c r="AU68" s="521" t="e">
        <f ca="1">+IF(AND(ISNUMBER(OFFSET('Sanitation Data'!$I$4,0,10*ROW('Sanitation Data'!I62))),'Data Summary'!DJ68="Yes"),100-OFFSET('Sanitation Data'!$I$4,0,10*ROW('Sanitation Data'!I62)),NA())</f>
        <v>#N/A</v>
      </c>
      <c r="AV68" s="521" t="e">
        <f ca="1">+IF(AND(ISNUMBER(OFFSET('Sanitation Data'!$I$6,0,10*ROW('Sanitation Data'!I62))),'Data Summary'!DK68="Yes"),OFFSET('Sanitation Data'!$I$6,0,10*ROW('Sanitation Data'!I62)),NA())</f>
        <v>#N/A</v>
      </c>
      <c r="AW68" s="521" t="e">
        <f ca="1">+IF(AND(ISNUMBER(OFFSET('Sanitation Data'!$I$10,0,10*ROW('Sanitation Data'!I62))),'Data Summary'!DL68="Yes"),OFFSET('Sanitation Data'!$I$10,0,10*ROW('Sanitation Data'!I62)),NA())</f>
        <v>#N/A</v>
      </c>
      <c r="AX68" s="521" t="e">
        <f ca="1">+IF(AND(ISNUMBER(OFFSET('Sanitation Data'!$I$11,0,10*ROW('Sanitation Data'!I62))),'Data Summary'!DM68="Yes"),OFFSET('Sanitation Data'!$I$11,0,10*ROW('Sanitation Data'!I62)),NA())</f>
        <v>#N/A</v>
      </c>
      <c r="AY68" s="521" t="e">
        <f ca="1">+IF(AND(ISNUMBER(OFFSET('Sanitation Data'!$I$12,0,10*ROW('Sanitation Data'!I62))),'Data Summary'!DN68="Yes"),OFFSET('Sanitation Data'!$I$12,0,10*ROW('Sanitation Data'!I62)),NA())</f>
        <v>#N/A</v>
      </c>
      <c r="AZ68" s="522" t="e">
        <f ca="1">+IF(AND(ISNUMBER(OFFSET('Hygiene Data'!$D$5,0,10*ROW('Hygiene Data'!D62))),'Data Summary'!DO68="Yes"),OFFSET('Hygiene Data'!$D$5,0,10*ROW('Hygiene Data'!D62)),NA())</f>
        <v>#N/A</v>
      </c>
      <c r="BA68" s="522" t="e">
        <f ca="1">+IF(AND(ISNUMBER(OFFSET('Hygiene Data'!$D$7,0,10*ROW('Hygiene Data'!D62))),'Data Summary'!DP68="Yes"),OFFSET('Hygiene Data'!$D$7,0,10*ROW('Hygiene Data'!D62)),NA())</f>
        <v>#N/A</v>
      </c>
      <c r="BB68" s="522" t="e">
        <f ca="1">+IF(AND(ISNUMBER(OFFSET('Hygiene Data'!$D$9,0,10*ROW('Hygiene Data'!D62))),'Data Summary'!DQ68="Yes"),OFFSET('Hygiene Data'!$D$9,0,10*ROW('Hygiene Data'!D62)),NA())</f>
        <v>#N/A</v>
      </c>
      <c r="BC68" s="522" t="e">
        <f ca="1">+IF(AND(ISNUMBER(OFFSET('Hygiene Data'!$E$5,0,10*ROW('Hygiene Data'!E62))),'Data Summary'!DR68="Yes"),OFFSET('Hygiene Data'!$E$5,0,10*ROW('Hygiene Data'!E62)),NA())</f>
        <v>#N/A</v>
      </c>
      <c r="BD68" s="522" t="e">
        <f ca="1">+IF(AND(ISNUMBER(OFFSET('Hygiene Data'!$E$7,0,10*ROW('Hygiene Data'!E62))),'Data Summary'!DS68="Yes"),OFFSET('Hygiene Data'!$E$7,0,10*ROW('Hygiene Data'!E62)),NA())</f>
        <v>#N/A</v>
      </c>
      <c r="BE68" s="522" t="e">
        <f ca="1">+IF(AND(ISNUMBER(OFFSET('Hygiene Data'!$E$9,0,10*ROW('Hygiene Data'!E62))),'Data Summary'!DT68="Yes"),OFFSET('Hygiene Data'!$E$9,0,10*ROW('Hygiene Data'!E62)),NA())</f>
        <v>#N/A</v>
      </c>
      <c r="BF68" s="522" t="e">
        <f ca="1">+IF(AND(ISNUMBER(OFFSET('Hygiene Data'!$F$5,0,10*ROW('Hygiene Data'!F62))),'Data Summary'!DU68="Yes"),OFFSET('Hygiene Data'!$F$5,0,10*ROW('Hygiene Data'!F62)),NA())</f>
        <v>#N/A</v>
      </c>
      <c r="BG68" s="522" t="e">
        <f ca="1">+IF(AND(ISNUMBER(OFFSET('Hygiene Data'!$F$7,0,10*ROW('Hygiene Data'!F62))),'Data Summary'!DV68="Yes"),OFFSET('Hygiene Data'!$F$7,0,10*ROW('Hygiene Data'!F62)),NA())</f>
        <v>#N/A</v>
      </c>
      <c r="BH68" s="522" t="e">
        <f ca="1">+IF(AND(ISNUMBER(OFFSET('Hygiene Data'!$F$9,0,10*ROW('Hygiene Data'!F62))),'Data Summary'!DW68="Yes"),OFFSET('Hygiene Data'!$F$9,0,10*ROW('Hygiene Data'!F62)),NA())</f>
        <v>#N/A</v>
      </c>
      <c r="BI68" s="522" t="e">
        <f ca="1">+IF(AND(ISNUMBER(OFFSET('Hygiene Data'!$G$5,0,10*ROW('Hygiene Data'!G62))),'Data Summary'!DX68="Yes"),OFFSET('Hygiene Data'!$G$5,0,10*ROW('Hygiene Data'!G62)),NA())</f>
        <v>#N/A</v>
      </c>
      <c r="BJ68" s="522" t="e">
        <f ca="1">+IF(AND(ISNUMBER(OFFSET('Hygiene Data'!$G$7,0,10*ROW('Hygiene Data'!G62))),'Data Summary'!DY68="Yes"),OFFSET('Hygiene Data'!$G$7,0,10*ROW('Hygiene Data'!G62)),NA())</f>
        <v>#N/A</v>
      </c>
      <c r="BK68" s="522" t="e">
        <f ca="1">+IF(AND(ISNUMBER(OFFSET('Hygiene Data'!$G$9,0,10*ROW('Hygiene Data'!G62))),'Data Summary'!DZ68="Yes"),OFFSET('Hygiene Data'!$G$9,0,10*ROW('Hygiene Data'!G62)),NA())</f>
        <v>#N/A</v>
      </c>
      <c r="BL68" s="522" t="e">
        <f ca="1">+IF(AND(ISNUMBER(OFFSET('Hygiene Data'!$H$5,0,10*ROW('Hygiene Data'!H62))),'Data Summary'!EA68="Yes"),OFFSET('Hygiene Data'!$H$5,0,10*ROW('Hygiene Data'!H62)),NA())</f>
        <v>#N/A</v>
      </c>
      <c r="BM68" s="522" t="e">
        <f ca="1">+IF(AND(ISNUMBER(OFFSET('Hygiene Data'!$H$7,0,10*ROW('Hygiene Data'!H62))),'Data Summary'!EB68="Yes"),OFFSET('Hygiene Data'!$H$7,0,10*ROW('Hygiene Data'!H62)),NA())</f>
        <v>#N/A</v>
      </c>
      <c r="BN68" s="522" t="e">
        <f ca="1">+IF(AND(ISNUMBER(OFFSET('Hygiene Data'!$H$9,0,10*ROW('Hygiene Data'!H62))),'Data Summary'!EC68="Yes"),OFFSET('Hygiene Data'!$H$9,0,10*ROW('Hygiene Data'!H62)),NA())</f>
        <v>#N/A</v>
      </c>
      <c r="BO68" s="522" t="e">
        <f ca="1">+IF(AND(ISNUMBER(OFFSET('Hygiene Data'!$I$5,0,10*ROW('Hygiene Data'!I62))),'Data Summary'!ED68="Yes"),OFFSET('Hygiene Data'!$I$5,0,10*ROW('Hygiene Data'!I62)),NA())</f>
        <v>#N/A</v>
      </c>
      <c r="BP68" s="522" t="e">
        <f ca="1">+IF(AND(ISNUMBER(OFFSET('Hygiene Data'!$I$7,0,10*ROW('Hygiene Data'!I62))),'Data Summary'!EE68="Yes"),OFFSET('Hygiene Data'!$I$7,0,10*ROW('Hygiene Data'!I62)),NA())</f>
        <v>#N/A</v>
      </c>
      <c r="BQ68" s="522" t="e">
        <f ca="1">+IF(AND(ISNUMBER(OFFSET('Hygiene Data'!$I$9,0,10*ROW('Hygiene Data'!I62))),'Data Summary'!EF68="Yes"),OFFSET('Hygiene Data'!$I$9,0,10*ROW('Hygiene Data'!I62)),NA())</f>
        <v>#N/A</v>
      </c>
    </row>
    <row r="69" spans="1:69" x14ac:dyDescent="0.25">
      <c r="A69" s="518" t="e">
        <f ca="1">+RIGHT('Data Summary'!A69,LEN('Data Summary'!A69)-9)</f>
        <v>#VALUE!</v>
      </c>
      <c r="B69" s="492" t="str">
        <f ca="1">+IF(ISTEXT('Data Summary'!B69),'Data Summary'!B69,"")</f>
        <v/>
      </c>
      <c r="C69" s="519" t="e">
        <f ca="1">+VALUE('Data Summary'!C69)</f>
        <v>#VALUE!</v>
      </c>
      <c r="D69" s="520" t="e">
        <f ca="1">+IF(AND(ISNUMBER(OFFSET('Water Data'!$D$4,0,10*ROW('Water Data'!D63))),'Data Summary'!BS69="Yes"),100-OFFSET('Water Data'!$D$4,0,10*ROW('Water Data'!D63)),NA())</f>
        <v>#N/A</v>
      </c>
      <c r="E69" s="520" t="e">
        <f ca="1">+IF(AND(ISNUMBER(OFFSET('Water Data'!$D$6,0,10*ROW('Water Data'!D63))),'Data Summary'!BT69="Yes"),OFFSET('Water Data'!$D$6,0,10*ROW('Water Data'!D63)),NA())</f>
        <v>#N/A</v>
      </c>
      <c r="F69" s="520" t="e">
        <f ca="1">+IF(AND(ISNUMBER(OFFSET('Water Data'!$D$9,0,10*ROW('Water Data'!D63))),'Data Summary'!BU69="Yes"),OFFSET('Water Data'!$D$9,0,10*ROW('Water Data'!D63)),NA())</f>
        <v>#N/A</v>
      </c>
      <c r="G69" s="520" t="e">
        <f ca="1">+IF(AND(ISNUMBER(OFFSET('Water Data'!$E$4,0,10*ROW('Water Data'!E63))),'Data Summary'!BV69="Yes"),100-OFFSET('Water Data'!$E$4,0,10*ROW('Water Data'!E63)),NA())</f>
        <v>#N/A</v>
      </c>
      <c r="H69" s="520" t="e">
        <f ca="1">+IF(AND(ISNUMBER(OFFSET('Water Data'!$E$6,0,10*ROW('Water Data'!E63))),'Data Summary'!BW69="Yes"),OFFSET('Water Data'!$E$6,0,10*ROW('Water Data'!E63)),NA())</f>
        <v>#N/A</v>
      </c>
      <c r="I69" s="520" t="e">
        <f ca="1">+IF(AND(ISNUMBER(OFFSET('Water Data'!$E$9,0,10*ROW('Water Data'!E63))),'Data Summary'!BX69="Yes"),OFFSET('Water Data'!$E$9,0,10*ROW('Water Data'!E63)),NA())</f>
        <v>#N/A</v>
      </c>
      <c r="J69" s="520" t="e">
        <f ca="1">+IF(AND(ISNUMBER(OFFSET('Water Data'!$F$4,0,10*ROW('Water Data'!F63))),'Data Summary'!BY69="Yes"),100-OFFSET('Water Data'!$F$4,0,10*ROW('Water Data'!F63)),NA())</f>
        <v>#N/A</v>
      </c>
      <c r="K69" s="520" t="e">
        <f ca="1">+IF(AND(ISNUMBER(OFFSET('Water Data'!$F$6,0,10*ROW('Water Data'!F63))),'Data Summary'!BZ69="Yes"),OFFSET('Water Data'!$F$6,0,10*ROW('Water Data'!F63)),NA())</f>
        <v>#N/A</v>
      </c>
      <c r="L69" s="520" t="e">
        <f ca="1">+IF(AND(ISNUMBER(OFFSET('Water Data'!$F$9,0,10*ROW('Water Data'!F63))),'Data Summary'!CA69="Yes"),OFFSET('Water Data'!$F$9,0,10*ROW('Water Data'!F63)),NA())</f>
        <v>#N/A</v>
      </c>
      <c r="M69" s="520" t="e">
        <f ca="1">+IF(AND(ISNUMBER(OFFSET('Water Data'!$G$4,0,10*ROW('Water Data'!G63))),'Data Summary'!CB69="Yes"),100-OFFSET('Water Data'!$G$4,0,10*ROW('Water Data'!G63)),NA())</f>
        <v>#N/A</v>
      </c>
      <c r="N69" s="520" t="e">
        <f ca="1">+IF(AND(ISNUMBER(OFFSET('Water Data'!$G$6,0,10*ROW('Water Data'!G63))),'Data Summary'!CC69="Yes"),OFFSET('Water Data'!$G$6,0,10*ROW('Water Data'!G63)),NA())</f>
        <v>#N/A</v>
      </c>
      <c r="O69" s="520" t="e">
        <f ca="1">+IF(AND(ISNUMBER(OFFSET('Water Data'!$G$9,0,10*ROW('Water Data'!G63))),'Data Summary'!CD69="Yes"),OFFSET('Water Data'!$G$9,0,10*ROW('Water Data'!G63)),NA())</f>
        <v>#N/A</v>
      </c>
      <c r="P69" s="520" t="e">
        <f ca="1">+IF(AND(ISNUMBER(OFFSET('Water Data'!$H$4,0,10*ROW('Water Data'!H63))),'Data Summary'!CE69="Yes"),100-OFFSET('Water Data'!$H$4,0,10*ROW('Water Data'!H63)),NA())</f>
        <v>#N/A</v>
      </c>
      <c r="Q69" s="520" t="e">
        <f ca="1">+IF(AND(ISNUMBER(OFFSET('Water Data'!$H$6,0,10*ROW('Water Data'!H63))),'Data Summary'!CF69="Yes"),OFFSET('Water Data'!$H$6,0,10*ROW('Water Data'!H63)),NA())</f>
        <v>#N/A</v>
      </c>
      <c r="R69" s="520" t="e">
        <f ca="1">+IF(AND(ISNUMBER(OFFSET('Water Data'!$H$9,0,10*ROW('Water Data'!H63))),'Data Summary'!CG69="Yes"),OFFSET('Water Data'!$H$9,0,10*ROW('Water Data'!H63)),NA())</f>
        <v>#N/A</v>
      </c>
      <c r="S69" s="520" t="e">
        <f ca="1">+IF(AND(ISNUMBER(OFFSET('Water Data'!$I$4,0,10*ROW('Water Data'!I63))),'Data Summary'!CH69="Yes"),100-OFFSET('Water Data'!$I$4,0,10*ROW('Water Data'!I63)),NA())</f>
        <v>#N/A</v>
      </c>
      <c r="T69" s="520" t="e">
        <f ca="1">+IF(AND(ISNUMBER(OFFSET('Water Data'!$I$6,0,10*ROW('Water Data'!I63))),'Data Summary'!CI69="Yes"),OFFSET('Water Data'!$I$6,0,10*ROW('Water Data'!I63)),NA())</f>
        <v>#N/A</v>
      </c>
      <c r="U69" s="520" t="e">
        <f ca="1">+IF(AND(ISNUMBER(OFFSET('Water Data'!$I$9,0,10*ROW('Water Data'!I63))),'Data Summary'!CJ69="Yes"),OFFSET('Water Data'!$I$9,0,10*ROW('Water Data'!I63)),NA())</f>
        <v>#N/A</v>
      </c>
      <c r="V69" s="521" t="e">
        <f ca="1">+IF(AND(ISNUMBER(OFFSET('Sanitation Data'!$D$4,0,10*ROW('Sanitation Data'!D63))),'Data Summary'!CK69="Yes"),100-OFFSET('Sanitation Data'!$D$4,0,10*ROW('Sanitation Data'!D63)),NA())</f>
        <v>#N/A</v>
      </c>
      <c r="W69" s="521" t="e">
        <f ca="1">+IF(AND(ISNUMBER(OFFSET('Sanitation Data'!$D$6,0,10*ROW('Sanitation Data'!D63))),'Data Summary'!CL69="Yes"),OFFSET('Sanitation Data'!$D$6,0,10*ROW('Sanitation Data'!D63)),NA())</f>
        <v>#N/A</v>
      </c>
      <c r="X69" s="521" t="e">
        <f ca="1">+IF(AND(ISNUMBER(OFFSET('Sanitation Data'!$D$10,0,10*ROW('Sanitation Data'!D63))),'Data Summary'!CM69="Yes"),OFFSET('Sanitation Data'!$D$10,0,10*ROW('Sanitation Data'!D63)),NA())</f>
        <v>#N/A</v>
      </c>
      <c r="Y69" s="521" t="e">
        <f ca="1">+IF(AND(ISNUMBER(OFFSET('Sanitation Data'!$D$11,0,10*ROW('Sanitation Data'!D63))),'Data Summary'!CN69="Yes"),OFFSET('Sanitation Data'!$D$11,0,10*ROW('Sanitation Data'!D63)),NA())</f>
        <v>#N/A</v>
      </c>
      <c r="Z69" s="521" t="e">
        <f ca="1">+IF(AND(ISNUMBER(OFFSET('Sanitation Data'!$D$12,0,10*ROW('Sanitation Data'!D63))),'Data Summary'!CO69="Yes"),OFFSET('Sanitation Data'!$D$12,0,10*ROW('Sanitation Data'!D63)),NA())</f>
        <v>#N/A</v>
      </c>
      <c r="AA69" s="521" t="e">
        <f ca="1">+IF(AND(ISNUMBER(OFFSET('Sanitation Data'!$E$4,0,10*ROW('Sanitation Data'!E63))),'Data Summary'!CP69="Yes"),100-OFFSET('Sanitation Data'!$E$4,0,10*ROW('Sanitation Data'!E63)),NA())</f>
        <v>#N/A</v>
      </c>
      <c r="AB69" s="521" t="e">
        <f ca="1">+IF(AND(ISNUMBER(OFFSET('Sanitation Data'!$E$6,0,10*ROW('Sanitation Data'!E63))),'Data Summary'!CQ69="Yes"),OFFSET('Sanitation Data'!$E$6,0,10*ROW('Sanitation Data'!E63)),NA())</f>
        <v>#N/A</v>
      </c>
      <c r="AC69" s="521" t="e">
        <f ca="1">+IF(AND(ISNUMBER(OFFSET('Sanitation Data'!$E$10,0,10*ROW('Sanitation Data'!E63))),'Data Summary'!CR69="Yes"),OFFSET('Sanitation Data'!$E$10,0,10*ROW('Sanitation Data'!E63)),NA())</f>
        <v>#N/A</v>
      </c>
      <c r="AD69" s="521" t="e">
        <f ca="1">+IF(AND(ISNUMBER(OFFSET('Sanitation Data'!$E$11,0,10*ROW('Sanitation Data'!E63))),'Data Summary'!CS69="Yes"),OFFSET('Sanitation Data'!$E$11,0,10*ROW('Sanitation Data'!E63)),NA())</f>
        <v>#N/A</v>
      </c>
      <c r="AE69" s="521" t="e">
        <f ca="1">+IF(AND(ISNUMBER(OFFSET('Sanitation Data'!$E$12,0,10*ROW('Sanitation Data'!E63))),'Data Summary'!CT69="Yes"),OFFSET('Sanitation Data'!$E$12,0,10*ROW('Sanitation Data'!E63)),NA())</f>
        <v>#N/A</v>
      </c>
      <c r="AF69" s="521" t="e">
        <f ca="1">+IF(AND(ISNUMBER(OFFSET('Sanitation Data'!$F$4,0,10*ROW('Sanitation Data'!F63))),'Data Summary'!CU69="Yes"),100-OFFSET('Sanitation Data'!$F$4,0,10*ROW('Sanitation Data'!F63)),NA())</f>
        <v>#N/A</v>
      </c>
      <c r="AG69" s="521" t="e">
        <f ca="1">+IF(AND(ISNUMBER(OFFSET('Sanitation Data'!$F$6,0,10*ROW('Sanitation Data'!F63))),'Data Summary'!CV69="Yes"),OFFSET('Sanitation Data'!$F$6,0,10*ROW('Sanitation Data'!F63)),NA())</f>
        <v>#N/A</v>
      </c>
      <c r="AH69" s="521" t="e">
        <f ca="1">+IF(AND(ISNUMBER(OFFSET('Sanitation Data'!$F$10,0,10*ROW('Sanitation Data'!F63))),'Data Summary'!CW69="Yes"),OFFSET('Sanitation Data'!$F$10,0,10*ROW('Sanitation Data'!F63)),NA())</f>
        <v>#N/A</v>
      </c>
      <c r="AI69" s="521" t="e">
        <f ca="1">+IF(AND(ISNUMBER(OFFSET('Sanitation Data'!$F$11,0,10*ROW('Sanitation Data'!F63))),'Data Summary'!CX69="Yes"),OFFSET('Sanitation Data'!$F$11,0,10*ROW('Sanitation Data'!F63)),NA())</f>
        <v>#N/A</v>
      </c>
      <c r="AJ69" s="521" t="e">
        <f ca="1">+IF(AND(ISNUMBER(OFFSET('Sanitation Data'!$F$12,0,10*ROW('Sanitation Data'!F63))),'Data Summary'!CY69="Yes"),OFFSET('Sanitation Data'!$F$12,0,10*ROW('Sanitation Data'!F63)),NA())</f>
        <v>#N/A</v>
      </c>
      <c r="AK69" s="521" t="e">
        <f ca="1">+IF(AND(ISNUMBER(OFFSET('Sanitation Data'!$G$4,0,10*ROW('Sanitation Data'!G63))),'Data Summary'!CZ69="Yes"),100-OFFSET('Sanitation Data'!$G$4,0,10*ROW('Sanitation Data'!G63)),NA())</f>
        <v>#N/A</v>
      </c>
      <c r="AL69" s="521" t="e">
        <f ca="1">+IF(AND(ISNUMBER(OFFSET('Sanitation Data'!$G$6,0,10*ROW('Sanitation Data'!G63))),'Data Summary'!DA69="Yes"),OFFSET('Sanitation Data'!$G$6,0,10*ROW('Sanitation Data'!G63)),NA())</f>
        <v>#N/A</v>
      </c>
      <c r="AM69" s="521" t="e">
        <f ca="1">+IF(AND(ISNUMBER(OFFSET('Sanitation Data'!$G$10,0,10*ROW('Sanitation Data'!G63))),'Data Summary'!DB69="Yes"),OFFSET('Sanitation Data'!$G$10,0,10*ROW('Sanitation Data'!G63)),NA())</f>
        <v>#N/A</v>
      </c>
      <c r="AN69" s="521" t="e">
        <f ca="1">+IF(AND(ISNUMBER(OFFSET('Sanitation Data'!$G$11,0,10*ROW('Sanitation Data'!G63))),'Data Summary'!DC69="Yes"),OFFSET('Sanitation Data'!$G$11,0,10*ROW('Sanitation Data'!G63)),NA())</f>
        <v>#N/A</v>
      </c>
      <c r="AO69" s="521" t="e">
        <f ca="1">+IF(AND(ISNUMBER(OFFSET('Sanitation Data'!$G$12,0,10*ROW('Sanitation Data'!G63))),'Data Summary'!DD69="Yes"),OFFSET('Sanitation Data'!$G$12,0,10*ROW('Sanitation Data'!G63)),NA())</f>
        <v>#N/A</v>
      </c>
      <c r="AP69" s="521" t="e">
        <f ca="1">+IF(AND(ISNUMBER(OFFSET('Sanitation Data'!$H$4,0,10*ROW('Sanitation Data'!H63))),'Data Summary'!DE69="Yes"),100-OFFSET('Sanitation Data'!$H$4,0,10*ROW('Sanitation Data'!H63)),NA())</f>
        <v>#N/A</v>
      </c>
      <c r="AQ69" s="521" t="e">
        <f ca="1">+IF(AND(ISNUMBER(OFFSET('Sanitation Data'!$H$6,0,10*ROW('Sanitation Data'!H63))),'Data Summary'!DF69="Yes"),OFFSET('Sanitation Data'!$H$6,0,10*ROW('Sanitation Data'!H63)),NA())</f>
        <v>#N/A</v>
      </c>
      <c r="AR69" s="521" t="e">
        <f ca="1">+IF(AND(ISNUMBER(OFFSET('Sanitation Data'!$H$10,0,10*ROW('Sanitation Data'!H63))),'Data Summary'!DG69="Yes"),OFFSET('Sanitation Data'!$H$10,0,10*ROW('Sanitation Data'!H63)),NA())</f>
        <v>#N/A</v>
      </c>
      <c r="AS69" s="521" t="e">
        <f ca="1">+IF(AND(ISNUMBER(OFFSET('Sanitation Data'!$H$11,0,10*ROW('Sanitation Data'!H63))),'Data Summary'!DH69="Yes"),OFFSET('Sanitation Data'!$H$11,0,10*ROW('Sanitation Data'!H63)),NA())</f>
        <v>#N/A</v>
      </c>
      <c r="AT69" s="521" t="e">
        <f ca="1">+IF(AND(ISNUMBER(OFFSET('Sanitation Data'!$H$12,0,10*ROW('Sanitation Data'!H63))),'Data Summary'!DI69="Yes"),OFFSET('Sanitation Data'!$H$12,0,10*ROW('Sanitation Data'!H63)),NA())</f>
        <v>#N/A</v>
      </c>
      <c r="AU69" s="521" t="e">
        <f ca="1">+IF(AND(ISNUMBER(OFFSET('Sanitation Data'!$I$4,0,10*ROW('Sanitation Data'!I63))),'Data Summary'!DJ69="Yes"),100-OFFSET('Sanitation Data'!$I$4,0,10*ROW('Sanitation Data'!I63)),NA())</f>
        <v>#N/A</v>
      </c>
      <c r="AV69" s="521" t="e">
        <f ca="1">+IF(AND(ISNUMBER(OFFSET('Sanitation Data'!$I$6,0,10*ROW('Sanitation Data'!I63))),'Data Summary'!DK69="Yes"),OFFSET('Sanitation Data'!$I$6,0,10*ROW('Sanitation Data'!I63)),NA())</f>
        <v>#N/A</v>
      </c>
      <c r="AW69" s="521" t="e">
        <f ca="1">+IF(AND(ISNUMBER(OFFSET('Sanitation Data'!$I$10,0,10*ROW('Sanitation Data'!I63))),'Data Summary'!DL69="Yes"),OFFSET('Sanitation Data'!$I$10,0,10*ROW('Sanitation Data'!I63)),NA())</f>
        <v>#N/A</v>
      </c>
      <c r="AX69" s="521" t="e">
        <f ca="1">+IF(AND(ISNUMBER(OFFSET('Sanitation Data'!$I$11,0,10*ROW('Sanitation Data'!I63))),'Data Summary'!DM69="Yes"),OFFSET('Sanitation Data'!$I$11,0,10*ROW('Sanitation Data'!I63)),NA())</f>
        <v>#N/A</v>
      </c>
      <c r="AY69" s="521" t="e">
        <f ca="1">+IF(AND(ISNUMBER(OFFSET('Sanitation Data'!$I$12,0,10*ROW('Sanitation Data'!I63))),'Data Summary'!DN69="Yes"),OFFSET('Sanitation Data'!$I$12,0,10*ROW('Sanitation Data'!I63)),NA())</f>
        <v>#N/A</v>
      </c>
      <c r="AZ69" s="522" t="e">
        <f ca="1">+IF(AND(ISNUMBER(OFFSET('Hygiene Data'!$D$5,0,10*ROW('Hygiene Data'!D63))),'Data Summary'!DO69="Yes"),OFFSET('Hygiene Data'!$D$5,0,10*ROW('Hygiene Data'!D63)),NA())</f>
        <v>#N/A</v>
      </c>
      <c r="BA69" s="522" t="e">
        <f ca="1">+IF(AND(ISNUMBER(OFFSET('Hygiene Data'!$D$7,0,10*ROW('Hygiene Data'!D63))),'Data Summary'!DP69="Yes"),OFFSET('Hygiene Data'!$D$7,0,10*ROW('Hygiene Data'!D63)),NA())</f>
        <v>#N/A</v>
      </c>
      <c r="BB69" s="522" t="e">
        <f ca="1">+IF(AND(ISNUMBER(OFFSET('Hygiene Data'!$D$9,0,10*ROW('Hygiene Data'!D63))),'Data Summary'!DQ69="Yes"),OFFSET('Hygiene Data'!$D$9,0,10*ROW('Hygiene Data'!D63)),NA())</f>
        <v>#N/A</v>
      </c>
      <c r="BC69" s="522" t="e">
        <f ca="1">+IF(AND(ISNUMBER(OFFSET('Hygiene Data'!$E$5,0,10*ROW('Hygiene Data'!E63))),'Data Summary'!DR69="Yes"),OFFSET('Hygiene Data'!$E$5,0,10*ROW('Hygiene Data'!E63)),NA())</f>
        <v>#N/A</v>
      </c>
      <c r="BD69" s="522" t="e">
        <f ca="1">+IF(AND(ISNUMBER(OFFSET('Hygiene Data'!$E$7,0,10*ROW('Hygiene Data'!E63))),'Data Summary'!DS69="Yes"),OFFSET('Hygiene Data'!$E$7,0,10*ROW('Hygiene Data'!E63)),NA())</f>
        <v>#N/A</v>
      </c>
      <c r="BE69" s="522" t="e">
        <f ca="1">+IF(AND(ISNUMBER(OFFSET('Hygiene Data'!$E$9,0,10*ROW('Hygiene Data'!E63))),'Data Summary'!DT69="Yes"),OFFSET('Hygiene Data'!$E$9,0,10*ROW('Hygiene Data'!E63)),NA())</f>
        <v>#N/A</v>
      </c>
      <c r="BF69" s="522" t="e">
        <f ca="1">+IF(AND(ISNUMBER(OFFSET('Hygiene Data'!$F$5,0,10*ROW('Hygiene Data'!F63))),'Data Summary'!DU69="Yes"),OFFSET('Hygiene Data'!$F$5,0,10*ROW('Hygiene Data'!F63)),NA())</f>
        <v>#N/A</v>
      </c>
      <c r="BG69" s="522" t="e">
        <f ca="1">+IF(AND(ISNUMBER(OFFSET('Hygiene Data'!$F$7,0,10*ROW('Hygiene Data'!F63))),'Data Summary'!DV69="Yes"),OFFSET('Hygiene Data'!$F$7,0,10*ROW('Hygiene Data'!F63)),NA())</f>
        <v>#N/A</v>
      </c>
      <c r="BH69" s="522" t="e">
        <f ca="1">+IF(AND(ISNUMBER(OFFSET('Hygiene Data'!$F$9,0,10*ROW('Hygiene Data'!F63))),'Data Summary'!DW69="Yes"),OFFSET('Hygiene Data'!$F$9,0,10*ROW('Hygiene Data'!F63)),NA())</f>
        <v>#N/A</v>
      </c>
      <c r="BI69" s="522" t="e">
        <f ca="1">+IF(AND(ISNUMBER(OFFSET('Hygiene Data'!$G$5,0,10*ROW('Hygiene Data'!G63))),'Data Summary'!DX69="Yes"),OFFSET('Hygiene Data'!$G$5,0,10*ROW('Hygiene Data'!G63)),NA())</f>
        <v>#N/A</v>
      </c>
      <c r="BJ69" s="522" t="e">
        <f ca="1">+IF(AND(ISNUMBER(OFFSET('Hygiene Data'!$G$7,0,10*ROW('Hygiene Data'!G63))),'Data Summary'!DY69="Yes"),OFFSET('Hygiene Data'!$G$7,0,10*ROW('Hygiene Data'!G63)),NA())</f>
        <v>#N/A</v>
      </c>
      <c r="BK69" s="522" t="e">
        <f ca="1">+IF(AND(ISNUMBER(OFFSET('Hygiene Data'!$G$9,0,10*ROW('Hygiene Data'!G63))),'Data Summary'!DZ69="Yes"),OFFSET('Hygiene Data'!$G$9,0,10*ROW('Hygiene Data'!G63)),NA())</f>
        <v>#N/A</v>
      </c>
      <c r="BL69" s="522" t="e">
        <f ca="1">+IF(AND(ISNUMBER(OFFSET('Hygiene Data'!$H$5,0,10*ROW('Hygiene Data'!H63))),'Data Summary'!EA69="Yes"),OFFSET('Hygiene Data'!$H$5,0,10*ROW('Hygiene Data'!H63)),NA())</f>
        <v>#N/A</v>
      </c>
      <c r="BM69" s="522" t="e">
        <f ca="1">+IF(AND(ISNUMBER(OFFSET('Hygiene Data'!$H$7,0,10*ROW('Hygiene Data'!H63))),'Data Summary'!EB69="Yes"),OFFSET('Hygiene Data'!$H$7,0,10*ROW('Hygiene Data'!H63)),NA())</f>
        <v>#N/A</v>
      </c>
      <c r="BN69" s="522" t="e">
        <f ca="1">+IF(AND(ISNUMBER(OFFSET('Hygiene Data'!$H$9,0,10*ROW('Hygiene Data'!H63))),'Data Summary'!EC69="Yes"),OFFSET('Hygiene Data'!$H$9,0,10*ROW('Hygiene Data'!H63)),NA())</f>
        <v>#N/A</v>
      </c>
      <c r="BO69" s="522" t="e">
        <f ca="1">+IF(AND(ISNUMBER(OFFSET('Hygiene Data'!$I$5,0,10*ROW('Hygiene Data'!I63))),'Data Summary'!ED69="Yes"),OFFSET('Hygiene Data'!$I$5,0,10*ROW('Hygiene Data'!I63)),NA())</f>
        <v>#N/A</v>
      </c>
      <c r="BP69" s="522" t="e">
        <f ca="1">+IF(AND(ISNUMBER(OFFSET('Hygiene Data'!$I$7,0,10*ROW('Hygiene Data'!I63))),'Data Summary'!EE69="Yes"),OFFSET('Hygiene Data'!$I$7,0,10*ROW('Hygiene Data'!I63)),NA())</f>
        <v>#N/A</v>
      </c>
      <c r="BQ69" s="522" t="e">
        <f ca="1">+IF(AND(ISNUMBER(OFFSET('Hygiene Data'!$I$9,0,10*ROW('Hygiene Data'!I63))),'Data Summary'!EF69="Yes"),OFFSET('Hygiene Data'!$I$9,0,10*ROW('Hygiene Data'!I63)),NA())</f>
        <v>#N/A</v>
      </c>
    </row>
    <row r="70" spans="1:69" x14ac:dyDescent="0.25">
      <c r="A70" s="518" t="e">
        <f ca="1">+RIGHT('Data Summary'!A70,LEN('Data Summary'!A70)-9)</f>
        <v>#VALUE!</v>
      </c>
      <c r="B70" s="492" t="str">
        <f ca="1">+IF(ISTEXT('Data Summary'!B70),'Data Summary'!B70,"")</f>
        <v/>
      </c>
      <c r="C70" s="519" t="e">
        <f ca="1">+VALUE('Data Summary'!C70)</f>
        <v>#VALUE!</v>
      </c>
      <c r="D70" s="520" t="e">
        <f ca="1">+IF(AND(ISNUMBER(OFFSET('Water Data'!$D$4,0,10*ROW('Water Data'!D64))),'Data Summary'!BS70="Yes"),100-OFFSET('Water Data'!$D$4,0,10*ROW('Water Data'!D64)),NA())</f>
        <v>#N/A</v>
      </c>
      <c r="E70" s="520" t="e">
        <f ca="1">+IF(AND(ISNUMBER(OFFSET('Water Data'!$D$6,0,10*ROW('Water Data'!D64))),'Data Summary'!BT70="Yes"),OFFSET('Water Data'!$D$6,0,10*ROW('Water Data'!D64)),NA())</f>
        <v>#N/A</v>
      </c>
      <c r="F70" s="520" t="e">
        <f ca="1">+IF(AND(ISNUMBER(OFFSET('Water Data'!$D$9,0,10*ROW('Water Data'!D64))),'Data Summary'!BU70="Yes"),OFFSET('Water Data'!$D$9,0,10*ROW('Water Data'!D64)),NA())</f>
        <v>#N/A</v>
      </c>
      <c r="G70" s="520" t="e">
        <f ca="1">+IF(AND(ISNUMBER(OFFSET('Water Data'!$E$4,0,10*ROW('Water Data'!E64))),'Data Summary'!BV70="Yes"),100-OFFSET('Water Data'!$E$4,0,10*ROW('Water Data'!E64)),NA())</f>
        <v>#N/A</v>
      </c>
      <c r="H70" s="520" t="e">
        <f ca="1">+IF(AND(ISNUMBER(OFFSET('Water Data'!$E$6,0,10*ROW('Water Data'!E64))),'Data Summary'!BW70="Yes"),OFFSET('Water Data'!$E$6,0,10*ROW('Water Data'!E64)),NA())</f>
        <v>#N/A</v>
      </c>
      <c r="I70" s="520" t="e">
        <f ca="1">+IF(AND(ISNUMBER(OFFSET('Water Data'!$E$9,0,10*ROW('Water Data'!E64))),'Data Summary'!BX70="Yes"),OFFSET('Water Data'!$E$9,0,10*ROW('Water Data'!E64)),NA())</f>
        <v>#N/A</v>
      </c>
      <c r="J70" s="520" t="e">
        <f ca="1">+IF(AND(ISNUMBER(OFFSET('Water Data'!$F$4,0,10*ROW('Water Data'!F64))),'Data Summary'!BY70="Yes"),100-OFFSET('Water Data'!$F$4,0,10*ROW('Water Data'!F64)),NA())</f>
        <v>#N/A</v>
      </c>
      <c r="K70" s="520" t="e">
        <f ca="1">+IF(AND(ISNUMBER(OFFSET('Water Data'!$F$6,0,10*ROW('Water Data'!F64))),'Data Summary'!BZ70="Yes"),OFFSET('Water Data'!$F$6,0,10*ROW('Water Data'!F64)),NA())</f>
        <v>#N/A</v>
      </c>
      <c r="L70" s="520" t="e">
        <f ca="1">+IF(AND(ISNUMBER(OFFSET('Water Data'!$F$9,0,10*ROW('Water Data'!F64))),'Data Summary'!CA70="Yes"),OFFSET('Water Data'!$F$9,0,10*ROW('Water Data'!F64)),NA())</f>
        <v>#N/A</v>
      </c>
      <c r="M70" s="520" t="e">
        <f ca="1">+IF(AND(ISNUMBER(OFFSET('Water Data'!$G$4,0,10*ROW('Water Data'!G64))),'Data Summary'!CB70="Yes"),100-OFFSET('Water Data'!$G$4,0,10*ROW('Water Data'!G64)),NA())</f>
        <v>#N/A</v>
      </c>
      <c r="N70" s="520" t="e">
        <f ca="1">+IF(AND(ISNUMBER(OFFSET('Water Data'!$G$6,0,10*ROW('Water Data'!G64))),'Data Summary'!CC70="Yes"),OFFSET('Water Data'!$G$6,0,10*ROW('Water Data'!G64)),NA())</f>
        <v>#N/A</v>
      </c>
      <c r="O70" s="520" t="e">
        <f ca="1">+IF(AND(ISNUMBER(OFFSET('Water Data'!$G$9,0,10*ROW('Water Data'!G64))),'Data Summary'!CD70="Yes"),OFFSET('Water Data'!$G$9,0,10*ROW('Water Data'!G64)),NA())</f>
        <v>#N/A</v>
      </c>
      <c r="P70" s="520" t="e">
        <f ca="1">+IF(AND(ISNUMBER(OFFSET('Water Data'!$H$4,0,10*ROW('Water Data'!H64))),'Data Summary'!CE70="Yes"),100-OFFSET('Water Data'!$H$4,0,10*ROW('Water Data'!H64)),NA())</f>
        <v>#N/A</v>
      </c>
      <c r="Q70" s="520" t="e">
        <f ca="1">+IF(AND(ISNUMBER(OFFSET('Water Data'!$H$6,0,10*ROW('Water Data'!H64))),'Data Summary'!CF70="Yes"),OFFSET('Water Data'!$H$6,0,10*ROW('Water Data'!H64)),NA())</f>
        <v>#N/A</v>
      </c>
      <c r="R70" s="520" t="e">
        <f ca="1">+IF(AND(ISNUMBER(OFFSET('Water Data'!$H$9,0,10*ROW('Water Data'!H64))),'Data Summary'!CG70="Yes"),OFFSET('Water Data'!$H$9,0,10*ROW('Water Data'!H64)),NA())</f>
        <v>#N/A</v>
      </c>
      <c r="S70" s="520" t="e">
        <f ca="1">+IF(AND(ISNUMBER(OFFSET('Water Data'!$I$4,0,10*ROW('Water Data'!I64))),'Data Summary'!CH70="Yes"),100-OFFSET('Water Data'!$I$4,0,10*ROW('Water Data'!I64)),NA())</f>
        <v>#N/A</v>
      </c>
      <c r="T70" s="520" t="e">
        <f ca="1">+IF(AND(ISNUMBER(OFFSET('Water Data'!$I$6,0,10*ROW('Water Data'!I64))),'Data Summary'!CI70="Yes"),OFFSET('Water Data'!$I$6,0,10*ROW('Water Data'!I64)),NA())</f>
        <v>#N/A</v>
      </c>
      <c r="U70" s="520" t="e">
        <f ca="1">+IF(AND(ISNUMBER(OFFSET('Water Data'!$I$9,0,10*ROW('Water Data'!I64))),'Data Summary'!CJ70="Yes"),OFFSET('Water Data'!$I$9,0,10*ROW('Water Data'!I64)),NA())</f>
        <v>#N/A</v>
      </c>
      <c r="V70" s="521" t="e">
        <f ca="1">+IF(AND(ISNUMBER(OFFSET('Sanitation Data'!$D$4,0,10*ROW('Sanitation Data'!D64))),'Data Summary'!CK70="Yes"),100-OFFSET('Sanitation Data'!$D$4,0,10*ROW('Sanitation Data'!D64)),NA())</f>
        <v>#N/A</v>
      </c>
      <c r="W70" s="521" t="e">
        <f ca="1">+IF(AND(ISNUMBER(OFFSET('Sanitation Data'!$D$6,0,10*ROW('Sanitation Data'!D64))),'Data Summary'!CL70="Yes"),OFFSET('Sanitation Data'!$D$6,0,10*ROW('Sanitation Data'!D64)),NA())</f>
        <v>#N/A</v>
      </c>
      <c r="X70" s="521" t="e">
        <f ca="1">+IF(AND(ISNUMBER(OFFSET('Sanitation Data'!$D$10,0,10*ROW('Sanitation Data'!D64))),'Data Summary'!CM70="Yes"),OFFSET('Sanitation Data'!$D$10,0,10*ROW('Sanitation Data'!D64)),NA())</f>
        <v>#N/A</v>
      </c>
      <c r="Y70" s="521" t="e">
        <f ca="1">+IF(AND(ISNUMBER(OFFSET('Sanitation Data'!$D$11,0,10*ROW('Sanitation Data'!D64))),'Data Summary'!CN70="Yes"),OFFSET('Sanitation Data'!$D$11,0,10*ROW('Sanitation Data'!D64)),NA())</f>
        <v>#N/A</v>
      </c>
      <c r="Z70" s="521" t="e">
        <f ca="1">+IF(AND(ISNUMBER(OFFSET('Sanitation Data'!$D$12,0,10*ROW('Sanitation Data'!D64))),'Data Summary'!CO70="Yes"),OFFSET('Sanitation Data'!$D$12,0,10*ROW('Sanitation Data'!D64)),NA())</f>
        <v>#N/A</v>
      </c>
      <c r="AA70" s="521" t="e">
        <f ca="1">+IF(AND(ISNUMBER(OFFSET('Sanitation Data'!$E$4,0,10*ROW('Sanitation Data'!E64))),'Data Summary'!CP70="Yes"),100-OFFSET('Sanitation Data'!$E$4,0,10*ROW('Sanitation Data'!E64)),NA())</f>
        <v>#N/A</v>
      </c>
      <c r="AB70" s="521" t="e">
        <f ca="1">+IF(AND(ISNUMBER(OFFSET('Sanitation Data'!$E$6,0,10*ROW('Sanitation Data'!E64))),'Data Summary'!CQ70="Yes"),OFFSET('Sanitation Data'!$E$6,0,10*ROW('Sanitation Data'!E64)),NA())</f>
        <v>#N/A</v>
      </c>
      <c r="AC70" s="521" t="e">
        <f ca="1">+IF(AND(ISNUMBER(OFFSET('Sanitation Data'!$E$10,0,10*ROW('Sanitation Data'!E64))),'Data Summary'!CR70="Yes"),OFFSET('Sanitation Data'!$E$10,0,10*ROW('Sanitation Data'!E64)),NA())</f>
        <v>#N/A</v>
      </c>
      <c r="AD70" s="521" t="e">
        <f ca="1">+IF(AND(ISNUMBER(OFFSET('Sanitation Data'!$E$11,0,10*ROW('Sanitation Data'!E64))),'Data Summary'!CS70="Yes"),OFFSET('Sanitation Data'!$E$11,0,10*ROW('Sanitation Data'!E64)),NA())</f>
        <v>#N/A</v>
      </c>
      <c r="AE70" s="521" t="e">
        <f ca="1">+IF(AND(ISNUMBER(OFFSET('Sanitation Data'!$E$12,0,10*ROW('Sanitation Data'!E64))),'Data Summary'!CT70="Yes"),OFFSET('Sanitation Data'!$E$12,0,10*ROW('Sanitation Data'!E64)),NA())</f>
        <v>#N/A</v>
      </c>
      <c r="AF70" s="521" t="e">
        <f ca="1">+IF(AND(ISNUMBER(OFFSET('Sanitation Data'!$F$4,0,10*ROW('Sanitation Data'!F64))),'Data Summary'!CU70="Yes"),100-OFFSET('Sanitation Data'!$F$4,0,10*ROW('Sanitation Data'!F64)),NA())</f>
        <v>#N/A</v>
      </c>
      <c r="AG70" s="521" t="e">
        <f ca="1">+IF(AND(ISNUMBER(OFFSET('Sanitation Data'!$F$6,0,10*ROW('Sanitation Data'!F64))),'Data Summary'!CV70="Yes"),OFFSET('Sanitation Data'!$F$6,0,10*ROW('Sanitation Data'!F64)),NA())</f>
        <v>#N/A</v>
      </c>
      <c r="AH70" s="521" t="e">
        <f ca="1">+IF(AND(ISNUMBER(OFFSET('Sanitation Data'!$F$10,0,10*ROW('Sanitation Data'!F64))),'Data Summary'!CW70="Yes"),OFFSET('Sanitation Data'!$F$10,0,10*ROW('Sanitation Data'!F64)),NA())</f>
        <v>#N/A</v>
      </c>
      <c r="AI70" s="521" t="e">
        <f ca="1">+IF(AND(ISNUMBER(OFFSET('Sanitation Data'!$F$11,0,10*ROW('Sanitation Data'!F64))),'Data Summary'!CX70="Yes"),OFFSET('Sanitation Data'!$F$11,0,10*ROW('Sanitation Data'!F64)),NA())</f>
        <v>#N/A</v>
      </c>
      <c r="AJ70" s="521" t="e">
        <f ca="1">+IF(AND(ISNUMBER(OFFSET('Sanitation Data'!$F$12,0,10*ROW('Sanitation Data'!F64))),'Data Summary'!CY70="Yes"),OFFSET('Sanitation Data'!$F$12,0,10*ROW('Sanitation Data'!F64)),NA())</f>
        <v>#N/A</v>
      </c>
      <c r="AK70" s="521" t="e">
        <f ca="1">+IF(AND(ISNUMBER(OFFSET('Sanitation Data'!$G$4,0,10*ROW('Sanitation Data'!G64))),'Data Summary'!CZ70="Yes"),100-OFFSET('Sanitation Data'!$G$4,0,10*ROW('Sanitation Data'!G64)),NA())</f>
        <v>#N/A</v>
      </c>
      <c r="AL70" s="521" t="e">
        <f ca="1">+IF(AND(ISNUMBER(OFFSET('Sanitation Data'!$G$6,0,10*ROW('Sanitation Data'!G64))),'Data Summary'!DA70="Yes"),OFFSET('Sanitation Data'!$G$6,0,10*ROW('Sanitation Data'!G64)),NA())</f>
        <v>#N/A</v>
      </c>
      <c r="AM70" s="521" t="e">
        <f ca="1">+IF(AND(ISNUMBER(OFFSET('Sanitation Data'!$G$10,0,10*ROW('Sanitation Data'!G64))),'Data Summary'!DB70="Yes"),OFFSET('Sanitation Data'!$G$10,0,10*ROW('Sanitation Data'!G64)),NA())</f>
        <v>#N/A</v>
      </c>
      <c r="AN70" s="521" t="e">
        <f ca="1">+IF(AND(ISNUMBER(OFFSET('Sanitation Data'!$G$11,0,10*ROW('Sanitation Data'!G64))),'Data Summary'!DC70="Yes"),OFFSET('Sanitation Data'!$G$11,0,10*ROW('Sanitation Data'!G64)),NA())</f>
        <v>#N/A</v>
      </c>
      <c r="AO70" s="521" t="e">
        <f ca="1">+IF(AND(ISNUMBER(OFFSET('Sanitation Data'!$G$12,0,10*ROW('Sanitation Data'!G64))),'Data Summary'!DD70="Yes"),OFFSET('Sanitation Data'!$G$12,0,10*ROW('Sanitation Data'!G64)),NA())</f>
        <v>#N/A</v>
      </c>
      <c r="AP70" s="521" t="e">
        <f ca="1">+IF(AND(ISNUMBER(OFFSET('Sanitation Data'!$H$4,0,10*ROW('Sanitation Data'!H64))),'Data Summary'!DE70="Yes"),100-OFFSET('Sanitation Data'!$H$4,0,10*ROW('Sanitation Data'!H64)),NA())</f>
        <v>#N/A</v>
      </c>
      <c r="AQ70" s="521" t="e">
        <f ca="1">+IF(AND(ISNUMBER(OFFSET('Sanitation Data'!$H$6,0,10*ROW('Sanitation Data'!H64))),'Data Summary'!DF70="Yes"),OFFSET('Sanitation Data'!$H$6,0,10*ROW('Sanitation Data'!H64)),NA())</f>
        <v>#N/A</v>
      </c>
      <c r="AR70" s="521" t="e">
        <f ca="1">+IF(AND(ISNUMBER(OFFSET('Sanitation Data'!$H$10,0,10*ROW('Sanitation Data'!H64))),'Data Summary'!DG70="Yes"),OFFSET('Sanitation Data'!$H$10,0,10*ROW('Sanitation Data'!H64)),NA())</f>
        <v>#N/A</v>
      </c>
      <c r="AS70" s="521" t="e">
        <f ca="1">+IF(AND(ISNUMBER(OFFSET('Sanitation Data'!$H$11,0,10*ROW('Sanitation Data'!H64))),'Data Summary'!DH70="Yes"),OFFSET('Sanitation Data'!$H$11,0,10*ROW('Sanitation Data'!H64)),NA())</f>
        <v>#N/A</v>
      </c>
      <c r="AT70" s="521" t="e">
        <f ca="1">+IF(AND(ISNUMBER(OFFSET('Sanitation Data'!$H$12,0,10*ROW('Sanitation Data'!H64))),'Data Summary'!DI70="Yes"),OFFSET('Sanitation Data'!$H$12,0,10*ROW('Sanitation Data'!H64)),NA())</f>
        <v>#N/A</v>
      </c>
      <c r="AU70" s="521" t="e">
        <f ca="1">+IF(AND(ISNUMBER(OFFSET('Sanitation Data'!$I$4,0,10*ROW('Sanitation Data'!I64))),'Data Summary'!DJ70="Yes"),100-OFFSET('Sanitation Data'!$I$4,0,10*ROW('Sanitation Data'!I64)),NA())</f>
        <v>#N/A</v>
      </c>
      <c r="AV70" s="521" t="e">
        <f ca="1">+IF(AND(ISNUMBER(OFFSET('Sanitation Data'!$I$6,0,10*ROW('Sanitation Data'!I64))),'Data Summary'!DK70="Yes"),OFFSET('Sanitation Data'!$I$6,0,10*ROW('Sanitation Data'!I64)),NA())</f>
        <v>#N/A</v>
      </c>
      <c r="AW70" s="521" t="e">
        <f ca="1">+IF(AND(ISNUMBER(OFFSET('Sanitation Data'!$I$10,0,10*ROW('Sanitation Data'!I64))),'Data Summary'!DL70="Yes"),OFFSET('Sanitation Data'!$I$10,0,10*ROW('Sanitation Data'!I64)),NA())</f>
        <v>#N/A</v>
      </c>
      <c r="AX70" s="521" t="e">
        <f ca="1">+IF(AND(ISNUMBER(OFFSET('Sanitation Data'!$I$11,0,10*ROW('Sanitation Data'!I64))),'Data Summary'!DM70="Yes"),OFFSET('Sanitation Data'!$I$11,0,10*ROW('Sanitation Data'!I64)),NA())</f>
        <v>#N/A</v>
      </c>
      <c r="AY70" s="521" t="e">
        <f ca="1">+IF(AND(ISNUMBER(OFFSET('Sanitation Data'!$I$12,0,10*ROW('Sanitation Data'!I64))),'Data Summary'!DN70="Yes"),OFFSET('Sanitation Data'!$I$12,0,10*ROW('Sanitation Data'!I64)),NA())</f>
        <v>#N/A</v>
      </c>
      <c r="AZ70" s="522" t="e">
        <f ca="1">+IF(AND(ISNUMBER(OFFSET('Hygiene Data'!$D$5,0,10*ROW('Hygiene Data'!D64))),'Data Summary'!DO70="Yes"),OFFSET('Hygiene Data'!$D$5,0,10*ROW('Hygiene Data'!D64)),NA())</f>
        <v>#N/A</v>
      </c>
      <c r="BA70" s="522" t="e">
        <f ca="1">+IF(AND(ISNUMBER(OFFSET('Hygiene Data'!$D$7,0,10*ROW('Hygiene Data'!D64))),'Data Summary'!DP70="Yes"),OFFSET('Hygiene Data'!$D$7,0,10*ROW('Hygiene Data'!D64)),NA())</f>
        <v>#N/A</v>
      </c>
      <c r="BB70" s="522" t="e">
        <f ca="1">+IF(AND(ISNUMBER(OFFSET('Hygiene Data'!$D$9,0,10*ROW('Hygiene Data'!D64))),'Data Summary'!DQ70="Yes"),OFFSET('Hygiene Data'!$D$9,0,10*ROW('Hygiene Data'!D64)),NA())</f>
        <v>#N/A</v>
      </c>
      <c r="BC70" s="522" t="e">
        <f ca="1">+IF(AND(ISNUMBER(OFFSET('Hygiene Data'!$E$5,0,10*ROW('Hygiene Data'!E64))),'Data Summary'!DR70="Yes"),OFFSET('Hygiene Data'!$E$5,0,10*ROW('Hygiene Data'!E64)),NA())</f>
        <v>#N/A</v>
      </c>
      <c r="BD70" s="522" t="e">
        <f ca="1">+IF(AND(ISNUMBER(OFFSET('Hygiene Data'!$E$7,0,10*ROW('Hygiene Data'!E64))),'Data Summary'!DS70="Yes"),OFFSET('Hygiene Data'!$E$7,0,10*ROW('Hygiene Data'!E64)),NA())</f>
        <v>#N/A</v>
      </c>
      <c r="BE70" s="522" t="e">
        <f ca="1">+IF(AND(ISNUMBER(OFFSET('Hygiene Data'!$E$9,0,10*ROW('Hygiene Data'!E64))),'Data Summary'!DT70="Yes"),OFFSET('Hygiene Data'!$E$9,0,10*ROW('Hygiene Data'!E64)),NA())</f>
        <v>#N/A</v>
      </c>
      <c r="BF70" s="522" t="e">
        <f ca="1">+IF(AND(ISNUMBER(OFFSET('Hygiene Data'!$F$5,0,10*ROW('Hygiene Data'!F64))),'Data Summary'!DU70="Yes"),OFFSET('Hygiene Data'!$F$5,0,10*ROW('Hygiene Data'!F64)),NA())</f>
        <v>#N/A</v>
      </c>
      <c r="BG70" s="522" t="e">
        <f ca="1">+IF(AND(ISNUMBER(OFFSET('Hygiene Data'!$F$7,0,10*ROW('Hygiene Data'!F64))),'Data Summary'!DV70="Yes"),OFFSET('Hygiene Data'!$F$7,0,10*ROW('Hygiene Data'!F64)),NA())</f>
        <v>#N/A</v>
      </c>
      <c r="BH70" s="522" t="e">
        <f ca="1">+IF(AND(ISNUMBER(OFFSET('Hygiene Data'!$F$9,0,10*ROW('Hygiene Data'!F64))),'Data Summary'!DW70="Yes"),OFFSET('Hygiene Data'!$F$9,0,10*ROW('Hygiene Data'!F64)),NA())</f>
        <v>#N/A</v>
      </c>
      <c r="BI70" s="522" t="e">
        <f ca="1">+IF(AND(ISNUMBER(OFFSET('Hygiene Data'!$G$5,0,10*ROW('Hygiene Data'!G64))),'Data Summary'!DX70="Yes"),OFFSET('Hygiene Data'!$G$5,0,10*ROW('Hygiene Data'!G64)),NA())</f>
        <v>#N/A</v>
      </c>
      <c r="BJ70" s="522" t="e">
        <f ca="1">+IF(AND(ISNUMBER(OFFSET('Hygiene Data'!$G$7,0,10*ROW('Hygiene Data'!G64))),'Data Summary'!DY70="Yes"),OFFSET('Hygiene Data'!$G$7,0,10*ROW('Hygiene Data'!G64)),NA())</f>
        <v>#N/A</v>
      </c>
      <c r="BK70" s="522" t="e">
        <f ca="1">+IF(AND(ISNUMBER(OFFSET('Hygiene Data'!$G$9,0,10*ROW('Hygiene Data'!G64))),'Data Summary'!DZ70="Yes"),OFFSET('Hygiene Data'!$G$9,0,10*ROW('Hygiene Data'!G64)),NA())</f>
        <v>#N/A</v>
      </c>
      <c r="BL70" s="522" t="e">
        <f ca="1">+IF(AND(ISNUMBER(OFFSET('Hygiene Data'!$H$5,0,10*ROW('Hygiene Data'!H64))),'Data Summary'!EA70="Yes"),OFFSET('Hygiene Data'!$H$5,0,10*ROW('Hygiene Data'!H64)),NA())</f>
        <v>#N/A</v>
      </c>
      <c r="BM70" s="522" t="e">
        <f ca="1">+IF(AND(ISNUMBER(OFFSET('Hygiene Data'!$H$7,0,10*ROW('Hygiene Data'!H64))),'Data Summary'!EB70="Yes"),OFFSET('Hygiene Data'!$H$7,0,10*ROW('Hygiene Data'!H64)),NA())</f>
        <v>#N/A</v>
      </c>
      <c r="BN70" s="522" t="e">
        <f ca="1">+IF(AND(ISNUMBER(OFFSET('Hygiene Data'!$H$9,0,10*ROW('Hygiene Data'!H64))),'Data Summary'!EC70="Yes"),OFFSET('Hygiene Data'!$H$9,0,10*ROW('Hygiene Data'!H64)),NA())</f>
        <v>#N/A</v>
      </c>
      <c r="BO70" s="522" t="e">
        <f ca="1">+IF(AND(ISNUMBER(OFFSET('Hygiene Data'!$I$5,0,10*ROW('Hygiene Data'!I64))),'Data Summary'!ED70="Yes"),OFFSET('Hygiene Data'!$I$5,0,10*ROW('Hygiene Data'!I64)),NA())</f>
        <v>#N/A</v>
      </c>
      <c r="BP70" s="522" t="e">
        <f ca="1">+IF(AND(ISNUMBER(OFFSET('Hygiene Data'!$I$7,0,10*ROW('Hygiene Data'!I64))),'Data Summary'!EE70="Yes"),OFFSET('Hygiene Data'!$I$7,0,10*ROW('Hygiene Data'!I64)),NA())</f>
        <v>#N/A</v>
      </c>
      <c r="BQ70" s="522" t="e">
        <f ca="1">+IF(AND(ISNUMBER(OFFSET('Hygiene Data'!$I$9,0,10*ROW('Hygiene Data'!I64))),'Data Summary'!EF70="Yes"),OFFSET('Hygiene Data'!$I$9,0,10*ROW('Hygiene Data'!I64)),NA())</f>
        <v>#N/A</v>
      </c>
    </row>
    <row r="71" spans="1:69" x14ac:dyDescent="0.25">
      <c r="A71" s="518" t="e">
        <f ca="1">+RIGHT('Data Summary'!A71,LEN('Data Summary'!A71)-9)</f>
        <v>#VALUE!</v>
      </c>
      <c r="B71" s="492" t="str">
        <f ca="1">+IF(ISTEXT('Data Summary'!B71),'Data Summary'!B71,"")</f>
        <v/>
      </c>
      <c r="C71" s="519" t="e">
        <f ca="1">+VALUE('Data Summary'!C71)</f>
        <v>#VALUE!</v>
      </c>
      <c r="D71" s="520" t="e">
        <f ca="1">+IF(AND(ISNUMBER(OFFSET('Water Data'!$D$4,0,10*ROW('Water Data'!D65))),'Data Summary'!BS71="Yes"),100-OFFSET('Water Data'!$D$4,0,10*ROW('Water Data'!D65)),NA())</f>
        <v>#N/A</v>
      </c>
      <c r="E71" s="520" t="e">
        <f ca="1">+IF(AND(ISNUMBER(OFFSET('Water Data'!$D$6,0,10*ROW('Water Data'!D65))),'Data Summary'!BT71="Yes"),OFFSET('Water Data'!$D$6,0,10*ROW('Water Data'!D65)),NA())</f>
        <v>#N/A</v>
      </c>
      <c r="F71" s="520" t="e">
        <f ca="1">+IF(AND(ISNUMBER(OFFSET('Water Data'!$D$9,0,10*ROW('Water Data'!D65))),'Data Summary'!BU71="Yes"),OFFSET('Water Data'!$D$9,0,10*ROW('Water Data'!D65)),NA())</f>
        <v>#N/A</v>
      </c>
      <c r="G71" s="520" t="e">
        <f ca="1">+IF(AND(ISNUMBER(OFFSET('Water Data'!$E$4,0,10*ROW('Water Data'!E65))),'Data Summary'!BV71="Yes"),100-OFFSET('Water Data'!$E$4,0,10*ROW('Water Data'!E65)),NA())</f>
        <v>#N/A</v>
      </c>
      <c r="H71" s="520" t="e">
        <f ca="1">+IF(AND(ISNUMBER(OFFSET('Water Data'!$E$6,0,10*ROW('Water Data'!E65))),'Data Summary'!BW71="Yes"),OFFSET('Water Data'!$E$6,0,10*ROW('Water Data'!E65)),NA())</f>
        <v>#N/A</v>
      </c>
      <c r="I71" s="520" t="e">
        <f ca="1">+IF(AND(ISNUMBER(OFFSET('Water Data'!$E$9,0,10*ROW('Water Data'!E65))),'Data Summary'!BX71="Yes"),OFFSET('Water Data'!$E$9,0,10*ROW('Water Data'!E65)),NA())</f>
        <v>#N/A</v>
      </c>
      <c r="J71" s="520" t="e">
        <f ca="1">+IF(AND(ISNUMBER(OFFSET('Water Data'!$F$4,0,10*ROW('Water Data'!F65))),'Data Summary'!BY71="Yes"),100-OFFSET('Water Data'!$F$4,0,10*ROW('Water Data'!F65)),NA())</f>
        <v>#N/A</v>
      </c>
      <c r="K71" s="520" t="e">
        <f ca="1">+IF(AND(ISNUMBER(OFFSET('Water Data'!$F$6,0,10*ROW('Water Data'!F65))),'Data Summary'!BZ71="Yes"),OFFSET('Water Data'!$F$6,0,10*ROW('Water Data'!F65)),NA())</f>
        <v>#N/A</v>
      </c>
      <c r="L71" s="520" t="e">
        <f ca="1">+IF(AND(ISNUMBER(OFFSET('Water Data'!$F$9,0,10*ROW('Water Data'!F65))),'Data Summary'!CA71="Yes"),OFFSET('Water Data'!$F$9,0,10*ROW('Water Data'!F65)),NA())</f>
        <v>#N/A</v>
      </c>
      <c r="M71" s="520" t="e">
        <f ca="1">+IF(AND(ISNUMBER(OFFSET('Water Data'!$G$4,0,10*ROW('Water Data'!G65))),'Data Summary'!CB71="Yes"),100-OFFSET('Water Data'!$G$4,0,10*ROW('Water Data'!G65)),NA())</f>
        <v>#N/A</v>
      </c>
      <c r="N71" s="520" t="e">
        <f ca="1">+IF(AND(ISNUMBER(OFFSET('Water Data'!$G$6,0,10*ROW('Water Data'!G65))),'Data Summary'!CC71="Yes"),OFFSET('Water Data'!$G$6,0,10*ROW('Water Data'!G65)),NA())</f>
        <v>#N/A</v>
      </c>
      <c r="O71" s="520" t="e">
        <f ca="1">+IF(AND(ISNUMBER(OFFSET('Water Data'!$G$9,0,10*ROW('Water Data'!G65))),'Data Summary'!CD71="Yes"),OFFSET('Water Data'!$G$9,0,10*ROW('Water Data'!G65)),NA())</f>
        <v>#N/A</v>
      </c>
      <c r="P71" s="520" t="e">
        <f ca="1">+IF(AND(ISNUMBER(OFFSET('Water Data'!$H$4,0,10*ROW('Water Data'!H65))),'Data Summary'!CE71="Yes"),100-OFFSET('Water Data'!$H$4,0,10*ROW('Water Data'!H65)),NA())</f>
        <v>#N/A</v>
      </c>
      <c r="Q71" s="520" t="e">
        <f ca="1">+IF(AND(ISNUMBER(OFFSET('Water Data'!$H$6,0,10*ROW('Water Data'!H65))),'Data Summary'!CF71="Yes"),OFFSET('Water Data'!$H$6,0,10*ROW('Water Data'!H65)),NA())</f>
        <v>#N/A</v>
      </c>
      <c r="R71" s="520" t="e">
        <f ca="1">+IF(AND(ISNUMBER(OFFSET('Water Data'!$H$9,0,10*ROW('Water Data'!H65))),'Data Summary'!CG71="Yes"),OFFSET('Water Data'!$H$9,0,10*ROW('Water Data'!H65)),NA())</f>
        <v>#N/A</v>
      </c>
      <c r="S71" s="520" t="e">
        <f ca="1">+IF(AND(ISNUMBER(OFFSET('Water Data'!$I$4,0,10*ROW('Water Data'!I65))),'Data Summary'!CH71="Yes"),100-OFFSET('Water Data'!$I$4,0,10*ROW('Water Data'!I65)),NA())</f>
        <v>#N/A</v>
      </c>
      <c r="T71" s="520" t="e">
        <f ca="1">+IF(AND(ISNUMBER(OFFSET('Water Data'!$I$6,0,10*ROW('Water Data'!I65))),'Data Summary'!CI71="Yes"),OFFSET('Water Data'!$I$6,0,10*ROW('Water Data'!I65)),NA())</f>
        <v>#N/A</v>
      </c>
      <c r="U71" s="520" t="e">
        <f ca="1">+IF(AND(ISNUMBER(OFFSET('Water Data'!$I$9,0,10*ROW('Water Data'!I65))),'Data Summary'!CJ71="Yes"),OFFSET('Water Data'!$I$9,0,10*ROW('Water Data'!I65)),NA())</f>
        <v>#N/A</v>
      </c>
      <c r="V71" s="521" t="e">
        <f ca="1">+IF(AND(ISNUMBER(OFFSET('Sanitation Data'!$D$4,0,10*ROW('Sanitation Data'!D65))),'Data Summary'!CK71="Yes"),100-OFFSET('Sanitation Data'!$D$4,0,10*ROW('Sanitation Data'!D65)),NA())</f>
        <v>#N/A</v>
      </c>
      <c r="W71" s="521" t="e">
        <f ca="1">+IF(AND(ISNUMBER(OFFSET('Sanitation Data'!$D$6,0,10*ROW('Sanitation Data'!D65))),'Data Summary'!CL71="Yes"),OFFSET('Sanitation Data'!$D$6,0,10*ROW('Sanitation Data'!D65)),NA())</f>
        <v>#N/A</v>
      </c>
      <c r="X71" s="521" t="e">
        <f ca="1">+IF(AND(ISNUMBER(OFFSET('Sanitation Data'!$D$10,0,10*ROW('Sanitation Data'!D65))),'Data Summary'!CM71="Yes"),OFFSET('Sanitation Data'!$D$10,0,10*ROW('Sanitation Data'!D65)),NA())</f>
        <v>#N/A</v>
      </c>
      <c r="Y71" s="521" t="e">
        <f ca="1">+IF(AND(ISNUMBER(OFFSET('Sanitation Data'!$D$11,0,10*ROW('Sanitation Data'!D65))),'Data Summary'!CN71="Yes"),OFFSET('Sanitation Data'!$D$11,0,10*ROW('Sanitation Data'!D65)),NA())</f>
        <v>#N/A</v>
      </c>
      <c r="Z71" s="521" t="e">
        <f ca="1">+IF(AND(ISNUMBER(OFFSET('Sanitation Data'!$D$12,0,10*ROW('Sanitation Data'!D65))),'Data Summary'!CO71="Yes"),OFFSET('Sanitation Data'!$D$12,0,10*ROW('Sanitation Data'!D65)),NA())</f>
        <v>#N/A</v>
      </c>
      <c r="AA71" s="521" t="e">
        <f ca="1">+IF(AND(ISNUMBER(OFFSET('Sanitation Data'!$E$4,0,10*ROW('Sanitation Data'!E65))),'Data Summary'!CP71="Yes"),100-OFFSET('Sanitation Data'!$E$4,0,10*ROW('Sanitation Data'!E65)),NA())</f>
        <v>#N/A</v>
      </c>
      <c r="AB71" s="521" t="e">
        <f ca="1">+IF(AND(ISNUMBER(OFFSET('Sanitation Data'!$E$6,0,10*ROW('Sanitation Data'!E65))),'Data Summary'!CQ71="Yes"),OFFSET('Sanitation Data'!$E$6,0,10*ROW('Sanitation Data'!E65)),NA())</f>
        <v>#N/A</v>
      </c>
      <c r="AC71" s="521" t="e">
        <f ca="1">+IF(AND(ISNUMBER(OFFSET('Sanitation Data'!$E$10,0,10*ROW('Sanitation Data'!E65))),'Data Summary'!CR71="Yes"),OFFSET('Sanitation Data'!$E$10,0,10*ROW('Sanitation Data'!E65)),NA())</f>
        <v>#N/A</v>
      </c>
      <c r="AD71" s="521" t="e">
        <f ca="1">+IF(AND(ISNUMBER(OFFSET('Sanitation Data'!$E$11,0,10*ROW('Sanitation Data'!E65))),'Data Summary'!CS71="Yes"),OFFSET('Sanitation Data'!$E$11,0,10*ROW('Sanitation Data'!E65)),NA())</f>
        <v>#N/A</v>
      </c>
      <c r="AE71" s="521" t="e">
        <f ca="1">+IF(AND(ISNUMBER(OFFSET('Sanitation Data'!$E$12,0,10*ROW('Sanitation Data'!E65))),'Data Summary'!CT71="Yes"),OFFSET('Sanitation Data'!$E$12,0,10*ROW('Sanitation Data'!E65)),NA())</f>
        <v>#N/A</v>
      </c>
      <c r="AF71" s="521" t="e">
        <f ca="1">+IF(AND(ISNUMBER(OFFSET('Sanitation Data'!$F$4,0,10*ROW('Sanitation Data'!F65))),'Data Summary'!CU71="Yes"),100-OFFSET('Sanitation Data'!$F$4,0,10*ROW('Sanitation Data'!F65)),NA())</f>
        <v>#N/A</v>
      </c>
      <c r="AG71" s="521" t="e">
        <f ca="1">+IF(AND(ISNUMBER(OFFSET('Sanitation Data'!$F$6,0,10*ROW('Sanitation Data'!F65))),'Data Summary'!CV71="Yes"),OFFSET('Sanitation Data'!$F$6,0,10*ROW('Sanitation Data'!F65)),NA())</f>
        <v>#N/A</v>
      </c>
      <c r="AH71" s="521" t="e">
        <f ca="1">+IF(AND(ISNUMBER(OFFSET('Sanitation Data'!$F$10,0,10*ROW('Sanitation Data'!F65))),'Data Summary'!CW71="Yes"),OFFSET('Sanitation Data'!$F$10,0,10*ROW('Sanitation Data'!F65)),NA())</f>
        <v>#N/A</v>
      </c>
      <c r="AI71" s="521" t="e">
        <f ca="1">+IF(AND(ISNUMBER(OFFSET('Sanitation Data'!$F$11,0,10*ROW('Sanitation Data'!F65))),'Data Summary'!CX71="Yes"),OFFSET('Sanitation Data'!$F$11,0,10*ROW('Sanitation Data'!F65)),NA())</f>
        <v>#N/A</v>
      </c>
      <c r="AJ71" s="521" t="e">
        <f ca="1">+IF(AND(ISNUMBER(OFFSET('Sanitation Data'!$F$12,0,10*ROW('Sanitation Data'!F65))),'Data Summary'!CY71="Yes"),OFFSET('Sanitation Data'!$F$12,0,10*ROW('Sanitation Data'!F65)),NA())</f>
        <v>#N/A</v>
      </c>
      <c r="AK71" s="521" t="e">
        <f ca="1">+IF(AND(ISNUMBER(OFFSET('Sanitation Data'!$G$4,0,10*ROW('Sanitation Data'!G65))),'Data Summary'!CZ71="Yes"),100-OFFSET('Sanitation Data'!$G$4,0,10*ROW('Sanitation Data'!G65)),NA())</f>
        <v>#N/A</v>
      </c>
      <c r="AL71" s="521" t="e">
        <f ca="1">+IF(AND(ISNUMBER(OFFSET('Sanitation Data'!$G$6,0,10*ROW('Sanitation Data'!G65))),'Data Summary'!DA71="Yes"),OFFSET('Sanitation Data'!$G$6,0,10*ROW('Sanitation Data'!G65)),NA())</f>
        <v>#N/A</v>
      </c>
      <c r="AM71" s="521" t="e">
        <f ca="1">+IF(AND(ISNUMBER(OFFSET('Sanitation Data'!$G$10,0,10*ROW('Sanitation Data'!G65))),'Data Summary'!DB71="Yes"),OFFSET('Sanitation Data'!$G$10,0,10*ROW('Sanitation Data'!G65)),NA())</f>
        <v>#N/A</v>
      </c>
      <c r="AN71" s="521" t="e">
        <f ca="1">+IF(AND(ISNUMBER(OFFSET('Sanitation Data'!$G$11,0,10*ROW('Sanitation Data'!G65))),'Data Summary'!DC71="Yes"),OFFSET('Sanitation Data'!$G$11,0,10*ROW('Sanitation Data'!G65)),NA())</f>
        <v>#N/A</v>
      </c>
      <c r="AO71" s="521" t="e">
        <f ca="1">+IF(AND(ISNUMBER(OFFSET('Sanitation Data'!$G$12,0,10*ROW('Sanitation Data'!G65))),'Data Summary'!DD71="Yes"),OFFSET('Sanitation Data'!$G$12,0,10*ROW('Sanitation Data'!G65)),NA())</f>
        <v>#N/A</v>
      </c>
      <c r="AP71" s="521" t="e">
        <f ca="1">+IF(AND(ISNUMBER(OFFSET('Sanitation Data'!$H$4,0,10*ROW('Sanitation Data'!H65))),'Data Summary'!DE71="Yes"),100-OFFSET('Sanitation Data'!$H$4,0,10*ROW('Sanitation Data'!H65)),NA())</f>
        <v>#N/A</v>
      </c>
      <c r="AQ71" s="521" t="e">
        <f ca="1">+IF(AND(ISNUMBER(OFFSET('Sanitation Data'!$H$6,0,10*ROW('Sanitation Data'!H65))),'Data Summary'!DF71="Yes"),OFFSET('Sanitation Data'!$H$6,0,10*ROW('Sanitation Data'!H65)),NA())</f>
        <v>#N/A</v>
      </c>
      <c r="AR71" s="521" t="e">
        <f ca="1">+IF(AND(ISNUMBER(OFFSET('Sanitation Data'!$H$10,0,10*ROW('Sanitation Data'!H65))),'Data Summary'!DG71="Yes"),OFFSET('Sanitation Data'!$H$10,0,10*ROW('Sanitation Data'!H65)),NA())</f>
        <v>#N/A</v>
      </c>
      <c r="AS71" s="521" t="e">
        <f ca="1">+IF(AND(ISNUMBER(OFFSET('Sanitation Data'!$H$11,0,10*ROW('Sanitation Data'!H65))),'Data Summary'!DH71="Yes"),OFFSET('Sanitation Data'!$H$11,0,10*ROW('Sanitation Data'!H65)),NA())</f>
        <v>#N/A</v>
      </c>
      <c r="AT71" s="521" t="e">
        <f ca="1">+IF(AND(ISNUMBER(OFFSET('Sanitation Data'!$H$12,0,10*ROW('Sanitation Data'!H65))),'Data Summary'!DI71="Yes"),OFFSET('Sanitation Data'!$H$12,0,10*ROW('Sanitation Data'!H65)),NA())</f>
        <v>#N/A</v>
      </c>
      <c r="AU71" s="521" t="e">
        <f ca="1">+IF(AND(ISNUMBER(OFFSET('Sanitation Data'!$I$4,0,10*ROW('Sanitation Data'!I65))),'Data Summary'!DJ71="Yes"),100-OFFSET('Sanitation Data'!$I$4,0,10*ROW('Sanitation Data'!I65)),NA())</f>
        <v>#N/A</v>
      </c>
      <c r="AV71" s="521" t="e">
        <f ca="1">+IF(AND(ISNUMBER(OFFSET('Sanitation Data'!$I$6,0,10*ROW('Sanitation Data'!I65))),'Data Summary'!DK71="Yes"),OFFSET('Sanitation Data'!$I$6,0,10*ROW('Sanitation Data'!I65)),NA())</f>
        <v>#N/A</v>
      </c>
      <c r="AW71" s="521" t="e">
        <f ca="1">+IF(AND(ISNUMBER(OFFSET('Sanitation Data'!$I$10,0,10*ROW('Sanitation Data'!I65))),'Data Summary'!DL71="Yes"),OFFSET('Sanitation Data'!$I$10,0,10*ROW('Sanitation Data'!I65)),NA())</f>
        <v>#N/A</v>
      </c>
      <c r="AX71" s="521" t="e">
        <f ca="1">+IF(AND(ISNUMBER(OFFSET('Sanitation Data'!$I$11,0,10*ROW('Sanitation Data'!I65))),'Data Summary'!DM71="Yes"),OFFSET('Sanitation Data'!$I$11,0,10*ROW('Sanitation Data'!I65)),NA())</f>
        <v>#N/A</v>
      </c>
      <c r="AY71" s="521" t="e">
        <f ca="1">+IF(AND(ISNUMBER(OFFSET('Sanitation Data'!$I$12,0,10*ROW('Sanitation Data'!I65))),'Data Summary'!DN71="Yes"),OFFSET('Sanitation Data'!$I$12,0,10*ROW('Sanitation Data'!I65)),NA())</f>
        <v>#N/A</v>
      </c>
      <c r="AZ71" s="522" t="e">
        <f ca="1">+IF(AND(ISNUMBER(OFFSET('Hygiene Data'!$D$5,0,10*ROW('Hygiene Data'!D65))),'Data Summary'!DO71="Yes"),OFFSET('Hygiene Data'!$D$5,0,10*ROW('Hygiene Data'!D65)),NA())</f>
        <v>#N/A</v>
      </c>
      <c r="BA71" s="522" t="e">
        <f ca="1">+IF(AND(ISNUMBER(OFFSET('Hygiene Data'!$D$7,0,10*ROW('Hygiene Data'!D65))),'Data Summary'!DP71="Yes"),OFFSET('Hygiene Data'!$D$7,0,10*ROW('Hygiene Data'!D65)),NA())</f>
        <v>#N/A</v>
      </c>
      <c r="BB71" s="522" t="e">
        <f ca="1">+IF(AND(ISNUMBER(OFFSET('Hygiene Data'!$D$9,0,10*ROW('Hygiene Data'!D65))),'Data Summary'!DQ71="Yes"),OFFSET('Hygiene Data'!$D$9,0,10*ROW('Hygiene Data'!D65)),NA())</f>
        <v>#N/A</v>
      </c>
      <c r="BC71" s="522" t="e">
        <f ca="1">+IF(AND(ISNUMBER(OFFSET('Hygiene Data'!$E$5,0,10*ROW('Hygiene Data'!E65))),'Data Summary'!DR71="Yes"),OFFSET('Hygiene Data'!$E$5,0,10*ROW('Hygiene Data'!E65)),NA())</f>
        <v>#N/A</v>
      </c>
      <c r="BD71" s="522" t="e">
        <f ca="1">+IF(AND(ISNUMBER(OFFSET('Hygiene Data'!$E$7,0,10*ROW('Hygiene Data'!E65))),'Data Summary'!DS71="Yes"),OFFSET('Hygiene Data'!$E$7,0,10*ROW('Hygiene Data'!E65)),NA())</f>
        <v>#N/A</v>
      </c>
      <c r="BE71" s="522" t="e">
        <f ca="1">+IF(AND(ISNUMBER(OFFSET('Hygiene Data'!$E$9,0,10*ROW('Hygiene Data'!E65))),'Data Summary'!DT71="Yes"),OFFSET('Hygiene Data'!$E$9,0,10*ROW('Hygiene Data'!E65)),NA())</f>
        <v>#N/A</v>
      </c>
      <c r="BF71" s="522" t="e">
        <f ca="1">+IF(AND(ISNUMBER(OFFSET('Hygiene Data'!$F$5,0,10*ROW('Hygiene Data'!F65))),'Data Summary'!DU71="Yes"),OFFSET('Hygiene Data'!$F$5,0,10*ROW('Hygiene Data'!F65)),NA())</f>
        <v>#N/A</v>
      </c>
      <c r="BG71" s="522" t="e">
        <f ca="1">+IF(AND(ISNUMBER(OFFSET('Hygiene Data'!$F$7,0,10*ROW('Hygiene Data'!F65))),'Data Summary'!DV71="Yes"),OFFSET('Hygiene Data'!$F$7,0,10*ROW('Hygiene Data'!F65)),NA())</f>
        <v>#N/A</v>
      </c>
      <c r="BH71" s="522" t="e">
        <f ca="1">+IF(AND(ISNUMBER(OFFSET('Hygiene Data'!$F$9,0,10*ROW('Hygiene Data'!F65))),'Data Summary'!DW71="Yes"),OFFSET('Hygiene Data'!$F$9,0,10*ROW('Hygiene Data'!F65)),NA())</f>
        <v>#N/A</v>
      </c>
      <c r="BI71" s="522" t="e">
        <f ca="1">+IF(AND(ISNUMBER(OFFSET('Hygiene Data'!$G$5,0,10*ROW('Hygiene Data'!G65))),'Data Summary'!DX71="Yes"),OFFSET('Hygiene Data'!$G$5,0,10*ROW('Hygiene Data'!G65)),NA())</f>
        <v>#N/A</v>
      </c>
      <c r="BJ71" s="522" t="e">
        <f ca="1">+IF(AND(ISNUMBER(OFFSET('Hygiene Data'!$G$7,0,10*ROW('Hygiene Data'!G65))),'Data Summary'!DY71="Yes"),OFFSET('Hygiene Data'!$G$7,0,10*ROW('Hygiene Data'!G65)),NA())</f>
        <v>#N/A</v>
      </c>
      <c r="BK71" s="522" t="e">
        <f ca="1">+IF(AND(ISNUMBER(OFFSET('Hygiene Data'!$G$9,0,10*ROW('Hygiene Data'!G65))),'Data Summary'!DZ71="Yes"),OFFSET('Hygiene Data'!$G$9,0,10*ROW('Hygiene Data'!G65)),NA())</f>
        <v>#N/A</v>
      </c>
      <c r="BL71" s="522" t="e">
        <f ca="1">+IF(AND(ISNUMBER(OFFSET('Hygiene Data'!$H$5,0,10*ROW('Hygiene Data'!H65))),'Data Summary'!EA71="Yes"),OFFSET('Hygiene Data'!$H$5,0,10*ROW('Hygiene Data'!H65)),NA())</f>
        <v>#N/A</v>
      </c>
      <c r="BM71" s="522" t="e">
        <f ca="1">+IF(AND(ISNUMBER(OFFSET('Hygiene Data'!$H$7,0,10*ROW('Hygiene Data'!H65))),'Data Summary'!EB71="Yes"),OFFSET('Hygiene Data'!$H$7,0,10*ROW('Hygiene Data'!H65)),NA())</f>
        <v>#N/A</v>
      </c>
      <c r="BN71" s="522" t="e">
        <f ca="1">+IF(AND(ISNUMBER(OFFSET('Hygiene Data'!$H$9,0,10*ROW('Hygiene Data'!H65))),'Data Summary'!EC71="Yes"),OFFSET('Hygiene Data'!$H$9,0,10*ROW('Hygiene Data'!H65)),NA())</f>
        <v>#N/A</v>
      </c>
      <c r="BO71" s="522" t="e">
        <f ca="1">+IF(AND(ISNUMBER(OFFSET('Hygiene Data'!$I$5,0,10*ROW('Hygiene Data'!I65))),'Data Summary'!ED71="Yes"),OFFSET('Hygiene Data'!$I$5,0,10*ROW('Hygiene Data'!I65)),NA())</f>
        <v>#N/A</v>
      </c>
      <c r="BP71" s="522" t="e">
        <f ca="1">+IF(AND(ISNUMBER(OFFSET('Hygiene Data'!$I$7,0,10*ROW('Hygiene Data'!I65))),'Data Summary'!EE71="Yes"),OFFSET('Hygiene Data'!$I$7,0,10*ROW('Hygiene Data'!I65)),NA())</f>
        <v>#N/A</v>
      </c>
      <c r="BQ71" s="522" t="e">
        <f ca="1">+IF(AND(ISNUMBER(OFFSET('Hygiene Data'!$I$9,0,10*ROW('Hygiene Data'!I65))),'Data Summary'!EF71="Yes"),OFFSET('Hygiene Data'!$I$9,0,10*ROW('Hygiene Data'!I65)),NA())</f>
        <v>#N/A</v>
      </c>
    </row>
    <row r="72" spans="1:69" x14ac:dyDescent="0.25">
      <c r="A72" s="518" t="e">
        <f ca="1">+RIGHT('Data Summary'!A72,LEN('Data Summary'!A72)-9)</f>
        <v>#VALUE!</v>
      </c>
      <c r="B72" s="492" t="str">
        <f ca="1">+IF(ISTEXT('Data Summary'!B72),'Data Summary'!B72,"")</f>
        <v/>
      </c>
      <c r="C72" s="519" t="e">
        <f ca="1">+VALUE('Data Summary'!C72)</f>
        <v>#VALUE!</v>
      </c>
      <c r="D72" s="520" t="e">
        <f ca="1">+IF(AND(ISNUMBER(OFFSET('Water Data'!$D$4,0,10*ROW('Water Data'!D66))),'Data Summary'!BS72="Yes"),100-OFFSET('Water Data'!$D$4,0,10*ROW('Water Data'!D66)),NA())</f>
        <v>#N/A</v>
      </c>
      <c r="E72" s="520" t="e">
        <f ca="1">+IF(AND(ISNUMBER(OFFSET('Water Data'!$D$6,0,10*ROW('Water Data'!D66))),'Data Summary'!BT72="Yes"),OFFSET('Water Data'!$D$6,0,10*ROW('Water Data'!D66)),NA())</f>
        <v>#N/A</v>
      </c>
      <c r="F72" s="520" t="e">
        <f ca="1">+IF(AND(ISNUMBER(OFFSET('Water Data'!$D$9,0,10*ROW('Water Data'!D66))),'Data Summary'!BU72="Yes"),OFFSET('Water Data'!$D$9,0,10*ROW('Water Data'!D66)),NA())</f>
        <v>#N/A</v>
      </c>
      <c r="G72" s="520" t="e">
        <f ca="1">+IF(AND(ISNUMBER(OFFSET('Water Data'!$E$4,0,10*ROW('Water Data'!E66))),'Data Summary'!BV72="Yes"),100-OFFSET('Water Data'!$E$4,0,10*ROW('Water Data'!E66)),NA())</f>
        <v>#N/A</v>
      </c>
      <c r="H72" s="520" t="e">
        <f ca="1">+IF(AND(ISNUMBER(OFFSET('Water Data'!$E$6,0,10*ROW('Water Data'!E66))),'Data Summary'!BW72="Yes"),OFFSET('Water Data'!$E$6,0,10*ROW('Water Data'!E66)),NA())</f>
        <v>#N/A</v>
      </c>
      <c r="I72" s="520" t="e">
        <f ca="1">+IF(AND(ISNUMBER(OFFSET('Water Data'!$E$9,0,10*ROW('Water Data'!E66))),'Data Summary'!BX72="Yes"),OFFSET('Water Data'!$E$9,0,10*ROW('Water Data'!E66)),NA())</f>
        <v>#N/A</v>
      </c>
      <c r="J72" s="520" t="e">
        <f ca="1">+IF(AND(ISNUMBER(OFFSET('Water Data'!$F$4,0,10*ROW('Water Data'!F66))),'Data Summary'!BY72="Yes"),100-OFFSET('Water Data'!$F$4,0,10*ROW('Water Data'!F66)),NA())</f>
        <v>#N/A</v>
      </c>
      <c r="K72" s="520" t="e">
        <f ca="1">+IF(AND(ISNUMBER(OFFSET('Water Data'!$F$6,0,10*ROW('Water Data'!F66))),'Data Summary'!BZ72="Yes"),OFFSET('Water Data'!$F$6,0,10*ROW('Water Data'!F66)),NA())</f>
        <v>#N/A</v>
      </c>
      <c r="L72" s="520" t="e">
        <f ca="1">+IF(AND(ISNUMBER(OFFSET('Water Data'!$F$9,0,10*ROW('Water Data'!F66))),'Data Summary'!CA72="Yes"),OFFSET('Water Data'!$F$9,0,10*ROW('Water Data'!F66)),NA())</f>
        <v>#N/A</v>
      </c>
      <c r="M72" s="520" t="e">
        <f ca="1">+IF(AND(ISNUMBER(OFFSET('Water Data'!$G$4,0,10*ROW('Water Data'!G66))),'Data Summary'!CB72="Yes"),100-OFFSET('Water Data'!$G$4,0,10*ROW('Water Data'!G66)),NA())</f>
        <v>#N/A</v>
      </c>
      <c r="N72" s="520" t="e">
        <f ca="1">+IF(AND(ISNUMBER(OFFSET('Water Data'!$G$6,0,10*ROW('Water Data'!G66))),'Data Summary'!CC72="Yes"),OFFSET('Water Data'!$G$6,0,10*ROW('Water Data'!G66)),NA())</f>
        <v>#N/A</v>
      </c>
      <c r="O72" s="520" t="e">
        <f ca="1">+IF(AND(ISNUMBER(OFFSET('Water Data'!$G$9,0,10*ROW('Water Data'!G66))),'Data Summary'!CD72="Yes"),OFFSET('Water Data'!$G$9,0,10*ROW('Water Data'!G66)),NA())</f>
        <v>#N/A</v>
      </c>
      <c r="P72" s="520" t="e">
        <f ca="1">+IF(AND(ISNUMBER(OFFSET('Water Data'!$H$4,0,10*ROW('Water Data'!H66))),'Data Summary'!CE72="Yes"),100-OFFSET('Water Data'!$H$4,0,10*ROW('Water Data'!H66)),NA())</f>
        <v>#N/A</v>
      </c>
      <c r="Q72" s="520" t="e">
        <f ca="1">+IF(AND(ISNUMBER(OFFSET('Water Data'!$H$6,0,10*ROW('Water Data'!H66))),'Data Summary'!CF72="Yes"),OFFSET('Water Data'!$H$6,0,10*ROW('Water Data'!H66)),NA())</f>
        <v>#N/A</v>
      </c>
      <c r="R72" s="520" t="e">
        <f ca="1">+IF(AND(ISNUMBER(OFFSET('Water Data'!$H$9,0,10*ROW('Water Data'!H66))),'Data Summary'!CG72="Yes"),OFFSET('Water Data'!$H$9,0,10*ROW('Water Data'!H66)),NA())</f>
        <v>#N/A</v>
      </c>
      <c r="S72" s="520" t="e">
        <f ca="1">+IF(AND(ISNUMBER(OFFSET('Water Data'!$I$4,0,10*ROW('Water Data'!I66))),'Data Summary'!CH72="Yes"),100-OFFSET('Water Data'!$I$4,0,10*ROW('Water Data'!I66)),NA())</f>
        <v>#N/A</v>
      </c>
      <c r="T72" s="520" t="e">
        <f ca="1">+IF(AND(ISNUMBER(OFFSET('Water Data'!$I$6,0,10*ROW('Water Data'!I66))),'Data Summary'!CI72="Yes"),OFFSET('Water Data'!$I$6,0,10*ROW('Water Data'!I66)),NA())</f>
        <v>#N/A</v>
      </c>
      <c r="U72" s="520" t="e">
        <f ca="1">+IF(AND(ISNUMBER(OFFSET('Water Data'!$I$9,0,10*ROW('Water Data'!I66))),'Data Summary'!CJ72="Yes"),OFFSET('Water Data'!$I$9,0,10*ROW('Water Data'!I66)),NA())</f>
        <v>#N/A</v>
      </c>
      <c r="V72" s="521" t="e">
        <f ca="1">+IF(AND(ISNUMBER(OFFSET('Sanitation Data'!$D$4,0,10*ROW('Sanitation Data'!D66))),'Data Summary'!CK72="Yes"),100-OFFSET('Sanitation Data'!$D$4,0,10*ROW('Sanitation Data'!D66)),NA())</f>
        <v>#N/A</v>
      </c>
      <c r="W72" s="521" t="e">
        <f ca="1">+IF(AND(ISNUMBER(OFFSET('Sanitation Data'!$D$6,0,10*ROW('Sanitation Data'!D66))),'Data Summary'!CL72="Yes"),OFFSET('Sanitation Data'!$D$6,0,10*ROW('Sanitation Data'!D66)),NA())</f>
        <v>#N/A</v>
      </c>
      <c r="X72" s="521" t="e">
        <f ca="1">+IF(AND(ISNUMBER(OFFSET('Sanitation Data'!$D$10,0,10*ROW('Sanitation Data'!D66))),'Data Summary'!CM72="Yes"),OFFSET('Sanitation Data'!$D$10,0,10*ROW('Sanitation Data'!D66)),NA())</f>
        <v>#N/A</v>
      </c>
      <c r="Y72" s="521" t="e">
        <f ca="1">+IF(AND(ISNUMBER(OFFSET('Sanitation Data'!$D$11,0,10*ROW('Sanitation Data'!D66))),'Data Summary'!CN72="Yes"),OFFSET('Sanitation Data'!$D$11,0,10*ROW('Sanitation Data'!D66)),NA())</f>
        <v>#N/A</v>
      </c>
      <c r="Z72" s="521" t="e">
        <f ca="1">+IF(AND(ISNUMBER(OFFSET('Sanitation Data'!$D$12,0,10*ROW('Sanitation Data'!D66))),'Data Summary'!CO72="Yes"),OFFSET('Sanitation Data'!$D$12,0,10*ROW('Sanitation Data'!D66)),NA())</f>
        <v>#N/A</v>
      </c>
      <c r="AA72" s="521" t="e">
        <f ca="1">+IF(AND(ISNUMBER(OFFSET('Sanitation Data'!$E$4,0,10*ROW('Sanitation Data'!E66))),'Data Summary'!CP72="Yes"),100-OFFSET('Sanitation Data'!$E$4,0,10*ROW('Sanitation Data'!E66)),NA())</f>
        <v>#N/A</v>
      </c>
      <c r="AB72" s="521" t="e">
        <f ca="1">+IF(AND(ISNUMBER(OFFSET('Sanitation Data'!$E$6,0,10*ROW('Sanitation Data'!E66))),'Data Summary'!CQ72="Yes"),OFFSET('Sanitation Data'!$E$6,0,10*ROW('Sanitation Data'!E66)),NA())</f>
        <v>#N/A</v>
      </c>
      <c r="AC72" s="521" t="e">
        <f ca="1">+IF(AND(ISNUMBER(OFFSET('Sanitation Data'!$E$10,0,10*ROW('Sanitation Data'!E66))),'Data Summary'!CR72="Yes"),OFFSET('Sanitation Data'!$E$10,0,10*ROW('Sanitation Data'!E66)),NA())</f>
        <v>#N/A</v>
      </c>
      <c r="AD72" s="521" t="e">
        <f ca="1">+IF(AND(ISNUMBER(OFFSET('Sanitation Data'!$E$11,0,10*ROW('Sanitation Data'!E66))),'Data Summary'!CS72="Yes"),OFFSET('Sanitation Data'!$E$11,0,10*ROW('Sanitation Data'!E66)),NA())</f>
        <v>#N/A</v>
      </c>
      <c r="AE72" s="521" t="e">
        <f ca="1">+IF(AND(ISNUMBER(OFFSET('Sanitation Data'!$E$12,0,10*ROW('Sanitation Data'!E66))),'Data Summary'!CT72="Yes"),OFFSET('Sanitation Data'!$E$12,0,10*ROW('Sanitation Data'!E66)),NA())</f>
        <v>#N/A</v>
      </c>
      <c r="AF72" s="521" t="e">
        <f ca="1">+IF(AND(ISNUMBER(OFFSET('Sanitation Data'!$F$4,0,10*ROW('Sanitation Data'!F66))),'Data Summary'!CU72="Yes"),100-OFFSET('Sanitation Data'!$F$4,0,10*ROW('Sanitation Data'!F66)),NA())</f>
        <v>#N/A</v>
      </c>
      <c r="AG72" s="521" t="e">
        <f ca="1">+IF(AND(ISNUMBER(OFFSET('Sanitation Data'!$F$6,0,10*ROW('Sanitation Data'!F66))),'Data Summary'!CV72="Yes"),OFFSET('Sanitation Data'!$F$6,0,10*ROW('Sanitation Data'!F66)),NA())</f>
        <v>#N/A</v>
      </c>
      <c r="AH72" s="521" t="e">
        <f ca="1">+IF(AND(ISNUMBER(OFFSET('Sanitation Data'!$F$10,0,10*ROW('Sanitation Data'!F66))),'Data Summary'!CW72="Yes"),OFFSET('Sanitation Data'!$F$10,0,10*ROW('Sanitation Data'!F66)),NA())</f>
        <v>#N/A</v>
      </c>
      <c r="AI72" s="521" t="e">
        <f ca="1">+IF(AND(ISNUMBER(OFFSET('Sanitation Data'!$F$11,0,10*ROW('Sanitation Data'!F66))),'Data Summary'!CX72="Yes"),OFFSET('Sanitation Data'!$F$11,0,10*ROW('Sanitation Data'!F66)),NA())</f>
        <v>#N/A</v>
      </c>
      <c r="AJ72" s="521" t="e">
        <f ca="1">+IF(AND(ISNUMBER(OFFSET('Sanitation Data'!$F$12,0,10*ROW('Sanitation Data'!F66))),'Data Summary'!CY72="Yes"),OFFSET('Sanitation Data'!$F$12,0,10*ROW('Sanitation Data'!F66)),NA())</f>
        <v>#N/A</v>
      </c>
      <c r="AK72" s="521" t="e">
        <f ca="1">+IF(AND(ISNUMBER(OFFSET('Sanitation Data'!$G$4,0,10*ROW('Sanitation Data'!G66))),'Data Summary'!CZ72="Yes"),100-OFFSET('Sanitation Data'!$G$4,0,10*ROW('Sanitation Data'!G66)),NA())</f>
        <v>#N/A</v>
      </c>
      <c r="AL72" s="521" t="e">
        <f ca="1">+IF(AND(ISNUMBER(OFFSET('Sanitation Data'!$G$6,0,10*ROW('Sanitation Data'!G66))),'Data Summary'!DA72="Yes"),OFFSET('Sanitation Data'!$G$6,0,10*ROW('Sanitation Data'!G66)),NA())</f>
        <v>#N/A</v>
      </c>
      <c r="AM72" s="521" t="e">
        <f ca="1">+IF(AND(ISNUMBER(OFFSET('Sanitation Data'!$G$10,0,10*ROW('Sanitation Data'!G66))),'Data Summary'!DB72="Yes"),OFFSET('Sanitation Data'!$G$10,0,10*ROW('Sanitation Data'!G66)),NA())</f>
        <v>#N/A</v>
      </c>
      <c r="AN72" s="521" t="e">
        <f ca="1">+IF(AND(ISNUMBER(OFFSET('Sanitation Data'!$G$11,0,10*ROW('Sanitation Data'!G66))),'Data Summary'!DC72="Yes"),OFFSET('Sanitation Data'!$G$11,0,10*ROW('Sanitation Data'!G66)),NA())</f>
        <v>#N/A</v>
      </c>
      <c r="AO72" s="521" t="e">
        <f ca="1">+IF(AND(ISNUMBER(OFFSET('Sanitation Data'!$G$12,0,10*ROW('Sanitation Data'!G66))),'Data Summary'!DD72="Yes"),OFFSET('Sanitation Data'!$G$12,0,10*ROW('Sanitation Data'!G66)),NA())</f>
        <v>#N/A</v>
      </c>
      <c r="AP72" s="521" t="e">
        <f ca="1">+IF(AND(ISNUMBER(OFFSET('Sanitation Data'!$H$4,0,10*ROW('Sanitation Data'!H66))),'Data Summary'!DE72="Yes"),100-OFFSET('Sanitation Data'!$H$4,0,10*ROW('Sanitation Data'!H66)),NA())</f>
        <v>#N/A</v>
      </c>
      <c r="AQ72" s="521" t="e">
        <f ca="1">+IF(AND(ISNUMBER(OFFSET('Sanitation Data'!$H$6,0,10*ROW('Sanitation Data'!H66))),'Data Summary'!DF72="Yes"),OFFSET('Sanitation Data'!$H$6,0,10*ROW('Sanitation Data'!H66)),NA())</f>
        <v>#N/A</v>
      </c>
      <c r="AR72" s="521" t="e">
        <f ca="1">+IF(AND(ISNUMBER(OFFSET('Sanitation Data'!$H$10,0,10*ROW('Sanitation Data'!H66))),'Data Summary'!DG72="Yes"),OFFSET('Sanitation Data'!$H$10,0,10*ROW('Sanitation Data'!H66)),NA())</f>
        <v>#N/A</v>
      </c>
      <c r="AS72" s="521" t="e">
        <f ca="1">+IF(AND(ISNUMBER(OFFSET('Sanitation Data'!$H$11,0,10*ROW('Sanitation Data'!H66))),'Data Summary'!DH72="Yes"),OFFSET('Sanitation Data'!$H$11,0,10*ROW('Sanitation Data'!H66)),NA())</f>
        <v>#N/A</v>
      </c>
      <c r="AT72" s="521" t="e">
        <f ca="1">+IF(AND(ISNUMBER(OFFSET('Sanitation Data'!$H$12,0,10*ROW('Sanitation Data'!H66))),'Data Summary'!DI72="Yes"),OFFSET('Sanitation Data'!$H$12,0,10*ROW('Sanitation Data'!H66)),NA())</f>
        <v>#N/A</v>
      </c>
      <c r="AU72" s="521" t="e">
        <f ca="1">+IF(AND(ISNUMBER(OFFSET('Sanitation Data'!$I$4,0,10*ROW('Sanitation Data'!I66))),'Data Summary'!DJ72="Yes"),100-OFFSET('Sanitation Data'!$I$4,0,10*ROW('Sanitation Data'!I66)),NA())</f>
        <v>#N/A</v>
      </c>
      <c r="AV72" s="521" t="e">
        <f ca="1">+IF(AND(ISNUMBER(OFFSET('Sanitation Data'!$I$6,0,10*ROW('Sanitation Data'!I66))),'Data Summary'!DK72="Yes"),OFFSET('Sanitation Data'!$I$6,0,10*ROW('Sanitation Data'!I66)),NA())</f>
        <v>#N/A</v>
      </c>
      <c r="AW72" s="521" t="e">
        <f ca="1">+IF(AND(ISNUMBER(OFFSET('Sanitation Data'!$I$10,0,10*ROW('Sanitation Data'!I66))),'Data Summary'!DL72="Yes"),OFFSET('Sanitation Data'!$I$10,0,10*ROW('Sanitation Data'!I66)),NA())</f>
        <v>#N/A</v>
      </c>
      <c r="AX72" s="521" t="e">
        <f ca="1">+IF(AND(ISNUMBER(OFFSET('Sanitation Data'!$I$11,0,10*ROW('Sanitation Data'!I66))),'Data Summary'!DM72="Yes"),OFFSET('Sanitation Data'!$I$11,0,10*ROW('Sanitation Data'!I66)),NA())</f>
        <v>#N/A</v>
      </c>
      <c r="AY72" s="521" t="e">
        <f ca="1">+IF(AND(ISNUMBER(OFFSET('Sanitation Data'!$I$12,0,10*ROW('Sanitation Data'!I66))),'Data Summary'!DN72="Yes"),OFFSET('Sanitation Data'!$I$12,0,10*ROW('Sanitation Data'!I66)),NA())</f>
        <v>#N/A</v>
      </c>
      <c r="AZ72" s="522" t="e">
        <f ca="1">+IF(AND(ISNUMBER(OFFSET('Hygiene Data'!$D$5,0,10*ROW('Hygiene Data'!D66))),'Data Summary'!DO72="Yes"),OFFSET('Hygiene Data'!$D$5,0,10*ROW('Hygiene Data'!D66)),NA())</f>
        <v>#N/A</v>
      </c>
      <c r="BA72" s="522" t="e">
        <f ca="1">+IF(AND(ISNUMBER(OFFSET('Hygiene Data'!$D$7,0,10*ROW('Hygiene Data'!D66))),'Data Summary'!DP72="Yes"),OFFSET('Hygiene Data'!$D$7,0,10*ROW('Hygiene Data'!D66)),NA())</f>
        <v>#N/A</v>
      </c>
      <c r="BB72" s="522" t="e">
        <f ca="1">+IF(AND(ISNUMBER(OFFSET('Hygiene Data'!$D$9,0,10*ROW('Hygiene Data'!D66))),'Data Summary'!DQ72="Yes"),OFFSET('Hygiene Data'!$D$9,0,10*ROW('Hygiene Data'!D66)),NA())</f>
        <v>#N/A</v>
      </c>
      <c r="BC72" s="522" t="e">
        <f ca="1">+IF(AND(ISNUMBER(OFFSET('Hygiene Data'!$E$5,0,10*ROW('Hygiene Data'!E66))),'Data Summary'!DR72="Yes"),OFFSET('Hygiene Data'!$E$5,0,10*ROW('Hygiene Data'!E66)),NA())</f>
        <v>#N/A</v>
      </c>
      <c r="BD72" s="522" t="e">
        <f ca="1">+IF(AND(ISNUMBER(OFFSET('Hygiene Data'!$E$7,0,10*ROW('Hygiene Data'!E66))),'Data Summary'!DS72="Yes"),OFFSET('Hygiene Data'!$E$7,0,10*ROW('Hygiene Data'!E66)),NA())</f>
        <v>#N/A</v>
      </c>
      <c r="BE72" s="522" t="e">
        <f ca="1">+IF(AND(ISNUMBER(OFFSET('Hygiene Data'!$E$9,0,10*ROW('Hygiene Data'!E66))),'Data Summary'!DT72="Yes"),OFFSET('Hygiene Data'!$E$9,0,10*ROW('Hygiene Data'!E66)),NA())</f>
        <v>#N/A</v>
      </c>
      <c r="BF72" s="522" t="e">
        <f ca="1">+IF(AND(ISNUMBER(OFFSET('Hygiene Data'!$F$5,0,10*ROW('Hygiene Data'!F66))),'Data Summary'!DU72="Yes"),OFFSET('Hygiene Data'!$F$5,0,10*ROW('Hygiene Data'!F66)),NA())</f>
        <v>#N/A</v>
      </c>
      <c r="BG72" s="522" t="e">
        <f ca="1">+IF(AND(ISNUMBER(OFFSET('Hygiene Data'!$F$7,0,10*ROW('Hygiene Data'!F66))),'Data Summary'!DV72="Yes"),OFFSET('Hygiene Data'!$F$7,0,10*ROW('Hygiene Data'!F66)),NA())</f>
        <v>#N/A</v>
      </c>
      <c r="BH72" s="522" t="e">
        <f ca="1">+IF(AND(ISNUMBER(OFFSET('Hygiene Data'!$F$9,0,10*ROW('Hygiene Data'!F66))),'Data Summary'!DW72="Yes"),OFFSET('Hygiene Data'!$F$9,0,10*ROW('Hygiene Data'!F66)),NA())</f>
        <v>#N/A</v>
      </c>
      <c r="BI72" s="522" t="e">
        <f ca="1">+IF(AND(ISNUMBER(OFFSET('Hygiene Data'!$G$5,0,10*ROW('Hygiene Data'!G66))),'Data Summary'!DX72="Yes"),OFFSET('Hygiene Data'!$G$5,0,10*ROW('Hygiene Data'!G66)),NA())</f>
        <v>#N/A</v>
      </c>
      <c r="BJ72" s="522" t="e">
        <f ca="1">+IF(AND(ISNUMBER(OFFSET('Hygiene Data'!$G$7,0,10*ROW('Hygiene Data'!G66))),'Data Summary'!DY72="Yes"),OFFSET('Hygiene Data'!$G$7,0,10*ROW('Hygiene Data'!G66)),NA())</f>
        <v>#N/A</v>
      </c>
      <c r="BK72" s="522" t="e">
        <f ca="1">+IF(AND(ISNUMBER(OFFSET('Hygiene Data'!$G$9,0,10*ROW('Hygiene Data'!G66))),'Data Summary'!DZ72="Yes"),OFFSET('Hygiene Data'!$G$9,0,10*ROW('Hygiene Data'!G66)),NA())</f>
        <v>#N/A</v>
      </c>
      <c r="BL72" s="522" t="e">
        <f ca="1">+IF(AND(ISNUMBER(OFFSET('Hygiene Data'!$H$5,0,10*ROW('Hygiene Data'!H66))),'Data Summary'!EA72="Yes"),OFFSET('Hygiene Data'!$H$5,0,10*ROW('Hygiene Data'!H66)),NA())</f>
        <v>#N/A</v>
      </c>
      <c r="BM72" s="522" t="e">
        <f ca="1">+IF(AND(ISNUMBER(OFFSET('Hygiene Data'!$H$7,0,10*ROW('Hygiene Data'!H66))),'Data Summary'!EB72="Yes"),OFFSET('Hygiene Data'!$H$7,0,10*ROW('Hygiene Data'!H66)),NA())</f>
        <v>#N/A</v>
      </c>
      <c r="BN72" s="522" t="e">
        <f ca="1">+IF(AND(ISNUMBER(OFFSET('Hygiene Data'!$H$9,0,10*ROW('Hygiene Data'!H66))),'Data Summary'!EC72="Yes"),OFFSET('Hygiene Data'!$H$9,0,10*ROW('Hygiene Data'!H66)),NA())</f>
        <v>#N/A</v>
      </c>
      <c r="BO72" s="522" t="e">
        <f ca="1">+IF(AND(ISNUMBER(OFFSET('Hygiene Data'!$I$5,0,10*ROW('Hygiene Data'!I66))),'Data Summary'!ED72="Yes"),OFFSET('Hygiene Data'!$I$5,0,10*ROW('Hygiene Data'!I66)),NA())</f>
        <v>#N/A</v>
      </c>
      <c r="BP72" s="522" t="e">
        <f ca="1">+IF(AND(ISNUMBER(OFFSET('Hygiene Data'!$I$7,0,10*ROW('Hygiene Data'!I66))),'Data Summary'!EE72="Yes"),OFFSET('Hygiene Data'!$I$7,0,10*ROW('Hygiene Data'!I66)),NA())</f>
        <v>#N/A</v>
      </c>
      <c r="BQ72" s="522" t="e">
        <f ca="1">+IF(AND(ISNUMBER(OFFSET('Hygiene Data'!$I$9,0,10*ROW('Hygiene Data'!I66))),'Data Summary'!EF72="Yes"),OFFSET('Hygiene Data'!$I$9,0,10*ROW('Hygiene Data'!I66)),NA())</f>
        <v>#N/A</v>
      </c>
    </row>
    <row r="73" spans="1:69" x14ac:dyDescent="0.25">
      <c r="A73" s="518" t="e">
        <f ca="1">+RIGHT('Data Summary'!A73,LEN('Data Summary'!A73)-9)</f>
        <v>#VALUE!</v>
      </c>
      <c r="B73" s="492" t="str">
        <f ca="1">+IF(ISTEXT('Data Summary'!B73),'Data Summary'!B73,"")</f>
        <v/>
      </c>
      <c r="C73" s="519" t="e">
        <f ca="1">+VALUE('Data Summary'!C73)</f>
        <v>#VALUE!</v>
      </c>
      <c r="D73" s="520" t="e">
        <f ca="1">+IF(AND(ISNUMBER(OFFSET('Water Data'!$D$4,0,10*ROW('Water Data'!D67))),'Data Summary'!BS73="Yes"),100-OFFSET('Water Data'!$D$4,0,10*ROW('Water Data'!D67)),NA())</f>
        <v>#N/A</v>
      </c>
      <c r="E73" s="520" t="e">
        <f ca="1">+IF(AND(ISNUMBER(OFFSET('Water Data'!$D$6,0,10*ROW('Water Data'!D67))),'Data Summary'!BT73="Yes"),OFFSET('Water Data'!$D$6,0,10*ROW('Water Data'!D67)),NA())</f>
        <v>#N/A</v>
      </c>
      <c r="F73" s="520" t="e">
        <f ca="1">+IF(AND(ISNUMBER(OFFSET('Water Data'!$D$9,0,10*ROW('Water Data'!D67))),'Data Summary'!BU73="Yes"),OFFSET('Water Data'!$D$9,0,10*ROW('Water Data'!D67)),NA())</f>
        <v>#N/A</v>
      </c>
      <c r="G73" s="520" t="e">
        <f ca="1">+IF(AND(ISNUMBER(OFFSET('Water Data'!$E$4,0,10*ROW('Water Data'!E67))),'Data Summary'!BV73="Yes"),100-OFFSET('Water Data'!$E$4,0,10*ROW('Water Data'!E67)),NA())</f>
        <v>#N/A</v>
      </c>
      <c r="H73" s="520" t="e">
        <f ca="1">+IF(AND(ISNUMBER(OFFSET('Water Data'!$E$6,0,10*ROW('Water Data'!E67))),'Data Summary'!BW73="Yes"),OFFSET('Water Data'!$E$6,0,10*ROW('Water Data'!E67)),NA())</f>
        <v>#N/A</v>
      </c>
      <c r="I73" s="520" t="e">
        <f ca="1">+IF(AND(ISNUMBER(OFFSET('Water Data'!$E$9,0,10*ROW('Water Data'!E67))),'Data Summary'!BX73="Yes"),OFFSET('Water Data'!$E$9,0,10*ROW('Water Data'!E67)),NA())</f>
        <v>#N/A</v>
      </c>
      <c r="J73" s="520" t="e">
        <f ca="1">+IF(AND(ISNUMBER(OFFSET('Water Data'!$F$4,0,10*ROW('Water Data'!F67))),'Data Summary'!BY73="Yes"),100-OFFSET('Water Data'!$F$4,0,10*ROW('Water Data'!F67)),NA())</f>
        <v>#N/A</v>
      </c>
      <c r="K73" s="520" t="e">
        <f ca="1">+IF(AND(ISNUMBER(OFFSET('Water Data'!$F$6,0,10*ROW('Water Data'!F67))),'Data Summary'!BZ73="Yes"),OFFSET('Water Data'!$F$6,0,10*ROW('Water Data'!F67)),NA())</f>
        <v>#N/A</v>
      </c>
      <c r="L73" s="520" t="e">
        <f ca="1">+IF(AND(ISNUMBER(OFFSET('Water Data'!$F$9,0,10*ROW('Water Data'!F67))),'Data Summary'!CA73="Yes"),OFFSET('Water Data'!$F$9,0,10*ROW('Water Data'!F67)),NA())</f>
        <v>#N/A</v>
      </c>
      <c r="M73" s="520" t="e">
        <f ca="1">+IF(AND(ISNUMBER(OFFSET('Water Data'!$G$4,0,10*ROW('Water Data'!G67))),'Data Summary'!CB73="Yes"),100-OFFSET('Water Data'!$G$4,0,10*ROW('Water Data'!G67)),NA())</f>
        <v>#N/A</v>
      </c>
      <c r="N73" s="520" t="e">
        <f ca="1">+IF(AND(ISNUMBER(OFFSET('Water Data'!$G$6,0,10*ROW('Water Data'!G67))),'Data Summary'!CC73="Yes"),OFFSET('Water Data'!$G$6,0,10*ROW('Water Data'!G67)),NA())</f>
        <v>#N/A</v>
      </c>
      <c r="O73" s="520" t="e">
        <f ca="1">+IF(AND(ISNUMBER(OFFSET('Water Data'!$G$9,0,10*ROW('Water Data'!G67))),'Data Summary'!CD73="Yes"),OFFSET('Water Data'!$G$9,0,10*ROW('Water Data'!G67)),NA())</f>
        <v>#N/A</v>
      </c>
      <c r="P73" s="520" t="e">
        <f ca="1">+IF(AND(ISNUMBER(OFFSET('Water Data'!$H$4,0,10*ROW('Water Data'!H67))),'Data Summary'!CE73="Yes"),100-OFFSET('Water Data'!$H$4,0,10*ROW('Water Data'!H67)),NA())</f>
        <v>#N/A</v>
      </c>
      <c r="Q73" s="520" t="e">
        <f ca="1">+IF(AND(ISNUMBER(OFFSET('Water Data'!$H$6,0,10*ROW('Water Data'!H67))),'Data Summary'!CF73="Yes"),OFFSET('Water Data'!$H$6,0,10*ROW('Water Data'!H67)),NA())</f>
        <v>#N/A</v>
      </c>
      <c r="R73" s="520" t="e">
        <f ca="1">+IF(AND(ISNUMBER(OFFSET('Water Data'!$H$9,0,10*ROW('Water Data'!H67))),'Data Summary'!CG73="Yes"),OFFSET('Water Data'!$H$9,0,10*ROW('Water Data'!H67)),NA())</f>
        <v>#N/A</v>
      </c>
      <c r="S73" s="520" t="e">
        <f ca="1">+IF(AND(ISNUMBER(OFFSET('Water Data'!$I$4,0,10*ROW('Water Data'!I67))),'Data Summary'!CH73="Yes"),100-OFFSET('Water Data'!$I$4,0,10*ROW('Water Data'!I67)),NA())</f>
        <v>#N/A</v>
      </c>
      <c r="T73" s="520" t="e">
        <f ca="1">+IF(AND(ISNUMBER(OFFSET('Water Data'!$I$6,0,10*ROW('Water Data'!I67))),'Data Summary'!CI73="Yes"),OFFSET('Water Data'!$I$6,0,10*ROW('Water Data'!I67)),NA())</f>
        <v>#N/A</v>
      </c>
      <c r="U73" s="520" t="e">
        <f ca="1">+IF(AND(ISNUMBER(OFFSET('Water Data'!$I$9,0,10*ROW('Water Data'!I67))),'Data Summary'!CJ73="Yes"),OFFSET('Water Data'!$I$9,0,10*ROW('Water Data'!I67)),NA())</f>
        <v>#N/A</v>
      </c>
      <c r="V73" s="521" t="e">
        <f ca="1">+IF(AND(ISNUMBER(OFFSET('Sanitation Data'!$D$4,0,10*ROW('Sanitation Data'!D67))),'Data Summary'!CK73="Yes"),100-OFFSET('Sanitation Data'!$D$4,0,10*ROW('Sanitation Data'!D67)),NA())</f>
        <v>#N/A</v>
      </c>
      <c r="W73" s="521" t="e">
        <f ca="1">+IF(AND(ISNUMBER(OFFSET('Sanitation Data'!$D$6,0,10*ROW('Sanitation Data'!D67))),'Data Summary'!CL73="Yes"),OFFSET('Sanitation Data'!$D$6,0,10*ROW('Sanitation Data'!D67)),NA())</f>
        <v>#N/A</v>
      </c>
      <c r="X73" s="521" t="e">
        <f ca="1">+IF(AND(ISNUMBER(OFFSET('Sanitation Data'!$D$10,0,10*ROW('Sanitation Data'!D67))),'Data Summary'!CM73="Yes"),OFFSET('Sanitation Data'!$D$10,0,10*ROW('Sanitation Data'!D67)),NA())</f>
        <v>#N/A</v>
      </c>
      <c r="Y73" s="521" t="e">
        <f ca="1">+IF(AND(ISNUMBER(OFFSET('Sanitation Data'!$D$11,0,10*ROW('Sanitation Data'!D67))),'Data Summary'!CN73="Yes"),OFFSET('Sanitation Data'!$D$11,0,10*ROW('Sanitation Data'!D67)),NA())</f>
        <v>#N/A</v>
      </c>
      <c r="Z73" s="521" t="e">
        <f ca="1">+IF(AND(ISNUMBER(OFFSET('Sanitation Data'!$D$12,0,10*ROW('Sanitation Data'!D67))),'Data Summary'!CO73="Yes"),OFFSET('Sanitation Data'!$D$12,0,10*ROW('Sanitation Data'!D67)),NA())</f>
        <v>#N/A</v>
      </c>
      <c r="AA73" s="521" t="e">
        <f ca="1">+IF(AND(ISNUMBER(OFFSET('Sanitation Data'!$E$4,0,10*ROW('Sanitation Data'!E67))),'Data Summary'!CP73="Yes"),100-OFFSET('Sanitation Data'!$E$4,0,10*ROW('Sanitation Data'!E67)),NA())</f>
        <v>#N/A</v>
      </c>
      <c r="AB73" s="521" t="e">
        <f ca="1">+IF(AND(ISNUMBER(OFFSET('Sanitation Data'!$E$6,0,10*ROW('Sanitation Data'!E67))),'Data Summary'!CQ73="Yes"),OFFSET('Sanitation Data'!$E$6,0,10*ROW('Sanitation Data'!E67)),NA())</f>
        <v>#N/A</v>
      </c>
      <c r="AC73" s="521" t="e">
        <f ca="1">+IF(AND(ISNUMBER(OFFSET('Sanitation Data'!$E$10,0,10*ROW('Sanitation Data'!E67))),'Data Summary'!CR73="Yes"),OFFSET('Sanitation Data'!$E$10,0,10*ROW('Sanitation Data'!E67)),NA())</f>
        <v>#N/A</v>
      </c>
      <c r="AD73" s="521" t="e">
        <f ca="1">+IF(AND(ISNUMBER(OFFSET('Sanitation Data'!$E$11,0,10*ROW('Sanitation Data'!E67))),'Data Summary'!CS73="Yes"),OFFSET('Sanitation Data'!$E$11,0,10*ROW('Sanitation Data'!E67)),NA())</f>
        <v>#N/A</v>
      </c>
      <c r="AE73" s="521" t="e">
        <f ca="1">+IF(AND(ISNUMBER(OFFSET('Sanitation Data'!$E$12,0,10*ROW('Sanitation Data'!E67))),'Data Summary'!CT73="Yes"),OFFSET('Sanitation Data'!$E$12,0,10*ROW('Sanitation Data'!E67)),NA())</f>
        <v>#N/A</v>
      </c>
      <c r="AF73" s="521" t="e">
        <f ca="1">+IF(AND(ISNUMBER(OFFSET('Sanitation Data'!$F$4,0,10*ROW('Sanitation Data'!F67))),'Data Summary'!CU73="Yes"),100-OFFSET('Sanitation Data'!$F$4,0,10*ROW('Sanitation Data'!F67)),NA())</f>
        <v>#N/A</v>
      </c>
      <c r="AG73" s="521" t="e">
        <f ca="1">+IF(AND(ISNUMBER(OFFSET('Sanitation Data'!$F$6,0,10*ROW('Sanitation Data'!F67))),'Data Summary'!CV73="Yes"),OFFSET('Sanitation Data'!$F$6,0,10*ROW('Sanitation Data'!F67)),NA())</f>
        <v>#N/A</v>
      </c>
      <c r="AH73" s="521" t="e">
        <f ca="1">+IF(AND(ISNUMBER(OFFSET('Sanitation Data'!$F$10,0,10*ROW('Sanitation Data'!F67))),'Data Summary'!CW73="Yes"),OFFSET('Sanitation Data'!$F$10,0,10*ROW('Sanitation Data'!F67)),NA())</f>
        <v>#N/A</v>
      </c>
      <c r="AI73" s="521" t="e">
        <f ca="1">+IF(AND(ISNUMBER(OFFSET('Sanitation Data'!$F$11,0,10*ROW('Sanitation Data'!F67))),'Data Summary'!CX73="Yes"),OFFSET('Sanitation Data'!$F$11,0,10*ROW('Sanitation Data'!F67)),NA())</f>
        <v>#N/A</v>
      </c>
      <c r="AJ73" s="521" t="e">
        <f ca="1">+IF(AND(ISNUMBER(OFFSET('Sanitation Data'!$F$12,0,10*ROW('Sanitation Data'!F67))),'Data Summary'!CY73="Yes"),OFFSET('Sanitation Data'!$F$12,0,10*ROW('Sanitation Data'!F67)),NA())</f>
        <v>#N/A</v>
      </c>
      <c r="AK73" s="521" t="e">
        <f ca="1">+IF(AND(ISNUMBER(OFFSET('Sanitation Data'!$G$4,0,10*ROW('Sanitation Data'!G67))),'Data Summary'!CZ73="Yes"),100-OFFSET('Sanitation Data'!$G$4,0,10*ROW('Sanitation Data'!G67)),NA())</f>
        <v>#N/A</v>
      </c>
      <c r="AL73" s="521" t="e">
        <f ca="1">+IF(AND(ISNUMBER(OFFSET('Sanitation Data'!$G$6,0,10*ROW('Sanitation Data'!G67))),'Data Summary'!DA73="Yes"),OFFSET('Sanitation Data'!$G$6,0,10*ROW('Sanitation Data'!G67)),NA())</f>
        <v>#N/A</v>
      </c>
      <c r="AM73" s="521" t="e">
        <f ca="1">+IF(AND(ISNUMBER(OFFSET('Sanitation Data'!$G$10,0,10*ROW('Sanitation Data'!G67))),'Data Summary'!DB73="Yes"),OFFSET('Sanitation Data'!$G$10,0,10*ROW('Sanitation Data'!G67)),NA())</f>
        <v>#N/A</v>
      </c>
      <c r="AN73" s="521" t="e">
        <f ca="1">+IF(AND(ISNUMBER(OFFSET('Sanitation Data'!$G$11,0,10*ROW('Sanitation Data'!G67))),'Data Summary'!DC73="Yes"),OFFSET('Sanitation Data'!$G$11,0,10*ROW('Sanitation Data'!G67)),NA())</f>
        <v>#N/A</v>
      </c>
      <c r="AO73" s="521" t="e">
        <f ca="1">+IF(AND(ISNUMBER(OFFSET('Sanitation Data'!$G$12,0,10*ROW('Sanitation Data'!G67))),'Data Summary'!DD73="Yes"),OFFSET('Sanitation Data'!$G$12,0,10*ROW('Sanitation Data'!G67)),NA())</f>
        <v>#N/A</v>
      </c>
      <c r="AP73" s="521" t="e">
        <f ca="1">+IF(AND(ISNUMBER(OFFSET('Sanitation Data'!$H$4,0,10*ROW('Sanitation Data'!H67))),'Data Summary'!DE73="Yes"),100-OFFSET('Sanitation Data'!$H$4,0,10*ROW('Sanitation Data'!H67)),NA())</f>
        <v>#N/A</v>
      </c>
      <c r="AQ73" s="521" t="e">
        <f ca="1">+IF(AND(ISNUMBER(OFFSET('Sanitation Data'!$H$6,0,10*ROW('Sanitation Data'!H67))),'Data Summary'!DF73="Yes"),OFFSET('Sanitation Data'!$H$6,0,10*ROW('Sanitation Data'!H67)),NA())</f>
        <v>#N/A</v>
      </c>
      <c r="AR73" s="521" t="e">
        <f ca="1">+IF(AND(ISNUMBER(OFFSET('Sanitation Data'!$H$10,0,10*ROW('Sanitation Data'!H67))),'Data Summary'!DG73="Yes"),OFFSET('Sanitation Data'!$H$10,0,10*ROW('Sanitation Data'!H67)),NA())</f>
        <v>#N/A</v>
      </c>
      <c r="AS73" s="521" t="e">
        <f ca="1">+IF(AND(ISNUMBER(OFFSET('Sanitation Data'!$H$11,0,10*ROW('Sanitation Data'!H67))),'Data Summary'!DH73="Yes"),OFFSET('Sanitation Data'!$H$11,0,10*ROW('Sanitation Data'!H67)),NA())</f>
        <v>#N/A</v>
      </c>
      <c r="AT73" s="521" t="e">
        <f ca="1">+IF(AND(ISNUMBER(OFFSET('Sanitation Data'!$H$12,0,10*ROW('Sanitation Data'!H67))),'Data Summary'!DI73="Yes"),OFFSET('Sanitation Data'!$H$12,0,10*ROW('Sanitation Data'!H67)),NA())</f>
        <v>#N/A</v>
      </c>
      <c r="AU73" s="521" t="e">
        <f ca="1">+IF(AND(ISNUMBER(OFFSET('Sanitation Data'!$I$4,0,10*ROW('Sanitation Data'!I67))),'Data Summary'!DJ73="Yes"),100-OFFSET('Sanitation Data'!$I$4,0,10*ROW('Sanitation Data'!I67)),NA())</f>
        <v>#N/A</v>
      </c>
      <c r="AV73" s="521" t="e">
        <f ca="1">+IF(AND(ISNUMBER(OFFSET('Sanitation Data'!$I$6,0,10*ROW('Sanitation Data'!I67))),'Data Summary'!DK73="Yes"),OFFSET('Sanitation Data'!$I$6,0,10*ROW('Sanitation Data'!I67)),NA())</f>
        <v>#N/A</v>
      </c>
      <c r="AW73" s="521" t="e">
        <f ca="1">+IF(AND(ISNUMBER(OFFSET('Sanitation Data'!$I$10,0,10*ROW('Sanitation Data'!I67))),'Data Summary'!DL73="Yes"),OFFSET('Sanitation Data'!$I$10,0,10*ROW('Sanitation Data'!I67)),NA())</f>
        <v>#N/A</v>
      </c>
      <c r="AX73" s="521" t="e">
        <f ca="1">+IF(AND(ISNUMBER(OFFSET('Sanitation Data'!$I$11,0,10*ROW('Sanitation Data'!I67))),'Data Summary'!DM73="Yes"),OFFSET('Sanitation Data'!$I$11,0,10*ROW('Sanitation Data'!I67)),NA())</f>
        <v>#N/A</v>
      </c>
      <c r="AY73" s="521" t="e">
        <f ca="1">+IF(AND(ISNUMBER(OFFSET('Sanitation Data'!$I$12,0,10*ROW('Sanitation Data'!I67))),'Data Summary'!DN73="Yes"),OFFSET('Sanitation Data'!$I$12,0,10*ROW('Sanitation Data'!I67)),NA())</f>
        <v>#N/A</v>
      </c>
      <c r="AZ73" s="522" t="e">
        <f ca="1">+IF(AND(ISNUMBER(OFFSET('Hygiene Data'!$D$5,0,10*ROW('Hygiene Data'!D67))),'Data Summary'!DO73="Yes"),OFFSET('Hygiene Data'!$D$5,0,10*ROW('Hygiene Data'!D67)),NA())</f>
        <v>#N/A</v>
      </c>
      <c r="BA73" s="522" t="e">
        <f ca="1">+IF(AND(ISNUMBER(OFFSET('Hygiene Data'!$D$7,0,10*ROW('Hygiene Data'!D67))),'Data Summary'!DP73="Yes"),OFFSET('Hygiene Data'!$D$7,0,10*ROW('Hygiene Data'!D67)),NA())</f>
        <v>#N/A</v>
      </c>
      <c r="BB73" s="522" t="e">
        <f ca="1">+IF(AND(ISNUMBER(OFFSET('Hygiene Data'!$D$9,0,10*ROW('Hygiene Data'!D67))),'Data Summary'!DQ73="Yes"),OFFSET('Hygiene Data'!$D$9,0,10*ROW('Hygiene Data'!D67)),NA())</f>
        <v>#N/A</v>
      </c>
      <c r="BC73" s="522" t="e">
        <f ca="1">+IF(AND(ISNUMBER(OFFSET('Hygiene Data'!$E$5,0,10*ROW('Hygiene Data'!E67))),'Data Summary'!DR73="Yes"),OFFSET('Hygiene Data'!$E$5,0,10*ROW('Hygiene Data'!E67)),NA())</f>
        <v>#N/A</v>
      </c>
      <c r="BD73" s="522" t="e">
        <f ca="1">+IF(AND(ISNUMBER(OFFSET('Hygiene Data'!$E$7,0,10*ROW('Hygiene Data'!E67))),'Data Summary'!DS73="Yes"),OFFSET('Hygiene Data'!$E$7,0,10*ROW('Hygiene Data'!E67)),NA())</f>
        <v>#N/A</v>
      </c>
      <c r="BE73" s="522" t="e">
        <f ca="1">+IF(AND(ISNUMBER(OFFSET('Hygiene Data'!$E$9,0,10*ROW('Hygiene Data'!E67))),'Data Summary'!DT73="Yes"),OFFSET('Hygiene Data'!$E$9,0,10*ROW('Hygiene Data'!E67)),NA())</f>
        <v>#N/A</v>
      </c>
      <c r="BF73" s="522" t="e">
        <f ca="1">+IF(AND(ISNUMBER(OFFSET('Hygiene Data'!$F$5,0,10*ROW('Hygiene Data'!F67))),'Data Summary'!DU73="Yes"),OFFSET('Hygiene Data'!$F$5,0,10*ROW('Hygiene Data'!F67)),NA())</f>
        <v>#N/A</v>
      </c>
      <c r="BG73" s="522" t="e">
        <f ca="1">+IF(AND(ISNUMBER(OFFSET('Hygiene Data'!$F$7,0,10*ROW('Hygiene Data'!F67))),'Data Summary'!DV73="Yes"),OFFSET('Hygiene Data'!$F$7,0,10*ROW('Hygiene Data'!F67)),NA())</f>
        <v>#N/A</v>
      </c>
      <c r="BH73" s="522" t="e">
        <f ca="1">+IF(AND(ISNUMBER(OFFSET('Hygiene Data'!$F$9,0,10*ROW('Hygiene Data'!F67))),'Data Summary'!DW73="Yes"),OFFSET('Hygiene Data'!$F$9,0,10*ROW('Hygiene Data'!F67)),NA())</f>
        <v>#N/A</v>
      </c>
      <c r="BI73" s="522" t="e">
        <f ca="1">+IF(AND(ISNUMBER(OFFSET('Hygiene Data'!$G$5,0,10*ROW('Hygiene Data'!G67))),'Data Summary'!DX73="Yes"),OFFSET('Hygiene Data'!$G$5,0,10*ROW('Hygiene Data'!G67)),NA())</f>
        <v>#N/A</v>
      </c>
      <c r="BJ73" s="522" t="e">
        <f ca="1">+IF(AND(ISNUMBER(OFFSET('Hygiene Data'!$G$7,0,10*ROW('Hygiene Data'!G67))),'Data Summary'!DY73="Yes"),OFFSET('Hygiene Data'!$G$7,0,10*ROW('Hygiene Data'!G67)),NA())</f>
        <v>#N/A</v>
      </c>
      <c r="BK73" s="522" t="e">
        <f ca="1">+IF(AND(ISNUMBER(OFFSET('Hygiene Data'!$G$9,0,10*ROW('Hygiene Data'!G67))),'Data Summary'!DZ73="Yes"),OFFSET('Hygiene Data'!$G$9,0,10*ROW('Hygiene Data'!G67)),NA())</f>
        <v>#N/A</v>
      </c>
      <c r="BL73" s="522" t="e">
        <f ca="1">+IF(AND(ISNUMBER(OFFSET('Hygiene Data'!$H$5,0,10*ROW('Hygiene Data'!H67))),'Data Summary'!EA73="Yes"),OFFSET('Hygiene Data'!$H$5,0,10*ROW('Hygiene Data'!H67)),NA())</f>
        <v>#N/A</v>
      </c>
      <c r="BM73" s="522" t="e">
        <f ca="1">+IF(AND(ISNUMBER(OFFSET('Hygiene Data'!$H$7,0,10*ROW('Hygiene Data'!H67))),'Data Summary'!EB73="Yes"),OFFSET('Hygiene Data'!$H$7,0,10*ROW('Hygiene Data'!H67)),NA())</f>
        <v>#N/A</v>
      </c>
      <c r="BN73" s="522" t="e">
        <f ca="1">+IF(AND(ISNUMBER(OFFSET('Hygiene Data'!$H$9,0,10*ROW('Hygiene Data'!H67))),'Data Summary'!EC73="Yes"),OFFSET('Hygiene Data'!$H$9,0,10*ROW('Hygiene Data'!H67)),NA())</f>
        <v>#N/A</v>
      </c>
      <c r="BO73" s="522" t="e">
        <f ca="1">+IF(AND(ISNUMBER(OFFSET('Hygiene Data'!$I$5,0,10*ROW('Hygiene Data'!I67))),'Data Summary'!ED73="Yes"),OFFSET('Hygiene Data'!$I$5,0,10*ROW('Hygiene Data'!I67)),NA())</f>
        <v>#N/A</v>
      </c>
      <c r="BP73" s="522" t="e">
        <f ca="1">+IF(AND(ISNUMBER(OFFSET('Hygiene Data'!$I$7,0,10*ROW('Hygiene Data'!I67))),'Data Summary'!EE73="Yes"),OFFSET('Hygiene Data'!$I$7,0,10*ROW('Hygiene Data'!I67)),NA())</f>
        <v>#N/A</v>
      </c>
      <c r="BQ73" s="522" t="e">
        <f ca="1">+IF(AND(ISNUMBER(OFFSET('Hygiene Data'!$I$9,0,10*ROW('Hygiene Data'!I67))),'Data Summary'!EF73="Yes"),OFFSET('Hygiene Data'!$I$9,0,10*ROW('Hygiene Data'!I67)),NA())</f>
        <v>#N/A</v>
      </c>
    </row>
    <row r="74" spans="1:69" x14ac:dyDescent="0.25">
      <c r="A74" s="518" t="e">
        <f ca="1">+RIGHT('Data Summary'!A74,LEN('Data Summary'!A74)-9)</f>
        <v>#VALUE!</v>
      </c>
      <c r="B74" s="492" t="str">
        <f ca="1">+IF(ISTEXT('Data Summary'!B74),'Data Summary'!B74,"")</f>
        <v/>
      </c>
      <c r="C74" s="519" t="e">
        <f ca="1">+VALUE('Data Summary'!C74)</f>
        <v>#VALUE!</v>
      </c>
      <c r="D74" s="520" t="e">
        <f ca="1">+IF(AND(ISNUMBER(OFFSET('Water Data'!$D$4,0,10*ROW('Water Data'!D68))),'Data Summary'!BS74="Yes"),100-OFFSET('Water Data'!$D$4,0,10*ROW('Water Data'!D68)),NA())</f>
        <v>#N/A</v>
      </c>
      <c r="E74" s="520" t="e">
        <f ca="1">+IF(AND(ISNUMBER(OFFSET('Water Data'!$D$6,0,10*ROW('Water Data'!D68))),'Data Summary'!BT74="Yes"),OFFSET('Water Data'!$D$6,0,10*ROW('Water Data'!D68)),NA())</f>
        <v>#N/A</v>
      </c>
      <c r="F74" s="520" t="e">
        <f ca="1">+IF(AND(ISNUMBER(OFFSET('Water Data'!$D$9,0,10*ROW('Water Data'!D68))),'Data Summary'!BU74="Yes"),OFFSET('Water Data'!$D$9,0,10*ROW('Water Data'!D68)),NA())</f>
        <v>#N/A</v>
      </c>
      <c r="G74" s="520" t="e">
        <f ca="1">+IF(AND(ISNUMBER(OFFSET('Water Data'!$E$4,0,10*ROW('Water Data'!E68))),'Data Summary'!BV74="Yes"),100-OFFSET('Water Data'!$E$4,0,10*ROW('Water Data'!E68)),NA())</f>
        <v>#N/A</v>
      </c>
      <c r="H74" s="520" t="e">
        <f ca="1">+IF(AND(ISNUMBER(OFFSET('Water Data'!$E$6,0,10*ROW('Water Data'!E68))),'Data Summary'!BW74="Yes"),OFFSET('Water Data'!$E$6,0,10*ROW('Water Data'!E68)),NA())</f>
        <v>#N/A</v>
      </c>
      <c r="I74" s="520" t="e">
        <f ca="1">+IF(AND(ISNUMBER(OFFSET('Water Data'!$E$9,0,10*ROW('Water Data'!E68))),'Data Summary'!BX74="Yes"),OFFSET('Water Data'!$E$9,0,10*ROW('Water Data'!E68)),NA())</f>
        <v>#N/A</v>
      </c>
      <c r="J74" s="520" t="e">
        <f ca="1">+IF(AND(ISNUMBER(OFFSET('Water Data'!$F$4,0,10*ROW('Water Data'!F68))),'Data Summary'!BY74="Yes"),100-OFFSET('Water Data'!$F$4,0,10*ROW('Water Data'!F68)),NA())</f>
        <v>#N/A</v>
      </c>
      <c r="K74" s="520" t="e">
        <f ca="1">+IF(AND(ISNUMBER(OFFSET('Water Data'!$F$6,0,10*ROW('Water Data'!F68))),'Data Summary'!BZ74="Yes"),OFFSET('Water Data'!$F$6,0,10*ROW('Water Data'!F68)),NA())</f>
        <v>#N/A</v>
      </c>
      <c r="L74" s="520" t="e">
        <f ca="1">+IF(AND(ISNUMBER(OFFSET('Water Data'!$F$9,0,10*ROW('Water Data'!F68))),'Data Summary'!CA74="Yes"),OFFSET('Water Data'!$F$9,0,10*ROW('Water Data'!F68)),NA())</f>
        <v>#N/A</v>
      </c>
      <c r="M74" s="520" t="e">
        <f ca="1">+IF(AND(ISNUMBER(OFFSET('Water Data'!$G$4,0,10*ROW('Water Data'!G68))),'Data Summary'!CB74="Yes"),100-OFFSET('Water Data'!$G$4,0,10*ROW('Water Data'!G68)),NA())</f>
        <v>#N/A</v>
      </c>
      <c r="N74" s="520" t="e">
        <f ca="1">+IF(AND(ISNUMBER(OFFSET('Water Data'!$G$6,0,10*ROW('Water Data'!G68))),'Data Summary'!CC74="Yes"),OFFSET('Water Data'!$G$6,0,10*ROW('Water Data'!G68)),NA())</f>
        <v>#N/A</v>
      </c>
      <c r="O74" s="520" t="e">
        <f ca="1">+IF(AND(ISNUMBER(OFFSET('Water Data'!$G$9,0,10*ROW('Water Data'!G68))),'Data Summary'!CD74="Yes"),OFFSET('Water Data'!$G$9,0,10*ROW('Water Data'!G68)),NA())</f>
        <v>#N/A</v>
      </c>
      <c r="P74" s="520" t="e">
        <f ca="1">+IF(AND(ISNUMBER(OFFSET('Water Data'!$H$4,0,10*ROW('Water Data'!H68))),'Data Summary'!CE74="Yes"),100-OFFSET('Water Data'!$H$4,0,10*ROW('Water Data'!H68)),NA())</f>
        <v>#N/A</v>
      </c>
      <c r="Q74" s="520" t="e">
        <f ca="1">+IF(AND(ISNUMBER(OFFSET('Water Data'!$H$6,0,10*ROW('Water Data'!H68))),'Data Summary'!CF74="Yes"),OFFSET('Water Data'!$H$6,0,10*ROW('Water Data'!H68)),NA())</f>
        <v>#N/A</v>
      </c>
      <c r="R74" s="520" t="e">
        <f ca="1">+IF(AND(ISNUMBER(OFFSET('Water Data'!$H$9,0,10*ROW('Water Data'!H68))),'Data Summary'!CG74="Yes"),OFFSET('Water Data'!$H$9,0,10*ROW('Water Data'!H68)),NA())</f>
        <v>#N/A</v>
      </c>
      <c r="S74" s="520" t="e">
        <f ca="1">+IF(AND(ISNUMBER(OFFSET('Water Data'!$I$4,0,10*ROW('Water Data'!I68))),'Data Summary'!CH74="Yes"),100-OFFSET('Water Data'!$I$4,0,10*ROW('Water Data'!I68)),NA())</f>
        <v>#N/A</v>
      </c>
      <c r="T74" s="520" t="e">
        <f ca="1">+IF(AND(ISNUMBER(OFFSET('Water Data'!$I$6,0,10*ROW('Water Data'!I68))),'Data Summary'!CI74="Yes"),OFFSET('Water Data'!$I$6,0,10*ROW('Water Data'!I68)),NA())</f>
        <v>#N/A</v>
      </c>
      <c r="U74" s="520" t="e">
        <f ca="1">+IF(AND(ISNUMBER(OFFSET('Water Data'!$I$9,0,10*ROW('Water Data'!I68))),'Data Summary'!CJ74="Yes"),OFFSET('Water Data'!$I$9,0,10*ROW('Water Data'!I68)),NA())</f>
        <v>#N/A</v>
      </c>
      <c r="V74" s="521" t="e">
        <f ca="1">+IF(AND(ISNUMBER(OFFSET('Sanitation Data'!$D$4,0,10*ROW('Sanitation Data'!D68))),'Data Summary'!CK74="Yes"),100-OFFSET('Sanitation Data'!$D$4,0,10*ROW('Sanitation Data'!D68)),NA())</f>
        <v>#N/A</v>
      </c>
      <c r="W74" s="521" t="e">
        <f ca="1">+IF(AND(ISNUMBER(OFFSET('Sanitation Data'!$D$6,0,10*ROW('Sanitation Data'!D68))),'Data Summary'!CL74="Yes"),OFFSET('Sanitation Data'!$D$6,0,10*ROW('Sanitation Data'!D68)),NA())</f>
        <v>#N/A</v>
      </c>
      <c r="X74" s="521" t="e">
        <f ca="1">+IF(AND(ISNUMBER(OFFSET('Sanitation Data'!$D$10,0,10*ROW('Sanitation Data'!D68))),'Data Summary'!CM74="Yes"),OFFSET('Sanitation Data'!$D$10,0,10*ROW('Sanitation Data'!D68)),NA())</f>
        <v>#N/A</v>
      </c>
      <c r="Y74" s="521" t="e">
        <f ca="1">+IF(AND(ISNUMBER(OFFSET('Sanitation Data'!$D$11,0,10*ROW('Sanitation Data'!D68))),'Data Summary'!CN74="Yes"),OFFSET('Sanitation Data'!$D$11,0,10*ROW('Sanitation Data'!D68)),NA())</f>
        <v>#N/A</v>
      </c>
      <c r="Z74" s="521" t="e">
        <f ca="1">+IF(AND(ISNUMBER(OFFSET('Sanitation Data'!$D$12,0,10*ROW('Sanitation Data'!D68))),'Data Summary'!CO74="Yes"),OFFSET('Sanitation Data'!$D$12,0,10*ROW('Sanitation Data'!D68)),NA())</f>
        <v>#N/A</v>
      </c>
      <c r="AA74" s="521" t="e">
        <f ca="1">+IF(AND(ISNUMBER(OFFSET('Sanitation Data'!$E$4,0,10*ROW('Sanitation Data'!E68))),'Data Summary'!CP74="Yes"),100-OFFSET('Sanitation Data'!$E$4,0,10*ROW('Sanitation Data'!E68)),NA())</f>
        <v>#N/A</v>
      </c>
      <c r="AB74" s="521" t="e">
        <f ca="1">+IF(AND(ISNUMBER(OFFSET('Sanitation Data'!$E$6,0,10*ROW('Sanitation Data'!E68))),'Data Summary'!CQ74="Yes"),OFFSET('Sanitation Data'!$E$6,0,10*ROW('Sanitation Data'!E68)),NA())</f>
        <v>#N/A</v>
      </c>
      <c r="AC74" s="521" t="e">
        <f ca="1">+IF(AND(ISNUMBER(OFFSET('Sanitation Data'!$E$10,0,10*ROW('Sanitation Data'!E68))),'Data Summary'!CR74="Yes"),OFFSET('Sanitation Data'!$E$10,0,10*ROW('Sanitation Data'!E68)),NA())</f>
        <v>#N/A</v>
      </c>
      <c r="AD74" s="521" t="e">
        <f ca="1">+IF(AND(ISNUMBER(OFFSET('Sanitation Data'!$E$11,0,10*ROW('Sanitation Data'!E68))),'Data Summary'!CS74="Yes"),OFFSET('Sanitation Data'!$E$11,0,10*ROW('Sanitation Data'!E68)),NA())</f>
        <v>#N/A</v>
      </c>
      <c r="AE74" s="521" t="e">
        <f ca="1">+IF(AND(ISNUMBER(OFFSET('Sanitation Data'!$E$12,0,10*ROW('Sanitation Data'!E68))),'Data Summary'!CT74="Yes"),OFFSET('Sanitation Data'!$E$12,0,10*ROW('Sanitation Data'!E68)),NA())</f>
        <v>#N/A</v>
      </c>
      <c r="AF74" s="521" t="e">
        <f ca="1">+IF(AND(ISNUMBER(OFFSET('Sanitation Data'!$F$4,0,10*ROW('Sanitation Data'!F68))),'Data Summary'!CU74="Yes"),100-OFFSET('Sanitation Data'!$F$4,0,10*ROW('Sanitation Data'!F68)),NA())</f>
        <v>#N/A</v>
      </c>
      <c r="AG74" s="521" t="e">
        <f ca="1">+IF(AND(ISNUMBER(OFFSET('Sanitation Data'!$F$6,0,10*ROW('Sanitation Data'!F68))),'Data Summary'!CV74="Yes"),OFFSET('Sanitation Data'!$F$6,0,10*ROW('Sanitation Data'!F68)),NA())</f>
        <v>#N/A</v>
      </c>
      <c r="AH74" s="521" t="e">
        <f ca="1">+IF(AND(ISNUMBER(OFFSET('Sanitation Data'!$F$10,0,10*ROW('Sanitation Data'!F68))),'Data Summary'!CW74="Yes"),OFFSET('Sanitation Data'!$F$10,0,10*ROW('Sanitation Data'!F68)),NA())</f>
        <v>#N/A</v>
      </c>
      <c r="AI74" s="521" t="e">
        <f ca="1">+IF(AND(ISNUMBER(OFFSET('Sanitation Data'!$F$11,0,10*ROW('Sanitation Data'!F68))),'Data Summary'!CX74="Yes"),OFFSET('Sanitation Data'!$F$11,0,10*ROW('Sanitation Data'!F68)),NA())</f>
        <v>#N/A</v>
      </c>
      <c r="AJ74" s="521" t="e">
        <f ca="1">+IF(AND(ISNUMBER(OFFSET('Sanitation Data'!$F$12,0,10*ROW('Sanitation Data'!F68))),'Data Summary'!CY74="Yes"),OFFSET('Sanitation Data'!$F$12,0,10*ROW('Sanitation Data'!F68)),NA())</f>
        <v>#N/A</v>
      </c>
      <c r="AK74" s="521" t="e">
        <f ca="1">+IF(AND(ISNUMBER(OFFSET('Sanitation Data'!$G$4,0,10*ROW('Sanitation Data'!G68))),'Data Summary'!CZ74="Yes"),100-OFFSET('Sanitation Data'!$G$4,0,10*ROW('Sanitation Data'!G68)),NA())</f>
        <v>#N/A</v>
      </c>
      <c r="AL74" s="521" t="e">
        <f ca="1">+IF(AND(ISNUMBER(OFFSET('Sanitation Data'!$G$6,0,10*ROW('Sanitation Data'!G68))),'Data Summary'!DA74="Yes"),OFFSET('Sanitation Data'!$G$6,0,10*ROW('Sanitation Data'!G68)),NA())</f>
        <v>#N/A</v>
      </c>
      <c r="AM74" s="521" t="e">
        <f ca="1">+IF(AND(ISNUMBER(OFFSET('Sanitation Data'!$G$10,0,10*ROW('Sanitation Data'!G68))),'Data Summary'!DB74="Yes"),OFFSET('Sanitation Data'!$G$10,0,10*ROW('Sanitation Data'!G68)),NA())</f>
        <v>#N/A</v>
      </c>
      <c r="AN74" s="521" t="e">
        <f ca="1">+IF(AND(ISNUMBER(OFFSET('Sanitation Data'!$G$11,0,10*ROW('Sanitation Data'!G68))),'Data Summary'!DC74="Yes"),OFFSET('Sanitation Data'!$G$11,0,10*ROW('Sanitation Data'!G68)),NA())</f>
        <v>#N/A</v>
      </c>
      <c r="AO74" s="521" t="e">
        <f ca="1">+IF(AND(ISNUMBER(OFFSET('Sanitation Data'!$G$12,0,10*ROW('Sanitation Data'!G68))),'Data Summary'!DD74="Yes"),OFFSET('Sanitation Data'!$G$12,0,10*ROW('Sanitation Data'!G68)),NA())</f>
        <v>#N/A</v>
      </c>
      <c r="AP74" s="521" t="e">
        <f ca="1">+IF(AND(ISNUMBER(OFFSET('Sanitation Data'!$H$4,0,10*ROW('Sanitation Data'!H68))),'Data Summary'!DE74="Yes"),100-OFFSET('Sanitation Data'!$H$4,0,10*ROW('Sanitation Data'!H68)),NA())</f>
        <v>#N/A</v>
      </c>
      <c r="AQ74" s="521" t="e">
        <f ca="1">+IF(AND(ISNUMBER(OFFSET('Sanitation Data'!$H$6,0,10*ROW('Sanitation Data'!H68))),'Data Summary'!DF74="Yes"),OFFSET('Sanitation Data'!$H$6,0,10*ROW('Sanitation Data'!H68)),NA())</f>
        <v>#N/A</v>
      </c>
      <c r="AR74" s="521" t="e">
        <f ca="1">+IF(AND(ISNUMBER(OFFSET('Sanitation Data'!$H$10,0,10*ROW('Sanitation Data'!H68))),'Data Summary'!DG74="Yes"),OFFSET('Sanitation Data'!$H$10,0,10*ROW('Sanitation Data'!H68)),NA())</f>
        <v>#N/A</v>
      </c>
      <c r="AS74" s="521" t="e">
        <f ca="1">+IF(AND(ISNUMBER(OFFSET('Sanitation Data'!$H$11,0,10*ROW('Sanitation Data'!H68))),'Data Summary'!DH74="Yes"),OFFSET('Sanitation Data'!$H$11,0,10*ROW('Sanitation Data'!H68)),NA())</f>
        <v>#N/A</v>
      </c>
      <c r="AT74" s="521" t="e">
        <f ca="1">+IF(AND(ISNUMBER(OFFSET('Sanitation Data'!$H$12,0,10*ROW('Sanitation Data'!H68))),'Data Summary'!DI74="Yes"),OFFSET('Sanitation Data'!$H$12,0,10*ROW('Sanitation Data'!H68)),NA())</f>
        <v>#N/A</v>
      </c>
      <c r="AU74" s="521" t="e">
        <f ca="1">+IF(AND(ISNUMBER(OFFSET('Sanitation Data'!$I$4,0,10*ROW('Sanitation Data'!I68))),'Data Summary'!DJ74="Yes"),100-OFFSET('Sanitation Data'!$I$4,0,10*ROW('Sanitation Data'!I68)),NA())</f>
        <v>#N/A</v>
      </c>
      <c r="AV74" s="521" t="e">
        <f ca="1">+IF(AND(ISNUMBER(OFFSET('Sanitation Data'!$I$6,0,10*ROW('Sanitation Data'!I68))),'Data Summary'!DK74="Yes"),OFFSET('Sanitation Data'!$I$6,0,10*ROW('Sanitation Data'!I68)),NA())</f>
        <v>#N/A</v>
      </c>
      <c r="AW74" s="521" t="e">
        <f ca="1">+IF(AND(ISNUMBER(OFFSET('Sanitation Data'!$I$10,0,10*ROW('Sanitation Data'!I68))),'Data Summary'!DL74="Yes"),OFFSET('Sanitation Data'!$I$10,0,10*ROW('Sanitation Data'!I68)),NA())</f>
        <v>#N/A</v>
      </c>
      <c r="AX74" s="521" t="e">
        <f ca="1">+IF(AND(ISNUMBER(OFFSET('Sanitation Data'!$I$11,0,10*ROW('Sanitation Data'!I68))),'Data Summary'!DM74="Yes"),OFFSET('Sanitation Data'!$I$11,0,10*ROW('Sanitation Data'!I68)),NA())</f>
        <v>#N/A</v>
      </c>
      <c r="AY74" s="521" t="e">
        <f ca="1">+IF(AND(ISNUMBER(OFFSET('Sanitation Data'!$I$12,0,10*ROW('Sanitation Data'!I68))),'Data Summary'!DN74="Yes"),OFFSET('Sanitation Data'!$I$12,0,10*ROW('Sanitation Data'!I68)),NA())</f>
        <v>#N/A</v>
      </c>
      <c r="AZ74" s="522" t="e">
        <f ca="1">+IF(AND(ISNUMBER(OFFSET('Hygiene Data'!$D$5,0,10*ROW('Hygiene Data'!D68))),'Data Summary'!DO74="Yes"),OFFSET('Hygiene Data'!$D$5,0,10*ROW('Hygiene Data'!D68)),NA())</f>
        <v>#N/A</v>
      </c>
      <c r="BA74" s="522" t="e">
        <f ca="1">+IF(AND(ISNUMBER(OFFSET('Hygiene Data'!$D$7,0,10*ROW('Hygiene Data'!D68))),'Data Summary'!DP74="Yes"),OFFSET('Hygiene Data'!$D$7,0,10*ROW('Hygiene Data'!D68)),NA())</f>
        <v>#N/A</v>
      </c>
      <c r="BB74" s="522" t="e">
        <f ca="1">+IF(AND(ISNUMBER(OFFSET('Hygiene Data'!$D$9,0,10*ROW('Hygiene Data'!D68))),'Data Summary'!DQ74="Yes"),OFFSET('Hygiene Data'!$D$9,0,10*ROW('Hygiene Data'!D68)),NA())</f>
        <v>#N/A</v>
      </c>
      <c r="BC74" s="522" t="e">
        <f ca="1">+IF(AND(ISNUMBER(OFFSET('Hygiene Data'!$E$5,0,10*ROW('Hygiene Data'!E68))),'Data Summary'!DR74="Yes"),OFFSET('Hygiene Data'!$E$5,0,10*ROW('Hygiene Data'!E68)),NA())</f>
        <v>#N/A</v>
      </c>
      <c r="BD74" s="522" t="e">
        <f ca="1">+IF(AND(ISNUMBER(OFFSET('Hygiene Data'!$E$7,0,10*ROW('Hygiene Data'!E68))),'Data Summary'!DS74="Yes"),OFFSET('Hygiene Data'!$E$7,0,10*ROW('Hygiene Data'!E68)),NA())</f>
        <v>#N/A</v>
      </c>
      <c r="BE74" s="522" t="e">
        <f ca="1">+IF(AND(ISNUMBER(OFFSET('Hygiene Data'!$E$9,0,10*ROW('Hygiene Data'!E68))),'Data Summary'!DT74="Yes"),OFFSET('Hygiene Data'!$E$9,0,10*ROW('Hygiene Data'!E68)),NA())</f>
        <v>#N/A</v>
      </c>
      <c r="BF74" s="522" t="e">
        <f ca="1">+IF(AND(ISNUMBER(OFFSET('Hygiene Data'!$F$5,0,10*ROW('Hygiene Data'!F68))),'Data Summary'!DU74="Yes"),OFFSET('Hygiene Data'!$F$5,0,10*ROW('Hygiene Data'!F68)),NA())</f>
        <v>#N/A</v>
      </c>
      <c r="BG74" s="522" t="e">
        <f ca="1">+IF(AND(ISNUMBER(OFFSET('Hygiene Data'!$F$7,0,10*ROW('Hygiene Data'!F68))),'Data Summary'!DV74="Yes"),OFFSET('Hygiene Data'!$F$7,0,10*ROW('Hygiene Data'!F68)),NA())</f>
        <v>#N/A</v>
      </c>
      <c r="BH74" s="522" t="e">
        <f ca="1">+IF(AND(ISNUMBER(OFFSET('Hygiene Data'!$F$9,0,10*ROW('Hygiene Data'!F68))),'Data Summary'!DW74="Yes"),OFFSET('Hygiene Data'!$F$9,0,10*ROW('Hygiene Data'!F68)),NA())</f>
        <v>#N/A</v>
      </c>
      <c r="BI74" s="522" t="e">
        <f ca="1">+IF(AND(ISNUMBER(OFFSET('Hygiene Data'!$G$5,0,10*ROW('Hygiene Data'!G68))),'Data Summary'!DX74="Yes"),OFFSET('Hygiene Data'!$G$5,0,10*ROW('Hygiene Data'!G68)),NA())</f>
        <v>#N/A</v>
      </c>
      <c r="BJ74" s="522" t="e">
        <f ca="1">+IF(AND(ISNUMBER(OFFSET('Hygiene Data'!$G$7,0,10*ROW('Hygiene Data'!G68))),'Data Summary'!DY74="Yes"),OFFSET('Hygiene Data'!$G$7,0,10*ROW('Hygiene Data'!G68)),NA())</f>
        <v>#N/A</v>
      </c>
      <c r="BK74" s="522" t="e">
        <f ca="1">+IF(AND(ISNUMBER(OFFSET('Hygiene Data'!$G$9,0,10*ROW('Hygiene Data'!G68))),'Data Summary'!DZ74="Yes"),OFFSET('Hygiene Data'!$G$9,0,10*ROW('Hygiene Data'!G68)),NA())</f>
        <v>#N/A</v>
      </c>
      <c r="BL74" s="522" t="e">
        <f ca="1">+IF(AND(ISNUMBER(OFFSET('Hygiene Data'!$H$5,0,10*ROW('Hygiene Data'!H68))),'Data Summary'!EA74="Yes"),OFFSET('Hygiene Data'!$H$5,0,10*ROW('Hygiene Data'!H68)),NA())</f>
        <v>#N/A</v>
      </c>
      <c r="BM74" s="522" t="e">
        <f ca="1">+IF(AND(ISNUMBER(OFFSET('Hygiene Data'!$H$7,0,10*ROW('Hygiene Data'!H68))),'Data Summary'!EB74="Yes"),OFFSET('Hygiene Data'!$H$7,0,10*ROW('Hygiene Data'!H68)),NA())</f>
        <v>#N/A</v>
      </c>
      <c r="BN74" s="522" t="e">
        <f ca="1">+IF(AND(ISNUMBER(OFFSET('Hygiene Data'!$H$9,0,10*ROW('Hygiene Data'!H68))),'Data Summary'!EC74="Yes"),OFFSET('Hygiene Data'!$H$9,0,10*ROW('Hygiene Data'!H68)),NA())</f>
        <v>#N/A</v>
      </c>
      <c r="BO74" s="522" t="e">
        <f ca="1">+IF(AND(ISNUMBER(OFFSET('Hygiene Data'!$I$5,0,10*ROW('Hygiene Data'!I68))),'Data Summary'!ED74="Yes"),OFFSET('Hygiene Data'!$I$5,0,10*ROW('Hygiene Data'!I68)),NA())</f>
        <v>#N/A</v>
      </c>
      <c r="BP74" s="522" t="e">
        <f ca="1">+IF(AND(ISNUMBER(OFFSET('Hygiene Data'!$I$7,0,10*ROW('Hygiene Data'!I68))),'Data Summary'!EE74="Yes"),OFFSET('Hygiene Data'!$I$7,0,10*ROW('Hygiene Data'!I68)),NA())</f>
        <v>#N/A</v>
      </c>
      <c r="BQ74" s="522" t="e">
        <f ca="1">+IF(AND(ISNUMBER(OFFSET('Hygiene Data'!$I$9,0,10*ROW('Hygiene Data'!I68))),'Data Summary'!EF74="Yes"),OFFSET('Hygiene Data'!$I$9,0,10*ROW('Hygiene Data'!I68)),NA())</f>
        <v>#N/A</v>
      </c>
    </row>
    <row r="75" spans="1:69" x14ac:dyDescent="0.25">
      <c r="A75" s="518" t="e">
        <f ca="1">+RIGHT('Data Summary'!A75,LEN('Data Summary'!A75)-9)</f>
        <v>#VALUE!</v>
      </c>
      <c r="B75" s="492" t="str">
        <f ca="1">+IF(ISTEXT('Data Summary'!B75),'Data Summary'!B75,"")</f>
        <v/>
      </c>
      <c r="C75" s="519" t="e">
        <f ca="1">+VALUE('Data Summary'!C75)</f>
        <v>#VALUE!</v>
      </c>
      <c r="D75" s="520" t="e">
        <f ca="1">+IF(AND(ISNUMBER(OFFSET('Water Data'!$D$4,0,10*ROW('Water Data'!D69))),'Data Summary'!BS75="Yes"),100-OFFSET('Water Data'!$D$4,0,10*ROW('Water Data'!D69)),NA())</f>
        <v>#N/A</v>
      </c>
      <c r="E75" s="520" t="e">
        <f ca="1">+IF(AND(ISNUMBER(OFFSET('Water Data'!$D$6,0,10*ROW('Water Data'!D69))),'Data Summary'!BT75="Yes"),OFFSET('Water Data'!$D$6,0,10*ROW('Water Data'!D69)),NA())</f>
        <v>#N/A</v>
      </c>
      <c r="F75" s="520" t="e">
        <f ca="1">+IF(AND(ISNUMBER(OFFSET('Water Data'!$D$9,0,10*ROW('Water Data'!D69))),'Data Summary'!BU75="Yes"),OFFSET('Water Data'!$D$9,0,10*ROW('Water Data'!D69)),NA())</f>
        <v>#N/A</v>
      </c>
      <c r="G75" s="520" t="e">
        <f ca="1">+IF(AND(ISNUMBER(OFFSET('Water Data'!$E$4,0,10*ROW('Water Data'!E69))),'Data Summary'!BV75="Yes"),100-OFFSET('Water Data'!$E$4,0,10*ROW('Water Data'!E69)),NA())</f>
        <v>#N/A</v>
      </c>
      <c r="H75" s="520" t="e">
        <f ca="1">+IF(AND(ISNUMBER(OFFSET('Water Data'!$E$6,0,10*ROW('Water Data'!E69))),'Data Summary'!BW75="Yes"),OFFSET('Water Data'!$E$6,0,10*ROW('Water Data'!E69)),NA())</f>
        <v>#N/A</v>
      </c>
      <c r="I75" s="520" t="e">
        <f ca="1">+IF(AND(ISNUMBER(OFFSET('Water Data'!$E$9,0,10*ROW('Water Data'!E69))),'Data Summary'!BX75="Yes"),OFFSET('Water Data'!$E$9,0,10*ROW('Water Data'!E69)),NA())</f>
        <v>#N/A</v>
      </c>
      <c r="J75" s="520" t="e">
        <f ca="1">+IF(AND(ISNUMBER(OFFSET('Water Data'!$F$4,0,10*ROW('Water Data'!F69))),'Data Summary'!BY75="Yes"),100-OFFSET('Water Data'!$F$4,0,10*ROW('Water Data'!F69)),NA())</f>
        <v>#N/A</v>
      </c>
      <c r="K75" s="520" t="e">
        <f ca="1">+IF(AND(ISNUMBER(OFFSET('Water Data'!$F$6,0,10*ROW('Water Data'!F69))),'Data Summary'!BZ75="Yes"),OFFSET('Water Data'!$F$6,0,10*ROW('Water Data'!F69)),NA())</f>
        <v>#N/A</v>
      </c>
      <c r="L75" s="520" t="e">
        <f ca="1">+IF(AND(ISNUMBER(OFFSET('Water Data'!$F$9,0,10*ROW('Water Data'!F69))),'Data Summary'!CA75="Yes"),OFFSET('Water Data'!$F$9,0,10*ROW('Water Data'!F69)),NA())</f>
        <v>#N/A</v>
      </c>
      <c r="M75" s="520" t="e">
        <f ca="1">+IF(AND(ISNUMBER(OFFSET('Water Data'!$G$4,0,10*ROW('Water Data'!G69))),'Data Summary'!CB75="Yes"),100-OFFSET('Water Data'!$G$4,0,10*ROW('Water Data'!G69)),NA())</f>
        <v>#N/A</v>
      </c>
      <c r="N75" s="520" t="e">
        <f ca="1">+IF(AND(ISNUMBER(OFFSET('Water Data'!$G$6,0,10*ROW('Water Data'!G69))),'Data Summary'!CC75="Yes"),OFFSET('Water Data'!$G$6,0,10*ROW('Water Data'!G69)),NA())</f>
        <v>#N/A</v>
      </c>
      <c r="O75" s="520" t="e">
        <f ca="1">+IF(AND(ISNUMBER(OFFSET('Water Data'!$G$9,0,10*ROW('Water Data'!G69))),'Data Summary'!CD75="Yes"),OFFSET('Water Data'!$G$9,0,10*ROW('Water Data'!G69)),NA())</f>
        <v>#N/A</v>
      </c>
      <c r="P75" s="520" t="e">
        <f ca="1">+IF(AND(ISNUMBER(OFFSET('Water Data'!$H$4,0,10*ROW('Water Data'!H69))),'Data Summary'!CE75="Yes"),100-OFFSET('Water Data'!$H$4,0,10*ROW('Water Data'!H69)),NA())</f>
        <v>#N/A</v>
      </c>
      <c r="Q75" s="520" t="e">
        <f ca="1">+IF(AND(ISNUMBER(OFFSET('Water Data'!$H$6,0,10*ROW('Water Data'!H69))),'Data Summary'!CF75="Yes"),OFFSET('Water Data'!$H$6,0,10*ROW('Water Data'!H69)),NA())</f>
        <v>#N/A</v>
      </c>
      <c r="R75" s="520" t="e">
        <f ca="1">+IF(AND(ISNUMBER(OFFSET('Water Data'!$H$9,0,10*ROW('Water Data'!H69))),'Data Summary'!CG75="Yes"),OFFSET('Water Data'!$H$9,0,10*ROW('Water Data'!H69)),NA())</f>
        <v>#N/A</v>
      </c>
      <c r="S75" s="520" t="e">
        <f ca="1">+IF(AND(ISNUMBER(OFFSET('Water Data'!$I$4,0,10*ROW('Water Data'!I69))),'Data Summary'!CH75="Yes"),100-OFFSET('Water Data'!$I$4,0,10*ROW('Water Data'!I69)),NA())</f>
        <v>#N/A</v>
      </c>
      <c r="T75" s="520" t="e">
        <f ca="1">+IF(AND(ISNUMBER(OFFSET('Water Data'!$I$6,0,10*ROW('Water Data'!I69))),'Data Summary'!CI75="Yes"),OFFSET('Water Data'!$I$6,0,10*ROW('Water Data'!I69)),NA())</f>
        <v>#N/A</v>
      </c>
      <c r="U75" s="520" t="e">
        <f ca="1">+IF(AND(ISNUMBER(OFFSET('Water Data'!$I$9,0,10*ROW('Water Data'!I69))),'Data Summary'!CJ75="Yes"),OFFSET('Water Data'!$I$9,0,10*ROW('Water Data'!I69)),NA())</f>
        <v>#N/A</v>
      </c>
      <c r="V75" s="521" t="e">
        <f ca="1">+IF(AND(ISNUMBER(OFFSET('Sanitation Data'!$D$4,0,10*ROW('Sanitation Data'!D69))),'Data Summary'!CK75="Yes"),100-OFFSET('Sanitation Data'!$D$4,0,10*ROW('Sanitation Data'!D69)),NA())</f>
        <v>#N/A</v>
      </c>
      <c r="W75" s="521" t="e">
        <f ca="1">+IF(AND(ISNUMBER(OFFSET('Sanitation Data'!$D$6,0,10*ROW('Sanitation Data'!D69))),'Data Summary'!CL75="Yes"),OFFSET('Sanitation Data'!$D$6,0,10*ROW('Sanitation Data'!D69)),NA())</f>
        <v>#N/A</v>
      </c>
      <c r="X75" s="521" t="e">
        <f ca="1">+IF(AND(ISNUMBER(OFFSET('Sanitation Data'!$D$10,0,10*ROW('Sanitation Data'!D69))),'Data Summary'!CM75="Yes"),OFFSET('Sanitation Data'!$D$10,0,10*ROW('Sanitation Data'!D69)),NA())</f>
        <v>#N/A</v>
      </c>
      <c r="Y75" s="521" t="e">
        <f ca="1">+IF(AND(ISNUMBER(OFFSET('Sanitation Data'!$D$11,0,10*ROW('Sanitation Data'!D69))),'Data Summary'!CN75="Yes"),OFFSET('Sanitation Data'!$D$11,0,10*ROW('Sanitation Data'!D69)),NA())</f>
        <v>#N/A</v>
      </c>
      <c r="Z75" s="521" t="e">
        <f ca="1">+IF(AND(ISNUMBER(OFFSET('Sanitation Data'!$D$12,0,10*ROW('Sanitation Data'!D69))),'Data Summary'!CO75="Yes"),OFFSET('Sanitation Data'!$D$12,0,10*ROW('Sanitation Data'!D69)),NA())</f>
        <v>#N/A</v>
      </c>
      <c r="AA75" s="521" t="e">
        <f ca="1">+IF(AND(ISNUMBER(OFFSET('Sanitation Data'!$E$4,0,10*ROW('Sanitation Data'!E69))),'Data Summary'!CP75="Yes"),100-OFFSET('Sanitation Data'!$E$4,0,10*ROW('Sanitation Data'!E69)),NA())</f>
        <v>#N/A</v>
      </c>
      <c r="AB75" s="521" t="e">
        <f ca="1">+IF(AND(ISNUMBER(OFFSET('Sanitation Data'!$E$6,0,10*ROW('Sanitation Data'!E69))),'Data Summary'!CQ75="Yes"),OFFSET('Sanitation Data'!$E$6,0,10*ROW('Sanitation Data'!E69)),NA())</f>
        <v>#N/A</v>
      </c>
      <c r="AC75" s="521" t="e">
        <f ca="1">+IF(AND(ISNUMBER(OFFSET('Sanitation Data'!$E$10,0,10*ROW('Sanitation Data'!E69))),'Data Summary'!CR75="Yes"),OFFSET('Sanitation Data'!$E$10,0,10*ROW('Sanitation Data'!E69)),NA())</f>
        <v>#N/A</v>
      </c>
      <c r="AD75" s="521" t="e">
        <f ca="1">+IF(AND(ISNUMBER(OFFSET('Sanitation Data'!$E$11,0,10*ROW('Sanitation Data'!E69))),'Data Summary'!CS75="Yes"),OFFSET('Sanitation Data'!$E$11,0,10*ROW('Sanitation Data'!E69)),NA())</f>
        <v>#N/A</v>
      </c>
      <c r="AE75" s="521" t="e">
        <f ca="1">+IF(AND(ISNUMBER(OFFSET('Sanitation Data'!$E$12,0,10*ROW('Sanitation Data'!E69))),'Data Summary'!CT75="Yes"),OFFSET('Sanitation Data'!$E$12,0,10*ROW('Sanitation Data'!E69)),NA())</f>
        <v>#N/A</v>
      </c>
      <c r="AF75" s="521" t="e">
        <f ca="1">+IF(AND(ISNUMBER(OFFSET('Sanitation Data'!$F$4,0,10*ROW('Sanitation Data'!F69))),'Data Summary'!CU75="Yes"),100-OFFSET('Sanitation Data'!$F$4,0,10*ROW('Sanitation Data'!F69)),NA())</f>
        <v>#N/A</v>
      </c>
      <c r="AG75" s="521" t="e">
        <f ca="1">+IF(AND(ISNUMBER(OFFSET('Sanitation Data'!$F$6,0,10*ROW('Sanitation Data'!F69))),'Data Summary'!CV75="Yes"),OFFSET('Sanitation Data'!$F$6,0,10*ROW('Sanitation Data'!F69)),NA())</f>
        <v>#N/A</v>
      </c>
      <c r="AH75" s="521" t="e">
        <f ca="1">+IF(AND(ISNUMBER(OFFSET('Sanitation Data'!$F$10,0,10*ROW('Sanitation Data'!F69))),'Data Summary'!CW75="Yes"),OFFSET('Sanitation Data'!$F$10,0,10*ROW('Sanitation Data'!F69)),NA())</f>
        <v>#N/A</v>
      </c>
      <c r="AI75" s="521" t="e">
        <f ca="1">+IF(AND(ISNUMBER(OFFSET('Sanitation Data'!$F$11,0,10*ROW('Sanitation Data'!F69))),'Data Summary'!CX75="Yes"),OFFSET('Sanitation Data'!$F$11,0,10*ROW('Sanitation Data'!F69)),NA())</f>
        <v>#N/A</v>
      </c>
      <c r="AJ75" s="521" t="e">
        <f ca="1">+IF(AND(ISNUMBER(OFFSET('Sanitation Data'!$F$12,0,10*ROW('Sanitation Data'!F69))),'Data Summary'!CY75="Yes"),OFFSET('Sanitation Data'!$F$12,0,10*ROW('Sanitation Data'!F69)),NA())</f>
        <v>#N/A</v>
      </c>
      <c r="AK75" s="521" t="e">
        <f ca="1">+IF(AND(ISNUMBER(OFFSET('Sanitation Data'!$G$4,0,10*ROW('Sanitation Data'!G69))),'Data Summary'!CZ75="Yes"),100-OFFSET('Sanitation Data'!$G$4,0,10*ROW('Sanitation Data'!G69)),NA())</f>
        <v>#N/A</v>
      </c>
      <c r="AL75" s="521" t="e">
        <f ca="1">+IF(AND(ISNUMBER(OFFSET('Sanitation Data'!$G$6,0,10*ROW('Sanitation Data'!G69))),'Data Summary'!DA75="Yes"),OFFSET('Sanitation Data'!$G$6,0,10*ROW('Sanitation Data'!G69)),NA())</f>
        <v>#N/A</v>
      </c>
      <c r="AM75" s="521" t="e">
        <f ca="1">+IF(AND(ISNUMBER(OFFSET('Sanitation Data'!$G$10,0,10*ROW('Sanitation Data'!G69))),'Data Summary'!DB75="Yes"),OFFSET('Sanitation Data'!$G$10,0,10*ROW('Sanitation Data'!G69)),NA())</f>
        <v>#N/A</v>
      </c>
      <c r="AN75" s="521" t="e">
        <f ca="1">+IF(AND(ISNUMBER(OFFSET('Sanitation Data'!$G$11,0,10*ROW('Sanitation Data'!G69))),'Data Summary'!DC75="Yes"),OFFSET('Sanitation Data'!$G$11,0,10*ROW('Sanitation Data'!G69)),NA())</f>
        <v>#N/A</v>
      </c>
      <c r="AO75" s="521" t="e">
        <f ca="1">+IF(AND(ISNUMBER(OFFSET('Sanitation Data'!$G$12,0,10*ROW('Sanitation Data'!G69))),'Data Summary'!DD75="Yes"),OFFSET('Sanitation Data'!$G$12,0,10*ROW('Sanitation Data'!G69)),NA())</f>
        <v>#N/A</v>
      </c>
      <c r="AP75" s="521" t="e">
        <f ca="1">+IF(AND(ISNUMBER(OFFSET('Sanitation Data'!$H$4,0,10*ROW('Sanitation Data'!H69))),'Data Summary'!DE75="Yes"),100-OFFSET('Sanitation Data'!$H$4,0,10*ROW('Sanitation Data'!H69)),NA())</f>
        <v>#N/A</v>
      </c>
      <c r="AQ75" s="521" t="e">
        <f ca="1">+IF(AND(ISNUMBER(OFFSET('Sanitation Data'!$H$6,0,10*ROW('Sanitation Data'!H69))),'Data Summary'!DF75="Yes"),OFFSET('Sanitation Data'!$H$6,0,10*ROW('Sanitation Data'!H69)),NA())</f>
        <v>#N/A</v>
      </c>
      <c r="AR75" s="521" t="e">
        <f ca="1">+IF(AND(ISNUMBER(OFFSET('Sanitation Data'!$H$10,0,10*ROW('Sanitation Data'!H69))),'Data Summary'!DG75="Yes"),OFFSET('Sanitation Data'!$H$10,0,10*ROW('Sanitation Data'!H69)),NA())</f>
        <v>#N/A</v>
      </c>
      <c r="AS75" s="521" t="e">
        <f ca="1">+IF(AND(ISNUMBER(OFFSET('Sanitation Data'!$H$11,0,10*ROW('Sanitation Data'!H69))),'Data Summary'!DH75="Yes"),OFFSET('Sanitation Data'!$H$11,0,10*ROW('Sanitation Data'!H69)),NA())</f>
        <v>#N/A</v>
      </c>
      <c r="AT75" s="521" t="e">
        <f ca="1">+IF(AND(ISNUMBER(OFFSET('Sanitation Data'!$H$12,0,10*ROW('Sanitation Data'!H69))),'Data Summary'!DI75="Yes"),OFFSET('Sanitation Data'!$H$12,0,10*ROW('Sanitation Data'!H69)),NA())</f>
        <v>#N/A</v>
      </c>
      <c r="AU75" s="521" t="e">
        <f ca="1">+IF(AND(ISNUMBER(OFFSET('Sanitation Data'!$I$4,0,10*ROW('Sanitation Data'!I69))),'Data Summary'!DJ75="Yes"),100-OFFSET('Sanitation Data'!$I$4,0,10*ROW('Sanitation Data'!I69)),NA())</f>
        <v>#N/A</v>
      </c>
      <c r="AV75" s="521" t="e">
        <f ca="1">+IF(AND(ISNUMBER(OFFSET('Sanitation Data'!$I$6,0,10*ROW('Sanitation Data'!I69))),'Data Summary'!DK75="Yes"),OFFSET('Sanitation Data'!$I$6,0,10*ROW('Sanitation Data'!I69)),NA())</f>
        <v>#N/A</v>
      </c>
      <c r="AW75" s="521" t="e">
        <f ca="1">+IF(AND(ISNUMBER(OFFSET('Sanitation Data'!$I$10,0,10*ROW('Sanitation Data'!I69))),'Data Summary'!DL75="Yes"),OFFSET('Sanitation Data'!$I$10,0,10*ROW('Sanitation Data'!I69)),NA())</f>
        <v>#N/A</v>
      </c>
      <c r="AX75" s="521" t="e">
        <f ca="1">+IF(AND(ISNUMBER(OFFSET('Sanitation Data'!$I$11,0,10*ROW('Sanitation Data'!I69))),'Data Summary'!DM75="Yes"),OFFSET('Sanitation Data'!$I$11,0,10*ROW('Sanitation Data'!I69)),NA())</f>
        <v>#N/A</v>
      </c>
      <c r="AY75" s="521" t="e">
        <f ca="1">+IF(AND(ISNUMBER(OFFSET('Sanitation Data'!$I$12,0,10*ROW('Sanitation Data'!I69))),'Data Summary'!DN75="Yes"),OFFSET('Sanitation Data'!$I$12,0,10*ROW('Sanitation Data'!I69)),NA())</f>
        <v>#N/A</v>
      </c>
      <c r="AZ75" s="522" t="e">
        <f ca="1">+IF(AND(ISNUMBER(OFFSET('Hygiene Data'!$D$5,0,10*ROW('Hygiene Data'!D69))),'Data Summary'!DO75="Yes"),OFFSET('Hygiene Data'!$D$5,0,10*ROW('Hygiene Data'!D69)),NA())</f>
        <v>#N/A</v>
      </c>
      <c r="BA75" s="522" t="e">
        <f ca="1">+IF(AND(ISNUMBER(OFFSET('Hygiene Data'!$D$7,0,10*ROW('Hygiene Data'!D69))),'Data Summary'!DP75="Yes"),OFFSET('Hygiene Data'!$D$7,0,10*ROW('Hygiene Data'!D69)),NA())</f>
        <v>#N/A</v>
      </c>
      <c r="BB75" s="522" t="e">
        <f ca="1">+IF(AND(ISNUMBER(OFFSET('Hygiene Data'!$D$9,0,10*ROW('Hygiene Data'!D69))),'Data Summary'!DQ75="Yes"),OFFSET('Hygiene Data'!$D$9,0,10*ROW('Hygiene Data'!D69)),NA())</f>
        <v>#N/A</v>
      </c>
      <c r="BC75" s="522" t="e">
        <f ca="1">+IF(AND(ISNUMBER(OFFSET('Hygiene Data'!$E$5,0,10*ROW('Hygiene Data'!E69))),'Data Summary'!DR75="Yes"),OFFSET('Hygiene Data'!$E$5,0,10*ROW('Hygiene Data'!E69)),NA())</f>
        <v>#N/A</v>
      </c>
      <c r="BD75" s="522" t="e">
        <f ca="1">+IF(AND(ISNUMBER(OFFSET('Hygiene Data'!$E$7,0,10*ROW('Hygiene Data'!E69))),'Data Summary'!DS75="Yes"),OFFSET('Hygiene Data'!$E$7,0,10*ROW('Hygiene Data'!E69)),NA())</f>
        <v>#N/A</v>
      </c>
      <c r="BE75" s="522" t="e">
        <f ca="1">+IF(AND(ISNUMBER(OFFSET('Hygiene Data'!$E$9,0,10*ROW('Hygiene Data'!E69))),'Data Summary'!DT75="Yes"),OFFSET('Hygiene Data'!$E$9,0,10*ROW('Hygiene Data'!E69)),NA())</f>
        <v>#N/A</v>
      </c>
      <c r="BF75" s="522" t="e">
        <f ca="1">+IF(AND(ISNUMBER(OFFSET('Hygiene Data'!$F$5,0,10*ROW('Hygiene Data'!F69))),'Data Summary'!DU75="Yes"),OFFSET('Hygiene Data'!$F$5,0,10*ROW('Hygiene Data'!F69)),NA())</f>
        <v>#N/A</v>
      </c>
      <c r="BG75" s="522" t="e">
        <f ca="1">+IF(AND(ISNUMBER(OFFSET('Hygiene Data'!$F$7,0,10*ROW('Hygiene Data'!F69))),'Data Summary'!DV75="Yes"),OFFSET('Hygiene Data'!$F$7,0,10*ROW('Hygiene Data'!F69)),NA())</f>
        <v>#N/A</v>
      </c>
      <c r="BH75" s="522" t="e">
        <f ca="1">+IF(AND(ISNUMBER(OFFSET('Hygiene Data'!$F$9,0,10*ROW('Hygiene Data'!F69))),'Data Summary'!DW75="Yes"),OFFSET('Hygiene Data'!$F$9,0,10*ROW('Hygiene Data'!F69)),NA())</f>
        <v>#N/A</v>
      </c>
      <c r="BI75" s="522" t="e">
        <f ca="1">+IF(AND(ISNUMBER(OFFSET('Hygiene Data'!$G$5,0,10*ROW('Hygiene Data'!G69))),'Data Summary'!DX75="Yes"),OFFSET('Hygiene Data'!$G$5,0,10*ROW('Hygiene Data'!G69)),NA())</f>
        <v>#N/A</v>
      </c>
      <c r="BJ75" s="522" t="e">
        <f ca="1">+IF(AND(ISNUMBER(OFFSET('Hygiene Data'!$G$7,0,10*ROW('Hygiene Data'!G69))),'Data Summary'!DY75="Yes"),OFFSET('Hygiene Data'!$G$7,0,10*ROW('Hygiene Data'!G69)),NA())</f>
        <v>#N/A</v>
      </c>
      <c r="BK75" s="522" t="e">
        <f ca="1">+IF(AND(ISNUMBER(OFFSET('Hygiene Data'!$G$9,0,10*ROW('Hygiene Data'!G69))),'Data Summary'!DZ75="Yes"),OFFSET('Hygiene Data'!$G$9,0,10*ROW('Hygiene Data'!G69)),NA())</f>
        <v>#N/A</v>
      </c>
      <c r="BL75" s="522" t="e">
        <f ca="1">+IF(AND(ISNUMBER(OFFSET('Hygiene Data'!$H$5,0,10*ROW('Hygiene Data'!H69))),'Data Summary'!EA75="Yes"),OFFSET('Hygiene Data'!$H$5,0,10*ROW('Hygiene Data'!H69)),NA())</f>
        <v>#N/A</v>
      </c>
      <c r="BM75" s="522" t="e">
        <f ca="1">+IF(AND(ISNUMBER(OFFSET('Hygiene Data'!$H$7,0,10*ROW('Hygiene Data'!H69))),'Data Summary'!EB75="Yes"),OFFSET('Hygiene Data'!$H$7,0,10*ROW('Hygiene Data'!H69)),NA())</f>
        <v>#N/A</v>
      </c>
      <c r="BN75" s="522" t="e">
        <f ca="1">+IF(AND(ISNUMBER(OFFSET('Hygiene Data'!$H$9,0,10*ROW('Hygiene Data'!H69))),'Data Summary'!EC75="Yes"),OFFSET('Hygiene Data'!$H$9,0,10*ROW('Hygiene Data'!H69)),NA())</f>
        <v>#N/A</v>
      </c>
      <c r="BO75" s="522" t="e">
        <f ca="1">+IF(AND(ISNUMBER(OFFSET('Hygiene Data'!$I$5,0,10*ROW('Hygiene Data'!I69))),'Data Summary'!ED75="Yes"),OFFSET('Hygiene Data'!$I$5,0,10*ROW('Hygiene Data'!I69)),NA())</f>
        <v>#N/A</v>
      </c>
      <c r="BP75" s="522" t="e">
        <f ca="1">+IF(AND(ISNUMBER(OFFSET('Hygiene Data'!$I$7,0,10*ROW('Hygiene Data'!I69))),'Data Summary'!EE75="Yes"),OFFSET('Hygiene Data'!$I$7,0,10*ROW('Hygiene Data'!I69)),NA())</f>
        <v>#N/A</v>
      </c>
      <c r="BQ75" s="522" t="e">
        <f ca="1">+IF(AND(ISNUMBER(OFFSET('Hygiene Data'!$I$9,0,10*ROW('Hygiene Data'!I69))),'Data Summary'!EF75="Yes"),OFFSET('Hygiene Data'!$I$9,0,10*ROW('Hygiene Data'!I69)),NA())</f>
        <v>#N/A</v>
      </c>
    </row>
    <row r="76" spans="1:69" x14ac:dyDescent="0.25">
      <c r="A76" s="518" t="e">
        <f ca="1">+RIGHT('Data Summary'!A76,LEN('Data Summary'!A76)-9)</f>
        <v>#VALUE!</v>
      </c>
      <c r="B76" s="492" t="str">
        <f ca="1">+IF(ISTEXT('Data Summary'!B76),'Data Summary'!B76,"")</f>
        <v/>
      </c>
      <c r="C76" s="519" t="e">
        <f ca="1">+VALUE('Data Summary'!C76)</f>
        <v>#VALUE!</v>
      </c>
      <c r="D76" s="520" t="e">
        <f ca="1">+IF(AND(ISNUMBER(OFFSET('Water Data'!$D$4,0,10*ROW('Water Data'!D70))),'Data Summary'!BS76="Yes"),100-OFFSET('Water Data'!$D$4,0,10*ROW('Water Data'!D70)),NA())</f>
        <v>#N/A</v>
      </c>
      <c r="E76" s="520" t="e">
        <f ca="1">+IF(AND(ISNUMBER(OFFSET('Water Data'!$D$6,0,10*ROW('Water Data'!D70))),'Data Summary'!BT76="Yes"),OFFSET('Water Data'!$D$6,0,10*ROW('Water Data'!D70)),NA())</f>
        <v>#N/A</v>
      </c>
      <c r="F76" s="520" t="e">
        <f ca="1">+IF(AND(ISNUMBER(OFFSET('Water Data'!$D$9,0,10*ROW('Water Data'!D70))),'Data Summary'!BU76="Yes"),OFFSET('Water Data'!$D$9,0,10*ROW('Water Data'!D70)),NA())</f>
        <v>#N/A</v>
      </c>
      <c r="G76" s="520" t="e">
        <f ca="1">+IF(AND(ISNUMBER(OFFSET('Water Data'!$E$4,0,10*ROW('Water Data'!E70))),'Data Summary'!BV76="Yes"),100-OFFSET('Water Data'!$E$4,0,10*ROW('Water Data'!E70)),NA())</f>
        <v>#N/A</v>
      </c>
      <c r="H76" s="520" t="e">
        <f ca="1">+IF(AND(ISNUMBER(OFFSET('Water Data'!$E$6,0,10*ROW('Water Data'!E70))),'Data Summary'!BW76="Yes"),OFFSET('Water Data'!$E$6,0,10*ROW('Water Data'!E70)),NA())</f>
        <v>#N/A</v>
      </c>
      <c r="I76" s="520" t="e">
        <f ca="1">+IF(AND(ISNUMBER(OFFSET('Water Data'!$E$9,0,10*ROW('Water Data'!E70))),'Data Summary'!BX76="Yes"),OFFSET('Water Data'!$E$9,0,10*ROW('Water Data'!E70)),NA())</f>
        <v>#N/A</v>
      </c>
      <c r="J76" s="520" t="e">
        <f ca="1">+IF(AND(ISNUMBER(OFFSET('Water Data'!$F$4,0,10*ROW('Water Data'!F70))),'Data Summary'!BY76="Yes"),100-OFFSET('Water Data'!$F$4,0,10*ROW('Water Data'!F70)),NA())</f>
        <v>#N/A</v>
      </c>
      <c r="K76" s="520" t="e">
        <f ca="1">+IF(AND(ISNUMBER(OFFSET('Water Data'!$F$6,0,10*ROW('Water Data'!F70))),'Data Summary'!BZ76="Yes"),OFFSET('Water Data'!$F$6,0,10*ROW('Water Data'!F70)),NA())</f>
        <v>#N/A</v>
      </c>
      <c r="L76" s="520" t="e">
        <f ca="1">+IF(AND(ISNUMBER(OFFSET('Water Data'!$F$9,0,10*ROW('Water Data'!F70))),'Data Summary'!CA76="Yes"),OFFSET('Water Data'!$F$9,0,10*ROW('Water Data'!F70)),NA())</f>
        <v>#N/A</v>
      </c>
      <c r="M76" s="520" t="e">
        <f ca="1">+IF(AND(ISNUMBER(OFFSET('Water Data'!$G$4,0,10*ROW('Water Data'!G70))),'Data Summary'!CB76="Yes"),100-OFFSET('Water Data'!$G$4,0,10*ROW('Water Data'!G70)),NA())</f>
        <v>#N/A</v>
      </c>
      <c r="N76" s="520" t="e">
        <f ca="1">+IF(AND(ISNUMBER(OFFSET('Water Data'!$G$6,0,10*ROW('Water Data'!G70))),'Data Summary'!CC76="Yes"),OFFSET('Water Data'!$G$6,0,10*ROW('Water Data'!G70)),NA())</f>
        <v>#N/A</v>
      </c>
      <c r="O76" s="520" t="e">
        <f ca="1">+IF(AND(ISNUMBER(OFFSET('Water Data'!$G$9,0,10*ROW('Water Data'!G70))),'Data Summary'!CD76="Yes"),OFFSET('Water Data'!$G$9,0,10*ROW('Water Data'!G70)),NA())</f>
        <v>#N/A</v>
      </c>
      <c r="P76" s="520" t="e">
        <f ca="1">+IF(AND(ISNUMBER(OFFSET('Water Data'!$H$4,0,10*ROW('Water Data'!H70))),'Data Summary'!CE76="Yes"),100-OFFSET('Water Data'!$H$4,0,10*ROW('Water Data'!H70)),NA())</f>
        <v>#N/A</v>
      </c>
      <c r="Q76" s="520" t="e">
        <f ca="1">+IF(AND(ISNUMBER(OFFSET('Water Data'!$H$6,0,10*ROW('Water Data'!H70))),'Data Summary'!CF76="Yes"),OFFSET('Water Data'!$H$6,0,10*ROW('Water Data'!H70)),NA())</f>
        <v>#N/A</v>
      </c>
      <c r="R76" s="520" t="e">
        <f ca="1">+IF(AND(ISNUMBER(OFFSET('Water Data'!$H$9,0,10*ROW('Water Data'!H70))),'Data Summary'!CG76="Yes"),OFFSET('Water Data'!$H$9,0,10*ROW('Water Data'!H70)),NA())</f>
        <v>#N/A</v>
      </c>
      <c r="S76" s="520" t="e">
        <f ca="1">+IF(AND(ISNUMBER(OFFSET('Water Data'!$I$4,0,10*ROW('Water Data'!I70))),'Data Summary'!CH76="Yes"),100-OFFSET('Water Data'!$I$4,0,10*ROW('Water Data'!I70)),NA())</f>
        <v>#N/A</v>
      </c>
      <c r="T76" s="520" t="e">
        <f ca="1">+IF(AND(ISNUMBER(OFFSET('Water Data'!$I$6,0,10*ROW('Water Data'!I70))),'Data Summary'!CI76="Yes"),OFFSET('Water Data'!$I$6,0,10*ROW('Water Data'!I70)),NA())</f>
        <v>#N/A</v>
      </c>
      <c r="U76" s="520" t="e">
        <f ca="1">+IF(AND(ISNUMBER(OFFSET('Water Data'!$I$9,0,10*ROW('Water Data'!I70))),'Data Summary'!CJ76="Yes"),OFFSET('Water Data'!$I$9,0,10*ROW('Water Data'!I70)),NA())</f>
        <v>#N/A</v>
      </c>
      <c r="V76" s="521" t="e">
        <f ca="1">+IF(AND(ISNUMBER(OFFSET('Sanitation Data'!$D$4,0,10*ROW('Sanitation Data'!D70))),'Data Summary'!CK76="Yes"),100-OFFSET('Sanitation Data'!$D$4,0,10*ROW('Sanitation Data'!D70)),NA())</f>
        <v>#N/A</v>
      </c>
      <c r="W76" s="521" t="e">
        <f ca="1">+IF(AND(ISNUMBER(OFFSET('Sanitation Data'!$D$6,0,10*ROW('Sanitation Data'!D70))),'Data Summary'!CL76="Yes"),OFFSET('Sanitation Data'!$D$6,0,10*ROW('Sanitation Data'!D70)),NA())</f>
        <v>#N/A</v>
      </c>
      <c r="X76" s="521" t="e">
        <f ca="1">+IF(AND(ISNUMBER(OFFSET('Sanitation Data'!$D$10,0,10*ROW('Sanitation Data'!D70))),'Data Summary'!CM76="Yes"),OFFSET('Sanitation Data'!$D$10,0,10*ROW('Sanitation Data'!D70)),NA())</f>
        <v>#N/A</v>
      </c>
      <c r="Y76" s="521" t="e">
        <f ca="1">+IF(AND(ISNUMBER(OFFSET('Sanitation Data'!$D$11,0,10*ROW('Sanitation Data'!D70))),'Data Summary'!CN76="Yes"),OFFSET('Sanitation Data'!$D$11,0,10*ROW('Sanitation Data'!D70)),NA())</f>
        <v>#N/A</v>
      </c>
      <c r="Z76" s="521" t="e">
        <f ca="1">+IF(AND(ISNUMBER(OFFSET('Sanitation Data'!$D$12,0,10*ROW('Sanitation Data'!D70))),'Data Summary'!CO76="Yes"),OFFSET('Sanitation Data'!$D$12,0,10*ROW('Sanitation Data'!D70)),NA())</f>
        <v>#N/A</v>
      </c>
      <c r="AA76" s="521" t="e">
        <f ca="1">+IF(AND(ISNUMBER(OFFSET('Sanitation Data'!$E$4,0,10*ROW('Sanitation Data'!E70))),'Data Summary'!CP76="Yes"),100-OFFSET('Sanitation Data'!$E$4,0,10*ROW('Sanitation Data'!E70)),NA())</f>
        <v>#N/A</v>
      </c>
      <c r="AB76" s="521" t="e">
        <f ca="1">+IF(AND(ISNUMBER(OFFSET('Sanitation Data'!$E$6,0,10*ROW('Sanitation Data'!E70))),'Data Summary'!CQ76="Yes"),OFFSET('Sanitation Data'!$E$6,0,10*ROW('Sanitation Data'!E70)),NA())</f>
        <v>#N/A</v>
      </c>
      <c r="AC76" s="521" t="e">
        <f ca="1">+IF(AND(ISNUMBER(OFFSET('Sanitation Data'!$E$10,0,10*ROW('Sanitation Data'!E70))),'Data Summary'!CR76="Yes"),OFFSET('Sanitation Data'!$E$10,0,10*ROW('Sanitation Data'!E70)),NA())</f>
        <v>#N/A</v>
      </c>
      <c r="AD76" s="521" t="e">
        <f ca="1">+IF(AND(ISNUMBER(OFFSET('Sanitation Data'!$E$11,0,10*ROW('Sanitation Data'!E70))),'Data Summary'!CS76="Yes"),OFFSET('Sanitation Data'!$E$11,0,10*ROW('Sanitation Data'!E70)),NA())</f>
        <v>#N/A</v>
      </c>
      <c r="AE76" s="521" t="e">
        <f ca="1">+IF(AND(ISNUMBER(OFFSET('Sanitation Data'!$E$12,0,10*ROW('Sanitation Data'!E70))),'Data Summary'!CT76="Yes"),OFFSET('Sanitation Data'!$E$12,0,10*ROW('Sanitation Data'!E70)),NA())</f>
        <v>#N/A</v>
      </c>
      <c r="AF76" s="521" t="e">
        <f ca="1">+IF(AND(ISNUMBER(OFFSET('Sanitation Data'!$F$4,0,10*ROW('Sanitation Data'!F70))),'Data Summary'!CU76="Yes"),100-OFFSET('Sanitation Data'!$F$4,0,10*ROW('Sanitation Data'!F70)),NA())</f>
        <v>#N/A</v>
      </c>
      <c r="AG76" s="521" t="e">
        <f ca="1">+IF(AND(ISNUMBER(OFFSET('Sanitation Data'!$F$6,0,10*ROW('Sanitation Data'!F70))),'Data Summary'!CV76="Yes"),OFFSET('Sanitation Data'!$F$6,0,10*ROW('Sanitation Data'!F70)),NA())</f>
        <v>#N/A</v>
      </c>
      <c r="AH76" s="521" t="e">
        <f ca="1">+IF(AND(ISNUMBER(OFFSET('Sanitation Data'!$F$10,0,10*ROW('Sanitation Data'!F70))),'Data Summary'!CW76="Yes"),OFFSET('Sanitation Data'!$F$10,0,10*ROW('Sanitation Data'!F70)),NA())</f>
        <v>#N/A</v>
      </c>
      <c r="AI76" s="521" t="e">
        <f ca="1">+IF(AND(ISNUMBER(OFFSET('Sanitation Data'!$F$11,0,10*ROW('Sanitation Data'!F70))),'Data Summary'!CX76="Yes"),OFFSET('Sanitation Data'!$F$11,0,10*ROW('Sanitation Data'!F70)),NA())</f>
        <v>#N/A</v>
      </c>
      <c r="AJ76" s="521" t="e">
        <f ca="1">+IF(AND(ISNUMBER(OFFSET('Sanitation Data'!$F$12,0,10*ROW('Sanitation Data'!F70))),'Data Summary'!CY76="Yes"),OFFSET('Sanitation Data'!$F$12,0,10*ROW('Sanitation Data'!F70)),NA())</f>
        <v>#N/A</v>
      </c>
      <c r="AK76" s="521" t="e">
        <f ca="1">+IF(AND(ISNUMBER(OFFSET('Sanitation Data'!$G$4,0,10*ROW('Sanitation Data'!G70))),'Data Summary'!CZ76="Yes"),100-OFFSET('Sanitation Data'!$G$4,0,10*ROW('Sanitation Data'!G70)),NA())</f>
        <v>#N/A</v>
      </c>
      <c r="AL76" s="521" t="e">
        <f ca="1">+IF(AND(ISNUMBER(OFFSET('Sanitation Data'!$G$6,0,10*ROW('Sanitation Data'!G70))),'Data Summary'!DA76="Yes"),OFFSET('Sanitation Data'!$G$6,0,10*ROW('Sanitation Data'!G70)),NA())</f>
        <v>#N/A</v>
      </c>
      <c r="AM76" s="521" t="e">
        <f ca="1">+IF(AND(ISNUMBER(OFFSET('Sanitation Data'!$G$10,0,10*ROW('Sanitation Data'!G70))),'Data Summary'!DB76="Yes"),OFFSET('Sanitation Data'!$G$10,0,10*ROW('Sanitation Data'!G70)),NA())</f>
        <v>#N/A</v>
      </c>
      <c r="AN76" s="521" t="e">
        <f ca="1">+IF(AND(ISNUMBER(OFFSET('Sanitation Data'!$G$11,0,10*ROW('Sanitation Data'!G70))),'Data Summary'!DC76="Yes"),OFFSET('Sanitation Data'!$G$11,0,10*ROW('Sanitation Data'!G70)),NA())</f>
        <v>#N/A</v>
      </c>
      <c r="AO76" s="521" t="e">
        <f ca="1">+IF(AND(ISNUMBER(OFFSET('Sanitation Data'!$G$12,0,10*ROW('Sanitation Data'!G70))),'Data Summary'!DD76="Yes"),OFFSET('Sanitation Data'!$G$12,0,10*ROW('Sanitation Data'!G70)),NA())</f>
        <v>#N/A</v>
      </c>
      <c r="AP76" s="521" t="e">
        <f ca="1">+IF(AND(ISNUMBER(OFFSET('Sanitation Data'!$H$4,0,10*ROW('Sanitation Data'!H70))),'Data Summary'!DE76="Yes"),100-OFFSET('Sanitation Data'!$H$4,0,10*ROW('Sanitation Data'!H70)),NA())</f>
        <v>#N/A</v>
      </c>
      <c r="AQ76" s="521" t="e">
        <f ca="1">+IF(AND(ISNUMBER(OFFSET('Sanitation Data'!$H$6,0,10*ROW('Sanitation Data'!H70))),'Data Summary'!DF76="Yes"),OFFSET('Sanitation Data'!$H$6,0,10*ROW('Sanitation Data'!H70)),NA())</f>
        <v>#N/A</v>
      </c>
      <c r="AR76" s="521" t="e">
        <f ca="1">+IF(AND(ISNUMBER(OFFSET('Sanitation Data'!$H$10,0,10*ROW('Sanitation Data'!H70))),'Data Summary'!DG76="Yes"),OFFSET('Sanitation Data'!$H$10,0,10*ROW('Sanitation Data'!H70)),NA())</f>
        <v>#N/A</v>
      </c>
      <c r="AS76" s="521" t="e">
        <f ca="1">+IF(AND(ISNUMBER(OFFSET('Sanitation Data'!$H$11,0,10*ROW('Sanitation Data'!H70))),'Data Summary'!DH76="Yes"),OFFSET('Sanitation Data'!$H$11,0,10*ROW('Sanitation Data'!H70)),NA())</f>
        <v>#N/A</v>
      </c>
      <c r="AT76" s="521" t="e">
        <f ca="1">+IF(AND(ISNUMBER(OFFSET('Sanitation Data'!$H$12,0,10*ROW('Sanitation Data'!H70))),'Data Summary'!DI76="Yes"),OFFSET('Sanitation Data'!$H$12,0,10*ROW('Sanitation Data'!H70)),NA())</f>
        <v>#N/A</v>
      </c>
      <c r="AU76" s="521" t="e">
        <f ca="1">+IF(AND(ISNUMBER(OFFSET('Sanitation Data'!$I$4,0,10*ROW('Sanitation Data'!I70))),'Data Summary'!DJ76="Yes"),100-OFFSET('Sanitation Data'!$I$4,0,10*ROW('Sanitation Data'!I70)),NA())</f>
        <v>#N/A</v>
      </c>
      <c r="AV76" s="521" t="e">
        <f ca="1">+IF(AND(ISNUMBER(OFFSET('Sanitation Data'!$I$6,0,10*ROW('Sanitation Data'!I70))),'Data Summary'!DK76="Yes"),OFFSET('Sanitation Data'!$I$6,0,10*ROW('Sanitation Data'!I70)),NA())</f>
        <v>#N/A</v>
      </c>
      <c r="AW76" s="521" t="e">
        <f ca="1">+IF(AND(ISNUMBER(OFFSET('Sanitation Data'!$I$10,0,10*ROW('Sanitation Data'!I70))),'Data Summary'!DL76="Yes"),OFFSET('Sanitation Data'!$I$10,0,10*ROW('Sanitation Data'!I70)),NA())</f>
        <v>#N/A</v>
      </c>
      <c r="AX76" s="521" t="e">
        <f ca="1">+IF(AND(ISNUMBER(OFFSET('Sanitation Data'!$I$11,0,10*ROW('Sanitation Data'!I70))),'Data Summary'!DM76="Yes"),OFFSET('Sanitation Data'!$I$11,0,10*ROW('Sanitation Data'!I70)),NA())</f>
        <v>#N/A</v>
      </c>
      <c r="AY76" s="521" t="e">
        <f ca="1">+IF(AND(ISNUMBER(OFFSET('Sanitation Data'!$I$12,0,10*ROW('Sanitation Data'!I70))),'Data Summary'!DN76="Yes"),OFFSET('Sanitation Data'!$I$12,0,10*ROW('Sanitation Data'!I70)),NA())</f>
        <v>#N/A</v>
      </c>
      <c r="AZ76" s="522" t="e">
        <f ca="1">+IF(AND(ISNUMBER(OFFSET('Hygiene Data'!$D$5,0,10*ROW('Hygiene Data'!D70))),'Data Summary'!DO76="Yes"),OFFSET('Hygiene Data'!$D$5,0,10*ROW('Hygiene Data'!D70)),NA())</f>
        <v>#N/A</v>
      </c>
      <c r="BA76" s="522" t="e">
        <f ca="1">+IF(AND(ISNUMBER(OFFSET('Hygiene Data'!$D$7,0,10*ROW('Hygiene Data'!D70))),'Data Summary'!DP76="Yes"),OFFSET('Hygiene Data'!$D$7,0,10*ROW('Hygiene Data'!D70)),NA())</f>
        <v>#N/A</v>
      </c>
      <c r="BB76" s="522" t="e">
        <f ca="1">+IF(AND(ISNUMBER(OFFSET('Hygiene Data'!$D$9,0,10*ROW('Hygiene Data'!D70))),'Data Summary'!DQ76="Yes"),OFFSET('Hygiene Data'!$D$9,0,10*ROW('Hygiene Data'!D70)),NA())</f>
        <v>#N/A</v>
      </c>
      <c r="BC76" s="522" t="e">
        <f ca="1">+IF(AND(ISNUMBER(OFFSET('Hygiene Data'!$E$5,0,10*ROW('Hygiene Data'!E70))),'Data Summary'!DR76="Yes"),OFFSET('Hygiene Data'!$E$5,0,10*ROW('Hygiene Data'!E70)),NA())</f>
        <v>#N/A</v>
      </c>
      <c r="BD76" s="522" t="e">
        <f ca="1">+IF(AND(ISNUMBER(OFFSET('Hygiene Data'!$E$7,0,10*ROW('Hygiene Data'!E70))),'Data Summary'!DS76="Yes"),OFFSET('Hygiene Data'!$E$7,0,10*ROW('Hygiene Data'!E70)),NA())</f>
        <v>#N/A</v>
      </c>
      <c r="BE76" s="522" t="e">
        <f ca="1">+IF(AND(ISNUMBER(OFFSET('Hygiene Data'!$E$9,0,10*ROW('Hygiene Data'!E70))),'Data Summary'!DT76="Yes"),OFFSET('Hygiene Data'!$E$9,0,10*ROW('Hygiene Data'!E70)),NA())</f>
        <v>#N/A</v>
      </c>
      <c r="BF76" s="522" t="e">
        <f ca="1">+IF(AND(ISNUMBER(OFFSET('Hygiene Data'!$F$5,0,10*ROW('Hygiene Data'!F70))),'Data Summary'!DU76="Yes"),OFFSET('Hygiene Data'!$F$5,0,10*ROW('Hygiene Data'!F70)),NA())</f>
        <v>#N/A</v>
      </c>
      <c r="BG76" s="522" t="e">
        <f ca="1">+IF(AND(ISNUMBER(OFFSET('Hygiene Data'!$F$7,0,10*ROW('Hygiene Data'!F70))),'Data Summary'!DV76="Yes"),OFFSET('Hygiene Data'!$F$7,0,10*ROW('Hygiene Data'!F70)),NA())</f>
        <v>#N/A</v>
      </c>
      <c r="BH76" s="522" t="e">
        <f ca="1">+IF(AND(ISNUMBER(OFFSET('Hygiene Data'!$F$9,0,10*ROW('Hygiene Data'!F70))),'Data Summary'!DW76="Yes"),OFFSET('Hygiene Data'!$F$9,0,10*ROW('Hygiene Data'!F70)),NA())</f>
        <v>#N/A</v>
      </c>
      <c r="BI76" s="522" t="e">
        <f ca="1">+IF(AND(ISNUMBER(OFFSET('Hygiene Data'!$G$5,0,10*ROW('Hygiene Data'!G70))),'Data Summary'!DX76="Yes"),OFFSET('Hygiene Data'!$G$5,0,10*ROW('Hygiene Data'!G70)),NA())</f>
        <v>#N/A</v>
      </c>
      <c r="BJ76" s="522" t="e">
        <f ca="1">+IF(AND(ISNUMBER(OFFSET('Hygiene Data'!$G$7,0,10*ROW('Hygiene Data'!G70))),'Data Summary'!DY76="Yes"),OFFSET('Hygiene Data'!$G$7,0,10*ROW('Hygiene Data'!G70)),NA())</f>
        <v>#N/A</v>
      </c>
      <c r="BK76" s="522" t="e">
        <f ca="1">+IF(AND(ISNUMBER(OFFSET('Hygiene Data'!$G$9,0,10*ROW('Hygiene Data'!G70))),'Data Summary'!DZ76="Yes"),OFFSET('Hygiene Data'!$G$9,0,10*ROW('Hygiene Data'!G70)),NA())</f>
        <v>#N/A</v>
      </c>
      <c r="BL76" s="522" t="e">
        <f ca="1">+IF(AND(ISNUMBER(OFFSET('Hygiene Data'!$H$5,0,10*ROW('Hygiene Data'!H70))),'Data Summary'!EA76="Yes"),OFFSET('Hygiene Data'!$H$5,0,10*ROW('Hygiene Data'!H70)),NA())</f>
        <v>#N/A</v>
      </c>
      <c r="BM76" s="522" t="e">
        <f ca="1">+IF(AND(ISNUMBER(OFFSET('Hygiene Data'!$H$7,0,10*ROW('Hygiene Data'!H70))),'Data Summary'!EB76="Yes"),OFFSET('Hygiene Data'!$H$7,0,10*ROW('Hygiene Data'!H70)),NA())</f>
        <v>#N/A</v>
      </c>
      <c r="BN76" s="522" t="e">
        <f ca="1">+IF(AND(ISNUMBER(OFFSET('Hygiene Data'!$H$9,0,10*ROW('Hygiene Data'!H70))),'Data Summary'!EC76="Yes"),OFFSET('Hygiene Data'!$H$9,0,10*ROW('Hygiene Data'!H70)),NA())</f>
        <v>#N/A</v>
      </c>
      <c r="BO76" s="522" t="e">
        <f ca="1">+IF(AND(ISNUMBER(OFFSET('Hygiene Data'!$I$5,0,10*ROW('Hygiene Data'!I70))),'Data Summary'!ED76="Yes"),OFFSET('Hygiene Data'!$I$5,0,10*ROW('Hygiene Data'!I70)),NA())</f>
        <v>#N/A</v>
      </c>
      <c r="BP76" s="522" t="e">
        <f ca="1">+IF(AND(ISNUMBER(OFFSET('Hygiene Data'!$I$7,0,10*ROW('Hygiene Data'!I70))),'Data Summary'!EE76="Yes"),OFFSET('Hygiene Data'!$I$7,0,10*ROW('Hygiene Data'!I70)),NA())</f>
        <v>#N/A</v>
      </c>
      <c r="BQ76" s="522" t="e">
        <f ca="1">+IF(AND(ISNUMBER(OFFSET('Hygiene Data'!$I$9,0,10*ROW('Hygiene Data'!I70))),'Data Summary'!EF76="Yes"),OFFSET('Hygiene Data'!$I$9,0,10*ROW('Hygiene Data'!I70)),NA())</f>
        <v>#N/A</v>
      </c>
    </row>
    <row r="77" spans="1:69" x14ac:dyDescent="0.25">
      <c r="A77" s="518" t="e">
        <f ca="1">+RIGHT('Data Summary'!A77,LEN('Data Summary'!A77)-9)</f>
        <v>#VALUE!</v>
      </c>
      <c r="B77" s="492" t="str">
        <f ca="1">+IF(ISTEXT('Data Summary'!B77),'Data Summary'!B77,"")</f>
        <v/>
      </c>
      <c r="C77" s="519" t="e">
        <f ca="1">+VALUE('Data Summary'!C77)</f>
        <v>#VALUE!</v>
      </c>
      <c r="D77" s="520" t="e">
        <f ca="1">+IF(AND(ISNUMBER(OFFSET('Water Data'!$D$4,0,10*ROW('Water Data'!D71))),'Data Summary'!BS77="Yes"),100-OFFSET('Water Data'!$D$4,0,10*ROW('Water Data'!D71)),NA())</f>
        <v>#N/A</v>
      </c>
      <c r="E77" s="520" t="e">
        <f ca="1">+IF(AND(ISNUMBER(OFFSET('Water Data'!$D$6,0,10*ROW('Water Data'!D71))),'Data Summary'!BT77="Yes"),OFFSET('Water Data'!$D$6,0,10*ROW('Water Data'!D71)),NA())</f>
        <v>#N/A</v>
      </c>
      <c r="F77" s="520" t="e">
        <f ca="1">+IF(AND(ISNUMBER(OFFSET('Water Data'!$D$9,0,10*ROW('Water Data'!D71))),'Data Summary'!BU77="Yes"),OFFSET('Water Data'!$D$9,0,10*ROW('Water Data'!D71)),NA())</f>
        <v>#N/A</v>
      </c>
      <c r="G77" s="520" t="e">
        <f ca="1">+IF(AND(ISNUMBER(OFFSET('Water Data'!$E$4,0,10*ROW('Water Data'!E71))),'Data Summary'!BV77="Yes"),100-OFFSET('Water Data'!$E$4,0,10*ROW('Water Data'!E71)),NA())</f>
        <v>#N/A</v>
      </c>
      <c r="H77" s="520" t="e">
        <f ca="1">+IF(AND(ISNUMBER(OFFSET('Water Data'!$E$6,0,10*ROW('Water Data'!E71))),'Data Summary'!BW77="Yes"),OFFSET('Water Data'!$E$6,0,10*ROW('Water Data'!E71)),NA())</f>
        <v>#N/A</v>
      </c>
      <c r="I77" s="520" t="e">
        <f ca="1">+IF(AND(ISNUMBER(OFFSET('Water Data'!$E$9,0,10*ROW('Water Data'!E71))),'Data Summary'!BX77="Yes"),OFFSET('Water Data'!$E$9,0,10*ROW('Water Data'!E71)),NA())</f>
        <v>#N/A</v>
      </c>
      <c r="J77" s="520" t="e">
        <f ca="1">+IF(AND(ISNUMBER(OFFSET('Water Data'!$F$4,0,10*ROW('Water Data'!F71))),'Data Summary'!BY77="Yes"),100-OFFSET('Water Data'!$F$4,0,10*ROW('Water Data'!F71)),NA())</f>
        <v>#N/A</v>
      </c>
      <c r="K77" s="520" t="e">
        <f ca="1">+IF(AND(ISNUMBER(OFFSET('Water Data'!$F$6,0,10*ROW('Water Data'!F71))),'Data Summary'!BZ77="Yes"),OFFSET('Water Data'!$F$6,0,10*ROW('Water Data'!F71)),NA())</f>
        <v>#N/A</v>
      </c>
      <c r="L77" s="520" t="e">
        <f ca="1">+IF(AND(ISNUMBER(OFFSET('Water Data'!$F$9,0,10*ROW('Water Data'!F71))),'Data Summary'!CA77="Yes"),OFFSET('Water Data'!$F$9,0,10*ROW('Water Data'!F71)),NA())</f>
        <v>#N/A</v>
      </c>
      <c r="M77" s="520" t="e">
        <f ca="1">+IF(AND(ISNUMBER(OFFSET('Water Data'!$G$4,0,10*ROW('Water Data'!G71))),'Data Summary'!CB77="Yes"),100-OFFSET('Water Data'!$G$4,0,10*ROW('Water Data'!G71)),NA())</f>
        <v>#N/A</v>
      </c>
      <c r="N77" s="520" t="e">
        <f ca="1">+IF(AND(ISNUMBER(OFFSET('Water Data'!$G$6,0,10*ROW('Water Data'!G71))),'Data Summary'!CC77="Yes"),OFFSET('Water Data'!$G$6,0,10*ROW('Water Data'!G71)),NA())</f>
        <v>#N/A</v>
      </c>
      <c r="O77" s="520" t="e">
        <f ca="1">+IF(AND(ISNUMBER(OFFSET('Water Data'!$G$9,0,10*ROW('Water Data'!G71))),'Data Summary'!CD77="Yes"),OFFSET('Water Data'!$G$9,0,10*ROW('Water Data'!G71)),NA())</f>
        <v>#N/A</v>
      </c>
      <c r="P77" s="520" t="e">
        <f ca="1">+IF(AND(ISNUMBER(OFFSET('Water Data'!$H$4,0,10*ROW('Water Data'!H71))),'Data Summary'!CE77="Yes"),100-OFFSET('Water Data'!$H$4,0,10*ROW('Water Data'!H71)),NA())</f>
        <v>#N/A</v>
      </c>
      <c r="Q77" s="520" t="e">
        <f ca="1">+IF(AND(ISNUMBER(OFFSET('Water Data'!$H$6,0,10*ROW('Water Data'!H71))),'Data Summary'!CF77="Yes"),OFFSET('Water Data'!$H$6,0,10*ROW('Water Data'!H71)),NA())</f>
        <v>#N/A</v>
      </c>
      <c r="R77" s="520" t="e">
        <f ca="1">+IF(AND(ISNUMBER(OFFSET('Water Data'!$H$9,0,10*ROW('Water Data'!H71))),'Data Summary'!CG77="Yes"),OFFSET('Water Data'!$H$9,0,10*ROW('Water Data'!H71)),NA())</f>
        <v>#N/A</v>
      </c>
      <c r="S77" s="520" t="e">
        <f ca="1">+IF(AND(ISNUMBER(OFFSET('Water Data'!$I$4,0,10*ROW('Water Data'!I71))),'Data Summary'!CH77="Yes"),100-OFFSET('Water Data'!$I$4,0,10*ROW('Water Data'!I71)),NA())</f>
        <v>#N/A</v>
      </c>
      <c r="T77" s="520" t="e">
        <f ca="1">+IF(AND(ISNUMBER(OFFSET('Water Data'!$I$6,0,10*ROW('Water Data'!I71))),'Data Summary'!CI77="Yes"),OFFSET('Water Data'!$I$6,0,10*ROW('Water Data'!I71)),NA())</f>
        <v>#N/A</v>
      </c>
      <c r="U77" s="520" t="e">
        <f ca="1">+IF(AND(ISNUMBER(OFFSET('Water Data'!$I$9,0,10*ROW('Water Data'!I71))),'Data Summary'!CJ77="Yes"),OFFSET('Water Data'!$I$9,0,10*ROW('Water Data'!I71)),NA())</f>
        <v>#N/A</v>
      </c>
      <c r="V77" s="521" t="e">
        <f ca="1">+IF(AND(ISNUMBER(OFFSET('Sanitation Data'!$D$4,0,10*ROW('Sanitation Data'!D71))),'Data Summary'!CK77="Yes"),100-OFFSET('Sanitation Data'!$D$4,0,10*ROW('Sanitation Data'!D71)),NA())</f>
        <v>#N/A</v>
      </c>
      <c r="W77" s="521" t="e">
        <f ca="1">+IF(AND(ISNUMBER(OFFSET('Sanitation Data'!$D$6,0,10*ROW('Sanitation Data'!D71))),'Data Summary'!CL77="Yes"),OFFSET('Sanitation Data'!$D$6,0,10*ROW('Sanitation Data'!D71)),NA())</f>
        <v>#N/A</v>
      </c>
      <c r="X77" s="521" t="e">
        <f ca="1">+IF(AND(ISNUMBER(OFFSET('Sanitation Data'!$D$10,0,10*ROW('Sanitation Data'!D71))),'Data Summary'!CM77="Yes"),OFFSET('Sanitation Data'!$D$10,0,10*ROW('Sanitation Data'!D71)),NA())</f>
        <v>#N/A</v>
      </c>
      <c r="Y77" s="521" t="e">
        <f ca="1">+IF(AND(ISNUMBER(OFFSET('Sanitation Data'!$D$11,0,10*ROW('Sanitation Data'!D71))),'Data Summary'!CN77="Yes"),OFFSET('Sanitation Data'!$D$11,0,10*ROW('Sanitation Data'!D71)),NA())</f>
        <v>#N/A</v>
      </c>
      <c r="Z77" s="521" t="e">
        <f ca="1">+IF(AND(ISNUMBER(OFFSET('Sanitation Data'!$D$12,0,10*ROW('Sanitation Data'!D71))),'Data Summary'!CO77="Yes"),OFFSET('Sanitation Data'!$D$12,0,10*ROW('Sanitation Data'!D71)),NA())</f>
        <v>#N/A</v>
      </c>
      <c r="AA77" s="521" t="e">
        <f ca="1">+IF(AND(ISNUMBER(OFFSET('Sanitation Data'!$E$4,0,10*ROW('Sanitation Data'!E71))),'Data Summary'!CP77="Yes"),100-OFFSET('Sanitation Data'!$E$4,0,10*ROW('Sanitation Data'!E71)),NA())</f>
        <v>#N/A</v>
      </c>
      <c r="AB77" s="521" t="e">
        <f ca="1">+IF(AND(ISNUMBER(OFFSET('Sanitation Data'!$E$6,0,10*ROW('Sanitation Data'!E71))),'Data Summary'!CQ77="Yes"),OFFSET('Sanitation Data'!$E$6,0,10*ROW('Sanitation Data'!E71)),NA())</f>
        <v>#N/A</v>
      </c>
      <c r="AC77" s="521" t="e">
        <f ca="1">+IF(AND(ISNUMBER(OFFSET('Sanitation Data'!$E$10,0,10*ROW('Sanitation Data'!E71))),'Data Summary'!CR77="Yes"),OFFSET('Sanitation Data'!$E$10,0,10*ROW('Sanitation Data'!E71)),NA())</f>
        <v>#N/A</v>
      </c>
      <c r="AD77" s="521" t="e">
        <f ca="1">+IF(AND(ISNUMBER(OFFSET('Sanitation Data'!$E$11,0,10*ROW('Sanitation Data'!E71))),'Data Summary'!CS77="Yes"),OFFSET('Sanitation Data'!$E$11,0,10*ROW('Sanitation Data'!E71)),NA())</f>
        <v>#N/A</v>
      </c>
      <c r="AE77" s="521" t="e">
        <f ca="1">+IF(AND(ISNUMBER(OFFSET('Sanitation Data'!$E$12,0,10*ROW('Sanitation Data'!E71))),'Data Summary'!CT77="Yes"),OFFSET('Sanitation Data'!$E$12,0,10*ROW('Sanitation Data'!E71)),NA())</f>
        <v>#N/A</v>
      </c>
      <c r="AF77" s="521" t="e">
        <f ca="1">+IF(AND(ISNUMBER(OFFSET('Sanitation Data'!$F$4,0,10*ROW('Sanitation Data'!F71))),'Data Summary'!CU77="Yes"),100-OFFSET('Sanitation Data'!$F$4,0,10*ROW('Sanitation Data'!F71)),NA())</f>
        <v>#N/A</v>
      </c>
      <c r="AG77" s="521" t="e">
        <f ca="1">+IF(AND(ISNUMBER(OFFSET('Sanitation Data'!$F$6,0,10*ROW('Sanitation Data'!F71))),'Data Summary'!CV77="Yes"),OFFSET('Sanitation Data'!$F$6,0,10*ROW('Sanitation Data'!F71)),NA())</f>
        <v>#N/A</v>
      </c>
      <c r="AH77" s="521" t="e">
        <f ca="1">+IF(AND(ISNUMBER(OFFSET('Sanitation Data'!$F$10,0,10*ROW('Sanitation Data'!F71))),'Data Summary'!CW77="Yes"),OFFSET('Sanitation Data'!$F$10,0,10*ROW('Sanitation Data'!F71)),NA())</f>
        <v>#N/A</v>
      </c>
      <c r="AI77" s="521" t="e">
        <f ca="1">+IF(AND(ISNUMBER(OFFSET('Sanitation Data'!$F$11,0,10*ROW('Sanitation Data'!F71))),'Data Summary'!CX77="Yes"),OFFSET('Sanitation Data'!$F$11,0,10*ROW('Sanitation Data'!F71)),NA())</f>
        <v>#N/A</v>
      </c>
      <c r="AJ77" s="521" t="e">
        <f ca="1">+IF(AND(ISNUMBER(OFFSET('Sanitation Data'!$F$12,0,10*ROW('Sanitation Data'!F71))),'Data Summary'!CY77="Yes"),OFFSET('Sanitation Data'!$F$12,0,10*ROW('Sanitation Data'!F71)),NA())</f>
        <v>#N/A</v>
      </c>
      <c r="AK77" s="521" t="e">
        <f ca="1">+IF(AND(ISNUMBER(OFFSET('Sanitation Data'!$G$4,0,10*ROW('Sanitation Data'!G71))),'Data Summary'!CZ77="Yes"),100-OFFSET('Sanitation Data'!$G$4,0,10*ROW('Sanitation Data'!G71)),NA())</f>
        <v>#N/A</v>
      </c>
      <c r="AL77" s="521" t="e">
        <f ca="1">+IF(AND(ISNUMBER(OFFSET('Sanitation Data'!$G$6,0,10*ROW('Sanitation Data'!G71))),'Data Summary'!DA77="Yes"),OFFSET('Sanitation Data'!$G$6,0,10*ROW('Sanitation Data'!G71)),NA())</f>
        <v>#N/A</v>
      </c>
      <c r="AM77" s="521" t="e">
        <f ca="1">+IF(AND(ISNUMBER(OFFSET('Sanitation Data'!$G$10,0,10*ROW('Sanitation Data'!G71))),'Data Summary'!DB77="Yes"),OFFSET('Sanitation Data'!$G$10,0,10*ROW('Sanitation Data'!G71)),NA())</f>
        <v>#N/A</v>
      </c>
      <c r="AN77" s="521" t="e">
        <f ca="1">+IF(AND(ISNUMBER(OFFSET('Sanitation Data'!$G$11,0,10*ROW('Sanitation Data'!G71))),'Data Summary'!DC77="Yes"),OFFSET('Sanitation Data'!$G$11,0,10*ROW('Sanitation Data'!G71)),NA())</f>
        <v>#N/A</v>
      </c>
      <c r="AO77" s="521" t="e">
        <f ca="1">+IF(AND(ISNUMBER(OFFSET('Sanitation Data'!$G$12,0,10*ROW('Sanitation Data'!G71))),'Data Summary'!DD77="Yes"),OFFSET('Sanitation Data'!$G$12,0,10*ROW('Sanitation Data'!G71)),NA())</f>
        <v>#N/A</v>
      </c>
      <c r="AP77" s="521" t="e">
        <f ca="1">+IF(AND(ISNUMBER(OFFSET('Sanitation Data'!$H$4,0,10*ROW('Sanitation Data'!H71))),'Data Summary'!DE77="Yes"),100-OFFSET('Sanitation Data'!$H$4,0,10*ROW('Sanitation Data'!H71)),NA())</f>
        <v>#N/A</v>
      </c>
      <c r="AQ77" s="521" t="e">
        <f ca="1">+IF(AND(ISNUMBER(OFFSET('Sanitation Data'!$H$6,0,10*ROW('Sanitation Data'!H71))),'Data Summary'!DF77="Yes"),OFFSET('Sanitation Data'!$H$6,0,10*ROW('Sanitation Data'!H71)),NA())</f>
        <v>#N/A</v>
      </c>
      <c r="AR77" s="521" t="e">
        <f ca="1">+IF(AND(ISNUMBER(OFFSET('Sanitation Data'!$H$10,0,10*ROW('Sanitation Data'!H71))),'Data Summary'!DG77="Yes"),OFFSET('Sanitation Data'!$H$10,0,10*ROW('Sanitation Data'!H71)),NA())</f>
        <v>#N/A</v>
      </c>
      <c r="AS77" s="521" t="e">
        <f ca="1">+IF(AND(ISNUMBER(OFFSET('Sanitation Data'!$H$11,0,10*ROW('Sanitation Data'!H71))),'Data Summary'!DH77="Yes"),OFFSET('Sanitation Data'!$H$11,0,10*ROW('Sanitation Data'!H71)),NA())</f>
        <v>#N/A</v>
      </c>
      <c r="AT77" s="521" t="e">
        <f ca="1">+IF(AND(ISNUMBER(OFFSET('Sanitation Data'!$H$12,0,10*ROW('Sanitation Data'!H71))),'Data Summary'!DI77="Yes"),OFFSET('Sanitation Data'!$H$12,0,10*ROW('Sanitation Data'!H71)),NA())</f>
        <v>#N/A</v>
      </c>
      <c r="AU77" s="521" t="e">
        <f ca="1">+IF(AND(ISNUMBER(OFFSET('Sanitation Data'!$I$4,0,10*ROW('Sanitation Data'!I71))),'Data Summary'!DJ77="Yes"),100-OFFSET('Sanitation Data'!$I$4,0,10*ROW('Sanitation Data'!I71)),NA())</f>
        <v>#N/A</v>
      </c>
      <c r="AV77" s="521" t="e">
        <f ca="1">+IF(AND(ISNUMBER(OFFSET('Sanitation Data'!$I$6,0,10*ROW('Sanitation Data'!I71))),'Data Summary'!DK77="Yes"),OFFSET('Sanitation Data'!$I$6,0,10*ROW('Sanitation Data'!I71)),NA())</f>
        <v>#N/A</v>
      </c>
      <c r="AW77" s="521" t="e">
        <f ca="1">+IF(AND(ISNUMBER(OFFSET('Sanitation Data'!$I$10,0,10*ROW('Sanitation Data'!I71))),'Data Summary'!DL77="Yes"),OFFSET('Sanitation Data'!$I$10,0,10*ROW('Sanitation Data'!I71)),NA())</f>
        <v>#N/A</v>
      </c>
      <c r="AX77" s="521" t="e">
        <f ca="1">+IF(AND(ISNUMBER(OFFSET('Sanitation Data'!$I$11,0,10*ROW('Sanitation Data'!I71))),'Data Summary'!DM77="Yes"),OFFSET('Sanitation Data'!$I$11,0,10*ROW('Sanitation Data'!I71)),NA())</f>
        <v>#N/A</v>
      </c>
      <c r="AY77" s="521" t="e">
        <f ca="1">+IF(AND(ISNUMBER(OFFSET('Sanitation Data'!$I$12,0,10*ROW('Sanitation Data'!I71))),'Data Summary'!DN77="Yes"),OFFSET('Sanitation Data'!$I$12,0,10*ROW('Sanitation Data'!I71)),NA())</f>
        <v>#N/A</v>
      </c>
      <c r="AZ77" s="522" t="e">
        <f ca="1">+IF(AND(ISNUMBER(OFFSET('Hygiene Data'!$D$5,0,10*ROW('Hygiene Data'!D71))),'Data Summary'!DO77="Yes"),OFFSET('Hygiene Data'!$D$5,0,10*ROW('Hygiene Data'!D71)),NA())</f>
        <v>#N/A</v>
      </c>
      <c r="BA77" s="522" t="e">
        <f ca="1">+IF(AND(ISNUMBER(OFFSET('Hygiene Data'!$D$7,0,10*ROW('Hygiene Data'!D71))),'Data Summary'!DP77="Yes"),OFFSET('Hygiene Data'!$D$7,0,10*ROW('Hygiene Data'!D71)),NA())</f>
        <v>#N/A</v>
      </c>
      <c r="BB77" s="522" t="e">
        <f ca="1">+IF(AND(ISNUMBER(OFFSET('Hygiene Data'!$D$9,0,10*ROW('Hygiene Data'!D71))),'Data Summary'!DQ77="Yes"),OFFSET('Hygiene Data'!$D$9,0,10*ROW('Hygiene Data'!D71)),NA())</f>
        <v>#N/A</v>
      </c>
      <c r="BC77" s="522" t="e">
        <f ca="1">+IF(AND(ISNUMBER(OFFSET('Hygiene Data'!$E$5,0,10*ROW('Hygiene Data'!E71))),'Data Summary'!DR77="Yes"),OFFSET('Hygiene Data'!$E$5,0,10*ROW('Hygiene Data'!E71)),NA())</f>
        <v>#N/A</v>
      </c>
      <c r="BD77" s="522" t="e">
        <f ca="1">+IF(AND(ISNUMBER(OFFSET('Hygiene Data'!$E$7,0,10*ROW('Hygiene Data'!E71))),'Data Summary'!DS77="Yes"),OFFSET('Hygiene Data'!$E$7,0,10*ROW('Hygiene Data'!E71)),NA())</f>
        <v>#N/A</v>
      </c>
      <c r="BE77" s="522" t="e">
        <f ca="1">+IF(AND(ISNUMBER(OFFSET('Hygiene Data'!$E$9,0,10*ROW('Hygiene Data'!E71))),'Data Summary'!DT77="Yes"),OFFSET('Hygiene Data'!$E$9,0,10*ROW('Hygiene Data'!E71)),NA())</f>
        <v>#N/A</v>
      </c>
      <c r="BF77" s="522" t="e">
        <f ca="1">+IF(AND(ISNUMBER(OFFSET('Hygiene Data'!$F$5,0,10*ROW('Hygiene Data'!F71))),'Data Summary'!DU77="Yes"),OFFSET('Hygiene Data'!$F$5,0,10*ROW('Hygiene Data'!F71)),NA())</f>
        <v>#N/A</v>
      </c>
      <c r="BG77" s="522" t="e">
        <f ca="1">+IF(AND(ISNUMBER(OFFSET('Hygiene Data'!$F$7,0,10*ROW('Hygiene Data'!F71))),'Data Summary'!DV77="Yes"),OFFSET('Hygiene Data'!$F$7,0,10*ROW('Hygiene Data'!F71)),NA())</f>
        <v>#N/A</v>
      </c>
      <c r="BH77" s="522" t="e">
        <f ca="1">+IF(AND(ISNUMBER(OFFSET('Hygiene Data'!$F$9,0,10*ROW('Hygiene Data'!F71))),'Data Summary'!DW77="Yes"),OFFSET('Hygiene Data'!$F$9,0,10*ROW('Hygiene Data'!F71)),NA())</f>
        <v>#N/A</v>
      </c>
      <c r="BI77" s="522" t="e">
        <f ca="1">+IF(AND(ISNUMBER(OFFSET('Hygiene Data'!$G$5,0,10*ROW('Hygiene Data'!G71))),'Data Summary'!DX77="Yes"),OFFSET('Hygiene Data'!$G$5,0,10*ROW('Hygiene Data'!G71)),NA())</f>
        <v>#N/A</v>
      </c>
      <c r="BJ77" s="522" t="e">
        <f ca="1">+IF(AND(ISNUMBER(OFFSET('Hygiene Data'!$G$7,0,10*ROW('Hygiene Data'!G71))),'Data Summary'!DY77="Yes"),OFFSET('Hygiene Data'!$G$7,0,10*ROW('Hygiene Data'!G71)),NA())</f>
        <v>#N/A</v>
      </c>
      <c r="BK77" s="522" t="e">
        <f ca="1">+IF(AND(ISNUMBER(OFFSET('Hygiene Data'!$G$9,0,10*ROW('Hygiene Data'!G71))),'Data Summary'!DZ77="Yes"),OFFSET('Hygiene Data'!$G$9,0,10*ROW('Hygiene Data'!G71)),NA())</f>
        <v>#N/A</v>
      </c>
      <c r="BL77" s="522" t="e">
        <f ca="1">+IF(AND(ISNUMBER(OFFSET('Hygiene Data'!$H$5,0,10*ROW('Hygiene Data'!H71))),'Data Summary'!EA77="Yes"),OFFSET('Hygiene Data'!$H$5,0,10*ROW('Hygiene Data'!H71)),NA())</f>
        <v>#N/A</v>
      </c>
      <c r="BM77" s="522" t="e">
        <f ca="1">+IF(AND(ISNUMBER(OFFSET('Hygiene Data'!$H$7,0,10*ROW('Hygiene Data'!H71))),'Data Summary'!EB77="Yes"),OFFSET('Hygiene Data'!$H$7,0,10*ROW('Hygiene Data'!H71)),NA())</f>
        <v>#N/A</v>
      </c>
      <c r="BN77" s="522" t="e">
        <f ca="1">+IF(AND(ISNUMBER(OFFSET('Hygiene Data'!$H$9,0,10*ROW('Hygiene Data'!H71))),'Data Summary'!EC77="Yes"),OFFSET('Hygiene Data'!$H$9,0,10*ROW('Hygiene Data'!H71)),NA())</f>
        <v>#N/A</v>
      </c>
      <c r="BO77" s="522" t="e">
        <f ca="1">+IF(AND(ISNUMBER(OFFSET('Hygiene Data'!$I$5,0,10*ROW('Hygiene Data'!I71))),'Data Summary'!ED77="Yes"),OFFSET('Hygiene Data'!$I$5,0,10*ROW('Hygiene Data'!I71)),NA())</f>
        <v>#N/A</v>
      </c>
      <c r="BP77" s="522" t="e">
        <f ca="1">+IF(AND(ISNUMBER(OFFSET('Hygiene Data'!$I$7,0,10*ROW('Hygiene Data'!I71))),'Data Summary'!EE77="Yes"),OFFSET('Hygiene Data'!$I$7,0,10*ROW('Hygiene Data'!I71)),NA())</f>
        <v>#N/A</v>
      </c>
      <c r="BQ77" s="522" t="e">
        <f ca="1">+IF(AND(ISNUMBER(OFFSET('Hygiene Data'!$I$9,0,10*ROW('Hygiene Data'!I71))),'Data Summary'!EF77="Yes"),OFFSET('Hygiene Data'!$I$9,0,10*ROW('Hygiene Data'!I71)),NA())</f>
        <v>#N/A</v>
      </c>
    </row>
    <row r="78" spans="1:69" x14ac:dyDescent="0.25">
      <c r="A78" s="518" t="e">
        <f ca="1">+RIGHT('Data Summary'!A78,LEN('Data Summary'!A78)-9)</f>
        <v>#VALUE!</v>
      </c>
      <c r="B78" s="492" t="str">
        <f ca="1">+IF(ISTEXT('Data Summary'!B78),'Data Summary'!B78,"")</f>
        <v/>
      </c>
      <c r="C78" s="519" t="e">
        <f ca="1">+VALUE('Data Summary'!C78)</f>
        <v>#VALUE!</v>
      </c>
      <c r="D78" s="520" t="e">
        <f ca="1">+IF(AND(ISNUMBER(OFFSET('Water Data'!$D$4,0,10*ROW('Water Data'!D72))),'Data Summary'!BS78="Yes"),100-OFFSET('Water Data'!$D$4,0,10*ROW('Water Data'!D72)),NA())</f>
        <v>#N/A</v>
      </c>
      <c r="E78" s="520" t="e">
        <f ca="1">+IF(AND(ISNUMBER(OFFSET('Water Data'!$D$6,0,10*ROW('Water Data'!D72))),'Data Summary'!BT78="Yes"),OFFSET('Water Data'!$D$6,0,10*ROW('Water Data'!D72)),NA())</f>
        <v>#N/A</v>
      </c>
      <c r="F78" s="520" t="e">
        <f ca="1">+IF(AND(ISNUMBER(OFFSET('Water Data'!$D$9,0,10*ROW('Water Data'!D72))),'Data Summary'!BU78="Yes"),OFFSET('Water Data'!$D$9,0,10*ROW('Water Data'!D72)),NA())</f>
        <v>#N/A</v>
      </c>
      <c r="G78" s="520" t="e">
        <f ca="1">+IF(AND(ISNUMBER(OFFSET('Water Data'!$E$4,0,10*ROW('Water Data'!E72))),'Data Summary'!BV78="Yes"),100-OFFSET('Water Data'!$E$4,0,10*ROW('Water Data'!E72)),NA())</f>
        <v>#N/A</v>
      </c>
      <c r="H78" s="520" t="e">
        <f ca="1">+IF(AND(ISNUMBER(OFFSET('Water Data'!$E$6,0,10*ROW('Water Data'!E72))),'Data Summary'!BW78="Yes"),OFFSET('Water Data'!$E$6,0,10*ROW('Water Data'!E72)),NA())</f>
        <v>#N/A</v>
      </c>
      <c r="I78" s="520" t="e">
        <f ca="1">+IF(AND(ISNUMBER(OFFSET('Water Data'!$E$9,0,10*ROW('Water Data'!E72))),'Data Summary'!BX78="Yes"),OFFSET('Water Data'!$E$9,0,10*ROW('Water Data'!E72)),NA())</f>
        <v>#N/A</v>
      </c>
      <c r="J78" s="520" t="e">
        <f ca="1">+IF(AND(ISNUMBER(OFFSET('Water Data'!$F$4,0,10*ROW('Water Data'!F72))),'Data Summary'!BY78="Yes"),100-OFFSET('Water Data'!$F$4,0,10*ROW('Water Data'!F72)),NA())</f>
        <v>#N/A</v>
      </c>
      <c r="K78" s="520" t="e">
        <f ca="1">+IF(AND(ISNUMBER(OFFSET('Water Data'!$F$6,0,10*ROW('Water Data'!F72))),'Data Summary'!BZ78="Yes"),OFFSET('Water Data'!$F$6,0,10*ROW('Water Data'!F72)),NA())</f>
        <v>#N/A</v>
      </c>
      <c r="L78" s="520" t="e">
        <f ca="1">+IF(AND(ISNUMBER(OFFSET('Water Data'!$F$9,0,10*ROW('Water Data'!F72))),'Data Summary'!CA78="Yes"),OFFSET('Water Data'!$F$9,0,10*ROW('Water Data'!F72)),NA())</f>
        <v>#N/A</v>
      </c>
      <c r="M78" s="520" t="e">
        <f ca="1">+IF(AND(ISNUMBER(OFFSET('Water Data'!$G$4,0,10*ROW('Water Data'!G72))),'Data Summary'!CB78="Yes"),100-OFFSET('Water Data'!$G$4,0,10*ROW('Water Data'!G72)),NA())</f>
        <v>#N/A</v>
      </c>
      <c r="N78" s="520" t="e">
        <f ca="1">+IF(AND(ISNUMBER(OFFSET('Water Data'!$G$6,0,10*ROW('Water Data'!G72))),'Data Summary'!CC78="Yes"),OFFSET('Water Data'!$G$6,0,10*ROW('Water Data'!G72)),NA())</f>
        <v>#N/A</v>
      </c>
      <c r="O78" s="520" t="e">
        <f ca="1">+IF(AND(ISNUMBER(OFFSET('Water Data'!$G$9,0,10*ROW('Water Data'!G72))),'Data Summary'!CD78="Yes"),OFFSET('Water Data'!$G$9,0,10*ROW('Water Data'!G72)),NA())</f>
        <v>#N/A</v>
      </c>
      <c r="P78" s="520" t="e">
        <f ca="1">+IF(AND(ISNUMBER(OFFSET('Water Data'!$H$4,0,10*ROW('Water Data'!H72))),'Data Summary'!CE78="Yes"),100-OFFSET('Water Data'!$H$4,0,10*ROW('Water Data'!H72)),NA())</f>
        <v>#N/A</v>
      </c>
      <c r="Q78" s="520" t="e">
        <f ca="1">+IF(AND(ISNUMBER(OFFSET('Water Data'!$H$6,0,10*ROW('Water Data'!H72))),'Data Summary'!CF78="Yes"),OFFSET('Water Data'!$H$6,0,10*ROW('Water Data'!H72)),NA())</f>
        <v>#N/A</v>
      </c>
      <c r="R78" s="520" t="e">
        <f ca="1">+IF(AND(ISNUMBER(OFFSET('Water Data'!$H$9,0,10*ROW('Water Data'!H72))),'Data Summary'!CG78="Yes"),OFFSET('Water Data'!$H$9,0,10*ROW('Water Data'!H72)),NA())</f>
        <v>#N/A</v>
      </c>
      <c r="S78" s="520" t="e">
        <f ca="1">+IF(AND(ISNUMBER(OFFSET('Water Data'!$I$4,0,10*ROW('Water Data'!I72))),'Data Summary'!CH78="Yes"),100-OFFSET('Water Data'!$I$4,0,10*ROW('Water Data'!I72)),NA())</f>
        <v>#N/A</v>
      </c>
      <c r="T78" s="520" t="e">
        <f ca="1">+IF(AND(ISNUMBER(OFFSET('Water Data'!$I$6,0,10*ROW('Water Data'!I72))),'Data Summary'!CI78="Yes"),OFFSET('Water Data'!$I$6,0,10*ROW('Water Data'!I72)),NA())</f>
        <v>#N/A</v>
      </c>
      <c r="U78" s="520" t="e">
        <f ca="1">+IF(AND(ISNUMBER(OFFSET('Water Data'!$I$9,0,10*ROW('Water Data'!I72))),'Data Summary'!CJ78="Yes"),OFFSET('Water Data'!$I$9,0,10*ROW('Water Data'!I72)),NA())</f>
        <v>#N/A</v>
      </c>
      <c r="V78" s="521" t="e">
        <f ca="1">+IF(AND(ISNUMBER(OFFSET('Sanitation Data'!$D$4,0,10*ROW('Sanitation Data'!D72))),'Data Summary'!CK78="Yes"),100-OFFSET('Sanitation Data'!$D$4,0,10*ROW('Sanitation Data'!D72)),NA())</f>
        <v>#N/A</v>
      </c>
      <c r="W78" s="521" t="e">
        <f ca="1">+IF(AND(ISNUMBER(OFFSET('Sanitation Data'!$D$6,0,10*ROW('Sanitation Data'!D72))),'Data Summary'!CL78="Yes"),OFFSET('Sanitation Data'!$D$6,0,10*ROW('Sanitation Data'!D72)),NA())</f>
        <v>#N/A</v>
      </c>
      <c r="X78" s="521" t="e">
        <f ca="1">+IF(AND(ISNUMBER(OFFSET('Sanitation Data'!$D$10,0,10*ROW('Sanitation Data'!D72))),'Data Summary'!CM78="Yes"),OFFSET('Sanitation Data'!$D$10,0,10*ROW('Sanitation Data'!D72)),NA())</f>
        <v>#N/A</v>
      </c>
      <c r="Y78" s="521" t="e">
        <f ca="1">+IF(AND(ISNUMBER(OFFSET('Sanitation Data'!$D$11,0,10*ROW('Sanitation Data'!D72))),'Data Summary'!CN78="Yes"),OFFSET('Sanitation Data'!$D$11,0,10*ROW('Sanitation Data'!D72)),NA())</f>
        <v>#N/A</v>
      </c>
      <c r="Z78" s="521" t="e">
        <f ca="1">+IF(AND(ISNUMBER(OFFSET('Sanitation Data'!$D$12,0,10*ROW('Sanitation Data'!D72))),'Data Summary'!CO78="Yes"),OFFSET('Sanitation Data'!$D$12,0,10*ROW('Sanitation Data'!D72)),NA())</f>
        <v>#N/A</v>
      </c>
      <c r="AA78" s="521" t="e">
        <f ca="1">+IF(AND(ISNUMBER(OFFSET('Sanitation Data'!$E$4,0,10*ROW('Sanitation Data'!E72))),'Data Summary'!CP78="Yes"),100-OFFSET('Sanitation Data'!$E$4,0,10*ROW('Sanitation Data'!E72)),NA())</f>
        <v>#N/A</v>
      </c>
      <c r="AB78" s="521" t="e">
        <f ca="1">+IF(AND(ISNUMBER(OFFSET('Sanitation Data'!$E$6,0,10*ROW('Sanitation Data'!E72))),'Data Summary'!CQ78="Yes"),OFFSET('Sanitation Data'!$E$6,0,10*ROW('Sanitation Data'!E72)),NA())</f>
        <v>#N/A</v>
      </c>
      <c r="AC78" s="521" t="e">
        <f ca="1">+IF(AND(ISNUMBER(OFFSET('Sanitation Data'!$E$10,0,10*ROW('Sanitation Data'!E72))),'Data Summary'!CR78="Yes"),OFFSET('Sanitation Data'!$E$10,0,10*ROW('Sanitation Data'!E72)),NA())</f>
        <v>#N/A</v>
      </c>
      <c r="AD78" s="521" t="e">
        <f ca="1">+IF(AND(ISNUMBER(OFFSET('Sanitation Data'!$E$11,0,10*ROW('Sanitation Data'!E72))),'Data Summary'!CS78="Yes"),OFFSET('Sanitation Data'!$E$11,0,10*ROW('Sanitation Data'!E72)),NA())</f>
        <v>#N/A</v>
      </c>
      <c r="AE78" s="521" t="e">
        <f ca="1">+IF(AND(ISNUMBER(OFFSET('Sanitation Data'!$E$12,0,10*ROW('Sanitation Data'!E72))),'Data Summary'!CT78="Yes"),OFFSET('Sanitation Data'!$E$12,0,10*ROW('Sanitation Data'!E72)),NA())</f>
        <v>#N/A</v>
      </c>
      <c r="AF78" s="521" t="e">
        <f ca="1">+IF(AND(ISNUMBER(OFFSET('Sanitation Data'!$F$4,0,10*ROW('Sanitation Data'!F72))),'Data Summary'!CU78="Yes"),100-OFFSET('Sanitation Data'!$F$4,0,10*ROW('Sanitation Data'!F72)),NA())</f>
        <v>#N/A</v>
      </c>
      <c r="AG78" s="521" t="e">
        <f ca="1">+IF(AND(ISNUMBER(OFFSET('Sanitation Data'!$F$6,0,10*ROW('Sanitation Data'!F72))),'Data Summary'!CV78="Yes"),OFFSET('Sanitation Data'!$F$6,0,10*ROW('Sanitation Data'!F72)),NA())</f>
        <v>#N/A</v>
      </c>
      <c r="AH78" s="521" t="e">
        <f ca="1">+IF(AND(ISNUMBER(OFFSET('Sanitation Data'!$F$10,0,10*ROW('Sanitation Data'!F72))),'Data Summary'!CW78="Yes"),OFFSET('Sanitation Data'!$F$10,0,10*ROW('Sanitation Data'!F72)),NA())</f>
        <v>#N/A</v>
      </c>
      <c r="AI78" s="521" t="e">
        <f ca="1">+IF(AND(ISNUMBER(OFFSET('Sanitation Data'!$F$11,0,10*ROW('Sanitation Data'!F72))),'Data Summary'!CX78="Yes"),OFFSET('Sanitation Data'!$F$11,0,10*ROW('Sanitation Data'!F72)),NA())</f>
        <v>#N/A</v>
      </c>
      <c r="AJ78" s="521" t="e">
        <f ca="1">+IF(AND(ISNUMBER(OFFSET('Sanitation Data'!$F$12,0,10*ROW('Sanitation Data'!F72))),'Data Summary'!CY78="Yes"),OFFSET('Sanitation Data'!$F$12,0,10*ROW('Sanitation Data'!F72)),NA())</f>
        <v>#N/A</v>
      </c>
      <c r="AK78" s="521" t="e">
        <f ca="1">+IF(AND(ISNUMBER(OFFSET('Sanitation Data'!$G$4,0,10*ROW('Sanitation Data'!G72))),'Data Summary'!CZ78="Yes"),100-OFFSET('Sanitation Data'!$G$4,0,10*ROW('Sanitation Data'!G72)),NA())</f>
        <v>#N/A</v>
      </c>
      <c r="AL78" s="521" t="e">
        <f ca="1">+IF(AND(ISNUMBER(OFFSET('Sanitation Data'!$G$6,0,10*ROW('Sanitation Data'!G72))),'Data Summary'!DA78="Yes"),OFFSET('Sanitation Data'!$G$6,0,10*ROW('Sanitation Data'!G72)),NA())</f>
        <v>#N/A</v>
      </c>
      <c r="AM78" s="521" t="e">
        <f ca="1">+IF(AND(ISNUMBER(OFFSET('Sanitation Data'!$G$10,0,10*ROW('Sanitation Data'!G72))),'Data Summary'!DB78="Yes"),OFFSET('Sanitation Data'!$G$10,0,10*ROW('Sanitation Data'!G72)),NA())</f>
        <v>#N/A</v>
      </c>
      <c r="AN78" s="521" t="e">
        <f ca="1">+IF(AND(ISNUMBER(OFFSET('Sanitation Data'!$G$11,0,10*ROW('Sanitation Data'!G72))),'Data Summary'!DC78="Yes"),OFFSET('Sanitation Data'!$G$11,0,10*ROW('Sanitation Data'!G72)),NA())</f>
        <v>#N/A</v>
      </c>
      <c r="AO78" s="521" t="e">
        <f ca="1">+IF(AND(ISNUMBER(OFFSET('Sanitation Data'!$G$12,0,10*ROW('Sanitation Data'!G72))),'Data Summary'!DD78="Yes"),OFFSET('Sanitation Data'!$G$12,0,10*ROW('Sanitation Data'!G72)),NA())</f>
        <v>#N/A</v>
      </c>
      <c r="AP78" s="521" t="e">
        <f ca="1">+IF(AND(ISNUMBER(OFFSET('Sanitation Data'!$H$4,0,10*ROW('Sanitation Data'!H72))),'Data Summary'!DE78="Yes"),100-OFFSET('Sanitation Data'!$H$4,0,10*ROW('Sanitation Data'!H72)),NA())</f>
        <v>#N/A</v>
      </c>
      <c r="AQ78" s="521" t="e">
        <f ca="1">+IF(AND(ISNUMBER(OFFSET('Sanitation Data'!$H$6,0,10*ROW('Sanitation Data'!H72))),'Data Summary'!DF78="Yes"),OFFSET('Sanitation Data'!$H$6,0,10*ROW('Sanitation Data'!H72)),NA())</f>
        <v>#N/A</v>
      </c>
      <c r="AR78" s="521" t="e">
        <f ca="1">+IF(AND(ISNUMBER(OFFSET('Sanitation Data'!$H$10,0,10*ROW('Sanitation Data'!H72))),'Data Summary'!DG78="Yes"),OFFSET('Sanitation Data'!$H$10,0,10*ROW('Sanitation Data'!H72)),NA())</f>
        <v>#N/A</v>
      </c>
      <c r="AS78" s="521" t="e">
        <f ca="1">+IF(AND(ISNUMBER(OFFSET('Sanitation Data'!$H$11,0,10*ROW('Sanitation Data'!H72))),'Data Summary'!DH78="Yes"),OFFSET('Sanitation Data'!$H$11,0,10*ROW('Sanitation Data'!H72)),NA())</f>
        <v>#N/A</v>
      </c>
      <c r="AT78" s="521" t="e">
        <f ca="1">+IF(AND(ISNUMBER(OFFSET('Sanitation Data'!$H$12,0,10*ROW('Sanitation Data'!H72))),'Data Summary'!DI78="Yes"),OFFSET('Sanitation Data'!$H$12,0,10*ROW('Sanitation Data'!H72)),NA())</f>
        <v>#N/A</v>
      </c>
      <c r="AU78" s="521" t="e">
        <f ca="1">+IF(AND(ISNUMBER(OFFSET('Sanitation Data'!$I$4,0,10*ROW('Sanitation Data'!I72))),'Data Summary'!DJ78="Yes"),100-OFFSET('Sanitation Data'!$I$4,0,10*ROW('Sanitation Data'!I72)),NA())</f>
        <v>#N/A</v>
      </c>
      <c r="AV78" s="521" t="e">
        <f ca="1">+IF(AND(ISNUMBER(OFFSET('Sanitation Data'!$I$6,0,10*ROW('Sanitation Data'!I72))),'Data Summary'!DK78="Yes"),OFFSET('Sanitation Data'!$I$6,0,10*ROW('Sanitation Data'!I72)),NA())</f>
        <v>#N/A</v>
      </c>
      <c r="AW78" s="521" t="e">
        <f ca="1">+IF(AND(ISNUMBER(OFFSET('Sanitation Data'!$I$10,0,10*ROW('Sanitation Data'!I72))),'Data Summary'!DL78="Yes"),OFFSET('Sanitation Data'!$I$10,0,10*ROW('Sanitation Data'!I72)),NA())</f>
        <v>#N/A</v>
      </c>
      <c r="AX78" s="521" t="e">
        <f ca="1">+IF(AND(ISNUMBER(OFFSET('Sanitation Data'!$I$11,0,10*ROW('Sanitation Data'!I72))),'Data Summary'!DM78="Yes"),OFFSET('Sanitation Data'!$I$11,0,10*ROW('Sanitation Data'!I72)),NA())</f>
        <v>#N/A</v>
      </c>
      <c r="AY78" s="521" t="e">
        <f ca="1">+IF(AND(ISNUMBER(OFFSET('Sanitation Data'!$I$12,0,10*ROW('Sanitation Data'!I72))),'Data Summary'!DN78="Yes"),OFFSET('Sanitation Data'!$I$12,0,10*ROW('Sanitation Data'!I72)),NA())</f>
        <v>#N/A</v>
      </c>
      <c r="AZ78" s="522" t="e">
        <f ca="1">+IF(AND(ISNUMBER(OFFSET('Hygiene Data'!$D$5,0,10*ROW('Hygiene Data'!D72))),'Data Summary'!DO78="Yes"),OFFSET('Hygiene Data'!$D$5,0,10*ROW('Hygiene Data'!D72)),NA())</f>
        <v>#N/A</v>
      </c>
      <c r="BA78" s="522" t="e">
        <f ca="1">+IF(AND(ISNUMBER(OFFSET('Hygiene Data'!$D$7,0,10*ROW('Hygiene Data'!D72))),'Data Summary'!DP78="Yes"),OFFSET('Hygiene Data'!$D$7,0,10*ROW('Hygiene Data'!D72)),NA())</f>
        <v>#N/A</v>
      </c>
      <c r="BB78" s="522" t="e">
        <f ca="1">+IF(AND(ISNUMBER(OFFSET('Hygiene Data'!$D$9,0,10*ROW('Hygiene Data'!D72))),'Data Summary'!DQ78="Yes"),OFFSET('Hygiene Data'!$D$9,0,10*ROW('Hygiene Data'!D72)),NA())</f>
        <v>#N/A</v>
      </c>
      <c r="BC78" s="522" t="e">
        <f ca="1">+IF(AND(ISNUMBER(OFFSET('Hygiene Data'!$E$5,0,10*ROW('Hygiene Data'!E72))),'Data Summary'!DR78="Yes"),OFFSET('Hygiene Data'!$E$5,0,10*ROW('Hygiene Data'!E72)),NA())</f>
        <v>#N/A</v>
      </c>
      <c r="BD78" s="522" t="e">
        <f ca="1">+IF(AND(ISNUMBER(OFFSET('Hygiene Data'!$E$7,0,10*ROW('Hygiene Data'!E72))),'Data Summary'!DS78="Yes"),OFFSET('Hygiene Data'!$E$7,0,10*ROW('Hygiene Data'!E72)),NA())</f>
        <v>#N/A</v>
      </c>
      <c r="BE78" s="522" t="e">
        <f ca="1">+IF(AND(ISNUMBER(OFFSET('Hygiene Data'!$E$9,0,10*ROW('Hygiene Data'!E72))),'Data Summary'!DT78="Yes"),OFFSET('Hygiene Data'!$E$9,0,10*ROW('Hygiene Data'!E72)),NA())</f>
        <v>#N/A</v>
      </c>
      <c r="BF78" s="522" t="e">
        <f ca="1">+IF(AND(ISNUMBER(OFFSET('Hygiene Data'!$F$5,0,10*ROW('Hygiene Data'!F72))),'Data Summary'!DU78="Yes"),OFFSET('Hygiene Data'!$F$5,0,10*ROW('Hygiene Data'!F72)),NA())</f>
        <v>#N/A</v>
      </c>
      <c r="BG78" s="522" t="e">
        <f ca="1">+IF(AND(ISNUMBER(OFFSET('Hygiene Data'!$F$7,0,10*ROW('Hygiene Data'!F72))),'Data Summary'!DV78="Yes"),OFFSET('Hygiene Data'!$F$7,0,10*ROW('Hygiene Data'!F72)),NA())</f>
        <v>#N/A</v>
      </c>
      <c r="BH78" s="522" t="e">
        <f ca="1">+IF(AND(ISNUMBER(OFFSET('Hygiene Data'!$F$9,0,10*ROW('Hygiene Data'!F72))),'Data Summary'!DW78="Yes"),OFFSET('Hygiene Data'!$F$9,0,10*ROW('Hygiene Data'!F72)),NA())</f>
        <v>#N/A</v>
      </c>
      <c r="BI78" s="522" t="e">
        <f ca="1">+IF(AND(ISNUMBER(OFFSET('Hygiene Data'!$G$5,0,10*ROW('Hygiene Data'!G72))),'Data Summary'!DX78="Yes"),OFFSET('Hygiene Data'!$G$5,0,10*ROW('Hygiene Data'!G72)),NA())</f>
        <v>#N/A</v>
      </c>
      <c r="BJ78" s="522" t="e">
        <f ca="1">+IF(AND(ISNUMBER(OFFSET('Hygiene Data'!$G$7,0,10*ROW('Hygiene Data'!G72))),'Data Summary'!DY78="Yes"),OFFSET('Hygiene Data'!$G$7,0,10*ROW('Hygiene Data'!G72)),NA())</f>
        <v>#N/A</v>
      </c>
      <c r="BK78" s="522" t="e">
        <f ca="1">+IF(AND(ISNUMBER(OFFSET('Hygiene Data'!$G$9,0,10*ROW('Hygiene Data'!G72))),'Data Summary'!DZ78="Yes"),OFFSET('Hygiene Data'!$G$9,0,10*ROW('Hygiene Data'!G72)),NA())</f>
        <v>#N/A</v>
      </c>
      <c r="BL78" s="522" t="e">
        <f ca="1">+IF(AND(ISNUMBER(OFFSET('Hygiene Data'!$H$5,0,10*ROW('Hygiene Data'!H72))),'Data Summary'!EA78="Yes"),OFFSET('Hygiene Data'!$H$5,0,10*ROW('Hygiene Data'!H72)),NA())</f>
        <v>#N/A</v>
      </c>
      <c r="BM78" s="522" t="e">
        <f ca="1">+IF(AND(ISNUMBER(OFFSET('Hygiene Data'!$H$7,0,10*ROW('Hygiene Data'!H72))),'Data Summary'!EB78="Yes"),OFFSET('Hygiene Data'!$H$7,0,10*ROW('Hygiene Data'!H72)),NA())</f>
        <v>#N/A</v>
      </c>
      <c r="BN78" s="522" t="e">
        <f ca="1">+IF(AND(ISNUMBER(OFFSET('Hygiene Data'!$H$9,0,10*ROW('Hygiene Data'!H72))),'Data Summary'!EC78="Yes"),OFFSET('Hygiene Data'!$H$9,0,10*ROW('Hygiene Data'!H72)),NA())</f>
        <v>#N/A</v>
      </c>
      <c r="BO78" s="522" t="e">
        <f ca="1">+IF(AND(ISNUMBER(OFFSET('Hygiene Data'!$I$5,0,10*ROW('Hygiene Data'!I72))),'Data Summary'!ED78="Yes"),OFFSET('Hygiene Data'!$I$5,0,10*ROW('Hygiene Data'!I72)),NA())</f>
        <v>#N/A</v>
      </c>
      <c r="BP78" s="522" t="e">
        <f ca="1">+IF(AND(ISNUMBER(OFFSET('Hygiene Data'!$I$7,0,10*ROW('Hygiene Data'!I72))),'Data Summary'!EE78="Yes"),OFFSET('Hygiene Data'!$I$7,0,10*ROW('Hygiene Data'!I72)),NA())</f>
        <v>#N/A</v>
      </c>
      <c r="BQ78" s="522" t="e">
        <f ca="1">+IF(AND(ISNUMBER(OFFSET('Hygiene Data'!$I$9,0,10*ROW('Hygiene Data'!I72))),'Data Summary'!EF78="Yes"),OFFSET('Hygiene Data'!$I$9,0,10*ROW('Hygiene Data'!I72)),NA())</f>
        <v>#N/A</v>
      </c>
    </row>
    <row r="79" spans="1:69" x14ac:dyDescent="0.25">
      <c r="A79" s="518" t="e">
        <f ca="1">+RIGHT('Data Summary'!A79,LEN('Data Summary'!A79)-9)</f>
        <v>#VALUE!</v>
      </c>
      <c r="B79" s="492" t="str">
        <f ca="1">+IF(ISTEXT('Data Summary'!B79),'Data Summary'!B79,"")</f>
        <v/>
      </c>
      <c r="C79" s="519" t="e">
        <f ca="1">+VALUE('Data Summary'!C79)</f>
        <v>#VALUE!</v>
      </c>
      <c r="D79" s="520" t="e">
        <f ca="1">+IF(AND(ISNUMBER(OFFSET('Water Data'!$D$4,0,10*ROW('Water Data'!D73))),'Data Summary'!BS79="Yes"),100-OFFSET('Water Data'!$D$4,0,10*ROW('Water Data'!D73)),NA())</f>
        <v>#N/A</v>
      </c>
      <c r="E79" s="520" t="e">
        <f ca="1">+IF(AND(ISNUMBER(OFFSET('Water Data'!$D$6,0,10*ROW('Water Data'!D73))),'Data Summary'!BT79="Yes"),OFFSET('Water Data'!$D$6,0,10*ROW('Water Data'!D73)),NA())</f>
        <v>#N/A</v>
      </c>
      <c r="F79" s="520" t="e">
        <f ca="1">+IF(AND(ISNUMBER(OFFSET('Water Data'!$D$9,0,10*ROW('Water Data'!D73))),'Data Summary'!BU79="Yes"),OFFSET('Water Data'!$D$9,0,10*ROW('Water Data'!D73)),NA())</f>
        <v>#N/A</v>
      </c>
      <c r="G79" s="520" t="e">
        <f ca="1">+IF(AND(ISNUMBER(OFFSET('Water Data'!$E$4,0,10*ROW('Water Data'!E73))),'Data Summary'!BV79="Yes"),100-OFFSET('Water Data'!$E$4,0,10*ROW('Water Data'!E73)),NA())</f>
        <v>#N/A</v>
      </c>
      <c r="H79" s="520" t="e">
        <f ca="1">+IF(AND(ISNUMBER(OFFSET('Water Data'!$E$6,0,10*ROW('Water Data'!E73))),'Data Summary'!BW79="Yes"),OFFSET('Water Data'!$E$6,0,10*ROW('Water Data'!E73)),NA())</f>
        <v>#N/A</v>
      </c>
      <c r="I79" s="520" t="e">
        <f ca="1">+IF(AND(ISNUMBER(OFFSET('Water Data'!$E$9,0,10*ROW('Water Data'!E73))),'Data Summary'!BX79="Yes"),OFFSET('Water Data'!$E$9,0,10*ROW('Water Data'!E73)),NA())</f>
        <v>#N/A</v>
      </c>
      <c r="J79" s="520" t="e">
        <f ca="1">+IF(AND(ISNUMBER(OFFSET('Water Data'!$F$4,0,10*ROW('Water Data'!F73))),'Data Summary'!BY79="Yes"),100-OFFSET('Water Data'!$F$4,0,10*ROW('Water Data'!F73)),NA())</f>
        <v>#N/A</v>
      </c>
      <c r="K79" s="520" t="e">
        <f ca="1">+IF(AND(ISNUMBER(OFFSET('Water Data'!$F$6,0,10*ROW('Water Data'!F73))),'Data Summary'!BZ79="Yes"),OFFSET('Water Data'!$F$6,0,10*ROW('Water Data'!F73)),NA())</f>
        <v>#N/A</v>
      </c>
      <c r="L79" s="520" t="e">
        <f ca="1">+IF(AND(ISNUMBER(OFFSET('Water Data'!$F$9,0,10*ROW('Water Data'!F73))),'Data Summary'!CA79="Yes"),OFFSET('Water Data'!$F$9,0,10*ROW('Water Data'!F73)),NA())</f>
        <v>#N/A</v>
      </c>
      <c r="M79" s="520" t="e">
        <f ca="1">+IF(AND(ISNUMBER(OFFSET('Water Data'!$G$4,0,10*ROW('Water Data'!G73))),'Data Summary'!CB79="Yes"),100-OFFSET('Water Data'!$G$4,0,10*ROW('Water Data'!G73)),NA())</f>
        <v>#N/A</v>
      </c>
      <c r="N79" s="520" t="e">
        <f ca="1">+IF(AND(ISNUMBER(OFFSET('Water Data'!$G$6,0,10*ROW('Water Data'!G73))),'Data Summary'!CC79="Yes"),OFFSET('Water Data'!$G$6,0,10*ROW('Water Data'!G73)),NA())</f>
        <v>#N/A</v>
      </c>
      <c r="O79" s="520" t="e">
        <f ca="1">+IF(AND(ISNUMBER(OFFSET('Water Data'!$G$9,0,10*ROW('Water Data'!G73))),'Data Summary'!CD79="Yes"),OFFSET('Water Data'!$G$9,0,10*ROW('Water Data'!G73)),NA())</f>
        <v>#N/A</v>
      </c>
      <c r="P79" s="520" t="e">
        <f ca="1">+IF(AND(ISNUMBER(OFFSET('Water Data'!$H$4,0,10*ROW('Water Data'!H73))),'Data Summary'!CE79="Yes"),100-OFFSET('Water Data'!$H$4,0,10*ROW('Water Data'!H73)),NA())</f>
        <v>#N/A</v>
      </c>
      <c r="Q79" s="520" t="e">
        <f ca="1">+IF(AND(ISNUMBER(OFFSET('Water Data'!$H$6,0,10*ROW('Water Data'!H73))),'Data Summary'!CF79="Yes"),OFFSET('Water Data'!$H$6,0,10*ROW('Water Data'!H73)),NA())</f>
        <v>#N/A</v>
      </c>
      <c r="R79" s="520" t="e">
        <f ca="1">+IF(AND(ISNUMBER(OFFSET('Water Data'!$H$9,0,10*ROW('Water Data'!H73))),'Data Summary'!CG79="Yes"),OFFSET('Water Data'!$H$9,0,10*ROW('Water Data'!H73)),NA())</f>
        <v>#N/A</v>
      </c>
      <c r="S79" s="520" t="e">
        <f ca="1">+IF(AND(ISNUMBER(OFFSET('Water Data'!$I$4,0,10*ROW('Water Data'!I73))),'Data Summary'!CH79="Yes"),100-OFFSET('Water Data'!$I$4,0,10*ROW('Water Data'!I73)),NA())</f>
        <v>#N/A</v>
      </c>
      <c r="T79" s="520" t="e">
        <f ca="1">+IF(AND(ISNUMBER(OFFSET('Water Data'!$I$6,0,10*ROW('Water Data'!I73))),'Data Summary'!CI79="Yes"),OFFSET('Water Data'!$I$6,0,10*ROW('Water Data'!I73)),NA())</f>
        <v>#N/A</v>
      </c>
      <c r="U79" s="520" t="e">
        <f ca="1">+IF(AND(ISNUMBER(OFFSET('Water Data'!$I$9,0,10*ROW('Water Data'!I73))),'Data Summary'!CJ79="Yes"),OFFSET('Water Data'!$I$9,0,10*ROW('Water Data'!I73)),NA())</f>
        <v>#N/A</v>
      </c>
      <c r="V79" s="521" t="e">
        <f ca="1">+IF(AND(ISNUMBER(OFFSET('Sanitation Data'!$D$4,0,10*ROW('Sanitation Data'!D73))),'Data Summary'!CK79="Yes"),100-OFFSET('Sanitation Data'!$D$4,0,10*ROW('Sanitation Data'!D73)),NA())</f>
        <v>#N/A</v>
      </c>
      <c r="W79" s="521" t="e">
        <f ca="1">+IF(AND(ISNUMBER(OFFSET('Sanitation Data'!$D$6,0,10*ROW('Sanitation Data'!D73))),'Data Summary'!CL79="Yes"),OFFSET('Sanitation Data'!$D$6,0,10*ROW('Sanitation Data'!D73)),NA())</f>
        <v>#N/A</v>
      </c>
      <c r="X79" s="521" t="e">
        <f ca="1">+IF(AND(ISNUMBER(OFFSET('Sanitation Data'!$D$10,0,10*ROW('Sanitation Data'!D73))),'Data Summary'!CM79="Yes"),OFFSET('Sanitation Data'!$D$10,0,10*ROW('Sanitation Data'!D73)),NA())</f>
        <v>#N/A</v>
      </c>
      <c r="Y79" s="521" t="e">
        <f ca="1">+IF(AND(ISNUMBER(OFFSET('Sanitation Data'!$D$11,0,10*ROW('Sanitation Data'!D73))),'Data Summary'!CN79="Yes"),OFFSET('Sanitation Data'!$D$11,0,10*ROW('Sanitation Data'!D73)),NA())</f>
        <v>#N/A</v>
      </c>
      <c r="Z79" s="521" t="e">
        <f ca="1">+IF(AND(ISNUMBER(OFFSET('Sanitation Data'!$D$12,0,10*ROW('Sanitation Data'!D73))),'Data Summary'!CO79="Yes"),OFFSET('Sanitation Data'!$D$12,0,10*ROW('Sanitation Data'!D73)),NA())</f>
        <v>#N/A</v>
      </c>
      <c r="AA79" s="521" t="e">
        <f ca="1">+IF(AND(ISNUMBER(OFFSET('Sanitation Data'!$E$4,0,10*ROW('Sanitation Data'!E73))),'Data Summary'!CP79="Yes"),100-OFFSET('Sanitation Data'!$E$4,0,10*ROW('Sanitation Data'!E73)),NA())</f>
        <v>#N/A</v>
      </c>
      <c r="AB79" s="521" t="e">
        <f ca="1">+IF(AND(ISNUMBER(OFFSET('Sanitation Data'!$E$6,0,10*ROW('Sanitation Data'!E73))),'Data Summary'!CQ79="Yes"),OFFSET('Sanitation Data'!$E$6,0,10*ROW('Sanitation Data'!E73)),NA())</f>
        <v>#N/A</v>
      </c>
      <c r="AC79" s="521" t="e">
        <f ca="1">+IF(AND(ISNUMBER(OFFSET('Sanitation Data'!$E$10,0,10*ROW('Sanitation Data'!E73))),'Data Summary'!CR79="Yes"),OFFSET('Sanitation Data'!$E$10,0,10*ROW('Sanitation Data'!E73)),NA())</f>
        <v>#N/A</v>
      </c>
      <c r="AD79" s="521" t="e">
        <f ca="1">+IF(AND(ISNUMBER(OFFSET('Sanitation Data'!$E$11,0,10*ROW('Sanitation Data'!E73))),'Data Summary'!CS79="Yes"),OFFSET('Sanitation Data'!$E$11,0,10*ROW('Sanitation Data'!E73)),NA())</f>
        <v>#N/A</v>
      </c>
      <c r="AE79" s="521" t="e">
        <f ca="1">+IF(AND(ISNUMBER(OFFSET('Sanitation Data'!$E$12,0,10*ROW('Sanitation Data'!E73))),'Data Summary'!CT79="Yes"),OFFSET('Sanitation Data'!$E$12,0,10*ROW('Sanitation Data'!E73)),NA())</f>
        <v>#N/A</v>
      </c>
      <c r="AF79" s="521" t="e">
        <f ca="1">+IF(AND(ISNUMBER(OFFSET('Sanitation Data'!$F$4,0,10*ROW('Sanitation Data'!F73))),'Data Summary'!CU79="Yes"),100-OFFSET('Sanitation Data'!$F$4,0,10*ROW('Sanitation Data'!F73)),NA())</f>
        <v>#N/A</v>
      </c>
      <c r="AG79" s="521" t="e">
        <f ca="1">+IF(AND(ISNUMBER(OFFSET('Sanitation Data'!$F$6,0,10*ROW('Sanitation Data'!F73))),'Data Summary'!CV79="Yes"),OFFSET('Sanitation Data'!$F$6,0,10*ROW('Sanitation Data'!F73)),NA())</f>
        <v>#N/A</v>
      </c>
      <c r="AH79" s="521" t="e">
        <f ca="1">+IF(AND(ISNUMBER(OFFSET('Sanitation Data'!$F$10,0,10*ROW('Sanitation Data'!F73))),'Data Summary'!CW79="Yes"),OFFSET('Sanitation Data'!$F$10,0,10*ROW('Sanitation Data'!F73)),NA())</f>
        <v>#N/A</v>
      </c>
      <c r="AI79" s="521" t="e">
        <f ca="1">+IF(AND(ISNUMBER(OFFSET('Sanitation Data'!$F$11,0,10*ROW('Sanitation Data'!F73))),'Data Summary'!CX79="Yes"),OFFSET('Sanitation Data'!$F$11,0,10*ROW('Sanitation Data'!F73)),NA())</f>
        <v>#N/A</v>
      </c>
      <c r="AJ79" s="521" t="e">
        <f ca="1">+IF(AND(ISNUMBER(OFFSET('Sanitation Data'!$F$12,0,10*ROW('Sanitation Data'!F73))),'Data Summary'!CY79="Yes"),OFFSET('Sanitation Data'!$F$12,0,10*ROW('Sanitation Data'!F73)),NA())</f>
        <v>#N/A</v>
      </c>
      <c r="AK79" s="521" t="e">
        <f ca="1">+IF(AND(ISNUMBER(OFFSET('Sanitation Data'!$G$4,0,10*ROW('Sanitation Data'!G73))),'Data Summary'!CZ79="Yes"),100-OFFSET('Sanitation Data'!$G$4,0,10*ROW('Sanitation Data'!G73)),NA())</f>
        <v>#N/A</v>
      </c>
      <c r="AL79" s="521" t="e">
        <f ca="1">+IF(AND(ISNUMBER(OFFSET('Sanitation Data'!$G$6,0,10*ROW('Sanitation Data'!G73))),'Data Summary'!DA79="Yes"),OFFSET('Sanitation Data'!$G$6,0,10*ROW('Sanitation Data'!G73)),NA())</f>
        <v>#N/A</v>
      </c>
      <c r="AM79" s="521" t="e">
        <f ca="1">+IF(AND(ISNUMBER(OFFSET('Sanitation Data'!$G$10,0,10*ROW('Sanitation Data'!G73))),'Data Summary'!DB79="Yes"),OFFSET('Sanitation Data'!$G$10,0,10*ROW('Sanitation Data'!G73)),NA())</f>
        <v>#N/A</v>
      </c>
      <c r="AN79" s="521" t="e">
        <f ca="1">+IF(AND(ISNUMBER(OFFSET('Sanitation Data'!$G$11,0,10*ROW('Sanitation Data'!G73))),'Data Summary'!DC79="Yes"),OFFSET('Sanitation Data'!$G$11,0,10*ROW('Sanitation Data'!G73)),NA())</f>
        <v>#N/A</v>
      </c>
      <c r="AO79" s="521" t="e">
        <f ca="1">+IF(AND(ISNUMBER(OFFSET('Sanitation Data'!$G$12,0,10*ROW('Sanitation Data'!G73))),'Data Summary'!DD79="Yes"),OFFSET('Sanitation Data'!$G$12,0,10*ROW('Sanitation Data'!G73)),NA())</f>
        <v>#N/A</v>
      </c>
      <c r="AP79" s="521" t="e">
        <f ca="1">+IF(AND(ISNUMBER(OFFSET('Sanitation Data'!$H$4,0,10*ROW('Sanitation Data'!H73))),'Data Summary'!DE79="Yes"),100-OFFSET('Sanitation Data'!$H$4,0,10*ROW('Sanitation Data'!H73)),NA())</f>
        <v>#N/A</v>
      </c>
      <c r="AQ79" s="521" t="e">
        <f ca="1">+IF(AND(ISNUMBER(OFFSET('Sanitation Data'!$H$6,0,10*ROW('Sanitation Data'!H73))),'Data Summary'!DF79="Yes"),OFFSET('Sanitation Data'!$H$6,0,10*ROW('Sanitation Data'!H73)),NA())</f>
        <v>#N/A</v>
      </c>
      <c r="AR79" s="521" t="e">
        <f ca="1">+IF(AND(ISNUMBER(OFFSET('Sanitation Data'!$H$10,0,10*ROW('Sanitation Data'!H73))),'Data Summary'!DG79="Yes"),OFFSET('Sanitation Data'!$H$10,0,10*ROW('Sanitation Data'!H73)),NA())</f>
        <v>#N/A</v>
      </c>
      <c r="AS79" s="521" t="e">
        <f ca="1">+IF(AND(ISNUMBER(OFFSET('Sanitation Data'!$H$11,0,10*ROW('Sanitation Data'!H73))),'Data Summary'!DH79="Yes"),OFFSET('Sanitation Data'!$H$11,0,10*ROW('Sanitation Data'!H73)),NA())</f>
        <v>#N/A</v>
      </c>
      <c r="AT79" s="521" t="e">
        <f ca="1">+IF(AND(ISNUMBER(OFFSET('Sanitation Data'!$H$12,0,10*ROW('Sanitation Data'!H73))),'Data Summary'!DI79="Yes"),OFFSET('Sanitation Data'!$H$12,0,10*ROW('Sanitation Data'!H73)),NA())</f>
        <v>#N/A</v>
      </c>
      <c r="AU79" s="521" t="e">
        <f ca="1">+IF(AND(ISNUMBER(OFFSET('Sanitation Data'!$I$4,0,10*ROW('Sanitation Data'!I73))),'Data Summary'!DJ79="Yes"),100-OFFSET('Sanitation Data'!$I$4,0,10*ROW('Sanitation Data'!I73)),NA())</f>
        <v>#N/A</v>
      </c>
      <c r="AV79" s="521" t="e">
        <f ca="1">+IF(AND(ISNUMBER(OFFSET('Sanitation Data'!$I$6,0,10*ROW('Sanitation Data'!I73))),'Data Summary'!DK79="Yes"),OFFSET('Sanitation Data'!$I$6,0,10*ROW('Sanitation Data'!I73)),NA())</f>
        <v>#N/A</v>
      </c>
      <c r="AW79" s="521" t="e">
        <f ca="1">+IF(AND(ISNUMBER(OFFSET('Sanitation Data'!$I$10,0,10*ROW('Sanitation Data'!I73))),'Data Summary'!DL79="Yes"),OFFSET('Sanitation Data'!$I$10,0,10*ROW('Sanitation Data'!I73)),NA())</f>
        <v>#N/A</v>
      </c>
      <c r="AX79" s="521" t="e">
        <f ca="1">+IF(AND(ISNUMBER(OFFSET('Sanitation Data'!$I$11,0,10*ROW('Sanitation Data'!I73))),'Data Summary'!DM79="Yes"),OFFSET('Sanitation Data'!$I$11,0,10*ROW('Sanitation Data'!I73)),NA())</f>
        <v>#N/A</v>
      </c>
      <c r="AY79" s="521" t="e">
        <f ca="1">+IF(AND(ISNUMBER(OFFSET('Sanitation Data'!$I$12,0,10*ROW('Sanitation Data'!I73))),'Data Summary'!DN79="Yes"),OFFSET('Sanitation Data'!$I$12,0,10*ROW('Sanitation Data'!I73)),NA())</f>
        <v>#N/A</v>
      </c>
      <c r="AZ79" s="522" t="e">
        <f ca="1">+IF(AND(ISNUMBER(OFFSET('Hygiene Data'!$D$5,0,10*ROW('Hygiene Data'!D73))),'Data Summary'!DO79="Yes"),OFFSET('Hygiene Data'!$D$5,0,10*ROW('Hygiene Data'!D73)),NA())</f>
        <v>#N/A</v>
      </c>
      <c r="BA79" s="522" t="e">
        <f ca="1">+IF(AND(ISNUMBER(OFFSET('Hygiene Data'!$D$7,0,10*ROW('Hygiene Data'!D73))),'Data Summary'!DP79="Yes"),OFFSET('Hygiene Data'!$D$7,0,10*ROW('Hygiene Data'!D73)),NA())</f>
        <v>#N/A</v>
      </c>
      <c r="BB79" s="522" t="e">
        <f ca="1">+IF(AND(ISNUMBER(OFFSET('Hygiene Data'!$D$9,0,10*ROW('Hygiene Data'!D73))),'Data Summary'!DQ79="Yes"),OFFSET('Hygiene Data'!$D$9,0,10*ROW('Hygiene Data'!D73)),NA())</f>
        <v>#N/A</v>
      </c>
      <c r="BC79" s="522" t="e">
        <f ca="1">+IF(AND(ISNUMBER(OFFSET('Hygiene Data'!$E$5,0,10*ROW('Hygiene Data'!E73))),'Data Summary'!DR79="Yes"),OFFSET('Hygiene Data'!$E$5,0,10*ROW('Hygiene Data'!E73)),NA())</f>
        <v>#N/A</v>
      </c>
      <c r="BD79" s="522" t="e">
        <f ca="1">+IF(AND(ISNUMBER(OFFSET('Hygiene Data'!$E$7,0,10*ROW('Hygiene Data'!E73))),'Data Summary'!DS79="Yes"),OFFSET('Hygiene Data'!$E$7,0,10*ROW('Hygiene Data'!E73)),NA())</f>
        <v>#N/A</v>
      </c>
      <c r="BE79" s="522" t="e">
        <f ca="1">+IF(AND(ISNUMBER(OFFSET('Hygiene Data'!$E$9,0,10*ROW('Hygiene Data'!E73))),'Data Summary'!DT79="Yes"),OFFSET('Hygiene Data'!$E$9,0,10*ROW('Hygiene Data'!E73)),NA())</f>
        <v>#N/A</v>
      </c>
      <c r="BF79" s="522" t="e">
        <f ca="1">+IF(AND(ISNUMBER(OFFSET('Hygiene Data'!$F$5,0,10*ROW('Hygiene Data'!F73))),'Data Summary'!DU79="Yes"),OFFSET('Hygiene Data'!$F$5,0,10*ROW('Hygiene Data'!F73)),NA())</f>
        <v>#N/A</v>
      </c>
      <c r="BG79" s="522" t="e">
        <f ca="1">+IF(AND(ISNUMBER(OFFSET('Hygiene Data'!$F$7,0,10*ROW('Hygiene Data'!F73))),'Data Summary'!DV79="Yes"),OFFSET('Hygiene Data'!$F$7,0,10*ROW('Hygiene Data'!F73)),NA())</f>
        <v>#N/A</v>
      </c>
      <c r="BH79" s="522" t="e">
        <f ca="1">+IF(AND(ISNUMBER(OFFSET('Hygiene Data'!$F$9,0,10*ROW('Hygiene Data'!F73))),'Data Summary'!DW79="Yes"),OFFSET('Hygiene Data'!$F$9,0,10*ROW('Hygiene Data'!F73)),NA())</f>
        <v>#N/A</v>
      </c>
      <c r="BI79" s="522" t="e">
        <f ca="1">+IF(AND(ISNUMBER(OFFSET('Hygiene Data'!$G$5,0,10*ROW('Hygiene Data'!G73))),'Data Summary'!DX79="Yes"),OFFSET('Hygiene Data'!$G$5,0,10*ROW('Hygiene Data'!G73)),NA())</f>
        <v>#N/A</v>
      </c>
      <c r="BJ79" s="522" t="e">
        <f ca="1">+IF(AND(ISNUMBER(OFFSET('Hygiene Data'!$G$7,0,10*ROW('Hygiene Data'!G73))),'Data Summary'!DY79="Yes"),OFFSET('Hygiene Data'!$G$7,0,10*ROW('Hygiene Data'!G73)),NA())</f>
        <v>#N/A</v>
      </c>
      <c r="BK79" s="522" t="e">
        <f ca="1">+IF(AND(ISNUMBER(OFFSET('Hygiene Data'!$G$9,0,10*ROW('Hygiene Data'!G73))),'Data Summary'!DZ79="Yes"),OFFSET('Hygiene Data'!$G$9,0,10*ROW('Hygiene Data'!G73)),NA())</f>
        <v>#N/A</v>
      </c>
      <c r="BL79" s="522" t="e">
        <f ca="1">+IF(AND(ISNUMBER(OFFSET('Hygiene Data'!$H$5,0,10*ROW('Hygiene Data'!H73))),'Data Summary'!EA79="Yes"),OFFSET('Hygiene Data'!$H$5,0,10*ROW('Hygiene Data'!H73)),NA())</f>
        <v>#N/A</v>
      </c>
      <c r="BM79" s="522" t="e">
        <f ca="1">+IF(AND(ISNUMBER(OFFSET('Hygiene Data'!$H$7,0,10*ROW('Hygiene Data'!H73))),'Data Summary'!EB79="Yes"),OFFSET('Hygiene Data'!$H$7,0,10*ROW('Hygiene Data'!H73)),NA())</f>
        <v>#N/A</v>
      </c>
      <c r="BN79" s="522" t="e">
        <f ca="1">+IF(AND(ISNUMBER(OFFSET('Hygiene Data'!$H$9,0,10*ROW('Hygiene Data'!H73))),'Data Summary'!EC79="Yes"),OFFSET('Hygiene Data'!$H$9,0,10*ROW('Hygiene Data'!H73)),NA())</f>
        <v>#N/A</v>
      </c>
      <c r="BO79" s="522" t="e">
        <f ca="1">+IF(AND(ISNUMBER(OFFSET('Hygiene Data'!$I$5,0,10*ROW('Hygiene Data'!I73))),'Data Summary'!ED79="Yes"),OFFSET('Hygiene Data'!$I$5,0,10*ROW('Hygiene Data'!I73)),NA())</f>
        <v>#N/A</v>
      </c>
      <c r="BP79" s="522" t="e">
        <f ca="1">+IF(AND(ISNUMBER(OFFSET('Hygiene Data'!$I$7,0,10*ROW('Hygiene Data'!I73))),'Data Summary'!EE79="Yes"),OFFSET('Hygiene Data'!$I$7,0,10*ROW('Hygiene Data'!I73)),NA())</f>
        <v>#N/A</v>
      </c>
      <c r="BQ79" s="522" t="e">
        <f ca="1">+IF(AND(ISNUMBER(OFFSET('Hygiene Data'!$I$9,0,10*ROW('Hygiene Data'!I73))),'Data Summary'!EF79="Yes"),OFFSET('Hygiene Data'!$I$9,0,10*ROW('Hygiene Data'!I73)),NA())</f>
        <v>#N/A</v>
      </c>
    </row>
    <row r="80" spans="1:69" x14ac:dyDescent="0.25">
      <c r="A80" s="518" t="e">
        <f ca="1">+RIGHT('Data Summary'!A80,LEN('Data Summary'!A80)-9)</f>
        <v>#VALUE!</v>
      </c>
      <c r="B80" s="492" t="str">
        <f ca="1">+IF(ISTEXT('Data Summary'!B80),'Data Summary'!B80,"")</f>
        <v/>
      </c>
      <c r="C80" s="519" t="e">
        <f ca="1">+VALUE('Data Summary'!C80)</f>
        <v>#VALUE!</v>
      </c>
      <c r="D80" s="520" t="e">
        <f ca="1">+IF(AND(ISNUMBER(OFFSET('Water Data'!$D$4,0,10*ROW('Water Data'!D74))),'Data Summary'!BS80="Yes"),100-OFFSET('Water Data'!$D$4,0,10*ROW('Water Data'!D74)),NA())</f>
        <v>#N/A</v>
      </c>
      <c r="E80" s="520" t="e">
        <f ca="1">+IF(AND(ISNUMBER(OFFSET('Water Data'!$D$6,0,10*ROW('Water Data'!D74))),'Data Summary'!BT80="Yes"),OFFSET('Water Data'!$D$6,0,10*ROW('Water Data'!D74)),NA())</f>
        <v>#N/A</v>
      </c>
      <c r="F80" s="520" t="e">
        <f ca="1">+IF(AND(ISNUMBER(OFFSET('Water Data'!$D$9,0,10*ROW('Water Data'!D74))),'Data Summary'!BU80="Yes"),OFFSET('Water Data'!$D$9,0,10*ROW('Water Data'!D74)),NA())</f>
        <v>#N/A</v>
      </c>
      <c r="G80" s="520" t="e">
        <f ca="1">+IF(AND(ISNUMBER(OFFSET('Water Data'!$E$4,0,10*ROW('Water Data'!E74))),'Data Summary'!BV80="Yes"),100-OFFSET('Water Data'!$E$4,0,10*ROW('Water Data'!E74)),NA())</f>
        <v>#N/A</v>
      </c>
      <c r="H80" s="520" t="e">
        <f ca="1">+IF(AND(ISNUMBER(OFFSET('Water Data'!$E$6,0,10*ROW('Water Data'!E74))),'Data Summary'!BW80="Yes"),OFFSET('Water Data'!$E$6,0,10*ROW('Water Data'!E74)),NA())</f>
        <v>#N/A</v>
      </c>
      <c r="I80" s="520" t="e">
        <f ca="1">+IF(AND(ISNUMBER(OFFSET('Water Data'!$E$9,0,10*ROW('Water Data'!E74))),'Data Summary'!BX80="Yes"),OFFSET('Water Data'!$E$9,0,10*ROW('Water Data'!E74)),NA())</f>
        <v>#N/A</v>
      </c>
      <c r="J80" s="520" t="e">
        <f ca="1">+IF(AND(ISNUMBER(OFFSET('Water Data'!$F$4,0,10*ROW('Water Data'!F74))),'Data Summary'!BY80="Yes"),100-OFFSET('Water Data'!$F$4,0,10*ROW('Water Data'!F74)),NA())</f>
        <v>#N/A</v>
      </c>
      <c r="K80" s="520" t="e">
        <f ca="1">+IF(AND(ISNUMBER(OFFSET('Water Data'!$F$6,0,10*ROW('Water Data'!F74))),'Data Summary'!BZ80="Yes"),OFFSET('Water Data'!$F$6,0,10*ROW('Water Data'!F74)),NA())</f>
        <v>#N/A</v>
      </c>
      <c r="L80" s="520" t="e">
        <f ca="1">+IF(AND(ISNUMBER(OFFSET('Water Data'!$F$9,0,10*ROW('Water Data'!F74))),'Data Summary'!CA80="Yes"),OFFSET('Water Data'!$F$9,0,10*ROW('Water Data'!F74)),NA())</f>
        <v>#N/A</v>
      </c>
      <c r="M80" s="520" t="e">
        <f ca="1">+IF(AND(ISNUMBER(OFFSET('Water Data'!$G$4,0,10*ROW('Water Data'!G74))),'Data Summary'!CB80="Yes"),100-OFFSET('Water Data'!$G$4,0,10*ROW('Water Data'!G74)),NA())</f>
        <v>#N/A</v>
      </c>
      <c r="N80" s="520" t="e">
        <f ca="1">+IF(AND(ISNUMBER(OFFSET('Water Data'!$G$6,0,10*ROW('Water Data'!G74))),'Data Summary'!CC80="Yes"),OFFSET('Water Data'!$G$6,0,10*ROW('Water Data'!G74)),NA())</f>
        <v>#N/A</v>
      </c>
      <c r="O80" s="520" t="e">
        <f ca="1">+IF(AND(ISNUMBER(OFFSET('Water Data'!$G$9,0,10*ROW('Water Data'!G74))),'Data Summary'!CD80="Yes"),OFFSET('Water Data'!$G$9,0,10*ROW('Water Data'!G74)),NA())</f>
        <v>#N/A</v>
      </c>
      <c r="P80" s="520" t="e">
        <f ca="1">+IF(AND(ISNUMBER(OFFSET('Water Data'!$H$4,0,10*ROW('Water Data'!H74))),'Data Summary'!CE80="Yes"),100-OFFSET('Water Data'!$H$4,0,10*ROW('Water Data'!H74)),NA())</f>
        <v>#N/A</v>
      </c>
      <c r="Q80" s="520" t="e">
        <f ca="1">+IF(AND(ISNUMBER(OFFSET('Water Data'!$H$6,0,10*ROW('Water Data'!H74))),'Data Summary'!CF80="Yes"),OFFSET('Water Data'!$H$6,0,10*ROW('Water Data'!H74)),NA())</f>
        <v>#N/A</v>
      </c>
      <c r="R80" s="520" t="e">
        <f ca="1">+IF(AND(ISNUMBER(OFFSET('Water Data'!$H$9,0,10*ROW('Water Data'!H74))),'Data Summary'!CG80="Yes"),OFFSET('Water Data'!$H$9,0,10*ROW('Water Data'!H74)),NA())</f>
        <v>#N/A</v>
      </c>
      <c r="S80" s="520" t="e">
        <f ca="1">+IF(AND(ISNUMBER(OFFSET('Water Data'!$I$4,0,10*ROW('Water Data'!I74))),'Data Summary'!CH80="Yes"),100-OFFSET('Water Data'!$I$4,0,10*ROW('Water Data'!I74)),NA())</f>
        <v>#N/A</v>
      </c>
      <c r="T80" s="520" t="e">
        <f ca="1">+IF(AND(ISNUMBER(OFFSET('Water Data'!$I$6,0,10*ROW('Water Data'!I74))),'Data Summary'!CI80="Yes"),OFFSET('Water Data'!$I$6,0,10*ROW('Water Data'!I74)),NA())</f>
        <v>#N/A</v>
      </c>
      <c r="U80" s="520" t="e">
        <f ca="1">+IF(AND(ISNUMBER(OFFSET('Water Data'!$I$9,0,10*ROW('Water Data'!I74))),'Data Summary'!CJ80="Yes"),OFFSET('Water Data'!$I$9,0,10*ROW('Water Data'!I74)),NA())</f>
        <v>#N/A</v>
      </c>
      <c r="V80" s="521" t="e">
        <f ca="1">+IF(AND(ISNUMBER(OFFSET('Sanitation Data'!$D$4,0,10*ROW('Sanitation Data'!D74))),'Data Summary'!CK80="Yes"),100-OFFSET('Sanitation Data'!$D$4,0,10*ROW('Sanitation Data'!D74)),NA())</f>
        <v>#N/A</v>
      </c>
      <c r="W80" s="521" t="e">
        <f ca="1">+IF(AND(ISNUMBER(OFFSET('Sanitation Data'!$D$6,0,10*ROW('Sanitation Data'!D74))),'Data Summary'!CL80="Yes"),OFFSET('Sanitation Data'!$D$6,0,10*ROW('Sanitation Data'!D74)),NA())</f>
        <v>#N/A</v>
      </c>
      <c r="X80" s="521" t="e">
        <f ca="1">+IF(AND(ISNUMBER(OFFSET('Sanitation Data'!$D$10,0,10*ROW('Sanitation Data'!D74))),'Data Summary'!CM80="Yes"),OFFSET('Sanitation Data'!$D$10,0,10*ROW('Sanitation Data'!D74)),NA())</f>
        <v>#N/A</v>
      </c>
      <c r="Y80" s="521" t="e">
        <f ca="1">+IF(AND(ISNUMBER(OFFSET('Sanitation Data'!$D$11,0,10*ROW('Sanitation Data'!D74))),'Data Summary'!CN80="Yes"),OFFSET('Sanitation Data'!$D$11,0,10*ROW('Sanitation Data'!D74)),NA())</f>
        <v>#N/A</v>
      </c>
      <c r="Z80" s="521" t="e">
        <f ca="1">+IF(AND(ISNUMBER(OFFSET('Sanitation Data'!$D$12,0,10*ROW('Sanitation Data'!D74))),'Data Summary'!CO80="Yes"),OFFSET('Sanitation Data'!$D$12,0,10*ROW('Sanitation Data'!D74)),NA())</f>
        <v>#N/A</v>
      </c>
      <c r="AA80" s="521" t="e">
        <f ca="1">+IF(AND(ISNUMBER(OFFSET('Sanitation Data'!$E$4,0,10*ROW('Sanitation Data'!E74))),'Data Summary'!CP80="Yes"),100-OFFSET('Sanitation Data'!$E$4,0,10*ROW('Sanitation Data'!E74)),NA())</f>
        <v>#N/A</v>
      </c>
      <c r="AB80" s="521" t="e">
        <f ca="1">+IF(AND(ISNUMBER(OFFSET('Sanitation Data'!$E$6,0,10*ROW('Sanitation Data'!E74))),'Data Summary'!CQ80="Yes"),OFFSET('Sanitation Data'!$E$6,0,10*ROW('Sanitation Data'!E74)),NA())</f>
        <v>#N/A</v>
      </c>
      <c r="AC80" s="521" t="e">
        <f ca="1">+IF(AND(ISNUMBER(OFFSET('Sanitation Data'!$E$10,0,10*ROW('Sanitation Data'!E74))),'Data Summary'!CR80="Yes"),OFFSET('Sanitation Data'!$E$10,0,10*ROW('Sanitation Data'!E74)),NA())</f>
        <v>#N/A</v>
      </c>
      <c r="AD80" s="521" t="e">
        <f ca="1">+IF(AND(ISNUMBER(OFFSET('Sanitation Data'!$E$11,0,10*ROW('Sanitation Data'!E74))),'Data Summary'!CS80="Yes"),OFFSET('Sanitation Data'!$E$11,0,10*ROW('Sanitation Data'!E74)),NA())</f>
        <v>#N/A</v>
      </c>
      <c r="AE80" s="521" t="e">
        <f ca="1">+IF(AND(ISNUMBER(OFFSET('Sanitation Data'!$E$12,0,10*ROW('Sanitation Data'!E74))),'Data Summary'!CT80="Yes"),OFFSET('Sanitation Data'!$E$12,0,10*ROW('Sanitation Data'!E74)),NA())</f>
        <v>#N/A</v>
      </c>
      <c r="AF80" s="521" t="e">
        <f ca="1">+IF(AND(ISNUMBER(OFFSET('Sanitation Data'!$F$4,0,10*ROW('Sanitation Data'!F74))),'Data Summary'!CU80="Yes"),100-OFFSET('Sanitation Data'!$F$4,0,10*ROW('Sanitation Data'!F74)),NA())</f>
        <v>#N/A</v>
      </c>
      <c r="AG80" s="521" t="e">
        <f ca="1">+IF(AND(ISNUMBER(OFFSET('Sanitation Data'!$F$6,0,10*ROW('Sanitation Data'!F74))),'Data Summary'!CV80="Yes"),OFFSET('Sanitation Data'!$F$6,0,10*ROW('Sanitation Data'!F74)),NA())</f>
        <v>#N/A</v>
      </c>
      <c r="AH80" s="521" t="e">
        <f ca="1">+IF(AND(ISNUMBER(OFFSET('Sanitation Data'!$F$10,0,10*ROW('Sanitation Data'!F74))),'Data Summary'!CW80="Yes"),OFFSET('Sanitation Data'!$F$10,0,10*ROW('Sanitation Data'!F74)),NA())</f>
        <v>#N/A</v>
      </c>
      <c r="AI80" s="521" t="e">
        <f ca="1">+IF(AND(ISNUMBER(OFFSET('Sanitation Data'!$F$11,0,10*ROW('Sanitation Data'!F74))),'Data Summary'!CX80="Yes"),OFFSET('Sanitation Data'!$F$11,0,10*ROW('Sanitation Data'!F74)),NA())</f>
        <v>#N/A</v>
      </c>
      <c r="AJ80" s="521" t="e">
        <f ca="1">+IF(AND(ISNUMBER(OFFSET('Sanitation Data'!$F$12,0,10*ROW('Sanitation Data'!F74))),'Data Summary'!CY80="Yes"),OFFSET('Sanitation Data'!$F$12,0,10*ROW('Sanitation Data'!F74)),NA())</f>
        <v>#N/A</v>
      </c>
      <c r="AK80" s="521" t="e">
        <f ca="1">+IF(AND(ISNUMBER(OFFSET('Sanitation Data'!$G$4,0,10*ROW('Sanitation Data'!G74))),'Data Summary'!CZ80="Yes"),100-OFFSET('Sanitation Data'!$G$4,0,10*ROW('Sanitation Data'!G74)),NA())</f>
        <v>#N/A</v>
      </c>
      <c r="AL80" s="521" t="e">
        <f ca="1">+IF(AND(ISNUMBER(OFFSET('Sanitation Data'!$G$6,0,10*ROW('Sanitation Data'!G74))),'Data Summary'!DA80="Yes"),OFFSET('Sanitation Data'!$G$6,0,10*ROW('Sanitation Data'!G74)),NA())</f>
        <v>#N/A</v>
      </c>
      <c r="AM80" s="521" t="e">
        <f ca="1">+IF(AND(ISNUMBER(OFFSET('Sanitation Data'!$G$10,0,10*ROW('Sanitation Data'!G74))),'Data Summary'!DB80="Yes"),OFFSET('Sanitation Data'!$G$10,0,10*ROW('Sanitation Data'!G74)),NA())</f>
        <v>#N/A</v>
      </c>
      <c r="AN80" s="521" t="e">
        <f ca="1">+IF(AND(ISNUMBER(OFFSET('Sanitation Data'!$G$11,0,10*ROW('Sanitation Data'!G74))),'Data Summary'!DC80="Yes"),OFFSET('Sanitation Data'!$G$11,0,10*ROW('Sanitation Data'!G74)),NA())</f>
        <v>#N/A</v>
      </c>
      <c r="AO80" s="521" t="e">
        <f ca="1">+IF(AND(ISNUMBER(OFFSET('Sanitation Data'!$G$12,0,10*ROW('Sanitation Data'!G74))),'Data Summary'!DD80="Yes"),OFFSET('Sanitation Data'!$G$12,0,10*ROW('Sanitation Data'!G74)),NA())</f>
        <v>#N/A</v>
      </c>
      <c r="AP80" s="521" t="e">
        <f ca="1">+IF(AND(ISNUMBER(OFFSET('Sanitation Data'!$H$4,0,10*ROW('Sanitation Data'!H74))),'Data Summary'!DE80="Yes"),100-OFFSET('Sanitation Data'!$H$4,0,10*ROW('Sanitation Data'!H74)),NA())</f>
        <v>#N/A</v>
      </c>
      <c r="AQ80" s="521" t="e">
        <f ca="1">+IF(AND(ISNUMBER(OFFSET('Sanitation Data'!$H$6,0,10*ROW('Sanitation Data'!H74))),'Data Summary'!DF80="Yes"),OFFSET('Sanitation Data'!$H$6,0,10*ROW('Sanitation Data'!H74)),NA())</f>
        <v>#N/A</v>
      </c>
      <c r="AR80" s="521" t="e">
        <f ca="1">+IF(AND(ISNUMBER(OFFSET('Sanitation Data'!$H$10,0,10*ROW('Sanitation Data'!H74))),'Data Summary'!DG80="Yes"),OFFSET('Sanitation Data'!$H$10,0,10*ROW('Sanitation Data'!H74)),NA())</f>
        <v>#N/A</v>
      </c>
      <c r="AS80" s="521" t="e">
        <f ca="1">+IF(AND(ISNUMBER(OFFSET('Sanitation Data'!$H$11,0,10*ROW('Sanitation Data'!H74))),'Data Summary'!DH80="Yes"),OFFSET('Sanitation Data'!$H$11,0,10*ROW('Sanitation Data'!H74)),NA())</f>
        <v>#N/A</v>
      </c>
      <c r="AT80" s="521" t="e">
        <f ca="1">+IF(AND(ISNUMBER(OFFSET('Sanitation Data'!$H$12,0,10*ROW('Sanitation Data'!H74))),'Data Summary'!DI80="Yes"),OFFSET('Sanitation Data'!$H$12,0,10*ROW('Sanitation Data'!H74)),NA())</f>
        <v>#N/A</v>
      </c>
      <c r="AU80" s="521" t="e">
        <f ca="1">+IF(AND(ISNUMBER(OFFSET('Sanitation Data'!$I$4,0,10*ROW('Sanitation Data'!I74))),'Data Summary'!DJ80="Yes"),100-OFFSET('Sanitation Data'!$I$4,0,10*ROW('Sanitation Data'!I74)),NA())</f>
        <v>#N/A</v>
      </c>
      <c r="AV80" s="521" t="e">
        <f ca="1">+IF(AND(ISNUMBER(OFFSET('Sanitation Data'!$I$6,0,10*ROW('Sanitation Data'!I74))),'Data Summary'!DK80="Yes"),OFFSET('Sanitation Data'!$I$6,0,10*ROW('Sanitation Data'!I74)),NA())</f>
        <v>#N/A</v>
      </c>
      <c r="AW80" s="521" t="e">
        <f ca="1">+IF(AND(ISNUMBER(OFFSET('Sanitation Data'!$I$10,0,10*ROW('Sanitation Data'!I74))),'Data Summary'!DL80="Yes"),OFFSET('Sanitation Data'!$I$10,0,10*ROW('Sanitation Data'!I74)),NA())</f>
        <v>#N/A</v>
      </c>
      <c r="AX80" s="521" t="e">
        <f ca="1">+IF(AND(ISNUMBER(OFFSET('Sanitation Data'!$I$11,0,10*ROW('Sanitation Data'!I74))),'Data Summary'!DM80="Yes"),OFFSET('Sanitation Data'!$I$11,0,10*ROW('Sanitation Data'!I74)),NA())</f>
        <v>#N/A</v>
      </c>
      <c r="AY80" s="521" t="e">
        <f ca="1">+IF(AND(ISNUMBER(OFFSET('Sanitation Data'!$I$12,0,10*ROW('Sanitation Data'!I74))),'Data Summary'!DN80="Yes"),OFFSET('Sanitation Data'!$I$12,0,10*ROW('Sanitation Data'!I74)),NA())</f>
        <v>#N/A</v>
      </c>
      <c r="AZ80" s="522" t="e">
        <f ca="1">+IF(AND(ISNUMBER(OFFSET('Hygiene Data'!$D$5,0,10*ROW('Hygiene Data'!D74))),'Data Summary'!DO80="Yes"),OFFSET('Hygiene Data'!$D$5,0,10*ROW('Hygiene Data'!D74)),NA())</f>
        <v>#N/A</v>
      </c>
      <c r="BA80" s="522" t="e">
        <f ca="1">+IF(AND(ISNUMBER(OFFSET('Hygiene Data'!$D$7,0,10*ROW('Hygiene Data'!D74))),'Data Summary'!DP80="Yes"),OFFSET('Hygiene Data'!$D$7,0,10*ROW('Hygiene Data'!D74)),NA())</f>
        <v>#N/A</v>
      </c>
      <c r="BB80" s="522" t="e">
        <f ca="1">+IF(AND(ISNUMBER(OFFSET('Hygiene Data'!$D$9,0,10*ROW('Hygiene Data'!D74))),'Data Summary'!DQ80="Yes"),OFFSET('Hygiene Data'!$D$9,0,10*ROW('Hygiene Data'!D74)),NA())</f>
        <v>#N/A</v>
      </c>
      <c r="BC80" s="522" t="e">
        <f ca="1">+IF(AND(ISNUMBER(OFFSET('Hygiene Data'!$E$5,0,10*ROW('Hygiene Data'!E74))),'Data Summary'!DR80="Yes"),OFFSET('Hygiene Data'!$E$5,0,10*ROW('Hygiene Data'!E74)),NA())</f>
        <v>#N/A</v>
      </c>
      <c r="BD80" s="522" t="e">
        <f ca="1">+IF(AND(ISNUMBER(OFFSET('Hygiene Data'!$E$7,0,10*ROW('Hygiene Data'!E74))),'Data Summary'!DS80="Yes"),OFFSET('Hygiene Data'!$E$7,0,10*ROW('Hygiene Data'!E74)),NA())</f>
        <v>#N/A</v>
      </c>
      <c r="BE80" s="522" t="e">
        <f ca="1">+IF(AND(ISNUMBER(OFFSET('Hygiene Data'!$E$9,0,10*ROW('Hygiene Data'!E74))),'Data Summary'!DT80="Yes"),OFFSET('Hygiene Data'!$E$9,0,10*ROW('Hygiene Data'!E74)),NA())</f>
        <v>#N/A</v>
      </c>
      <c r="BF80" s="522" t="e">
        <f ca="1">+IF(AND(ISNUMBER(OFFSET('Hygiene Data'!$F$5,0,10*ROW('Hygiene Data'!F74))),'Data Summary'!DU80="Yes"),OFFSET('Hygiene Data'!$F$5,0,10*ROW('Hygiene Data'!F74)),NA())</f>
        <v>#N/A</v>
      </c>
      <c r="BG80" s="522" t="e">
        <f ca="1">+IF(AND(ISNUMBER(OFFSET('Hygiene Data'!$F$7,0,10*ROW('Hygiene Data'!F74))),'Data Summary'!DV80="Yes"),OFFSET('Hygiene Data'!$F$7,0,10*ROW('Hygiene Data'!F74)),NA())</f>
        <v>#N/A</v>
      </c>
      <c r="BH80" s="522" t="e">
        <f ca="1">+IF(AND(ISNUMBER(OFFSET('Hygiene Data'!$F$9,0,10*ROW('Hygiene Data'!F74))),'Data Summary'!DW80="Yes"),OFFSET('Hygiene Data'!$F$9,0,10*ROW('Hygiene Data'!F74)),NA())</f>
        <v>#N/A</v>
      </c>
      <c r="BI80" s="522" t="e">
        <f ca="1">+IF(AND(ISNUMBER(OFFSET('Hygiene Data'!$G$5,0,10*ROW('Hygiene Data'!G74))),'Data Summary'!DX80="Yes"),OFFSET('Hygiene Data'!$G$5,0,10*ROW('Hygiene Data'!G74)),NA())</f>
        <v>#N/A</v>
      </c>
      <c r="BJ80" s="522" t="e">
        <f ca="1">+IF(AND(ISNUMBER(OFFSET('Hygiene Data'!$G$7,0,10*ROW('Hygiene Data'!G74))),'Data Summary'!DY80="Yes"),OFFSET('Hygiene Data'!$G$7,0,10*ROW('Hygiene Data'!G74)),NA())</f>
        <v>#N/A</v>
      </c>
      <c r="BK80" s="522" t="e">
        <f ca="1">+IF(AND(ISNUMBER(OFFSET('Hygiene Data'!$G$9,0,10*ROW('Hygiene Data'!G74))),'Data Summary'!DZ80="Yes"),OFFSET('Hygiene Data'!$G$9,0,10*ROW('Hygiene Data'!G74)),NA())</f>
        <v>#N/A</v>
      </c>
      <c r="BL80" s="522" t="e">
        <f ca="1">+IF(AND(ISNUMBER(OFFSET('Hygiene Data'!$H$5,0,10*ROW('Hygiene Data'!H74))),'Data Summary'!EA80="Yes"),OFFSET('Hygiene Data'!$H$5,0,10*ROW('Hygiene Data'!H74)),NA())</f>
        <v>#N/A</v>
      </c>
      <c r="BM80" s="522" t="e">
        <f ca="1">+IF(AND(ISNUMBER(OFFSET('Hygiene Data'!$H$7,0,10*ROW('Hygiene Data'!H74))),'Data Summary'!EB80="Yes"),OFFSET('Hygiene Data'!$H$7,0,10*ROW('Hygiene Data'!H74)),NA())</f>
        <v>#N/A</v>
      </c>
      <c r="BN80" s="522" t="e">
        <f ca="1">+IF(AND(ISNUMBER(OFFSET('Hygiene Data'!$H$9,0,10*ROW('Hygiene Data'!H74))),'Data Summary'!EC80="Yes"),OFFSET('Hygiene Data'!$H$9,0,10*ROW('Hygiene Data'!H74)),NA())</f>
        <v>#N/A</v>
      </c>
      <c r="BO80" s="522" t="e">
        <f ca="1">+IF(AND(ISNUMBER(OFFSET('Hygiene Data'!$I$5,0,10*ROW('Hygiene Data'!I74))),'Data Summary'!ED80="Yes"),OFFSET('Hygiene Data'!$I$5,0,10*ROW('Hygiene Data'!I74)),NA())</f>
        <v>#N/A</v>
      </c>
      <c r="BP80" s="522" t="e">
        <f ca="1">+IF(AND(ISNUMBER(OFFSET('Hygiene Data'!$I$7,0,10*ROW('Hygiene Data'!I74))),'Data Summary'!EE80="Yes"),OFFSET('Hygiene Data'!$I$7,0,10*ROW('Hygiene Data'!I74)),NA())</f>
        <v>#N/A</v>
      </c>
      <c r="BQ80" s="522" t="e">
        <f ca="1">+IF(AND(ISNUMBER(OFFSET('Hygiene Data'!$I$9,0,10*ROW('Hygiene Data'!I74))),'Data Summary'!EF80="Yes"),OFFSET('Hygiene Data'!$I$9,0,10*ROW('Hygiene Data'!I74)),NA())</f>
        <v>#N/A</v>
      </c>
    </row>
    <row r="81" spans="1:69" x14ac:dyDescent="0.25">
      <c r="A81" s="518" t="e">
        <f ca="1">+RIGHT('Data Summary'!A81,LEN('Data Summary'!A81)-9)</f>
        <v>#VALUE!</v>
      </c>
      <c r="B81" s="492" t="str">
        <f ca="1">+IF(ISTEXT('Data Summary'!B81),'Data Summary'!B81,"")</f>
        <v/>
      </c>
      <c r="C81" s="519" t="e">
        <f ca="1">+VALUE('Data Summary'!C81)</f>
        <v>#VALUE!</v>
      </c>
      <c r="D81" s="520" t="e">
        <f ca="1">+IF(AND(ISNUMBER(OFFSET('Water Data'!$D$4,0,10*ROW('Water Data'!D75))),'Data Summary'!BS81="Yes"),100-OFFSET('Water Data'!$D$4,0,10*ROW('Water Data'!D75)),NA())</f>
        <v>#N/A</v>
      </c>
      <c r="E81" s="520" t="e">
        <f ca="1">+IF(AND(ISNUMBER(OFFSET('Water Data'!$D$6,0,10*ROW('Water Data'!D75))),'Data Summary'!BT81="Yes"),OFFSET('Water Data'!$D$6,0,10*ROW('Water Data'!D75)),NA())</f>
        <v>#N/A</v>
      </c>
      <c r="F81" s="520" t="e">
        <f ca="1">+IF(AND(ISNUMBER(OFFSET('Water Data'!$D$9,0,10*ROW('Water Data'!D75))),'Data Summary'!BU81="Yes"),OFFSET('Water Data'!$D$9,0,10*ROW('Water Data'!D75)),NA())</f>
        <v>#N/A</v>
      </c>
      <c r="G81" s="520" t="e">
        <f ca="1">+IF(AND(ISNUMBER(OFFSET('Water Data'!$E$4,0,10*ROW('Water Data'!E75))),'Data Summary'!BV81="Yes"),100-OFFSET('Water Data'!$E$4,0,10*ROW('Water Data'!E75)),NA())</f>
        <v>#N/A</v>
      </c>
      <c r="H81" s="520" t="e">
        <f ca="1">+IF(AND(ISNUMBER(OFFSET('Water Data'!$E$6,0,10*ROW('Water Data'!E75))),'Data Summary'!BW81="Yes"),OFFSET('Water Data'!$E$6,0,10*ROW('Water Data'!E75)),NA())</f>
        <v>#N/A</v>
      </c>
      <c r="I81" s="520" t="e">
        <f ca="1">+IF(AND(ISNUMBER(OFFSET('Water Data'!$E$9,0,10*ROW('Water Data'!E75))),'Data Summary'!BX81="Yes"),OFFSET('Water Data'!$E$9,0,10*ROW('Water Data'!E75)),NA())</f>
        <v>#N/A</v>
      </c>
      <c r="J81" s="520" t="e">
        <f ca="1">+IF(AND(ISNUMBER(OFFSET('Water Data'!$F$4,0,10*ROW('Water Data'!F75))),'Data Summary'!BY81="Yes"),100-OFFSET('Water Data'!$F$4,0,10*ROW('Water Data'!F75)),NA())</f>
        <v>#N/A</v>
      </c>
      <c r="K81" s="520" t="e">
        <f ca="1">+IF(AND(ISNUMBER(OFFSET('Water Data'!$F$6,0,10*ROW('Water Data'!F75))),'Data Summary'!BZ81="Yes"),OFFSET('Water Data'!$F$6,0,10*ROW('Water Data'!F75)),NA())</f>
        <v>#N/A</v>
      </c>
      <c r="L81" s="520" t="e">
        <f ca="1">+IF(AND(ISNUMBER(OFFSET('Water Data'!$F$9,0,10*ROW('Water Data'!F75))),'Data Summary'!CA81="Yes"),OFFSET('Water Data'!$F$9,0,10*ROW('Water Data'!F75)),NA())</f>
        <v>#N/A</v>
      </c>
      <c r="M81" s="520" t="e">
        <f ca="1">+IF(AND(ISNUMBER(OFFSET('Water Data'!$G$4,0,10*ROW('Water Data'!G75))),'Data Summary'!CB81="Yes"),100-OFFSET('Water Data'!$G$4,0,10*ROW('Water Data'!G75)),NA())</f>
        <v>#N/A</v>
      </c>
      <c r="N81" s="520" t="e">
        <f ca="1">+IF(AND(ISNUMBER(OFFSET('Water Data'!$G$6,0,10*ROW('Water Data'!G75))),'Data Summary'!CC81="Yes"),OFFSET('Water Data'!$G$6,0,10*ROW('Water Data'!G75)),NA())</f>
        <v>#N/A</v>
      </c>
      <c r="O81" s="520" t="e">
        <f ca="1">+IF(AND(ISNUMBER(OFFSET('Water Data'!$G$9,0,10*ROW('Water Data'!G75))),'Data Summary'!CD81="Yes"),OFFSET('Water Data'!$G$9,0,10*ROW('Water Data'!G75)),NA())</f>
        <v>#N/A</v>
      </c>
      <c r="P81" s="520" t="e">
        <f ca="1">+IF(AND(ISNUMBER(OFFSET('Water Data'!$H$4,0,10*ROW('Water Data'!H75))),'Data Summary'!CE81="Yes"),100-OFFSET('Water Data'!$H$4,0,10*ROW('Water Data'!H75)),NA())</f>
        <v>#N/A</v>
      </c>
      <c r="Q81" s="520" t="e">
        <f ca="1">+IF(AND(ISNUMBER(OFFSET('Water Data'!$H$6,0,10*ROW('Water Data'!H75))),'Data Summary'!CF81="Yes"),OFFSET('Water Data'!$H$6,0,10*ROW('Water Data'!H75)),NA())</f>
        <v>#N/A</v>
      </c>
      <c r="R81" s="520" t="e">
        <f ca="1">+IF(AND(ISNUMBER(OFFSET('Water Data'!$H$9,0,10*ROW('Water Data'!H75))),'Data Summary'!CG81="Yes"),OFFSET('Water Data'!$H$9,0,10*ROW('Water Data'!H75)),NA())</f>
        <v>#N/A</v>
      </c>
      <c r="S81" s="520" t="e">
        <f ca="1">+IF(AND(ISNUMBER(OFFSET('Water Data'!$I$4,0,10*ROW('Water Data'!I75))),'Data Summary'!CH81="Yes"),100-OFFSET('Water Data'!$I$4,0,10*ROW('Water Data'!I75)),NA())</f>
        <v>#N/A</v>
      </c>
      <c r="T81" s="520" t="e">
        <f ca="1">+IF(AND(ISNUMBER(OFFSET('Water Data'!$I$6,0,10*ROW('Water Data'!I75))),'Data Summary'!CI81="Yes"),OFFSET('Water Data'!$I$6,0,10*ROW('Water Data'!I75)),NA())</f>
        <v>#N/A</v>
      </c>
      <c r="U81" s="520" t="e">
        <f ca="1">+IF(AND(ISNUMBER(OFFSET('Water Data'!$I$9,0,10*ROW('Water Data'!I75))),'Data Summary'!CJ81="Yes"),OFFSET('Water Data'!$I$9,0,10*ROW('Water Data'!I75)),NA())</f>
        <v>#N/A</v>
      </c>
      <c r="V81" s="521" t="e">
        <f ca="1">+IF(AND(ISNUMBER(OFFSET('Sanitation Data'!$D$4,0,10*ROW('Sanitation Data'!D75))),'Data Summary'!CK81="Yes"),100-OFFSET('Sanitation Data'!$D$4,0,10*ROW('Sanitation Data'!D75)),NA())</f>
        <v>#N/A</v>
      </c>
      <c r="W81" s="521" t="e">
        <f ca="1">+IF(AND(ISNUMBER(OFFSET('Sanitation Data'!$D$6,0,10*ROW('Sanitation Data'!D75))),'Data Summary'!CL81="Yes"),OFFSET('Sanitation Data'!$D$6,0,10*ROW('Sanitation Data'!D75)),NA())</f>
        <v>#N/A</v>
      </c>
      <c r="X81" s="521" t="e">
        <f ca="1">+IF(AND(ISNUMBER(OFFSET('Sanitation Data'!$D$10,0,10*ROW('Sanitation Data'!D75))),'Data Summary'!CM81="Yes"),OFFSET('Sanitation Data'!$D$10,0,10*ROW('Sanitation Data'!D75)),NA())</f>
        <v>#N/A</v>
      </c>
      <c r="Y81" s="521" t="e">
        <f ca="1">+IF(AND(ISNUMBER(OFFSET('Sanitation Data'!$D$11,0,10*ROW('Sanitation Data'!D75))),'Data Summary'!CN81="Yes"),OFFSET('Sanitation Data'!$D$11,0,10*ROW('Sanitation Data'!D75)),NA())</f>
        <v>#N/A</v>
      </c>
      <c r="Z81" s="521" t="e">
        <f ca="1">+IF(AND(ISNUMBER(OFFSET('Sanitation Data'!$D$12,0,10*ROW('Sanitation Data'!D75))),'Data Summary'!CO81="Yes"),OFFSET('Sanitation Data'!$D$12,0,10*ROW('Sanitation Data'!D75)),NA())</f>
        <v>#N/A</v>
      </c>
      <c r="AA81" s="521" t="e">
        <f ca="1">+IF(AND(ISNUMBER(OFFSET('Sanitation Data'!$E$4,0,10*ROW('Sanitation Data'!E75))),'Data Summary'!CP81="Yes"),100-OFFSET('Sanitation Data'!$E$4,0,10*ROW('Sanitation Data'!E75)),NA())</f>
        <v>#N/A</v>
      </c>
      <c r="AB81" s="521" t="e">
        <f ca="1">+IF(AND(ISNUMBER(OFFSET('Sanitation Data'!$E$6,0,10*ROW('Sanitation Data'!E75))),'Data Summary'!CQ81="Yes"),OFFSET('Sanitation Data'!$E$6,0,10*ROW('Sanitation Data'!E75)),NA())</f>
        <v>#N/A</v>
      </c>
      <c r="AC81" s="521" t="e">
        <f ca="1">+IF(AND(ISNUMBER(OFFSET('Sanitation Data'!$E$10,0,10*ROW('Sanitation Data'!E75))),'Data Summary'!CR81="Yes"),OFFSET('Sanitation Data'!$E$10,0,10*ROW('Sanitation Data'!E75)),NA())</f>
        <v>#N/A</v>
      </c>
      <c r="AD81" s="521" t="e">
        <f ca="1">+IF(AND(ISNUMBER(OFFSET('Sanitation Data'!$E$11,0,10*ROW('Sanitation Data'!E75))),'Data Summary'!CS81="Yes"),OFFSET('Sanitation Data'!$E$11,0,10*ROW('Sanitation Data'!E75)),NA())</f>
        <v>#N/A</v>
      </c>
      <c r="AE81" s="521" t="e">
        <f ca="1">+IF(AND(ISNUMBER(OFFSET('Sanitation Data'!$E$12,0,10*ROW('Sanitation Data'!E75))),'Data Summary'!CT81="Yes"),OFFSET('Sanitation Data'!$E$12,0,10*ROW('Sanitation Data'!E75)),NA())</f>
        <v>#N/A</v>
      </c>
      <c r="AF81" s="521" t="e">
        <f ca="1">+IF(AND(ISNUMBER(OFFSET('Sanitation Data'!$F$4,0,10*ROW('Sanitation Data'!F75))),'Data Summary'!CU81="Yes"),100-OFFSET('Sanitation Data'!$F$4,0,10*ROW('Sanitation Data'!F75)),NA())</f>
        <v>#N/A</v>
      </c>
      <c r="AG81" s="521" t="e">
        <f ca="1">+IF(AND(ISNUMBER(OFFSET('Sanitation Data'!$F$6,0,10*ROW('Sanitation Data'!F75))),'Data Summary'!CV81="Yes"),OFFSET('Sanitation Data'!$F$6,0,10*ROW('Sanitation Data'!F75)),NA())</f>
        <v>#N/A</v>
      </c>
      <c r="AH81" s="521" t="e">
        <f ca="1">+IF(AND(ISNUMBER(OFFSET('Sanitation Data'!$F$10,0,10*ROW('Sanitation Data'!F75))),'Data Summary'!CW81="Yes"),OFFSET('Sanitation Data'!$F$10,0,10*ROW('Sanitation Data'!F75)),NA())</f>
        <v>#N/A</v>
      </c>
      <c r="AI81" s="521" t="e">
        <f ca="1">+IF(AND(ISNUMBER(OFFSET('Sanitation Data'!$F$11,0,10*ROW('Sanitation Data'!F75))),'Data Summary'!CX81="Yes"),OFFSET('Sanitation Data'!$F$11,0,10*ROW('Sanitation Data'!F75)),NA())</f>
        <v>#N/A</v>
      </c>
      <c r="AJ81" s="521" t="e">
        <f ca="1">+IF(AND(ISNUMBER(OFFSET('Sanitation Data'!$F$12,0,10*ROW('Sanitation Data'!F75))),'Data Summary'!CY81="Yes"),OFFSET('Sanitation Data'!$F$12,0,10*ROW('Sanitation Data'!F75)),NA())</f>
        <v>#N/A</v>
      </c>
      <c r="AK81" s="521" t="e">
        <f ca="1">+IF(AND(ISNUMBER(OFFSET('Sanitation Data'!$G$4,0,10*ROW('Sanitation Data'!G75))),'Data Summary'!CZ81="Yes"),100-OFFSET('Sanitation Data'!$G$4,0,10*ROW('Sanitation Data'!G75)),NA())</f>
        <v>#N/A</v>
      </c>
      <c r="AL81" s="521" t="e">
        <f ca="1">+IF(AND(ISNUMBER(OFFSET('Sanitation Data'!$G$6,0,10*ROW('Sanitation Data'!G75))),'Data Summary'!DA81="Yes"),OFFSET('Sanitation Data'!$G$6,0,10*ROW('Sanitation Data'!G75)),NA())</f>
        <v>#N/A</v>
      </c>
      <c r="AM81" s="521" t="e">
        <f ca="1">+IF(AND(ISNUMBER(OFFSET('Sanitation Data'!$G$10,0,10*ROW('Sanitation Data'!G75))),'Data Summary'!DB81="Yes"),OFFSET('Sanitation Data'!$G$10,0,10*ROW('Sanitation Data'!G75)),NA())</f>
        <v>#N/A</v>
      </c>
      <c r="AN81" s="521" t="e">
        <f ca="1">+IF(AND(ISNUMBER(OFFSET('Sanitation Data'!$G$11,0,10*ROW('Sanitation Data'!G75))),'Data Summary'!DC81="Yes"),OFFSET('Sanitation Data'!$G$11,0,10*ROW('Sanitation Data'!G75)),NA())</f>
        <v>#N/A</v>
      </c>
      <c r="AO81" s="521" t="e">
        <f ca="1">+IF(AND(ISNUMBER(OFFSET('Sanitation Data'!$G$12,0,10*ROW('Sanitation Data'!G75))),'Data Summary'!DD81="Yes"),OFFSET('Sanitation Data'!$G$12,0,10*ROW('Sanitation Data'!G75)),NA())</f>
        <v>#N/A</v>
      </c>
      <c r="AP81" s="521" t="e">
        <f ca="1">+IF(AND(ISNUMBER(OFFSET('Sanitation Data'!$H$4,0,10*ROW('Sanitation Data'!H75))),'Data Summary'!DE81="Yes"),100-OFFSET('Sanitation Data'!$H$4,0,10*ROW('Sanitation Data'!H75)),NA())</f>
        <v>#N/A</v>
      </c>
      <c r="AQ81" s="521" t="e">
        <f ca="1">+IF(AND(ISNUMBER(OFFSET('Sanitation Data'!$H$6,0,10*ROW('Sanitation Data'!H75))),'Data Summary'!DF81="Yes"),OFFSET('Sanitation Data'!$H$6,0,10*ROW('Sanitation Data'!H75)),NA())</f>
        <v>#N/A</v>
      </c>
      <c r="AR81" s="521" t="e">
        <f ca="1">+IF(AND(ISNUMBER(OFFSET('Sanitation Data'!$H$10,0,10*ROW('Sanitation Data'!H75))),'Data Summary'!DG81="Yes"),OFFSET('Sanitation Data'!$H$10,0,10*ROW('Sanitation Data'!H75)),NA())</f>
        <v>#N/A</v>
      </c>
      <c r="AS81" s="521" t="e">
        <f ca="1">+IF(AND(ISNUMBER(OFFSET('Sanitation Data'!$H$11,0,10*ROW('Sanitation Data'!H75))),'Data Summary'!DH81="Yes"),OFFSET('Sanitation Data'!$H$11,0,10*ROW('Sanitation Data'!H75)),NA())</f>
        <v>#N/A</v>
      </c>
      <c r="AT81" s="521" t="e">
        <f ca="1">+IF(AND(ISNUMBER(OFFSET('Sanitation Data'!$H$12,0,10*ROW('Sanitation Data'!H75))),'Data Summary'!DI81="Yes"),OFFSET('Sanitation Data'!$H$12,0,10*ROW('Sanitation Data'!H75)),NA())</f>
        <v>#N/A</v>
      </c>
      <c r="AU81" s="521" t="e">
        <f ca="1">+IF(AND(ISNUMBER(OFFSET('Sanitation Data'!$I$4,0,10*ROW('Sanitation Data'!I75))),'Data Summary'!DJ81="Yes"),100-OFFSET('Sanitation Data'!$I$4,0,10*ROW('Sanitation Data'!I75)),NA())</f>
        <v>#N/A</v>
      </c>
      <c r="AV81" s="521" t="e">
        <f ca="1">+IF(AND(ISNUMBER(OFFSET('Sanitation Data'!$I$6,0,10*ROW('Sanitation Data'!I75))),'Data Summary'!DK81="Yes"),OFFSET('Sanitation Data'!$I$6,0,10*ROW('Sanitation Data'!I75)),NA())</f>
        <v>#N/A</v>
      </c>
      <c r="AW81" s="521" t="e">
        <f ca="1">+IF(AND(ISNUMBER(OFFSET('Sanitation Data'!$I$10,0,10*ROW('Sanitation Data'!I75))),'Data Summary'!DL81="Yes"),OFFSET('Sanitation Data'!$I$10,0,10*ROW('Sanitation Data'!I75)),NA())</f>
        <v>#N/A</v>
      </c>
      <c r="AX81" s="521" t="e">
        <f ca="1">+IF(AND(ISNUMBER(OFFSET('Sanitation Data'!$I$11,0,10*ROW('Sanitation Data'!I75))),'Data Summary'!DM81="Yes"),OFFSET('Sanitation Data'!$I$11,0,10*ROW('Sanitation Data'!I75)),NA())</f>
        <v>#N/A</v>
      </c>
      <c r="AY81" s="521" t="e">
        <f ca="1">+IF(AND(ISNUMBER(OFFSET('Sanitation Data'!$I$12,0,10*ROW('Sanitation Data'!I75))),'Data Summary'!DN81="Yes"),OFFSET('Sanitation Data'!$I$12,0,10*ROW('Sanitation Data'!I75)),NA())</f>
        <v>#N/A</v>
      </c>
      <c r="AZ81" s="522" t="e">
        <f ca="1">+IF(AND(ISNUMBER(OFFSET('Hygiene Data'!$D$5,0,10*ROW('Hygiene Data'!D75))),'Data Summary'!DO81="Yes"),OFFSET('Hygiene Data'!$D$5,0,10*ROW('Hygiene Data'!D75)),NA())</f>
        <v>#N/A</v>
      </c>
      <c r="BA81" s="522" t="e">
        <f ca="1">+IF(AND(ISNUMBER(OFFSET('Hygiene Data'!$D$7,0,10*ROW('Hygiene Data'!D75))),'Data Summary'!DP81="Yes"),OFFSET('Hygiene Data'!$D$7,0,10*ROW('Hygiene Data'!D75)),NA())</f>
        <v>#N/A</v>
      </c>
      <c r="BB81" s="522" t="e">
        <f ca="1">+IF(AND(ISNUMBER(OFFSET('Hygiene Data'!$D$9,0,10*ROW('Hygiene Data'!D75))),'Data Summary'!DQ81="Yes"),OFFSET('Hygiene Data'!$D$9,0,10*ROW('Hygiene Data'!D75)),NA())</f>
        <v>#N/A</v>
      </c>
      <c r="BC81" s="522" t="e">
        <f ca="1">+IF(AND(ISNUMBER(OFFSET('Hygiene Data'!$E$5,0,10*ROW('Hygiene Data'!E75))),'Data Summary'!DR81="Yes"),OFFSET('Hygiene Data'!$E$5,0,10*ROW('Hygiene Data'!E75)),NA())</f>
        <v>#N/A</v>
      </c>
      <c r="BD81" s="522" t="e">
        <f ca="1">+IF(AND(ISNUMBER(OFFSET('Hygiene Data'!$E$7,0,10*ROW('Hygiene Data'!E75))),'Data Summary'!DS81="Yes"),OFFSET('Hygiene Data'!$E$7,0,10*ROW('Hygiene Data'!E75)),NA())</f>
        <v>#N/A</v>
      </c>
      <c r="BE81" s="522" t="e">
        <f ca="1">+IF(AND(ISNUMBER(OFFSET('Hygiene Data'!$E$9,0,10*ROW('Hygiene Data'!E75))),'Data Summary'!DT81="Yes"),OFFSET('Hygiene Data'!$E$9,0,10*ROW('Hygiene Data'!E75)),NA())</f>
        <v>#N/A</v>
      </c>
      <c r="BF81" s="522" t="e">
        <f ca="1">+IF(AND(ISNUMBER(OFFSET('Hygiene Data'!$F$5,0,10*ROW('Hygiene Data'!F75))),'Data Summary'!DU81="Yes"),OFFSET('Hygiene Data'!$F$5,0,10*ROW('Hygiene Data'!F75)),NA())</f>
        <v>#N/A</v>
      </c>
      <c r="BG81" s="522" t="e">
        <f ca="1">+IF(AND(ISNUMBER(OFFSET('Hygiene Data'!$F$7,0,10*ROW('Hygiene Data'!F75))),'Data Summary'!DV81="Yes"),OFFSET('Hygiene Data'!$F$7,0,10*ROW('Hygiene Data'!F75)),NA())</f>
        <v>#N/A</v>
      </c>
      <c r="BH81" s="522" t="e">
        <f ca="1">+IF(AND(ISNUMBER(OFFSET('Hygiene Data'!$F$9,0,10*ROW('Hygiene Data'!F75))),'Data Summary'!DW81="Yes"),OFFSET('Hygiene Data'!$F$9,0,10*ROW('Hygiene Data'!F75)),NA())</f>
        <v>#N/A</v>
      </c>
      <c r="BI81" s="522" t="e">
        <f ca="1">+IF(AND(ISNUMBER(OFFSET('Hygiene Data'!$G$5,0,10*ROW('Hygiene Data'!G75))),'Data Summary'!DX81="Yes"),OFFSET('Hygiene Data'!$G$5,0,10*ROW('Hygiene Data'!G75)),NA())</f>
        <v>#N/A</v>
      </c>
      <c r="BJ81" s="522" t="e">
        <f ca="1">+IF(AND(ISNUMBER(OFFSET('Hygiene Data'!$G$7,0,10*ROW('Hygiene Data'!G75))),'Data Summary'!DY81="Yes"),OFFSET('Hygiene Data'!$G$7,0,10*ROW('Hygiene Data'!G75)),NA())</f>
        <v>#N/A</v>
      </c>
      <c r="BK81" s="522" t="e">
        <f ca="1">+IF(AND(ISNUMBER(OFFSET('Hygiene Data'!$G$9,0,10*ROW('Hygiene Data'!G75))),'Data Summary'!DZ81="Yes"),OFFSET('Hygiene Data'!$G$9,0,10*ROW('Hygiene Data'!G75)),NA())</f>
        <v>#N/A</v>
      </c>
      <c r="BL81" s="522" t="e">
        <f ca="1">+IF(AND(ISNUMBER(OFFSET('Hygiene Data'!$H$5,0,10*ROW('Hygiene Data'!H75))),'Data Summary'!EA81="Yes"),OFFSET('Hygiene Data'!$H$5,0,10*ROW('Hygiene Data'!H75)),NA())</f>
        <v>#N/A</v>
      </c>
      <c r="BM81" s="522" t="e">
        <f ca="1">+IF(AND(ISNUMBER(OFFSET('Hygiene Data'!$H$7,0,10*ROW('Hygiene Data'!H75))),'Data Summary'!EB81="Yes"),OFFSET('Hygiene Data'!$H$7,0,10*ROW('Hygiene Data'!H75)),NA())</f>
        <v>#N/A</v>
      </c>
      <c r="BN81" s="522" t="e">
        <f ca="1">+IF(AND(ISNUMBER(OFFSET('Hygiene Data'!$H$9,0,10*ROW('Hygiene Data'!H75))),'Data Summary'!EC81="Yes"),OFFSET('Hygiene Data'!$H$9,0,10*ROW('Hygiene Data'!H75)),NA())</f>
        <v>#N/A</v>
      </c>
      <c r="BO81" s="522" t="e">
        <f ca="1">+IF(AND(ISNUMBER(OFFSET('Hygiene Data'!$I$5,0,10*ROW('Hygiene Data'!I75))),'Data Summary'!ED81="Yes"),OFFSET('Hygiene Data'!$I$5,0,10*ROW('Hygiene Data'!I75)),NA())</f>
        <v>#N/A</v>
      </c>
      <c r="BP81" s="522" t="e">
        <f ca="1">+IF(AND(ISNUMBER(OFFSET('Hygiene Data'!$I$7,0,10*ROW('Hygiene Data'!I75))),'Data Summary'!EE81="Yes"),OFFSET('Hygiene Data'!$I$7,0,10*ROW('Hygiene Data'!I75)),NA())</f>
        <v>#N/A</v>
      </c>
      <c r="BQ81" s="522" t="e">
        <f ca="1">+IF(AND(ISNUMBER(OFFSET('Hygiene Data'!$I$9,0,10*ROW('Hygiene Data'!I75))),'Data Summary'!EF81="Yes"),OFFSET('Hygiene Data'!$I$9,0,10*ROW('Hygiene Data'!I75)),NA())</f>
        <v>#N/A</v>
      </c>
    </row>
    <row r="82" spans="1:69" x14ac:dyDescent="0.25">
      <c r="A82" s="518" t="e">
        <f ca="1">+RIGHT('Data Summary'!A82,LEN('Data Summary'!A82)-9)</f>
        <v>#VALUE!</v>
      </c>
      <c r="B82" s="492" t="str">
        <f ca="1">+IF(ISTEXT('Data Summary'!B82),'Data Summary'!B82,"")</f>
        <v/>
      </c>
      <c r="C82" s="519" t="e">
        <f ca="1">+VALUE('Data Summary'!C82)</f>
        <v>#VALUE!</v>
      </c>
      <c r="D82" s="520" t="e">
        <f ca="1">+IF(AND(ISNUMBER(OFFSET('Water Data'!$D$4,0,10*ROW('Water Data'!D76))),'Data Summary'!BS82="Yes"),100-OFFSET('Water Data'!$D$4,0,10*ROW('Water Data'!D76)),NA())</f>
        <v>#N/A</v>
      </c>
      <c r="E82" s="520" t="e">
        <f ca="1">+IF(AND(ISNUMBER(OFFSET('Water Data'!$D$6,0,10*ROW('Water Data'!D76))),'Data Summary'!BT82="Yes"),OFFSET('Water Data'!$D$6,0,10*ROW('Water Data'!D76)),NA())</f>
        <v>#N/A</v>
      </c>
      <c r="F82" s="520" t="e">
        <f ca="1">+IF(AND(ISNUMBER(OFFSET('Water Data'!$D$9,0,10*ROW('Water Data'!D76))),'Data Summary'!BU82="Yes"),OFFSET('Water Data'!$D$9,0,10*ROW('Water Data'!D76)),NA())</f>
        <v>#N/A</v>
      </c>
      <c r="G82" s="520" t="e">
        <f ca="1">+IF(AND(ISNUMBER(OFFSET('Water Data'!$E$4,0,10*ROW('Water Data'!E76))),'Data Summary'!BV82="Yes"),100-OFFSET('Water Data'!$E$4,0,10*ROW('Water Data'!E76)),NA())</f>
        <v>#N/A</v>
      </c>
      <c r="H82" s="520" t="e">
        <f ca="1">+IF(AND(ISNUMBER(OFFSET('Water Data'!$E$6,0,10*ROW('Water Data'!E76))),'Data Summary'!BW82="Yes"),OFFSET('Water Data'!$E$6,0,10*ROW('Water Data'!E76)),NA())</f>
        <v>#N/A</v>
      </c>
      <c r="I82" s="520" t="e">
        <f ca="1">+IF(AND(ISNUMBER(OFFSET('Water Data'!$E$9,0,10*ROW('Water Data'!E76))),'Data Summary'!BX82="Yes"),OFFSET('Water Data'!$E$9,0,10*ROW('Water Data'!E76)),NA())</f>
        <v>#N/A</v>
      </c>
      <c r="J82" s="520" t="e">
        <f ca="1">+IF(AND(ISNUMBER(OFFSET('Water Data'!$F$4,0,10*ROW('Water Data'!F76))),'Data Summary'!BY82="Yes"),100-OFFSET('Water Data'!$F$4,0,10*ROW('Water Data'!F76)),NA())</f>
        <v>#N/A</v>
      </c>
      <c r="K82" s="520" t="e">
        <f ca="1">+IF(AND(ISNUMBER(OFFSET('Water Data'!$F$6,0,10*ROW('Water Data'!F76))),'Data Summary'!BZ82="Yes"),OFFSET('Water Data'!$F$6,0,10*ROW('Water Data'!F76)),NA())</f>
        <v>#N/A</v>
      </c>
      <c r="L82" s="520" t="e">
        <f ca="1">+IF(AND(ISNUMBER(OFFSET('Water Data'!$F$9,0,10*ROW('Water Data'!F76))),'Data Summary'!CA82="Yes"),OFFSET('Water Data'!$F$9,0,10*ROW('Water Data'!F76)),NA())</f>
        <v>#N/A</v>
      </c>
      <c r="M82" s="520" t="e">
        <f ca="1">+IF(AND(ISNUMBER(OFFSET('Water Data'!$G$4,0,10*ROW('Water Data'!G76))),'Data Summary'!CB82="Yes"),100-OFFSET('Water Data'!$G$4,0,10*ROW('Water Data'!G76)),NA())</f>
        <v>#N/A</v>
      </c>
      <c r="N82" s="520" t="e">
        <f ca="1">+IF(AND(ISNUMBER(OFFSET('Water Data'!$G$6,0,10*ROW('Water Data'!G76))),'Data Summary'!CC82="Yes"),OFFSET('Water Data'!$G$6,0,10*ROW('Water Data'!G76)),NA())</f>
        <v>#N/A</v>
      </c>
      <c r="O82" s="520" t="e">
        <f ca="1">+IF(AND(ISNUMBER(OFFSET('Water Data'!$G$9,0,10*ROW('Water Data'!G76))),'Data Summary'!CD82="Yes"),OFFSET('Water Data'!$G$9,0,10*ROW('Water Data'!G76)),NA())</f>
        <v>#N/A</v>
      </c>
      <c r="P82" s="520" t="e">
        <f ca="1">+IF(AND(ISNUMBER(OFFSET('Water Data'!$H$4,0,10*ROW('Water Data'!H76))),'Data Summary'!CE82="Yes"),100-OFFSET('Water Data'!$H$4,0,10*ROW('Water Data'!H76)),NA())</f>
        <v>#N/A</v>
      </c>
      <c r="Q82" s="520" t="e">
        <f ca="1">+IF(AND(ISNUMBER(OFFSET('Water Data'!$H$6,0,10*ROW('Water Data'!H76))),'Data Summary'!CF82="Yes"),OFFSET('Water Data'!$H$6,0,10*ROW('Water Data'!H76)),NA())</f>
        <v>#N/A</v>
      </c>
      <c r="R82" s="520" t="e">
        <f ca="1">+IF(AND(ISNUMBER(OFFSET('Water Data'!$H$9,0,10*ROW('Water Data'!H76))),'Data Summary'!CG82="Yes"),OFFSET('Water Data'!$H$9,0,10*ROW('Water Data'!H76)),NA())</f>
        <v>#N/A</v>
      </c>
      <c r="S82" s="520" t="e">
        <f ca="1">+IF(AND(ISNUMBER(OFFSET('Water Data'!$I$4,0,10*ROW('Water Data'!I76))),'Data Summary'!CH82="Yes"),100-OFFSET('Water Data'!$I$4,0,10*ROW('Water Data'!I76)),NA())</f>
        <v>#N/A</v>
      </c>
      <c r="T82" s="520" t="e">
        <f ca="1">+IF(AND(ISNUMBER(OFFSET('Water Data'!$I$6,0,10*ROW('Water Data'!I76))),'Data Summary'!CI82="Yes"),OFFSET('Water Data'!$I$6,0,10*ROW('Water Data'!I76)),NA())</f>
        <v>#N/A</v>
      </c>
      <c r="U82" s="520" t="e">
        <f ca="1">+IF(AND(ISNUMBER(OFFSET('Water Data'!$I$9,0,10*ROW('Water Data'!I76))),'Data Summary'!CJ82="Yes"),OFFSET('Water Data'!$I$9,0,10*ROW('Water Data'!I76)),NA())</f>
        <v>#N/A</v>
      </c>
      <c r="V82" s="521" t="e">
        <f ca="1">+IF(AND(ISNUMBER(OFFSET('Sanitation Data'!$D$4,0,10*ROW('Sanitation Data'!D76))),'Data Summary'!CK82="Yes"),100-OFFSET('Sanitation Data'!$D$4,0,10*ROW('Sanitation Data'!D76)),NA())</f>
        <v>#N/A</v>
      </c>
      <c r="W82" s="521" t="e">
        <f ca="1">+IF(AND(ISNUMBER(OFFSET('Sanitation Data'!$D$6,0,10*ROW('Sanitation Data'!D76))),'Data Summary'!CL82="Yes"),OFFSET('Sanitation Data'!$D$6,0,10*ROW('Sanitation Data'!D76)),NA())</f>
        <v>#N/A</v>
      </c>
      <c r="X82" s="521" t="e">
        <f ca="1">+IF(AND(ISNUMBER(OFFSET('Sanitation Data'!$D$10,0,10*ROW('Sanitation Data'!D76))),'Data Summary'!CM82="Yes"),OFFSET('Sanitation Data'!$D$10,0,10*ROW('Sanitation Data'!D76)),NA())</f>
        <v>#N/A</v>
      </c>
      <c r="Y82" s="521" t="e">
        <f ca="1">+IF(AND(ISNUMBER(OFFSET('Sanitation Data'!$D$11,0,10*ROW('Sanitation Data'!D76))),'Data Summary'!CN82="Yes"),OFFSET('Sanitation Data'!$D$11,0,10*ROW('Sanitation Data'!D76)),NA())</f>
        <v>#N/A</v>
      </c>
      <c r="Z82" s="521" t="e">
        <f ca="1">+IF(AND(ISNUMBER(OFFSET('Sanitation Data'!$D$12,0,10*ROW('Sanitation Data'!D76))),'Data Summary'!CO82="Yes"),OFFSET('Sanitation Data'!$D$12,0,10*ROW('Sanitation Data'!D76)),NA())</f>
        <v>#N/A</v>
      </c>
      <c r="AA82" s="521" t="e">
        <f ca="1">+IF(AND(ISNUMBER(OFFSET('Sanitation Data'!$E$4,0,10*ROW('Sanitation Data'!E76))),'Data Summary'!CP82="Yes"),100-OFFSET('Sanitation Data'!$E$4,0,10*ROW('Sanitation Data'!E76)),NA())</f>
        <v>#N/A</v>
      </c>
      <c r="AB82" s="521" t="e">
        <f ca="1">+IF(AND(ISNUMBER(OFFSET('Sanitation Data'!$E$6,0,10*ROW('Sanitation Data'!E76))),'Data Summary'!CQ82="Yes"),OFFSET('Sanitation Data'!$E$6,0,10*ROW('Sanitation Data'!E76)),NA())</f>
        <v>#N/A</v>
      </c>
      <c r="AC82" s="521" t="e">
        <f ca="1">+IF(AND(ISNUMBER(OFFSET('Sanitation Data'!$E$10,0,10*ROW('Sanitation Data'!E76))),'Data Summary'!CR82="Yes"),OFFSET('Sanitation Data'!$E$10,0,10*ROW('Sanitation Data'!E76)),NA())</f>
        <v>#N/A</v>
      </c>
      <c r="AD82" s="521" t="e">
        <f ca="1">+IF(AND(ISNUMBER(OFFSET('Sanitation Data'!$E$11,0,10*ROW('Sanitation Data'!E76))),'Data Summary'!CS82="Yes"),OFFSET('Sanitation Data'!$E$11,0,10*ROW('Sanitation Data'!E76)),NA())</f>
        <v>#N/A</v>
      </c>
      <c r="AE82" s="521" t="e">
        <f ca="1">+IF(AND(ISNUMBER(OFFSET('Sanitation Data'!$E$12,0,10*ROW('Sanitation Data'!E76))),'Data Summary'!CT82="Yes"),OFFSET('Sanitation Data'!$E$12,0,10*ROW('Sanitation Data'!E76)),NA())</f>
        <v>#N/A</v>
      </c>
      <c r="AF82" s="521" t="e">
        <f ca="1">+IF(AND(ISNUMBER(OFFSET('Sanitation Data'!$F$4,0,10*ROW('Sanitation Data'!F76))),'Data Summary'!CU82="Yes"),100-OFFSET('Sanitation Data'!$F$4,0,10*ROW('Sanitation Data'!F76)),NA())</f>
        <v>#N/A</v>
      </c>
      <c r="AG82" s="521" t="e">
        <f ca="1">+IF(AND(ISNUMBER(OFFSET('Sanitation Data'!$F$6,0,10*ROW('Sanitation Data'!F76))),'Data Summary'!CV82="Yes"),OFFSET('Sanitation Data'!$F$6,0,10*ROW('Sanitation Data'!F76)),NA())</f>
        <v>#N/A</v>
      </c>
      <c r="AH82" s="521" t="e">
        <f ca="1">+IF(AND(ISNUMBER(OFFSET('Sanitation Data'!$F$10,0,10*ROW('Sanitation Data'!F76))),'Data Summary'!CW82="Yes"),OFFSET('Sanitation Data'!$F$10,0,10*ROW('Sanitation Data'!F76)),NA())</f>
        <v>#N/A</v>
      </c>
      <c r="AI82" s="521" t="e">
        <f ca="1">+IF(AND(ISNUMBER(OFFSET('Sanitation Data'!$F$11,0,10*ROW('Sanitation Data'!F76))),'Data Summary'!CX82="Yes"),OFFSET('Sanitation Data'!$F$11,0,10*ROW('Sanitation Data'!F76)),NA())</f>
        <v>#N/A</v>
      </c>
      <c r="AJ82" s="521" t="e">
        <f ca="1">+IF(AND(ISNUMBER(OFFSET('Sanitation Data'!$F$12,0,10*ROW('Sanitation Data'!F76))),'Data Summary'!CY82="Yes"),OFFSET('Sanitation Data'!$F$12,0,10*ROW('Sanitation Data'!F76)),NA())</f>
        <v>#N/A</v>
      </c>
      <c r="AK82" s="521" t="e">
        <f ca="1">+IF(AND(ISNUMBER(OFFSET('Sanitation Data'!$G$4,0,10*ROW('Sanitation Data'!G76))),'Data Summary'!CZ82="Yes"),100-OFFSET('Sanitation Data'!$G$4,0,10*ROW('Sanitation Data'!G76)),NA())</f>
        <v>#N/A</v>
      </c>
      <c r="AL82" s="521" t="e">
        <f ca="1">+IF(AND(ISNUMBER(OFFSET('Sanitation Data'!$G$6,0,10*ROW('Sanitation Data'!G76))),'Data Summary'!DA82="Yes"),OFFSET('Sanitation Data'!$G$6,0,10*ROW('Sanitation Data'!G76)),NA())</f>
        <v>#N/A</v>
      </c>
      <c r="AM82" s="521" t="e">
        <f ca="1">+IF(AND(ISNUMBER(OFFSET('Sanitation Data'!$G$10,0,10*ROW('Sanitation Data'!G76))),'Data Summary'!DB82="Yes"),OFFSET('Sanitation Data'!$G$10,0,10*ROW('Sanitation Data'!G76)),NA())</f>
        <v>#N/A</v>
      </c>
      <c r="AN82" s="521" t="e">
        <f ca="1">+IF(AND(ISNUMBER(OFFSET('Sanitation Data'!$G$11,0,10*ROW('Sanitation Data'!G76))),'Data Summary'!DC82="Yes"),OFFSET('Sanitation Data'!$G$11,0,10*ROW('Sanitation Data'!G76)),NA())</f>
        <v>#N/A</v>
      </c>
      <c r="AO82" s="521" t="e">
        <f ca="1">+IF(AND(ISNUMBER(OFFSET('Sanitation Data'!$G$12,0,10*ROW('Sanitation Data'!G76))),'Data Summary'!DD82="Yes"),OFFSET('Sanitation Data'!$G$12,0,10*ROW('Sanitation Data'!G76)),NA())</f>
        <v>#N/A</v>
      </c>
      <c r="AP82" s="521" t="e">
        <f ca="1">+IF(AND(ISNUMBER(OFFSET('Sanitation Data'!$H$4,0,10*ROW('Sanitation Data'!H76))),'Data Summary'!DE82="Yes"),100-OFFSET('Sanitation Data'!$H$4,0,10*ROW('Sanitation Data'!H76)),NA())</f>
        <v>#N/A</v>
      </c>
      <c r="AQ82" s="521" t="e">
        <f ca="1">+IF(AND(ISNUMBER(OFFSET('Sanitation Data'!$H$6,0,10*ROW('Sanitation Data'!H76))),'Data Summary'!DF82="Yes"),OFFSET('Sanitation Data'!$H$6,0,10*ROW('Sanitation Data'!H76)),NA())</f>
        <v>#N/A</v>
      </c>
      <c r="AR82" s="521" t="e">
        <f ca="1">+IF(AND(ISNUMBER(OFFSET('Sanitation Data'!$H$10,0,10*ROW('Sanitation Data'!H76))),'Data Summary'!DG82="Yes"),OFFSET('Sanitation Data'!$H$10,0,10*ROW('Sanitation Data'!H76)),NA())</f>
        <v>#N/A</v>
      </c>
      <c r="AS82" s="521" t="e">
        <f ca="1">+IF(AND(ISNUMBER(OFFSET('Sanitation Data'!$H$11,0,10*ROW('Sanitation Data'!H76))),'Data Summary'!DH82="Yes"),OFFSET('Sanitation Data'!$H$11,0,10*ROW('Sanitation Data'!H76)),NA())</f>
        <v>#N/A</v>
      </c>
      <c r="AT82" s="521" t="e">
        <f ca="1">+IF(AND(ISNUMBER(OFFSET('Sanitation Data'!$H$12,0,10*ROW('Sanitation Data'!H76))),'Data Summary'!DI82="Yes"),OFFSET('Sanitation Data'!$H$12,0,10*ROW('Sanitation Data'!H76)),NA())</f>
        <v>#N/A</v>
      </c>
      <c r="AU82" s="521" t="e">
        <f ca="1">+IF(AND(ISNUMBER(OFFSET('Sanitation Data'!$I$4,0,10*ROW('Sanitation Data'!I76))),'Data Summary'!DJ82="Yes"),100-OFFSET('Sanitation Data'!$I$4,0,10*ROW('Sanitation Data'!I76)),NA())</f>
        <v>#N/A</v>
      </c>
      <c r="AV82" s="521" t="e">
        <f ca="1">+IF(AND(ISNUMBER(OFFSET('Sanitation Data'!$I$6,0,10*ROW('Sanitation Data'!I76))),'Data Summary'!DK82="Yes"),OFFSET('Sanitation Data'!$I$6,0,10*ROW('Sanitation Data'!I76)),NA())</f>
        <v>#N/A</v>
      </c>
      <c r="AW82" s="521" t="e">
        <f ca="1">+IF(AND(ISNUMBER(OFFSET('Sanitation Data'!$I$10,0,10*ROW('Sanitation Data'!I76))),'Data Summary'!DL82="Yes"),OFFSET('Sanitation Data'!$I$10,0,10*ROW('Sanitation Data'!I76)),NA())</f>
        <v>#N/A</v>
      </c>
      <c r="AX82" s="521" t="e">
        <f ca="1">+IF(AND(ISNUMBER(OFFSET('Sanitation Data'!$I$11,0,10*ROW('Sanitation Data'!I76))),'Data Summary'!DM82="Yes"),OFFSET('Sanitation Data'!$I$11,0,10*ROW('Sanitation Data'!I76)),NA())</f>
        <v>#N/A</v>
      </c>
      <c r="AY82" s="521" t="e">
        <f ca="1">+IF(AND(ISNUMBER(OFFSET('Sanitation Data'!$I$12,0,10*ROW('Sanitation Data'!I76))),'Data Summary'!DN82="Yes"),OFFSET('Sanitation Data'!$I$12,0,10*ROW('Sanitation Data'!I76)),NA())</f>
        <v>#N/A</v>
      </c>
      <c r="AZ82" s="522" t="e">
        <f ca="1">+IF(AND(ISNUMBER(OFFSET('Hygiene Data'!$D$5,0,10*ROW('Hygiene Data'!D76))),'Data Summary'!DO82="Yes"),OFFSET('Hygiene Data'!$D$5,0,10*ROW('Hygiene Data'!D76)),NA())</f>
        <v>#N/A</v>
      </c>
      <c r="BA82" s="522" t="e">
        <f ca="1">+IF(AND(ISNUMBER(OFFSET('Hygiene Data'!$D$7,0,10*ROW('Hygiene Data'!D76))),'Data Summary'!DP82="Yes"),OFFSET('Hygiene Data'!$D$7,0,10*ROW('Hygiene Data'!D76)),NA())</f>
        <v>#N/A</v>
      </c>
      <c r="BB82" s="522" t="e">
        <f ca="1">+IF(AND(ISNUMBER(OFFSET('Hygiene Data'!$D$9,0,10*ROW('Hygiene Data'!D76))),'Data Summary'!DQ82="Yes"),OFFSET('Hygiene Data'!$D$9,0,10*ROW('Hygiene Data'!D76)),NA())</f>
        <v>#N/A</v>
      </c>
      <c r="BC82" s="522" t="e">
        <f ca="1">+IF(AND(ISNUMBER(OFFSET('Hygiene Data'!$E$5,0,10*ROW('Hygiene Data'!E76))),'Data Summary'!DR82="Yes"),OFFSET('Hygiene Data'!$E$5,0,10*ROW('Hygiene Data'!E76)),NA())</f>
        <v>#N/A</v>
      </c>
      <c r="BD82" s="522" t="e">
        <f ca="1">+IF(AND(ISNUMBER(OFFSET('Hygiene Data'!$E$7,0,10*ROW('Hygiene Data'!E76))),'Data Summary'!DS82="Yes"),OFFSET('Hygiene Data'!$E$7,0,10*ROW('Hygiene Data'!E76)),NA())</f>
        <v>#N/A</v>
      </c>
      <c r="BE82" s="522" t="e">
        <f ca="1">+IF(AND(ISNUMBER(OFFSET('Hygiene Data'!$E$9,0,10*ROW('Hygiene Data'!E76))),'Data Summary'!DT82="Yes"),OFFSET('Hygiene Data'!$E$9,0,10*ROW('Hygiene Data'!E76)),NA())</f>
        <v>#N/A</v>
      </c>
      <c r="BF82" s="522" t="e">
        <f ca="1">+IF(AND(ISNUMBER(OFFSET('Hygiene Data'!$F$5,0,10*ROW('Hygiene Data'!F76))),'Data Summary'!DU82="Yes"),OFFSET('Hygiene Data'!$F$5,0,10*ROW('Hygiene Data'!F76)),NA())</f>
        <v>#N/A</v>
      </c>
      <c r="BG82" s="522" t="e">
        <f ca="1">+IF(AND(ISNUMBER(OFFSET('Hygiene Data'!$F$7,0,10*ROW('Hygiene Data'!F76))),'Data Summary'!DV82="Yes"),OFFSET('Hygiene Data'!$F$7,0,10*ROW('Hygiene Data'!F76)),NA())</f>
        <v>#N/A</v>
      </c>
      <c r="BH82" s="522" t="e">
        <f ca="1">+IF(AND(ISNUMBER(OFFSET('Hygiene Data'!$F$9,0,10*ROW('Hygiene Data'!F76))),'Data Summary'!DW82="Yes"),OFFSET('Hygiene Data'!$F$9,0,10*ROW('Hygiene Data'!F76)),NA())</f>
        <v>#N/A</v>
      </c>
      <c r="BI82" s="522" t="e">
        <f ca="1">+IF(AND(ISNUMBER(OFFSET('Hygiene Data'!$G$5,0,10*ROW('Hygiene Data'!G76))),'Data Summary'!DX82="Yes"),OFFSET('Hygiene Data'!$G$5,0,10*ROW('Hygiene Data'!G76)),NA())</f>
        <v>#N/A</v>
      </c>
      <c r="BJ82" s="522" t="e">
        <f ca="1">+IF(AND(ISNUMBER(OFFSET('Hygiene Data'!$G$7,0,10*ROW('Hygiene Data'!G76))),'Data Summary'!DY82="Yes"),OFFSET('Hygiene Data'!$G$7,0,10*ROW('Hygiene Data'!G76)),NA())</f>
        <v>#N/A</v>
      </c>
      <c r="BK82" s="522" t="e">
        <f ca="1">+IF(AND(ISNUMBER(OFFSET('Hygiene Data'!$G$9,0,10*ROW('Hygiene Data'!G76))),'Data Summary'!DZ82="Yes"),OFFSET('Hygiene Data'!$G$9,0,10*ROW('Hygiene Data'!G76)),NA())</f>
        <v>#N/A</v>
      </c>
      <c r="BL82" s="522" t="e">
        <f ca="1">+IF(AND(ISNUMBER(OFFSET('Hygiene Data'!$H$5,0,10*ROW('Hygiene Data'!H76))),'Data Summary'!EA82="Yes"),OFFSET('Hygiene Data'!$H$5,0,10*ROW('Hygiene Data'!H76)),NA())</f>
        <v>#N/A</v>
      </c>
      <c r="BM82" s="522" t="e">
        <f ca="1">+IF(AND(ISNUMBER(OFFSET('Hygiene Data'!$H$7,0,10*ROW('Hygiene Data'!H76))),'Data Summary'!EB82="Yes"),OFFSET('Hygiene Data'!$H$7,0,10*ROW('Hygiene Data'!H76)),NA())</f>
        <v>#N/A</v>
      </c>
      <c r="BN82" s="522" t="e">
        <f ca="1">+IF(AND(ISNUMBER(OFFSET('Hygiene Data'!$H$9,0,10*ROW('Hygiene Data'!H76))),'Data Summary'!EC82="Yes"),OFFSET('Hygiene Data'!$H$9,0,10*ROW('Hygiene Data'!H76)),NA())</f>
        <v>#N/A</v>
      </c>
      <c r="BO82" s="522" t="e">
        <f ca="1">+IF(AND(ISNUMBER(OFFSET('Hygiene Data'!$I$5,0,10*ROW('Hygiene Data'!I76))),'Data Summary'!ED82="Yes"),OFFSET('Hygiene Data'!$I$5,0,10*ROW('Hygiene Data'!I76)),NA())</f>
        <v>#N/A</v>
      </c>
      <c r="BP82" s="522" t="e">
        <f ca="1">+IF(AND(ISNUMBER(OFFSET('Hygiene Data'!$I$7,0,10*ROW('Hygiene Data'!I76))),'Data Summary'!EE82="Yes"),OFFSET('Hygiene Data'!$I$7,0,10*ROW('Hygiene Data'!I76)),NA())</f>
        <v>#N/A</v>
      </c>
      <c r="BQ82" s="522" t="e">
        <f ca="1">+IF(AND(ISNUMBER(OFFSET('Hygiene Data'!$I$9,0,10*ROW('Hygiene Data'!I76))),'Data Summary'!EF82="Yes"),OFFSET('Hygiene Data'!$I$9,0,10*ROW('Hygiene Data'!I76)),NA())</f>
        <v>#N/A</v>
      </c>
    </row>
    <row r="83" spans="1:69" x14ac:dyDescent="0.25">
      <c r="A83" s="518" t="e">
        <f ca="1">+RIGHT('Data Summary'!A83,LEN('Data Summary'!A83)-9)</f>
        <v>#VALUE!</v>
      </c>
      <c r="B83" s="492" t="str">
        <f ca="1">+IF(ISTEXT('Data Summary'!B83),'Data Summary'!B83,"")</f>
        <v/>
      </c>
      <c r="C83" s="519" t="e">
        <f ca="1">+VALUE('Data Summary'!C83)</f>
        <v>#VALUE!</v>
      </c>
      <c r="D83" s="520" t="e">
        <f ca="1">+IF(AND(ISNUMBER(OFFSET('Water Data'!$D$4,0,10*ROW('Water Data'!D77))),'Data Summary'!BS83="Yes"),100-OFFSET('Water Data'!$D$4,0,10*ROW('Water Data'!D77)),NA())</f>
        <v>#N/A</v>
      </c>
      <c r="E83" s="520" t="e">
        <f ca="1">+IF(AND(ISNUMBER(OFFSET('Water Data'!$D$6,0,10*ROW('Water Data'!D77))),'Data Summary'!BT83="Yes"),OFFSET('Water Data'!$D$6,0,10*ROW('Water Data'!D77)),NA())</f>
        <v>#N/A</v>
      </c>
      <c r="F83" s="520" t="e">
        <f ca="1">+IF(AND(ISNUMBER(OFFSET('Water Data'!$D$9,0,10*ROW('Water Data'!D77))),'Data Summary'!BU83="Yes"),OFFSET('Water Data'!$D$9,0,10*ROW('Water Data'!D77)),NA())</f>
        <v>#N/A</v>
      </c>
      <c r="G83" s="520" t="e">
        <f ca="1">+IF(AND(ISNUMBER(OFFSET('Water Data'!$E$4,0,10*ROW('Water Data'!E77))),'Data Summary'!BV83="Yes"),100-OFFSET('Water Data'!$E$4,0,10*ROW('Water Data'!E77)),NA())</f>
        <v>#N/A</v>
      </c>
      <c r="H83" s="520" t="e">
        <f ca="1">+IF(AND(ISNUMBER(OFFSET('Water Data'!$E$6,0,10*ROW('Water Data'!E77))),'Data Summary'!BW83="Yes"),OFFSET('Water Data'!$E$6,0,10*ROW('Water Data'!E77)),NA())</f>
        <v>#N/A</v>
      </c>
      <c r="I83" s="520" t="e">
        <f ca="1">+IF(AND(ISNUMBER(OFFSET('Water Data'!$E$9,0,10*ROW('Water Data'!E77))),'Data Summary'!BX83="Yes"),OFFSET('Water Data'!$E$9,0,10*ROW('Water Data'!E77)),NA())</f>
        <v>#N/A</v>
      </c>
      <c r="J83" s="520" t="e">
        <f ca="1">+IF(AND(ISNUMBER(OFFSET('Water Data'!$F$4,0,10*ROW('Water Data'!F77))),'Data Summary'!BY83="Yes"),100-OFFSET('Water Data'!$F$4,0,10*ROW('Water Data'!F77)),NA())</f>
        <v>#N/A</v>
      </c>
      <c r="K83" s="520" t="e">
        <f ca="1">+IF(AND(ISNUMBER(OFFSET('Water Data'!$F$6,0,10*ROW('Water Data'!F77))),'Data Summary'!BZ83="Yes"),OFFSET('Water Data'!$F$6,0,10*ROW('Water Data'!F77)),NA())</f>
        <v>#N/A</v>
      </c>
      <c r="L83" s="520" t="e">
        <f ca="1">+IF(AND(ISNUMBER(OFFSET('Water Data'!$F$9,0,10*ROW('Water Data'!F77))),'Data Summary'!CA83="Yes"),OFFSET('Water Data'!$F$9,0,10*ROW('Water Data'!F77)),NA())</f>
        <v>#N/A</v>
      </c>
      <c r="M83" s="520" t="e">
        <f ca="1">+IF(AND(ISNUMBER(OFFSET('Water Data'!$G$4,0,10*ROW('Water Data'!G77))),'Data Summary'!CB83="Yes"),100-OFFSET('Water Data'!$G$4,0,10*ROW('Water Data'!G77)),NA())</f>
        <v>#N/A</v>
      </c>
      <c r="N83" s="520" t="e">
        <f ca="1">+IF(AND(ISNUMBER(OFFSET('Water Data'!$G$6,0,10*ROW('Water Data'!G77))),'Data Summary'!CC83="Yes"),OFFSET('Water Data'!$G$6,0,10*ROW('Water Data'!G77)),NA())</f>
        <v>#N/A</v>
      </c>
      <c r="O83" s="520" t="e">
        <f ca="1">+IF(AND(ISNUMBER(OFFSET('Water Data'!$G$9,0,10*ROW('Water Data'!G77))),'Data Summary'!CD83="Yes"),OFFSET('Water Data'!$G$9,0,10*ROW('Water Data'!G77)),NA())</f>
        <v>#N/A</v>
      </c>
      <c r="P83" s="520" t="e">
        <f ca="1">+IF(AND(ISNUMBER(OFFSET('Water Data'!$H$4,0,10*ROW('Water Data'!H77))),'Data Summary'!CE83="Yes"),100-OFFSET('Water Data'!$H$4,0,10*ROW('Water Data'!H77)),NA())</f>
        <v>#N/A</v>
      </c>
      <c r="Q83" s="520" t="e">
        <f ca="1">+IF(AND(ISNUMBER(OFFSET('Water Data'!$H$6,0,10*ROW('Water Data'!H77))),'Data Summary'!CF83="Yes"),OFFSET('Water Data'!$H$6,0,10*ROW('Water Data'!H77)),NA())</f>
        <v>#N/A</v>
      </c>
      <c r="R83" s="520" t="e">
        <f ca="1">+IF(AND(ISNUMBER(OFFSET('Water Data'!$H$9,0,10*ROW('Water Data'!H77))),'Data Summary'!CG83="Yes"),OFFSET('Water Data'!$H$9,0,10*ROW('Water Data'!H77)),NA())</f>
        <v>#N/A</v>
      </c>
      <c r="S83" s="520" t="e">
        <f ca="1">+IF(AND(ISNUMBER(OFFSET('Water Data'!$I$4,0,10*ROW('Water Data'!I77))),'Data Summary'!CH83="Yes"),100-OFFSET('Water Data'!$I$4,0,10*ROW('Water Data'!I77)),NA())</f>
        <v>#N/A</v>
      </c>
      <c r="T83" s="520" t="e">
        <f ca="1">+IF(AND(ISNUMBER(OFFSET('Water Data'!$I$6,0,10*ROW('Water Data'!I77))),'Data Summary'!CI83="Yes"),OFFSET('Water Data'!$I$6,0,10*ROW('Water Data'!I77)),NA())</f>
        <v>#N/A</v>
      </c>
      <c r="U83" s="520" t="e">
        <f ca="1">+IF(AND(ISNUMBER(OFFSET('Water Data'!$I$9,0,10*ROW('Water Data'!I77))),'Data Summary'!CJ83="Yes"),OFFSET('Water Data'!$I$9,0,10*ROW('Water Data'!I77)),NA())</f>
        <v>#N/A</v>
      </c>
      <c r="V83" s="521" t="e">
        <f ca="1">+IF(AND(ISNUMBER(OFFSET('Sanitation Data'!$D$4,0,10*ROW('Sanitation Data'!D77))),'Data Summary'!CK83="Yes"),100-OFFSET('Sanitation Data'!$D$4,0,10*ROW('Sanitation Data'!D77)),NA())</f>
        <v>#N/A</v>
      </c>
      <c r="W83" s="521" t="e">
        <f ca="1">+IF(AND(ISNUMBER(OFFSET('Sanitation Data'!$D$6,0,10*ROW('Sanitation Data'!D77))),'Data Summary'!CL83="Yes"),OFFSET('Sanitation Data'!$D$6,0,10*ROW('Sanitation Data'!D77)),NA())</f>
        <v>#N/A</v>
      </c>
      <c r="X83" s="521" t="e">
        <f ca="1">+IF(AND(ISNUMBER(OFFSET('Sanitation Data'!$D$10,0,10*ROW('Sanitation Data'!D77))),'Data Summary'!CM83="Yes"),OFFSET('Sanitation Data'!$D$10,0,10*ROW('Sanitation Data'!D77)),NA())</f>
        <v>#N/A</v>
      </c>
      <c r="Y83" s="521" t="e">
        <f ca="1">+IF(AND(ISNUMBER(OFFSET('Sanitation Data'!$D$11,0,10*ROW('Sanitation Data'!D77))),'Data Summary'!CN83="Yes"),OFFSET('Sanitation Data'!$D$11,0,10*ROW('Sanitation Data'!D77)),NA())</f>
        <v>#N/A</v>
      </c>
      <c r="Z83" s="521" t="e">
        <f ca="1">+IF(AND(ISNUMBER(OFFSET('Sanitation Data'!$D$12,0,10*ROW('Sanitation Data'!D77))),'Data Summary'!CO83="Yes"),OFFSET('Sanitation Data'!$D$12,0,10*ROW('Sanitation Data'!D77)),NA())</f>
        <v>#N/A</v>
      </c>
      <c r="AA83" s="521" t="e">
        <f ca="1">+IF(AND(ISNUMBER(OFFSET('Sanitation Data'!$E$4,0,10*ROW('Sanitation Data'!E77))),'Data Summary'!CP83="Yes"),100-OFFSET('Sanitation Data'!$E$4,0,10*ROW('Sanitation Data'!E77)),NA())</f>
        <v>#N/A</v>
      </c>
      <c r="AB83" s="521" t="e">
        <f ca="1">+IF(AND(ISNUMBER(OFFSET('Sanitation Data'!$E$6,0,10*ROW('Sanitation Data'!E77))),'Data Summary'!CQ83="Yes"),OFFSET('Sanitation Data'!$E$6,0,10*ROW('Sanitation Data'!E77)),NA())</f>
        <v>#N/A</v>
      </c>
      <c r="AC83" s="521" t="e">
        <f ca="1">+IF(AND(ISNUMBER(OFFSET('Sanitation Data'!$E$10,0,10*ROW('Sanitation Data'!E77))),'Data Summary'!CR83="Yes"),OFFSET('Sanitation Data'!$E$10,0,10*ROW('Sanitation Data'!E77)),NA())</f>
        <v>#N/A</v>
      </c>
      <c r="AD83" s="521" t="e">
        <f ca="1">+IF(AND(ISNUMBER(OFFSET('Sanitation Data'!$E$11,0,10*ROW('Sanitation Data'!E77))),'Data Summary'!CS83="Yes"),OFFSET('Sanitation Data'!$E$11,0,10*ROW('Sanitation Data'!E77)),NA())</f>
        <v>#N/A</v>
      </c>
      <c r="AE83" s="521" t="e">
        <f ca="1">+IF(AND(ISNUMBER(OFFSET('Sanitation Data'!$E$12,0,10*ROW('Sanitation Data'!E77))),'Data Summary'!CT83="Yes"),OFFSET('Sanitation Data'!$E$12,0,10*ROW('Sanitation Data'!E77)),NA())</f>
        <v>#N/A</v>
      </c>
      <c r="AF83" s="521" t="e">
        <f ca="1">+IF(AND(ISNUMBER(OFFSET('Sanitation Data'!$F$4,0,10*ROW('Sanitation Data'!F77))),'Data Summary'!CU83="Yes"),100-OFFSET('Sanitation Data'!$F$4,0,10*ROW('Sanitation Data'!F77)),NA())</f>
        <v>#N/A</v>
      </c>
      <c r="AG83" s="521" t="e">
        <f ca="1">+IF(AND(ISNUMBER(OFFSET('Sanitation Data'!$F$6,0,10*ROW('Sanitation Data'!F77))),'Data Summary'!CV83="Yes"),OFFSET('Sanitation Data'!$F$6,0,10*ROW('Sanitation Data'!F77)),NA())</f>
        <v>#N/A</v>
      </c>
      <c r="AH83" s="521" t="e">
        <f ca="1">+IF(AND(ISNUMBER(OFFSET('Sanitation Data'!$F$10,0,10*ROW('Sanitation Data'!F77))),'Data Summary'!CW83="Yes"),OFFSET('Sanitation Data'!$F$10,0,10*ROW('Sanitation Data'!F77)),NA())</f>
        <v>#N/A</v>
      </c>
      <c r="AI83" s="521" t="e">
        <f ca="1">+IF(AND(ISNUMBER(OFFSET('Sanitation Data'!$F$11,0,10*ROW('Sanitation Data'!F77))),'Data Summary'!CX83="Yes"),OFFSET('Sanitation Data'!$F$11,0,10*ROW('Sanitation Data'!F77)),NA())</f>
        <v>#N/A</v>
      </c>
      <c r="AJ83" s="521" t="e">
        <f ca="1">+IF(AND(ISNUMBER(OFFSET('Sanitation Data'!$F$12,0,10*ROW('Sanitation Data'!F77))),'Data Summary'!CY83="Yes"),OFFSET('Sanitation Data'!$F$12,0,10*ROW('Sanitation Data'!F77)),NA())</f>
        <v>#N/A</v>
      </c>
      <c r="AK83" s="521" t="e">
        <f ca="1">+IF(AND(ISNUMBER(OFFSET('Sanitation Data'!$G$4,0,10*ROW('Sanitation Data'!G77))),'Data Summary'!CZ83="Yes"),100-OFFSET('Sanitation Data'!$G$4,0,10*ROW('Sanitation Data'!G77)),NA())</f>
        <v>#N/A</v>
      </c>
      <c r="AL83" s="521" t="e">
        <f ca="1">+IF(AND(ISNUMBER(OFFSET('Sanitation Data'!$G$6,0,10*ROW('Sanitation Data'!G77))),'Data Summary'!DA83="Yes"),OFFSET('Sanitation Data'!$G$6,0,10*ROW('Sanitation Data'!G77)),NA())</f>
        <v>#N/A</v>
      </c>
      <c r="AM83" s="521" t="e">
        <f ca="1">+IF(AND(ISNUMBER(OFFSET('Sanitation Data'!$G$10,0,10*ROW('Sanitation Data'!G77))),'Data Summary'!DB83="Yes"),OFFSET('Sanitation Data'!$G$10,0,10*ROW('Sanitation Data'!G77)),NA())</f>
        <v>#N/A</v>
      </c>
      <c r="AN83" s="521" t="e">
        <f ca="1">+IF(AND(ISNUMBER(OFFSET('Sanitation Data'!$G$11,0,10*ROW('Sanitation Data'!G77))),'Data Summary'!DC83="Yes"),OFFSET('Sanitation Data'!$G$11,0,10*ROW('Sanitation Data'!G77)),NA())</f>
        <v>#N/A</v>
      </c>
      <c r="AO83" s="521" t="e">
        <f ca="1">+IF(AND(ISNUMBER(OFFSET('Sanitation Data'!$G$12,0,10*ROW('Sanitation Data'!G77))),'Data Summary'!DD83="Yes"),OFFSET('Sanitation Data'!$G$12,0,10*ROW('Sanitation Data'!G77)),NA())</f>
        <v>#N/A</v>
      </c>
      <c r="AP83" s="521" t="e">
        <f ca="1">+IF(AND(ISNUMBER(OFFSET('Sanitation Data'!$H$4,0,10*ROW('Sanitation Data'!H77))),'Data Summary'!DE83="Yes"),100-OFFSET('Sanitation Data'!$H$4,0,10*ROW('Sanitation Data'!H77)),NA())</f>
        <v>#N/A</v>
      </c>
      <c r="AQ83" s="521" t="e">
        <f ca="1">+IF(AND(ISNUMBER(OFFSET('Sanitation Data'!$H$6,0,10*ROW('Sanitation Data'!H77))),'Data Summary'!DF83="Yes"),OFFSET('Sanitation Data'!$H$6,0,10*ROW('Sanitation Data'!H77)),NA())</f>
        <v>#N/A</v>
      </c>
      <c r="AR83" s="521" t="e">
        <f ca="1">+IF(AND(ISNUMBER(OFFSET('Sanitation Data'!$H$10,0,10*ROW('Sanitation Data'!H77))),'Data Summary'!DG83="Yes"),OFFSET('Sanitation Data'!$H$10,0,10*ROW('Sanitation Data'!H77)),NA())</f>
        <v>#N/A</v>
      </c>
      <c r="AS83" s="521" t="e">
        <f ca="1">+IF(AND(ISNUMBER(OFFSET('Sanitation Data'!$H$11,0,10*ROW('Sanitation Data'!H77))),'Data Summary'!DH83="Yes"),OFFSET('Sanitation Data'!$H$11,0,10*ROW('Sanitation Data'!H77)),NA())</f>
        <v>#N/A</v>
      </c>
      <c r="AT83" s="521" t="e">
        <f ca="1">+IF(AND(ISNUMBER(OFFSET('Sanitation Data'!$H$12,0,10*ROW('Sanitation Data'!H77))),'Data Summary'!DI83="Yes"),OFFSET('Sanitation Data'!$H$12,0,10*ROW('Sanitation Data'!H77)),NA())</f>
        <v>#N/A</v>
      </c>
      <c r="AU83" s="521" t="e">
        <f ca="1">+IF(AND(ISNUMBER(OFFSET('Sanitation Data'!$I$4,0,10*ROW('Sanitation Data'!I77))),'Data Summary'!DJ83="Yes"),100-OFFSET('Sanitation Data'!$I$4,0,10*ROW('Sanitation Data'!I77)),NA())</f>
        <v>#N/A</v>
      </c>
      <c r="AV83" s="521" t="e">
        <f ca="1">+IF(AND(ISNUMBER(OFFSET('Sanitation Data'!$I$6,0,10*ROW('Sanitation Data'!I77))),'Data Summary'!DK83="Yes"),OFFSET('Sanitation Data'!$I$6,0,10*ROW('Sanitation Data'!I77)),NA())</f>
        <v>#N/A</v>
      </c>
      <c r="AW83" s="521" t="e">
        <f ca="1">+IF(AND(ISNUMBER(OFFSET('Sanitation Data'!$I$10,0,10*ROW('Sanitation Data'!I77))),'Data Summary'!DL83="Yes"),OFFSET('Sanitation Data'!$I$10,0,10*ROW('Sanitation Data'!I77)),NA())</f>
        <v>#N/A</v>
      </c>
      <c r="AX83" s="521" t="e">
        <f ca="1">+IF(AND(ISNUMBER(OFFSET('Sanitation Data'!$I$11,0,10*ROW('Sanitation Data'!I77))),'Data Summary'!DM83="Yes"),OFFSET('Sanitation Data'!$I$11,0,10*ROW('Sanitation Data'!I77)),NA())</f>
        <v>#N/A</v>
      </c>
      <c r="AY83" s="521" t="e">
        <f ca="1">+IF(AND(ISNUMBER(OFFSET('Sanitation Data'!$I$12,0,10*ROW('Sanitation Data'!I77))),'Data Summary'!DN83="Yes"),OFFSET('Sanitation Data'!$I$12,0,10*ROW('Sanitation Data'!I77)),NA())</f>
        <v>#N/A</v>
      </c>
      <c r="AZ83" s="522" t="e">
        <f ca="1">+IF(AND(ISNUMBER(OFFSET('Hygiene Data'!$D$5,0,10*ROW('Hygiene Data'!D77))),'Data Summary'!DO83="Yes"),OFFSET('Hygiene Data'!$D$5,0,10*ROW('Hygiene Data'!D77)),NA())</f>
        <v>#N/A</v>
      </c>
      <c r="BA83" s="522" t="e">
        <f ca="1">+IF(AND(ISNUMBER(OFFSET('Hygiene Data'!$D$7,0,10*ROW('Hygiene Data'!D77))),'Data Summary'!DP83="Yes"),OFFSET('Hygiene Data'!$D$7,0,10*ROW('Hygiene Data'!D77)),NA())</f>
        <v>#N/A</v>
      </c>
      <c r="BB83" s="522" t="e">
        <f ca="1">+IF(AND(ISNUMBER(OFFSET('Hygiene Data'!$D$9,0,10*ROW('Hygiene Data'!D77))),'Data Summary'!DQ83="Yes"),OFFSET('Hygiene Data'!$D$9,0,10*ROW('Hygiene Data'!D77)),NA())</f>
        <v>#N/A</v>
      </c>
      <c r="BC83" s="522" t="e">
        <f ca="1">+IF(AND(ISNUMBER(OFFSET('Hygiene Data'!$E$5,0,10*ROW('Hygiene Data'!E77))),'Data Summary'!DR83="Yes"),OFFSET('Hygiene Data'!$E$5,0,10*ROW('Hygiene Data'!E77)),NA())</f>
        <v>#N/A</v>
      </c>
      <c r="BD83" s="522" t="e">
        <f ca="1">+IF(AND(ISNUMBER(OFFSET('Hygiene Data'!$E$7,0,10*ROW('Hygiene Data'!E77))),'Data Summary'!DS83="Yes"),OFFSET('Hygiene Data'!$E$7,0,10*ROW('Hygiene Data'!E77)),NA())</f>
        <v>#N/A</v>
      </c>
      <c r="BE83" s="522" t="e">
        <f ca="1">+IF(AND(ISNUMBER(OFFSET('Hygiene Data'!$E$9,0,10*ROW('Hygiene Data'!E77))),'Data Summary'!DT83="Yes"),OFFSET('Hygiene Data'!$E$9,0,10*ROW('Hygiene Data'!E77)),NA())</f>
        <v>#N/A</v>
      </c>
      <c r="BF83" s="522" t="e">
        <f ca="1">+IF(AND(ISNUMBER(OFFSET('Hygiene Data'!$F$5,0,10*ROW('Hygiene Data'!F77))),'Data Summary'!DU83="Yes"),OFFSET('Hygiene Data'!$F$5,0,10*ROW('Hygiene Data'!F77)),NA())</f>
        <v>#N/A</v>
      </c>
      <c r="BG83" s="522" t="e">
        <f ca="1">+IF(AND(ISNUMBER(OFFSET('Hygiene Data'!$F$7,0,10*ROW('Hygiene Data'!F77))),'Data Summary'!DV83="Yes"),OFFSET('Hygiene Data'!$F$7,0,10*ROW('Hygiene Data'!F77)),NA())</f>
        <v>#N/A</v>
      </c>
      <c r="BH83" s="522" t="e">
        <f ca="1">+IF(AND(ISNUMBER(OFFSET('Hygiene Data'!$F$9,0,10*ROW('Hygiene Data'!F77))),'Data Summary'!DW83="Yes"),OFFSET('Hygiene Data'!$F$9,0,10*ROW('Hygiene Data'!F77)),NA())</f>
        <v>#N/A</v>
      </c>
      <c r="BI83" s="522" t="e">
        <f ca="1">+IF(AND(ISNUMBER(OFFSET('Hygiene Data'!$G$5,0,10*ROW('Hygiene Data'!G77))),'Data Summary'!DX83="Yes"),OFFSET('Hygiene Data'!$G$5,0,10*ROW('Hygiene Data'!G77)),NA())</f>
        <v>#N/A</v>
      </c>
      <c r="BJ83" s="522" t="e">
        <f ca="1">+IF(AND(ISNUMBER(OFFSET('Hygiene Data'!$G$7,0,10*ROW('Hygiene Data'!G77))),'Data Summary'!DY83="Yes"),OFFSET('Hygiene Data'!$G$7,0,10*ROW('Hygiene Data'!G77)),NA())</f>
        <v>#N/A</v>
      </c>
      <c r="BK83" s="522" t="e">
        <f ca="1">+IF(AND(ISNUMBER(OFFSET('Hygiene Data'!$G$9,0,10*ROW('Hygiene Data'!G77))),'Data Summary'!DZ83="Yes"),OFFSET('Hygiene Data'!$G$9,0,10*ROW('Hygiene Data'!G77)),NA())</f>
        <v>#N/A</v>
      </c>
      <c r="BL83" s="522" t="e">
        <f ca="1">+IF(AND(ISNUMBER(OFFSET('Hygiene Data'!$H$5,0,10*ROW('Hygiene Data'!H77))),'Data Summary'!EA83="Yes"),OFFSET('Hygiene Data'!$H$5,0,10*ROW('Hygiene Data'!H77)),NA())</f>
        <v>#N/A</v>
      </c>
      <c r="BM83" s="522" t="e">
        <f ca="1">+IF(AND(ISNUMBER(OFFSET('Hygiene Data'!$H$7,0,10*ROW('Hygiene Data'!H77))),'Data Summary'!EB83="Yes"),OFFSET('Hygiene Data'!$H$7,0,10*ROW('Hygiene Data'!H77)),NA())</f>
        <v>#N/A</v>
      </c>
      <c r="BN83" s="522" t="e">
        <f ca="1">+IF(AND(ISNUMBER(OFFSET('Hygiene Data'!$H$9,0,10*ROW('Hygiene Data'!H77))),'Data Summary'!EC83="Yes"),OFFSET('Hygiene Data'!$H$9,0,10*ROW('Hygiene Data'!H77)),NA())</f>
        <v>#N/A</v>
      </c>
      <c r="BO83" s="522" t="e">
        <f ca="1">+IF(AND(ISNUMBER(OFFSET('Hygiene Data'!$I$5,0,10*ROW('Hygiene Data'!I77))),'Data Summary'!ED83="Yes"),OFFSET('Hygiene Data'!$I$5,0,10*ROW('Hygiene Data'!I77)),NA())</f>
        <v>#N/A</v>
      </c>
      <c r="BP83" s="522" t="e">
        <f ca="1">+IF(AND(ISNUMBER(OFFSET('Hygiene Data'!$I$7,0,10*ROW('Hygiene Data'!I77))),'Data Summary'!EE83="Yes"),OFFSET('Hygiene Data'!$I$7,0,10*ROW('Hygiene Data'!I77)),NA())</f>
        <v>#N/A</v>
      </c>
      <c r="BQ83" s="522" t="e">
        <f ca="1">+IF(AND(ISNUMBER(OFFSET('Hygiene Data'!$I$9,0,10*ROW('Hygiene Data'!I77))),'Data Summary'!EF83="Yes"),OFFSET('Hygiene Data'!$I$9,0,10*ROW('Hygiene Data'!I77)),NA())</f>
        <v>#N/A</v>
      </c>
    </row>
    <row r="84" spans="1:69" x14ac:dyDescent="0.25">
      <c r="A84" s="518" t="e">
        <f ca="1">+RIGHT('Data Summary'!A84,LEN('Data Summary'!A84)-9)</f>
        <v>#VALUE!</v>
      </c>
      <c r="B84" s="492" t="str">
        <f ca="1">+IF(ISTEXT('Data Summary'!B84),'Data Summary'!B84,"")</f>
        <v/>
      </c>
      <c r="C84" s="519" t="e">
        <f ca="1">+VALUE('Data Summary'!C84)</f>
        <v>#VALUE!</v>
      </c>
      <c r="D84" s="520" t="e">
        <f ca="1">+IF(AND(ISNUMBER(OFFSET('Water Data'!$D$4,0,10*ROW('Water Data'!D78))),'Data Summary'!BS84="Yes"),100-OFFSET('Water Data'!$D$4,0,10*ROW('Water Data'!D78)),NA())</f>
        <v>#N/A</v>
      </c>
      <c r="E84" s="520" t="e">
        <f ca="1">+IF(AND(ISNUMBER(OFFSET('Water Data'!$D$6,0,10*ROW('Water Data'!D78))),'Data Summary'!BT84="Yes"),OFFSET('Water Data'!$D$6,0,10*ROW('Water Data'!D78)),NA())</f>
        <v>#N/A</v>
      </c>
      <c r="F84" s="520" t="e">
        <f ca="1">+IF(AND(ISNUMBER(OFFSET('Water Data'!$D$9,0,10*ROW('Water Data'!D78))),'Data Summary'!BU84="Yes"),OFFSET('Water Data'!$D$9,0,10*ROW('Water Data'!D78)),NA())</f>
        <v>#N/A</v>
      </c>
      <c r="G84" s="520" t="e">
        <f ca="1">+IF(AND(ISNUMBER(OFFSET('Water Data'!$E$4,0,10*ROW('Water Data'!E78))),'Data Summary'!BV84="Yes"),100-OFFSET('Water Data'!$E$4,0,10*ROW('Water Data'!E78)),NA())</f>
        <v>#N/A</v>
      </c>
      <c r="H84" s="520" t="e">
        <f ca="1">+IF(AND(ISNUMBER(OFFSET('Water Data'!$E$6,0,10*ROW('Water Data'!E78))),'Data Summary'!BW84="Yes"),OFFSET('Water Data'!$E$6,0,10*ROW('Water Data'!E78)),NA())</f>
        <v>#N/A</v>
      </c>
      <c r="I84" s="520" t="e">
        <f ca="1">+IF(AND(ISNUMBER(OFFSET('Water Data'!$E$9,0,10*ROW('Water Data'!E78))),'Data Summary'!BX84="Yes"),OFFSET('Water Data'!$E$9,0,10*ROW('Water Data'!E78)),NA())</f>
        <v>#N/A</v>
      </c>
      <c r="J84" s="520" t="e">
        <f ca="1">+IF(AND(ISNUMBER(OFFSET('Water Data'!$F$4,0,10*ROW('Water Data'!F78))),'Data Summary'!BY84="Yes"),100-OFFSET('Water Data'!$F$4,0,10*ROW('Water Data'!F78)),NA())</f>
        <v>#N/A</v>
      </c>
      <c r="K84" s="520" t="e">
        <f ca="1">+IF(AND(ISNUMBER(OFFSET('Water Data'!$F$6,0,10*ROW('Water Data'!F78))),'Data Summary'!BZ84="Yes"),OFFSET('Water Data'!$F$6,0,10*ROW('Water Data'!F78)),NA())</f>
        <v>#N/A</v>
      </c>
      <c r="L84" s="520" t="e">
        <f ca="1">+IF(AND(ISNUMBER(OFFSET('Water Data'!$F$9,0,10*ROW('Water Data'!F78))),'Data Summary'!CA84="Yes"),OFFSET('Water Data'!$F$9,0,10*ROW('Water Data'!F78)),NA())</f>
        <v>#N/A</v>
      </c>
      <c r="M84" s="520" t="e">
        <f ca="1">+IF(AND(ISNUMBER(OFFSET('Water Data'!$G$4,0,10*ROW('Water Data'!G78))),'Data Summary'!CB84="Yes"),100-OFFSET('Water Data'!$G$4,0,10*ROW('Water Data'!G78)),NA())</f>
        <v>#N/A</v>
      </c>
      <c r="N84" s="520" t="e">
        <f ca="1">+IF(AND(ISNUMBER(OFFSET('Water Data'!$G$6,0,10*ROW('Water Data'!G78))),'Data Summary'!CC84="Yes"),OFFSET('Water Data'!$G$6,0,10*ROW('Water Data'!G78)),NA())</f>
        <v>#N/A</v>
      </c>
      <c r="O84" s="520" t="e">
        <f ca="1">+IF(AND(ISNUMBER(OFFSET('Water Data'!$G$9,0,10*ROW('Water Data'!G78))),'Data Summary'!CD84="Yes"),OFFSET('Water Data'!$G$9,0,10*ROW('Water Data'!G78)),NA())</f>
        <v>#N/A</v>
      </c>
      <c r="P84" s="520" t="e">
        <f ca="1">+IF(AND(ISNUMBER(OFFSET('Water Data'!$H$4,0,10*ROW('Water Data'!H78))),'Data Summary'!CE84="Yes"),100-OFFSET('Water Data'!$H$4,0,10*ROW('Water Data'!H78)),NA())</f>
        <v>#N/A</v>
      </c>
      <c r="Q84" s="520" t="e">
        <f ca="1">+IF(AND(ISNUMBER(OFFSET('Water Data'!$H$6,0,10*ROW('Water Data'!H78))),'Data Summary'!CF84="Yes"),OFFSET('Water Data'!$H$6,0,10*ROW('Water Data'!H78)),NA())</f>
        <v>#N/A</v>
      </c>
      <c r="R84" s="520" t="e">
        <f ca="1">+IF(AND(ISNUMBER(OFFSET('Water Data'!$H$9,0,10*ROW('Water Data'!H78))),'Data Summary'!CG84="Yes"),OFFSET('Water Data'!$H$9,0,10*ROW('Water Data'!H78)),NA())</f>
        <v>#N/A</v>
      </c>
      <c r="S84" s="520" t="e">
        <f ca="1">+IF(AND(ISNUMBER(OFFSET('Water Data'!$I$4,0,10*ROW('Water Data'!I78))),'Data Summary'!CH84="Yes"),100-OFFSET('Water Data'!$I$4,0,10*ROW('Water Data'!I78)),NA())</f>
        <v>#N/A</v>
      </c>
      <c r="T84" s="520" t="e">
        <f ca="1">+IF(AND(ISNUMBER(OFFSET('Water Data'!$I$6,0,10*ROW('Water Data'!I78))),'Data Summary'!CI84="Yes"),OFFSET('Water Data'!$I$6,0,10*ROW('Water Data'!I78)),NA())</f>
        <v>#N/A</v>
      </c>
      <c r="U84" s="520" t="e">
        <f ca="1">+IF(AND(ISNUMBER(OFFSET('Water Data'!$I$9,0,10*ROW('Water Data'!I78))),'Data Summary'!CJ84="Yes"),OFFSET('Water Data'!$I$9,0,10*ROW('Water Data'!I78)),NA())</f>
        <v>#N/A</v>
      </c>
      <c r="V84" s="521" t="e">
        <f ca="1">+IF(AND(ISNUMBER(OFFSET('Sanitation Data'!$D$4,0,10*ROW('Sanitation Data'!D78))),'Data Summary'!CK84="Yes"),100-OFFSET('Sanitation Data'!$D$4,0,10*ROW('Sanitation Data'!D78)),NA())</f>
        <v>#N/A</v>
      </c>
      <c r="W84" s="521" t="e">
        <f ca="1">+IF(AND(ISNUMBER(OFFSET('Sanitation Data'!$D$6,0,10*ROW('Sanitation Data'!D78))),'Data Summary'!CL84="Yes"),OFFSET('Sanitation Data'!$D$6,0,10*ROW('Sanitation Data'!D78)),NA())</f>
        <v>#N/A</v>
      </c>
      <c r="X84" s="521" t="e">
        <f ca="1">+IF(AND(ISNUMBER(OFFSET('Sanitation Data'!$D$10,0,10*ROW('Sanitation Data'!D78))),'Data Summary'!CM84="Yes"),OFFSET('Sanitation Data'!$D$10,0,10*ROW('Sanitation Data'!D78)),NA())</f>
        <v>#N/A</v>
      </c>
      <c r="Y84" s="521" t="e">
        <f ca="1">+IF(AND(ISNUMBER(OFFSET('Sanitation Data'!$D$11,0,10*ROW('Sanitation Data'!D78))),'Data Summary'!CN84="Yes"),OFFSET('Sanitation Data'!$D$11,0,10*ROW('Sanitation Data'!D78)),NA())</f>
        <v>#N/A</v>
      </c>
      <c r="Z84" s="521" t="e">
        <f ca="1">+IF(AND(ISNUMBER(OFFSET('Sanitation Data'!$D$12,0,10*ROW('Sanitation Data'!D78))),'Data Summary'!CO84="Yes"),OFFSET('Sanitation Data'!$D$12,0,10*ROW('Sanitation Data'!D78)),NA())</f>
        <v>#N/A</v>
      </c>
      <c r="AA84" s="521" t="e">
        <f ca="1">+IF(AND(ISNUMBER(OFFSET('Sanitation Data'!$E$4,0,10*ROW('Sanitation Data'!E78))),'Data Summary'!CP84="Yes"),100-OFFSET('Sanitation Data'!$E$4,0,10*ROW('Sanitation Data'!E78)),NA())</f>
        <v>#N/A</v>
      </c>
      <c r="AB84" s="521" t="e">
        <f ca="1">+IF(AND(ISNUMBER(OFFSET('Sanitation Data'!$E$6,0,10*ROW('Sanitation Data'!E78))),'Data Summary'!CQ84="Yes"),OFFSET('Sanitation Data'!$E$6,0,10*ROW('Sanitation Data'!E78)),NA())</f>
        <v>#N/A</v>
      </c>
      <c r="AC84" s="521" t="e">
        <f ca="1">+IF(AND(ISNUMBER(OFFSET('Sanitation Data'!$E$10,0,10*ROW('Sanitation Data'!E78))),'Data Summary'!CR84="Yes"),OFFSET('Sanitation Data'!$E$10,0,10*ROW('Sanitation Data'!E78)),NA())</f>
        <v>#N/A</v>
      </c>
      <c r="AD84" s="521" t="e">
        <f ca="1">+IF(AND(ISNUMBER(OFFSET('Sanitation Data'!$E$11,0,10*ROW('Sanitation Data'!E78))),'Data Summary'!CS84="Yes"),OFFSET('Sanitation Data'!$E$11,0,10*ROW('Sanitation Data'!E78)),NA())</f>
        <v>#N/A</v>
      </c>
      <c r="AE84" s="521" t="e">
        <f ca="1">+IF(AND(ISNUMBER(OFFSET('Sanitation Data'!$E$12,0,10*ROW('Sanitation Data'!E78))),'Data Summary'!CT84="Yes"),OFFSET('Sanitation Data'!$E$12,0,10*ROW('Sanitation Data'!E78)),NA())</f>
        <v>#N/A</v>
      </c>
      <c r="AF84" s="521" t="e">
        <f ca="1">+IF(AND(ISNUMBER(OFFSET('Sanitation Data'!$F$4,0,10*ROW('Sanitation Data'!F78))),'Data Summary'!CU84="Yes"),100-OFFSET('Sanitation Data'!$F$4,0,10*ROW('Sanitation Data'!F78)),NA())</f>
        <v>#N/A</v>
      </c>
      <c r="AG84" s="521" t="e">
        <f ca="1">+IF(AND(ISNUMBER(OFFSET('Sanitation Data'!$F$6,0,10*ROW('Sanitation Data'!F78))),'Data Summary'!CV84="Yes"),OFFSET('Sanitation Data'!$F$6,0,10*ROW('Sanitation Data'!F78)),NA())</f>
        <v>#N/A</v>
      </c>
      <c r="AH84" s="521" t="e">
        <f ca="1">+IF(AND(ISNUMBER(OFFSET('Sanitation Data'!$F$10,0,10*ROW('Sanitation Data'!F78))),'Data Summary'!CW84="Yes"),OFFSET('Sanitation Data'!$F$10,0,10*ROW('Sanitation Data'!F78)),NA())</f>
        <v>#N/A</v>
      </c>
      <c r="AI84" s="521" t="e">
        <f ca="1">+IF(AND(ISNUMBER(OFFSET('Sanitation Data'!$F$11,0,10*ROW('Sanitation Data'!F78))),'Data Summary'!CX84="Yes"),OFFSET('Sanitation Data'!$F$11,0,10*ROW('Sanitation Data'!F78)),NA())</f>
        <v>#N/A</v>
      </c>
      <c r="AJ84" s="521" t="e">
        <f ca="1">+IF(AND(ISNUMBER(OFFSET('Sanitation Data'!$F$12,0,10*ROW('Sanitation Data'!F78))),'Data Summary'!CY84="Yes"),OFFSET('Sanitation Data'!$F$12,0,10*ROW('Sanitation Data'!F78)),NA())</f>
        <v>#N/A</v>
      </c>
      <c r="AK84" s="521" t="e">
        <f ca="1">+IF(AND(ISNUMBER(OFFSET('Sanitation Data'!$G$4,0,10*ROW('Sanitation Data'!G78))),'Data Summary'!CZ84="Yes"),100-OFFSET('Sanitation Data'!$G$4,0,10*ROW('Sanitation Data'!G78)),NA())</f>
        <v>#N/A</v>
      </c>
      <c r="AL84" s="521" t="e">
        <f ca="1">+IF(AND(ISNUMBER(OFFSET('Sanitation Data'!$G$6,0,10*ROW('Sanitation Data'!G78))),'Data Summary'!DA84="Yes"),OFFSET('Sanitation Data'!$G$6,0,10*ROW('Sanitation Data'!G78)),NA())</f>
        <v>#N/A</v>
      </c>
      <c r="AM84" s="521" t="e">
        <f ca="1">+IF(AND(ISNUMBER(OFFSET('Sanitation Data'!$G$10,0,10*ROW('Sanitation Data'!G78))),'Data Summary'!DB84="Yes"),OFFSET('Sanitation Data'!$G$10,0,10*ROW('Sanitation Data'!G78)),NA())</f>
        <v>#N/A</v>
      </c>
      <c r="AN84" s="521" t="e">
        <f ca="1">+IF(AND(ISNUMBER(OFFSET('Sanitation Data'!$G$11,0,10*ROW('Sanitation Data'!G78))),'Data Summary'!DC84="Yes"),OFFSET('Sanitation Data'!$G$11,0,10*ROW('Sanitation Data'!G78)),NA())</f>
        <v>#N/A</v>
      </c>
      <c r="AO84" s="521" t="e">
        <f ca="1">+IF(AND(ISNUMBER(OFFSET('Sanitation Data'!$G$12,0,10*ROW('Sanitation Data'!G78))),'Data Summary'!DD84="Yes"),OFFSET('Sanitation Data'!$G$12,0,10*ROW('Sanitation Data'!G78)),NA())</f>
        <v>#N/A</v>
      </c>
      <c r="AP84" s="521" t="e">
        <f ca="1">+IF(AND(ISNUMBER(OFFSET('Sanitation Data'!$H$4,0,10*ROW('Sanitation Data'!H78))),'Data Summary'!DE84="Yes"),100-OFFSET('Sanitation Data'!$H$4,0,10*ROW('Sanitation Data'!H78)),NA())</f>
        <v>#N/A</v>
      </c>
      <c r="AQ84" s="521" t="e">
        <f ca="1">+IF(AND(ISNUMBER(OFFSET('Sanitation Data'!$H$6,0,10*ROW('Sanitation Data'!H78))),'Data Summary'!DF84="Yes"),OFFSET('Sanitation Data'!$H$6,0,10*ROW('Sanitation Data'!H78)),NA())</f>
        <v>#N/A</v>
      </c>
      <c r="AR84" s="521" t="e">
        <f ca="1">+IF(AND(ISNUMBER(OFFSET('Sanitation Data'!$H$10,0,10*ROW('Sanitation Data'!H78))),'Data Summary'!DG84="Yes"),OFFSET('Sanitation Data'!$H$10,0,10*ROW('Sanitation Data'!H78)),NA())</f>
        <v>#N/A</v>
      </c>
      <c r="AS84" s="521" t="e">
        <f ca="1">+IF(AND(ISNUMBER(OFFSET('Sanitation Data'!$H$11,0,10*ROW('Sanitation Data'!H78))),'Data Summary'!DH84="Yes"),OFFSET('Sanitation Data'!$H$11,0,10*ROW('Sanitation Data'!H78)),NA())</f>
        <v>#N/A</v>
      </c>
      <c r="AT84" s="521" t="e">
        <f ca="1">+IF(AND(ISNUMBER(OFFSET('Sanitation Data'!$H$12,0,10*ROW('Sanitation Data'!H78))),'Data Summary'!DI84="Yes"),OFFSET('Sanitation Data'!$H$12,0,10*ROW('Sanitation Data'!H78)),NA())</f>
        <v>#N/A</v>
      </c>
      <c r="AU84" s="521" t="e">
        <f ca="1">+IF(AND(ISNUMBER(OFFSET('Sanitation Data'!$I$4,0,10*ROW('Sanitation Data'!I78))),'Data Summary'!DJ84="Yes"),100-OFFSET('Sanitation Data'!$I$4,0,10*ROW('Sanitation Data'!I78)),NA())</f>
        <v>#N/A</v>
      </c>
      <c r="AV84" s="521" t="e">
        <f ca="1">+IF(AND(ISNUMBER(OFFSET('Sanitation Data'!$I$6,0,10*ROW('Sanitation Data'!I78))),'Data Summary'!DK84="Yes"),OFFSET('Sanitation Data'!$I$6,0,10*ROW('Sanitation Data'!I78)),NA())</f>
        <v>#N/A</v>
      </c>
      <c r="AW84" s="521" t="e">
        <f ca="1">+IF(AND(ISNUMBER(OFFSET('Sanitation Data'!$I$10,0,10*ROW('Sanitation Data'!I78))),'Data Summary'!DL84="Yes"),OFFSET('Sanitation Data'!$I$10,0,10*ROW('Sanitation Data'!I78)),NA())</f>
        <v>#N/A</v>
      </c>
      <c r="AX84" s="521" t="e">
        <f ca="1">+IF(AND(ISNUMBER(OFFSET('Sanitation Data'!$I$11,0,10*ROW('Sanitation Data'!I78))),'Data Summary'!DM84="Yes"),OFFSET('Sanitation Data'!$I$11,0,10*ROW('Sanitation Data'!I78)),NA())</f>
        <v>#N/A</v>
      </c>
      <c r="AY84" s="521" t="e">
        <f ca="1">+IF(AND(ISNUMBER(OFFSET('Sanitation Data'!$I$12,0,10*ROW('Sanitation Data'!I78))),'Data Summary'!DN84="Yes"),OFFSET('Sanitation Data'!$I$12,0,10*ROW('Sanitation Data'!I78)),NA())</f>
        <v>#N/A</v>
      </c>
      <c r="AZ84" s="522" t="e">
        <f ca="1">+IF(AND(ISNUMBER(OFFSET('Hygiene Data'!$D$5,0,10*ROW('Hygiene Data'!D78))),'Data Summary'!DO84="Yes"),OFFSET('Hygiene Data'!$D$5,0,10*ROW('Hygiene Data'!D78)),NA())</f>
        <v>#N/A</v>
      </c>
      <c r="BA84" s="522" t="e">
        <f ca="1">+IF(AND(ISNUMBER(OFFSET('Hygiene Data'!$D$7,0,10*ROW('Hygiene Data'!D78))),'Data Summary'!DP84="Yes"),OFFSET('Hygiene Data'!$D$7,0,10*ROW('Hygiene Data'!D78)),NA())</f>
        <v>#N/A</v>
      </c>
      <c r="BB84" s="522" t="e">
        <f ca="1">+IF(AND(ISNUMBER(OFFSET('Hygiene Data'!$D$9,0,10*ROW('Hygiene Data'!D78))),'Data Summary'!DQ84="Yes"),OFFSET('Hygiene Data'!$D$9,0,10*ROW('Hygiene Data'!D78)),NA())</f>
        <v>#N/A</v>
      </c>
      <c r="BC84" s="522" t="e">
        <f ca="1">+IF(AND(ISNUMBER(OFFSET('Hygiene Data'!$E$5,0,10*ROW('Hygiene Data'!E78))),'Data Summary'!DR84="Yes"),OFFSET('Hygiene Data'!$E$5,0,10*ROW('Hygiene Data'!E78)),NA())</f>
        <v>#N/A</v>
      </c>
      <c r="BD84" s="522" t="e">
        <f ca="1">+IF(AND(ISNUMBER(OFFSET('Hygiene Data'!$E$7,0,10*ROW('Hygiene Data'!E78))),'Data Summary'!DS84="Yes"),OFFSET('Hygiene Data'!$E$7,0,10*ROW('Hygiene Data'!E78)),NA())</f>
        <v>#N/A</v>
      </c>
      <c r="BE84" s="522" t="e">
        <f ca="1">+IF(AND(ISNUMBER(OFFSET('Hygiene Data'!$E$9,0,10*ROW('Hygiene Data'!E78))),'Data Summary'!DT84="Yes"),OFFSET('Hygiene Data'!$E$9,0,10*ROW('Hygiene Data'!E78)),NA())</f>
        <v>#N/A</v>
      </c>
      <c r="BF84" s="522" t="e">
        <f ca="1">+IF(AND(ISNUMBER(OFFSET('Hygiene Data'!$F$5,0,10*ROW('Hygiene Data'!F78))),'Data Summary'!DU84="Yes"),OFFSET('Hygiene Data'!$F$5,0,10*ROW('Hygiene Data'!F78)),NA())</f>
        <v>#N/A</v>
      </c>
      <c r="BG84" s="522" t="e">
        <f ca="1">+IF(AND(ISNUMBER(OFFSET('Hygiene Data'!$F$7,0,10*ROW('Hygiene Data'!F78))),'Data Summary'!DV84="Yes"),OFFSET('Hygiene Data'!$F$7,0,10*ROW('Hygiene Data'!F78)),NA())</f>
        <v>#N/A</v>
      </c>
      <c r="BH84" s="522" t="e">
        <f ca="1">+IF(AND(ISNUMBER(OFFSET('Hygiene Data'!$F$9,0,10*ROW('Hygiene Data'!F78))),'Data Summary'!DW84="Yes"),OFFSET('Hygiene Data'!$F$9,0,10*ROW('Hygiene Data'!F78)),NA())</f>
        <v>#N/A</v>
      </c>
      <c r="BI84" s="522" t="e">
        <f ca="1">+IF(AND(ISNUMBER(OFFSET('Hygiene Data'!$G$5,0,10*ROW('Hygiene Data'!G78))),'Data Summary'!DX84="Yes"),OFFSET('Hygiene Data'!$G$5,0,10*ROW('Hygiene Data'!G78)),NA())</f>
        <v>#N/A</v>
      </c>
      <c r="BJ84" s="522" t="e">
        <f ca="1">+IF(AND(ISNUMBER(OFFSET('Hygiene Data'!$G$7,0,10*ROW('Hygiene Data'!G78))),'Data Summary'!DY84="Yes"),OFFSET('Hygiene Data'!$G$7,0,10*ROW('Hygiene Data'!G78)),NA())</f>
        <v>#N/A</v>
      </c>
      <c r="BK84" s="522" t="e">
        <f ca="1">+IF(AND(ISNUMBER(OFFSET('Hygiene Data'!$G$9,0,10*ROW('Hygiene Data'!G78))),'Data Summary'!DZ84="Yes"),OFFSET('Hygiene Data'!$G$9,0,10*ROW('Hygiene Data'!G78)),NA())</f>
        <v>#N/A</v>
      </c>
      <c r="BL84" s="522" t="e">
        <f ca="1">+IF(AND(ISNUMBER(OFFSET('Hygiene Data'!$H$5,0,10*ROW('Hygiene Data'!H78))),'Data Summary'!EA84="Yes"),OFFSET('Hygiene Data'!$H$5,0,10*ROW('Hygiene Data'!H78)),NA())</f>
        <v>#N/A</v>
      </c>
      <c r="BM84" s="522" t="e">
        <f ca="1">+IF(AND(ISNUMBER(OFFSET('Hygiene Data'!$H$7,0,10*ROW('Hygiene Data'!H78))),'Data Summary'!EB84="Yes"),OFFSET('Hygiene Data'!$H$7,0,10*ROW('Hygiene Data'!H78)),NA())</f>
        <v>#N/A</v>
      </c>
      <c r="BN84" s="522" t="e">
        <f ca="1">+IF(AND(ISNUMBER(OFFSET('Hygiene Data'!$H$9,0,10*ROW('Hygiene Data'!H78))),'Data Summary'!EC84="Yes"),OFFSET('Hygiene Data'!$H$9,0,10*ROW('Hygiene Data'!H78)),NA())</f>
        <v>#N/A</v>
      </c>
      <c r="BO84" s="522" t="e">
        <f ca="1">+IF(AND(ISNUMBER(OFFSET('Hygiene Data'!$I$5,0,10*ROW('Hygiene Data'!I78))),'Data Summary'!ED84="Yes"),OFFSET('Hygiene Data'!$I$5,0,10*ROW('Hygiene Data'!I78)),NA())</f>
        <v>#N/A</v>
      </c>
      <c r="BP84" s="522" t="e">
        <f ca="1">+IF(AND(ISNUMBER(OFFSET('Hygiene Data'!$I$7,0,10*ROW('Hygiene Data'!I78))),'Data Summary'!EE84="Yes"),OFFSET('Hygiene Data'!$I$7,0,10*ROW('Hygiene Data'!I78)),NA())</f>
        <v>#N/A</v>
      </c>
      <c r="BQ84" s="522" t="e">
        <f ca="1">+IF(AND(ISNUMBER(OFFSET('Hygiene Data'!$I$9,0,10*ROW('Hygiene Data'!I78))),'Data Summary'!EF84="Yes"),OFFSET('Hygiene Data'!$I$9,0,10*ROW('Hygiene Data'!I78)),NA())</f>
        <v>#N/A</v>
      </c>
    </row>
    <row r="85" spans="1:69" x14ac:dyDescent="0.25">
      <c r="A85" s="518" t="e">
        <f ca="1">+RIGHT('Data Summary'!A85,LEN('Data Summary'!A85)-9)</f>
        <v>#VALUE!</v>
      </c>
      <c r="B85" s="492" t="str">
        <f ca="1">+IF(ISTEXT('Data Summary'!B85),'Data Summary'!B85,"")</f>
        <v/>
      </c>
      <c r="C85" s="519" t="e">
        <f ca="1">+VALUE('Data Summary'!C85)</f>
        <v>#VALUE!</v>
      </c>
      <c r="D85" s="520" t="e">
        <f ca="1">+IF(AND(ISNUMBER(OFFSET('Water Data'!$D$4,0,10*ROW('Water Data'!D79))),'Data Summary'!BS85="Yes"),100-OFFSET('Water Data'!$D$4,0,10*ROW('Water Data'!D79)),NA())</f>
        <v>#N/A</v>
      </c>
      <c r="E85" s="520" t="e">
        <f ca="1">+IF(AND(ISNUMBER(OFFSET('Water Data'!$D$6,0,10*ROW('Water Data'!D79))),'Data Summary'!BT85="Yes"),OFFSET('Water Data'!$D$6,0,10*ROW('Water Data'!D79)),NA())</f>
        <v>#N/A</v>
      </c>
      <c r="F85" s="520" t="e">
        <f ca="1">+IF(AND(ISNUMBER(OFFSET('Water Data'!$D$9,0,10*ROW('Water Data'!D79))),'Data Summary'!BU85="Yes"),OFFSET('Water Data'!$D$9,0,10*ROW('Water Data'!D79)),NA())</f>
        <v>#N/A</v>
      </c>
      <c r="G85" s="520" t="e">
        <f ca="1">+IF(AND(ISNUMBER(OFFSET('Water Data'!$E$4,0,10*ROW('Water Data'!E79))),'Data Summary'!BV85="Yes"),100-OFFSET('Water Data'!$E$4,0,10*ROW('Water Data'!E79)),NA())</f>
        <v>#N/A</v>
      </c>
      <c r="H85" s="520" t="e">
        <f ca="1">+IF(AND(ISNUMBER(OFFSET('Water Data'!$E$6,0,10*ROW('Water Data'!E79))),'Data Summary'!BW85="Yes"),OFFSET('Water Data'!$E$6,0,10*ROW('Water Data'!E79)),NA())</f>
        <v>#N/A</v>
      </c>
      <c r="I85" s="520" t="e">
        <f ca="1">+IF(AND(ISNUMBER(OFFSET('Water Data'!$E$9,0,10*ROW('Water Data'!E79))),'Data Summary'!BX85="Yes"),OFFSET('Water Data'!$E$9,0,10*ROW('Water Data'!E79)),NA())</f>
        <v>#N/A</v>
      </c>
      <c r="J85" s="520" t="e">
        <f ca="1">+IF(AND(ISNUMBER(OFFSET('Water Data'!$F$4,0,10*ROW('Water Data'!F79))),'Data Summary'!BY85="Yes"),100-OFFSET('Water Data'!$F$4,0,10*ROW('Water Data'!F79)),NA())</f>
        <v>#N/A</v>
      </c>
      <c r="K85" s="520" t="e">
        <f ca="1">+IF(AND(ISNUMBER(OFFSET('Water Data'!$F$6,0,10*ROW('Water Data'!F79))),'Data Summary'!BZ85="Yes"),OFFSET('Water Data'!$F$6,0,10*ROW('Water Data'!F79)),NA())</f>
        <v>#N/A</v>
      </c>
      <c r="L85" s="520" t="e">
        <f ca="1">+IF(AND(ISNUMBER(OFFSET('Water Data'!$F$9,0,10*ROW('Water Data'!F79))),'Data Summary'!CA85="Yes"),OFFSET('Water Data'!$F$9,0,10*ROW('Water Data'!F79)),NA())</f>
        <v>#N/A</v>
      </c>
      <c r="M85" s="520" t="e">
        <f ca="1">+IF(AND(ISNUMBER(OFFSET('Water Data'!$G$4,0,10*ROW('Water Data'!G79))),'Data Summary'!CB85="Yes"),100-OFFSET('Water Data'!$G$4,0,10*ROW('Water Data'!G79)),NA())</f>
        <v>#N/A</v>
      </c>
      <c r="N85" s="520" t="e">
        <f ca="1">+IF(AND(ISNUMBER(OFFSET('Water Data'!$G$6,0,10*ROW('Water Data'!G79))),'Data Summary'!CC85="Yes"),OFFSET('Water Data'!$G$6,0,10*ROW('Water Data'!G79)),NA())</f>
        <v>#N/A</v>
      </c>
      <c r="O85" s="520" t="e">
        <f ca="1">+IF(AND(ISNUMBER(OFFSET('Water Data'!$G$9,0,10*ROW('Water Data'!G79))),'Data Summary'!CD85="Yes"),OFFSET('Water Data'!$G$9,0,10*ROW('Water Data'!G79)),NA())</f>
        <v>#N/A</v>
      </c>
      <c r="P85" s="520" t="e">
        <f ca="1">+IF(AND(ISNUMBER(OFFSET('Water Data'!$H$4,0,10*ROW('Water Data'!H79))),'Data Summary'!CE85="Yes"),100-OFFSET('Water Data'!$H$4,0,10*ROW('Water Data'!H79)),NA())</f>
        <v>#N/A</v>
      </c>
      <c r="Q85" s="520" t="e">
        <f ca="1">+IF(AND(ISNUMBER(OFFSET('Water Data'!$H$6,0,10*ROW('Water Data'!H79))),'Data Summary'!CF85="Yes"),OFFSET('Water Data'!$H$6,0,10*ROW('Water Data'!H79)),NA())</f>
        <v>#N/A</v>
      </c>
      <c r="R85" s="520" t="e">
        <f ca="1">+IF(AND(ISNUMBER(OFFSET('Water Data'!$H$9,0,10*ROW('Water Data'!H79))),'Data Summary'!CG85="Yes"),OFFSET('Water Data'!$H$9,0,10*ROW('Water Data'!H79)),NA())</f>
        <v>#N/A</v>
      </c>
      <c r="S85" s="520" t="e">
        <f ca="1">+IF(AND(ISNUMBER(OFFSET('Water Data'!$I$4,0,10*ROW('Water Data'!I79))),'Data Summary'!CH85="Yes"),100-OFFSET('Water Data'!$I$4,0,10*ROW('Water Data'!I79)),NA())</f>
        <v>#N/A</v>
      </c>
      <c r="T85" s="520" t="e">
        <f ca="1">+IF(AND(ISNUMBER(OFFSET('Water Data'!$I$6,0,10*ROW('Water Data'!I79))),'Data Summary'!CI85="Yes"),OFFSET('Water Data'!$I$6,0,10*ROW('Water Data'!I79)),NA())</f>
        <v>#N/A</v>
      </c>
      <c r="U85" s="520" t="e">
        <f ca="1">+IF(AND(ISNUMBER(OFFSET('Water Data'!$I$9,0,10*ROW('Water Data'!I79))),'Data Summary'!CJ85="Yes"),OFFSET('Water Data'!$I$9,0,10*ROW('Water Data'!I79)),NA())</f>
        <v>#N/A</v>
      </c>
      <c r="V85" s="521" t="e">
        <f ca="1">+IF(AND(ISNUMBER(OFFSET('Sanitation Data'!$D$4,0,10*ROW('Sanitation Data'!D79))),'Data Summary'!CK85="Yes"),100-OFFSET('Sanitation Data'!$D$4,0,10*ROW('Sanitation Data'!D79)),NA())</f>
        <v>#N/A</v>
      </c>
      <c r="W85" s="521" t="e">
        <f ca="1">+IF(AND(ISNUMBER(OFFSET('Sanitation Data'!$D$6,0,10*ROW('Sanitation Data'!D79))),'Data Summary'!CL85="Yes"),OFFSET('Sanitation Data'!$D$6,0,10*ROW('Sanitation Data'!D79)),NA())</f>
        <v>#N/A</v>
      </c>
      <c r="X85" s="521" t="e">
        <f ca="1">+IF(AND(ISNUMBER(OFFSET('Sanitation Data'!$D$10,0,10*ROW('Sanitation Data'!D79))),'Data Summary'!CM85="Yes"),OFFSET('Sanitation Data'!$D$10,0,10*ROW('Sanitation Data'!D79)),NA())</f>
        <v>#N/A</v>
      </c>
      <c r="Y85" s="521" t="e">
        <f ca="1">+IF(AND(ISNUMBER(OFFSET('Sanitation Data'!$D$11,0,10*ROW('Sanitation Data'!D79))),'Data Summary'!CN85="Yes"),OFFSET('Sanitation Data'!$D$11,0,10*ROW('Sanitation Data'!D79)),NA())</f>
        <v>#N/A</v>
      </c>
      <c r="Z85" s="521" t="e">
        <f ca="1">+IF(AND(ISNUMBER(OFFSET('Sanitation Data'!$D$12,0,10*ROW('Sanitation Data'!D79))),'Data Summary'!CO85="Yes"),OFFSET('Sanitation Data'!$D$12,0,10*ROW('Sanitation Data'!D79)),NA())</f>
        <v>#N/A</v>
      </c>
      <c r="AA85" s="521" t="e">
        <f ca="1">+IF(AND(ISNUMBER(OFFSET('Sanitation Data'!$E$4,0,10*ROW('Sanitation Data'!E79))),'Data Summary'!CP85="Yes"),100-OFFSET('Sanitation Data'!$E$4,0,10*ROW('Sanitation Data'!E79)),NA())</f>
        <v>#N/A</v>
      </c>
      <c r="AB85" s="521" t="e">
        <f ca="1">+IF(AND(ISNUMBER(OFFSET('Sanitation Data'!$E$6,0,10*ROW('Sanitation Data'!E79))),'Data Summary'!CQ85="Yes"),OFFSET('Sanitation Data'!$E$6,0,10*ROW('Sanitation Data'!E79)),NA())</f>
        <v>#N/A</v>
      </c>
      <c r="AC85" s="521" t="e">
        <f ca="1">+IF(AND(ISNUMBER(OFFSET('Sanitation Data'!$E$10,0,10*ROW('Sanitation Data'!E79))),'Data Summary'!CR85="Yes"),OFFSET('Sanitation Data'!$E$10,0,10*ROW('Sanitation Data'!E79)),NA())</f>
        <v>#N/A</v>
      </c>
      <c r="AD85" s="521" t="e">
        <f ca="1">+IF(AND(ISNUMBER(OFFSET('Sanitation Data'!$E$11,0,10*ROW('Sanitation Data'!E79))),'Data Summary'!CS85="Yes"),OFFSET('Sanitation Data'!$E$11,0,10*ROW('Sanitation Data'!E79)),NA())</f>
        <v>#N/A</v>
      </c>
      <c r="AE85" s="521" t="e">
        <f ca="1">+IF(AND(ISNUMBER(OFFSET('Sanitation Data'!$E$12,0,10*ROW('Sanitation Data'!E79))),'Data Summary'!CT85="Yes"),OFFSET('Sanitation Data'!$E$12,0,10*ROW('Sanitation Data'!E79)),NA())</f>
        <v>#N/A</v>
      </c>
      <c r="AF85" s="521" t="e">
        <f ca="1">+IF(AND(ISNUMBER(OFFSET('Sanitation Data'!$F$4,0,10*ROW('Sanitation Data'!F79))),'Data Summary'!CU85="Yes"),100-OFFSET('Sanitation Data'!$F$4,0,10*ROW('Sanitation Data'!F79)),NA())</f>
        <v>#N/A</v>
      </c>
      <c r="AG85" s="521" t="e">
        <f ca="1">+IF(AND(ISNUMBER(OFFSET('Sanitation Data'!$F$6,0,10*ROW('Sanitation Data'!F79))),'Data Summary'!CV85="Yes"),OFFSET('Sanitation Data'!$F$6,0,10*ROW('Sanitation Data'!F79)),NA())</f>
        <v>#N/A</v>
      </c>
      <c r="AH85" s="521" t="e">
        <f ca="1">+IF(AND(ISNUMBER(OFFSET('Sanitation Data'!$F$10,0,10*ROW('Sanitation Data'!F79))),'Data Summary'!CW85="Yes"),OFFSET('Sanitation Data'!$F$10,0,10*ROW('Sanitation Data'!F79)),NA())</f>
        <v>#N/A</v>
      </c>
      <c r="AI85" s="521" t="e">
        <f ca="1">+IF(AND(ISNUMBER(OFFSET('Sanitation Data'!$F$11,0,10*ROW('Sanitation Data'!F79))),'Data Summary'!CX85="Yes"),OFFSET('Sanitation Data'!$F$11,0,10*ROW('Sanitation Data'!F79)),NA())</f>
        <v>#N/A</v>
      </c>
      <c r="AJ85" s="521" t="e">
        <f ca="1">+IF(AND(ISNUMBER(OFFSET('Sanitation Data'!$F$12,0,10*ROW('Sanitation Data'!F79))),'Data Summary'!CY85="Yes"),OFFSET('Sanitation Data'!$F$12,0,10*ROW('Sanitation Data'!F79)),NA())</f>
        <v>#N/A</v>
      </c>
      <c r="AK85" s="521" t="e">
        <f ca="1">+IF(AND(ISNUMBER(OFFSET('Sanitation Data'!$G$4,0,10*ROW('Sanitation Data'!G79))),'Data Summary'!CZ85="Yes"),100-OFFSET('Sanitation Data'!$G$4,0,10*ROW('Sanitation Data'!G79)),NA())</f>
        <v>#N/A</v>
      </c>
      <c r="AL85" s="521" t="e">
        <f ca="1">+IF(AND(ISNUMBER(OFFSET('Sanitation Data'!$G$6,0,10*ROW('Sanitation Data'!G79))),'Data Summary'!DA85="Yes"),OFFSET('Sanitation Data'!$G$6,0,10*ROW('Sanitation Data'!G79)),NA())</f>
        <v>#N/A</v>
      </c>
      <c r="AM85" s="521" t="e">
        <f ca="1">+IF(AND(ISNUMBER(OFFSET('Sanitation Data'!$G$10,0,10*ROW('Sanitation Data'!G79))),'Data Summary'!DB85="Yes"),OFFSET('Sanitation Data'!$G$10,0,10*ROW('Sanitation Data'!G79)),NA())</f>
        <v>#N/A</v>
      </c>
      <c r="AN85" s="521" t="e">
        <f ca="1">+IF(AND(ISNUMBER(OFFSET('Sanitation Data'!$G$11,0,10*ROW('Sanitation Data'!G79))),'Data Summary'!DC85="Yes"),OFFSET('Sanitation Data'!$G$11,0,10*ROW('Sanitation Data'!G79)),NA())</f>
        <v>#N/A</v>
      </c>
      <c r="AO85" s="521" t="e">
        <f ca="1">+IF(AND(ISNUMBER(OFFSET('Sanitation Data'!$G$12,0,10*ROW('Sanitation Data'!G79))),'Data Summary'!DD85="Yes"),OFFSET('Sanitation Data'!$G$12,0,10*ROW('Sanitation Data'!G79)),NA())</f>
        <v>#N/A</v>
      </c>
      <c r="AP85" s="521" t="e">
        <f ca="1">+IF(AND(ISNUMBER(OFFSET('Sanitation Data'!$H$4,0,10*ROW('Sanitation Data'!H79))),'Data Summary'!DE85="Yes"),100-OFFSET('Sanitation Data'!$H$4,0,10*ROW('Sanitation Data'!H79)),NA())</f>
        <v>#N/A</v>
      </c>
      <c r="AQ85" s="521" t="e">
        <f ca="1">+IF(AND(ISNUMBER(OFFSET('Sanitation Data'!$H$6,0,10*ROW('Sanitation Data'!H79))),'Data Summary'!DF85="Yes"),OFFSET('Sanitation Data'!$H$6,0,10*ROW('Sanitation Data'!H79)),NA())</f>
        <v>#N/A</v>
      </c>
      <c r="AR85" s="521" t="e">
        <f ca="1">+IF(AND(ISNUMBER(OFFSET('Sanitation Data'!$H$10,0,10*ROW('Sanitation Data'!H79))),'Data Summary'!DG85="Yes"),OFFSET('Sanitation Data'!$H$10,0,10*ROW('Sanitation Data'!H79)),NA())</f>
        <v>#N/A</v>
      </c>
      <c r="AS85" s="521" t="e">
        <f ca="1">+IF(AND(ISNUMBER(OFFSET('Sanitation Data'!$H$11,0,10*ROW('Sanitation Data'!H79))),'Data Summary'!DH85="Yes"),OFFSET('Sanitation Data'!$H$11,0,10*ROW('Sanitation Data'!H79)),NA())</f>
        <v>#N/A</v>
      </c>
      <c r="AT85" s="521" t="e">
        <f ca="1">+IF(AND(ISNUMBER(OFFSET('Sanitation Data'!$H$12,0,10*ROW('Sanitation Data'!H79))),'Data Summary'!DI85="Yes"),OFFSET('Sanitation Data'!$H$12,0,10*ROW('Sanitation Data'!H79)),NA())</f>
        <v>#N/A</v>
      </c>
      <c r="AU85" s="521" t="e">
        <f ca="1">+IF(AND(ISNUMBER(OFFSET('Sanitation Data'!$I$4,0,10*ROW('Sanitation Data'!I79))),'Data Summary'!DJ85="Yes"),100-OFFSET('Sanitation Data'!$I$4,0,10*ROW('Sanitation Data'!I79)),NA())</f>
        <v>#N/A</v>
      </c>
      <c r="AV85" s="521" t="e">
        <f ca="1">+IF(AND(ISNUMBER(OFFSET('Sanitation Data'!$I$6,0,10*ROW('Sanitation Data'!I79))),'Data Summary'!DK85="Yes"),OFFSET('Sanitation Data'!$I$6,0,10*ROW('Sanitation Data'!I79)),NA())</f>
        <v>#N/A</v>
      </c>
      <c r="AW85" s="521" t="e">
        <f ca="1">+IF(AND(ISNUMBER(OFFSET('Sanitation Data'!$I$10,0,10*ROW('Sanitation Data'!I79))),'Data Summary'!DL85="Yes"),OFFSET('Sanitation Data'!$I$10,0,10*ROW('Sanitation Data'!I79)),NA())</f>
        <v>#N/A</v>
      </c>
      <c r="AX85" s="521" t="e">
        <f ca="1">+IF(AND(ISNUMBER(OFFSET('Sanitation Data'!$I$11,0,10*ROW('Sanitation Data'!I79))),'Data Summary'!DM85="Yes"),OFFSET('Sanitation Data'!$I$11,0,10*ROW('Sanitation Data'!I79)),NA())</f>
        <v>#N/A</v>
      </c>
      <c r="AY85" s="521" t="e">
        <f ca="1">+IF(AND(ISNUMBER(OFFSET('Sanitation Data'!$I$12,0,10*ROW('Sanitation Data'!I79))),'Data Summary'!DN85="Yes"),OFFSET('Sanitation Data'!$I$12,0,10*ROW('Sanitation Data'!I79)),NA())</f>
        <v>#N/A</v>
      </c>
      <c r="AZ85" s="522" t="e">
        <f ca="1">+IF(AND(ISNUMBER(OFFSET('Hygiene Data'!$D$5,0,10*ROW('Hygiene Data'!D79))),'Data Summary'!DO85="Yes"),OFFSET('Hygiene Data'!$D$5,0,10*ROW('Hygiene Data'!D79)),NA())</f>
        <v>#N/A</v>
      </c>
      <c r="BA85" s="522" t="e">
        <f ca="1">+IF(AND(ISNUMBER(OFFSET('Hygiene Data'!$D$7,0,10*ROW('Hygiene Data'!D79))),'Data Summary'!DP85="Yes"),OFFSET('Hygiene Data'!$D$7,0,10*ROW('Hygiene Data'!D79)),NA())</f>
        <v>#N/A</v>
      </c>
      <c r="BB85" s="522" t="e">
        <f ca="1">+IF(AND(ISNUMBER(OFFSET('Hygiene Data'!$D$9,0,10*ROW('Hygiene Data'!D79))),'Data Summary'!DQ85="Yes"),OFFSET('Hygiene Data'!$D$9,0,10*ROW('Hygiene Data'!D79)),NA())</f>
        <v>#N/A</v>
      </c>
      <c r="BC85" s="522" t="e">
        <f ca="1">+IF(AND(ISNUMBER(OFFSET('Hygiene Data'!$E$5,0,10*ROW('Hygiene Data'!E79))),'Data Summary'!DR85="Yes"),OFFSET('Hygiene Data'!$E$5,0,10*ROW('Hygiene Data'!E79)),NA())</f>
        <v>#N/A</v>
      </c>
      <c r="BD85" s="522" t="e">
        <f ca="1">+IF(AND(ISNUMBER(OFFSET('Hygiene Data'!$E$7,0,10*ROW('Hygiene Data'!E79))),'Data Summary'!DS85="Yes"),OFFSET('Hygiene Data'!$E$7,0,10*ROW('Hygiene Data'!E79)),NA())</f>
        <v>#N/A</v>
      </c>
      <c r="BE85" s="522" t="e">
        <f ca="1">+IF(AND(ISNUMBER(OFFSET('Hygiene Data'!$E$9,0,10*ROW('Hygiene Data'!E79))),'Data Summary'!DT85="Yes"),OFFSET('Hygiene Data'!$E$9,0,10*ROW('Hygiene Data'!E79)),NA())</f>
        <v>#N/A</v>
      </c>
      <c r="BF85" s="522" t="e">
        <f ca="1">+IF(AND(ISNUMBER(OFFSET('Hygiene Data'!$F$5,0,10*ROW('Hygiene Data'!F79))),'Data Summary'!DU85="Yes"),OFFSET('Hygiene Data'!$F$5,0,10*ROW('Hygiene Data'!F79)),NA())</f>
        <v>#N/A</v>
      </c>
      <c r="BG85" s="522" t="e">
        <f ca="1">+IF(AND(ISNUMBER(OFFSET('Hygiene Data'!$F$7,0,10*ROW('Hygiene Data'!F79))),'Data Summary'!DV85="Yes"),OFFSET('Hygiene Data'!$F$7,0,10*ROW('Hygiene Data'!F79)),NA())</f>
        <v>#N/A</v>
      </c>
      <c r="BH85" s="522" t="e">
        <f ca="1">+IF(AND(ISNUMBER(OFFSET('Hygiene Data'!$F$9,0,10*ROW('Hygiene Data'!F79))),'Data Summary'!DW85="Yes"),OFFSET('Hygiene Data'!$F$9,0,10*ROW('Hygiene Data'!F79)),NA())</f>
        <v>#N/A</v>
      </c>
      <c r="BI85" s="522" t="e">
        <f ca="1">+IF(AND(ISNUMBER(OFFSET('Hygiene Data'!$G$5,0,10*ROW('Hygiene Data'!G79))),'Data Summary'!DX85="Yes"),OFFSET('Hygiene Data'!$G$5,0,10*ROW('Hygiene Data'!G79)),NA())</f>
        <v>#N/A</v>
      </c>
      <c r="BJ85" s="522" t="e">
        <f ca="1">+IF(AND(ISNUMBER(OFFSET('Hygiene Data'!$G$7,0,10*ROW('Hygiene Data'!G79))),'Data Summary'!DY85="Yes"),OFFSET('Hygiene Data'!$G$7,0,10*ROW('Hygiene Data'!G79)),NA())</f>
        <v>#N/A</v>
      </c>
      <c r="BK85" s="522" t="e">
        <f ca="1">+IF(AND(ISNUMBER(OFFSET('Hygiene Data'!$G$9,0,10*ROW('Hygiene Data'!G79))),'Data Summary'!DZ85="Yes"),OFFSET('Hygiene Data'!$G$9,0,10*ROW('Hygiene Data'!G79)),NA())</f>
        <v>#N/A</v>
      </c>
      <c r="BL85" s="522" t="e">
        <f ca="1">+IF(AND(ISNUMBER(OFFSET('Hygiene Data'!$H$5,0,10*ROW('Hygiene Data'!H79))),'Data Summary'!EA85="Yes"),OFFSET('Hygiene Data'!$H$5,0,10*ROW('Hygiene Data'!H79)),NA())</f>
        <v>#N/A</v>
      </c>
      <c r="BM85" s="522" t="e">
        <f ca="1">+IF(AND(ISNUMBER(OFFSET('Hygiene Data'!$H$7,0,10*ROW('Hygiene Data'!H79))),'Data Summary'!EB85="Yes"),OFFSET('Hygiene Data'!$H$7,0,10*ROW('Hygiene Data'!H79)),NA())</f>
        <v>#N/A</v>
      </c>
      <c r="BN85" s="522" t="e">
        <f ca="1">+IF(AND(ISNUMBER(OFFSET('Hygiene Data'!$H$9,0,10*ROW('Hygiene Data'!H79))),'Data Summary'!EC85="Yes"),OFFSET('Hygiene Data'!$H$9,0,10*ROW('Hygiene Data'!H79)),NA())</f>
        <v>#N/A</v>
      </c>
      <c r="BO85" s="522" t="e">
        <f ca="1">+IF(AND(ISNUMBER(OFFSET('Hygiene Data'!$I$5,0,10*ROW('Hygiene Data'!I79))),'Data Summary'!ED85="Yes"),OFFSET('Hygiene Data'!$I$5,0,10*ROW('Hygiene Data'!I79)),NA())</f>
        <v>#N/A</v>
      </c>
      <c r="BP85" s="522" t="e">
        <f ca="1">+IF(AND(ISNUMBER(OFFSET('Hygiene Data'!$I$7,0,10*ROW('Hygiene Data'!I79))),'Data Summary'!EE85="Yes"),OFFSET('Hygiene Data'!$I$7,0,10*ROW('Hygiene Data'!I79)),NA())</f>
        <v>#N/A</v>
      </c>
      <c r="BQ85" s="522" t="e">
        <f ca="1">+IF(AND(ISNUMBER(OFFSET('Hygiene Data'!$I$9,0,10*ROW('Hygiene Data'!I79))),'Data Summary'!EF85="Yes"),OFFSET('Hygiene Data'!$I$9,0,10*ROW('Hygiene Data'!I79)),NA())</f>
        <v>#N/A</v>
      </c>
    </row>
    <row r="86" spans="1:69" x14ac:dyDescent="0.25">
      <c r="A86" s="518" t="e">
        <f ca="1">+RIGHT('Data Summary'!A86,LEN('Data Summary'!A86)-9)</f>
        <v>#VALUE!</v>
      </c>
      <c r="B86" s="492" t="str">
        <f ca="1">+IF(ISTEXT('Data Summary'!B86),'Data Summary'!B86,"")</f>
        <v/>
      </c>
      <c r="C86" s="519" t="e">
        <f ca="1">+VALUE('Data Summary'!C86)</f>
        <v>#VALUE!</v>
      </c>
      <c r="D86" s="520" t="e">
        <f ca="1">+IF(AND(ISNUMBER(OFFSET('Water Data'!$D$4,0,10*ROW('Water Data'!D80))),'Data Summary'!BS86="Yes"),100-OFFSET('Water Data'!$D$4,0,10*ROW('Water Data'!D80)),NA())</f>
        <v>#N/A</v>
      </c>
      <c r="E86" s="520" t="e">
        <f ca="1">+IF(AND(ISNUMBER(OFFSET('Water Data'!$D$6,0,10*ROW('Water Data'!D80))),'Data Summary'!BT86="Yes"),OFFSET('Water Data'!$D$6,0,10*ROW('Water Data'!D80)),NA())</f>
        <v>#N/A</v>
      </c>
      <c r="F86" s="520" t="e">
        <f ca="1">+IF(AND(ISNUMBER(OFFSET('Water Data'!$D$9,0,10*ROW('Water Data'!D80))),'Data Summary'!BU86="Yes"),OFFSET('Water Data'!$D$9,0,10*ROW('Water Data'!D80)),NA())</f>
        <v>#N/A</v>
      </c>
      <c r="G86" s="520" t="e">
        <f ca="1">+IF(AND(ISNUMBER(OFFSET('Water Data'!$E$4,0,10*ROW('Water Data'!E80))),'Data Summary'!BV86="Yes"),100-OFFSET('Water Data'!$E$4,0,10*ROW('Water Data'!E80)),NA())</f>
        <v>#N/A</v>
      </c>
      <c r="H86" s="520" t="e">
        <f ca="1">+IF(AND(ISNUMBER(OFFSET('Water Data'!$E$6,0,10*ROW('Water Data'!E80))),'Data Summary'!BW86="Yes"),OFFSET('Water Data'!$E$6,0,10*ROW('Water Data'!E80)),NA())</f>
        <v>#N/A</v>
      </c>
      <c r="I86" s="520" t="e">
        <f ca="1">+IF(AND(ISNUMBER(OFFSET('Water Data'!$E$9,0,10*ROW('Water Data'!E80))),'Data Summary'!BX86="Yes"),OFFSET('Water Data'!$E$9,0,10*ROW('Water Data'!E80)),NA())</f>
        <v>#N/A</v>
      </c>
      <c r="J86" s="520" t="e">
        <f ca="1">+IF(AND(ISNUMBER(OFFSET('Water Data'!$F$4,0,10*ROW('Water Data'!F80))),'Data Summary'!BY86="Yes"),100-OFFSET('Water Data'!$F$4,0,10*ROW('Water Data'!F80)),NA())</f>
        <v>#N/A</v>
      </c>
      <c r="K86" s="520" t="e">
        <f ca="1">+IF(AND(ISNUMBER(OFFSET('Water Data'!$F$6,0,10*ROW('Water Data'!F80))),'Data Summary'!BZ86="Yes"),OFFSET('Water Data'!$F$6,0,10*ROW('Water Data'!F80)),NA())</f>
        <v>#N/A</v>
      </c>
      <c r="L86" s="520" t="e">
        <f ca="1">+IF(AND(ISNUMBER(OFFSET('Water Data'!$F$9,0,10*ROW('Water Data'!F80))),'Data Summary'!CA86="Yes"),OFFSET('Water Data'!$F$9,0,10*ROW('Water Data'!F80)),NA())</f>
        <v>#N/A</v>
      </c>
      <c r="M86" s="520" t="e">
        <f ca="1">+IF(AND(ISNUMBER(OFFSET('Water Data'!$G$4,0,10*ROW('Water Data'!G80))),'Data Summary'!CB86="Yes"),100-OFFSET('Water Data'!$G$4,0,10*ROW('Water Data'!G80)),NA())</f>
        <v>#N/A</v>
      </c>
      <c r="N86" s="520" t="e">
        <f ca="1">+IF(AND(ISNUMBER(OFFSET('Water Data'!$G$6,0,10*ROW('Water Data'!G80))),'Data Summary'!CC86="Yes"),OFFSET('Water Data'!$G$6,0,10*ROW('Water Data'!G80)),NA())</f>
        <v>#N/A</v>
      </c>
      <c r="O86" s="520" t="e">
        <f ca="1">+IF(AND(ISNUMBER(OFFSET('Water Data'!$G$9,0,10*ROW('Water Data'!G80))),'Data Summary'!CD86="Yes"),OFFSET('Water Data'!$G$9,0,10*ROW('Water Data'!G80)),NA())</f>
        <v>#N/A</v>
      </c>
      <c r="P86" s="520" t="e">
        <f ca="1">+IF(AND(ISNUMBER(OFFSET('Water Data'!$H$4,0,10*ROW('Water Data'!H80))),'Data Summary'!CE86="Yes"),100-OFFSET('Water Data'!$H$4,0,10*ROW('Water Data'!H80)),NA())</f>
        <v>#N/A</v>
      </c>
      <c r="Q86" s="520" t="e">
        <f ca="1">+IF(AND(ISNUMBER(OFFSET('Water Data'!$H$6,0,10*ROW('Water Data'!H80))),'Data Summary'!CF86="Yes"),OFFSET('Water Data'!$H$6,0,10*ROW('Water Data'!H80)),NA())</f>
        <v>#N/A</v>
      </c>
      <c r="R86" s="520" t="e">
        <f ca="1">+IF(AND(ISNUMBER(OFFSET('Water Data'!$H$9,0,10*ROW('Water Data'!H80))),'Data Summary'!CG86="Yes"),OFFSET('Water Data'!$H$9,0,10*ROW('Water Data'!H80)),NA())</f>
        <v>#N/A</v>
      </c>
      <c r="S86" s="520" t="e">
        <f ca="1">+IF(AND(ISNUMBER(OFFSET('Water Data'!$I$4,0,10*ROW('Water Data'!I80))),'Data Summary'!CH86="Yes"),100-OFFSET('Water Data'!$I$4,0,10*ROW('Water Data'!I80)),NA())</f>
        <v>#N/A</v>
      </c>
      <c r="T86" s="520" t="e">
        <f ca="1">+IF(AND(ISNUMBER(OFFSET('Water Data'!$I$6,0,10*ROW('Water Data'!I80))),'Data Summary'!CI86="Yes"),OFFSET('Water Data'!$I$6,0,10*ROW('Water Data'!I80)),NA())</f>
        <v>#N/A</v>
      </c>
      <c r="U86" s="520" t="e">
        <f ca="1">+IF(AND(ISNUMBER(OFFSET('Water Data'!$I$9,0,10*ROW('Water Data'!I80))),'Data Summary'!CJ86="Yes"),OFFSET('Water Data'!$I$9,0,10*ROW('Water Data'!I80)),NA())</f>
        <v>#N/A</v>
      </c>
      <c r="V86" s="521" t="e">
        <f ca="1">+IF(AND(ISNUMBER(OFFSET('Sanitation Data'!$D$4,0,10*ROW('Sanitation Data'!D80))),'Data Summary'!CK86="Yes"),100-OFFSET('Sanitation Data'!$D$4,0,10*ROW('Sanitation Data'!D80)),NA())</f>
        <v>#N/A</v>
      </c>
      <c r="W86" s="521" t="e">
        <f ca="1">+IF(AND(ISNUMBER(OFFSET('Sanitation Data'!$D$6,0,10*ROW('Sanitation Data'!D80))),'Data Summary'!CL86="Yes"),OFFSET('Sanitation Data'!$D$6,0,10*ROW('Sanitation Data'!D80)),NA())</f>
        <v>#N/A</v>
      </c>
      <c r="X86" s="521" t="e">
        <f ca="1">+IF(AND(ISNUMBER(OFFSET('Sanitation Data'!$D$10,0,10*ROW('Sanitation Data'!D80))),'Data Summary'!CM86="Yes"),OFFSET('Sanitation Data'!$D$10,0,10*ROW('Sanitation Data'!D80)),NA())</f>
        <v>#N/A</v>
      </c>
      <c r="Y86" s="521" t="e">
        <f ca="1">+IF(AND(ISNUMBER(OFFSET('Sanitation Data'!$D$11,0,10*ROW('Sanitation Data'!D80))),'Data Summary'!CN86="Yes"),OFFSET('Sanitation Data'!$D$11,0,10*ROW('Sanitation Data'!D80)),NA())</f>
        <v>#N/A</v>
      </c>
      <c r="Z86" s="521" t="e">
        <f ca="1">+IF(AND(ISNUMBER(OFFSET('Sanitation Data'!$D$12,0,10*ROW('Sanitation Data'!D80))),'Data Summary'!CO86="Yes"),OFFSET('Sanitation Data'!$D$12,0,10*ROW('Sanitation Data'!D80)),NA())</f>
        <v>#N/A</v>
      </c>
      <c r="AA86" s="521" t="e">
        <f ca="1">+IF(AND(ISNUMBER(OFFSET('Sanitation Data'!$E$4,0,10*ROW('Sanitation Data'!E80))),'Data Summary'!CP86="Yes"),100-OFFSET('Sanitation Data'!$E$4,0,10*ROW('Sanitation Data'!E80)),NA())</f>
        <v>#N/A</v>
      </c>
      <c r="AB86" s="521" t="e">
        <f ca="1">+IF(AND(ISNUMBER(OFFSET('Sanitation Data'!$E$6,0,10*ROW('Sanitation Data'!E80))),'Data Summary'!CQ86="Yes"),OFFSET('Sanitation Data'!$E$6,0,10*ROW('Sanitation Data'!E80)),NA())</f>
        <v>#N/A</v>
      </c>
      <c r="AC86" s="521" t="e">
        <f ca="1">+IF(AND(ISNUMBER(OFFSET('Sanitation Data'!$E$10,0,10*ROW('Sanitation Data'!E80))),'Data Summary'!CR86="Yes"),OFFSET('Sanitation Data'!$E$10,0,10*ROW('Sanitation Data'!E80)),NA())</f>
        <v>#N/A</v>
      </c>
      <c r="AD86" s="521" t="e">
        <f ca="1">+IF(AND(ISNUMBER(OFFSET('Sanitation Data'!$E$11,0,10*ROW('Sanitation Data'!E80))),'Data Summary'!CS86="Yes"),OFFSET('Sanitation Data'!$E$11,0,10*ROW('Sanitation Data'!E80)),NA())</f>
        <v>#N/A</v>
      </c>
      <c r="AE86" s="521" t="e">
        <f ca="1">+IF(AND(ISNUMBER(OFFSET('Sanitation Data'!$E$12,0,10*ROW('Sanitation Data'!E80))),'Data Summary'!CT86="Yes"),OFFSET('Sanitation Data'!$E$12,0,10*ROW('Sanitation Data'!E80)),NA())</f>
        <v>#N/A</v>
      </c>
      <c r="AF86" s="521" t="e">
        <f ca="1">+IF(AND(ISNUMBER(OFFSET('Sanitation Data'!$F$4,0,10*ROW('Sanitation Data'!F80))),'Data Summary'!CU86="Yes"),100-OFFSET('Sanitation Data'!$F$4,0,10*ROW('Sanitation Data'!F80)),NA())</f>
        <v>#N/A</v>
      </c>
      <c r="AG86" s="521" t="e">
        <f ca="1">+IF(AND(ISNUMBER(OFFSET('Sanitation Data'!$F$6,0,10*ROW('Sanitation Data'!F80))),'Data Summary'!CV86="Yes"),OFFSET('Sanitation Data'!$F$6,0,10*ROW('Sanitation Data'!F80)),NA())</f>
        <v>#N/A</v>
      </c>
      <c r="AH86" s="521" t="e">
        <f ca="1">+IF(AND(ISNUMBER(OFFSET('Sanitation Data'!$F$10,0,10*ROW('Sanitation Data'!F80))),'Data Summary'!CW86="Yes"),OFFSET('Sanitation Data'!$F$10,0,10*ROW('Sanitation Data'!F80)),NA())</f>
        <v>#N/A</v>
      </c>
      <c r="AI86" s="521" t="e">
        <f ca="1">+IF(AND(ISNUMBER(OFFSET('Sanitation Data'!$F$11,0,10*ROW('Sanitation Data'!F80))),'Data Summary'!CX86="Yes"),OFFSET('Sanitation Data'!$F$11,0,10*ROW('Sanitation Data'!F80)),NA())</f>
        <v>#N/A</v>
      </c>
      <c r="AJ86" s="521" t="e">
        <f ca="1">+IF(AND(ISNUMBER(OFFSET('Sanitation Data'!$F$12,0,10*ROW('Sanitation Data'!F80))),'Data Summary'!CY86="Yes"),OFFSET('Sanitation Data'!$F$12,0,10*ROW('Sanitation Data'!F80)),NA())</f>
        <v>#N/A</v>
      </c>
      <c r="AK86" s="521" t="e">
        <f ca="1">+IF(AND(ISNUMBER(OFFSET('Sanitation Data'!$G$4,0,10*ROW('Sanitation Data'!G80))),'Data Summary'!CZ86="Yes"),100-OFFSET('Sanitation Data'!$G$4,0,10*ROW('Sanitation Data'!G80)),NA())</f>
        <v>#N/A</v>
      </c>
      <c r="AL86" s="521" t="e">
        <f ca="1">+IF(AND(ISNUMBER(OFFSET('Sanitation Data'!$G$6,0,10*ROW('Sanitation Data'!G80))),'Data Summary'!DA86="Yes"),OFFSET('Sanitation Data'!$G$6,0,10*ROW('Sanitation Data'!G80)),NA())</f>
        <v>#N/A</v>
      </c>
      <c r="AM86" s="521" t="e">
        <f ca="1">+IF(AND(ISNUMBER(OFFSET('Sanitation Data'!$G$10,0,10*ROW('Sanitation Data'!G80))),'Data Summary'!DB86="Yes"),OFFSET('Sanitation Data'!$G$10,0,10*ROW('Sanitation Data'!G80)),NA())</f>
        <v>#N/A</v>
      </c>
      <c r="AN86" s="521" t="e">
        <f ca="1">+IF(AND(ISNUMBER(OFFSET('Sanitation Data'!$G$11,0,10*ROW('Sanitation Data'!G80))),'Data Summary'!DC86="Yes"),OFFSET('Sanitation Data'!$G$11,0,10*ROW('Sanitation Data'!G80)),NA())</f>
        <v>#N/A</v>
      </c>
      <c r="AO86" s="521" t="e">
        <f ca="1">+IF(AND(ISNUMBER(OFFSET('Sanitation Data'!$G$12,0,10*ROW('Sanitation Data'!G80))),'Data Summary'!DD86="Yes"),OFFSET('Sanitation Data'!$G$12,0,10*ROW('Sanitation Data'!G80)),NA())</f>
        <v>#N/A</v>
      </c>
      <c r="AP86" s="521" t="e">
        <f ca="1">+IF(AND(ISNUMBER(OFFSET('Sanitation Data'!$H$4,0,10*ROW('Sanitation Data'!H80))),'Data Summary'!DE86="Yes"),100-OFFSET('Sanitation Data'!$H$4,0,10*ROW('Sanitation Data'!H80)),NA())</f>
        <v>#N/A</v>
      </c>
      <c r="AQ86" s="521" t="e">
        <f ca="1">+IF(AND(ISNUMBER(OFFSET('Sanitation Data'!$H$6,0,10*ROW('Sanitation Data'!H80))),'Data Summary'!DF86="Yes"),OFFSET('Sanitation Data'!$H$6,0,10*ROW('Sanitation Data'!H80)),NA())</f>
        <v>#N/A</v>
      </c>
      <c r="AR86" s="521" t="e">
        <f ca="1">+IF(AND(ISNUMBER(OFFSET('Sanitation Data'!$H$10,0,10*ROW('Sanitation Data'!H80))),'Data Summary'!DG86="Yes"),OFFSET('Sanitation Data'!$H$10,0,10*ROW('Sanitation Data'!H80)),NA())</f>
        <v>#N/A</v>
      </c>
      <c r="AS86" s="521" t="e">
        <f ca="1">+IF(AND(ISNUMBER(OFFSET('Sanitation Data'!$H$11,0,10*ROW('Sanitation Data'!H80))),'Data Summary'!DH86="Yes"),OFFSET('Sanitation Data'!$H$11,0,10*ROW('Sanitation Data'!H80)),NA())</f>
        <v>#N/A</v>
      </c>
      <c r="AT86" s="521" t="e">
        <f ca="1">+IF(AND(ISNUMBER(OFFSET('Sanitation Data'!$H$12,0,10*ROW('Sanitation Data'!H80))),'Data Summary'!DI86="Yes"),OFFSET('Sanitation Data'!$H$12,0,10*ROW('Sanitation Data'!H80)),NA())</f>
        <v>#N/A</v>
      </c>
      <c r="AU86" s="521" t="e">
        <f ca="1">+IF(AND(ISNUMBER(OFFSET('Sanitation Data'!$I$4,0,10*ROW('Sanitation Data'!I80))),'Data Summary'!DJ86="Yes"),100-OFFSET('Sanitation Data'!$I$4,0,10*ROW('Sanitation Data'!I80)),NA())</f>
        <v>#N/A</v>
      </c>
      <c r="AV86" s="521" t="e">
        <f ca="1">+IF(AND(ISNUMBER(OFFSET('Sanitation Data'!$I$6,0,10*ROW('Sanitation Data'!I80))),'Data Summary'!DK86="Yes"),OFFSET('Sanitation Data'!$I$6,0,10*ROW('Sanitation Data'!I80)),NA())</f>
        <v>#N/A</v>
      </c>
      <c r="AW86" s="521" t="e">
        <f ca="1">+IF(AND(ISNUMBER(OFFSET('Sanitation Data'!$I$10,0,10*ROW('Sanitation Data'!I80))),'Data Summary'!DL86="Yes"),OFFSET('Sanitation Data'!$I$10,0,10*ROW('Sanitation Data'!I80)),NA())</f>
        <v>#N/A</v>
      </c>
      <c r="AX86" s="521" t="e">
        <f ca="1">+IF(AND(ISNUMBER(OFFSET('Sanitation Data'!$I$11,0,10*ROW('Sanitation Data'!I80))),'Data Summary'!DM86="Yes"),OFFSET('Sanitation Data'!$I$11,0,10*ROW('Sanitation Data'!I80)),NA())</f>
        <v>#N/A</v>
      </c>
      <c r="AY86" s="521" t="e">
        <f ca="1">+IF(AND(ISNUMBER(OFFSET('Sanitation Data'!$I$12,0,10*ROW('Sanitation Data'!I80))),'Data Summary'!DN86="Yes"),OFFSET('Sanitation Data'!$I$12,0,10*ROW('Sanitation Data'!I80)),NA())</f>
        <v>#N/A</v>
      </c>
      <c r="AZ86" s="522" t="e">
        <f ca="1">+IF(AND(ISNUMBER(OFFSET('Hygiene Data'!$D$5,0,10*ROW('Hygiene Data'!D80))),'Data Summary'!DO86="Yes"),OFFSET('Hygiene Data'!$D$5,0,10*ROW('Hygiene Data'!D80)),NA())</f>
        <v>#N/A</v>
      </c>
      <c r="BA86" s="522" t="e">
        <f ca="1">+IF(AND(ISNUMBER(OFFSET('Hygiene Data'!$D$7,0,10*ROW('Hygiene Data'!D80))),'Data Summary'!DP86="Yes"),OFFSET('Hygiene Data'!$D$7,0,10*ROW('Hygiene Data'!D80)),NA())</f>
        <v>#N/A</v>
      </c>
      <c r="BB86" s="522" t="e">
        <f ca="1">+IF(AND(ISNUMBER(OFFSET('Hygiene Data'!$D$9,0,10*ROW('Hygiene Data'!D80))),'Data Summary'!DQ86="Yes"),OFFSET('Hygiene Data'!$D$9,0,10*ROW('Hygiene Data'!D80)),NA())</f>
        <v>#N/A</v>
      </c>
      <c r="BC86" s="522" t="e">
        <f ca="1">+IF(AND(ISNUMBER(OFFSET('Hygiene Data'!$E$5,0,10*ROW('Hygiene Data'!E80))),'Data Summary'!DR86="Yes"),OFFSET('Hygiene Data'!$E$5,0,10*ROW('Hygiene Data'!E80)),NA())</f>
        <v>#N/A</v>
      </c>
      <c r="BD86" s="522" t="e">
        <f ca="1">+IF(AND(ISNUMBER(OFFSET('Hygiene Data'!$E$7,0,10*ROW('Hygiene Data'!E80))),'Data Summary'!DS86="Yes"),OFFSET('Hygiene Data'!$E$7,0,10*ROW('Hygiene Data'!E80)),NA())</f>
        <v>#N/A</v>
      </c>
      <c r="BE86" s="522" t="e">
        <f ca="1">+IF(AND(ISNUMBER(OFFSET('Hygiene Data'!$E$9,0,10*ROW('Hygiene Data'!E80))),'Data Summary'!DT86="Yes"),OFFSET('Hygiene Data'!$E$9,0,10*ROW('Hygiene Data'!E80)),NA())</f>
        <v>#N/A</v>
      </c>
      <c r="BF86" s="522" t="e">
        <f ca="1">+IF(AND(ISNUMBER(OFFSET('Hygiene Data'!$F$5,0,10*ROW('Hygiene Data'!F80))),'Data Summary'!DU86="Yes"),OFFSET('Hygiene Data'!$F$5,0,10*ROW('Hygiene Data'!F80)),NA())</f>
        <v>#N/A</v>
      </c>
      <c r="BG86" s="522" t="e">
        <f ca="1">+IF(AND(ISNUMBER(OFFSET('Hygiene Data'!$F$7,0,10*ROW('Hygiene Data'!F80))),'Data Summary'!DV86="Yes"),OFFSET('Hygiene Data'!$F$7,0,10*ROW('Hygiene Data'!F80)),NA())</f>
        <v>#N/A</v>
      </c>
      <c r="BH86" s="522" t="e">
        <f ca="1">+IF(AND(ISNUMBER(OFFSET('Hygiene Data'!$F$9,0,10*ROW('Hygiene Data'!F80))),'Data Summary'!DW86="Yes"),OFFSET('Hygiene Data'!$F$9,0,10*ROW('Hygiene Data'!F80)),NA())</f>
        <v>#N/A</v>
      </c>
      <c r="BI86" s="522" t="e">
        <f ca="1">+IF(AND(ISNUMBER(OFFSET('Hygiene Data'!$G$5,0,10*ROW('Hygiene Data'!G80))),'Data Summary'!DX86="Yes"),OFFSET('Hygiene Data'!$G$5,0,10*ROW('Hygiene Data'!G80)),NA())</f>
        <v>#N/A</v>
      </c>
      <c r="BJ86" s="522" t="e">
        <f ca="1">+IF(AND(ISNUMBER(OFFSET('Hygiene Data'!$G$7,0,10*ROW('Hygiene Data'!G80))),'Data Summary'!DY86="Yes"),OFFSET('Hygiene Data'!$G$7,0,10*ROW('Hygiene Data'!G80)),NA())</f>
        <v>#N/A</v>
      </c>
      <c r="BK86" s="522" t="e">
        <f ca="1">+IF(AND(ISNUMBER(OFFSET('Hygiene Data'!$G$9,0,10*ROW('Hygiene Data'!G80))),'Data Summary'!DZ86="Yes"),OFFSET('Hygiene Data'!$G$9,0,10*ROW('Hygiene Data'!G80)),NA())</f>
        <v>#N/A</v>
      </c>
      <c r="BL86" s="522" t="e">
        <f ca="1">+IF(AND(ISNUMBER(OFFSET('Hygiene Data'!$H$5,0,10*ROW('Hygiene Data'!H80))),'Data Summary'!EA86="Yes"),OFFSET('Hygiene Data'!$H$5,0,10*ROW('Hygiene Data'!H80)),NA())</f>
        <v>#N/A</v>
      </c>
      <c r="BM86" s="522" t="e">
        <f ca="1">+IF(AND(ISNUMBER(OFFSET('Hygiene Data'!$H$7,0,10*ROW('Hygiene Data'!H80))),'Data Summary'!EB86="Yes"),OFFSET('Hygiene Data'!$H$7,0,10*ROW('Hygiene Data'!H80)),NA())</f>
        <v>#N/A</v>
      </c>
      <c r="BN86" s="522" t="e">
        <f ca="1">+IF(AND(ISNUMBER(OFFSET('Hygiene Data'!$H$9,0,10*ROW('Hygiene Data'!H80))),'Data Summary'!EC86="Yes"),OFFSET('Hygiene Data'!$H$9,0,10*ROW('Hygiene Data'!H80)),NA())</f>
        <v>#N/A</v>
      </c>
      <c r="BO86" s="522" t="e">
        <f ca="1">+IF(AND(ISNUMBER(OFFSET('Hygiene Data'!$I$5,0,10*ROW('Hygiene Data'!I80))),'Data Summary'!ED86="Yes"),OFFSET('Hygiene Data'!$I$5,0,10*ROW('Hygiene Data'!I80)),NA())</f>
        <v>#N/A</v>
      </c>
      <c r="BP86" s="522" t="e">
        <f ca="1">+IF(AND(ISNUMBER(OFFSET('Hygiene Data'!$I$7,0,10*ROW('Hygiene Data'!I80))),'Data Summary'!EE86="Yes"),OFFSET('Hygiene Data'!$I$7,0,10*ROW('Hygiene Data'!I80)),NA())</f>
        <v>#N/A</v>
      </c>
      <c r="BQ86" s="522" t="e">
        <f ca="1">+IF(AND(ISNUMBER(OFFSET('Hygiene Data'!$I$9,0,10*ROW('Hygiene Data'!I80))),'Data Summary'!EF86="Yes"),OFFSET('Hygiene Data'!$I$9,0,10*ROW('Hygiene Data'!I80)),NA())</f>
        <v>#N/A</v>
      </c>
    </row>
    <row r="87" spans="1:69" x14ac:dyDescent="0.25">
      <c r="A87" s="518" t="e">
        <f ca="1">+RIGHT('Data Summary'!A87,LEN('Data Summary'!A87)-9)</f>
        <v>#VALUE!</v>
      </c>
      <c r="B87" s="492" t="str">
        <f ca="1">+IF(ISTEXT('Data Summary'!B87),'Data Summary'!B87,"")</f>
        <v/>
      </c>
      <c r="C87" s="519" t="e">
        <f ca="1">+VALUE('Data Summary'!C87)</f>
        <v>#VALUE!</v>
      </c>
      <c r="D87" s="520" t="e">
        <f ca="1">+IF(AND(ISNUMBER(OFFSET('Water Data'!$D$4,0,10*ROW('Water Data'!D81))),'Data Summary'!BS87="Yes"),100-OFFSET('Water Data'!$D$4,0,10*ROW('Water Data'!D81)),NA())</f>
        <v>#N/A</v>
      </c>
      <c r="E87" s="520" t="e">
        <f ca="1">+IF(AND(ISNUMBER(OFFSET('Water Data'!$D$6,0,10*ROW('Water Data'!D81))),'Data Summary'!BT87="Yes"),OFFSET('Water Data'!$D$6,0,10*ROW('Water Data'!D81)),NA())</f>
        <v>#N/A</v>
      </c>
      <c r="F87" s="520" t="e">
        <f ca="1">+IF(AND(ISNUMBER(OFFSET('Water Data'!$D$9,0,10*ROW('Water Data'!D81))),'Data Summary'!BU87="Yes"),OFFSET('Water Data'!$D$9,0,10*ROW('Water Data'!D81)),NA())</f>
        <v>#N/A</v>
      </c>
      <c r="G87" s="520" t="e">
        <f ca="1">+IF(AND(ISNUMBER(OFFSET('Water Data'!$E$4,0,10*ROW('Water Data'!E81))),'Data Summary'!BV87="Yes"),100-OFFSET('Water Data'!$E$4,0,10*ROW('Water Data'!E81)),NA())</f>
        <v>#N/A</v>
      </c>
      <c r="H87" s="520" t="e">
        <f ca="1">+IF(AND(ISNUMBER(OFFSET('Water Data'!$E$6,0,10*ROW('Water Data'!E81))),'Data Summary'!BW87="Yes"),OFFSET('Water Data'!$E$6,0,10*ROW('Water Data'!E81)),NA())</f>
        <v>#N/A</v>
      </c>
      <c r="I87" s="520" t="e">
        <f ca="1">+IF(AND(ISNUMBER(OFFSET('Water Data'!$E$9,0,10*ROW('Water Data'!E81))),'Data Summary'!BX87="Yes"),OFFSET('Water Data'!$E$9,0,10*ROW('Water Data'!E81)),NA())</f>
        <v>#N/A</v>
      </c>
      <c r="J87" s="520" t="e">
        <f ca="1">+IF(AND(ISNUMBER(OFFSET('Water Data'!$F$4,0,10*ROW('Water Data'!F81))),'Data Summary'!BY87="Yes"),100-OFFSET('Water Data'!$F$4,0,10*ROW('Water Data'!F81)),NA())</f>
        <v>#N/A</v>
      </c>
      <c r="K87" s="520" t="e">
        <f ca="1">+IF(AND(ISNUMBER(OFFSET('Water Data'!$F$6,0,10*ROW('Water Data'!F81))),'Data Summary'!BZ87="Yes"),OFFSET('Water Data'!$F$6,0,10*ROW('Water Data'!F81)),NA())</f>
        <v>#N/A</v>
      </c>
      <c r="L87" s="520" t="e">
        <f ca="1">+IF(AND(ISNUMBER(OFFSET('Water Data'!$F$9,0,10*ROW('Water Data'!F81))),'Data Summary'!CA87="Yes"),OFFSET('Water Data'!$F$9,0,10*ROW('Water Data'!F81)),NA())</f>
        <v>#N/A</v>
      </c>
      <c r="M87" s="520" t="e">
        <f ca="1">+IF(AND(ISNUMBER(OFFSET('Water Data'!$G$4,0,10*ROW('Water Data'!G81))),'Data Summary'!CB87="Yes"),100-OFFSET('Water Data'!$G$4,0,10*ROW('Water Data'!G81)),NA())</f>
        <v>#N/A</v>
      </c>
      <c r="N87" s="520" t="e">
        <f ca="1">+IF(AND(ISNUMBER(OFFSET('Water Data'!$G$6,0,10*ROW('Water Data'!G81))),'Data Summary'!CC87="Yes"),OFFSET('Water Data'!$G$6,0,10*ROW('Water Data'!G81)),NA())</f>
        <v>#N/A</v>
      </c>
      <c r="O87" s="520" t="e">
        <f ca="1">+IF(AND(ISNUMBER(OFFSET('Water Data'!$G$9,0,10*ROW('Water Data'!G81))),'Data Summary'!CD87="Yes"),OFFSET('Water Data'!$G$9,0,10*ROW('Water Data'!G81)),NA())</f>
        <v>#N/A</v>
      </c>
      <c r="P87" s="520" t="e">
        <f ca="1">+IF(AND(ISNUMBER(OFFSET('Water Data'!$H$4,0,10*ROW('Water Data'!H81))),'Data Summary'!CE87="Yes"),100-OFFSET('Water Data'!$H$4,0,10*ROW('Water Data'!H81)),NA())</f>
        <v>#N/A</v>
      </c>
      <c r="Q87" s="520" t="e">
        <f ca="1">+IF(AND(ISNUMBER(OFFSET('Water Data'!$H$6,0,10*ROW('Water Data'!H81))),'Data Summary'!CF87="Yes"),OFFSET('Water Data'!$H$6,0,10*ROW('Water Data'!H81)),NA())</f>
        <v>#N/A</v>
      </c>
      <c r="R87" s="520" t="e">
        <f ca="1">+IF(AND(ISNUMBER(OFFSET('Water Data'!$H$9,0,10*ROW('Water Data'!H81))),'Data Summary'!CG87="Yes"),OFFSET('Water Data'!$H$9,0,10*ROW('Water Data'!H81)),NA())</f>
        <v>#N/A</v>
      </c>
      <c r="S87" s="520" t="e">
        <f ca="1">+IF(AND(ISNUMBER(OFFSET('Water Data'!$I$4,0,10*ROW('Water Data'!I81))),'Data Summary'!CH87="Yes"),100-OFFSET('Water Data'!$I$4,0,10*ROW('Water Data'!I81)),NA())</f>
        <v>#N/A</v>
      </c>
      <c r="T87" s="520" t="e">
        <f ca="1">+IF(AND(ISNUMBER(OFFSET('Water Data'!$I$6,0,10*ROW('Water Data'!I81))),'Data Summary'!CI87="Yes"),OFFSET('Water Data'!$I$6,0,10*ROW('Water Data'!I81)),NA())</f>
        <v>#N/A</v>
      </c>
      <c r="U87" s="520" t="e">
        <f ca="1">+IF(AND(ISNUMBER(OFFSET('Water Data'!$I$9,0,10*ROW('Water Data'!I81))),'Data Summary'!CJ87="Yes"),OFFSET('Water Data'!$I$9,0,10*ROW('Water Data'!I81)),NA())</f>
        <v>#N/A</v>
      </c>
      <c r="V87" s="521" t="e">
        <f ca="1">+IF(AND(ISNUMBER(OFFSET('Sanitation Data'!$D$4,0,10*ROW('Sanitation Data'!D81))),'Data Summary'!CK87="Yes"),100-OFFSET('Sanitation Data'!$D$4,0,10*ROW('Sanitation Data'!D81)),NA())</f>
        <v>#N/A</v>
      </c>
      <c r="W87" s="521" t="e">
        <f ca="1">+IF(AND(ISNUMBER(OFFSET('Sanitation Data'!$D$6,0,10*ROW('Sanitation Data'!D81))),'Data Summary'!CL87="Yes"),OFFSET('Sanitation Data'!$D$6,0,10*ROW('Sanitation Data'!D81)),NA())</f>
        <v>#N/A</v>
      </c>
      <c r="X87" s="521" t="e">
        <f ca="1">+IF(AND(ISNUMBER(OFFSET('Sanitation Data'!$D$10,0,10*ROW('Sanitation Data'!D81))),'Data Summary'!CM87="Yes"),OFFSET('Sanitation Data'!$D$10,0,10*ROW('Sanitation Data'!D81)),NA())</f>
        <v>#N/A</v>
      </c>
      <c r="Y87" s="521" t="e">
        <f ca="1">+IF(AND(ISNUMBER(OFFSET('Sanitation Data'!$D$11,0,10*ROW('Sanitation Data'!D81))),'Data Summary'!CN87="Yes"),OFFSET('Sanitation Data'!$D$11,0,10*ROW('Sanitation Data'!D81)),NA())</f>
        <v>#N/A</v>
      </c>
      <c r="Z87" s="521" t="e">
        <f ca="1">+IF(AND(ISNUMBER(OFFSET('Sanitation Data'!$D$12,0,10*ROW('Sanitation Data'!D81))),'Data Summary'!CO87="Yes"),OFFSET('Sanitation Data'!$D$12,0,10*ROW('Sanitation Data'!D81)),NA())</f>
        <v>#N/A</v>
      </c>
      <c r="AA87" s="521" t="e">
        <f ca="1">+IF(AND(ISNUMBER(OFFSET('Sanitation Data'!$E$4,0,10*ROW('Sanitation Data'!E81))),'Data Summary'!CP87="Yes"),100-OFFSET('Sanitation Data'!$E$4,0,10*ROW('Sanitation Data'!E81)),NA())</f>
        <v>#N/A</v>
      </c>
      <c r="AB87" s="521" t="e">
        <f ca="1">+IF(AND(ISNUMBER(OFFSET('Sanitation Data'!$E$6,0,10*ROW('Sanitation Data'!E81))),'Data Summary'!CQ87="Yes"),OFFSET('Sanitation Data'!$E$6,0,10*ROW('Sanitation Data'!E81)),NA())</f>
        <v>#N/A</v>
      </c>
      <c r="AC87" s="521" t="e">
        <f ca="1">+IF(AND(ISNUMBER(OFFSET('Sanitation Data'!$E$10,0,10*ROW('Sanitation Data'!E81))),'Data Summary'!CR87="Yes"),OFFSET('Sanitation Data'!$E$10,0,10*ROW('Sanitation Data'!E81)),NA())</f>
        <v>#N/A</v>
      </c>
      <c r="AD87" s="521" t="e">
        <f ca="1">+IF(AND(ISNUMBER(OFFSET('Sanitation Data'!$E$11,0,10*ROW('Sanitation Data'!E81))),'Data Summary'!CS87="Yes"),OFFSET('Sanitation Data'!$E$11,0,10*ROW('Sanitation Data'!E81)),NA())</f>
        <v>#N/A</v>
      </c>
      <c r="AE87" s="521" t="e">
        <f ca="1">+IF(AND(ISNUMBER(OFFSET('Sanitation Data'!$E$12,0,10*ROW('Sanitation Data'!E81))),'Data Summary'!CT87="Yes"),OFFSET('Sanitation Data'!$E$12,0,10*ROW('Sanitation Data'!E81)),NA())</f>
        <v>#N/A</v>
      </c>
      <c r="AF87" s="521" t="e">
        <f ca="1">+IF(AND(ISNUMBER(OFFSET('Sanitation Data'!$F$4,0,10*ROW('Sanitation Data'!F81))),'Data Summary'!CU87="Yes"),100-OFFSET('Sanitation Data'!$F$4,0,10*ROW('Sanitation Data'!F81)),NA())</f>
        <v>#N/A</v>
      </c>
      <c r="AG87" s="521" t="e">
        <f ca="1">+IF(AND(ISNUMBER(OFFSET('Sanitation Data'!$F$6,0,10*ROW('Sanitation Data'!F81))),'Data Summary'!CV87="Yes"),OFFSET('Sanitation Data'!$F$6,0,10*ROW('Sanitation Data'!F81)),NA())</f>
        <v>#N/A</v>
      </c>
      <c r="AH87" s="521" t="e">
        <f ca="1">+IF(AND(ISNUMBER(OFFSET('Sanitation Data'!$F$10,0,10*ROW('Sanitation Data'!F81))),'Data Summary'!CW87="Yes"),OFFSET('Sanitation Data'!$F$10,0,10*ROW('Sanitation Data'!F81)),NA())</f>
        <v>#N/A</v>
      </c>
      <c r="AI87" s="521" t="e">
        <f ca="1">+IF(AND(ISNUMBER(OFFSET('Sanitation Data'!$F$11,0,10*ROW('Sanitation Data'!F81))),'Data Summary'!CX87="Yes"),OFFSET('Sanitation Data'!$F$11,0,10*ROW('Sanitation Data'!F81)),NA())</f>
        <v>#N/A</v>
      </c>
      <c r="AJ87" s="521" t="e">
        <f ca="1">+IF(AND(ISNUMBER(OFFSET('Sanitation Data'!$F$12,0,10*ROW('Sanitation Data'!F81))),'Data Summary'!CY87="Yes"),OFFSET('Sanitation Data'!$F$12,0,10*ROW('Sanitation Data'!F81)),NA())</f>
        <v>#N/A</v>
      </c>
      <c r="AK87" s="521" t="e">
        <f ca="1">+IF(AND(ISNUMBER(OFFSET('Sanitation Data'!$G$4,0,10*ROW('Sanitation Data'!G81))),'Data Summary'!CZ87="Yes"),100-OFFSET('Sanitation Data'!$G$4,0,10*ROW('Sanitation Data'!G81)),NA())</f>
        <v>#N/A</v>
      </c>
      <c r="AL87" s="521" t="e">
        <f ca="1">+IF(AND(ISNUMBER(OFFSET('Sanitation Data'!$G$6,0,10*ROW('Sanitation Data'!G81))),'Data Summary'!DA87="Yes"),OFFSET('Sanitation Data'!$G$6,0,10*ROW('Sanitation Data'!G81)),NA())</f>
        <v>#N/A</v>
      </c>
      <c r="AM87" s="521" t="e">
        <f ca="1">+IF(AND(ISNUMBER(OFFSET('Sanitation Data'!$G$10,0,10*ROW('Sanitation Data'!G81))),'Data Summary'!DB87="Yes"),OFFSET('Sanitation Data'!$G$10,0,10*ROW('Sanitation Data'!G81)),NA())</f>
        <v>#N/A</v>
      </c>
      <c r="AN87" s="521" t="e">
        <f ca="1">+IF(AND(ISNUMBER(OFFSET('Sanitation Data'!$G$11,0,10*ROW('Sanitation Data'!G81))),'Data Summary'!DC87="Yes"),OFFSET('Sanitation Data'!$G$11,0,10*ROW('Sanitation Data'!G81)),NA())</f>
        <v>#N/A</v>
      </c>
      <c r="AO87" s="521" t="e">
        <f ca="1">+IF(AND(ISNUMBER(OFFSET('Sanitation Data'!$G$12,0,10*ROW('Sanitation Data'!G81))),'Data Summary'!DD87="Yes"),OFFSET('Sanitation Data'!$G$12,0,10*ROW('Sanitation Data'!G81)),NA())</f>
        <v>#N/A</v>
      </c>
      <c r="AP87" s="521" t="e">
        <f ca="1">+IF(AND(ISNUMBER(OFFSET('Sanitation Data'!$H$4,0,10*ROW('Sanitation Data'!H81))),'Data Summary'!DE87="Yes"),100-OFFSET('Sanitation Data'!$H$4,0,10*ROW('Sanitation Data'!H81)),NA())</f>
        <v>#N/A</v>
      </c>
      <c r="AQ87" s="521" t="e">
        <f ca="1">+IF(AND(ISNUMBER(OFFSET('Sanitation Data'!$H$6,0,10*ROW('Sanitation Data'!H81))),'Data Summary'!DF87="Yes"),OFFSET('Sanitation Data'!$H$6,0,10*ROW('Sanitation Data'!H81)),NA())</f>
        <v>#N/A</v>
      </c>
      <c r="AR87" s="521" t="e">
        <f ca="1">+IF(AND(ISNUMBER(OFFSET('Sanitation Data'!$H$10,0,10*ROW('Sanitation Data'!H81))),'Data Summary'!DG87="Yes"),OFFSET('Sanitation Data'!$H$10,0,10*ROW('Sanitation Data'!H81)),NA())</f>
        <v>#N/A</v>
      </c>
      <c r="AS87" s="521" t="e">
        <f ca="1">+IF(AND(ISNUMBER(OFFSET('Sanitation Data'!$H$11,0,10*ROW('Sanitation Data'!H81))),'Data Summary'!DH87="Yes"),OFFSET('Sanitation Data'!$H$11,0,10*ROW('Sanitation Data'!H81)),NA())</f>
        <v>#N/A</v>
      </c>
      <c r="AT87" s="521" t="e">
        <f ca="1">+IF(AND(ISNUMBER(OFFSET('Sanitation Data'!$H$12,0,10*ROW('Sanitation Data'!H81))),'Data Summary'!DI87="Yes"),OFFSET('Sanitation Data'!$H$12,0,10*ROW('Sanitation Data'!H81)),NA())</f>
        <v>#N/A</v>
      </c>
      <c r="AU87" s="521" t="e">
        <f ca="1">+IF(AND(ISNUMBER(OFFSET('Sanitation Data'!$I$4,0,10*ROW('Sanitation Data'!I81))),'Data Summary'!DJ87="Yes"),100-OFFSET('Sanitation Data'!$I$4,0,10*ROW('Sanitation Data'!I81)),NA())</f>
        <v>#N/A</v>
      </c>
      <c r="AV87" s="521" t="e">
        <f ca="1">+IF(AND(ISNUMBER(OFFSET('Sanitation Data'!$I$6,0,10*ROW('Sanitation Data'!I81))),'Data Summary'!DK87="Yes"),OFFSET('Sanitation Data'!$I$6,0,10*ROW('Sanitation Data'!I81)),NA())</f>
        <v>#N/A</v>
      </c>
      <c r="AW87" s="521" t="e">
        <f ca="1">+IF(AND(ISNUMBER(OFFSET('Sanitation Data'!$I$10,0,10*ROW('Sanitation Data'!I81))),'Data Summary'!DL87="Yes"),OFFSET('Sanitation Data'!$I$10,0,10*ROW('Sanitation Data'!I81)),NA())</f>
        <v>#N/A</v>
      </c>
      <c r="AX87" s="521" t="e">
        <f ca="1">+IF(AND(ISNUMBER(OFFSET('Sanitation Data'!$I$11,0,10*ROW('Sanitation Data'!I81))),'Data Summary'!DM87="Yes"),OFFSET('Sanitation Data'!$I$11,0,10*ROW('Sanitation Data'!I81)),NA())</f>
        <v>#N/A</v>
      </c>
      <c r="AY87" s="521" t="e">
        <f ca="1">+IF(AND(ISNUMBER(OFFSET('Sanitation Data'!$I$12,0,10*ROW('Sanitation Data'!I81))),'Data Summary'!DN87="Yes"),OFFSET('Sanitation Data'!$I$12,0,10*ROW('Sanitation Data'!I81)),NA())</f>
        <v>#N/A</v>
      </c>
      <c r="AZ87" s="522" t="e">
        <f ca="1">+IF(AND(ISNUMBER(OFFSET('Hygiene Data'!$D$5,0,10*ROW('Hygiene Data'!D81))),'Data Summary'!DO87="Yes"),OFFSET('Hygiene Data'!$D$5,0,10*ROW('Hygiene Data'!D81)),NA())</f>
        <v>#N/A</v>
      </c>
      <c r="BA87" s="522" t="e">
        <f ca="1">+IF(AND(ISNUMBER(OFFSET('Hygiene Data'!$D$7,0,10*ROW('Hygiene Data'!D81))),'Data Summary'!DP87="Yes"),OFFSET('Hygiene Data'!$D$7,0,10*ROW('Hygiene Data'!D81)),NA())</f>
        <v>#N/A</v>
      </c>
      <c r="BB87" s="522" t="e">
        <f ca="1">+IF(AND(ISNUMBER(OFFSET('Hygiene Data'!$D$9,0,10*ROW('Hygiene Data'!D81))),'Data Summary'!DQ87="Yes"),OFFSET('Hygiene Data'!$D$9,0,10*ROW('Hygiene Data'!D81)),NA())</f>
        <v>#N/A</v>
      </c>
      <c r="BC87" s="522" t="e">
        <f ca="1">+IF(AND(ISNUMBER(OFFSET('Hygiene Data'!$E$5,0,10*ROW('Hygiene Data'!E81))),'Data Summary'!DR87="Yes"),OFFSET('Hygiene Data'!$E$5,0,10*ROW('Hygiene Data'!E81)),NA())</f>
        <v>#N/A</v>
      </c>
      <c r="BD87" s="522" t="e">
        <f ca="1">+IF(AND(ISNUMBER(OFFSET('Hygiene Data'!$E$7,0,10*ROW('Hygiene Data'!E81))),'Data Summary'!DS87="Yes"),OFFSET('Hygiene Data'!$E$7,0,10*ROW('Hygiene Data'!E81)),NA())</f>
        <v>#N/A</v>
      </c>
      <c r="BE87" s="522" t="e">
        <f ca="1">+IF(AND(ISNUMBER(OFFSET('Hygiene Data'!$E$9,0,10*ROW('Hygiene Data'!E81))),'Data Summary'!DT87="Yes"),OFFSET('Hygiene Data'!$E$9,0,10*ROW('Hygiene Data'!E81)),NA())</f>
        <v>#N/A</v>
      </c>
      <c r="BF87" s="522" t="e">
        <f ca="1">+IF(AND(ISNUMBER(OFFSET('Hygiene Data'!$F$5,0,10*ROW('Hygiene Data'!F81))),'Data Summary'!DU87="Yes"),OFFSET('Hygiene Data'!$F$5,0,10*ROW('Hygiene Data'!F81)),NA())</f>
        <v>#N/A</v>
      </c>
      <c r="BG87" s="522" t="e">
        <f ca="1">+IF(AND(ISNUMBER(OFFSET('Hygiene Data'!$F$7,0,10*ROW('Hygiene Data'!F81))),'Data Summary'!DV87="Yes"),OFFSET('Hygiene Data'!$F$7,0,10*ROW('Hygiene Data'!F81)),NA())</f>
        <v>#N/A</v>
      </c>
      <c r="BH87" s="522" t="e">
        <f ca="1">+IF(AND(ISNUMBER(OFFSET('Hygiene Data'!$F$9,0,10*ROW('Hygiene Data'!F81))),'Data Summary'!DW87="Yes"),OFFSET('Hygiene Data'!$F$9,0,10*ROW('Hygiene Data'!F81)),NA())</f>
        <v>#N/A</v>
      </c>
      <c r="BI87" s="522" t="e">
        <f ca="1">+IF(AND(ISNUMBER(OFFSET('Hygiene Data'!$G$5,0,10*ROW('Hygiene Data'!G81))),'Data Summary'!DX87="Yes"),OFFSET('Hygiene Data'!$G$5,0,10*ROW('Hygiene Data'!G81)),NA())</f>
        <v>#N/A</v>
      </c>
      <c r="BJ87" s="522" t="e">
        <f ca="1">+IF(AND(ISNUMBER(OFFSET('Hygiene Data'!$G$7,0,10*ROW('Hygiene Data'!G81))),'Data Summary'!DY87="Yes"),OFFSET('Hygiene Data'!$G$7,0,10*ROW('Hygiene Data'!G81)),NA())</f>
        <v>#N/A</v>
      </c>
      <c r="BK87" s="522" t="e">
        <f ca="1">+IF(AND(ISNUMBER(OFFSET('Hygiene Data'!$G$9,0,10*ROW('Hygiene Data'!G81))),'Data Summary'!DZ87="Yes"),OFFSET('Hygiene Data'!$G$9,0,10*ROW('Hygiene Data'!G81)),NA())</f>
        <v>#N/A</v>
      </c>
      <c r="BL87" s="522" t="e">
        <f ca="1">+IF(AND(ISNUMBER(OFFSET('Hygiene Data'!$H$5,0,10*ROW('Hygiene Data'!H81))),'Data Summary'!EA87="Yes"),OFFSET('Hygiene Data'!$H$5,0,10*ROW('Hygiene Data'!H81)),NA())</f>
        <v>#N/A</v>
      </c>
      <c r="BM87" s="522" t="e">
        <f ca="1">+IF(AND(ISNUMBER(OFFSET('Hygiene Data'!$H$7,0,10*ROW('Hygiene Data'!H81))),'Data Summary'!EB87="Yes"),OFFSET('Hygiene Data'!$H$7,0,10*ROW('Hygiene Data'!H81)),NA())</f>
        <v>#N/A</v>
      </c>
      <c r="BN87" s="522" t="e">
        <f ca="1">+IF(AND(ISNUMBER(OFFSET('Hygiene Data'!$H$9,0,10*ROW('Hygiene Data'!H81))),'Data Summary'!EC87="Yes"),OFFSET('Hygiene Data'!$H$9,0,10*ROW('Hygiene Data'!H81)),NA())</f>
        <v>#N/A</v>
      </c>
      <c r="BO87" s="522" t="e">
        <f ca="1">+IF(AND(ISNUMBER(OFFSET('Hygiene Data'!$I$5,0,10*ROW('Hygiene Data'!I81))),'Data Summary'!ED87="Yes"),OFFSET('Hygiene Data'!$I$5,0,10*ROW('Hygiene Data'!I81)),NA())</f>
        <v>#N/A</v>
      </c>
      <c r="BP87" s="522" t="e">
        <f ca="1">+IF(AND(ISNUMBER(OFFSET('Hygiene Data'!$I$7,0,10*ROW('Hygiene Data'!I81))),'Data Summary'!EE87="Yes"),OFFSET('Hygiene Data'!$I$7,0,10*ROW('Hygiene Data'!I81)),NA())</f>
        <v>#N/A</v>
      </c>
      <c r="BQ87" s="522" t="e">
        <f ca="1">+IF(AND(ISNUMBER(OFFSET('Hygiene Data'!$I$9,0,10*ROW('Hygiene Data'!I81))),'Data Summary'!EF87="Yes"),OFFSET('Hygiene Data'!$I$9,0,10*ROW('Hygiene Data'!I81)),NA())</f>
        <v>#N/A</v>
      </c>
    </row>
    <row r="88" spans="1:69" x14ac:dyDescent="0.25">
      <c r="A88" s="518" t="e">
        <f ca="1">+RIGHT('Data Summary'!A88,LEN('Data Summary'!A88)-9)</f>
        <v>#VALUE!</v>
      </c>
      <c r="B88" s="492" t="str">
        <f ca="1">+IF(ISTEXT('Data Summary'!B88),'Data Summary'!B88,"")</f>
        <v/>
      </c>
      <c r="C88" s="519" t="e">
        <f ca="1">+VALUE('Data Summary'!C88)</f>
        <v>#VALUE!</v>
      </c>
      <c r="D88" s="520" t="e">
        <f ca="1">+IF(AND(ISNUMBER(OFFSET('Water Data'!$D$4,0,10*ROW('Water Data'!D82))),'Data Summary'!BS88="Yes"),100-OFFSET('Water Data'!$D$4,0,10*ROW('Water Data'!D82)),NA())</f>
        <v>#N/A</v>
      </c>
      <c r="E88" s="520" t="e">
        <f ca="1">+IF(AND(ISNUMBER(OFFSET('Water Data'!$D$6,0,10*ROW('Water Data'!D82))),'Data Summary'!BT88="Yes"),OFFSET('Water Data'!$D$6,0,10*ROW('Water Data'!D82)),NA())</f>
        <v>#N/A</v>
      </c>
      <c r="F88" s="520" t="e">
        <f ca="1">+IF(AND(ISNUMBER(OFFSET('Water Data'!$D$9,0,10*ROW('Water Data'!D82))),'Data Summary'!BU88="Yes"),OFFSET('Water Data'!$D$9,0,10*ROW('Water Data'!D82)),NA())</f>
        <v>#N/A</v>
      </c>
      <c r="G88" s="520" t="e">
        <f ca="1">+IF(AND(ISNUMBER(OFFSET('Water Data'!$E$4,0,10*ROW('Water Data'!E82))),'Data Summary'!BV88="Yes"),100-OFFSET('Water Data'!$E$4,0,10*ROW('Water Data'!E82)),NA())</f>
        <v>#N/A</v>
      </c>
      <c r="H88" s="520" t="e">
        <f ca="1">+IF(AND(ISNUMBER(OFFSET('Water Data'!$E$6,0,10*ROW('Water Data'!E82))),'Data Summary'!BW88="Yes"),OFFSET('Water Data'!$E$6,0,10*ROW('Water Data'!E82)),NA())</f>
        <v>#N/A</v>
      </c>
      <c r="I88" s="520" t="e">
        <f ca="1">+IF(AND(ISNUMBER(OFFSET('Water Data'!$E$9,0,10*ROW('Water Data'!E82))),'Data Summary'!BX88="Yes"),OFFSET('Water Data'!$E$9,0,10*ROW('Water Data'!E82)),NA())</f>
        <v>#N/A</v>
      </c>
      <c r="J88" s="520" t="e">
        <f ca="1">+IF(AND(ISNUMBER(OFFSET('Water Data'!$F$4,0,10*ROW('Water Data'!F82))),'Data Summary'!BY88="Yes"),100-OFFSET('Water Data'!$F$4,0,10*ROW('Water Data'!F82)),NA())</f>
        <v>#N/A</v>
      </c>
      <c r="K88" s="520" t="e">
        <f ca="1">+IF(AND(ISNUMBER(OFFSET('Water Data'!$F$6,0,10*ROW('Water Data'!F82))),'Data Summary'!BZ88="Yes"),OFFSET('Water Data'!$F$6,0,10*ROW('Water Data'!F82)),NA())</f>
        <v>#N/A</v>
      </c>
      <c r="L88" s="520" t="e">
        <f ca="1">+IF(AND(ISNUMBER(OFFSET('Water Data'!$F$9,0,10*ROW('Water Data'!F82))),'Data Summary'!CA88="Yes"),OFFSET('Water Data'!$F$9,0,10*ROW('Water Data'!F82)),NA())</f>
        <v>#N/A</v>
      </c>
      <c r="M88" s="520" t="e">
        <f ca="1">+IF(AND(ISNUMBER(OFFSET('Water Data'!$G$4,0,10*ROW('Water Data'!G82))),'Data Summary'!CB88="Yes"),100-OFFSET('Water Data'!$G$4,0,10*ROW('Water Data'!G82)),NA())</f>
        <v>#N/A</v>
      </c>
      <c r="N88" s="520" t="e">
        <f ca="1">+IF(AND(ISNUMBER(OFFSET('Water Data'!$G$6,0,10*ROW('Water Data'!G82))),'Data Summary'!CC88="Yes"),OFFSET('Water Data'!$G$6,0,10*ROW('Water Data'!G82)),NA())</f>
        <v>#N/A</v>
      </c>
      <c r="O88" s="520" t="e">
        <f ca="1">+IF(AND(ISNUMBER(OFFSET('Water Data'!$G$9,0,10*ROW('Water Data'!G82))),'Data Summary'!CD88="Yes"),OFFSET('Water Data'!$G$9,0,10*ROW('Water Data'!G82)),NA())</f>
        <v>#N/A</v>
      </c>
      <c r="P88" s="520" t="e">
        <f ca="1">+IF(AND(ISNUMBER(OFFSET('Water Data'!$H$4,0,10*ROW('Water Data'!H82))),'Data Summary'!CE88="Yes"),100-OFFSET('Water Data'!$H$4,0,10*ROW('Water Data'!H82)),NA())</f>
        <v>#N/A</v>
      </c>
      <c r="Q88" s="520" t="e">
        <f ca="1">+IF(AND(ISNUMBER(OFFSET('Water Data'!$H$6,0,10*ROW('Water Data'!H82))),'Data Summary'!CF88="Yes"),OFFSET('Water Data'!$H$6,0,10*ROW('Water Data'!H82)),NA())</f>
        <v>#N/A</v>
      </c>
      <c r="R88" s="520" t="e">
        <f ca="1">+IF(AND(ISNUMBER(OFFSET('Water Data'!$H$9,0,10*ROW('Water Data'!H82))),'Data Summary'!CG88="Yes"),OFFSET('Water Data'!$H$9,0,10*ROW('Water Data'!H82)),NA())</f>
        <v>#N/A</v>
      </c>
      <c r="S88" s="520" t="e">
        <f ca="1">+IF(AND(ISNUMBER(OFFSET('Water Data'!$I$4,0,10*ROW('Water Data'!I82))),'Data Summary'!CH88="Yes"),100-OFFSET('Water Data'!$I$4,0,10*ROW('Water Data'!I82)),NA())</f>
        <v>#N/A</v>
      </c>
      <c r="T88" s="520" t="e">
        <f ca="1">+IF(AND(ISNUMBER(OFFSET('Water Data'!$I$6,0,10*ROW('Water Data'!I82))),'Data Summary'!CI88="Yes"),OFFSET('Water Data'!$I$6,0,10*ROW('Water Data'!I82)),NA())</f>
        <v>#N/A</v>
      </c>
      <c r="U88" s="520" t="e">
        <f ca="1">+IF(AND(ISNUMBER(OFFSET('Water Data'!$I$9,0,10*ROW('Water Data'!I82))),'Data Summary'!CJ88="Yes"),OFFSET('Water Data'!$I$9,0,10*ROW('Water Data'!I82)),NA())</f>
        <v>#N/A</v>
      </c>
      <c r="V88" s="521" t="e">
        <f ca="1">+IF(AND(ISNUMBER(OFFSET('Sanitation Data'!$D$4,0,10*ROW('Sanitation Data'!D82))),'Data Summary'!CK88="Yes"),100-OFFSET('Sanitation Data'!$D$4,0,10*ROW('Sanitation Data'!D82)),NA())</f>
        <v>#N/A</v>
      </c>
      <c r="W88" s="521" t="e">
        <f ca="1">+IF(AND(ISNUMBER(OFFSET('Sanitation Data'!$D$6,0,10*ROW('Sanitation Data'!D82))),'Data Summary'!CL88="Yes"),OFFSET('Sanitation Data'!$D$6,0,10*ROW('Sanitation Data'!D82)),NA())</f>
        <v>#N/A</v>
      </c>
      <c r="X88" s="521" t="e">
        <f ca="1">+IF(AND(ISNUMBER(OFFSET('Sanitation Data'!$D$10,0,10*ROW('Sanitation Data'!D82))),'Data Summary'!CM88="Yes"),OFFSET('Sanitation Data'!$D$10,0,10*ROW('Sanitation Data'!D82)),NA())</f>
        <v>#N/A</v>
      </c>
      <c r="Y88" s="521" t="e">
        <f ca="1">+IF(AND(ISNUMBER(OFFSET('Sanitation Data'!$D$11,0,10*ROW('Sanitation Data'!D82))),'Data Summary'!CN88="Yes"),OFFSET('Sanitation Data'!$D$11,0,10*ROW('Sanitation Data'!D82)),NA())</f>
        <v>#N/A</v>
      </c>
      <c r="Z88" s="521" t="e">
        <f ca="1">+IF(AND(ISNUMBER(OFFSET('Sanitation Data'!$D$12,0,10*ROW('Sanitation Data'!D82))),'Data Summary'!CO88="Yes"),OFFSET('Sanitation Data'!$D$12,0,10*ROW('Sanitation Data'!D82)),NA())</f>
        <v>#N/A</v>
      </c>
      <c r="AA88" s="521" t="e">
        <f ca="1">+IF(AND(ISNUMBER(OFFSET('Sanitation Data'!$E$4,0,10*ROW('Sanitation Data'!E82))),'Data Summary'!CP88="Yes"),100-OFFSET('Sanitation Data'!$E$4,0,10*ROW('Sanitation Data'!E82)),NA())</f>
        <v>#N/A</v>
      </c>
      <c r="AB88" s="521" t="e">
        <f ca="1">+IF(AND(ISNUMBER(OFFSET('Sanitation Data'!$E$6,0,10*ROW('Sanitation Data'!E82))),'Data Summary'!CQ88="Yes"),OFFSET('Sanitation Data'!$E$6,0,10*ROW('Sanitation Data'!E82)),NA())</f>
        <v>#N/A</v>
      </c>
      <c r="AC88" s="521" t="e">
        <f ca="1">+IF(AND(ISNUMBER(OFFSET('Sanitation Data'!$E$10,0,10*ROW('Sanitation Data'!E82))),'Data Summary'!CR88="Yes"),OFFSET('Sanitation Data'!$E$10,0,10*ROW('Sanitation Data'!E82)),NA())</f>
        <v>#N/A</v>
      </c>
      <c r="AD88" s="521" t="e">
        <f ca="1">+IF(AND(ISNUMBER(OFFSET('Sanitation Data'!$E$11,0,10*ROW('Sanitation Data'!E82))),'Data Summary'!CS88="Yes"),OFFSET('Sanitation Data'!$E$11,0,10*ROW('Sanitation Data'!E82)),NA())</f>
        <v>#N/A</v>
      </c>
      <c r="AE88" s="521" t="e">
        <f ca="1">+IF(AND(ISNUMBER(OFFSET('Sanitation Data'!$E$12,0,10*ROW('Sanitation Data'!E82))),'Data Summary'!CT88="Yes"),OFFSET('Sanitation Data'!$E$12,0,10*ROW('Sanitation Data'!E82)),NA())</f>
        <v>#N/A</v>
      </c>
      <c r="AF88" s="521" t="e">
        <f ca="1">+IF(AND(ISNUMBER(OFFSET('Sanitation Data'!$F$4,0,10*ROW('Sanitation Data'!F82))),'Data Summary'!CU88="Yes"),100-OFFSET('Sanitation Data'!$F$4,0,10*ROW('Sanitation Data'!F82)),NA())</f>
        <v>#N/A</v>
      </c>
      <c r="AG88" s="521" t="e">
        <f ca="1">+IF(AND(ISNUMBER(OFFSET('Sanitation Data'!$F$6,0,10*ROW('Sanitation Data'!F82))),'Data Summary'!CV88="Yes"),OFFSET('Sanitation Data'!$F$6,0,10*ROW('Sanitation Data'!F82)),NA())</f>
        <v>#N/A</v>
      </c>
      <c r="AH88" s="521" t="e">
        <f ca="1">+IF(AND(ISNUMBER(OFFSET('Sanitation Data'!$F$10,0,10*ROW('Sanitation Data'!F82))),'Data Summary'!CW88="Yes"),OFFSET('Sanitation Data'!$F$10,0,10*ROW('Sanitation Data'!F82)),NA())</f>
        <v>#N/A</v>
      </c>
      <c r="AI88" s="521" t="e">
        <f ca="1">+IF(AND(ISNUMBER(OFFSET('Sanitation Data'!$F$11,0,10*ROW('Sanitation Data'!F82))),'Data Summary'!CX88="Yes"),OFFSET('Sanitation Data'!$F$11,0,10*ROW('Sanitation Data'!F82)),NA())</f>
        <v>#N/A</v>
      </c>
      <c r="AJ88" s="521" t="e">
        <f ca="1">+IF(AND(ISNUMBER(OFFSET('Sanitation Data'!$F$12,0,10*ROW('Sanitation Data'!F82))),'Data Summary'!CY88="Yes"),OFFSET('Sanitation Data'!$F$12,0,10*ROW('Sanitation Data'!F82)),NA())</f>
        <v>#N/A</v>
      </c>
      <c r="AK88" s="521" t="e">
        <f ca="1">+IF(AND(ISNUMBER(OFFSET('Sanitation Data'!$G$4,0,10*ROW('Sanitation Data'!G82))),'Data Summary'!CZ88="Yes"),100-OFFSET('Sanitation Data'!$G$4,0,10*ROW('Sanitation Data'!G82)),NA())</f>
        <v>#N/A</v>
      </c>
      <c r="AL88" s="521" t="e">
        <f ca="1">+IF(AND(ISNUMBER(OFFSET('Sanitation Data'!$G$6,0,10*ROW('Sanitation Data'!G82))),'Data Summary'!DA88="Yes"),OFFSET('Sanitation Data'!$G$6,0,10*ROW('Sanitation Data'!G82)),NA())</f>
        <v>#N/A</v>
      </c>
      <c r="AM88" s="521" t="e">
        <f ca="1">+IF(AND(ISNUMBER(OFFSET('Sanitation Data'!$G$10,0,10*ROW('Sanitation Data'!G82))),'Data Summary'!DB88="Yes"),OFFSET('Sanitation Data'!$G$10,0,10*ROW('Sanitation Data'!G82)),NA())</f>
        <v>#N/A</v>
      </c>
      <c r="AN88" s="521" t="e">
        <f ca="1">+IF(AND(ISNUMBER(OFFSET('Sanitation Data'!$G$11,0,10*ROW('Sanitation Data'!G82))),'Data Summary'!DC88="Yes"),OFFSET('Sanitation Data'!$G$11,0,10*ROW('Sanitation Data'!G82)),NA())</f>
        <v>#N/A</v>
      </c>
      <c r="AO88" s="521" t="e">
        <f ca="1">+IF(AND(ISNUMBER(OFFSET('Sanitation Data'!$G$12,0,10*ROW('Sanitation Data'!G82))),'Data Summary'!DD88="Yes"),OFFSET('Sanitation Data'!$G$12,0,10*ROW('Sanitation Data'!G82)),NA())</f>
        <v>#N/A</v>
      </c>
      <c r="AP88" s="521" t="e">
        <f ca="1">+IF(AND(ISNUMBER(OFFSET('Sanitation Data'!$H$4,0,10*ROW('Sanitation Data'!H82))),'Data Summary'!DE88="Yes"),100-OFFSET('Sanitation Data'!$H$4,0,10*ROW('Sanitation Data'!H82)),NA())</f>
        <v>#N/A</v>
      </c>
      <c r="AQ88" s="521" t="e">
        <f ca="1">+IF(AND(ISNUMBER(OFFSET('Sanitation Data'!$H$6,0,10*ROW('Sanitation Data'!H82))),'Data Summary'!DF88="Yes"),OFFSET('Sanitation Data'!$H$6,0,10*ROW('Sanitation Data'!H82)),NA())</f>
        <v>#N/A</v>
      </c>
      <c r="AR88" s="521" t="e">
        <f ca="1">+IF(AND(ISNUMBER(OFFSET('Sanitation Data'!$H$10,0,10*ROW('Sanitation Data'!H82))),'Data Summary'!DG88="Yes"),OFFSET('Sanitation Data'!$H$10,0,10*ROW('Sanitation Data'!H82)),NA())</f>
        <v>#N/A</v>
      </c>
      <c r="AS88" s="521" t="e">
        <f ca="1">+IF(AND(ISNUMBER(OFFSET('Sanitation Data'!$H$11,0,10*ROW('Sanitation Data'!H82))),'Data Summary'!DH88="Yes"),OFFSET('Sanitation Data'!$H$11,0,10*ROW('Sanitation Data'!H82)),NA())</f>
        <v>#N/A</v>
      </c>
      <c r="AT88" s="521" t="e">
        <f ca="1">+IF(AND(ISNUMBER(OFFSET('Sanitation Data'!$H$12,0,10*ROW('Sanitation Data'!H82))),'Data Summary'!DI88="Yes"),OFFSET('Sanitation Data'!$H$12,0,10*ROW('Sanitation Data'!H82)),NA())</f>
        <v>#N/A</v>
      </c>
      <c r="AU88" s="521" t="e">
        <f ca="1">+IF(AND(ISNUMBER(OFFSET('Sanitation Data'!$I$4,0,10*ROW('Sanitation Data'!I82))),'Data Summary'!DJ88="Yes"),100-OFFSET('Sanitation Data'!$I$4,0,10*ROW('Sanitation Data'!I82)),NA())</f>
        <v>#N/A</v>
      </c>
      <c r="AV88" s="521" t="e">
        <f ca="1">+IF(AND(ISNUMBER(OFFSET('Sanitation Data'!$I$6,0,10*ROW('Sanitation Data'!I82))),'Data Summary'!DK88="Yes"),OFFSET('Sanitation Data'!$I$6,0,10*ROW('Sanitation Data'!I82)),NA())</f>
        <v>#N/A</v>
      </c>
      <c r="AW88" s="521" t="e">
        <f ca="1">+IF(AND(ISNUMBER(OFFSET('Sanitation Data'!$I$10,0,10*ROW('Sanitation Data'!I82))),'Data Summary'!DL88="Yes"),OFFSET('Sanitation Data'!$I$10,0,10*ROW('Sanitation Data'!I82)),NA())</f>
        <v>#N/A</v>
      </c>
      <c r="AX88" s="521" t="e">
        <f ca="1">+IF(AND(ISNUMBER(OFFSET('Sanitation Data'!$I$11,0,10*ROW('Sanitation Data'!I82))),'Data Summary'!DM88="Yes"),OFFSET('Sanitation Data'!$I$11,0,10*ROW('Sanitation Data'!I82)),NA())</f>
        <v>#N/A</v>
      </c>
      <c r="AY88" s="521" t="e">
        <f ca="1">+IF(AND(ISNUMBER(OFFSET('Sanitation Data'!$I$12,0,10*ROW('Sanitation Data'!I82))),'Data Summary'!DN88="Yes"),OFFSET('Sanitation Data'!$I$12,0,10*ROW('Sanitation Data'!I82)),NA())</f>
        <v>#N/A</v>
      </c>
      <c r="AZ88" s="522" t="e">
        <f ca="1">+IF(AND(ISNUMBER(OFFSET('Hygiene Data'!$D$5,0,10*ROW('Hygiene Data'!D82))),'Data Summary'!DO88="Yes"),OFFSET('Hygiene Data'!$D$5,0,10*ROW('Hygiene Data'!D82)),NA())</f>
        <v>#N/A</v>
      </c>
      <c r="BA88" s="522" t="e">
        <f ca="1">+IF(AND(ISNUMBER(OFFSET('Hygiene Data'!$D$7,0,10*ROW('Hygiene Data'!D82))),'Data Summary'!DP88="Yes"),OFFSET('Hygiene Data'!$D$7,0,10*ROW('Hygiene Data'!D82)),NA())</f>
        <v>#N/A</v>
      </c>
      <c r="BB88" s="522" t="e">
        <f ca="1">+IF(AND(ISNUMBER(OFFSET('Hygiene Data'!$D$9,0,10*ROW('Hygiene Data'!D82))),'Data Summary'!DQ88="Yes"),OFFSET('Hygiene Data'!$D$9,0,10*ROW('Hygiene Data'!D82)),NA())</f>
        <v>#N/A</v>
      </c>
      <c r="BC88" s="522" t="e">
        <f ca="1">+IF(AND(ISNUMBER(OFFSET('Hygiene Data'!$E$5,0,10*ROW('Hygiene Data'!E82))),'Data Summary'!DR88="Yes"),OFFSET('Hygiene Data'!$E$5,0,10*ROW('Hygiene Data'!E82)),NA())</f>
        <v>#N/A</v>
      </c>
      <c r="BD88" s="522" t="e">
        <f ca="1">+IF(AND(ISNUMBER(OFFSET('Hygiene Data'!$E$7,0,10*ROW('Hygiene Data'!E82))),'Data Summary'!DS88="Yes"),OFFSET('Hygiene Data'!$E$7,0,10*ROW('Hygiene Data'!E82)),NA())</f>
        <v>#N/A</v>
      </c>
      <c r="BE88" s="522" t="e">
        <f ca="1">+IF(AND(ISNUMBER(OFFSET('Hygiene Data'!$E$9,0,10*ROW('Hygiene Data'!E82))),'Data Summary'!DT88="Yes"),OFFSET('Hygiene Data'!$E$9,0,10*ROW('Hygiene Data'!E82)),NA())</f>
        <v>#N/A</v>
      </c>
      <c r="BF88" s="522" t="e">
        <f ca="1">+IF(AND(ISNUMBER(OFFSET('Hygiene Data'!$F$5,0,10*ROW('Hygiene Data'!F82))),'Data Summary'!DU88="Yes"),OFFSET('Hygiene Data'!$F$5,0,10*ROW('Hygiene Data'!F82)),NA())</f>
        <v>#N/A</v>
      </c>
      <c r="BG88" s="522" t="e">
        <f ca="1">+IF(AND(ISNUMBER(OFFSET('Hygiene Data'!$F$7,0,10*ROW('Hygiene Data'!F82))),'Data Summary'!DV88="Yes"),OFFSET('Hygiene Data'!$F$7,0,10*ROW('Hygiene Data'!F82)),NA())</f>
        <v>#N/A</v>
      </c>
      <c r="BH88" s="522" t="e">
        <f ca="1">+IF(AND(ISNUMBER(OFFSET('Hygiene Data'!$F$9,0,10*ROW('Hygiene Data'!F82))),'Data Summary'!DW88="Yes"),OFFSET('Hygiene Data'!$F$9,0,10*ROW('Hygiene Data'!F82)),NA())</f>
        <v>#N/A</v>
      </c>
      <c r="BI88" s="522" t="e">
        <f ca="1">+IF(AND(ISNUMBER(OFFSET('Hygiene Data'!$G$5,0,10*ROW('Hygiene Data'!G82))),'Data Summary'!DX88="Yes"),OFFSET('Hygiene Data'!$G$5,0,10*ROW('Hygiene Data'!G82)),NA())</f>
        <v>#N/A</v>
      </c>
      <c r="BJ88" s="522" t="e">
        <f ca="1">+IF(AND(ISNUMBER(OFFSET('Hygiene Data'!$G$7,0,10*ROW('Hygiene Data'!G82))),'Data Summary'!DY88="Yes"),OFFSET('Hygiene Data'!$G$7,0,10*ROW('Hygiene Data'!G82)),NA())</f>
        <v>#N/A</v>
      </c>
      <c r="BK88" s="522" t="e">
        <f ca="1">+IF(AND(ISNUMBER(OFFSET('Hygiene Data'!$G$9,0,10*ROW('Hygiene Data'!G82))),'Data Summary'!DZ88="Yes"),OFFSET('Hygiene Data'!$G$9,0,10*ROW('Hygiene Data'!G82)),NA())</f>
        <v>#N/A</v>
      </c>
      <c r="BL88" s="522" t="e">
        <f ca="1">+IF(AND(ISNUMBER(OFFSET('Hygiene Data'!$H$5,0,10*ROW('Hygiene Data'!H82))),'Data Summary'!EA88="Yes"),OFFSET('Hygiene Data'!$H$5,0,10*ROW('Hygiene Data'!H82)),NA())</f>
        <v>#N/A</v>
      </c>
      <c r="BM88" s="522" t="e">
        <f ca="1">+IF(AND(ISNUMBER(OFFSET('Hygiene Data'!$H$7,0,10*ROW('Hygiene Data'!H82))),'Data Summary'!EB88="Yes"),OFFSET('Hygiene Data'!$H$7,0,10*ROW('Hygiene Data'!H82)),NA())</f>
        <v>#N/A</v>
      </c>
      <c r="BN88" s="522" t="e">
        <f ca="1">+IF(AND(ISNUMBER(OFFSET('Hygiene Data'!$H$9,0,10*ROW('Hygiene Data'!H82))),'Data Summary'!EC88="Yes"),OFFSET('Hygiene Data'!$H$9,0,10*ROW('Hygiene Data'!H82)),NA())</f>
        <v>#N/A</v>
      </c>
      <c r="BO88" s="522" t="e">
        <f ca="1">+IF(AND(ISNUMBER(OFFSET('Hygiene Data'!$I$5,0,10*ROW('Hygiene Data'!I82))),'Data Summary'!ED88="Yes"),OFFSET('Hygiene Data'!$I$5,0,10*ROW('Hygiene Data'!I82)),NA())</f>
        <v>#N/A</v>
      </c>
      <c r="BP88" s="522" t="e">
        <f ca="1">+IF(AND(ISNUMBER(OFFSET('Hygiene Data'!$I$7,0,10*ROW('Hygiene Data'!I82))),'Data Summary'!EE88="Yes"),OFFSET('Hygiene Data'!$I$7,0,10*ROW('Hygiene Data'!I82)),NA())</f>
        <v>#N/A</v>
      </c>
      <c r="BQ88" s="522" t="e">
        <f ca="1">+IF(AND(ISNUMBER(OFFSET('Hygiene Data'!$I$9,0,10*ROW('Hygiene Data'!I82))),'Data Summary'!EF88="Yes"),OFFSET('Hygiene Data'!$I$9,0,10*ROW('Hygiene Data'!I82)),NA())</f>
        <v>#N/A</v>
      </c>
    </row>
    <row r="89" spans="1:69" x14ac:dyDescent="0.25">
      <c r="A89" s="518" t="e">
        <f ca="1">+RIGHT('Data Summary'!A89,LEN('Data Summary'!A89)-9)</f>
        <v>#VALUE!</v>
      </c>
      <c r="B89" s="492" t="str">
        <f ca="1">+IF(ISTEXT('Data Summary'!B89),'Data Summary'!B89,"")</f>
        <v/>
      </c>
      <c r="C89" s="519" t="e">
        <f ca="1">+VALUE('Data Summary'!C89)</f>
        <v>#VALUE!</v>
      </c>
      <c r="D89" s="520" t="e">
        <f ca="1">+IF(AND(ISNUMBER(OFFSET('Water Data'!$D$4,0,10*ROW('Water Data'!D83))),'Data Summary'!BS89="Yes"),100-OFFSET('Water Data'!$D$4,0,10*ROW('Water Data'!D83)),NA())</f>
        <v>#N/A</v>
      </c>
      <c r="E89" s="520" t="e">
        <f ca="1">+IF(AND(ISNUMBER(OFFSET('Water Data'!$D$6,0,10*ROW('Water Data'!D83))),'Data Summary'!BT89="Yes"),OFFSET('Water Data'!$D$6,0,10*ROW('Water Data'!D83)),NA())</f>
        <v>#N/A</v>
      </c>
      <c r="F89" s="520" t="e">
        <f ca="1">+IF(AND(ISNUMBER(OFFSET('Water Data'!$D$9,0,10*ROW('Water Data'!D83))),'Data Summary'!BU89="Yes"),OFFSET('Water Data'!$D$9,0,10*ROW('Water Data'!D83)),NA())</f>
        <v>#N/A</v>
      </c>
      <c r="G89" s="520" t="e">
        <f ca="1">+IF(AND(ISNUMBER(OFFSET('Water Data'!$E$4,0,10*ROW('Water Data'!E83))),'Data Summary'!BV89="Yes"),100-OFFSET('Water Data'!$E$4,0,10*ROW('Water Data'!E83)),NA())</f>
        <v>#N/A</v>
      </c>
      <c r="H89" s="520" t="e">
        <f ca="1">+IF(AND(ISNUMBER(OFFSET('Water Data'!$E$6,0,10*ROW('Water Data'!E83))),'Data Summary'!BW89="Yes"),OFFSET('Water Data'!$E$6,0,10*ROW('Water Data'!E83)),NA())</f>
        <v>#N/A</v>
      </c>
      <c r="I89" s="520" t="e">
        <f ca="1">+IF(AND(ISNUMBER(OFFSET('Water Data'!$E$9,0,10*ROW('Water Data'!E83))),'Data Summary'!BX89="Yes"),OFFSET('Water Data'!$E$9,0,10*ROW('Water Data'!E83)),NA())</f>
        <v>#N/A</v>
      </c>
      <c r="J89" s="520" t="e">
        <f ca="1">+IF(AND(ISNUMBER(OFFSET('Water Data'!$F$4,0,10*ROW('Water Data'!F83))),'Data Summary'!BY89="Yes"),100-OFFSET('Water Data'!$F$4,0,10*ROW('Water Data'!F83)),NA())</f>
        <v>#N/A</v>
      </c>
      <c r="K89" s="520" t="e">
        <f ca="1">+IF(AND(ISNUMBER(OFFSET('Water Data'!$F$6,0,10*ROW('Water Data'!F83))),'Data Summary'!BZ89="Yes"),OFFSET('Water Data'!$F$6,0,10*ROW('Water Data'!F83)),NA())</f>
        <v>#N/A</v>
      </c>
      <c r="L89" s="520" t="e">
        <f ca="1">+IF(AND(ISNUMBER(OFFSET('Water Data'!$F$9,0,10*ROW('Water Data'!F83))),'Data Summary'!CA89="Yes"),OFFSET('Water Data'!$F$9,0,10*ROW('Water Data'!F83)),NA())</f>
        <v>#N/A</v>
      </c>
      <c r="M89" s="520" t="e">
        <f ca="1">+IF(AND(ISNUMBER(OFFSET('Water Data'!$G$4,0,10*ROW('Water Data'!G83))),'Data Summary'!CB89="Yes"),100-OFFSET('Water Data'!$G$4,0,10*ROW('Water Data'!G83)),NA())</f>
        <v>#N/A</v>
      </c>
      <c r="N89" s="520" t="e">
        <f ca="1">+IF(AND(ISNUMBER(OFFSET('Water Data'!$G$6,0,10*ROW('Water Data'!G83))),'Data Summary'!CC89="Yes"),OFFSET('Water Data'!$G$6,0,10*ROW('Water Data'!G83)),NA())</f>
        <v>#N/A</v>
      </c>
      <c r="O89" s="520" t="e">
        <f ca="1">+IF(AND(ISNUMBER(OFFSET('Water Data'!$G$9,0,10*ROW('Water Data'!G83))),'Data Summary'!CD89="Yes"),OFFSET('Water Data'!$G$9,0,10*ROW('Water Data'!G83)),NA())</f>
        <v>#N/A</v>
      </c>
      <c r="P89" s="520" t="e">
        <f ca="1">+IF(AND(ISNUMBER(OFFSET('Water Data'!$H$4,0,10*ROW('Water Data'!H83))),'Data Summary'!CE89="Yes"),100-OFFSET('Water Data'!$H$4,0,10*ROW('Water Data'!H83)),NA())</f>
        <v>#N/A</v>
      </c>
      <c r="Q89" s="520" t="e">
        <f ca="1">+IF(AND(ISNUMBER(OFFSET('Water Data'!$H$6,0,10*ROW('Water Data'!H83))),'Data Summary'!CF89="Yes"),OFFSET('Water Data'!$H$6,0,10*ROW('Water Data'!H83)),NA())</f>
        <v>#N/A</v>
      </c>
      <c r="R89" s="520" t="e">
        <f ca="1">+IF(AND(ISNUMBER(OFFSET('Water Data'!$H$9,0,10*ROW('Water Data'!H83))),'Data Summary'!CG89="Yes"),OFFSET('Water Data'!$H$9,0,10*ROW('Water Data'!H83)),NA())</f>
        <v>#N/A</v>
      </c>
      <c r="S89" s="520" t="e">
        <f ca="1">+IF(AND(ISNUMBER(OFFSET('Water Data'!$I$4,0,10*ROW('Water Data'!I83))),'Data Summary'!CH89="Yes"),100-OFFSET('Water Data'!$I$4,0,10*ROW('Water Data'!I83)),NA())</f>
        <v>#N/A</v>
      </c>
      <c r="T89" s="520" t="e">
        <f ca="1">+IF(AND(ISNUMBER(OFFSET('Water Data'!$I$6,0,10*ROW('Water Data'!I83))),'Data Summary'!CI89="Yes"),OFFSET('Water Data'!$I$6,0,10*ROW('Water Data'!I83)),NA())</f>
        <v>#N/A</v>
      </c>
      <c r="U89" s="520" t="e">
        <f ca="1">+IF(AND(ISNUMBER(OFFSET('Water Data'!$I$9,0,10*ROW('Water Data'!I83))),'Data Summary'!CJ89="Yes"),OFFSET('Water Data'!$I$9,0,10*ROW('Water Data'!I83)),NA())</f>
        <v>#N/A</v>
      </c>
      <c r="V89" s="521" t="e">
        <f ca="1">+IF(AND(ISNUMBER(OFFSET('Sanitation Data'!$D$4,0,10*ROW('Sanitation Data'!D83))),'Data Summary'!CK89="Yes"),100-OFFSET('Sanitation Data'!$D$4,0,10*ROW('Sanitation Data'!D83)),NA())</f>
        <v>#N/A</v>
      </c>
      <c r="W89" s="521" t="e">
        <f ca="1">+IF(AND(ISNUMBER(OFFSET('Sanitation Data'!$D$6,0,10*ROW('Sanitation Data'!D83))),'Data Summary'!CL89="Yes"),OFFSET('Sanitation Data'!$D$6,0,10*ROW('Sanitation Data'!D83)),NA())</f>
        <v>#N/A</v>
      </c>
      <c r="X89" s="521" t="e">
        <f ca="1">+IF(AND(ISNUMBER(OFFSET('Sanitation Data'!$D$10,0,10*ROW('Sanitation Data'!D83))),'Data Summary'!CM89="Yes"),OFFSET('Sanitation Data'!$D$10,0,10*ROW('Sanitation Data'!D83)),NA())</f>
        <v>#N/A</v>
      </c>
      <c r="Y89" s="521" t="e">
        <f ca="1">+IF(AND(ISNUMBER(OFFSET('Sanitation Data'!$D$11,0,10*ROW('Sanitation Data'!D83))),'Data Summary'!CN89="Yes"),OFFSET('Sanitation Data'!$D$11,0,10*ROW('Sanitation Data'!D83)),NA())</f>
        <v>#N/A</v>
      </c>
      <c r="Z89" s="521" t="e">
        <f ca="1">+IF(AND(ISNUMBER(OFFSET('Sanitation Data'!$D$12,0,10*ROW('Sanitation Data'!D83))),'Data Summary'!CO89="Yes"),OFFSET('Sanitation Data'!$D$12,0,10*ROW('Sanitation Data'!D83)),NA())</f>
        <v>#N/A</v>
      </c>
      <c r="AA89" s="521" t="e">
        <f ca="1">+IF(AND(ISNUMBER(OFFSET('Sanitation Data'!$E$4,0,10*ROW('Sanitation Data'!E83))),'Data Summary'!CP89="Yes"),100-OFFSET('Sanitation Data'!$E$4,0,10*ROW('Sanitation Data'!E83)),NA())</f>
        <v>#N/A</v>
      </c>
      <c r="AB89" s="521" t="e">
        <f ca="1">+IF(AND(ISNUMBER(OFFSET('Sanitation Data'!$E$6,0,10*ROW('Sanitation Data'!E83))),'Data Summary'!CQ89="Yes"),OFFSET('Sanitation Data'!$E$6,0,10*ROW('Sanitation Data'!E83)),NA())</f>
        <v>#N/A</v>
      </c>
      <c r="AC89" s="521" t="e">
        <f ca="1">+IF(AND(ISNUMBER(OFFSET('Sanitation Data'!$E$10,0,10*ROW('Sanitation Data'!E83))),'Data Summary'!CR89="Yes"),OFFSET('Sanitation Data'!$E$10,0,10*ROW('Sanitation Data'!E83)),NA())</f>
        <v>#N/A</v>
      </c>
      <c r="AD89" s="521" t="e">
        <f ca="1">+IF(AND(ISNUMBER(OFFSET('Sanitation Data'!$E$11,0,10*ROW('Sanitation Data'!E83))),'Data Summary'!CS89="Yes"),OFFSET('Sanitation Data'!$E$11,0,10*ROW('Sanitation Data'!E83)),NA())</f>
        <v>#N/A</v>
      </c>
      <c r="AE89" s="521" t="e">
        <f ca="1">+IF(AND(ISNUMBER(OFFSET('Sanitation Data'!$E$12,0,10*ROW('Sanitation Data'!E83))),'Data Summary'!CT89="Yes"),OFFSET('Sanitation Data'!$E$12,0,10*ROW('Sanitation Data'!E83)),NA())</f>
        <v>#N/A</v>
      </c>
      <c r="AF89" s="521" t="e">
        <f ca="1">+IF(AND(ISNUMBER(OFFSET('Sanitation Data'!$F$4,0,10*ROW('Sanitation Data'!F83))),'Data Summary'!CU89="Yes"),100-OFFSET('Sanitation Data'!$F$4,0,10*ROW('Sanitation Data'!F83)),NA())</f>
        <v>#N/A</v>
      </c>
      <c r="AG89" s="521" t="e">
        <f ca="1">+IF(AND(ISNUMBER(OFFSET('Sanitation Data'!$F$6,0,10*ROW('Sanitation Data'!F83))),'Data Summary'!CV89="Yes"),OFFSET('Sanitation Data'!$F$6,0,10*ROW('Sanitation Data'!F83)),NA())</f>
        <v>#N/A</v>
      </c>
      <c r="AH89" s="521" t="e">
        <f ca="1">+IF(AND(ISNUMBER(OFFSET('Sanitation Data'!$F$10,0,10*ROW('Sanitation Data'!F83))),'Data Summary'!CW89="Yes"),OFFSET('Sanitation Data'!$F$10,0,10*ROW('Sanitation Data'!F83)),NA())</f>
        <v>#N/A</v>
      </c>
      <c r="AI89" s="521" t="e">
        <f ca="1">+IF(AND(ISNUMBER(OFFSET('Sanitation Data'!$F$11,0,10*ROW('Sanitation Data'!F83))),'Data Summary'!CX89="Yes"),OFFSET('Sanitation Data'!$F$11,0,10*ROW('Sanitation Data'!F83)),NA())</f>
        <v>#N/A</v>
      </c>
      <c r="AJ89" s="521" t="e">
        <f ca="1">+IF(AND(ISNUMBER(OFFSET('Sanitation Data'!$F$12,0,10*ROW('Sanitation Data'!F83))),'Data Summary'!CY89="Yes"),OFFSET('Sanitation Data'!$F$12,0,10*ROW('Sanitation Data'!F83)),NA())</f>
        <v>#N/A</v>
      </c>
      <c r="AK89" s="521" t="e">
        <f ca="1">+IF(AND(ISNUMBER(OFFSET('Sanitation Data'!$G$4,0,10*ROW('Sanitation Data'!G83))),'Data Summary'!CZ89="Yes"),100-OFFSET('Sanitation Data'!$G$4,0,10*ROW('Sanitation Data'!G83)),NA())</f>
        <v>#N/A</v>
      </c>
      <c r="AL89" s="521" t="e">
        <f ca="1">+IF(AND(ISNUMBER(OFFSET('Sanitation Data'!$G$6,0,10*ROW('Sanitation Data'!G83))),'Data Summary'!DA89="Yes"),OFFSET('Sanitation Data'!$G$6,0,10*ROW('Sanitation Data'!G83)),NA())</f>
        <v>#N/A</v>
      </c>
      <c r="AM89" s="521" t="e">
        <f ca="1">+IF(AND(ISNUMBER(OFFSET('Sanitation Data'!$G$10,0,10*ROW('Sanitation Data'!G83))),'Data Summary'!DB89="Yes"),OFFSET('Sanitation Data'!$G$10,0,10*ROW('Sanitation Data'!G83)),NA())</f>
        <v>#N/A</v>
      </c>
      <c r="AN89" s="521" t="e">
        <f ca="1">+IF(AND(ISNUMBER(OFFSET('Sanitation Data'!$G$11,0,10*ROW('Sanitation Data'!G83))),'Data Summary'!DC89="Yes"),OFFSET('Sanitation Data'!$G$11,0,10*ROW('Sanitation Data'!G83)),NA())</f>
        <v>#N/A</v>
      </c>
      <c r="AO89" s="521" t="e">
        <f ca="1">+IF(AND(ISNUMBER(OFFSET('Sanitation Data'!$G$12,0,10*ROW('Sanitation Data'!G83))),'Data Summary'!DD89="Yes"),OFFSET('Sanitation Data'!$G$12,0,10*ROW('Sanitation Data'!G83)),NA())</f>
        <v>#N/A</v>
      </c>
      <c r="AP89" s="521" t="e">
        <f ca="1">+IF(AND(ISNUMBER(OFFSET('Sanitation Data'!$H$4,0,10*ROW('Sanitation Data'!H83))),'Data Summary'!DE89="Yes"),100-OFFSET('Sanitation Data'!$H$4,0,10*ROW('Sanitation Data'!H83)),NA())</f>
        <v>#N/A</v>
      </c>
      <c r="AQ89" s="521" t="e">
        <f ca="1">+IF(AND(ISNUMBER(OFFSET('Sanitation Data'!$H$6,0,10*ROW('Sanitation Data'!H83))),'Data Summary'!DF89="Yes"),OFFSET('Sanitation Data'!$H$6,0,10*ROW('Sanitation Data'!H83)),NA())</f>
        <v>#N/A</v>
      </c>
      <c r="AR89" s="521" t="e">
        <f ca="1">+IF(AND(ISNUMBER(OFFSET('Sanitation Data'!$H$10,0,10*ROW('Sanitation Data'!H83))),'Data Summary'!DG89="Yes"),OFFSET('Sanitation Data'!$H$10,0,10*ROW('Sanitation Data'!H83)),NA())</f>
        <v>#N/A</v>
      </c>
      <c r="AS89" s="521" t="e">
        <f ca="1">+IF(AND(ISNUMBER(OFFSET('Sanitation Data'!$H$11,0,10*ROW('Sanitation Data'!H83))),'Data Summary'!DH89="Yes"),OFFSET('Sanitation Data'!$H$11,0,10*ROW('Sanitation Data'!H83)),NA())</f>
        <v>#N/A</v>
      </c>
      <c r="AT89" s="521" t="e">
        <f ca="1">+IF(AND(ISNUMBER(OFFSET('Sanitation Data'!$H$12,0,10*ROW('Sanitation Data'!H83))),'Data Summary'!DI89="Yes"),OFFSET('Sanitation Data'!$H$12,0,10*ROW('Sanitation Data'!H83)),NA())</f>
        <v>#N/A</v>
      </c>
      <c r="AU89" s="521" t="e">
        <f ca="1">+IF(AND(ISNUMBER(OFFSET('Sanitation Data'!$I$4,0,10*ROW('Sanitation Data'!I83))),'Data Summary'!DJ89="Yes"),100-OFFSET('Sanitation Data'!$I$4,0,10*ROW('Sanitation Data'!I83)),NA())</f>
        <v>#N/A</v>
      </c>
      <c r="AV89" s="521" t="e">
        <f ca="1">+IF(AND(ISNUMBER(OFFSET('Sanitation Data'!$I$6,0,10*ROW('Sanitation Data'!I83))),'Data Summary'!DK89="Yes"),OFFSET('Sanitation Data'!$I$6,0,10*ROW('Sanitation Data'!I83)),NA())</f>
        <v>#N/A</v>
      </c>
      <c r="AW89" s="521" t="e">
        <f ca="1">+IF(AND(ISNUMBER(OFFSET('Sanitation Data'!$I$10,0,10*ROW('Sanitation Data'!I83))),'Data Summary'!DL89="Yes"),OFFSET('Sanitation Data'!$I$10,0,10*ROW('Sanitation Data'!I83)),NA())</f>
        <v>#N/A</v>
      </c>
      <c r="AX89" s="521" t="e">
        <f ca="1">+IF(AND(ISNUMBER(OFFSET('Sanitation Data'!$I$11,0,10*ROW('Sanitation Data'!I83))),'Data Summary'!DM89="Yes"),OFFSET('Sanitation Data'!$I$11,0,10*ROW('Sanitation Data'!I83)),NA())</f>
        <v>#N/A</v>
      </c>
      <c r="AY89" s="521" t="e">
        <f ca="1">+IF(AND(ISNUMBER(OFFSET('Sanitation Data'!$I$12,0,10*ROW('Sanitation Data'!I83))),'Data Summary'!DN89="Yes"),OFFSET('Sanitation Data'!$I$12,0,10*ROW('Sanitation Data'!I83)),NA())</f>
        <v>#N/A</v>
      </c>
      <c r="AZ89" s="522" t="e">
        <f ca="1">+IF(AND(ISNUMBER(OFFSET('Hygiene Data'!$D$5,0,10*ROW('Hygiene Data'!D83))),'Data Summary'!DO89="Yes"),OFFSET('Hygiene Data'!$D$5,0,10*ROW('Hygiene Data'!D83)),NA())</f>
        <v>#N/A</v>
      </c>
      <c r="BA89" s="522" t="e">
        <f ca="1">+IF(AND(ISNUMBER(OFFSET('Hygiene Data'!$D$7,0,10*ROW('Hygiene Data'!D83))),'Data Summary'!DP89="Yes"),OFFSET('Hygiene Data'!$D$7,0,10*ROW('Hygiene Data'!D83)),NA())</f>
        <v>#N/A</v>
      </c>
      <c r="BB89" s="522" t="e">
        <f ca="1">+IF(AND(ISNUMBER(OFFSET('Hygiene Data'!$D$9,0,10*ROW('Hygiene Data'!D83))),'Data Summary'!DQ89="Yes"),OFFSET('Hygiene Data'!$D$9,0,10*ROW('Hygiene Data'!D83)),NA())</f>
        <v>#N/A</v>
      </c>
      <c r="BC89" s="522" t="e">
        <f ca="1">+IF(AND(ISNUMBER(OFFSET('Hygiene Data'!$E$5,0,10*ROW('Hygiene Data'!E83))),'Data Summary'!DR89="Yes"),OFFSET('Hygiene Data'!$E$5,0,10*ROW('Hygiene Data'!E83)),NA())</f>
        <v>#N/A</v>
      </c>
      <c r="BD89" s="522" t="e">
        <f ca="1">+IF(AND(ISNUMBER(OFFSET('Hygiene Data'!$E$7,0,10*ROW('Hygiene Data'!E83))),'Data Summary'!DS89="Yes"),OFFSET('Hygiene Data'!$E$7,0,10*ROW('Hygiene Data'!E83)),NA())</f>
        <v>#N/A</v>
      </c>
      <c r="BE89" s="522" t="e">
        <f ca="1">+IF(AND(ISNUMBER(OFFSET('Hygiene Data'!$E$9,0,10*ROW('Hygiene Data'!E83))),'Data Summary'!DT89="Yes"),OFFSET('Hygiene Data'!$E$9,0,10*ROW('Hygiene Data'!E83)),NA())</f>
        <v>#N/A</v>
      </c>
      <c r="BF89" s="522" t="e">
        <f ca="1">+IF(AND(ISNUMBER(OFFSET('Hygiene Data'!$F$5,0,10*ROW('Hygiene Data'!F83))),'Data Summary'!DU89="Yes"),OFFSET('Hygiene Data'!$F$5,0,10*ROW('Hygiene Data'!F83)),NA())</f>
        <v>#N/A</v>
      </c>
      <c r="BG89" s="522" t="e">
        <f ca="1">+IF(AND(ISNUMBER(OFFSET('Hygiene Data'!$F$7,0,10*ROW('Hygiene Data'!F83))),'Data Summary'!DV89="Yes"),OFFSET('Hygiene Data'!$F$7,0,10*ROW('Hygiene Data'!F83)),NA())</f>
        <v>#N/A</v>
      </c>
      <c r="BH89" s="522" t="e">
        <f ca="1">+IF(AND(ISNUMBER(OFFSET('Hygiene Data'!$F$9,0,10*ROW('Hygiene Data'!F83))),'Data Summary'!DW89="Yes"),OFFSET('Hygiene Data'!$F$9,0,10*ROW('Hygiene Data'!F83)),NA())</f>
        <v>#N/A</v>
      </c>
      <c r="BI89" s="522" t="e">
        <f ca="1">+IF(AND(ISNUMBER(OFFSET('Hygiene Data'!$G$5,0,10*ROW('Hygiene Data'!G83))),'Data Summary'!DX89="Yes"),OFFSET('Hygiene Data'!$G$5,0,10*ROW('Hygiene Data'!G83)),NA())</f>
        <v>#N/A</v>
      </c>
      <c r="BJ89" s="522" t="e">
        <f ca="1">+IF(AND(ISNUMBER(OFFSET('Hygiene Data'!$G$7,0,10*ROW('Hygiene Data'!G83))),'Data Summary'!DY89="Yes"),OFFSET('Hygiene Data'!$G$7,0,10*ROW('Hygiene Data'!G83)),NA())</f>
        <v>#N/A</v>
      </c>
      <c r="BK89" s="522" t="e">
        <f ca="1">+IF(AND(ISNUMBER(OFFSET('Hygiene Data'!$G$9,0,10*ROW('Hygiene Data'!G83))),'Data Summary'!DZ89="Yes"),OFFSET('Hygiene Data'!$G$9,0,10*ROW('Hygiene Data'!G83)),NA())</f>
        <v>#N/A</v>
      </c>
      <c r="BL89" s="522" t="e">
        <f ca="1">+IF(AND(ISNUMBER(OFFSET('Hygiene Data'!$H$5,0,10*ROW('Hygiene Data'!H83))),'Data Summary'!EA89="Yes"),OFFSET('Hygiene Data'!$H$5,0,10*ROW('Hygiene Data'!H83)),NA())</f>
        <v>#N/A</v>
      </c>
      <c r="BM89" s="522" t="e">
        <f ca="1">+IF(AND(ISNUMBER(OFFSET('Hygiene Data'!$H$7,0,10*ROW('Hygiene Data'!H83))),'Data Summary'!EB89="Yes"),OFFSET('Hygiene Data'!$H$7,0,10*ROW('Hygiene Data'!H83)),NA())</f>
        <v>#N/A</v>
      </c>
      <c r="BN89" s="522" t="e">
        <f ca="1">+IF(AND(ISNUMBER(OFFSET('Hygiene Data'!$H$9,0,10*ROW('Hygiene Data'!H83))),'Data Summary'!EC89="Yes"),OFFSET('Hygiene Data'!$H$9,0,10*ROW('Hygiene Data'!H83)),NA())</f>
        <v>#N/A</v>
      </c>
      <c r="BO89" s="522" t="e">
        <f ca="1">+IF(AND(ISNUMBER(OFFSET('Hygiene Data'!$I$5,0,10*ROW('Hygiene Data'!I83))),'Data Summary'!ED89="Yes"),OFFSET('Hygiene Data'!$I$5,0,10*ROW('Hygiene Data'!I83)),NA())</f>
        <v>#N/A</v>
      </c>
      <c r="BP89" s="522" t="e">
        <f ca="1">+IF(AND(ISNUMBER(OFFSET('Hygiene Data'!$I$7,0,10*ROW('Hygiene Data'!I83))),'Data Summary'!EE89="Yes"),OFFSET('Hygiene Data'!$I$7,0,10*ROW('Hygiene Data'!I83)),NA())</f>
        <v>#N/A</v>
      </c>
      <c r="BQ89" s="522" t="e">
        <f ca="1">+IF(AND(ISNUMBER(OFFSET('Hygiene Data'!$I$9,0,10*ROW('Hygiene Data'!I83))),'Data Summary'!EF89="Yes"),OFFSET('Hygiene Data'!$I$9,0,10*ROW('Hygiene Data'!I83)),NA())</f>
        <v>#N/A</v>
      </c>
    </row>
    <row r="90" spans="1:69" x14ac:dyDescent="0.25">
      <c r="A90" s="518" t="e">
        <f ca="1">+RIGHT('Data Summary'!A90,LEN('Data Summary'!A90)-9)</f>
        <v>#VALUE!</v>
      </c>
      <c r="B90" s="492" t="str">
        <f ca="1">+IF(ISTEXT('Data Summary'!B90),'Data Summary'!B90,"")</f>
        <v/>
      </c>
      <c r="C90" s="519" t="e">
        <f ca="1">+VALUE('Data Summary'!C90)</f>
        <v>#VALUE!</v>
      </c>
      <c r="D90" s="520" t="e">
        <f ca="1">+IF(AND(ISNUMBER(OFFSET('Water Data'!$D$4,0,10*ROW('Water Data'!D84))),'Data Summary'!BS90="Yes"),100-OFFSET('Water Data'!$D$4,0,10*ROW('Water Data'!D84)),NA())</f>
        <v>#N/A</v>
      </c>
      <c r="E90" s="520" t="e">
        <f ca="1">+IF(AND(ISNUMBER(OFFSET('Water Data'!$D$6,0,10*ROW('Water Data'!D84))),'Data Summary'!BT90="Yes"),OFFSET('Water Data'!$D$6,0,10*ROW('Water Data'!D84)),NA())</f>
        <v>#N/A</v>
      </c>
      <c r="F90" s="520" t="e">
        <f ca="1">+IF(AND(ISNUMBER(OFFSET('Water Data'!$D$9,0,10*ROW('Water Data'!D84))),'Data Summary'!BU90="Yes"),OFFSET('Water Data'!$D$9,0,10*ROW('Water Data'!D84)),NA())</f>
        <v>#N/A</v>
      </c>
      <c r="G90" s="520" t="e">
        <f ca="1">+IF(AND(ISNUMBER(OFFSET('Water Data'!$E$4,0,10*ROW('Water Data'!E84))),'Data Summary'!BV90="Yes"),100-OFFSET('Water Data'!$E$4,0,10*ROW('Water Data'!E84)),NA())</f>
        <v>#N/A</v>
      </c>
      <c r="H90" s="520" t="e">
        <f ca="1">+IF(AND(ISNUMBER(OFFSET('Water Data'!$E$6,0,10*ROW('Water Data'!E84))),'Data Summary'!BW90="Yes"),OFFSET('Water Data'!$E$6,0,10*ROW('Water Data'!E84)),NA())</f>
        <v>#N/A</v>
      </c>
      <c r="I90" s="520" t="e">
        <f ca="1">+IF(AND(ISNUMBER(OFFSET('Water Data'!$E$9,0,10*ROW('Water Data'!E84))),'Data Summary'!BX90="Yes"),OFFSET('Water Data'!$E$9,0,10*ROW('Water Data'!E84)),NA())</f>
        <v>#N/A</v>
      </c>
      <c r="J90" s="520" t="e">
        <f ca="1">+IF(AND(ISNUMBER(OFFSET('Water Data'!$F$4,0,10*ROW('Water Data'!F84))),'Data Summary'!BY90="Yes"),100-OFFSET('Water Data'!$F$4,0,10*ROW('Water Data'!F84)),NA())</f>
        <v>#N/A</v>
      </c>
      <c r="K90" s="520" t="e">
        <f ca="1">+IF(AND(ISNUMBER(OFFSET('Water Data'!$F$6,0,10*ROW('Water Data'!F84))),'Data Summary'!BZ90="Yes"),OFFSET('Water Data'!$F$6,0,10*ROW('Water Data'!F84)),NA())</f>
        <v>#N/A</v>
      </c>
      <c r="L90" s="520" t="e">
        <f ca="1">+IF(AND(ISNUMBER(OFFSET('Water Data'!$F$9,0,10*ROW('Water Data'!F84))),'Data Summary'!CA90="Yes"),OFFSET('Water Data'!$F$9,0,10*ROW('Water Data'!F84)),NA())</f>
        <v>#N/A</v>
      </c>
      <c r="M90" s="520" t="e">
        <f ca="1">+IF(AND(ISNUMBER(OFFSET('Water Data'!$G$4,0,10*ROW('Water Data'!G84))),'Data Summary'!CB90="Yes"),100-OFFSET('Water Data'!$G$4,0,10*ROW('Water Data'!G84)),NA())</f>
        <v>#N/A</v>
      </c>
      <c r="N90" s="520" t="e">
        <f ca="1">+IF(AND(ISNUMBER(OFFSET('Water Data'!$G$6,0,10*ROW('Water Data'!G84))),'Data Summary'!CC90="Yes"),OFFSET('Water Data'!$G$6,0,10*ROW('Water Data'!G84)),NA())</f>
        <v>#N/A</v>
      </c>
      <c r="O90" s="520" t="e">
        <f ca="1">+IF(AND(ISNUMBER(OFFSET('Water Data'!$G$9,0,10*ROW('Water Data'!G84))),'Data Summary'!CD90="Yes"),OFFSET('Water Data'!$G$9,0,10*ROW('Water Data'!G84)),NA())</f>
        <v>#N/A</v>
      </c>
      <c r="P90" s="520" t="e">
        <f ca="1">+IF(AND(ISNUMBER(OFFSET('Water Data'!$H$4,0,10*ROW('Water Data'!H84))),'Data Summary'!CE90="Yes"),100-OFFSET('Water Data'!$H$4,0,10*ROW('Water Data'!H84)),NA())</f>
        <v>#N/A</v>
      </c>
      <c r="Q90" s="520" t="e">
        <f ca="1">+IF(AND(ISNUMBER(OFFSET('Water Data'!$H$6,0,10*ROW('Water Data'!H84))),'Data Summary'!CF90="Yes"),OFFSET('Water Data'!$H$6,0,10*ROW('Water Data'!H84)),NA())</f>
        <v>#N/A</v>
      </c>
      <c r="R90" s="520" t="e">
        <f ca="1">+IF(AND(ISNUMBER(OFFSET('Water Data'!$H$9,0,10*ROW('Water Data'!H84))),'Data Summary'!CG90="Yes"),OFFSET('Water Data'!$H$9,0,10*ROW('Water Data'!H84)),NA())</f>
        <v>#N/A</v>
      </c>
      <c r="S90" s="520" t="e">
        <f ca="1">+IF(AND(ISNUMBER(OFFSET('Water Data'!$I$4,0,10*ROW('Water Data'!I84))),'Data Summary'!CH90="Yes"),100-OFFSET('Water Data'!$I$4,0,10*ROW('Water Data'!I84)),NA())</f>
        <v>#N/A</v>
      </c>
      <c r="T90" s="520" t="e">
        <f ca="1">+IF(AND(ISNUMBER(OFFSET('Water Data'!$I$6,0,10*ROW('Water Data'!I84))),'Data Summary'!CI90="Yes"),OFFSET('Water Data'!$I$6,0,10*ROW('Water Data'!I84)),NA())</f>
        <v>#N/A</v>
      </c>
      <c r="U90" s="520" t="e">
        <f ca="1">+IF(AND(ISNUMBER(OFFSET('Water Data'!$I$9,0,10*ROW('Water Data'!I84))),'Data Summary'!CJ90="Yes"),OFFSET('Water Data'!$I$9,0,10*ROW('Water Data'!I84)),NA())</f>
        <v>#N/A</v>
      </c>
      <c r="V90" s="521" t="e">
        <f ca="1">+IF(AND(ISNUMBER(OFFSET('Sanitation Data'!$D$4,0,10*ROW('Sanitation Data'!D84))),'Data Summary'!CK90="Yes"),100-OFFSET('Sanitation Data'!$D$4,0,10*ROW('Sanitation Data'!D84)),NA())</f>
        <v>#N/A</v>
      </c>
      <c r="W90" s="521" t="e">
        <f ca="1">+IF(AND(ISNUMBER(OFFSET('Sanitation Data'!$D$6,0,10*ROW('Sanitation Data'!D84))),'Data Summary'!CL90="Yes"),OFFSET('Sanitation Data'!$D$6,0,10*ROW('Sanitation Data'!D84)),NA())</f>
        <v>#N/A</v>
      </c>
      <c r="X90" s="521" t="e">
        <f ca="1">+IF(AND(ISNUMBER(OFFSET('Sanitation Data'!$D$10,0,10*ROW('Sanitation Data'!D84))),'Data Summary'!CM90="Yes"),OFFSET('Sanitation Data'!$D$10,0,10*ROW('Sanitation Data'!D84)),NA())</f>
        <v>#N/A</v>
      </c>
      <c r="Y90" s="521" t="e">
        <f ca="1">+IF(AND(ISNUMBER(OFFSET('Sanitation Data'!$D$11,0,10*ROW('Sanitation Data'!D84))),'Data Summary'!CN90="Yes"),OFFSET('Sanitation Data'!$D$11,0,10*ROW('Sanitation Data'!D84)),NA())</f>
        <v>#N/A</v>
      </c>
      <c r="Z90" s="521" t="e">
        <f ca="1">+IF(AND(ISNUMBER(OFFSET('Sanitation Data'!$D$12,0,10*ROW('Sanitation Data'!D84))),'Data Summary'!CO90="Yes"),OFFSET('Sanitation Data'!$D$12,0,10*ROW('Sanitation Data'!D84)),NA())</f>
        <v>#N/A</v>
      </c>
      <c r="AA90" s="521" t="e">
        <f ca="1">+IF(AND(ISNUMBER(OFFSET('Sanitation Data'!$E$4,0,10*ROW('Sanitation Data'!E84))),'Data Summary'!CP90="Yes"),100-OFFSET('Sanitation Data'!$E$4,0,10*ROW('Sanitation Data'!E84)),NA())</f>
        <v>#N/A</v>
      </c>
      <c r="AB90" s="521" t="e">
        <f ca="1">+IF(AND(ISNUMBER(OFFSET('Sanitation Data'!$E$6,0,10*ROW('Sanitation Data'!E84))),'Data Summary'!CQ90="Yes"),OFFSET('Sanitation Data'!$E$6,0,10*ROW('Sanitation Data'!E84)),NA())</f>
        <v>#N/A</v>
      </c>
      <c r="AC90" s="521" t="e">
        <f ca="1">+IF(AND(ISNUMBER(OFFSET('Sanitation Data'!$E$10,0,10*ROW('Sanitation Data'!E84))),'Data Summary'!CR90="Yes"),OFFSET('Sanitation Data'!$E$10,0,10*ROW('Sanitation Data'!E84)),NA())</f>
        <v>#N/A</v>
      </c>
      <c r="AD90" s="521" t="e">
        <f ca="1">+IF(AND(ISNUMBER(OFFSET('Sanitation Data'!$E$11,0,10*ROW('Sanitation Data'!E84))),'Data Summary'!CS90="Yes"),OFFSET('Sanitation Data'!$E$11,0,10*ROW('Sanitation Data'!E84)),NA())</f>
        <v>#N/A</v>
      </c>
      <c r="AE90" s="521" t="e">
        <f ca="1">+IF(AND(ISNUMBER(OFFSET('Sanitation Data'!$E$12,0,10*ROW('Sanitation Data'!E84))),'Data Summary'!CT90="Yes"),OFFSET('Sanitation Data'!$E$12,0,10*ROW('Sanitation Data'!E84)),NA())</f>
        <v>#N/A</v>
      </c>
      <c r="AF90" s="521" t="e">
        <f ca="1">+IF(AND(ISNUMBER(OFFSET('Sanitation Data'!$F$4,0,10*ROW('Sanitation Data'!F84))),'Data Summary'!CU90="Yes"),100-OFFSET('Sanitation Data'!$F$4,0,10*ROW('Sanitation Data'!F84)),NA())</f>
        <v>#N/A</v>
      </c>
      <c r="AG90" s="521" t="e">
        <f ca="1">+IF(AND(ISNUMBER(OFFSET('Sanitation Data'!$F$6,0,10*ROW('Sanitation Data'!F84))),'Data Summary'!CV90="Yes"),OFFSET('Sanitation Data'!$F$6,0,10*ROW('Sanitation Data'!F84)),NA())</f>
        <v>#N/A</v>
      </c>
      <c r="AH90" s="521" t="e">
        <f ca="1">+IF(AND(ISNUMBER(OFFSET('Sanitation Data'!$F$10,0,10*ROW('Sanitation Data'!F84))),'Data Summary'!CW90="Yes"),OFFSET('Sanitation Data'!$F$10,0,10*ROW('Sanitation Data'!F84)),NA())</f>
        <v>#N/A</v>
      </c>
      <c r="AI90" s="521" t="e">
        <f ca="1">+IF(AND(ISNUMBER(OFFSET('Sanitation Data'!$F$11,0,10*ROW('Sanitation Data'!F84))),'Data Summary'!CX90="Yes"),OFFSET('Sanitation Data'!$F$11,0,10*ROW('Sanitation Data'!F84)),NA())</f>
        <v>#N/A</v>
      </c>
      <c r="AJ90" s="521" t="e">
        <f ca="1">+IF(AND(ISNUMBER(OFFSET('Sanitation Data'!$F$12,0,10*ROW('Sanitation Data'!F84))),'Data Summary'!CY90="Yes"),OFFSET('Sanitation Data'!$F$12,0,10*ROW('Sanitation Data'!F84)),NA())</f>
        <v>#N/A</v>
      </c>
      <c r="AK90" s="521" t="e">
        <f ca="1">+IF(AND(ISNUMBER(OFFSET('Sanitation Data'!$G$4,0,10*ROW('Sanitation Data'!G84))),'Data Summary'!CZ90="Yes"),100-OFFSET('Sanitation Data'!$G$4,0,10*ROW('Sanitation Data'!G84)),NA())</f>
        <v>#N/A</v>
      </c>
      <c r="AL90" s="521" t="e">
        <f ca="1">+IF(AND(ISNUMBER(OFFSET('Sanitation Data'!$G$6,0,10*ROW('Sanitation Data'!G84))),'Data Summary'!DA90="Yes"),OFFSET('Sanitation Data'!$G$6,0,10*ROW('Sanitation Data'!G84)),NA())</f>
        <v>#N/A</v>
      </c>
      <c r="AM90" s="521" t="e">
        <f ca="1">+IF(AND(ISNUMBER(OFFSET('Sanitation Data'!$G$10,0,10*ROW('Sanitation Data'!G84))),'Data Summary'!DB90="Yes"),OFFSET('Sanitation Data'!$G$10,0,10*ROW('Sanitation Data'!G84)),NA())</f>
        <v>#N/A</v>
      </c>
      <c r="AN90" s="521" t="e">
        <f ca="1">+IF(AND(ISNUMBER(OFFSET('Sanitation Data'!$G$11,0,10*ROW('Sanitation Data'!G84))),'Data Summary'!DC90="Yes"),OFFSET('Sanitation Data'!$G$11,0,10*ROW('Sanitation Data'!G84)),NA())</f>
        <v>#N/A</v>
      </c>
      <c r="AO90" s="521" t="e">
        <f ca="1">+IF(AND(ISNUMBER(OFFSET('Sanitation Data'!$G$12,0,10*ROW('Sanitation Data'!G84))),'Data Summary'!DD90="Yes"),OFFSET('Sanitation Data'!$G$12,0,10*ROW('Sanitation Data'!G84)),NA())</f>
        <v>#N/A</v>
      </c>
      <c r="AP90" s="521" t="e">
        <f ca="1">+IF(AND(ISNUMBER(OFFSET('Sanitation Data'!$H$4,0,10*ROW('Sanitation Data'!H84))),'Data Summary'!DE90="Yes"),100-OFFSET('Sanitation Data'!$H$4,0,10*ROW('Sanitation Data'!H84)),NA())</f>
        <v>#N/A</v>
      </c>
      <c r="AQ90" s="521" t="e">
        <f ca="1">+IF(AND(ISNUMBER(OFFSET('Sanitation Data'!$H$6,0,10*ROW('Sanitation Data'!H84))),'Data Summary'!DF90="Yes"),OFFSET('Sanitation Data'!$H$6,0,10*ROW('Sanitation Data'!H84)),NA())</f>
        <v>#N/A</v>
      </c>
      <c r="AR90" s="521" t="e">
        <f ca="1">+IF(AND(ISNUMBER(OFFSET('Sanitation Data'!$H$10,0,10*ROW('Sanitation Data'!H84))),'Data Summary'!DG90="Yes"),OFFSET('Sanitation Data'!$H$10,0,10*ROW('Sanitation Data'!H84)),NA())</f>
        <v>#N/A</v>
      </c>
      <c r="AS90" s="521" t="e">
        <f ca="1">+IF(AND(ISNUMBER(OFFSET('Sanitation Data'!$H$11,0,10*ROW('Sanitation Data'!H84))),'Data Summary'!DH90="Yes"),OFFSET('Sanitation Data'!$H$11,0,10*ROW('Sanitation Data'!H84)),NA())</f>
        <v>#N/A</v>
      </c>
      <c r="AT90" s="521" t="e">
        <f ca="1">+IF(AND(ISNUMBER(OFFSET('Sanitation Data'!$H$12,0,10*ROW('Sanitation Data'!H84))),'Data Summary'!DI90="Yes"),OFFSET('Sanitation Data'!$H$12,0,10*ROW('Sanitation Data'!H84)),NA())</f>
        <v>#N/A</v>
      </c>
      <c r="AU90" s="521" t="e">
        <f ca="1">+IF(AND(ISNUMBER(OFFSET('Sanitation Data'!$I$4,0,10*ROW('Sanitation Data'!I84))),'Data Summary'!DJ90="Yes"),100-OFFSET('Sanitation Data'!$I$4,0,10*ROW('Sanitation Data'!I84)),NA())</f>
        <v>#N/A</v>
      </c>
      <c r="AV90" s="521" t="e">
        <f ca="1">+IF(AND(ISNUMBER(OFFSET('Sanitation Data'!$I$6,0,10*ROW('Sanitation Data'!I84))),'Data Summary'!DK90="Yes"),OFFSET('Sanitation Data'!$I$6,0,10*ROW('Sanitation Data'!I84)),NA())</f>
        <v>#N/A</v>
      </c>
      <c r="AW90" s="521" t="e">
        <f ca="1">+IF(AND(ISNUMBER(OFFSET('Sanitation Data'!$I$10,0,10*ROW('Sanitation Data'!I84))),'Data Summary'!DL90="Yes"),OFFSET('Sanitation Data'!$I$10,0,10*ROW('Sanitation Data'!I84)),NA())</f>
        <v>#N/A</v>
      </c>
      <c r="AX90" s="521" t="e">
        <f ca="1">+IF(AND(ISNUMBER(OFFSET('Sanitation Data'!$I$11,0,10*ROW('Sanitation Data'!I84))),'Data Summary'!DM90="Yes"),OFFSET('Sanitation Data'!$I$11,0,10*ROW('Sanitation Data'!I84)),NA())</f>
        <v>#N/A</v>
      </c>
      <c r="AY90" s="521" t="e">
        <f ca="1">+IF(AND(ISNUMBER(OFFSET('Sanitation Data'!$I$12,0,10*ROW('Sanitation Data'!I84))),'Data Summary'!DN90="Yes"),OFFSET('Sanitation Data'!$I$12,0,10*ROW('Sanitation Data'!I84)),NA())</f>
        <v>#N/A</v>
      </c>
      <c r="AZ90" s="522" t="e">
        <f ca="1">+IF(AND(ISNUMBER(OFFSET('Hygiene Data'!$D$5,0,10*ROW('Hygiene Data'!D84))),'Data Summary'!DO90="Yes"),OFFSET('Hygiene Data'!$D$5,0,10*ROW('Hygiene Data'!D84)),NA())</f>
        <v>#N/A</v>
      </c>
      <c r="BA90" s="522" t="e">
        <f ca="1">+IF(AND(ISNUMBER(OFFSET('Hygiene Data'!$D$7,0,10*ROW('Hygiene Data'!D84))),'Data Summary'!DP90="Yes"),OFFSET('Hygiene Data'!$D$7,0,10*ROW('Hygiene Data'!D84)),NA())</f>
        <v>#N/A</v>
      </c>
      <c r="BB90" s="522" t="e">
        <f ca="1">+IF(AND(ISNUMBER(OFFSET('Hygiene Data'!$D$9,0,10*ROW('Hygiene Data'!D84))),'Data Summary'!DQ90="Yes"),OFFSET('Hygiene Data'!$D$9,0,10*ROW('Hygiene Data'!D84)),NA())</f>
        <v>#N/A</v>
      </c>
      <c r="BC90" s="522" t="e">
        <f ca="1">+IF(AND(ISNUMBER(OFFSET('Hygiene Data'!$E$5,0,10*ROW('Hygiene Data'!E84))),'Data Summary'!DR90="Yes"),OFFSET('Hygiene Data'!$E$5,0,10*ROW('Hygiene Data'!E84)),NA())</f>
        <v>#N/A</v>
      </c>
      <c r="BD90" s="522" t="e">
        <f ca="1">+IF(AND(ISNUMBER(OFFSET('Hygiene Data'!$E$7,0,10*ROW('Hygiene Data'!E84))),'Data Summary'!DS90="Yes"),OFFSET('Hygiene Data'!$E$7,0,10*ROW('Hygiene Data'!E84)),NA())</f>
        <v>#N/A</v>
      </c>
      <c r="BE90" s="522" t="e">
        <f ca="1">+IF(AND(ISNUMBER(OFFSET('Hygiene Data'!$E$9,0,10*ROW('Hygiene Data'!E84))),'Data Summary'!DT90="Yes"),OFFSET('Hygiene Data'!$E$9,0,10*ROW('Hygiene Data'!E84)),NA())</f>
        <v>#N/A</v>
      </c>
      <c r="BF90" s="522" t="e">
        <f ca="1">+IF(AND(ISNUMBER(OFFSET('Hygiene Data'!$F$5,0,10*ROW('Hygiene Data'!F84))),'Data Summary'!DU90="Yes"),OFFSET('Hygiene Data'!$F$5,0,10*ROW('Hygiene Data'!F84)),NA())</f>
        <v>#N/A</v>
      </c>
      <c r="BG90" s="522" t="e">
        <f ca="1">+IF(AND(ISNUMBER(OFFSET('Hygiene Data'!$F$7,0,10*ROW('Hygiene Data'!F84))),'Data Summary'!DV90="Yes"),OFFSET('Hygiene Data'!$F$7,0,10*ROW('Hygiene Data'!F84)),NA())</f>
        <v>#N/A</v>
      </c>
      <c r="BH90" s="522" t="e">
        <f ca="1">+IF(AND(ISNUMBER(OFFSET('Hygiene Data'!$F$9,0,10*ROW('Hygiene Data'!F84))),'Data Summary'!DW90="Yes"),OFFSET('Hygiene Data'!$F$9,0,10*ROW('Hygiene Data'!F84)),NA())</f>
        <v>#N/A</v>
      </c>
      <c r="BI90" s="522" t="e">
        <f ca="1">+IF(AND(ISNUMBER(OFFSET('Hygiene Data'!$G$5,0,10*ROW('Hygiene Data'!G84))),'Data Summary'!DX90="Yes"),OFFSET('Hygiene Data'!$G$5,0,10*ROW('Hygiene Data'!G84)),NA())</f>
        <v>#N/A</v>
      </c>
      <c r="BJ90" s="522" t="e">
        <f ca="1">+IF(AND(ISNUMBER(OFFSET('Hygiene Data'!$G$7,0,10*ROW('Hygiene Data'!G84))),'Data Summary'!DY90="Yes"),OFFSET('Hygiene Data'!$G$7,0,10*ROW('Hygiene Data'!G84)),NA())</f>
        <v>#N/A</v>
      </c>
      <c r="BK90" s="522" t="e">
        <f ca="1">+IF(AND(ISNUMBER(OFFSET('Hygiene Data'!$G$9,0,10*ROW('Hygiene Data'!G84))),'Data Summary'!DZ90="Yes"),OFFSET('Hygiene Data'!$G$9,0,10*ROW('Hygiene Data'!G84)),NA())</f>
        <v>#N/A</v>
      </c>
      <c r="BL90" s="522" t="e">
        <f ca="1">+IF(AND(ISNUMBER(OFFSET('Hygiene Data'!$H$5,0,10*ROW('Hygiene Data'!H84))),'Data Summary'!EA90="Yes"),OFFSET('Hygiene Data'!$H$5,0,10*ROW('Hygiene Data'!H84)),NA())</f>
        <v>#N/A</v>
      </c>
      <c r="BM90" s="522" t="e">
        <f ca="1">+IF(AND(ISNUMBER(OFFSET('Hygiene Data'!$H$7,0,10*ROW('Hygiene Data'!H84))),'Data Summary'!EB90="Yes"),OFFSET('Hygiene Data'!$H$7,0,10*ROW('Hygiene Data'!H84)),NA())</f>
        <v>#N/A</v>
      </c>
      <c r="BN90" s="522" t="e">
        <f ca="1">+IF(AND(ISNUMBER(OFFSET('Hygiene Data'!$H$9,0,10*ROW('Hygiene Data'!H84))),'Data Summary'!EC90="Yes"),OFFSET('Hygiene Data'!$H$9,0,10*ROW('Hygiene Data'!H84)),NA())</f>
        <v>#N/A</v>
      </c>
      <c r="BO90" s="522" t="e">
        <f ca="1">+IF(AND(ISNUMBER(OFFSET('Hygiene Data'!$I$5,0,10*ROW('Hygiene Data'!I84))),'Data Summary'!ED90="Yes"),OFFSET('Hygiene Data'!$I$5,0,10*ROW('Hygiene Data'!I84)),NA())</f>
        <v>#N/A</v>
      </c>
      <c r="BP90" s="522" t="e">
        <f ca="1">+IF(AND(ISNUMBER(OFFSET('Hygiene Data'!$I$7,0,10*ROW('Hygiene Data'!I84))),'Data Summary'!EE90="Yes"),OFFSET('Hygiene Data'!$I$7,0,10*ROW('Hygiene Data'!I84)),NA())</f>
        <v>#N/A</v>
      </c>
      <c r="BQ90" s="522" t="e">
        <f ca="1">+IF(AND(ISNUMBER(OFFSET('Hygiene Data'!$I$9,0,10*ROW('Hygiene Data'!I84))),'Data Summary'!EF90="Yes"),OFFSET('Hygiene Data'!$I$9,0,10*ROW('Hygiene Data'!I84)),NA())</f>
        <v>#N/A</v>
      </c>
    </row>
    <row r="91" spans="1:69" x14ac:dyDescent="0.25">
      <c r="A91" s="518" t="e">
        <f ca="1">+RIGHT('Data Summary'!A91,LEN('Data Summary'!A91)-9)</f>
        <v>#VALUE!</v>
      </c>
      <c r="B91" s="492" t="str">
        <f ca="1">+IF(ISTEXT('Data Summary'!B91),'Data Summary'!B91,"")</f>
        <v/>
      </c>
      <c r="C91" s="519" t="e">
        <f ca="1">+VALUE('Data Summary'!C91)</f>
        <v>#VALUE!</v>
      </c>
      <c r="D91" s="520" t="e">
        <f ca="1">+IF(AND(ISNUMBER(OFFSET('Water Data'!$D$4,0,10*ROW('Water Data'!D85))),'Data Summary'!BS91="Yes"),100-OFFSET('Water Data'!$D$4,0,10*ROW('Water Data'!D85)),NA())</f>
        <v>#N/A</v>
      </c>
      <c r="E91" s="520" t="e">
        <f ca="1">+IF(AND(ISNUMBER(OFFSET('Water Data'!$D$6,0,10*ROW('Water Data'!D85))),'Data Summary'!BT91="Yes"),OFFSET('Water Data'!$D$6,0,10*ROW('Water Data'!D85)),NA())</f>
        <v>#N/A</v>
      </c>
      <c r="F91" s="520" t="e">
        <f ca="1">+IF(AND(ISNUMBER(OFFSET('Water Data'!$D$9,0,10*ROW('Water Data'!D85))),'Data Summary'!BU91="Yes"),OFFSET('Water Data'!$D$9,0,10*ROW('Water Data'!D85)),NA())</f>
        <v>#N/A</v>
      </c>
      <c r="G91" s="520" t="e">
        <f ca="1">+IF(AND(ISNUMBER(OFFSET('Water Data'!$E$4,0,10*ROW('Water Data'!E85))),'Data Summary'!BV91="Yes"),100-OFFSET('Water Data'!$E$4,0,10*ROW('Water Data'!E85)),NA())</f>
        <v>#N/A</v>
      </c>
      <c r="H91" s="520" t="e">
        <f ca="1">+IF(AND(ISNUMBER(OFFSET('Water Data'!$E$6,0,10*ROW('Water Data'!E85))),'Data Summary'!BW91="Yes"),OFFSET('Water Data'!$E$6,0,10*ROW('Water Data'!E85)),NA())</f>
        <v>#N/A</v>
      </c>
      <c r="I91" s="520" t="e">
        <f ca="1">+IF(AND(ISNUMBER(OFFSET('Water Data'!$E$9,0,10*ROW('Water Data'!E85))),'Data Summary'!BX91="Yes"),OFFSET('Water Data'!$E$9,0,10*ROW('Water Data'!E85)),NA())</f>
        <v>#N/A</v>
      </c>
      <c r="J91" s="520" t="e">
        <f ca="1">+IF(AND(ISNUMBER(OFFSET('Water Data'!$F$4,0,10*ROW('Water Data'!F85))),'Data Summary'!BY91="Yes"),100-OFFSET('Water Data'!$F$4,0,10*ROW('Water Data'!F85)),NA())</f>
        <v>#N/A</v>
      </c>
      <c r="K91" s="520" t="e">
        <f ca="1">+IF(AND(ISNUMBER(OFFSET('Water Data'!$F$6,0,10*ROW('Water Data'!F85))),'Data Summary'!BZ91="Yes"),OFFSET('Water Data'!$F$6,0,10*ROW('Water Data'!F85)),NA())</f>
        <v>#N/A</v>
      </c>
      <c r="L91" s="520" t="e">
        <f ca="1">+IF(AND(ISNUMBER(OFFSET('Water Data'!$F$9,0,10*ROW('Water Data'!F85))),'Data Summary'!CA91="Yes"),OFFSET('Water Data'!$F$9,0,10*ROW('Water Data'!F85)),NA())</f>
        <v>#N/A</v>
      </c>
      <c r="M91" s="520" t="e">
        <f ca="1">+IF(AND(ISNUMBER(OFFSET('Water Data'!$G$4,0,10*ROW('Water Data'!G85))),'Data Summary'!CB91="Yes"),100-OFFSET('Water Data'!$G$4,0,10*ROW('Water Data'!G85)),NA())</f>
        <v>#N/A</v>
      </c>
      <c r="N91" s="520" t="e">
        <f ca="1">+IF(AND(ISNUMBER(OFFSET('Water Data'!$G$6,0,10*ROW('Water Data'!G85))),'Data Summary'!CC91="Yes"),OFFSET('Water Data'!$G$6,0,10*ROW('Water Data'!G85)),NA())</f>
        <v>#N/A</v>
      </c>
      <c r="O91" s="520" t="e">
        <f ca="1">+IF(AND(ISNUMBER(OFFSET('Water Data'!$G$9,0,10*ROW('Water Data'!G85))),'Data Summary'!CD91="Yes"),OFFSET('Water Data'!$G$9,0,10*ROW('Water Data'!G85)),NA())</f>
        <v>#N/A</v>
      </c>
      <c r="P91" s="520" t="e">
        <f ca="1">+IF(AND(ISNUMBER(OFFSET('Water Data'!$H$4,0,10*ROW('Water Data'!H85))),'Data Summary'!CE91="Yes"),100-OFFSET('Water Data'!$H$4,0,10*ROW('Water Data'!H85)),NA())</f>
        <v>#N/A</v>
      </c>
      <c r="Q91" s="520" t="e">
        <f ca="1">+IF(AND(ISNUMBER(OFFSET('Water Data'!$H$6,0,10*ROW('Water Data'!H85))),'Data Summary'!CF91="Yes"),OFFSET('Water Data'!$H$6,0,10*ROW('Water Data'!H85)),NA())</f>
        <v>#N/A</v>
      </c>
      <c r="R91" s="520" t="e">
        <f ca="1">+IF(AND(ISNUMBER(OFFSET('Water Data'!$H$9,0,10*ROW('Water Data'!H85))),'Data Summary'!CG91="Yes"),OFFSET('Water Data'!$H$9,0,10*ROW('Water Data'!H85)),NA())</f>
        <v>#N/A</v>
      </c>
      <c r="S91" s="520" t="e">
        <f ca="1">+IF(AND(ISNUMBER(OFFSET('Water Data'!$I$4,0,10*ROW('Water Data'!I85))),'Data Summary'!CH91="Yes"),100-OFFSET('Water Data'!$I$4,0,10*ROW('Water Data'!I85)),NA())</f>
        <v>#N/A</v>
      </c>
      <c r="T91" s="520" t="e">
        <f ca="1">+IF(AND(ISNUMBER(OFFSET('Water Data'!$I$6,0,10*ROW('Water Data'!I85))),'Data Summary'!CI91="Yes"),OFFSET('Water Data'!$I$6,0,10*ROW('Water Data'!I85)),NA())</f>
        <v>#N/A</v>
      </c>
      <c r="U91" s="520" t="e">
        <f ca="1">+IF(AND(ISNUMBER(OFFSET('Water Data'!$I$9,0,10*ROW('Water Data'!I85))),'Data Summary'!CJ91="Yes"),OFFSET('Water Data'!$I$9,0,10*ROW('Water Data'!I85)),NA())</f>
        <v>#N/A</v>
      </c>
      <c r="V91" s="521" t="e">
        <f ca="1">+IF(AND(ISNUMBER(OFFSET('Sanitation Data'!$D$4,0,10*ROW('Sanitation Data'!D85))),'Data Summary'!CK91="Yes"),100-OFFSET('Sanitation Data'!$D$4,0,10*ROW('Sanitation Data'!D85)),NA())</f>
        <v>#N/A</v>
      </c>
      <c r="W91" s="521" t="e">
        <f ca="1">+IF(AND(ISNUMBER(OFFSET('Sanitation Data'!$D$6,0,10*ROW('Sanitation Data'!D85))),'Data Summary'!CL91="Yes"),OFFSET('Sanitation Data'!$D$6,0,10*ROW('Sanitation Data'!D85)),NA())</f>
        <v>#N/A</v>
      </c>
      <c r="X91" s="521" t="e">
        <f ca="1">+IF(AND(ISNUMBER(OFFSET('Sanitation Data'!$D$10,0,10*ROW('Sanitation Data'!D85))),'Data Summary'!CM91="Yes"),OFFSET('Sanitation Data'!$D$10,0,10*ROW('Sanitation Data'!D85)),NA())</f>
        <v>#N/A</v>
      </c>
      <c r="Y91" s="521" t="e">
        <f ca="1">+IF(AND(ISNUMBER(OFFSET('Sanitation Data'!$D$11,0,10*ROW('Sanitation Data'!D85))),'Data Summary'!CN91="Yes"),OFFSET('Sanitation Data'!$D$11,0,10*ROW('Sanitation Data'!D85)),NA())</f>
        <v>#N/A</v>
      </c>
      <c r="Z91" s="521" t="e">
        <f ca="1">+IF(AND(ISNUMBER(OFFSET('Sanitation Data'!$D$12,0,10*ROW('Sanitation Data'!D85))),'Data Summary'!CO91="Yes"),OFFSET('Sanitation Data'!$D$12,0,10*ROW('Sanitation Data'!D85)),NA())</f>
        <v>#N/A</v>
      </c>
      <c r="AA91" s="521" t="e">
        <f ca="1">+IF(AND(ISNUMBER(OFFSET('Sanitation Data'!$E$4,0,10*ROW('Sanitation Data'!E85))),'Data Summary'!CP91="Yes"),100-OFFSET('Sanitation Data'!$E$4,0,10*ROW('Sanitation Data'!E85)),NA())</f>
        <v>#N/A</v>
      </c>
      <c r="AB91" s="521" t="e">
        <f ca="1">+IF(AND(ISNUMBER(OFFSET('Sanitation Data'!$E$6,0,10*ROW('Sanitation Data'!E85))),'Data Summary'!CQ91="Yes"),OFFSET('Sanitation Data'!$E$6,0,10*ROW('Sanitation Data'!E85)),NA())</f>
        <v>#N/A</v>
      </c>
      <c r="AC91" s="521" t="e">
        <f ca="1">+IF(AND(ISNUMBER(OFFSET('Sanitation Data'!$E$10,0,10*ROW('Sanitation Data'!E85))),'Data Summary'!CR91="Yes"),OFFSET('Sanitation Data'!$E$10,0,10*ROW('Sanitation Data'!E85)),NA())</f>
        <v>#N/A</v>
      </c>
      <c r="AD91" s="521" t="e">
        <f ca="1">+IF(AND(ISNUMBER(OFFSET('Sanitation Data'!$E$11,0,10*ROW('Sanitation Data'!E85))),'Data Summary'!CS91="Yes"),OFFSET('Sanitation Data'!$E$11,0,10*ROW('Sanitation Data'!E85)),NA())</f>
        <v>#N/A</v>
      </c>
      <c r="AE91" s="521" t="e">
        <f ca="1">+IF(AND(ISNUMBER(OFFSET('Sanitation Data'!$E$12,0,10*ROW('Sanitation Data'!E85))),'Data Summary'!CT91="Yes"),OFFSET('Sanitation Data'!$E$12,0,10*ROW('Sanitation Data'!E85)),NA())</f>
        <v>#N/A</v>
      </c>
      <c r="AF91" s="521" t="e">
        <f ca="1">+IF(AND(ISNUMBER(OFFSET('Sanitation Data'!$F$4,0,10*ROW('Sanitation Data'!F85))),'Data Summary'!CU91="Yes"),100-OFFSET('Sanitation Data'!$F$4,0,10*ROW('Sanitation Data'!F85)),NA())</f>
        <v>#N/A</v>
      </c>
      <c r="AG91" s="521" t="e">
        <f ca="1">+IF(AND(ISNUMBER(OFFSET('Sanitation Data'!$F$6,0,10*ROW('Sanitation Data'!F85))),'Data Summary'!CV91="Yes"),OFFSET('Sanitation Data'!$F$6,0,10*ROW('Sanitation Data'!F85)),NA())</f>
        <v>#N/A</v>
      </c>
      <c r="AH91" s="521" t="e">
        <f ca="1">+IF(AND(ISNUMBER(OFFSET('Sanitation Data'!$F$10,0,10*ROW('Sanitation Data'!F85))),'Data Summary'!CW91="Yes"),OFFSET('Sanitation Data'!$F$10,0,10*ROW('Sanitation Data'!F85)),NA())</f>
        <v>#N/A</v>
      </c>
      <c r="AI91" s="521" t="e">
        <f ca="1">+IF(AND(ISNUMBER(OFFSET('Sanitation Data'!$F$11,0,10*ROW('Sanitation Data'!F85))),'Data Summary'!CX91="Yes"),OFFSET('Sanitation Data'!$F$11,0,10*ROW('Sanitation Data'!F85)),NA())</f>
        <v>#N/A</v>
      </c>
      <c r="AJ91" s="521" t="e">
        <f ca="1">+IF(AND(ISNUMBER(OFFSET('Sanitation Data'!$F$12,0,10*ROW('Sanitation Data'!F85))),'Data Summary'!CY91="Yes"),OFFSET('Sanitation Data'!$F$12,0,10*ROW('Sanitation Data'!F85)),NA())</f>
        <v>#N/A</v>
      </c>
      <c r="AK91" s="521" t="e">
        <f ca="1">+IF(AND(ISNUMBER(OFFSET('Sanitation Data'!$G$4,0,10*ROW('Sanitation Data'!G85))),'Data Summary'!CZ91="Yes"),100-OFFSET('Sanitation Data'!$G$4,0,10*ROW('Sanitation Data'!G85)),NA())</f>
        <v>#N/A</v>
      </c>
      <c r="AL91" s="521" t="e">
        <f ca="1">+IF(AND(ISNUMBER(OFFSET('Sanitation Data'!$G$6,0,10*ROW('Sanitation Data'!G85))),'Data Summary'!DA91="Yes"),OFFSET('Sanitation Data'!$G$6,0,10*ROW('Sanitation Data'!G85)),NA())</f>
        <v>#N/A</v>
      </c>
      <c r="AM91" s="521" t="e">
        <f ca="1">+IF(AND(ISNUMBER(OFFSET('Sanitation Data'!$G$10,0,10*ROW('Sanitation Data'!G85))),'Data Summary'!DB91="Yes"),OFFSET('Sanitation Data'!$G$10,0,10*ROW('Sanitation Data'!G85)),NA())</f>
        <v>#N/A</v>
      </c>
      <c r="AN91" s="521" t="e">
        <f ca="1">+IF(AND(ISNUMBER(OFFSET('Sanitation Data'!$G$11,0,10*ROW('Sanitation Data'!G85))),'Data Summary'!DC91="Yes"),OFFSET('Sanitation Data'!$G$11,0,10*ROW('Sanitation Data'!G85)),NA())</f>
        <v>#N/A</v>
      </c>
      <c r="AO91" s="521" t="e">
        <f ca="1">+IF(AND(ISNUMBER(OFFSET('Sanitation Data'!$G$12,0,10*ROW('Sanitation Data'!G85))),'Data Summary'!DD91="Yes"),OFFSET('Sanitation Data'!$G$12,0,10*ROW('Sanitation Data'!G85)),NA())</f>
        <v>#N/A</v>
      </c>
      <c r="AP91" s="521" t="e">
        <f ca="1">+IF(AND(ISNUMBER(OFFSET('Sanitation Data'!$H$4,0,10*ROW('Sanitation Data'!H85))),'Data Summary'!DE91="Yes"),100-OFFSET('Sanitation Data'!$H$4,0,10*ROW('Sanitation Data'!H85)),NA())</f>
        <v>#N/A</v>
      </c>
      <c r="AQ91" s="521" t="e">
        <f ca="1">+IF(AND(ISNUMBER(OFFSET('Sanitation Data'!$H$6,0,10*ROW('Sanitation Data'!H85))),'Data Summary'!DF91="Yes"),OFFSET('Sanitation Data'!$H$6,0,10*ROW('Sanitation Data'!H85)),NA())</f>
        <v>#N/A</v>
      </c>
      <c r="AR91" s="521" t="e">
        <f ca="1">+IF(AND(ISNUMBER(OFFSET('Sanitation Data'!$H$10,0,10*ROW('Sanitation Data'!H85))),'Data Summary'!DG91="Yes"),OFFSET('Sanitation Data'!$H$10,0,10*ROW('Sanitation Data'!H85)),NA())</f>
        <v>#N/A</v>
      </c>
      <c r="AS91" s="521" t="e">
        <f ca="1">+IF(AND(ISNUMBER(OFFSET('Sanitation Data'!$H$11,0,10*ROW('Sanitation Data'!H85))),'Data Summary'!DH91="Yes"),OFFSET('Sanitation Data'!$H$11,0,10*ROW('Sanitation Data'!H85)),NA())</f>
        <v>#N/A</v>
      </c>
      <c r="AT91" s="521" t="e">
        <f ca="1">+IF(AND(ISNUMBER(OFFSET('Sanitation Data'!$H$12,0,10*ROW('Sanitation Data'!H85))),'Data Summary'!DI91="Yes"),OFFSET('Sanitation Data'!$H$12,0,10*ROW('Sanitation Data'!H85)),NA())</f>
        <v>#N/A</v>
      </c>
      <c r="AU91" s="521" t="e">
        <f ca="1">+IF(AND(ISNUMBER(OFFSET('Sanitation Data'!$I$4,0,10*ROW('Sanitation Data'!I85))),'Data Summary'!DJ91="Yes"),100-OFFSET('Sanitation Data'!$I$4,0,10*ROW('Sanitation Data'!I85)),NA())</f>
        <v>#N/A</v>
      </c>
      <c r="AV91" s="521" t="e">
        <f ca="1">+IF(AND(ISNUMBER(OFFSET('Sanitation Data'!$I$6,0,10*ROW('Sanitation Data'!I85))),'Data Summary'!DK91="Yes"),OFFSET('Sanitation Data'!$I$6,0,10*ROW('Sanitation Data'!I85)),NA())</f>
        <v>#N/A</v>
      </c>
      <c r="AW91" s="521" t="e">
        <f ca="1">+IF(AND(ISNUMBER(OFFSET('Sanitation Data'!$I$10,0,10*ROW('Sanitation Data'!I85))),'Data Summary'!DL91="Yes"),OFFSET('Sanitation Data'!$I$10,0,10*ROW('Sanitation Data'!I85)),NA())</f>
        <v>#N/A</v>
      </c>
      <c r="AX91" s="521" t="e">
        <f ca="1">+IF(AND(ISNUMBER(OFFSET('Sanitation Data'!$I$11,0,10*ROW('Sanitation Data'!I85))),'Data Summary'!DM91="Yes"),OFFSET('Sanitation Data'!$I$11,0,10*ROW('Sanitation Data'!I85)),NA())</f>
        <v>#N/A</v>
      </c>
      <c r="AY91" s="521" t="e">
        <f ca="1">+IF(AND(ISNUMBER(OFFSET('Sanitation Data'!$I$12,0,10*ROW('Sanitation Data'!I85))),'Data Summary'!DN91="Yes"),OFFSET('Sanitation Data'!$I$12,0,10*ROW('Sanitation Data'!I85)),NA())</f>
        <v>#N/A</v>
      </c>
      <c r="AZ91" s="522" t="e">
        <f ca="1">+IF(AND(ISNUMBER(OFFSET('Hygiene Data'!$D$5,0,10*ROW('Hygiene Data'!D85))),'Data Summary'!DO91="Yes"),OFFSET('Hygiene Data'!$D$5,0,10*ROW('Hygiene Data'!D85)),NA())</f>
        <v>#N/A</v>
      </c>
      <c r="BA91" s="522" t="e">
        <f ca="1">+IF(AND(ISNUMBER(OFFSET('Hygiene Data'!$D$7,0,10*ROW('Hygiene Data'!D85))),'Data Summary'!DP91="Yes"),OFFSET('Hygiene Data'!$D$7,0,10*ROW('Hygiene Data'!D85)),NA())</f>
        <v>#N/A</v>
      </c>
      <c r="BB91" s="522" t="e">
        <f ca="1">+IF(AND(ISNUMBER(OFFSET('Hygiene Data'!$D$9,0,10*ROW('Hygiene Data'!D85))),'Data Summary'!DQ91="Yes"),OFFSET('Hygiene Data'!$D$9,0,10*ROW('Hygiene Data'!D85)),NA())</f>
        <v>#N/A</v>
      </c>
      <c r="BC91" s="522" t="e">
        <f ca="1">+IF(AND(ISNUMBER(OFFSET('Hygiene Data'!$E$5,0,10*ROW('Hygiene Data'!E85))),'Data Summary'!DR91="Yes"),OFFSET('Hygiene Data'!$E$5,0,10*ROW('Hygiene Data'!E85)),NA())</f>
        <v>#N/A</v>
      </c>
      <c r="BD91" s="522" t="e">
        <f ca="1">+IF(AND(ISNUMBER(OFFSET('Hygiene Data'!$E$7,0,10*ROW('Hygiene Data'!E85))),'Data Summary'!DS91="Yes"),OFFSET('Hygiene Data'!$E$7,0,10*ROW('Hygiene Data'!E85)),NA())</f>
        <v>#N/A</v>
      </c>
      <c r="BE91" s="522" t="e">
        <f ca="1">+IF(AND(ISNUMBER(OFFSET('Hygiene Data'!$E$9,0,10*ROW('Hygiene Data'!E85))),'Data Summary'!DT91="Yes"),OFFSET('Hygiene Data'!$E$9,0,10*ROW('Hygiene Data'!E85)),NA())</f>
        <v>#N/A</v>
      </c>
      <c r="BF91" s="522" t="e">
        <f ca="1">+IF(AND(ISNUMBER(OFFSET('Hygiene Data'!$F$5,0,10*ROW('Hygiene Data'!F85))),'Data Summary'!DU91="Yes"),OFFSET('Hygiene Data'!$F$5,0,10*ROW('Hygiene Data'!F85)),NA())</f>
        <v>#N/A</v>
      </c>
      <c r="BG91" s="522" t="e">
        <f ca="1">+IF(AND(ISNUMBER(OFFSET('Hygiene Data'!$F$7,0,10*ROW('Hygiene Data'!F85))),'Data Summary'!DV91="Yes"),OFFSET('Hygiene Data'!$F$7,0,10*ROW('Hygiene Data'!F85)),NA())</f>
        <v>#N/A</v>
      </c>
      <c r="BH91" s="522" t="e">
        <f ca="1">+IF(AND(ISNUMBER(OFFSET('Hygiene Data'!$F$9,0,10*ROW('Hygiene Data'!F85))),'Data Summary'!DW91="Yes"),OFFSET('Hygiene Data'!$F$9,0,10*ROW('Hygiene Data'!F85)),NA())</f>
        <v>#N/A</v>
      </c>
      <c r="BI91" s="522" t="e">
        <f ca="1">+IF(AND(ISNUMBER(OFFSET('Hygiene Data'!$G$5,0,10*ROW('Hygiene Data'!G85))),'Data Summary'!DX91="Yes"),OFFSET('Hygiene Data'!$G$5,0,10*ROW('Hygiene Data'!G85)),NA())</f>
        <v>#N/A</v>
      </c>
      <c r="BJ91" s="522" t="e">
        <f ca="1">+IF(AND(ISNUMBER(OFFSET('Hygiene Data'!$G$7,0,10*ROW('Hygiene Data'!G85))),'Data Summary'!DY91="Yes"),OFFSET('Hygiene Data'!$G$7,0,10*ROW('Hygiene Data'!G85)),NA())</f>
        <v>#N/A</v>
      </c>
      <c r="BK91" s="522" t="e">
        <f ca="1">+IF(AND(ISNUMBER(OFFSET('Hygiene Data'!$G$9,0,10*ROW('Hygiene Data'!G85))),'Data Summary'!DZ91="Yes"),OFFSET('Hygiene Data'!$G$9,0,10*ROW('Hygiene Data'!G85)),NA())</f>
        <v>#N/A</v>
      </c>
      <c r="BL91" s="522" t="e">
        <f ca="1">+IF(AND(ISNUMBER(OFFSET('Hygiene Data'!$H$5,0,10*ROW('Hygiene Data'!H85))),'Data Summary'!EA91="Yes"),OFFSET('Hygiene Data'!$H$5,0,10*ROW('Hygiene Data'!H85)),NA())</f>
        <v>#N/A</v>
      </c>
      <c r="BM91" s="522" t="e">
        <f ca="1">+IF(AND(ISNUMBER(OFFSET('Hygiene Data'!$H$7,0,10*ROW('Hygiene Data'!H85))),'Data Summary'!EB91="Yes"),OFFSET('Hygiene Data'!$H$7,0,10*ROW('Hygiene Data'!H85)),NA())</f>
        <v>#N/A</v>
      </c>
      <c r="BN91" s="522" t="e">
        <f ca="1">+IF(AND(ISNUMBER(OFFSET('Hygiene Data'!$H$9,0,10*ROW('Hygiene Data'!H85))),'Data Summary'!EC91="Yes"),OFFSET('Hygiene Data'!$H$9,0,10*ROW('Hygiene Data'!H85)),NA())</f>
        <v>#N/A</v>
      </c>
      <c r="BO91" s="522" t="e">
        <f ca="1">+IF(AND(ISNUMBER(OFFSET('Hygiene Data'!$I$5,0,10*ROW('Hygiene Data'!I85))),'Data Summary'!ED91="Yes"),OFFSET('Hygiene Data'!$I$5,0,10*ROW('Hygiene Data'!I85)),NA())</f>
        <v>#N/A</v>
      </c>
      <c r="BP91" s="522" t="e">
        <f ca="1">+IF(AND(ISNUMBER(OFFSET('Hygiene Data'!$I$7,0,10*ROW('Hygiene Data'!I85))),'Data Summary'!EE91="Yes"),OFFSET('Hygiene Data'!$I$7,0,10*ROW('Hygiene Data'!I85)),NA())</f>
        <v>#N/A</v>
      </c>
      <c r="BQ91" s="522" t="e">
        <f ca="1">+IF(AND(ISNUMBER(OFFSET('Hygiene Data'!$I$9,0,10*ROW('Hygiene Data'!I85))),'Data Summary'!EF91="Yes"),OFFSET('Hygiene Data'!$I$9,0,10*ROW('Hygiene Data'!I85)),NA())</f>
        <v>#N/A</v>
      </c>
    </row>
    <row r="92" spans="1:69" x14ac:dyDescent="0.25">
      <c r="A92" s="518" t="e">
        <f ca="1">+RIGHT('Data Summary'!A92,LEN('Data Summary'!A92)-9)</f>
        <v>#VALUE!</v>
      </c>
      <c r="B92" s="492" t="str">
        <f ca="1">+IF(ISTEXT('Data Summary'!B92),'Data Summary'!B92,"")</f>
        <v/>
      </c>
      <c r="C92" s="519" t="e">
        <f ca="1">+VALUE('Data Summary'!C92)</f>
        <v>#VALUE!</v>
      </c>
      <c r="D92" s="520" t="e">
        <f ca="1">+IF(AND(ISNUMBER(OFFSET('Water Data'!$D$4,0,10*ROW('Water Data'!D86))),'Data Summary'!BS92="Yes"),100-OFFSET('Water Data'!$D$4,0,10*ROW('Water Data'!D86)),NA())</f>
        <v>#N/A</v>
      </c>
      <c r="E92" s="520" t="e">
        <f ca="1">+IF(AND(ISNUMBER(OFFSET('Water Data'!$D$6,0,10*ROW('Water Data'!D86))),'Data Summary'!BT92="Yes"),OFFSET('Water Data'!$D$6,0,10*ROW('Water Data'!D86)),NA())</f>
        <v>#N/A</v>
      </c>
      <c r="F92" s="520" t="e">
        <f ca="1">+IF(AND(ISNUMBER(OFFSET('Water Data'!$D$9,0,10*ROW('Water Data'!D86))),'Data Summary'!BU92="Yes"),OFFSET('Water Data'!$D$9,0,10*ROW('Water Data'!D86)),NA())</f>
        <v>#N/A</v>
      </c>
      <c r="G92" s="520" t="e">
        <f ca="1">+IF(AND(ISNUMBER(OFFSET('Water Data'!$E$4,0,10*ROW('Water Data'!E86))),'Data Summary'!BV92="Yes"),100-OFFSET('Water Data'!$E$4,0,10*ROW('Water Data'!E86)),NA())</f>
        <v>#N/A</v>
      </c>
      <c r="H92" s="520" t="e">
        <f ca="1">+IF(AND(ISNUMBER(OFFSET('Water Data'!$E$6,0,10*ROW('Water Data'!E86))),'Data Summary'!BW92="Yes"),OFFSET('Water Data'!$E$6,0,10*ROW('Water Data'!E86)),NA())</f>
        <v>#N/A</v>
      </c>
      <c r="I92" s="520" t="e">
        <f ca="1">+IF(AND(ISNUMBER(OFFSET('Water Data'!$E$9,0,10*ROW('Water Data'!E86))),'Data Summary'!BX92="Yes"),OFFSET('Water Data'!$E$9,0,10*ROW('Water Data'!E86)),NA())</f>
        <v>#N/A</v>
      </c>
      <c r="J92" s="520" t="e">
        <f ca="1">+IF(AND(ISNUMBER(OFFSET('Water Data'!$F$4,0,10*ROW('Water Data'!F86))),'Data Summary'!BY92="Yes"),100-OFFSET('Water Data'!$F$4,0,10*ROW('Water Data'!F86)),NA())</f>
        <v>#N/A</v>
      </c>
      <c r="K92" s="520" t="e">
        <f ca="1">+IF(AND(ISNUMBER(OFFSET('Water Data'!$F$6,0,10*ROW('Water Data'!F86))),'Data Summary'!BZ92="Yes"),OFFSET('Water Data'!$F$6,0,10*ROW('Water Data'!F86)),NA())</f>
        <v>#N/A</v>
      </c>
      <c r="L92" s="520" t="e">
        <f ca="1">+IF(AND(ISNUMBER(OFFSET('Water Data'!$F$9,0,10*ROW('Water Data'!F86))),'Data Summary'!CA92="Yes"),OFFSET('Water Data'!$F$9,0,10*ROW('Water Data'!F86)),NA())</f>
        <v>#N/A</v>
      </c>
      <c r="M92" s="520" t="e">
        <f ca="1">+IF(AND(ISNUMBER(OFFSET('Water Data'!$G$4,0,10*ROW('Water Data'!G86))),'Data Summary'!CB92="Yes"),100-OFFSET('Water Data'!$G$4,0,10*ROW('Water Data'!G86)),NA())</f>
        <v>#N/A</v>
      </c>
      <c r="N92" s="520" t="e">
        <f ca="1">+IF(AND(ISNUMBER(OFFSET('Water Data'!$G$6,0,10*ROW('Water Data'!G86))),'Data Summary'!CC92="Yes"),OFFSET('Water Data'!$G$6,0,10*ROW('Water Data'!G86)),NA())</f>
        <v>#N/A</v>
      </c>
      <c r="O92" s="520" t="e">
        <f ca="1">+IF(AND(ISNUMBER(OFFSET('Water Data'!$G$9,0,10*ROW('Water Data'!G86))),'Data Summary'!CD92="Yes"),OFFSET('Water Data'!$G$9,0,10*ROW('Water Data'!G86)),NA())</f>
        <v>#N/A</v>
      </c>
      <c r="P92" s="520" t="e">
        <f ca="1">+IF(AND(ISNUMBER(OFFSET('Water Data'!$H$4,0,10*ROW('Water Data'!H86))),'Data Summary'!CE92="Yes"),100-OFFSET('Water Data'!$H$4,0,10*ROW('Water Data'!H86)),NA())</f>
        <v>#N/A</v>
      </c>
      <c r="Q92" s="520" t="e">
        <f ca="1">+IF(AND(ISNUMBER(OFFSET('Water Data'!$H$6,0,10*ROW('Water Data'!H86))),'Data Summary'!CF92="Yes"),OFFSET('Water Data'!$H$6,0,10*ROW('Water Data'!H86)),NA())</f>
        <v>#N/A</v>
      </c>
      <c r="R92" s="520" t="e">
        <f ca="1">+IF(AND(ISNUMBER(OFFSET('Water Data'!$H$9,0,10*ROW('Water Data'!H86))),'Data Summary'!CG92="Yes"),OFFSET('Water Data'!$H$9,0,10*ROW('Water Data'!H86)),NA())</f>
        <v>#N/A</v>
      </c>
      <c r="S92" s="520" t="e">
        <f ca="1">+IF(AND(ISNUMBER(OFFSET('Water Data'!$I$4,0,10*ROW('Water Data'!I86))),'Data Summary'!CH92="Yes"),100-OFFSET('Water Data'!$I$4,0,10*ROW('Water Data'!I86)),NA())</f>
        <v>#N/A</v>
      </c>
      <c r="T92" s="520" t="e">
        <f ca="1">+IF(AND(ISNUMBER(OFFSET('Water Data'!$I$6,0,10*ROW('Water Data'!I86))),'Data Summary'!CI92="Yes"),OFFSET('Water Data'!$I$6,0,10*ROW('Water Data'!I86)),NA())</f>
        <v>#N/A</v>
      </c>
      <c r="U92" s="520" t="e">
        <f ca="1">+IF(AND(ISNUMBER(OFFSET('Water Data'!$I$9,0,10*ROW('Water Data'!I86))),'Data Summary'!CJ92="Yes"),OFFSET('Water Data'!$I$9,0,10*ROW('Water Data'!I86)),NA())</f>
        <v>#N/A</v>
      </c>
      <c r="V92" s="521" t="e">
        <f ca="1">+IF(AND(ISNUMBER(OFFSET('Sanitation Data'!$D$4,0,10*ROW('Sanitation Data'!D86))),'Data Summary'!CK92="Yes"),100-OFFSET('Sanitation Data'!$D$4,0,10*ROW('Sanitation Data'!D86)),NA())</f>
        <v>#N/A</v>
      </c>
      <c r="W92" s="521" t="e">
        <f ca="1">+IF(AND(ISNUMBER(OFFSET('Sanitation Data'!$D$6,0,10*ROW('Sanitation Data'!D86))),'Data Summary'!CL92="Yes"),OFFSET('Sanitation Data'!$D$6,0,10*ROW('Sanitation Data'!D86)),NA())</f>
        <v>#N/A</v>
      </c>
      <c r="X92" s="521" t="e">
        <f ca="1">+IF(AND(ISNUMBER(OFFSET('Sanitation Data'!$D$10,0,10*ROW('Sanitation Data'!D86))),'Data Summary'!CM92="Yes"),OFFSET('Sanitation Data'!$D$10,0,10*ROW('Sanitation Data'!D86)),NA())</f>
        <v>#N/A</v>
      </c>
      <c r="Y92" s="521" t="e">
        <f ca="1">+IF(AND(ISNUMBER(OFFSET('Sanitation Data'!$D$11,0,10*ROW('Sanitation Data'!D86))),'Data Summary'!CN92="Yes"),OFFSET('Sanitation Data'!$D$11,0,10*ROW('Sanitation Data'!D86)),NA())</f>
        <v>#N/A</v>
      </c>
      <c r="Z92" s="521" t="e">
        <f ca="1">+IF(AND(ISNUMBER(OFFSET('Sanitation Data'!$D$12,0,10*ROW('Sanitation Data'!D86))),'Data Summary'!CO92="Yes"),OFFSET('Sanitation Data'!$D$12,0,10*ROW('Sanitation Data'!D86)),NA())</f>
        <v>#N/A</v>
      </c>
      <c r="AA92" s="521" t="e">
        <f ca="1">+IF(AND(ISNUMBER(OFFSET('Sanitation Data'!$E$4,0,10*ROW('Sanitation Data'!E86))),'Data Summary'!CP92="Yes"),100-OFFSET('Sanitation Data'!$E$4,0,10*ROW('Sanitation Data'!E86)),NA())</f>
        <v>#N/A</v>
      </c>
      <c r="AB92" s="521" t="e">
        <f ca="1">+IF(AND(ISNUMBER(OFFSET('Sanitation Data'!$E$6,0,10*ROW('Sanitation Data'!E86))),'Data Summary'!CQ92="Yes"),OFFSET('Sanitation Data'!$E$6,0,10*ROW('Sanitation Data'!E86)),NA())</f>
        <v>#N/A</v>
      </c>
      <c r="AC92" s="521" t="e">
        <f ca="1">+IF(AND(ISNUMBER(OFFSET('Sanitation Data'!$E$10,0,10*ROW('Sanitation Data'!E86))),'Data Summary'!CR92="Yes"),OFFSET('Sanitation Data'!$E$10,0,10*ROW('Sanitation Data'!E86)),NA())</f>
        <v>#N/A</v>
      </c>
      <c r="AD92" s="521" t="e">
        <f ca="1">+IF(AND(ISNUMBER(OFFSET('Sanitation Data'!$E$11,0,10*ROW('Sanitation Data'!E86))),'Data Summary'!CS92="Yes"),OFFSET('Sanitation Data'!$E$11,0,10*ROW('Sanitation Data'!E86)),NA())</f>
        <v>#N/A</v>
      </c>
      <c r="AE92" s="521" t="e">
        <f ca="1">+IF(AND(ISNUMBER(OFFSET('Sanitation Data'!$E$12,0,10*ROW('Sanitation Data'!E86))),'Data Summary'!CT92="Yes"),OFFSET('Sanitation Data'!$E$12,0,10*ROW('Sanitation Data'!E86)),NA())</f>
        <v>#N/A</v>
      </c>
      <c r="AF92" s="521" t="e">
        <f ca="1">+IF(AND(ISNUMBER(OFFSET('Sanitation Data'!$F$4,0,10*ROW('Sanitation Data'!F86))),'Data Summary'!CU92="Yes"),100-OFFSET('Sanitation Data'!$F$4,0,10*ROW('Sanitation Data'!F86)),NA())</f>
        <v>#N/A</v>
      </c>
      <c r="AG92" s="521" t="e">
        <f ca="1">+IF(AND(ISNUMBER(OFFSET('Sanitation Data'!$F$6,0,10*ROW('Sanitation Data'!F86))),'Data Summary'!CV92="Yes"),OFFSET('Sanitation Data'!$F$6,0,10*ROW('Sanitation Data'!F86)),NA())</f>
        <v>#N/A</v>
      </c>
      <c r="AH92" s="521" t="e">
        <f ca="1">+IF(AND(ISNUMBER(OFFSET('Sanitation Data'!$F$10,0,10*ROW('Sanitation Data'!F86))),'Data Summary'!CW92="Yes"),OFFSET('Sanitation Data'!$F$10,0,10*ROW('Sanitation Data'!F86)),NA())</f>
        <v>#N/A</v>
      </c>
      <c r="AI92" s="521" t="e">
        <f ca="1">+IF(AND(ISNUMBER(OFFSET('Sanitation Data'!$F$11,0,10*ROW('Sanitation Data'!F86))),'Data Summary'!CX92="Yes"),OFFSET('Sanitation Data'!$F$11,0,10*ROW('Sanitation Data'!F86)),NA())</f>
        <v>#N/A</v>
      </c>
      <c r="AJ92" s="521" t="e">
        <f ca="1">+IF(AND(ISNUMBER(OFFSET('Sanitation Data'!$F$12,0,10*ROW('Sanitation Data'!F86))),'Data Summary'!CY92="Yes"),OFFSET('Sanitation Data'!$F$12,0,10*ROW('Sanitation Data'!F86)),NA())</f>
        <v>#N/A</v>
      </c>
      <c r="AK92" s="521" t="e">
        <f ca="1">+IF(AND(ISNUMBER(OFFSET('Sanitation Data'!$G$4,0,10*ROW('Sanitation Data'!G86))),'Data Summary'!CZ92="Yes"),100-OFFSET('Sanitation Data'!$G$4,0,10*ROW('Sanitation Data'!G86)),NA())</f>
        <v>#N/A</v>
      </c>
      <c r="AL92" s="521" t="e">
        <f ca="1">+IF(AND(ISNUMBER(OFFSET('Sanitation Data'!$G$6,0,10*ROW('Sanitation Data'!G86))),'Data Summary'!DA92="Yes"),OFFSET('Sanitation Data'!$G$6,0,10*ROW('Sanitation Data'!G86)),NA())</f>
        <v>#N/A</v>
      </c>
      <c r="AM92" s="521" t="e">
        <f ca="1">+IF(AND(ISNUMBER(OFFSET('Sanitation Data'!$G$10,0,10*ROW('Sanitation Data'!G86))),'Data Summary'!DB92="Yes"),OFFSET('Sanitation Data'!$G$10,0,10*ROW('Sanitation Data'!G86)),NA())</f>
        <v>#N/A</v>
      </c>
      <c r="AN92" s="521" t="e">
        <f ca="1">+IF(AND(ISNUMBER(OFFSET('Sanitation Data'!$G$11,0,10*ROW('Sanitation Data'!G86))),'Data Summary'!DC92="Yes"),OFFSET('Sanitation Data'!$G$11,0,10*ROW('Sanitation Data'!G86)),NA())</f>
        <v>#N/A</v>
      </c>
      <c r="AO92" s="521" t="e">
        <f ca="1">+IF(AND(ISNUMBER(OFFSET('Sanitation Data'!$G$12,0,10*ROW('Sanitation Data'!G86))),'Data Summary'!DD92="Yes"),OFFSET('Sanitation Data'!$G$12,0,10*ROW('Sanitation Data'!G86)),NA())</f>
        <v>#N/A</v>
      </c>
      <c r="AP92" s="521" t="e">
        <f ca="1">+IF(AND(ISNUMBER(OFFSET('Sanitation Data'!$H$4,0,10*ROW('Sanitation Data'!H86))),'Data Summary'!DE92="Yes"),100-OFFSET('Sanitation Data'!$H$4,0,10*ROW('Sanitation Data'!H86)),NA())</f>
        <v>#N/A</v>
      </c>
      <c r="AQ92" s="521" t="e">
        <f ca="1">+IF(AND(ISNUMBER(OFFSET('Sanitation Data'!$H$6,0,10*ROW('Sanitation Data'!H86))),'Data Summary'!DF92="Yes"),OFFSET('Sanitation Data'!$H$6,0,10*ROW('Sanitation Data'!H86)),NA())</f>
        <v>#N/A</v>
      </c>
      <c r="AR92" s="521" t="e">
        <f ca="1">+IF(AND(ISNUMBER(OFFSET('Sanitation Data'!$H$10,0,10*ROW('Sanitation Data'!H86))),'Data Summary'!DG92="Yes"),OFFSET('Sanitation Data'!$H$10,0,10*ROW('Sanitation Data'!H86)),NA())</f>
        <v>#N/A</v>
      </c>
      <c r="AS92" s="521" t="e">
        <f ca="1">+IF(AND(ISNUMBER(OFFSET('Sanitation Data'!$H$11,0,10*ROW('Sanitation Data'!H86))),'Data Summary'!DH92="Yes"),OFFSET('Sanitation Data'!$H$11,0,10*ROW('Sanitation Data'!H86)),NA())</f>
        <v>#N/A</v>
      </c>
      <c r="AT92" s="521" t="e">
        <f ca="1">+IF(AND(ISNUMBER(OFFSET('Sanitation Data'!$H$12,0,10*ROW('Sanitation Data'!H86))),'Data Summary'!DI92="Yes"),OFFSET('Sanitation Data'!$H$12,0,10*ROW('Sanitation Data'!H86)),NA())</f>
        <v>#N/A</v>
      </c>
      <c r="AU92" s="521" t="e">
        <f ca="1">+IF(AND(ISNUMBER(OFFSET('Sanitation Data'!$I$4,0,10*ROW('Sanitation Data'!I86))),'Data Summary'!DJ92="Yes"),100-OFFSET('Sanitation Data'!$I$4,0,10*ROW('Sanitation Data'!I86)),NA())</f>
        <v>#N/A</v>
      </c>
      <c r="AV92" s="521" t="e">
        <f ca="1">+IF(AND(ISNUMBER(OFFSET('Sanitation Data'!$I$6,0,10*ROW('Sanitation Data'!I86))),'Data Summary'!DK92="Yes"),OFFSET('Sanitation Data'!$I$6,0,10*ROW('Sanitation Data'!I86)),NA())</f>
        <v>#N/A</v>
      </c>
      <c r="AW92" s="521" t="e">
        <f ca="1">+IF(AND(ISNUMBER(OFFSET('Sanitation Data'!$I$10,0,10*ROW('Sanitation Data'!I86))),'Data Summary'!DL92="Yes"),OFFSET('Sanitation Data'!$I$10,0,10*ROW('Sanitation Data'!I86)),NA())</f>
        <v>#N/A</v>
      </c>
      <c r="AX92" s="521" t="e">
        <f ca="1">+IF(AND(ISNUMBER(OFFSET('Sanitation Data'!$I$11,0,10*ROW('Sanitation Data'!I86))),'Data Summary'!DM92="Yes"),OFFSET('Sanitation Data'!$I$11,0,10*ROW('Sanitation Data'!I86)),NA())</f>
        <v>#N/A</v>
      </c>
      <c r="AY92" s="521" t="e">
        <f ca="1">+IF(AND(ISNUMBER(OFFSET('Sanitation Data'!$I$12,0,10*ROW('Sanitation Data'!I86))),'Data Summary'!DN92="Yes"),OFFSET('Sanitation Data'!$I$12,0,10*ROW('Sanitation Data'!I86)),NA())</f>
        <v>#N/A</v>
      </c>
      <c r="AZ92" s="522" t="e">
        <f ca="1">+IF(AND(ISNUMBER(OFFSET('Hygiene Data'!$D$5,0,10*ROW('Hygiene Data'!D86))),'Data Summary'!DO92="Yes"),OFFSET('Hygiene Data'!$D$5,0,10*ROW('Hygiene Data'!D86)),NA())</f>
        <v>#N/A</v>
      </c>
      <c r="BA92" s="522" t="e">
        <f ca="1">+IF(AND(ISNUMBER(OFFSET('Hygiene Data'!$D$7,0,10*ROW('Hygiene Data'!D86))),'Data Summary'!DP92="Yes"),OFFSET('Hygiene Data'!$D$7,0,10*ROW('Hygiene Data'!D86)),NA())</f>
        <v>#N/A</v>
      </c>
      <c r="BB92" s="522" t="e">
        <f ca="1">+IF(AND(ISNUMBER(OFFSET('Hygiene Data'!$D$9,0,10*ROW('Hygiene Data'!D86))),'Data Summary'!DQ92="Yes"),OFFSET('Hygiene Data'!$D$9,0,10*ROW('Hygiene Data'!D86)),NA())</f>
        <v>#N/A</v>
      </c>
      <c r="BC92" s="522" t="e">
        <f ca="1">+IF(AND(ISNUMBER(OFFSET('Hygiene Data'!$E$5,0,10*ROW('Hygiene Data'!E86))),'Data Summary'!DR92="Yes"),OFFSET('Hygiene Data'!$E$5,0,10*ROW('Hygiene Data'!E86)),NA())</f>
        <v>#N/A</v>
      </c>
      <c r="BD92" s="522" t="e">
        <f ca="1">+IF(AND(ISNUMBER(OFFSET('Hygiene Data'!$E$7,0,10*ROW('Hygiene Data'!E86))),'Data Summary'!DS92="Yes"),OFFSET('Hygiene Data'!$E$7,0,10*ROW('Hygiene Data'!E86)),NA())</f>
        <v>#N/A</v>
      </c>
      <c r="BE92" s="522" t="e">
        <f ca="1">+IF(AND(ISNUMBER(OFFSET('Hygiene Data'!$E$9,0,10*ROW('Hygiene Data'!E86))),'Data Summary'!DT92="Yes"),OFFSET('Hygiene Data'!$E$9,0,10*ROW('Hygiene Data'!E86)),NA())</f>
        <v>#N/A</v>
      </c>
      <c r="BF92" s="522" t="e">
        <f ca="1">+IF(AND(ISNUMBER(OFFSET('Hygiene Data'!$F$5,0,10*ROW('Hygiene Data'!F86))),'Data Summary'!DU92="Yes"),OFFSET('Hygiene Data'!$F$5,0,10*ROW('Hygiene Data'!F86)),NA())</f>
        <v>#N/A</v>
      </c>
      <c r="BG92" s="522" t="e">
        <f ca="1">+IF(AND(ISNUMBER(OFFSET('Hygiene Data'!$F$7,0,10*ROW('Hygiene Data'!F86))),'Data Summary'!DV92="Yes"),OFFSET('Hygiene Data'!$F$7,0,10*ROW('Hygiene Data'!F86)),NA())</f>
        <v>#N/A</v>
      </c>
      <c r="BH92" s="522" t="e">
        <f ca="1">+IF(AND(ISNUMBER(OFFSET('Hygiene Data'!$F$9,0,10*ROW('Hygiene Data'!F86))),'Data Summary'!DW92="Yes"),OFFSET('Hygiene Data'!$F$9,0,10*ROW('Hygiene Data'!F86)),NA())</f>
        <v>#N/A</v>
      </c>
      <c r="BI92" s="522" t="e">
        <f ca="1">+IF(AND(ISNUMBER(OFFSET('Hygiene Data'!$G$5,0,10*ROW('Hygiene Data'!G86))),'Data Summary'!DX92="Yes"),OFFSET('Hygiene Data'!$G$5,0,10*ROW('Hygiene Data'!G86)),NA())</f>
        <v>#N/A</v>
      </c>
      <c r="BJ92" s="522" t="e">
        <f ca="1">+IF(AND(ISNUMBER(OFFSET('Hygiene Data'!$G$7,0,10*ROW('Hygiene Data'!G86))),'Data Summary'!DY92="Yes"),OFFSET('Hygiene Data'!$G$7,0,10*ROW('Hygiene Data'!G86)),NA())</f>
        <v>#N/A</v>
      </c>
      <c r="BK92" s="522" t="e">
        <f ca="1">+IF(AND(ISNUMBER(OFFSET('Hygiene Data'!$G$9,0,10*ROW('Hygiene Data'!G86))),'Data Summary'!DZ92="Yes"),OFFSET('Hygiene Data'!$G$9,0,10*ROW('Hygiene Data'!G86)),NA())</f>
        <v>#N/A</v>
      </c>
      <c r="BL92" s="522" t="e">
        <f ca="1">+IF(AND(ISNUMBER(OFFSET('Hygiene Data'!$H$5,0,10*ROW('Hygiene Data'!H86))),'Data Summary'!EA92="Yes"),OFFSET('Hygiene Data'!$H$5,0,10*ROW('Hygiene Data'!H86)),NA())</f>
        <v>#N/A</v>
      </c>
      <c r="BM92" s="522" t="e">
        <f ca="1">+IF(AND(ISNUMBER(OFFSET('Hygiene Data'!$H$7,0,10*ROW('Hygiene Data'!H86))),'Data Summary'!EB92="Yes"),OFFSET('Hygiene Data'!$H$7,0,10*ROW('Hygiene Data'!H86)),NA())</f>
        <v>#N/A</v>
      </c>
      <c r="BN92" s="522" t="e">
        <f ca="1">+IF(AND(ISNUMBER(OFFSET('Hygiene Data'!$H$9,0,10*ROW('Hygiene Data'!H86))),'Data Summary'!EC92="Yes"),OFFSET('Hygiene Data'!$H$9,0,10*ROW('Hygiene Data'!H86)),NA())</f>
        <v>#N/A</v>
      </c>
      <c r="BO92" s="522" t="e">
        <f ca="1">+IF(AND(ISNUMBER(OFFSET('Hygiene Data'!$I$5,0,10*ROW('Hygiene Data'!I86))),'Data Summary'!ED92="Yes"),OFFSET('Hygiene Data'!$I$5,0,10*ROW('Hygiene Data'!I86)),NA())</f>
        <v>#N/A</v>
      </c>
      <c r="BP92" s="522" t="e">
        <f ca="1">+IF(AND(ISNUMBER(OFFSET('Hygiene Data'!$I$7,0,10*ROW('Hygiene Data'!I86))),'Data Summary'!EE92="Yes"),OFFSET('Hygiene Data'!$I$7,0,10*ROW('Hygiene Data'!I86)),NA())</f>
        <v>#N/A</v>
      </c>
      <c r="BQ92" s="522" t="e">
        <f ca="1">+IF(AND(ISNUMBER(OFFSET('Hygiene Data'!$I$9,0,10*ROW('Hygiene Data'!I86))),'Data Summary'!EF92="Yes"),OFFSET('Hygiene Data'!$I$9,0,10*ROW('Hygiene Data'!I86)),NA())</f>
        <v>#N/A</v>
      </c>
    </row>
    <row r="93" spans="1:69" x14ac:dyDescent="0.25">
      <c r="A93" s="518" t="e">
        <f ca="1">+RIGHT('Data Summary'!A93,LEN('Data Summary'!A93)-9)</f>
        <v>#VALUE!</v>
      </c>
      <c r="B93" s="492" t="str">
        <f ca="1">+IF(ISTEXT('Data Summary'!B93),'Data Summary'!B93,"")</f>
        <v/>
      </c>
      <c r="C93" s="519" t="e">
        <f ca="1">+VALUE('Data Summary'!C93)</f>
        <v>#VALUE!</v>
      </c>
      <c r="D93" s="520" t="e">
        <f ca="1">+IF(AND(ISNUMBER(OFFSET('Water Data'!$D$4,0,10*ROW('Water Data'!D87))),'Data Summary'!BS93="Yes"),100-OFFSET('Water Data'!$D$4,0,10*ROW('Water Data'!D87)),NA())</f>
        <v>#N/A</v>
      </c>
      <c r="E93" s="520" t="e">
        <f ca="1">+IF(AND(ISNUMBER(OFFSET('Water Data'!$D$6,0,10*ROW('Water Data'!D87))),'Data Summary'!BT93="Yes"),OFFSET('Water Data'!$D$6,0,10*ROW('Water Data'!D87)),NA())</f>
        <v>#N/A</v>
      </c>
      <c r="F93" s="520" t="e">
        <f ca="1">+IF(AND(ISNUMBER(OFFSET('Water Data'!$D$9,0,10*ROW('Water Data'!D87))),'Data Summary'!BU93="Yes"),OFFSET('Water Data'!$D$9,0,10*ROW('Water Data'!D87)),NA())</f>
        <v>#N/A</v>
      </c>
      <c r="G93" s="520" t="e">
        <f ca="1">+IF(AND(ISNUMBER(OFFSET('Water Data'!$E$4,0,10*ROW('Water Data'!E87))),'Data Summary'!BV93="Yes"),100-OFFSET('Water Data'!$E$4,0,10*ROW('Water Data'!E87)),NA())</f>
        <v>#N/A</v>
      </c>
      <c r="H93" s="520" t="e">
        <f ca="1">+IF(AND(ISNUMBER(OFFSET('Water Data'!$E$6,0,10*ROW('Water Data'!E87))),'Data Summary'!BW93="Yes"),OFFSET('Water Data'!$E$6,0,10*ROW('Water Data'!E87)),NA())</f>
        <v>#N/A</v>
      </c>
      <c r="I93" s="520" t="e">
        <f ca="1">+IF(AND(ISNUMBER(OFFSET('Water Data'!$E$9,0,10*ROW('Water Data'!E87))),'Data Summary'!BX93="Yes"),OFFSET('Water Data'!$E$9,0,10*ROW('Water Data'!E87)),NA())</f>
        <v>#N/A</v>
      </c>
      <c r="J93" s="520" t="e">
        <f ca="1">+IF(AND(ISNUMBER(OFFSET('Water Data'!$F$4,0,10*ROW('Water Data'!F87))),'Data Summary'!BY93="Yes"),100-OFFSET('Water Data'!$F$4,0,10*ROW('Water Data'!F87)),NA())</f>
        <v>#N/A</v>
      </c>
      <c r="K93" s="520" t="e">
        <f ca="1">+IF(AND(ISNUMBER(OFFSET('Water Data'!$F$6,0,10*ROW('Water Data'!F87))),'Data Summary'!BZ93="Yes"),OFFSET('Water Data'!$F$6,0,10*ROW('Water Data'!F87)),NA())</f>
        <v>#N/A</v>
      </c>
      <c r="L93" s="520" t="e">
        <f ca="1">+IF(AND(ISNUMBER(OFFSET('Water Data'!$F$9,0,10*ROW('Water Data'!F87))),'Data Summary'!CA93="Yes"),OFFSET('Water Data'!$F$9,0,10*ROW('Water Data'!F87)),NA())</f>
        <v>#N/A</v>
      </c>
      <c r="M93" s="520" t="e">
        <f ca="1">+IF(AND(ISNUMBER(OFFSET('Water Data'!$G$4,0,10*ROW('Water Data'!G87))),'Data Summary'!CB93="Yes"),100-OFFSET('Water Data'!$G$4,0,10*ROW('Water Data'!G87)),NA())</f>
        <v>#N/A</v>
      </c>
      <c r="N93" s="520" t="e">
        <f ca="1">+IF(AND(ISNUMBER(OFFSET('Water Data'!$G$6,0,10*ROW('Water Data'!G87))),'Data Summary'!CC93="Yes"),OFFSET('Water Data'!$G$6,0,10*ROW('Water Data'!G87)),NA())</f>
        <v>#N/A</v>
      </c>
      <c r="O93" s="520" t="e">
        <f ca="1">+IF(AND(ISNUMBER(OFFSET('Water Data'!$G$9,0,10*ROW('Water Data'!G87))),'Data Summary'!CD93="Yes"),OFFSET('Water Data'!$G$9,0,10*ROW('Water Data'!G87)),NA())</f>
        <v>#N/A</v>
      </c>
      <c r="P93" s="520" t="e">
        <f ca="1">+IF(AND(ISNUMBER(OFFSET('Water Data'!$H$4,0,10*ROW('Water Data'!H87))),'Data Summary'!CE93="Yes"),100-OFFSET('Water Data'!$H$4,0,10*ROW('Water Data'!H87)),NA())</f>
        <v>#N/A</v>
      </c>
      <c r="Q93" s="520" t="e">
        <f ca="1">+IF(AND(ISNUMBER(OFFSET('Water Data'!$H$6,0,10*ROW('Water Data'!H87))),'Data Summary'!CF93="Yes"),OFFSET('Water Data'!$H$6,0,10*ROW('Water Data'!H87)),NA())</f>
        <v>#N/A</v>
      </c>
      <c r="R93" s="520" t="e">
        <f ca="1">+IF(AND(ISNUMBER(OFFSET('Water Data'!$H$9,0,10*ROW('Water Data'!H87))),'Data Summary'!CG93="Yes"),OFFSET('Water Data'!$H$9,0,10*ROW('Water Data'!H87)),NA())</f>
        <v>#N/A</v>
      </c>
      <c r="S93" s="520" t="e">
        <f ca="1">+IF(AND(ISNUMBER(OFFSET('Water Data'!$I$4,0,10*ROW('Water Data'!I87))),'Data Summary'!CH93="Yes"),100-OFFSET('Water Data'!$I$4,0,10*ROW('Water Data'!I87)),NA())</f>
        <v>#N/A</v>
      </c>
      <c r="T93" s="520" t="e">
        <f ca="1">+IF(AND(ISNUMBER(OFFSET('Water Data'!$I$6,0,10*ROW('Water Data'!I87))),'Data Summary'!CI93="Yes"),OFFSET('Water Data'!$I$6,0,10*ROW('Water Data'!I87)),NA())</f>
        <v>#N/A</v>
      </c>
      <c r="U93" s="520" t="e">
        <f ca="1">+IF(AND(ISNUMBER(OFFSET('Water Data'!$I$9,0,10*ROW('Water Data'!I87))),'Data Summary'!CJ93="Yes"),OFFSET('Water Data'!$I$9,0,10*ROW('Water Data'!I87)),NA())</f>
        <v>#N/A</v>
      </c>
      <c r="V93" s="521" t="e">
        <f ca="1">+IF(AND(ISNUMBER(OFFSET('Sanitation Data'!$D$4,0,10*ROW('Sanitation Data'!D87))),'Data Summary'!CK93="Yes"),100-OFFSET('Sanitation Data'!$D$4,0,10*ROW('Sanitation Data'!D87)),NA())</f>
        <v>#N/A</v>
      </c>
      <c r="W93" s="521" t="e">
        <f ca="1">+IF(AND(ISNUMBER(OFFSET('Sanitation Data'!$D$6,0,10*ROW('Sanitation Data'!D87))),'Data Summary'!CL93="Yes"),OFFSET('Sanitation Data'!$D$6,0,10*ROW('Sanitation Data'!D87)),NA())</f>
        <v>#N/A</v>
      </c>
      <c r="X93" s="521" t="e">
        <f ca="1">+IF(AND(ISNUMBER(OFFSET('Sanitation Data'!$D$10,0,10*ROW('Sanitation Data'!D87))),'Data Summary'!CM93="Yes"),OFFSET('Sanitation Data'!$D$10,0,10*ROW('Sanitation Data'!D87)),NA())</f>
        <v>#N/A</v>
      </c>
      <c r="Y93" s="521" t="e">
        <f ca="1">+IF(AND(ISNUMBER(OFFSET('Sanitation Data'!$D$11,0,10*ROW('Sanitation Data'!D87))),'Data Summary'!CN93="Yes"),OFFSET('Sanitation Data'!$D$11,0,10*ROW('Sanitation Data'!D87)),NA())</f>
        <v>#N/A</v>
      </c>
      <c r="Z93" s="521" t="e">
        <f ca="1">+IF(AND(ISNUMBER(OFFSET('Sanitation Data'!$D$12,0,10*ROW('Sanitation Data'!D87))),'Data Summary'!CO93="Yes"),OFFSET('Sanitation Data'!$D$12,0,10*ROW('Sanitation Data'!D87)),NA())</f>
        <v>#N/A</v>
      </c>
      <c r="AA93" s="521" t="e">
        <f ca="1">+IF(AND(ISNUMBER(OFFSET('Sanitation Data'!$E$4,0,10*ROW('Sanitation Data'!E87))),'Data Summary'!CP93="Yes"),100-OFFSET('Sanitation Data'!$E$4,0,10*ROW('Sanitation Data'!E87)),NA())</f>
        <v>#N/A</v>
      </c>
      <c r="AB93" s="521" t="e">
        <f ca="1">+IF(AND(ISNUMBER(OFFSET('Sanitation Data'!$E$6,0,10*ROW('Sanitation Data'!E87))),'Data Summary'!CQ93="Yes"),OFFSET('Sanitation Data'!$E$6,0,10*ROW('Sanitation Data'!E87)),NA())</f>
        <v>#N/A</v>
      </c>
      <c r="AC93" s="521" t="e">
        <f ca="1">+IF(AND(ISNUMBER(OFFSET('Sanitation Data'!$E$10,0,10*ROW('Sanitation Data'!E87))),'Data Summary'!CR93="Yes"),OFFSET('Sanitation Data'!$E$10,0,10*ROW('Sanitation Data'!E87)),NA())</f>
        <v>#N/A</v>
      </c>
      <c r="AD93" s="521" t="e">
        <f ca="1">+IF(AND(ISNUMBER(OFFSET('Sanitation Data'!$E$11,0,10*ROW('Sanitation Data'!E87))),'Data Summary'!CS93="Yes"),OFFSET('Sanitation Data'!$E$11,0,10*ROW('Sanitation Data'!E87)),NA())</f>
        <v>#N/A</v>
      </c>
      <c r="AE93" s="521" t="e">
        <f ca="1">+IF(AND(ISNUMBER(OFFSET('Sanitation Data'!$E$12,0,10*ROW('Sanitation Data'!E87))),'Data Summary'!CT93="Yes"),OFFSET('Sanitation Data'!$E$12,0,10*ROW('Sanitation Data'!E87)),NA())</f>
        <v>#N/A</v>
      </c>
      <c r="AF93" s="521" t="e">
        <f ca="1">+IF(AND(ISNUMBER(OFFSET('Sanitation Data'!$F$4,0,10*ROW('Sanitation Data'!F87))),'Data Summary'!CU93="Yes"),100-OFFSET('Sanitation Data'!$F$4,0,10*ROW('Sanitation Data'!F87)),NA())</f>
        <v>#N/A</v>
      </c>
      <c r="AG93" s="521" t="e">
        <f ca="1">+IF(AND(ISNUMBER(OFFSET('Sanitation Data'!$F$6,0,10*ROW('Sanitation Data'!F87))),'Data Summary'!CV93="Yes"),OFFSET('Sanitation Data'!$F$6,0,10*ROW('Sanitation Data'!F87)),NA())</f>
        <v>#N/A</v>
      </c>
      <c r="AH93" s="521" t="e">
        <f ca="1">+IF(AND(ISNUMBER(OFFSET('Sanitation Data'!$F$10,0,10*ROW('Sanitation Data'!F87))),'Data Summary'!CW93="Yes"),OFFSET('Sanitation Data'!$F$10,0,10*ROW('Sanitation Data'!F87)),NA())</f>
        <v>#N/A</v>
      </c>
      <c r="AI93" s="521" t="e">
        <f ca="1">+IF(AND(ISNUMBER(OFFSET('Sanitation Data'!$F$11,0,10*ROW('Sanitation Data'!F87))),'Data Summary'!CX93="Yes"),OFFSET('Sanitation Data'!$F$11,0,10*ROW('Sanitation Data'!F87)),NA())</f>
        <v>#N/A</v>
      </c>
      <c r="AJ93" s="521" t="e">
        <f ca="1">+IF(AND(ISNUMBER(OFFSET('Sanitation Data'!$F$12,0,10*ROW('Sanitation Data'!F87))),'Data Summary'!CY93="Yes"),OFFSET('Sanitation Data'!$F$12,0,10*ROW('Sanitation Data'!F87)),NA())</f>
        <v>#N/A</v>
      </c>
      <c r="AK93" s="521" t="e">
        <f ca="1">+IF(AND(ISNUMBER(OFFSET('Sanitation Data'!$G$4,0,10*ROW('Sanitation Data'!G87))),'Data Summary'!CZ93="Yes"),100-OFFSET('Sanitation Data'!$G$4,0,10*ROW('Sanitation Data'!G87)),NA())</f>
        <v>#N/A</v>
      </c>
      <c r="AL93" s="521" t="e">
        <f ca="1">+IF(AND(ISNUMBER(OFFSET('Sanitation Data'!$G$6,0,10*ROW('Sanitation Data'!G87))),'Data Summary'!DA93="Yes"),OFFSET('Sanitation Data'!$G$6,0,10*ROW('Sanitation Data'!G87)),NA())</f>
        <v>#N/A</v>
      </c>
      <c r="AM93" s="521" t="e">
        <f ca="1">+IF(AND(ISNUMBER(OFFSET('Sanitation Data'!$G$10,0,10*ROW('Sanitation Data'!G87))),'Data Summary'!DB93="Yes"),OFFSET('Sanitation Data'!$G$10,0,10*ROW('Sanitation Data'!G87)),NA())</f>
        <v>#N/A</v>
      </c>
      <c r="AN93" s="521" t="e">
        <f ca="1">+IF(AND(ISNUMBER(OFFSET('Sanitation Data'!$G$11,0,10*ROW('Sanitation Data'!G87))),'Data Summary'!DC93="Yes"),OFFSET('Sanitation Data'!$G$11,0,10*ROW('Sanitation Data'!G87)),NA())</f>
        <v>#N/A</v>
      </c>
      <c r="AO93" s="521" t="e">
        <f ca="1">+IF(AND(ISNUMBER(OFFSET('Sanitation Data'!$G$12,0,10*ROW('Sanitation Data'!G87))),'Data Summary'!DD93="Yes"),OFFSET('Sanitation Data'!$G$12,0,10*ROW('Sanitation Data'!G87)),NA())</f>
        <v>#N/A</v>
      </c>
      <c r="AP93" s="521" t="e">
        <f ca="1">+IF(AND(ISNUMBER(OFFSET('Sanitation Data'!$H$4,0,10*ROW('Sanitation Data'!H87))),'Data Summary'!DE93="Yes"),100-OFFSET('Sanitation Data'!$H$4,0,10*ROW('Sanitation Data'!H87)),NA())</f>
        <v>#N/A</v>
      </c>
      <c r="AQ93" s="521" t="e">
        <f ca="1">+IF(AND(ISNUMBER(OFFSET('Sanitation Data'!$H$6,0,10*ROW('Sanitation Data'!H87))),'Data Summary'!DF93="Yes"),OFFSET('Sanitation Data'!$H$6,0,10*ROW('Sanitation Data'!H87)),NA())</f>
        <v>#N/A</v>
      </c>
      <c r="AR93" s="521" t="e">
        <f ca="1">+IF(AND(ISNUMBER(OFFSET('Sanitation Data'!$H$10,0,10*ROW('Sanitation Data'!H87))),'Data Summary'!DG93="Yes"),OFFSET('Sanitation Data'!$H$10,0,10*ROW('Sanitation Data'!H87)),NA())</f>
        <v>#N/A</v>
      </c>
      <c r="AS93" s="521" t="e">
        <f ca="1">+IF(AND(ISNUMBER(OFFSET('Sanitation Data'!$H$11,0,10*ROW('Sanitation Data'!H87))),'Data Summary'!DH93="Yes"),OFFSET('Sanitation Data'!$H$11,0,10*ROW('Sanitation Data'!H87)),NA())</f>
        <v>#N/A</v>
      </c>
      <c r="AT93" s="521" t="e">
        <f ca="1">+IF(AND(ISNUMBER(OFFSET('Sanitation Data'!$H$12,0,10*ROW('Sanitation Data'!H87))),'Data Summary'!DI93="Yes"),OFFSET('Sanitation Data'!$H$12,0,10*ROW('Sanitation Data'!H87)),NA())</f>
        <v>#N/A</v>
      </c>
      <c r="AU93" s="521" t="e">
        <f ca="1">+IF(AND(ISNUMBER(OFFSET('Sanitation Data'!$I$4,0,10*ROW('Sanitation Data'!I87))),'Data Summary'!DJ93="Yes"),100-OFFSET('Sanitation Data'!$I$4,0,10*ROW('Sanitation Data'!I87)),NA())</f>
        <v>#N/A</v>
      </c>
      <c r="AV93" s="521" t="e">
        <f ca="1">+IF(AND(ISNUMBER(OFFSET('Sanitation Data'!$I$6,0,10*ROW('Sanitation Data'!I87))),'Data Summary'!DK93="Yes"),OFFSET('Sanitation Data'!$I$6,0,10*ROW('Sanitation Data'!I87)),NA())</f>
        <v>#N/A</v>
      </c>
      <c r="AW93" s="521" t="e">
        <f ca="1">+IF(AND(ISNUMBER(OFFSET('Sanitation Data'!$I$10,0,10*ROW('Sanitation Data'!I87))),'Data Summary'!DL93="Yes"),OFFSET('Sanitation Data'!$I$10,0,10*ROW('Sanitation Data'!I87)),NA())</f>
        <v>#N/A</v>
      </c>
      <c r="AX93" s="521" t="e">
        <f ca="1">+IF(AND(ISNUMBER(OFFSET('Sanitation Data'!$I$11,0,10*ROW('Sanitation Data'!I87))),'Data Summary'!DM93="Yes"),OFFSET('Sanitation Data'!$I$11,0,10*ROW('Sanitation Data'!I87)),NA())</f>
        <v>#N/A</v>
      </c>
      <c r="AY93" s="521" t="e">
        <f ca="1">+IF(AND(ISNUMBER(OFFSET('Sanitation Data'!$I$12,0,10*ROW('Sanitation Data'!I87))),'Data Summary'!DN93="Yes"),OFFSET('Sanitation Data'!$I$12,0,10*ROW('Sanitation Data'!I87)),NA())</f>
        <v>#N/A</v>
      </c>
      <c r="AZ93" s="522" t="e">
        <f ca="1">+IF(AND(ISNUMBER(OFFSET('Hygiene Data'!$D$5,0,10*ROW('Hygiene Data'!D87))),'Data Summary'!DO93="Yes"),OFFSET('Hygiene Data'!$D$5,0,10*ROW('Hygiene Data'!D87)),NA())</f>
        <v>#N/A</v>
      </c>
      <c r="BA93" s="522" t="e">
        <f ca="1">+IF(AND(ISNUMBER(OFFSET('Hygiene Data'!$D$7,0,10*ROW('Hygiene Data'!D87))),'Data Summary'!DP93="Yes"),OFFSET('Hygiene Data'!$D$7,0,10*ROW('Hygiene Data'!D87)),NA())</f>
        <v>#N/A</v>
      </c>
      <c r="BB93" s="522" t="e">
        <f ca="1">+IF(AND(ISNUMBER(OFFSET('Hygiene Data'!$D$9,0,10*ROW('Hygiene Data'!D87))),'Data Summary'!DQ93="Yes"),OFFSET('Hygiene Data'!$D$9,0,10*ROW('Hygiene Data'!D87)),NA())</f>
        <v>#N/A</v>
      </c>
      <c r="BC93" s="522" t="e">
        <f ca="1">+IF(AND(ISNUMBER(OFFSET('Hygiene Data'!$E$5,0,10*ROW('Hygiene Data'!E87))),'Data Summary'!DR93="Yes"),OFFSET('Hygiene Data'!$E$5,0,10*ROW('Hygiene Data'!E87)),NA())</f>
        <v>#N/A</v>
      </c>
      <c r="BD93" s="522" t="e">
        <f ca="1">+IF(AND(ISNUMBER(OFFSET('Hygiene Data'!$E$7,0,10*ROW('Hygiene Data'!E87))),'Data Summary'!DS93="Yes"),OFFSET('Hygiene Data'!$E$7,0,10*ROW('Hygiene Data'!E87)),NA())</f>
        <v>#N/A</v>
      </c>
      <c r="BE93" s="522" t="e">
        <f ca="1">+IF(AND(ISNUMBER(OFFSET('Hygiene Data'!$E$9,0,10*ROW('Hygiene Data'!E87))),'Data Summary'!DT93="Yes"),OFFSET('Hygiene Data'!$E$9,0,10*ROW('Hygiene Data'!E87)),NA())</f>
        <v>#N/A</v>
      </c>
      <c r="BF93" s="522" t="e">
        <f ca="1">+IF(AND(ISNUMBER(OFFSET('Hygiene Data'!$F$5,0,10*ROW('Hygiene Data'!F87))),'Data Summary'!DU93="Yes"),OFFSET('Hygiene Data'!$F$5,0,10*ROW('Hygiene Data'!F87)),NA())</f>
        <v>#N/A</v>
      </c>
      <c r="BG93" s="522" t="e">
        <f ca="1">+IF(AND(ISNUMBER(OFFSET('Hygiene Data'!$F$7,0,10*ROW('Hygiene Data'!F87))),'Data Summary'!DV93="Yes"),OFFSET('Hygiene Data'!$F$7,0,10*ROW('Hygiene Data'!F87)),NA())</f>
        <v>#N/A</v>
      </c>
      <c r="BH93" s="522" t="e">
        <f ca="1">+IF(AND(ISNUMBER(OFFSET('Hygiene Data'!$F$9,0,10*ROW('Hygiene Data'!F87))),'Data Summary'!DW93="Yes"),OFFSET('Hygiene Data'!$F$9,0,10*ROW('Hygiene Data'!F87)),NA())</f>
        <v>#N/A</v>
      </c>
      <c r="BI93" s="522" t="e">
        <f ca="1">+IF(AND(ISNUMBER(OFFSET('Hygiene Data'!$G$5,0,10*ROW('Hygiene Data'!G87))),'Data Summary'!DX93="Yes"),OFFSET('Hygiene Data'!$G$5,0,10*ROW('Hygiene Data'!G87)),NA())</f>
        <v>#N/A</v>
      </c>
      <c r="BJ93" s="522" t="e">
        <f ca="1">+IF(AND(ISNUMBER(OFFSET('Hygiene Data'!$G$7,0,10*ROW('Hygiene Data'!G87))),'Data Summary'!DY93="Yes"),OFFSET('Hygiene Data'!$G$7,0,10*ROW('Hygiene Data'!G87)),NA())</f>
        <v>#N/A</v>
      </c>
      <c r="BK93" s="522" t="e">
        <f ca="1">+IF(AND(ISNUMBER(OFFSET('Hygiene Data'!$G$9,0,10*ROW('Hygiene Data'!G87))),'Data Summary'!DZ93="Yes"),OFFSET('Hygiene Data'!$G$9,0,10*ROW('Hygiene Data'!G87)),NA())</f>
        <v>#N/A</v>
      </c>
      <c r="BL93" s="522" t="e">
        <f ca="1">+IF(AND(ISNUMBER(OFFSET('Hygiene Data'!$H$5,0,10*ROW('Hygiene Data'!H87))),'Data Summary'!EA93="Yes"),OFFSET('Hygiene Data'!$H$5,0,10*ROW('Hygiene Data'!H87)),NA())</f>
        <v>#N/A</v>
      </c>
      <c r="BM93" s="522" t="e">
        <f ca="1">+IF(AND(ISNUMBER(OFFSET('Hygiene Data'!$H$7,0,10*ROW('Hygiene Data'!H87))),'Data Summary'!EB93="Yes"),OFFSET('Hygiene Data'!$H$7,0,10*ROW('Hygiene Data'!H87)),NA())</f>
        <v>#N/A</v>
      </c>
      <c r="BN93" s="522" t="e">
        <f ca="1">+IF(AND(ISNUMBER(OFFSET('Hygiene Data'!$H$9,0,10*ROW('Hygiene Data'!H87))),'Data Summary'!EC93="Yes"),OFFSET('Hygiene Data'!$H$9,0,10*ROW('Hygiene Data'!H87)),NA())</f>
        <v>#N/A</v>
      </c>
      <c r="BO93" s="522" t="e">
        <f ca="1">+IF(AND(ISNUMBER(OFFSET('Hygiene Data'!$I$5,0,10*ROW('Hygiene Data'!I87))),'Data Summary'!ED93="Yes"),OFFSET('Hygiene Data'!$I$5,0,10*ROW('Hygiene Data'!I87)),NA())</f>
        <v>#N/A</v>
      </c>
      <c r="BP93" s="522" t="e">
        <f ca="1">+IF(AND(ISNUMBER(OFFSET('Hygiene Data'!$I$7,0,10*ROW('Hygiene Data'!I87))),'Data Summary'!EE93="Yes"),OFFSET('Hygiene Data'!$I$7,0,10*ROW('Hygiene Data'!I87)),NA())</f>
        <v>#N/A</v>
      </c>
      <c r="BQ93" s="522" t="e">
        <f ca="1">+IF(AND(ISNUMBER(OFFSET('Hygiene Data'!$I$9,0,10*ROW('Hygiene Data'!I87))),'Data Summary'!EF93="Yes"),OFFSET('Hygiene Data'!$I$9,0,10*ROW('Hygiene Data'!I87)),NA())</f>
        <v>#N/A</v>
      </c>
    </row>
    <row r="94" spans="1:69" x14ac:dyDescent="0.25">
      <c r="A94" s="518" t="e">
        <f ca="1">+RIGHT('Data Summary'!A94,LEN('Data Summary'!A94)-9)</f>
        <v>#VALUE!</v>
      </c>
      <c r="B94" s="492" t="str">
        <f ca="1">+IF(ISTEXT('Data Summary'!B94),'Data Summary'!B94,"")</f>
        <v/>
      </c>
      <c r="C94" s="519" t="e">
        <f ca="1">+VALUE('Data Summary'!C94)</f>
        <v>#VALUE!</v>
      </c>
      <c r="D94" s="520" t="e">
        <f ca="1">+IF(AND(ISNUMBER(OFFSET('Water Data'!$D$4,0,10*ROW('Water Data'!D88))),'Data Summary'!BS94="Yes"),100-OFFSET('Water Data'!$D$4,0,10*ROW('Water Data'!D88)),NA())</f>
        <v>#N/A</v>
      </c>
      <c r="E94" s="520" t="e">
        <f ca="1">+IF(AND(ISNUMBER(OFFSET('Water Data'!$D$6,0,10*ROW('Water Data'!D88))),'Data Summary'!BT94="Yes"),OFFSET('Water Data'!$D$6,0,10*ROW('Water Data'!D88)),NA())</f>
        <v>#N/A</v>
      </c>
      <c r="F94" s="520" t="e">
        <f ca="1">+IF(AND(ISNUMBER(OFFSET('Water Data'!$D$9,0,10*ROW('Water Data'!D88))),'Data Summary'!BU94="Yes"),OFFSET('Water Data'!$D$9,0,10*ROW('Water Data'!D88)),NA())</f>
        <v>#N/A</v>
      </c>
      <c r="G94" s="520" t="e">
        <f ca="1">+IF(AND(ISNUMBER(OFFSET('Water Data'!$E$4,0,10*ROW('Water Data'!E88))),'Data Summary'!BV94="Yes"),100-OFFSET('Water Data'!$E$4,0,10*ROW('Water Data'!E88)),NA())</f>
        <v>#N/A</v>
      </c>
      <c r="H94" s="520" t="e">
        <f ca="1">+IF(AND(ISNUMBER(OFFSET('Water Data'!$E$6,0,10*ROW('Water Data'!E88))),'Data Summary'!BW94="Yes"),OFFSET('Water Data'!$E$6,0,10*ROW('Water Data'!E88)),NA())</f>
        <v>#N/A</v>
      </c>
      <c r="I94" s="520" t="e">
        <f ca="1">+IF(AND(ISNUMBER(OFFSET('Water Data'!$E$9,0,10*ROW('Water Data'!E88))),'Data Summary'!BX94="Yes"),OFFSET('Water Data'!$E$9,0,10*ROW('Water Data'!E88)),NA())</f>
        <v>#N/A</v>
      </c>
      <c r="J94" s="520" t="e">
        <f ca="1">+IF(AND(ISNUMBER(OFFSET('Water Data'!$F$4,0,10*ROW('Water Data'!F88))),'Data Summary'!BY94="Yes"),100-OFFSET('Water Data'!$F$4,0,10*ROW('Water Data'!F88)),NA())</f>
        <v>#N/A</v>
      </c>
      <c r="K94" s="520" t="e">
        <f ca="1">+IF(AND(ISNUMBER(OFFSET('Water Data'!$F$6,0,10*ROW('Water Data'!F88))),'Data Summary'!BZ94="Yes"),OFFSET('Water Data'!$F$6,0,10*ROW('Water Data'!F88)),NA())</f>
        <v>#N/A</v>
      </c>
      <c r="L94" s="520" t="e">
        <f ca="1">+IF(AND(ISNUMBER(OFFSET('Water Data'!$F$9,0,10*ROW('Water Data'!F88))),'Data Summary'!CA94="Yes"),OFFSET('Water Data'!$F$9,0,10*ROW('Water Data'!F88)),NA())</f>
        <v>#N/A</v>
      </c>
      <c r="M94" s="520" t="e">
        <f ca="1">+IF(AND(ISNUMBER(OFFSET('Water Data'!$G$4,0,10*ROW('Water Data'!G88))),'Data Summary'!CB94="Yes"),100-OFFSET('Water Data'!$G$4,0,10*ROW('Water Data'!G88)),NA())</f>
        <v>#N/A</v>
      </c>
      <c r="N94" s="520" t="e">
        <f ca="1">+IF(AND(ISNUMBER(OFFSET('Water Data'!$G$6,0,10*ROW('Water Data'!G88))),'Data Summary'!CC94="Yes"),OFFSET('Water Data'!$G$6,0,10*ROW('Water Data'!G88)),NA())</f>
        <v>#N/A</v>
      </c>
      <c r="O94" s="520" t="e">
        <f ca="1">+IF(AND(ISNUMBER(OFFSET('Water Data'!$G$9,0,10*ROW('Water Data'!G88))),'Data Summary'!CD94="Yes"),OFFSET('Water Data'!$G$9,0,10*ROW('Water Data'!G88)),NA())</f>
        <v>#N/A</v>
      </c>
      <c r="P94" s="520" t="e">
        <f ca="1">+IF(AND(ISNUMBER(OFFSET('Water Data'!$H$4,0,10*ROW('Water Data'!H88))),'Data Summary'!CE94="Yes"),100-OFFSET('Water Data'!$H$4,0,10*ROW('Water Data'!H88)),NA())</f>
        <v>#N/A</v>
      </c>
      <c r="Q94" s="520" t="e">
        <f ca="1">+IF(AND(ISNUMBER(OFFSET('Water Data'!$H$6,0,10*ROW('Water Data'!H88))),'Data Summary'!CF94="Yes"),OFFSET('Water Data'!$H$6,0,10*ROW('Water Data'!H88)),NA())</f>
        <v>#N/A</v>
      </c>
      <c r="R94" s="520" t="e">
        <f ca="1">+IF(AND(ISNUMBER(OFFSET('Water Data'!$H$9,0,10*ROW('Water Data'!H88))),'Data Summary'!CG94="Yes"),OFFSET('Water Data'!$H$9,0,10*ROW('Water Data'!H88)),NA())</f>
        <v>#N/A</v>
      </c>
      <c r="S94" s="520" t="e">
        <f ca="1">+IF(AND(ISNUMBER(OFFSET('Water Data'!$I$4,0,10*ROW('Water Data'!I88))),'Data Summary'!CH94="Yes"),100-OFFSET('Water Data'!$I$4,0,10*ROW('Water Data'!I88)),NA())</f>
        <v>#N/A</v>
      </c>
      <c r="T94" s="520" t="e">
        <f ca="1">+IF(AND(ISNUMBER(OFFSET('Water Data'!$I$6,0,10*ROW('Water Data'!I88))),'Data Summary'!CI94="Yes"),OFFSET('Water Data'!$I$6,0,10*ROW('Water Data'!I88)),NA())</f>
        <v>#N/A</v>
      </c>
      <c r="U94" s="520" t="e">
        <f ca="1">+IF(AND(ISNUMBER(OFFSET('Water Data'!$I$9,0,10*ROW('Water Data'!I88))),'Data Summary'!CJ94="Yes"),OFFSET('Water Data'!$I$9,0,10*ROW('Water Data'!I88)),NA())</f>
        <v>#N/A</v>
      </c>
      <c r="V94" s="521" t="e">
        <f ca="1">+IF(AND(ISNUMBER(OFFSET('Sanitation Data'!$D$4,0,10*ROW('Sanitation Data'!D88))),'Data Summary'!CK94="Yes"),100-OFFSET('Sanitation Data'!$D$4,0,10*ROW('Sanitation Data'!D88)),NA())</f>
        <v>#N/A</v>
      </c>
      <c r="W94" s="521" t="e">
        <f ca="1">+IF(AND(ISNUMBER(OFFSET('Sanitation Data'!$D$6,0,10*ROW('Sanitation Data'!D88))),'Data Summary'!CL94="Yes"),OFFSET('Sanitation Data'!$D$6,0,10*ROW('Sanitation Data'!D88)),NA())</f>
        <v>#N/A</v>
      </c>
      <c r="X94" s="521" t="e">
        <f ca="1">+IF(AND(ISNUMBER(OFFSET('Sanitation Data'!$D$10,0,10*ROW('Sanitation Data'!D88))),'Data Summary'!CM94="Yes"),OFFSET('Sanitation Data'!$D$10,0,10*ROW('Sanitation Data'!D88)),NA())</f>
        <v>#N/A</v>
      </c>
      <c r="Y94" s="521" t="e">
        <f ca="1">+IF(AND(ISNUMBER(OFFSET('Sanitation Data'!$D$11,0,10*ROW('Sanitation Data'!D88))),'Data Summary'!CN94="Yes"),OFFSET('Sanitation Data'!$D$11,0,10*ROW('Sanitation Data'!D88)),NA())</f>
        <v>#N/A</v>
      </c>
      <c r="Z94" s="521" t="e">
        <f ca="1">+IF(AND(ISNUMBER(OFFSET('Sanitation Data'!$D$12,0,10*ROW('Sanitation Data'!D88))),'Data Summary'!CO94="Yes"),OFFSET('Sanitation Data'!$D$12,0,10*ROW('Sanitation Data'!D88)),NA())</f>
        <v>#N/A</v>
      </c>
      <c r="AA94" s="521" t="e">
        <f ca="1">+IF(AND(ISNUMBER(OFFSET('Sanitation Data'!$E$4,0,10*ROW('Sanitation Data'!E88))),'Data Summary'!CP94="Yes"),100-OFFSET('Sanitation Data'!$E$4,0,10*ROW('Sanitation Data'!E88)),NA())</f>
        <v>#N/A</v>
      </c>
      <c r="AB94" s="521" t="e">
        <f ca="1">+IF(AND(ISNUMBER(OFFSET('Sanitation Data'!$E$6,0,10*ROW('Sanitation Data'!E88))),'Data Summary'!CQ94="Yes"),OFFSET('Sanitation Data'!$E$6,0,10*ROW('Sanitation Data'!E88)),NA())</f>
        <v>#N/A</v>
      </c>
      <c r="AC94" s="521" t="e">
        <f ca="1">+IF(AND(ISNUMBER(OFFSET('Sanitation Data'!$E$10,0,10*ROW('Sanitation Data'!E88))),'Data Summary'!CR94="Yes"),OFFSET('Sanitation Data'!$E$10,0,10*ROW('Sanitation Data'!E88)),NA())</f>
        <v>#N/A</v>
      </c>
      <c r="AD94" s="521" t="e">
        <f ca="1">+IF(AND(ISNUMBER(OFFSET('Sanitation Data'!$E$11,0,10*ROW('Sanitation Data'!E88))),'Data Summary'!CS94="Yes"),OFFSET('Sanitation Data'!$E$11,0,10*ROW('Sanitation Data'!E88)),NA())</f>
        <v>#N/A</v>
      </c>
      <c r="AE94" s="521" t="e">
        <f ca="1">+IF(AND(ISNUMBER(OFFSET('Sanitation Data'!$E$12,0,10*ROW('Sanitation Data'!E88))),'Data Summary'!CT94="Yes"),OFFSET('Sanitation Data'!$E$12,0,10*ROW('Sanitation Data'!E88)),NA())</f>
        <v>#N/A</v>
      </c>
      <c r="AF94" s="521" t="e">
        <f ca="1">+IF(AND(ISNUMBER(OFFSET('Sanitation Data'!$F$4,0,10*ROW('Sanitation Data'!F88))),'Data Summary'!CU94="Yes"),100-OFFSET('Sanitation Data'!$F$4,0,10*ROW('Sanitation Data'!F88)),NA())</f>
        <v>#N/A</v>
      </c>
      <c r="AG94" s="521" t="e">
        <f ca="1">+IF(AND(ISNUMBER(OFFSET('Sanitation Data'!$F$6,0,10*ROW('Sanitation Data'!F88))),'Data Summary'!CV94="Yes"),OFFSET('Sanitation Data'!$F$6,0,10*ROW('Sanitation Data'!F88)),NA())</f>
        <v>#N/A</v>
      </c>
      <c r="AH94" s="521" t="e">
        <f ca="1">+IF(AND(ISNUMBER(OFFSET('Sanitation Data'!$F$10,0,10*ROW('Sanitation Data'!F88))),'Data Summary'!CW94="Yes"),OFFSET('Sanitation Data'!$F$10,0,10*ROW('Sanitation Data'!F88)),NA())</f>
        <v>#N/A</v>
      </c>
      <c r="AI94" s="521" t="e">
        <f ca="1">+IF(AND(ISNUMBER(OFFSET('Sanitation Data'!$F$11,0,10*ROW('Sanitation Data'!F88))),'Data Summary'!CX94="Yes"),OFFSET('Sanitation Data'!$F$11,0,10*ROW('Sanitation Data'!F88)),NA())</f>
        <v>#N/A</v>
      </c>
      <c r="AJ94" s="521" t="e">
        <f ca="1">+IF(AND(ISNUMBER(OFFSET('Sanitation Data'!$F$12,0,10*ROW('Sanitation Data'!F88))),'Data Summary'!CY94="Yes"),OFFSET('Sanitation Data'!$F$12,0,10*ROW('Sanitation Data'!F88)),NA())</f>
        <v>#N/A</v>
      </c>
      <c r="AK94" s="521" t="e">
        <f ca="1">+IF(AND(ISNUMBER(OFFSET('Sanitation Data'!$G$4,0,10*ROW('Sanitation Data'!G88))),'Data Summary'!CZ94="Yes"),100-OFFSET('Sanitation Data'!$G$4,0,10*ROW('Sanitation Data'!G88)),NA())</f>
        <v>#N/A</v>
      </c>
      <c r="AL94" s="521" t="e">
        <f ca="1">+IF(AND(ISNUMBER(OFFSET('Sanitation Data'!$G$6,0,10*ROW('Sanitation Data'!G88))),'Data Summary'!DA94="Yes"),OFFSET('Sanitation Data'!$G$6,0,10*ROW('Sanitation Data'!G88)),NA())</f>
        <v>#N/A</v>
      </c>
      <c r="AM94" s="521" t="e">
        <f ca="1">+IF(AND(ISNUMBER(OFFSET('Sanitation Data'!$G$10,0,10*ROW('Sanitation Data'!G88))),'Data Summary'!DB94="Yes"),OFFSET('Sanitation Data'!$G$10,0,10*ROW('Sanitation Data'!G88)),NA())</f>
        <v>#N/A</v>
      </c>
      <c r="AN94" s="521" t="e">
        <f ca="1">+IF(AND(ISNUMBER(OFFSET('Sanitation Data'!$G$11,0,10*ROW('Sanitation Data'!G88))),'Data Summary'!DC94="Yes"),OFFSET('Sanitation Data'!$G$11,0,10*ROW('Sanitation Data'!G88)),NA())</f>
        <v>#N/A</v>
      </c>
      <c r="AO94" s="521" t="e">
        <f ca="1">+IF(AND(ISNUMBER(OFFSET('Sanitation Data'!$G$12,0,10*ROW('Sanitation Data'!G88))),'Data Summary'!DD94="Yes"),OFFSET('Sanitation Data'!$G$12,0,10*ROW('Sanitation Data'!G88)),NA())</f>
        <v>#N/A</v>
      </c>
      <c r="AP94" s="521" t="e">
        <f ca="1">+IF(AND(ISNUMBER(OFFSET('Sanitation Data'!$H$4,0,10*ROW('Sanitation Data'!H88))),'Data Summary'!DE94="Yes"),100-OFFSET('Sanitation Data'!$H$4,0,10*ROW('Sanitation Data'!H88)),NA())</f>
        <v>#N/A</v>
      </c>
      <c r="AQ94" s="521" t="e">
        <f ca="1">+IF(AND(ISNUMBER(OFFSET('Sanitation Data'!$H$6,0,10*ROW('Sanitation Data'!H88))),'Data Summary'!DF94="Yes"),OFFSET('Sanitation Data'!$H$6,0,10*ROW('Sanitation Data'!H88)),NA())</f>
        <v>#N/A</v>
      </c>
      <c r="AR94" s="521" t="e">
        <f ca="1">+IF(AND(ISNUMBER(OFFSET('Sanitation Data'!$H$10,0,10*ROW('Sanitation Data'!H88))),'Data Summary'!DG94="Yes"),OFFSET('Sanitation Data'!$H$10,0,10*ROW('Sanitation Data'!H88)),NA())</f>
        <v>#N/A</v>
      </c>
      <c r="AS94" s="521" t="e">
        <f ca="1">+IF(AND(ISNUMBER(OFFSET('Sanitation Data'!$H$11,0,10*ROW('Sanitation Data'!H88))),'Data Summary'!DH94="Yes"),OFFSET('Sanitation Data'!$H$11,0,10*ROW('Sanitation Data'!H88)),NA())</f>
        <v>#N/A</v>
      </c>
      <c r="AT94" s="521" t="e">
        <f ca="1">+IF(AND(ISNUMBER(OFFSET('Sanitation Data'!$H$12,0,10*ROW('Sanitation Data'!H88))),'Data Summary'!DI94="Yes"),OFFSET('Sanitation Data'!$H$12,0,10*ROW('Sanitation Data'!H88)),NA())</f>
        <v>#N/A</v>
      </c>
      <c r="AU94" s="521" t="e">
        <f ca="1">+IF(AND(ISNUMBER(OFFSET('Sanitation Data'!$I$4,0,10*ROW('Sanitation Data'!I88))),'Data Summary'!DJ94="Yes"),100-OFFSET('Sanitation Data'!$I$4,0,10*ROW('Sanitation Data'!I88)),NA())</f>
        <v>#N/A</v>
      </c>
      <c r="AV94" s="521" t="e">
        <f ca="1">+IF(AND(ISNUMBER(OFFSET('Sanitation Data'!$I$6,0,10*ROW('Sanitation Data'!I88))),'Data Summary'!DK94="Yes"),OFFSET('Sanitation Data'!$I$6,0,10*ROW('Sanitation Data'!I88)),NA())</f>
        <v>#N/A</v>
      </c>
      <c r="AW94" s="521" t="e">
        <f ca="1">+IF(AND(ISNUMBER(OFFSET('Sanitation Data'!$I$10,0,10*ROW('Sanitation Data'!I88))),'Data Summary'!DL94="Yes"),OFFSET('Sanitation Data'!$I$10,0,10*ROW('Sanitation Data'!I88)),NA())</f>
        <v>#N/A</v>
      </c>
      <c r="AX94" s="521" t="e">
        <f ca="1">+IF(AND(ISNUMBER(OFFSET('Sanitation Data'!$I$11,0,10*ROW('Sanitation Data'!I88))),'Data Summary'!DM94="Yes"),OFFSET('Sanitation Data'!$I$11,0,10*ROW('Sanitation Data'!I88)),NA())</f>
        <v>#N/A</v>
      </c>
      <c r="AY94" s="521" t="e">
        <f ca="1">+IF(AND(ISNUMBER(OFFSET('Sanitation Data'!$I$12,0,10*ROW('Sanitation Data'!I88))),'Data Summary'!DN94="Yes"),OFFSET('Sanitation Data'!$I$12,0,10*ROW('Sanitation Data'!I88)),NA())</f>
        <v>#N/A</v>
      </c>
      <c r="AZ94" s="522" t="e">
        <f ca="1">+IF(AND(ISNUMBER(OFFSET('Hygiene Data'!$D$5,0,10*ROW('Hygiene Data'!D88))),'Data Summary'!DO94="Yes"),OFFSET('Hygiene Data'!$D$5,0,10*ROW('Hygiene Data'!D88)),NA())</f>
        <v>#N/A</v>
      </c>
      <c r="BA94" s="522" t="e">
        <f ca="1">+IF(AND(ISNUMBER(OFFSET('Hygiene Data'!$D$7,0,10*ROW('Hygiene Data'!D88))),'Data Summary'!DP94="Yes"),OFFSET('Hygiene Data'!$D$7,0,10*ROW('Hygiene Data'!D88)),NA())</f>
        <v>#N/A</v>
      </c>
      <c r="BB94" s="522" t="e">
        <f ca="1">+IF(AND(ISNUMBER(OFFSET('Hygiene Data'!$D$9,0,10*ROW('Hygiene Data'!D88))),'Data Summary'!DQ94="Yes"),OFFSET('Hygiene Data'!$D$9,0,10*ROW('Hygiene Data'!D88)),NA())</f>
        <v>#N/A</v>
      </c>
      <c r="BC94" s="522" t="e">
        <f ca="1">+IF(AND(ISNUMBER(OFFSET('Hygiene Data'!$E$5,0,10*ROW('Hygiene Data'!E88))),'Data Summary'!DR94="Yes"),OFFSET('Hygiene Data'!$E$5,0,10*ROW('Hygiene Data'!E88)),NA())</f>
        <v>#N/A</v>
      </c>
      <c r="BD94" s="522" t="e">
        <f ca="1">+IF(AND(ISNUMBER(OFFSET('Hygiene Data'!$E$7,0,10*ROW('Hygiene Data'!E88))),'Data Summary'!DS94="Yes"),OFFSET('Hygiene Data'!$E$7,0,10*ROW('Hygiene Data'!E88)),NA())</f>
        <v>#N/A</v>
      </c>
      <c r="BE94" s="522" t="e">
        <f ca="1">+IF(AND(ISNUMBER(OFFSET('Hygiene Data'!$E$9,0,10*ROW('Hygiene Data'!E88))),'Data Summary'!DT94="Yes"),OFFSET('Hygiene Data'!$E$9,0,10*ROW('Hygiene Data'!E88)),NA())</f>
        <v>#N/A</v>
      </c>
      <c r="BF94" s="522" t="e">
        <f ca="1">+IF(AND(ISNUMBER(OFFSET('Hygiene Data'!$F$5,0,10*ROW('Hygiene Data'!F88))),'Data Summary'!DU94="Yes"),OFFSET('Hygiene Data'!$F$5,0,10*ROW('Hygiene Data'!F88)),NA())</f>
        <v>#N/A</v>
      </c>
      <c r="BG94" s="522" t="e">
        <f ca="1">+IF(AND(ISNUMBER(OFFSET('Hygiene Data'!$F$7,0,10*ROW('Hygiene Data'!F88))),'Data Summary'!DV94="Yes"),OFFSET('Hygiene Data'!$F$7,0,10*ROW('Hygiene Data'!F88)),NA())</f>
        <v>#N/A</v>
      </c>
      <c r="BH94" s="522" t="e">
        <f ca="1">+IF(AND(ISNUMBER(OFFSET('Hygiene Data'!$F$9,0,10*ROW('Hygiene Data'!F88))),'Data Summary'!DW94="Yes"),OFFSET('Hygiene Data'!$F$9,0,10*ROW('Hygiene Data'!F88)),NA())</f>
        <v>#N/A</v>
      </c>
      <c r="BI94" s="522" t="e">
        <f ca="1">+IF(AND(ISNUMBER(OFFSET('Hygiene Data'!$G$5,0,10*ROW('Hygiene Data'!G88))),'Data Summary'!DX94="Yes"),OFFSET('Hygiene Data'!$G$5,0,10*ROW('Hygiene Data'!G88)),NA())</f>
        <v>#N/A</v>
      </c>
      <c r="BJ94" s="522" t="e">
        <f ca="1">+IF(AND(ISNUMBER(OFFSET('Hygiene Data'!$G$7,0,10*ROW('Hygiene Data'!G88))),'Data Summary'!DY94="Yes"),OFFSET('Hygiene Data'!$G$7,0,10*ROW('Hygiene Data'!G88)),NA())</f>
        <v>#N/A</v>
      </c>
      <c r="BK94" s="522" t="e">
        <f ca="1">+IF(AND(ISNUMBER(OFFSET('Hygiene Data'!$G$9,0,10*ROW('Hygiene Data'!G88))),'Data Summary'!DZ94="Yes"),OFFSET('Hygiene Data'!$G$9,0,10*ROW('Hygiene Data'!G88)),NA())</f>
        <v>#N/A</v>
      </c>
      <c r="BL94" s="522" t="e">
        <f ca="1">+IF(AND(ISNUMBER(OFFSET('Hygiene Data'!$H$5,0,10*ROW('Hygiene Data'!H88))),'Data Summary'!EA94="Yes"),OFFSET('Hygiene Data'!$H$5,0,10*ROW('Hygiene Data'!H88)),NA())</f>
        <v>#N/A</v>
      </c>
      <c r="BM94" s="522" t="e">
        <f ca="1">+IF(AND(ISNUMBER(OFFSET('Hygiene Data'!$H$7,0,10*ROW('Hygiene Data'!H88))),'Data Summary'!EB94="Yes"),OFFSET('Hygiene Data'!$H$7,0,10*ROW('Hygiene Data'!H88)),NA())</f>
        <v>#N/A</v>
      </c>
      <c r="BN94" s="522" t="e">
        <f ca="1">+IF(AND(ISNUMBER(OFFSET('Hygiene Data'!$H$9,0,10*ROW('Hygiene Data'!H88))),'Data Summary'!EC94="Yes"),OFFSET('Hygiene Data'!$H$9,0,10*ROW('Hygiene Data'!H88)),NA())</f>
        <v>#N/A</v>
      </c>
      <c r="BO94" s="522" t="e">
        <f ca="1">+IF(AND(ISNUMBER(OFFSET('Hygiene Data'!$I$5,0,10*ROW('Hygiene Data'!I88))),'Data Summary'!ED94="Yes"),OFFSET('Hygiene Data'!$I$5,0,10*ROW('Hygiene Data'!I88)),NA())</f>
        <v>#N/A</v>
      </c>
      <c r="BP94" s="522" t="e">
        <f ca="1">+IF(AND(ISNUMBER(OFFSET('Hygiene Data'!$I$7,0,10*ROW('Hygiene Data'!I88))),'Data Summary'!EE94="Yes"),OFFSET('Hygiene Data'!$I$7,0,10*ROW('Hygiene Data'!I88)),NA())</f>
        <v>#N/A</v>
      </c>
      <c r="BQ94" s="522" t="e">
        <f ca="1">+IF(AND(ISNUMBER(OFFSET('Hygiene Data'!$I$9,0,10*ROW('Hygiene Data'!I88))),'Data Summary'!EF94="Yes"),OFFSET('Hygiene Data'!$I$9,0,10*ROW('Hygiene Data'!I88)),NA())</f>
        <v>#N/A</v>
      </c>
    </row>
    <row r="95" spans="1:69" x14ac:dyDescent="0.25">
      <c r="A95" s="518" t="e">
        <f ca="1">+RIGHT('Data Summary'!A95,LEN('Data Summary'!A95)-9)</f>
        <v>#VALUE!</v>
      </c>
      <c r="B95" s="492" t="str">
        <f ca="1">+IF(ISTEXT('Data Summary'!B95),'Data Summary'!B95,"")</f>
        <v/>
      </c>
      <c r="C95" s="519" t="e">
        <f ca="1">+VALUE('Data Summary'!C95)</f>
        <v>#VALUE!</v>
      </c>
      <c r="D95" s="520" t="e">
        <f ca="1">+IF(AND(ISNUMBER(OFFSET('Water Data'!$D$4,0,10*ROW('Water Data'!D89))),'Data Summary'!BS95="Yes"),100-OFFSET('Water Data'!$D$4,0,10*ROW('Water Data'!D89)),NA())</f>
        <v>#N/A</v>
      </c>
      <c r="E95" s="520" t="e">
        <f ca="1">+IF(AND(ISNUMBER(OFFSET('Water Data'!$D$6,0,10*ROW('Water Data'!D89))),'Data Summary'!BT95="Yes"),OFFSET('Water Data'!$D$6,0,10*ROW('Water Data'!D89)),NA())</f>
        <v>#N/A</v>
      </c>
      <c r="F95" s="520" t="e">
        <f ca="1">+IF(AND(ISNUMBER(OFFSET('Water Data'!$D$9,0,10*ROW('Water Data'!D89))),'Data Summary'!BU95="Yes"),OFFSET('Water Data'!$D$9,0,10*ROW('Water Data'!D89)),NA())</f>
        <v>#N/A</v>
      </c>
      <c r="G95" s="520" t="e">
        <f ca="1">+IF(AND(ISNUMBER(OFFSET('Water Data'!$E$4,0,10*ROW('Water Data'!E89))),'Data Summary'!BV95="Yes"),100-OFFSET('Water Data'!$E$4,0,10*ROW('Water Data'!E89)),NA())</f>
        <v>#N/A</v>
      </c>
      <c r="H95" s="520" t="e">
        <f ca="1">+IF(AND(ISNUMBER(OFFSET('Water Data'!$E$6,0,10*ROW('Water Data'!E89))),'Data Summary'!BW95="Yes"),OFFSET('Water Data'!$E$6,0,10*ROW('Water Data'!E89)),NA())</f>
        <v>#N/A</v>
      </c>
      <c r="I95" s="520" t="e">
        <f ca="1">+IF(AND(ISNUMBER(OFFSET('Water Data'!$E$9,0,10*ROW('Water Data'!E89))),'Data Summary'!BX95="Yes"),OFFSET('Water Data'!$E$9,0,10*ROW('Water Data'!E89)),NA())</f>
        <v>#N/A</v>
      </c>
      <c r="J95" s="520" t="e">
        <f ca="1">+IF(AND(ISNUMBER(OFFSET('Water Data'!$F$4,0,10*ROW('Water Data'!F89))),'Data Summary'!BY95="Yes"),100-OFFSET('Water Data'!$F$4,0,10*ROW('Water Data'!F89)),NA())</f>
        <v>#N/A</v>
      </c>
      <c r="K95" s="520" t="e">
        <f ca="1">+IF(AND(ISNUMBER(OFFSET('Water Data'!$F$6,0,10*ROW('Water Data'!F89))),'Data Summary'!BZ95="Yes"),OFFSET('Water Data'!$F$6,0,10*ROW('Water Data'!F89)),NA())</f>
        <v>#N/A</v>
      </c>
      <c r="L95" s="520" t="e">
        <f ca="1">+IF(AND(ISNUMBER(OFFSET('Water Data'!$F$9,0,10*ROW('Water Data'!F89))),'Data Summary'!CA95="Yes"),OFFSET('Water Data'!$F$9,0,10*ROW('Water Data'!F89)),NA())</f>
        <v>#N/A</v>
      </c>
      <c r="M95" s="520" t="e">
        <f ca="1">+IF(AND(ISNUMBER(OFFSET('Water Data'!$G$4,0,10*ROW('Water Data'!G89))),'Data Summary'!CB95="Yes"),100-OFFSET('Water Data'!$G$4,0,10*ROW('Water Data'!G89)),NA())</f>
        <v>#N/A</v>
      </c>
      <c r="N95" s="520" t="e">
        <f ca="1">+IF(AND(ISNUMBER(OFFSET('Water Data'!$G$6,0,10*ROW('Water Data'!G89))),'Data Summary'!CC95="Yes"),OFFSET('Water Data'!$G$6,0,10*ROW('Water Data'!G89)),NA())</f>
        <v>#N/A</v>
      </c>
      <c r="O95" s="520" t="e">
        <f ca="1">+IF(AND(ISNUMBER(OFFSET('Water Data'!$G$9,0,10*ROW('Water Data'!G89))),'Data Summary'!CD95="Yes"),OFFSET('Water Data'!$G$9,0,10*ROW('Water Data'!G89)),NA())</f>
        <v>#N/A</v>
      </c>
      <c r="P95" s="520" t="e">
        <f ca="1">+IF(AND(ISNUMBER(OFFSET('Water Data'!$H$4,0,10*ROW('Water Data'!H89))),'Data Summary'!CE95="Yes"),100-OFFSET('Water Data'!$H$4,0,10*ROW('Water Data'!H89)),NA())</f>
        <v>#N/A</v>
      </c>
      <c r="Q95" s="520" t="e">
        <f ca="1">+IF(AND(ISNUMBER(OFFSET('Water Data'!$H$6,0,10*ROW('Water Data'!H89))),'Data Summary'!CF95="Yes"),OFFSET('Water Data'!$H$6,0,10*ROW('Water Data'!H89)),NA())</f>
        <v>#N/A</v>
      </c>
      <c r="R95" s="520" t="e">
        <f ca="1">+IF(AND(ISNUMBER(OFFSET('Water Data'!$H$9,0,10*ROW('Water Data'!H89))),'Data Summary'!CG95="Yes"),OFFSET('Water Data'!$H$9,0,10*ROW('Water Data'!H89)),NA())</f>
        <v>#N/A</v>
      </c>
      <c r="S95" s="520" t="e">
        <f ca="1">+IF(AND(ISNUMBER(OFFSET('Water Data'!$I$4,0,10*ROW('Water Data'!I89))),'Data Summary'!CH95="Yes"),100-OFFSET('Water Data'!$I$4,0,10*ROW('Water Data'!I89)),NA())</f>
        <v>#N/A</v>
      </c>
      <c r="T95" s="520" t="e">
        <f ca="1">+IF(AND(ISNUMBER(OFFSET('Water Data'!$I$6,0,10*ROW('Water Data'!I89))),'Data Summary'!CI95="Yes"),OFFSET('Water Data'!$I$6,0,10*ROW('Water Data'!I89)),NA())</f>
        <v>#N/A</v>
      </c>
      <c r="U95" s="520" t="e">
        <f ca="1">+IF(AND(ISNUMBER(OFFSET('Water Data'!$I$9,0,10*ROW('Water Data'!I89))),'Data Summary'!CJ95="Yes"),OFFSET('Water Data'!$I$9,0,10*ROW('Water Data'!I89)),NA())</f>
        <v>#N/A</v>
      </c>
      <c r="V95" s="521" t="e">
        <f ca="1">+IF(AND(ISNUMBER(OFFSET('Sanitation Data'!$D$4,0,10*ROW('Sanitation Data'!D89))),'Data Summary'!CK95="Yes"),100-OFFSET('Sanitation Data'!$D$4,0,10*ROW('Sanitation Data'!D89)),NA())</f>
        <v>#N/A</v>
      </c>
      <c r="W95" s="521" t="e">
        <f ca="1">+IF(AND(ISNUMBER(OFFSET('Sanitation Data'!$D$6,0,10*ROW('Sanitation Data'!D89))),'Data Summary'!CL95="Yes"),OFFSET('Sanitation Data'!$D$6,0,10*ROW('Sanitation Data'!D89)),NA())</f>
        <v>#N/A</v>
      </c>
      <c r="X95" s="521" t="e">
        <f ca="1">+IF(AND(ISNUMBER(OFFSET('Sanitation Data'!$D$10,0,10*ROW('Sanitation Data'!D89))),'Data Summary'!CM95="Yes"),OFFSET('Sanitation Data'!$D$10,0,10*ROW('Sanitation Data'!D89)),NA())</f>
        <v>#N/A</v>
      </c>
      <c r="Y95" s="521" t="e">
        <f ca="1">+IF(AND(ISNUMBER(OFFSET('Sanitation Data'!$D$11,0,10*ROW('Sanitation Data'!D89))),'Data Summary'!CN95="Yes"),OFFSET('Sanitation Data'!$D$11,0,10*ROW('Sanitation Data'!D89)),NA())</f>
        <v>#N/A</v>
      </c>
      <c r="Z95" s="521" t="e">
        <f ca="1">+IF(AND(ISNUMBER(OFFSET('Sanitation Data'!$D$12,0,10*ROW('Sanitation Data'!D89))),'Data Summary'!CO95="Yes"),OFFSET('Sanitation Data'!$D$12,0,10*ROW('Sanitation Data'!D89)),NA())</f>
        <v>#N/A</v>
      </c>
      <c r="AA95" s="521" t="e">
        <f ca="1">+IF(AND(ISNUMBER(OFFSET('Sanitation Data'!$E$4,0,10*ROW('Sanitation Data'!E89))),'Data Summary'!CP95="Yes"),100-OFFSET('Sanitation Data'!$E$4,0,10*ROW('Sanitation Data'!E89)),NA())</f>
        <v>#N/A</v>
      </c>
      <c r="AB95" s="521" t="e">
        <f ca="1">+IF(AND(ISNUMBER(OFFSET('Sanitation Data'!$E$6,0,10*ROW('Sanitation Data'!E89))),'Data Summary'!CQ95="Yes"),OFFSET('Sanitation Data'!$E$6,0,10*ROW('Sanitation Data'!E89)),NA())</f>
        <v>#N/A</v>
      </c>
      <c r="AC95" s="521" t="e">
        <f ca="1">+IF(AND(ISNUMBER(OFFSET('Sanitation Data'!$E$10,0,10*ROW('Sanitation Data'!E89))),'Data Summary'!CR95="Yes"),OFFSET('Sanitation Data'!$E$10,0,10*ROW('Sanitation Data'!E89)),NA())</f>
        <v>#N/A</v>
      </c>
      <c r="AD95" s="521" t="e">
        <f ca="1">+IF(AND(ISNUMBER(OFFSET('Sanitation Data'!$E$11,0,10*ROW('Sanitation Data'!E89))),'Data Summary'!CS95="Yes"),OFFSET('Sanitation Data'!$E$11,0,10*ROW('Sanitation Data'!E89)),NA())</f>
        <v>#N/A</v>
      </c>
      <c r="AE95" s="521" t="e">
        <f ca="1">+IF(AND(ISNUMBER(OFFSET('Sanitation Data'!$E$12,0,10*ROW('Sanitation Data'!E89))),'Data Summary'!CT95="Yes"),OFFSET('Sanitation Data'!$E$12,0,10*ROW('Sanitation Data'!E89)),NA())</f>
        <v>#N/A</v>
      </c>
      <c r="AF95" s="521" t="e">
        <f ca="1">+IF(AND(ISNUMBER(OFFSET('Sanitation Data'!$F$4,0,10*ROW('Sanitation Data'!F89))),'Data Summary'!CU95="Yes"),100-OFFSET('Sanitation Data'!$F$4,0,10*ROW('Sanitation Data'!F89)),NA())</f>
        <v>#N/A</v>
      </c>
      <c r="AG95" s="521" t="e">
        <f ca="1">+IF(AND(ISNUMBER(OFFSET('Sanitation Data'!$F$6,0,10*ROW('Sanitation Data'!F89))),'Data Summary'!CV95="Yes"),OFFSET('Sanitation Data'!$F$6,0,10*ROW('Sanitation Data'!F89)),NA())</f>
        <v>#N/A</v>
      </c>
      <c r="AH95" s="521" t="e">
        <f ca="1">+IF(AND(ISNUMBER(OFFSET('Sanitation Data'!$F$10,0,10*ROW('Sanitation Data'!F89))),'Data Summary'!CW95="Yes"),OFFSET('Sanitation Data'!$F$10,0,10*ROW('Sanitation Data'!F89)),NA())</f>
        <v>#N/A</v>
      </c>
      <c r="AI95" s="521" t="e">
        <f ca="1">+IF(AND(ISNUMBER(OFFSET('Sanitation Data'!$F$11,0,10*ROW('Sanitation Data'!F89))),'Data Summary'!CX95="Yes"),OFFSET('Sanitation Data'!$F$11,0,10*ROW('Sanitation Data'!F89)),NA())</f>
        <v>#N/A</v>
      </c>
      <c r="AJ95" s="521" t="e">
        <f ca="1">+IF(AND(ISNUMBER(OFFSET('Sanitation Data'!$F$12,0,10*ROW('Sanitation Data'!F89))),'Data Summary'!CY95="Yes"),OFFSET('Sanitation Data'!$F$12,0,10*ROW('Sanitation Data'!F89)),NA())</f>
        <v>#N/A</v>
      </c>
      <c r="AK95" s="521" t="e">
        <f ca="1">+IF(AND(ISNUMBER(OFFSET('Sanitation Data'!$G$4,0,10*ROW('Sanitation Data'!G89))),'Data Summary'!CZ95="Yes"),100-OFFSET('Sanitation Data'!$G$4,0,10*ROW('Sanitation Data'!G89)),NA())</f>
        <v>#N/A</v>
      </c>
      <c r="AL95" s="521" t="e">
        <f ca="1">+IF(AND(ISNUMBER(OFFSET('Sanitation Data'!$G$6,0,10*ROW('Sanitation Data'!G89))),'Data Summary'!DA95="Yes"),OFFSET('Sanitation Data'!$G$6,0,10*ROW('Sanitation Data'!G89)),NA())</f>
        <v>#N/A</v>
      </c>
      <c r="AM95" s="521" t="e">
        <f ca="1">+IF(AND(ISNUMBER(OFFSET('Sanitation Data'!$G$10,0,10*ROW('Sanitation Data'!G89))),'Data Summary'!DB95="Yes"),OFFSET('Sanitation Data'!$G$10,0,10*ROW('Sanitation Data'!G89)),NA())</f>
        <v>#N/A</v>
      </c>
      <c r="AN95" s="521" t="e">
        <f ca="1">+IF(AND(ISNUMBER(OFFSET('Sanitation Data'!$G$11,0,10*ROW('Sanitation Data'!G89))),'Data Summary'!DC95="Yes"),OFFSET('Sanitation Data'!$G$11,0,10*ROW('Sanitation Data'!G89)),NA())</f>
        <v>#N/A</v>
      </c>
      <c r="AO95" s="521" t="e">
        <f ca="1">+IF(AND(ISNUMBER(OFFSET('Sanitation Data'!$G$12,0,10*ROW('Sanitation Data'!G89))),'Data Summary'!DD95="Yes"),OFFSET('Sanitation Data'!$G$12,0,10*ROW('Sanitation Data'!G89)),NA())</f>
        <v>#N/A</v>
      </c>
      <c r="AP95" s="521" t="e">
        <f ca="1">+IF(AND(ISNUMBER(OFFSET('Sanitation Data'!$H$4,0,10*ROW('Sanitation Data'!H89))),'Data Summary'!DE95="Yes"),100-OFFSET('Sanitation Data'!$H$4,0,10*ROW('Sanitation Data'!H89)),NA())</f>
        <v>#N/A</v>
      </c>
      <c r="AQ95" s="521" t="e">
        <f ca="1">+IF(AND(ISNUMBER(OFFSET('Sanitation Data'!$H$6,0,10*ROW('Sanitation Data'!H89))),'Data Summary'!DF95="Yes"),OFFSET('Sanitation Data'!$H$6,0,10*ROW('Sanitation Data'!H89)),NA())</f>
        <v>#N/A</v>
      </c>
      <c r="AR95" s="521" t="e">
        <f ca="1">+IF(AND(ISNUMBER(OFFSET('Sanitation Data'!$H$10,0,10*ROW('Sanitation Data'!H89))),'Data Summary'!DG95="Yes"),OFFSET('Sanitation Data'!$H$10,0,10*ROW('Sanitation Data'!H89)),NA())</f>
        <v>#N/A</v>
      </c>
      <c r="AS95" s="521" t="e">
        <f ca="1">+IF(AND(ISNUMBER(OFFSET('Sanitation Data'!$H$11,0,10*ROW('Sanitation Data'!H89))),'Data Summary'!DH95="Yes"),OFFSET('Sanitation Data'!$H$11,0,10*ROW('Sanitation Data'!H89)),NA())</f>
        <v>#N/A</v>
      </c>
      <c r="AT95" s="521" t="e">
        <f ca="1">+IF(AND(ISNUMBER(OFFSET('Sanitation Data'!$H$12,0,10*ROW('Sanitation Data'!H89))),'Data Summary'!DI95="Yes"),OFFSET('Sanitation Data'!$H$12,0,10*ROW('Sanitation Data'!H89)),NA())</f>
        <v>#N/A</v>
      </c>
      <c r="AU95" s="521" t="e">
        <f ca="1">+IF(AND(ISNUMBER(OFFSET('Sanitation Data'!$I$4,0,10*ROW('Sanitation Data'!I89))),'Data Summary'!DJ95="Yes"),100-OFFSET('Sanitation Data'!$I$4,0,10*ROW('Sanitation Data'!I89)),NA())</f>
        <v>#N/A</v>
      </c>
      <c r="AV95" s="521" t="e">
        <f ca="1">+IF(AND(ISNUMBER(OFFSET('Sanitation Data'!$I$6,0,10*ROW('Sanitation Data'!I89))),'Data Summary'!DK95="Yes"),OFFSET('Sanitation Data'!$I$6,0,10*ROW('Sanitation Data'!I89)),NA())</f>
        <v>#N/A</v>
      </c>
      <c r="AW95" s="521" t="e">
        <f ca="1">+IF(AND(ISNUMBER(OFFSET('Sanitation Data'!$I$10,0,10*ROW('Sanitation Data'!I89))),'Data Summary'!DL95="Yes"),OFFSET('Sanitation Data'!$I$10,0,10*ROW('Sanitation Data'!I89)),NA())</f>
        <v>#N/A</v>
      </c>
      <c r="AX95" s="521" t="e">
        <f ca="1">+IF(AND(ISNUMBER(OFFSET('Sanitation Data'!$I$11,0,10*ROW('Sanitation Data'!I89))),'Data Summary'!DM95="Yes"),OFFSET('Sanitation Data'!$I$11,0,10*ROW('Sanitation Data'!I89)),NA())</f>
        <v>#N/A</v>
      </c>
      <c r="AY95" s="521" t="e">
        <f ca="1">+IF(AND(ISNUMBER(OFFSET('Sanitation Data'!$I$12,0,10*ROW('Sanitation Data'!I89))),'Data Summary'!DN95="Yes"),OFFSET('Sanitation Data'!$I$12,0,10*ROW('Sanitation Data'!I89)),NA())</f>
        <v>#N/A</v>
      </c>
      <c r="AZ95" s="522" t="e">
        <f ca="1">+IF(AND(ISNUMBER(OFFSET('Hygiene Data'!$D$5,0,10*ROW('Hygiene Data'!D89))),'Data Summary'!DO95="Yes"),OFFSET('Hygiene Data'!$D$5,0,10*ROW('Hygiene Data'!D89)),NA())</f>
        <v>#N/A</v>
      </c>
      <c r="BA95" s="522" t="e">
        <f ca="1">+IF(AND(ISNUMBER(OFFSET('Hygiene Data'!$D$7,0,10*ROW('Hygiene Data'!D89))),'Data Summary'!DP95="Yes"),OFFSET('Hygiene Data'!$D$7,0,10*ROW('Hygiene Data'!D89)),NA())</f>
        <v>#N/A</v>
      </c>
      <c r="BB95" s="522" t="e">
        <f ca="1">+IF(AND(ISNUMBER(OFFSET('Hygiene Data'!$D$9,0,10*ROW('Hygiene Data'!D89))),'Data Summary'!DQ95="Yes"),OFFSET('Hygiene Data'!$D$9,0,10*ROW('Hygiene Data'!D89)),NA())</f>
        <v>#N/A</v>
      </c>
      <c r="BC95" s="522" t="e">
        <f ca="1">+IF(AND(ISNUMBER(OFFSET('Hygiene Data'!$E$5,0,10*ROW('Hygiene Data'!E89))),'Data Summary'!DR95="Yes"),OFFSET('Hygiene Data'!$E$5,0,10*ROW('Hygiene Data'!E89)),NA())</f>
        <v>#N/A</v>
      </c>
      <c r="BD95" s="522" t="e">
        <f ca="1">+IF(AND(ISNUMBER(OFFSET('Hygiene Data'!$E$7,0,10*ROW('Hygiene Data'!E89))),'Data Summary'!DS95="Yes"),OFFSET('Hygiene Data'!$E$7,0,10*ROW('Hygiene Data'!E89)),NA())</f>
        <v>#N/A</v>
      </c>
      <c r="BE95" s="522" t="e">
        <f ca="1">+IF(AND(ISNUMBER(OFFSET('Hygiene Data'!$E$9,0,10*ROW('Hygiene Data'!E89))),'Data Summary'!DT95="Yes"),OFFSET('Hygiene Data'!$E$9,0,10*ROW('Hygiene Data'!E89)),NA())</f>
        <v>#N/A</v>
      </c>
      <c r="BF95" s="522" t="e">
        <f ca="1">+IF(AND(ISNUMBER(OFFSET('Hygiene Data'!$F$5,0,10*ROW('Hygiene Data'!F89))),'Data Summary'!DU95="Yes"),OFFSET('Hygiene Data'!$F$5,0,10*ROW('Hygiene Data'!F89)),NA())</f>
        <v>#N/A</v>
      </c>
      <c r="BG95" s="522" t="e">
        <f ca="1">+IF(AND(ISNUMBER(OFFSET('Hygiene Data'!$F$7,0,10*ROW('Hygiene Data'!F89))),'Data Summary'!DV95="Yes"),OFFSET('Hygiene Data'!$F$7,0,10*ROW('Hygiene Data'!F89)),NA())</f>
        <v>#N/A</v>
      </c>
      <c r="BH95" s="522" t="e">
        <f ca="1">+IF(AND(ISNUMBER(OFFSET('Hygiene Data'!$F$9,0,10*ROW('Hygiene Data'!F89))),'Data Summary'!DW95="Yes"),OFFSET('Hygiene Data'!$F$9,0,10*ROW('Hygiene Data'!F89)),NA())</f>
        <v>#N/A</v>
      </c>
      <c r="BI95" s="522" t="e">
        <f ca="1">+IF(AND(ISNUMBER(OFFSET('Hygiene Data'!$G$5,0,10*ROW('Hygiene Data'!G89))),'Data Summary'!DX95="Yes"),OFFSET('Hygiene Data'!$G$5,0,10*ROW('Hygiene Data'!G89)),NA())</f>
        <v>#N/A</v>
      </c>
      <c r="BJ95" s="522" t="e">
        <f ca="1">+IF(AND(ISNUMBER(OFFSET('Hygiene Data'!$G$7,0,10*ROW('Hygiene Data'!G89))),'Data Summary'!DY95="Yes"),OFFSET('Hygiene Data'!$G$7,0,10*ROW('Hygiene Data'!G89)),NA())</f>
        <v>#N/A</v>
      </c>
      <c r="BK95" s="522" t="e">
        <f ca="1">+IF(AND(ISNUMBER(OFFSET('Hygiene Data'!$G$9,0,10*ROW('Hygiene Data'!G89))),'Data Summary'!DZ95="Yes"),OFFSET('Hygiene Data'!$G$9,0,10*ROW('Hygiene Data'!G89)),NA())</f>
        <v>#N/A</v>
      </c>
      <c r="BL95" s="522" t="e">
        <f ca="1">+IF(AND(ISNUMBER(OFFSET('Hygiene Data'!$H$5,0,10*ROW('Hygiene Data'!H89))),'Data Summary'!EA95="Yes"),OFFSET('Hygiene Data'!$H$5,0,10*ROW('Hygiene Data'!H89)),NA())</f>
        <v>#N/A</v>
      </c>
      <c r="BM95" s="522" t="e">
        <f ca="1">+IF(AND(ISNUMBER(OFFSET('Hygiene Data'!$H$7,0,10*ROW('Hygiene Data'!H89))),'Data Summary'!EB95="Yes"),OFFSET('Hygiene Data'!$H$7,0,10*ROW('Hygiene Data'!H89)),NA())</f>
        <v>#N/A</v>
      </c>
      <c r="BN95" s="522" t="e">
        <f ca="1">+IF(AND(ISNUMBER(OFFSET('Hygiene Data'!$H$9,0,10*ROW('Hygiene Data'!H89))),'Data Summary'!EC95="Yes"),OFFSET('Hygiene Data'!$H$9,0,10*ROW('Hygiene Data'!H89)),NA())</f>
        <v>#N/A</v>
      </c>
      <c r="BO95" s="522" t="e">
        <f ca="1">+IF(AND(ISNUMBER(OFFSET('Hygiene Data'!$I$5,0,10*ROW('Hygiene Data'!I89))),'Data Summary'!ED95="Yes"),OFFSET('Hygiene Data'!$I$5,0,10*ROW('Hygiene Data'!I89)),NA())</f>
        <v>#N/A</v>
      </c>
      <c r="BP95" s="522" t="e">
        <f ca="1">+IF(AND(ISNUMBER(OFFSET('Hygiene Data'!$I$7,0,10*ROW('Hygiene Data'!I89))),'Data Summary'!EE95="Yes"),OFFSET('Hygiene Data'!$I$7,0,10*ROW('Hygiene Data'!I89)),NA())</f>
        <v>#N/A</v>
      </c>
      <c r="BQ95" s="522" t="e">
        <f ca="1">+IF(AND(ISNUMBER(OFFSET('Hygiene Data'!$I$9,0,10*ROW('Hygiene Data'!I89))),'Data Summary'!EF95="Yes"),OFFSET('Hygiene Data'!$I$9,0,10*ROW('Hygiene Data'!I89)),NA())</f>
        <v>#N/A</v>
      </c>
    </row>
    <row r="96" spans="1:69" x14ac:dyDescent="0.25">
      <c r="A96" s="518" t="e">
        <f ca="1">+RIGHT('Data Summary'!A96,LEN('Data Summary'!A96)-9)</f>
        <v>#VALUE!</v>
      </c>
      <c r="B96" s="492" t="str">
        <f ca="1">+IF(ISTEXT('Data Summary'!B96),'Data Summary'!B96,"")</f>
        <v/>
      </c>
      <c r="C96" s="519" t="e">
        <f ca="1">+VALUE('Data Summary'!C96)</f>
        <v>#VALUE!</v>
      </c>
      <c r="D96" s="520" t="e">
        <f ca="1">+IF(AND(ISNUMBER(OFFSET('Water Data'!$D$4,0,10*ROW('Water Data'!D90))),'Data Summary'!BS96="Yes"),100-OFFSET('Water Data'!$D$4,0,10*ROW('Water Data'!D90)),NA())</f>
        <v>#N/A</v>
      </c>
      <c r="E96" s="520" t="e">
        <f ca="1">+IF(AND(ISNUMBER(OFFSET('Water Data'!$D$6,0,10*ROW('Water Data'!D90))),'Data Summary'!BT96="Yes"),OFFSET('Water Data'!$D$6,0,10*ROW('Water Data'!D90)),NA())</f>
        <v>#N/A</v>
      </c>
      <c r="F96" s="520" t="e">
        <f ca="1">+IF(AND(ISNUMBER(OFFSET('Water Data'!$D$9,0,10*ROW('Water Data'!D90))),'Data Summary'!BU96="Yes"),OFFSET('Water Data'!$D$9,0,10*ROW('Water Data'!D90)),NA())</f>
        <v>#N/A</v>
      </c>
      <c r="G96" s="520" t="e">
        <f ca="1">+IF(AND(ISNUMBER(OFFSET('Water Data'!$E$4,0,10*ROW('Water Data'!E90))),'Data Summary'!BV96="Yes"),100-OFFSET('Water Data'!$E$4,0,10*ROW('Water Data'!E90)),NA())</f>
        <v>#N/A</v>
      </c>
      <c r="H96" s="520" t="e">
        <f ca="1">+IF(AND(ISNUMBER(OFFSET('Water Data'!$E$6,0,10*ROW('Water Data'!E90))),'Data Summary'!BW96="Yes"),OFFSET('Water Data'!$E$6,0,10*ROW('Water Data'!E90)),NA())</f>
        <v>#N/A</v>
      </c>
      <c r="I96" s="520" t="e">
        <f ca="1">+IF(AND(ISNUMBER(OFFSET('Water Data'!$E$9,0,10*ROW('Water Data'!E90))),'Data Summary'!BX96="Yes"),OFFSET('Water Data'!$E$9,0,10*ROW('Water Data'!E90)),NA())</f>
        <v>#N/A</v>
      </c>
      <c r="J96" s="520" t="e">
        <f ca="1">+IF(AND(ISNUMBER(OFFSET('Water Data'!$F$4,0,10*ROW('Water Data'!F90))),'Data Summary'!BY96="Yes"),100-OFFSET('Water Data'!$F$4,0,10*ROW('Water Data'!F90)),NA())</f>
        <v>#N/A</v>
      </c>
      <c r="K96" s="520" t="e">
        <f ca="1">+IF(AND(ISNUMBER(OFFSET('Water Data'!$F$6,0,10*ROW('Water Data'!F90))),'Data Summary'!BZ96="Yes"),OFFSET('Water Data'!$F$6,0,10*ROW('Water Data'!F90)),NA())</f>
        <v>#N/A</v>
      </c>
      <c r="L96" s="520" t="e">
        <f ca="1">+IF(AND(ISNUMBER(OFFSET('Water Data'!$F$9,0,10*ROW('Water Data'!F90))),'Data Summary'!CA96="Yes"),OFFSET('Water Data'!$F$9,0,10*ROW('Water Data'!F90)),NA())</f>
        <v>#N/A</v>
      </c>
      <c r="M96" s="520" t="e">
        <f ca="1">+IF(AND(ISNUMBER(OFFSET('Water Data'!$G$4,0,10*ROW('Water Data'!G90))),'Data Summary'!CB96="Yes"),100-OFFSET('Water Data'!$G$4,0,10*ROW('Water Data'!G90)),NA())</f>
        <v>#N/A</v>
      </c>
      <c r="N96" s="520" t="e">
        <f ca="1">+IF(AND(ISNUMBER(OFFSET('Water Data'!$G$6,0,10*ROW('Water Data'!G90))),'Data Summary'!CC96="Yes"),OFFSET('Water Data'!$G$6,0,10*ROW('Water Data'!G90)),NA())</f>
        <v>#N/A</v>
      </c>
      <c r="O96" s="520" t="e">
        <f ca="1">+IF(AND(ISNUMBER(OFFSET('Water Data'!$G$9,0,10*ROW('Water Data'!G90))),'Data Summary'!CD96="Yes"),OFFSET('Water Data'!$G$9,0,10*ROW('Water Data'!G90)),NA())</f>
        <v>#N/A</v>
      </c>
      <c r="P96" s="520" t="e">
        <f ca="1">+IF(AND(ISNUMBER(OFFSET('Water Data'!$H$4,0,10*ROW('Water Data'!H90))),'Data Summary'!CE96="Yes"),100-OFFSET('Water Data'!$H$4,0,10*ROW('Water Data'!H90)),NA())</f>
        <v>#N/A</v>
      </c>
      <c r="Q96" s="520" t="e">
        <f ca="1">+IF(AND(ISNUMBER(OFFSET('Water Data'!$H$6,0,10*ROW('Water Data'!H90))),'Data Summary'!CF96="Yes"),OFFSET('Water Data'!$H$6,0,10*ROW('Water Data'!H90)),NA())</f>
        <v>#N/A</v>
      </c>
      <c r="R96" s="520" t="e">
        <f ca="1">+IF(AND(ISNUMBER(OFFSET('Water Data'!$H$9,0,10*ROW('Water Data'!H90))),'Data Summary'!CG96="Yes"),OFFSET('Water Data'!$H$9,0,10*ROW('Water Data'!H90)),NA())</f>
        <v>#N/A</v>
      </c>
      <c r="S96" s="520" t="e">
        <f ca="1">+IF(AND(ISNUMBER(OFFSET('Water Data'!$I$4,0,10*ROW('Water Data'!I90))),'Data Summary'!CH96="Yes"),100-OFFSET('Water Data'!$I$4,0,10*ROW('Water Data'!I90)),NA())</f>
        <v>#N/A</v>
      </c>
      <c r="T96" s="520" t="e">
        <f ca="1">+IF(AND(ISNUMBER(OFFSET('Water Data'!$I$6,0,10*ROW('Water Data'!I90))),'Data Summary'!CI96="Yes"),OFFSET('Water Data'!$I$6,0,10*ROW('Water Data'!I90)),NA())</f>
        <v>#N/A</v>
      </c>
      <c r="U96" s="520" t="e">
        <f ca="1">+IF(AND(ISNUMBER(OFFSET('Water Data'!$I$9,0,10*ROW('Water Data'!I90))),'Data Summary'!CJ96="Yes"),OFFSET('Water Data'!$I$9,0,10*ROW('Water Data'!I90)),NA())</f>
        <v>#N/A</v>
      </c>
      <c r="V96" s="521" t="e">
        <f ca="1">+IF(AND(ISNUMBER(OFFSET('Sanitation Data'!$D$4,0,10*ROW('Sanitation Data'!D90))),'Data Summary'!CK96="Yes"),100-OFFSET('Sanitation Data'!$D$4,0,10*ROW('Sanitation Data'!D90)),NA())</f>
        <v>#N/A</v>
      </c>
      <c r="W96" s="521" t="e">
        <f ca="1">+IF(AND(ISNUMBER(OFFSET('Sanitation Data'!$D$6,0,10*ROW('Sanitation Data'!D90))),'Data Summary'!CL96="Yes"),OFFSET('Sanitation Data'!$D$6,0,10*ROW('Sanitation Data'!D90)),NA())</f>
        <v>#N/A</v>
      </c>
      <c r="X96" s="521" t="e">
        <f ca="1">+IF(AND(ISNUMBER(OFFSET('Sanitation Data'!$D$10,0,10*ROW('Sanitation Data'!D90))),'Data Summary'!CM96="Yes"),OFFSET('Sanitation Data'!$D$10,0,10*ROW('Sanitation Data'!D90)),NA())</f>
        <v>#N/A</v>
      </c>
      <c r="Y96" s="521" t="e">
        <f ca="1">+IF(AND(ISNUMBER(OFFSET('Sanitation Data'!$D$11,0,10*ROW('Sanitation Data'!D90))),'Data Summary'!CN96="Yes"),OFFSET('Sanitation Data'!$D$11,0,10*ROW('Sanitation Data'!D90)),NA())</f>
        <v>#N/A</v>
      </c>
      <c r="Z96" s="521" t="e">
        <f ca="1">+IF(AND(ISNUMBER(OFFSET('Sanitation Data'!$D$12,0,10*ROW('Sanitation Data'!D90))),'Data Summary'!CO96="Yes"),OFFSET('Sanitation Data'!$D$12,0,10*ROW('Sanitation Data'!D90)),NA())</f>
        <v>#N/A</v>
      </c>
      <c r="AA96" s="521" t="e">
        <f ca="1">+IF(AND(ISNUMBER(OFFSET('Sanitation Data'!$E$4,0,10*ROW('Sanitation Data'!E90))),'Data Summary'!CP96="Yes"),100-OFFSET('Sanitation Data'!$E$4,0,10*ROW('Sanitation Data'!E90)),NA())</f>
        <v>#N/A</v>
      </c>
      <c r="AB96" s="521" t="e">
        <f ca="1">+IF(AND(ISNUMBER(OFFSET('Sanitation Data'!$E$6,0,10*ROW('Sanitation Data'!E90))),'Data Summary'!CQ96="Yes"),OFFSET('Sanitation Data'!$E$6,0,10*ROW('Sanitation Data'!E90)),NA())</f>
        <v>#N/A</v>
      </c>
      <c r="AC96" s="521" t="e">
        <f ca="1">+IF(AND(ISNUMBER(OFFSET('Sanitation Data'!$E$10,0,10*ROW('Sanitation Data'!E90))),'Data Summary'!CR96="Yes"),OFFSET('Sanitation Data'!$E$10,0,10*ROW('Sanitation Data'!E90)),NA())</f>
        <v>#N/A</v>
      </c>
      <c r="AD96" s="521" t="e">
        <f ca="1">+IF(AND(ISNUMBER(OFFSET('Sanitation Data'!$E$11,0,10*ROW('Sanitation Data'!E90))),'Data Summary'!CS96="Yes"),OFFSET('Sanitation Data'!$E$11,0,10*ROW('Sanitation Data'!E90)),NA())</f>
        <v>#N/A</v>
      </c>
      <c r="AE96" s="521" t="e">
        <f ca="1">+IF(AND(ISNUMBER(OFFSET('Sanitation Data'!$E$12,0,10*ROW('Sanitation Data'!E90))),'Data Summary'!CT96="Yes"),OFFSET('Sanitation Data'!$E$12,0,10*ROW('Sanitation Data'!E90)),NA())</f>
        <v>#N/A</v>
      </c>
      <c r="AF96" s="521" t="e">
        <f ca="1">+IF(AND(ISNUMBER(OFFSET('Sanitation Data'!$F$4,0,10*ROW('Sanitation Data'!F90))),'Data Summary'!CU96="Yes"),100-OFFSET('Sanitation Data'!$F$4,0,10*ROW('Sanitation Data'!F90)),NA())</f>
        <v>#N/A</v>
      </c>
      <c r="AG96" s="521" t="e">
        <f ca="1">+IF(AND(ISNUMBER(OFFSET('Sanitation Data'!$F$6,0,10*ROW('Sanitation Data'!F90))),'Data Summary'!CV96="Yes"),OFFSET('Sanitation Data'!$F$6,0,10*ROW('Sanitation Data'!F90)),NA())</f>
        <v>#N/A</v>
      </c>
      <c r="AH96" s="521" t="e">
        <f ca="1">+IF(AND(ISNUMBER(OFFSET('Sanitation Data'!$F$10,0,10*ROW('Sanitation Data'!F90))),'Data Summary'!CW96="Yes"),OFFSET('Sanitation Data'!$F$10,0,10*ROW('Sanitation Data'!F90)),NA())</f>
        <v>#N/A</v>
      </c>
      <c r="AI96" s="521" t="e">
        <f ca="1">+IF(AND(ISNUMBER(OFFSET('Sanitation Data'!$F$11,0,10*ROW('Sanitation Data'!F90))),'Data Summary'!CX96="Yes"),OFFSET('Sanitation Data'!$F$11,0,10*ROW('Sanitation Data'!F90)),NA())</f>
        <v>#N/A</v>
      </c>
      <c r="AJ96" s="521" t="e">
        <f ca="1">+IF(AND(ISNUMBER(OFFSET('Sanitation Data'!$F$12,0,10*ROW('Sanitation Data'!F90))),'Data Summary'!CY96="Yes"),OFFSET('Sanitation Data'!$F$12,0,10*ROW('Sanitation Data'!F90)),NA())</f>
        <v>#N/A</v>
      </c>
      <c r="AK96" s="521" t="e">
        <f ca="1">+IF(AND(ISNUMBER(OFFSET('Sanitation Data'!$G$4,0,10*ROW('Sanitation Data'!G90))),'Data Summary'!CZ96="Yes"),100-OFFSET('Sanitation Data'!$G$4,0,10*ROW('Sanitation Data'!G90)),NA())</f>
        <v>#N/A</v>
      </c>
      <c r="AL96" s="521" t="e">
        <f ca="1">+IF(AND(ISNUMBER(OFFSET('Sanitation Data'!$G$6,0,10*ROW('Sanitation Data'!G90))),'Data Summary'!DA96="Yes"),OFFSET('Sanitation Data'!$G$6,0,10*ROW('Sanitation Data'!G90)),NA())</f>
        <v>#N/A</v>
      </c>
      <c r="AM96" s="521" t="e">
        <f ca="1">+IF(AND(ISNUMBER(OFFSET('Sanitation Data'!$G$10,0,10*ROW('Sanitation Data'!G90))),'Data Summary'!DB96="Yes"),OFFSET('Sanitation Data'!$G$10,0,10*ROW('Sanitation Data'!G90)),NA())</f>
        <v>#N/A</v>
      </c>
      <c r="AN96" s="521" t="e">
        <f ca="1">+IF(AND(ISNUMBER(OFFSET('Sanitation Data'!$G$11,0,10*ROW('Sanitation Data'!G90))),'Data Summary'!DC96="Yes"),OFFSET('Sanitation Data'!$G$11,0,10*ROW('Sanitation Data'!G90)),NA())</f>
        <v>#N/A</v>
      </c>
      <c r="AO96" s="521" t="e">
        <f ca="1">+IF(AND(ISNUMBER(OFFSET('Sanitation Data'!$G$12,0,10*ROW('Sanitation Data'!G90))),'Data Summary'!DD96="Yes"),OFFSET('Sanitation Data'!$G$12,0,10*ROW('Sanitation Data'!G90)),NA())</f>
        <v>#N/A</v>
      </c>
      <c r="AP96" s="521" t="e">
        <f ca="1">+IF(AND(ISNUMBER(OFFSET('Sanitation Data'!$H$4,0,10*ROW('Sanitation Data'!H90))),'Data Summary'!DE96="Yes"),100-OFFSET('Sanitation Data'!$H$4,0,10*ROW('Sanitation Data'!H90)),NA())</f>
        <v>#N/A</v>
      </c>
      <c r="AQ96" s="521" t="e">
        <f ca="1">+IF(AND(ISNUMBER(OFFSET('Sanitation Data'!$H$6,0,10*ROW('Sanitation Data'!H90))),'Data Summary'!DF96="Yes"),OFFSET('Sanitation Data'!$H$6,0,10*ROW('Sanitation Data'!H90)),NA())</f>
        <v>#N/A</v>
      </c>
      <c r="AR96" s="521" t="e">
        <f ca="1">+IF(AND(ISNUMBER(OFFSET('Sanitation Data'!$H$10,0,10*ROW('Sanitation Data'!H90))),'Data Summary'!DG96="Yes"),OFFSET('Sanitation Data'!$H$10,0,10*ROW('Sanitation Data'!H90)),NA())</f>
        <v>#N/A</v>
      </c>
      <c r="AS96" s="521" t="e">
        <f ca="1">+IF(AND(ISNUMBER(OFFSET('Sanitation Data'!$H$11,0,10*ROW('Sanitation Data'!H90))),'Data Summary'!DH96="Yes"),OFFSET('Sanitation Data'!$H$11,0,10*ROW('Sanitation Data'!H90)),NA())</f>
        <v>#N/A</v>
      </c>
      <c r="AT96" s="521" t="e">
        <f ca="1">+IF(AND(ISNUMBER(OFFSET('Sanitation Data'!$H$12,0,10*ROW('Sanitation Data'!H90))),'Data Summary'!DI96="Yes"),OFFSET('Sanitation Data'!$H$12,0,10*ROW('Sanitation Data'!H90)),NA())</f>
        <v>#N/A</v>
      </c>
      <c r="AU96" s="521" t="e">
        <f ca="1">+IF(AND(ISNUMBER(OFFSET('Sanitation Data'!$I$4,0,10*ROW('Sanitation Data'!I90))),'Data Summary'!DJ96="Yes"),100-OFFSET('Sanitation Data'!$I$4,0,10*ROW('Sanitation Data'!I90)),NA())</f>
        <v>#N/A</v>
      </c>
      <c r="AV96" s="521" t="e">
        <f ca="1">+IF(AND(ISNUMBER(OFFSET('Sanitation Data'!$I$6,0,10*ROW('Sanitation Data'!I90))),'Data Summary'!DK96="Yes"),OFFSET('Sanitation Data'!$I$6,0,10*ROW('Sanitation Data'!I90)),NA())</f>
        <v>#N/A</v>
      </c>
      <c r="AW96" s="521" t="e">
        <f ca="1">+IF(AND(ISNUMBER(OFFSET('Sanitation Data'!$I$10,0,10*ROW('Sanitation Data'!I90))),'Data Summary'!DL96="Yes"),OFFSET('Sanitation Data'!$I$10,0,10*ROW('Sanitation Data'!I90)),NA())</f>
        <v>#N/A</v>
      </c>
      <c r="AX96" s="521" t="e">
        <f ca="1">+IF(AND(ISNUMBER(OFFSET('Sanitation Data'!$I$11,0,10*ROW('Sanitation Data'!I90))),'Data Summary'!DM96="Yes"),OFFSET('Sanitation Data'!$I$11,0,10*ROW('Sanitation Data'!I90)),NA())</f>
        <v>#N/A</v>
      </c>
      <c r="AY96" s="521" t="e">
        <f ca="1">+IF(AND(ISNUMBER(OFFSET('Sanitation Data'!$I$12,0,10*ROW('Sanitation Data'!I90))),'Data Summary'!DN96="Yes"),OFFSET('Sanitation Data'!$I$12,0,10*ROW('Sanitation Data'!I90)),NA())</f>
        <v>#N/A</v>
      </c>
      <c r="AZ96" s="522" t="e">
        <f ca="1">+IF(AND(ISNUMBER(OFFSET('Hygiene Data'!$D$5,0,10*ROW('Hygiene Data'!D90))),'Data Summary'!DO96="Yes"),OFFSET('Hygiene Data'!$D$5,0,10*ROW('Hygiene Data'!D90)),NA())</f>
        <v>#N/A</v>
      </c>
      <c r="BA96" s="522" t="e">
        <f ca="1">+IF(AND(ISNUMBER(OFFSET('Hygiene Data'!$D$7,0,10*ROW('Hygiene Data'!D90))),'Data Summary'!DP96="Yes"),OFFSET('Hygiene Data'!$D$7,0,10*ROW('Hygiene Data'!D90)),NA())</f>
        <v>#N/A</v>
      </c>
      <c r="BB96" s="522" t="e">
        <f ca="1">+IF(AND(ISNUMBER(OFFSET('Hygiene Data'!$D$9,0,10*ROW('Hygiene Data'!D90))),'Data Summary'!DQ96="Yes"),OFFSET('Hygiene Data'!$D$9,0,10*ROW('Hygiene Data'!D90)),NA())</f>
        <v>#N/A</v>
      </c>
      <c r="BC96" s="522" t="e">
        <f ca="1">+IF(AND(ISNUMBER(OFFSET('Hygiene Data'!$E$5,0,10*ROW('Hygiene Data'!E90))),'Data Summary'!DR96="Yes"),OFFSET('Hygiene Data'!$E$5,0,10*ROW('Hygiene Data'!E90)),NA())</f>
        <v>#N/A</v>
      </c>
      <c r="BD96" s="522" t="e">
        <f ca="1">+IF(AND(ISNUMBER(OFFSET('Hygiene Data'!$E$7,0,10*ROW('Hygiene Data'!E90))),'Data Summary'!DS96="Yes"),OFFSET('Hygiene Data'!$E$7,0,10*ROW('Hygiene Data'!E90)),NA())</f>
        <v>#N/A</v>
      </c>
      <c r="BE96" s="522" t="e">
        <f ca="1">+IF(AND(ISNUMBER(OFFSET('Hygiene Data'!$E$9,0,10*ROW('Hygiene Data'!E90))),'Data Summary'!DT96="Yes"),OFFSET('Hygiene Data'!$E$9,0,10*ROW('Hygiene Data'!E90)),NA())</f>
        <v>#N/A</v>
      </c>
      <c r="BF96" s="522" t="e">
        <f ca="1">+IF(AND(ISNUMBER(OFFSET('Hygiene Data'!$F$5,0,10*ROW('Hygiene Data'!F90))),'Data Summary'!DU96="Yes"),OFFSET('Hygiene Data'!$F$5,0,10*ROW('Hygiene Data'!F90)),NA())</f>
        <v>#N/A</v>
      </c>
      <c r="BG96" s="522" t="e">
        <f ca="1">+IF(AND(ISNUMBER(OFFSET('Hygiene Data'!$F$7,0,10*ROW('Hygiene Data'!F90))),'Data Summary'!DV96="Yes"),OFFSET('Hygiene Data'!$F$7,0,10*ROW('Hygiene Data'!F90)),NA())</f>
        <v>#N/A</v>
      </c>
      <c r="BH96" s="522" t="e">
        <f ca="1">+IF(AND(ISNUMBER(OFFSET('Hygiene Data'!$F$9,0,10*ROW('Hygiene Data'!F90))),'Data Summary'!DW96="Yes"),OFFSET('Hygiene Data'!$F$9,0,10*ROW('Hygiene Data'!F90)),NA())</f>
        <v>#N/A</v>
      </c>
      <c r="BI96" s="522" t="e">
        <f ca="1">+IF(AND(ISNUMBER(OFFSET('Hygiene Data'!$G$5,0,10*ROW('Hygiene Data'!G90))),'Data Summary'!DX96="Yes"),OFFSET('Hygiene Data'!$G$5,0,10*ROW('Hygiene Data'!G90)),NA())</f>
        <v>#N/A</v>
      </c>
      <c r="BJ96" s="522" t="e">
        <f ca="1">+IF(AND(ISNUMBER(OFFSET('Hygiene Data'!$G$7,0,10*ROW('Hygiene Data'!G90))),'Data Summary'!DY96="Yes"),OFFSET('Hygiene Data'!$G$7,0,10*ROW('Hygiene Data'!G90)),NA())</f>
        <v>#N/A</v>
      </c>
      <c r="BK96" s="522" t="e">
        <f ca="1">+IF(AND(ISNUMBER(OFFSET('Hygiene Data'!$G$9,0,10*ROW('Hygiene Data'!G90))),'Data Summary'!DZ96="Yes"),OFFSET('Hygiene Data'!$G$9,0,10*ROW('Hygiene Data'!G90)),NA())</f>
        <v>#N/A</v>
      </c>
      <c r="BL96" s="522" t="e">
        <f ca="1">+IF(AND(ISNUMBER(OFFSET('Hygiene Data'!$H$5,0,10*ROW('Hygiene Data'!H90))),'Data Summary'!EA96="Yes"),OFFSET('Hygiene Data'!$H$5,0,10*ROW('Hygiene Data'!H90)),NA())</f>
        <v>#N/A</v>
      </c>
      <c r="BM96" s="522" t="e">
        <f ca="1">+IF(AND(ISNUMBER(OFFSET('Hygiene Data'!$H$7,0,10*ROW('Hygiene Data'!H90))),'Data Summary'!EB96="Yes"),OFFSET('Hygiene Data'!$H$7,0,10*ROW('Hygiene Data'!H90)),NA())</f>
        <v>#N/A</v>
      </c>
      <c r="BN96" s="522" t="e">
        <f ca="1">+IF(AND(ISNUMBER(OFFSET('Hygiene Data'!$H$9,0,10*ROW('Hygiene Data'!H90))),'Data Summary'!EC96="Yes"),OFFSET('Hygiene Data'!$H$9,0,10*ROW('Hygiene Data'!H90)),NA())</f>
        <v>#N/A</v>
      </c>
      <c r="BO96" s="522" t="e">
        <f ca="1">+IF(AND(ISNUMBER(OFFSET('Hygiene Data'!$I$5,0,10*ROW('Hygiene Data'!I90))),'Data Summary'!ED96="Yes"),OFFSET('Hygiene Data'!$I$5,0,10*ROW('Hygiene Data'!I90)),NA())</f>
        <v>#N/A</v>
      </c>
      <c r="BP96" s="522" t="e">
        <f ca="1">+IF(AND(ISNUMBER(OFFSET('Hygiene Data'!$I$7,0,10*ROW('Hygiene Data'!I90))),'Data Summary'!EE96="Yes"),OFFSET('Hygiene Data'!$I$7,0,10*ROW('Hygiene Data'!I90)),NA())</f>
        <v>#N/A</v>
      </c>
      <c r="BQ96" s="522" t="e">
        <f ca="1">+IF(AND(ISNUMBER(OFFSET('Hygiene Data'!$I$9,0,10*ROW('Hygiene Data'!I90))),'Data Summary'!EF96="Yes"),OFFSET('Hygiene Data'!$I$9,0,10*ROW('Hygiene Data'!I90)),NA())</f>
        <v>#N/A</v>
      </c>
    </row>
    <row r="97" spans="1:69" x14ac:dyDescent="0.25">
      <c r="A97" s="518" t="e">
        <f ca="1">+RIGHT('Data Summary'!A97,LEN('Data Summary'!A97)-9)</f>
        <v>#VALUE!</v>
      </c>
      <c r="B97" s="492" t="str">
        <f ca="1">+IF(ISTEXT('Data Summary'!B97),'Data Summary'!B97,"")</f>
        <v/>
      </c>
      <c r="C97" s="519" t="e">
        <f ca="1">+VALUE('Data Summary'!C97)</f>
        <v>#VALUE!</v>
      </c>
      <c r="D97" s="520" t="e">
        <f ca="1">+IF(AND(ISNUMBER(OFFSET('Water Data'!$D$4,0,10*ROW('Water Data'!D91))),'Data Summary'!BS97="Yes"),100-OFFSET('Water Data'!$D$4,0,10*ROW('Water Data'!D91)),NA())</f>
        <v>#N/A</v>
      </c>
      <c r="E97" s="520" t="e">
        <f ca="1">+IF(AND(ISNUMBER(OFFSET('Water Data'!$D$6,0,10*ROW('Water Data'!D91))),'Data Summary'!BT97="Yes"),OFFSET('Water Data'!$D$6,0,10*ROW('Water Data'!D91)),NA())</f>
        <v>#N/A</v>
      </c>
      <c r="F97" s="520" t="e">
        <f ca="1">+IF(AND(ISNUMBER(OFFSET('Water Data'!$D$9,0,10*ROW('Water Data'!D91))),'Data Summary'!BU97="Yes"),OFFSET('Water Data'!$D$9,0,10*ROW('Water Data'!D91)),NA())</f>
        <v>#N/A</v>
      </c>
      <c r="G97" s="520" t="e">
        <f ca="1">+IF(AND(ISNUMBER(OFFSET('Water Data'!$E$4,0,10*ROW('Water Data'!E91))),'Data Summary'!BV97="Yes"),100-OFFSET('Water Data'!$E$4,0,10*ROW('Water Data'!E91)),NA())</f>
        <v>#N/A</v>
      </c>
      <c r="H97" s="520" t="e">
        <f ca="1">+IF(AND(ISNUMBER(OFFSET('Water Data'!$E$6,0,10*ROW('Water Data'!E91))),'Data Summary'!BW97="Yes"),OFFSET('Water Data'!$E$6,0,10*ROW('Water Data'!E91)),NA())</f>
        <v>#N/A</v>
      </c>
      <c r="I97" s="520" t="e">
        <f ca="1">+IF(AND(ISNUMBER(OFFSET('Water Data'!$E$9,0,10*ROW('Water Data'!E91))),'Data Summary'!BX97="Yes"),OFFSET('Water Data'!$E$9,0,10*ROW('Water Data'!E91)),NA())</f>
        <v>#N/A</v>
      </c>
      <c r="J97" s="520" t="e">
        <f ca="1">+IF(AND(ISNUMBER(OFFSET('Water Data'!$F$4,0,10*ROW('Water Data'!F91))),'Data Summary'!BY97="Yes"),100-OFFSET('Water Data'!$F$4,0,10*ROW('Water Data'!F91)),NA())</f>
        <v>#N/A</v>
      </c>
      <c r="K97" s="520" t="e">
        <f ca="1">+IF(AND(ISNUMBER(OFFSET('Water Data'!$F$6,0,10*ROW('Water Data'!F91))),'Data Summary'!BZ97="Yes"),OFFSET('Water Data'!$F$6,0,10*ROW('Water Data'!F91)),NA())</f>
        <v>#N/A</v>
      </c>
      <c r="L97" s="520" t="e">
        <f ca="1">+IF(AND(ISNUMBER(OFFSET('Water Data'!$F$9,0,10*ROW('Water Data'!F91))),'Data Summary'!CA97="Yes"),OFFSET('Water Data'!$F$9,0,10*ROW('Water Data'!F91)),NA())</f>
        <v>#N/A</v>
      </c>
      <c r="M97" s="520" t="e">
        <f ca="1">+IF(AND(ISNUMBER(OFFSET('Water Data'!$G$4,0,10*ROW('Water Data'!G91))),'Data Summary'!CB97="Yes"),100-OFFSET('Water Data'!$G$4,0,10*ROW('Water Data'!G91)),NA())</f>
        <v>#N/A</v>
      </c>
      <c r="N97" s="520" t="e">
        <f ca="1">+IF(AND(ISNUMBER(OFFSET('Water Data'!$G$6,0,10*ROW('Water Data'!G91))),'Data Summary'!CC97="Yes"),OFFSET('Water Data'!$G$6,0,10*ROW('Water Data'!G91)),NA())</f>
        <v>#N/A</v>
      </c>
      <c r="O97" s="520" t="e">
        <f ca="1">+IF(AND(ISNUMBER(OFFSET('Water Data'!$G$9,0,10*ROW('Water Data'!G91))),'Data Summary'!CD97="Yes"),OFFSET('Water Data'!$G$9,0,10*ROW('Water Data'!G91)),NA())</f>
        <v>#N/A</v>
      </c>
      <c r="P97" s="520" t="e">
        <f ca="1">+IF(AND(ISNUMBER(OFFSET('Water Data'!$H$4,0,10*ROW('Water Data'!H91))),'Data Summary'!CE97="Yes"),100-OFFSET('Water Data'!$H$4,0,10*ROW('Water Data'!H91)),NA())</f>
        <v>#N/A</v>
      </c>
      <c r="Q97" s="520" t="e">
        <f ca="1">+IF(AND(ISNUMBER(OFFSET('Water Data'!$H$6,0,10*ROW('Water Data'!H91))),'Data Summary'!CF97="Yes"),OFFSET('Water Data'!$H$6,0,10*ROW('Water Data'!H91)),NA())</f>
        <v>#N/A</v>
      </c>
      <c r="R97" s="520" t="e">
        <f ca="1">+IF(AND(ISNUMBER(OFFSET('Water Data'!$H$9,0,10*ROW('Water Data'!H91))),'Data Summary'!CG97="Yes"),OFFSET('Water Data'!$H$9,0,10*ROW('Water Data'!H91)),NA())</f>
        <v>#N/A</v>
      </c>
      <c r="S97" s="520" t="e">
        <f ca="1">+IF(AND(ISNUMBER(OFFSET('Water Data'!$I$4,0,10*ROW('Water Data'!I91))),'Data Summary'!CH97="Yes"),100-OFFSET('Water Data'!$I$4,0,10*ROW('Water Data'!I91)),NA())</f>
        <v>#N/A</v>
      </c>
      <c r="T97" s="520" t="e">
        <f ca="1">+IF(AND(ISNUMBER(OFFSET('Water Data'!$I$6,0,10*ROW('Water Data'!I91))),'Data Summary'!CI97="Yes"),OFFSET('Water Data'!$I$6,0,10*ROW('Water Data'!I91)),NA())</f>
        <v>#N/A</v>
      </c>
      <c r="U97" s="520" t="e">
        <f ca="1">+IF(AND(ISNUMBER(OFFSET('Water Data'!$I$9,0,10*ROW('Water Data'!I91))),'Data Summary'!CJ97="Yes"),OFFSET('Water Data'!$I$9,0,10*ROW('Water Data'!I91)),NA())</f>
        <v>#N/A</v>
      </c>
      <c r="V97" s="521" t="e">
        <f ca="1">+IF(AND(ISNUMBER(OFFSET('Sanitation Data'!$D$4,0,10*ROW('Sanitation Data'!D91))),'Data Summary'!CK97="Yes"),100-OFFSET('Sanitation Data'!$D$4,0,10*ROW('Sanitation Data'!D91)),NA())</f>
        <v>#N/A</v>
      </c>
      <c r="W97" s="521" t="e">
        <f ca="1">+IF(AND(ISNUMBER(OFFSET('Sanitation Data'!$D$6,0,10*ROW('Sanitation Data'!D91))),'Data Summary'!CL97="Yes"),OFFSET('Sanitation Data'!$D$6,0,10*ROW('Sanitation Data'!D91)),NA())</f>
        <v>#N/A</v>
      </c>
      <c r="X97" s="521" t="e">
        <f ca="1">+IF(AND(ISNUMBER(OFFSET('Sanitation Data'!$D$10,0,10*ROW('Sanitation Data'!D91))),'Data Summary'!CM97="Yes"),OFFSET('Sanitation Data'!$D$10,0,10*ROW('Sanitation Data'!D91)),NA())</f>
        <v>#N/A</v>
      </c>
      <c r="Y97" s="521" t="e">
        <f ca="1">+IF(AND(ISNUMBER(OFFSET('Sanitation Data'!$D$11,0,10*ROW('Sanitation Data'!D91))),'Data Summary'!CN97="Yes"),OFFSET('Sanitation Data'!$D$11,0,10*ROW('Sanitation Data'!D91)),NA())</f>
        <v>#N/A</v>
      </c>
      <c r="Z97" s="521" t="e">
        <f ca="1">+IF(AND(ISNUMBER(OFFSET('Sanitation Data'!$D$12,0,10*ROW('Sanitation Data'!D91))),'Data Summary'!CO97="Yes"),OFFSET('Sanitation Data'!$D$12,0,10*ROW('Sanitation Data'!D91)),NA())</f>
        <v>#N/A</v>
      </c>
      <c r="AA97" s="521" t="e">
        <f ca="1">+IF(AND(ISNUMBER(OFFSET('Sanitation Data'!$E$4,0,10*ROW('Sanitation Data'!E91))),'Data Summary'!CP97="Yes"),100-OFFSET('Sanitation Data'!$E$4,0,10*ROW('Sanitation Data'!E91)),NA())</f>
        <v>#N/A</v>
      </c>
      <c r="AB97" s="521" t="e">
        <f ca="1">+IF(AND(ISNUMBER(OFFSET('Sanitation Data'!$E$6,0,10*ROW('Sanitation Data'!E91))),'Data Summary'!CQ97="Yes"),OFFSET('Sanitation Data'!$E$6,0,10*ROW('Sanitation Data'!E91)),NA())</f>
        <v>#N/A</v>
      </c>
      <c r="AC97" s="521" t="e">
        <f ca="1">+IF(AND(ISNUMBER(OFFSET('Sanitation Data'!$E$10,0,10*ROW('Sanitation Data'!E91))),'Data Summary'!CR97="Yes"),OFFSET('Sanitation Data'!$E$10,0,10*ROW('Sanitation Data'!E91)),NA())</f>
        <v>#N/A</v>
      </c>
      <c r="AD97" s="521" t="e">
        <f ca="1">+IF(AND(ISNUMBER(OFFSET('Sanitation Data'!$E$11,0,10*ROW('Sanitation Data'!E91))),'Data Summary'!CS97="Yes"),OFFSET('Sanitation Data'!$E$11,0,10*ROW('Sanitation Data'!E91)),NA())</f>
        <v>#N/A</v>
      </c>
      <c r="AE97" s="521" t="e">
        <f ca="1">+IF(AND(ISNUMBER(OFFSET('Sanitation Data'!$E$12,0,10*ROW('Sanitation Data'!E91))),'Data Summary'!CT97="Yes"),OFFSET('Sanitation Data'!$E$12,0,10*ROW('Sanitation Data'!E91)),NA())</f>
        <v>#N/A</v>
      </c>
      <c r="AF97" s="521" t="e">
        <f ca="1">+IF(AND(ISNUMBER(OFFSET('Sanitation Data'!$F$4,0,10*ROW('Sanitation Data'!F91))),'Data Summary'!CU97="Yes"),100-OFFSET('Sanitation Data'!$F$4,0,10*ROW('Sanitation Data'!F91)),NA())</f>
        <v>#N/A</v>
      </c>
      <c r="AG97" s="521" t="e">
        <f ca="1">+IF(AND(ISNUMBER(OFFSET('Sanitation Data'!$F$6,0,10*ROW('Sanitation Data'!F91))),'Data Summary'!CV97="Yes"),OFFSET('Sanitation Data'!$F$6,0,10*ROW('Sanitation Data'!F91)),NA())</f>
        <v>#N/A</v>
      </c>
      <c r="AH97" s="521" t="e">
        <f ca="1">+IF(AND(ISNUMBER(OFFSET('Sanitation Data'!$F$10,0,10*ROW('Sanitation Data'!F91))),'Data Summary'!CW97="Yes"),OFFSET('Sanitation Data'!$F$10,0,10*ROW('Sanitation Data'!F91)),NA())</f>
        <v>#N/A</v>
      </c>
      <c r="AI97" s="521" t="e">
        <f ca="1">+IF(AND(ISNUMBER(OFFSET('Sanitation Data'!$F$11,0,10*ROW('Sanitation Data'!F91))),'Data Summary'!CX97="Yes"),OFFSET('Sanitation Data'!$F$11,0,10*ROW('Sanitation Data'!F91)),NA())</f>
        <v>#N/A</v>
      </c>
      <c r="AJ97" s="521" t="e">
        <f ca="1">+IF(AND(ISNUMBER(OFFSET('Sanitation Data'!$F$12,0,10*ROW('Sanitation Data'!F91))),'Data Summary'!CY97="Yes"),OFFSET('Sanitation Data'!$F$12,0,10*ROW('Sanitation Data'!F91)),NA())</f>
        <v>#N/A</v>
      </c>
      <c r="AK97" s="521" t="e">
        <f ca="1">+IF(AND(ISNUMBER(OFFSET('Sanitation Data'!$G$4,0,10*ROW('Sanitation Data'!G91))),'Data Summary'!CZ97="Yes"),100-OFFSET('Sanitation Data'!$G$4,0,10*ROW('Sanitation Data'!G91)),NA())</f>
        <v>#N/A</v>
      </c>
      <c r="AL97" s="521" t="e">
        <f ca="1">+IF(AND(ISNUMBER(OFFSET('Sanitation Data'!$G$6,0,10*ROW('Sanitation Data'!G91))),'Data Summary'!DA97="Yes"),OFFSET('Sanitation Data'!$G$6,0,10*ROW('Sanitation Data'!G91)),NA())</f>
        <v>#N/A</v>
      </c>
      <c r="AM97" s="521" t="e">
        <f ca="1">+IF(AND(ISNUMBER(OFFSET('Sanitation Data'!$G$10,0,10*ROW('Sanitation Data'!G91))),'Data Summary'!DB97="Yes"),OFFSET('Sanitation Data'!$G$10,0,10*ROW('Sanitation Data'!G91)),NA())</f>
        <v>#N/A</v>
      </c>
      <c r="AN97" s="521" t="e">
        <f ca="1">+IF(AND(ISNUMBER(OFFSET('Sanitation Data'!$G$11,0,10*ROW('Sanitation Data'!G91))),'Data Summary'!DC97="Yes"),OFFSET('Sanitation Data'!$G$11,0,10*ROW('Sanitation Data'!G91)),NA())</f>
        <v>#N/A</v>
      </c>
      <c r="AO97" s="521" t="e">
        <f ca="1">+IF(AND(ISNUMBER(OFFSET('Sanitation Data'!$G$12,0,10*ROW('Sanitation Data'!G91))),'Data Summary'!DD97="Yes"),OFFSET('Sanitation Data'!$G$12,0,10*ROW('Sanitation Data'!G91)),NA())</f>
        <v>#N/A</v>
      </c>
      <c r="AP97" s="521" t="e">
        <f ca="1">+IF(AND(ISNUMBER(OFFSET('Sanitation Data'!$H$4,0,10*ROW('Sanitation Data'!H91))),'Data Summary'!DE97="Yes"),100-OFFSET('Sanitation Data'!$H$4,0,10*ROW('Sanitation Data'!H91)),NA())</f>
        <v>#N/A</v>
      </c>
      <c r="AQ97" s="521" t="e">
        <f ca="1">+IF(AND(ISNUMBER(OFFSET('Sanitation Data'!$H$6,0,10*ROW('Sanitation Data'!H91))),'Data Summary'!DF97="Yes"),OFFSET('Sanitation Data'!$H$6,0,10*ROW('Sanitation Data'!H91)),NA())</f>
        <v>#N/A</v>
      </c>
      <c r="AR97" s="521" t="e">
        <f ca="1">+IF(AND(ISNUMBER(OFFSET('Sanitation Data'!$H$10,0,10*ROW('Sanitation Data'!H91))),'Data Summary'!DG97="Yes"),OFFSET('Sanitation Data'!$H$10,0,10*ROW('Sanitation Data'!H91)),NA())</f>
        <v>#N/A</v>
      </c>
      <c r="AS97" s="521" t="e">
        <f ca="1">+IF(AND(ISNUMBER(OFFSET('Sanitation Data'!$H$11,0,10*ROW('Sanitation Data'!H91))),'Data Summary'!DH97="Yes"),OFFSET('Sanitation Data'!$H$11,0,10*ROW('Sanitation Data'!H91)),NA())</f>
        <v>#N/A</v>
      </c>
      <c r="AT97" s="521" t="e">
        <f ca="1">+IF(AND(ISNUMBER(OFFSET('Sanitation Data'!$H$12,0,10*ROW('Sanitation Data'!H91))),'Data Summary'!DI97="Yes"),OFFSET('Sanitation Data'!$H$12,0,10*ROW('Sanitation Data'!H91)),NA())</f>
        <v>#N/A</v>
      </c>
      <c r="AU97" s="521" t="e">
        <f ca="1">+IF(AND(ISNUMBER(OFFSET('Sanitation Data'!$I$4,0,10*ROW('Sanitation Data'!I91))),'Data Summary'!DJ97="Yes"),100-OFFSET('Sanitation Data'!$I$4,0,10*ROW('Sanitation Data'!I91)),NA())</f>
        <v>#N/A</v>
      </c>
      <c r="AV97" s="521" t="e">
        <f ca="1">+IF(AND(ISNUMBER(OFFSET('Sanitation Data'!$I$6,0,10*ROW('Sanitation Data'!I91))),'Data Summary'!DK97="Yes"),OFFSET('Sanitation Data'!$I$6,0,10*ROW('Sanitation Data'!I91)),NA())</f>
        <v>#N/A</v>
      </c>
      <c r="AW97" s="521" t="e">
        <f ca="1">+IF(AND(ISNUMBER(OFFSET('Sanitation Data'!$I$10,0,10*ROW('Sanitation Data'!I91))),'Data Summary'!DL97="Yes"),OFFSET('Sanitation Data'!$I$10,0,10*ROW('Sanitation Data'!I91)),NA())</f>
        <v>#N/A</v>
      </c>
      <c r="AX97" s="521" t="e">
        <f ca="1">+IF(AND(ISNUMBER(OFFSET('Sanitation Data'!$I$11,0,10*ROW('Sanitation Data'!I91))),'Data Summary'!DM97="Yes"),OFFSET('Sanitation Data'!$I$11,0,10*ROW('Sanitation Data'!I91)),NA())</f>
        <v>#N/A</v>
      </c>
      <c r="AY97" s="521" t="e">
        <f ca="1">+IF(AND(ISNUMBER(OFFSET('Sanitation Data'!$I$12,0,10*ROW('Sanitation Data'!I91))),'Data Summary'!DN97="Yes"),OFFSET('Sanitation Data'!$I$12,0,10*ROW('Sanitation Data'!I91)),NA())</f>
        <v>#N/A</v>
      </c>
      <c r="AZ97" s="522" t="e">
        <f ca="1">+IF(AND(ISNUMBER(OFFSET('Hygiene Data'!$D$5,0,10*ROW('Hygiene Data'!D91))),'Data Summary'!DO97="Yes"),OFFSET('Hygiene Data'!$D$5,0,10*ROW('Hygiene Data'!D91)),NA())</f>
        <v>#N/A</v>
      </c>
      <c r="BA97" s="522" t="e">
        <f ca="1">+IF(AND(ISNUMBER(OFFSET('Hygiene Data'!$D$7,0,10*ROW('Hygiene Data'!D91))),'Data Summary'!DP97="Yes"),OFFSET('Hygiene Data'!$D$7,0,10*ROW('Hygiene Data'!D91)),NA())</f>
        <v>#N/A</v>
      </c>
      <c r="BB97" s="522" t="e">
        <f ca="1">+IF(AND(ISNUMBER(OFFSET('Hygiene Data'!$D$9,0,10*ROW('Hygiene Data'!D91))),'Data Summary'!DQ97="Yes"),OFFSET('Hygiene Data'!$D$9,0,10*ROW('Hygiene Data'!D91)),NA())</f>
        <v>#N/A</v>
      </c>
      <c r="BC97" s="522" t="e">
        <f ca="1">+IF(AND(ISNUMBER(OFFSET('Hygiene Data'!$E$5,0,10*ROW('Hygiene Data'!E91))),'Data Summary'!DR97="Yes"),OFFSET('Hygiene Data'!$E$5,0,10*ROW('Hygiene Data'!E91)),NA())</f>
        <v>#N/A</v>
      </c>
      <c r="BD97" s="522" t="e">
        <f ca="1">+IF(AND(ISNUMBER(OFFSET('Hygiene Data'!$E$7,0,10*ROW('Hygiene Data'!E91))),'Data Summary'!DS97="Yes"),OFFSET('Hygiene Data'!$E$7,0,10*ROW('Hygiene Data'!E91)),NA())</f>
        <v>#N/A</v>
      </c>
      <c r="BE97" s="522" t="e">
        <f ca="1">+IF(AND(ISNUMBER(OFFSET('Hygiene Data'!$E$9,0,10*ROW('Hygiene Data'!E91))),'Data Summary'!DT97="Yes"),OFFSET('Hygiene Data'!$E$9,0,10*ROW('Hygiene Data'!E91)),NA())</f>
        <v>#N/A</v>
      </c>
      <c r="BF97" s="522" t="e">
        <f ca="1">+IF(AND(ISNUMBER(OFFSET('Hygiene Data'!$F$5,0,10*ROW('Hygiene Data'!F91))),'Data Summary'!DU97="Yes"),OFFSET('Hygiene Data'!$F$5,0,10*ROW('Hygiene Data'!F91)),NA())</f>
        <v>#N/A</v>
      </c>
      <c r="BG97" s="522" t="e">
        <f ca="1">+IF(AND(ISNUMBER(OFFSET('Hygiene Data'!$F$7,0,10*ROW('Hygiene Data'!F91))),'Data Summary'!DV97="Yes"),OFFSET('Hygiene Data'!$F$7,0,10*ROW('Hygiene Data'!F91)),NA())</f>
        <v>#N/A</v>
      </c>
      <c r="BH97" s="522" t="e">
        <f ca="1">+IF(AND(ISNUMBER(OFFSET('Hygiene Data'!$F$9,0,10*ROW('Hygiene Data'!F91))),'Data Summary'!DW97="Yes"),OFFSET('Hygiene Data'!$F$9,0,10*ROW('Hygiene Data'!F91)),NA())</f>
        <v>#N/A</v>
      </c>
      <c r="BI97" s="522" t="e">
        <f ca="1">+IF(AND(ISNUMBER(OFFSET('Hygiene Data'!$G$5,0,10*ROW('Hygiene Data'!G91))),'Data Summary'!DX97="Yes"),OFFSET('Hygiene Data'!$G$5,0,10*ROW('Hygiene Data'!G91)),NA())</f>
        <v>#N/A</v>
      </c>
      <c r="BJ97" s="522" t="e">
        <f ca="1">+IF(AND(ISNUMBER(OFFSET('Hygiene Data'!$G$7,0,10*ROW('Hygiene Data'!G91))),'Data Summary'!DY97="Yes"),OFFSET('Hygiene Data'!$G$7,0,10*ROW('Hygiene Data'!G91)),NA())</f>
        <v>#N/A</v>
      </c>
      <c r="BK97" s="522" t="e">
        <f ca="1">+IF(AND(ISNUMBER(OFFSET('Hygiene Data'!$G$9,0,10*ROW('Hygiene Data'!G91))),'Data Summary'!DZ97="Yes"),OFFSET('Hygiene Data'!$G$9,0,10*ROW('Hygiene Data'!G91)),NA())</f>
        <v>#N/A</v>
      </c>
      <c r="BL97" s="522" t="e">
        <f ca="1">+IF(AND(ISNUMBER(OFFSET('Hygiene Data'!$H$5,0,10*ROW('Hygiene Data'!H91))),'Data Summary'!EA97="Yes"),OFFSET('Hygiene Data'!$H$5,0,10*ROW('Hygiene Data'!H91)),NA())</f>
        <v>#N/A</v>
      </c>
      <c r="BM97" s="522" t="e">
        <f ca="1">+IF(AND(ISNUMBER(OFFSET('Hygiene Data'!$H$7,0,10*ROW('Hygiene Data'!H91))),'Data Summary'!EB97="Yes"),OFFSET('Hygiene Data'!$H$7,0,10*ROW('Hygiene Data'!H91)),NA())</f>
        <v>#N/A</v>
      </c>
      <c r="BN97" s="522" t="e">
        <f ca="1">+IF(AND(ISNUMBER(OFFSET('Hygiene Data'!$H$9,0,10*ROW('Hygiene Data'!H91))),'Data Summary'!EC97="Yes"),OFFSET('Hygiene Data'!$H$9,0,10*ROW('Hygiene Data'!H91)),NA())</f>
        <v>#N/A</v>
      </c>
      <c r="BO97" s="522" t="e">
        <f ca="1">+IF(AND(ISNUMBER(OFFSET('Hygiene Data'!$I$5,0,10*ROW('Hygiene Data'!I91))),'Data Summary'!ED97="Yes"),OFFSET('Hygiene Data'!$I$5,0,10*ROW('Hygiene Data'!I91)),NA())</f>
        <v>#N/A</v>
      </c>
      <c r="BP97" s="522" t="e">
        <f ca="1">+IF(AND(ISNUMBER(OFFSET('Hygiene Data'!$I$7,0,10*ROW('Hygiene Data'!I91))),'Data Summary'!EE97="Yes"),OFFSET('Hygiene Data'!$I$7,0,10*ROW('Hygiene Data'!I91)),NA())</f>
        <v>#N/A</v>
      </c>
      <c r="BQ97" s="522" t="e">
        <f ca="1">+IF(AND(ISNUMBER(OFFSET('Hygiene Data'!$I$9,0,10*ROW('Hygiene Data'!I91))),'Data Summary'!EF97="Yes"),OFFSET('Hygiene Data'!$I$9,0,10*ROW('Hygiene Data'!I91)),NA())</f>
        <v>#N/A</v>
      </c>
    </row>
    <row r="98" spans="1:69" x14ac:dyDescent="0.25">
      <c r="A98" s="518" t="e">
        <f ca="1">+RIGHT('Data Summary'!A98,LEN('Data Summary'!A98)-9)</f>
        <v>#VALUE!</v>
      </c>
      <c r="B98" s="492" t="str">
        <f ca="1">+IF(ISTEXT('Data Summary'!B98),'Data Summary'!B98,"")</f>
        <v/>
      </c>
      <c r="C98" s="519" t="e">
        <f ca="1">+VALUE('Data Summary'!C98)</f>
        <v>#VALUE!</v>
      </c>
      <c r="D98" s="520" t="e">
        <f ca="1">+IF(AND(ISNUMBER(OFFSET('Water Data'!$D$4,0,10*ROW('Water Data'!D92))),'Data Summary'!BS98="Yes"),100-OFFSET('Water Data'!$D$4,0,10*ROW('Water Data'!D92)),NA())</f>
        <v>#N/A</v>
      </c>
      <c r="E98" s="520" t="e">
        <f ca="1">+IF(AND(ISNUMBER(OFFSET('Water Data'!$D$6,0,10*ROW('Water Data'!D92))),'Data Summary'!BT98="Yes"),OFFSET('Water Data'!$D$6,0,10*ROW('Water Data'!D92)),NA())</f>
        <v>#N/A</v>
      </c>
      <c r="F98" s="520" t="e">
        <f ca="1">+IF(AND(ISNUMBER(OFFSET('Water Data'!$D$9,0,10*ROW('Water Data'!D92))),'Data Summary'!BU98="Yes"),OFFSET('Water Data'!$D$9,0,10*ROW('Water Data'!D92)),NA())</f>
        <v>#N/A</v>
      </c>
      <c r="G98" s="520" t="e">
        <f ca="1">+IF(AND(ISNUMBER(OFFSET('Water Data'!$E$4,0,10*ROW('Water Data'!E92))),'Data Summary'!BV98="Yes"),100-OFFSET('Water Data'!$E$4,0,10*ROW('Water Data'!E92)),NA())</f>
        <v>#N/A</v>
      </c>
      <c r="H98" s="520" t="e">
        <f ca="1">+IF(AND(ISNUMBER(OFFSET('Water Data'!$E$6,0,10*ROW('Water Data'!E92))),'Data Summary'!BW98="Yes"),OFFSET('Water Data'!$E$6,0,10*ROW('Water Data'!E92)),NA())</f>
        <v>#N/A</v>
      </c>
      <c r="I98" s="520" t="e">
        <f ca="1">+IF(AND(ISNUMBER(OFFSET('Water Data'!$E$9,0,10*ROW('Water Data'!E92))),'Data Summary'!BX98="Yes"),OFFSET('Water Data'!$E$9,0,10*ROW('Water Data'!E92)),NA())</f>
        <v>#N/A</v>
      </c>
      <c r="J98" s="520" t="e">
        <f ca="1">+IF(AND(ISNUMBER(OFFSET('Water Data'!$F$4,0,10*ROW('Water Data'!F92))),'Data Summary'!BY98="Yes"),100-OFFSET('Water Data'!$F$4,0,10*ROW('Water Data'!F92)),NA())</f>
        <v>#N/A</v>
      </c>
      <c r="K98" s="520" t="e">
        <f ca="1">+IF(AND(ISNUMBER(OFFSET('Water Data'!$F$6,0,10*ROW('Water Data'!F92))),'Data Summary'!BZ98="Yes"),OFFSET('Water Data'!$F$6,0,10*ROW('Water Data'!F92)),NA())</f>
        <v>#N/A</v>
      </c>
      <c r="L98" s="520" t="e">
        <f ca="1">+IF(AND(ISNUMBER(OFFSET('Water Data'!$F$9,0,10*ROW('Water Data'!F92))),'Data Summary'!CA98="Yes"),OFFSET('Water Data'!$F$9,0,10*ROW('Water Data'!F92)),NA())</f>
        <v>#N/A</v>
      </c>
      <c r="M98" s="520" t="e">
        <f ca="1">+IF(AND(ISNUMBER(OFFSET('Water Data'!$G$4,0,10*ROW('Water Data'!G92))),'Data Summary'!CB98="Yes"),100-OFFSET('Water Data'!$G$4,0,10*ROW('Water Data'!G92)),NA())</f>
        <v>#N/A</v>
      </c>
      <c r="N98" s="520" t="e">
        <f ca="1">+IF(AND(ISNUMBER(OFFSET('Water Data'!$G$6,0,10*ROW('Water Data'!G92))),'Data Summary'!CC98="Yes"),OFFSET('Water Data'!$G$6,0,10*ROW('Water Data'!G92)),NA())</f>
        <v>#N/A</v>
      </c>
      <c r="O98" s="520" t="e">
        <f ca="1">+IF(AND(ISNUMBER(OFFSET('Water Data'!$G$9,0,10*ROW('Water Data'!G92))),'Data Summary'!CD98="Yes"),OFFSET('Water Data'!$G$9,0,10*ROW('Water Data'!G92)),NA())</f>
        <v>#N/A</v>
      </c>
      <c r="P98" s="520" t="e">
        <f ca="1">+IF(AND(ISNUMBER(OFFSET('Water Data'!$H$4,0,10*ROW('Water Data'!H92))),'Data Summary'!CE98="Yes"),100-OFFSET('Water Data'!$H$4,0,10*ROW('Water Data'!H92)),NA())</f>
        <v>#N/A</v>
      </c>
      <c r="Q98" s="520" t="e">
        <f ca="1">+IF(AND(ISNUMBER(OFFSET('Water Data'!$H$6,0,10*ROW('Water Data'!H92))),'Data Summary'!CF98="Yes"),OFFSET('Water Data'!$H$6,0,10*ROW('Water Data'!H92)),NA())</f>
        <v>#N/A</v>
      </c>
      <c r="R98" s="520" t="e">
        <f ca="1">+IF(AND(ISNUMBER(OFFSET('Water Data'!$H$9,0,10*ROW('Water Data'!H92))),'Data Summary'!CG98="Yes"),OFFSET('Water Data'!$H$9,0,10*ROW('Water Data'!H92)),NA())</f>
        <v>#N/A</v>
      </c>
      <c r="S98" s="520" t="e">
        <f ca="1">+IF(AND(ISNUMBER(OFFSET('Water Data'!$I$4,0,10*ROW('Water Data'!I92))),'Data Summary'!CH98="Yes"),100-OFFSET('Water Data'!$I$4,0,10*ROW('Water Data'!I92)),NA())</f>
        <v>#N/A</v>
      </c>
      <c r="T98" s="520" t="e">
        <f ca="1">+IF(AND(ISNUMBER(OFFSET('Water Data'!$I$6,0,10*ROW('Water Data'!I92))),'Data Summary'!CI98="Yes"),OFFSET('Water Data'!$I$6,0,10*ROW('Water Data'!I92)),NA())</f>
        <v>#N/A</v>
      </c>
      <c r="U98" s="520" t="e">
        <f ca="1">+IF(AND(ISNUMBER(OFFSET('Water Data'!$I$9,0,10*ROW('Water Data'!I92))),'Data Summary'!CJ98="Yes"),OFFSET('Water Data'!$I$9,0,10*ROW('Water Data'!I92)),NA())</f>
        <v>#N/A</v>
      </c>
      <c r="V98" s="521" t="e">
        <f ca="1">+IF(AND(ISNUMBER(OFFSET('Sanitation Data'!$D$4,0,10*ROW('Sanitation Data'!D92))),'Data Summary'!CK98="Yes"),100-OFFSET('Sanitation Data'!$D$4,0,10*ROW('Sanitation Data'!D92)),NA())</f>
        <v>#N/A</v>
      </c>
      <c r="W98" s="521" t="e">
        <f ca="1">+IF(AND(ISNUMBER(OFFSET('Sanitation Data'!$D$6,0,10*ROW('Sanitation Data'!D92))),'Data Summary'!CL98="Yes"),OFFSET('Sanitation Data'!$D$6,0,10*ROW('Sanitation Data'!D92)),NA())</f>
        <v>#N/A</v>
      </c>
      <c r="X98" s="521" t="e">
        <f ca="1">+IF(AND(ISNUMBER(OFFSET('Sanitation Data'!$D$10,0,10*ROW('Sanitation Data'!D92))),'Data Summary'!CM98="Yes"),OFFSET('Sanitation Data'!$D$10,0,10*ROW('Sanitation Data'!D92)),NA())</f>
        <v>#N/A</v>
      </c>
      <c r="Y98" s="521" t="e">
        <f ca="1">+IF(AND(ISNUMBER(OFFSET('Sanitation Data'!$D$11,0,10*ROW('Sanitation Data'!D92))),'Data Summary'!CN98="Yes"),OFFSET('Sanitation Data'!$D$11,0,10*ROW('Sanitation Data'!D92)),NA())</f>
        <v>#N/A</v>
      </c>
      <c r="Z98" s="521" t="e">
        <f ca="1">+IF(AND(ISNUMBER(OFFSET('Sanitation Data'!$D$12,0,10*ROW('Sanitation Data'!D92))),'Data Summary'!CO98="Yes"),OFFSET('Sanitation Data'!$D$12,0,10*ROW('Sanitation Data'!D92)),NA())</f>
        <v>#N/A</v>
      </c>
      <c r="AA98" s="521" t="e">
        <f ca="1">+IF(AND(ISNUMBER(OFFSET('Sanitation Data'!$E$4,0,10*ROW('Sanitation Data'!E92))),'Data Summary'!CP98="Yes"),100-OFFSET('Sanitation Data'!$E$4,0,10*ROW('Sanitation Data'!E92)),NA())</f>
        <v>#N/A</v>
      </c>
      <c r="AB98" s="521" t="e">
        <f ca="1">+IF(AND(ISNUMBER(OFFSET('Sanitation Data'!$E$6,0,10*ROW('Sanitation Data'!E92))),'Data Summary'!CQ98="Yes"),OFFSET('Sanitation Data'!$E$6,0,10*ROW('Sanitation Data'!E92)),NA())</f>
        <v>#N/A</v>
      </c>
      <c r="AC98" s="521" t="e">
        <f ca="1">+IF(AND(ISNUMBER(OFFSET('Sanitation Data'!$E$10,0,10*ROW('Sanitation Data'!E92))),'Data Summary'!CR98="Yes"),OFFSET('Sanitation Data'!$E$10,0,10*ROW('Sanitation Data'!E92)),NA())</f>
        <v>#N/A</v>
      </c>
      <c r="AD98" s="521" t="e">
        <f ca="1">+IF(AND(ISNUMBER(OFFSET('Sanitation Data'!$E$11,0,10*ROW('Sanitation Data'!E92))),'Data Summary'!CS98="Yes"),OFFSET('Sanitation Data'!$E$11,0,10*ROW('Sanitation Data'!E92)),NA())</f>
        <v>#N/A</v>
      </c>
      <c r="AE98" s="521" t="e">
        <f ca="1">+IF(AND(ISNUMBER(OFFSET('Sanitation Data'!$E$12,0,10*ROW('Sanitation Data'!E92))),'Data Summary'!CT98="Yes"),OFFSET('Sanitation Data'!$E$12,0,10*ROW('Sanitation Data'!E92)),NA())</f>
        <v>#N/A</v>
      </c>
      <c r="AF98" s="521" t="e">
        <f ca="1">+IF(AND(ISNUMBER(OFFSET('Sanitation Data'!$F$4,0,10*ROW('Sanitation Data'!F92))),'Data Summary'!CU98="Yes"),100-OFFSET('Sanitation Data'!$F$4,0,10*ROW('Sanitation Data'!F92)),NA())</f>
        <v>#N/A</v>
      </c>
      <c r="AG98" s="521" t="e">
        <f ca="1">+IF(AND(ISNUMBER(OFFSET('Sanitation Data'!$F$6,0,10*ROW('Sanitation Data'!F92))),'Data Summary'!CV98="Yes"),OFFSET('Sanitation Data'!$F$6,0,10*ROW('Sanitation Data'!F92)),NA())</f>
        <v>#N/A</v>
      </c>
      <c r="AH98" s="521" t="e">
        <f ca="1">+IF(AND(ISNUMBER(OFFSET('Sanitation Data'!$F$10,0,10*ROW('Sanitation Data'!F92))),'Data Summary'!CW98="Yes"),OFFSET('Sanitation Data'!$F$10,0,10*ROW('Sanitation Data'!F92)),NA())</f>
        <v>#N/A</v>
      </c>
      <c r="AI98" s="521" t="e">
        <f ca="1">+IF(AND(ISNUMBER(OFFSET('Sanitation Data'!$F$11,0,10*ROW('Sanitation Data'!F92))),'Data Summary'!CX98="Yes"),OFFSET('Sanitation Data'!$F$11,0,10*ROW('Sanitation Data'!F92)),NA())</f>
        <v>#N/A</v>
      </c>
      <c r="AJ98" s="521" t="e">
        <f ca="1">+IF(AND(ISNUMBER(OFFSET('Sanitation Data'!$F$12,0,10*ROW('Sanitation Data'!F92))),'Data Summary'!CY98="Yes"),OFFSET('Sanitation Data'!$F$12,0,10*ROW('Sanitation Data'!F92)),NA())</f>
        <v>#N/A</v>
      </c>
      <c r="AK98" s="521" t="e">
        <f ca="1">+IF(AND(ISNUMBER(OFFSET('Sanitation Data'!$G$4,0,10*ROW('Sanitation Data'!G92))),'Data Summary'!CZ98="Yes"),100-OFFSET('Sanitation Data'!$G$4,0,10*ROW('Sanitation Data'!G92)),NA())</f>
        <v>#N/A</v>
      </c>
      <c r="AL98" s="521" t="e">
        <f ca="1">+IF(AND(ISNUMBER(OFFSET('Sanitation Data'!$G$6,0,10*ROW('Sanitation Data'!G92))),'Data Summary'!DA98="Yes"),OFFSET('Sanitation Data'!$G$6,0,10*ROW('Sanitation Data'!G92)),NA())</f>
        <v>#N/A</v>
      </c>
      <c r="AM98" s="521" t="e">
        <f ca="1">+IF(AND(ISNUMBER(OFFSET('Sanitation Data'!$G$10,0,10*ROW('Sanitation Data'!G92))),'Data Summary'!DB98="Yes"),OFFSET('Sanitation Data'!$G$10,0,10*ROW('Sanitation Data'!G92)),NA())</f>
        <v>#N/A</v>
      </c>
      <c r="AN98" s="521" t="e">
        <f ca="1">+IF(AND(ISNUMBER(OFFSET('Sanitation Data'!$G$11,0,10*ROW('Sanitation Data'!G92))),'Data Summary'!DC98="Yes"),OFFSET('Sanitation Data'!$G$11,0,10*ROW('Sanitation Data'!G92)),NA())</f>
        <v>#N/A</v>
      </c>
      <c r="AO98" s="521" t="e">
        <f ca="1">+IF(AND(ISNUMBER(OFFSET('Sanitation Data'!$G$12,0,10*ROW('Sanitation Data'!G92))),'Data Summary'!DD98="Yes"),OFFSET('Sanitation Data'!$G$12,0,10*ROW('Sanitation Data'!G92)),NA())</f>
        <v>#N/A</v>
      </c>
      <c r="AP98" s="521" t="e">
        <f ca="1">+IF(AND(ISNUMBER(OFFSET('Sanitation Data'!$H$4,0,10*ROW('Sanitation Data'!H92))),'Data Summary'!DE98="Yes"),100-OFFSET('Sanitation Data'!$H$4,0,10*ROW('Sanitation Data'!H92)),NA())</f>
        <v>#N/A</v>
      </c>
      <c r="AQ98" s="521" t="e">
        <f ca="1">+IF(AND(ISNUMBER(OFFSET('Sanitation Data'!$H$6,0,10*ROW('Sanitation Data'!H92))),'Data Summary'!DF98="Yes"),OFFSET('Sanitation Data'!$H$6,0,10*ROW('Sanitation Data'!H92)),NA())</f>
        <v>#N/A</v>
      </c>
      <c r="AR98" s="521" t="e">
        <f ca="1">+IF(AND(ISNUMBER(OFFSET('Sanitation Data'!$H$10,0,10*ROW('Sanitation Data'!H92))),'Data Summary'!DG98="Yes"),OFFSET('Sanitation Data'!$H$10,0,10*ROW('Sanitation Data'!H92)),NA())</f>
        <v>#N/A</v>
      </c>
      <c r="AS98" s="521" t="e">
        <f ca="1">+IF(AND(ISNUMBER(OFFSET('Sanitation Data'!$H$11,0,10*ROW('Sanitation Data'!H92))),'Data Summary'!DH98="Yes"),OFFSET('Sanitation Data'!$H$11,0,10*ROW('Sanitation Data'!H92)),NA())</f>
        <v>#N/A</v>
      </c>
      <c r="AT98" s="521" t="e">
        <f ca="1">+IF(AND(ISNUMBER(OFFSET('Sanitation Data'!$H$12,0,10*ROW('Sanitation Data'!H92))),'Data Summary'!DI98="Yes"),OFFSET('Sanitation Data'!$H$12,0,10*ROW('Sanitation Data'!H92)),NA())</f>
        <v>#N/A</v>
      </c>
      <c r="AU98" s="521" t="e">
        <f ca="1">+IF(AND(ISNUMBER(OFFSET('Sanitation Data'!$I$4,0,10*ROW('Sanitation Data'!I92))),'Data Summary'!DJ98="Yes"),100-OFFSET('Sanitation Data'!$I$4,0,10*ROW('Sanitation Data'!I92)),NA())</f>
        <v>#N/A</v>
      </c>
      <c r="AV98" s="521" t="e">
        <f ca="1">+IF(AND(ISNUMBER(OFFSET('Sanitation Data'!$I$6,0,10*ROW('Sanitation Data'!I92))),'Data Summary'!DK98="Yes"),OFFSET('Sanitation Data'!$I$6,0,10*ROW('Sanitation Data'!I92)),NA())</f>
        <v>#N/A</v>
      </c>
      <c r="AW98" s="521" t="e">
        <f ca="1">+IF(AND(ISNUMBER(OFFSET('Sanitation Data'!$I$10,0,10*ROW('Sanitation Data'!I92))),'Data Summary'!DL98="Yes"),OFFSET('Sanitation Data'!$I$10,0,10*ROW('Sanitation Data'!I92)),NA())</f>
        <v>#N/A</v>
      </c>
      <c r="AX98" s="521" t="e">
        <f ca="1">+IF(AND(ISNUMBER(OFFSET('Sanitation Data'!$I$11,0,10*ROW('Sanitation Data'!I92))),'Data Summary'!DM98="Yes"),OFFSET('Sanitation Data'!$I$11,0,10*ROW('Sanitation Data'!I92)),NA())</f>
        <v>#N/A</v>
      </c>
      <c r="AY98" s="521" t="e">
        <f ca="1">+IF(AND(ISNUMBER(OFFSET('Sanitation Data'!$I$12,0,10*ROW('Sanitation Data'!I92))),'Data Summary'!DN98="Yes"),OFFSET('Sanitation Data'!$I$12,0,10*ROW('Sanitation Data'!I92)),NA())</f>
        <v>#N/A</v>
      </c>
      <c r="AZ98" s="522" t="e">
        <f ca="1">+IF(AND(ISNUMBER(OFFSET('Hygiene Data'!$D$5,0,10*ROW('Hygiene Data'!D92))),'Data Summary'!DO98="Yes"),OFFSET('Hygiene Data'!$D$5,0,10*ROW('Hygiene Data'!D92)),NA())</f>
        <v>#N/A</v>
      </c>
      <c r="BA98" s="522" t="e">
        <f ca="1">+IF(AND(ISNUMBER(OFFSET('Hygiene Data'!$D$7,0,10*ROW('Hygiene Data'!D92))),'Data Summary'!DP98="Yes"),OFFSET('Hygiene Data'!$D$7,0,10*ROW('Hygiene Data'!D92)),NA())</f>
        <v>#N/A</v>
      </c>
      <c r="BB98" s="522" t="e">
        <f ca="1">+IF(AND(ISNUMBER(OFFSET('Hygiene Data'!$D$9,0,10*ROW('Hygiene Data'!D92))),'Data Summary'!DQ98="Yes"),OFFSET('Hygiene Data'!$D$9,0,10*ROW('Hygiene Data'!D92)),NA())</f>
        <v>#N/A</v>
      </c>
      <c r="BC98" s="522" t="e">
        <f ca="1">+IF(AND(ISNUMBER(OFFSET('Hygiene Data'!$E$5,0,10*ROW('Hygiene Data'!E92))),'Data Summary'!DR98="Yes"),OFFSET('Hygiene Data'!$E$5,0,10*ROW('Hygiene Data'!E92)),NA())</f>
        <v>#N/A</v>
      </c>
      <c r="BD98" s="522" t="e">
        <f ca="1">+IF(AND(ISNUMBER(OFFSET('Hygiene Data'!$E$7,0,10*ROW('Hygiene Data'!E92))),'Data Summary'!DS98="Yes"),OFFSET('Hygiene Data'!$E$7,0,10*ROW('Hygiene Data'!E92)),NA())</f>
        <v>#N/A</v>
      </c>
      <c r="BE98" s="522" t="e">
        <f ca="1">+IF(AND(ISNUMBER(OFFSET('Hygiene Data'!$E$9,0,10*ROW('Hygiene Data'!E92))),'Data Summary'!DT98="Yes"),OFFSET('Hygiene Data'!$E$9,0,10*ROW('Hygiene Data'!E92)),NA())</f>
        <v>#N/A</v>
      </c>
      <c r="BF98" s="522" t="e">
        <f ca="1">+IF(AND(ISNUMBER(OFFSET('Hygiene Data'!$F$5,0,10*ROW('Hygiene Data'!F92))),'Data Summary'!DU98="Yes"),OFFSET('Hygiene Data'!$F$5,0,10*ROW('Hygiene Data'!F92)),NA())</f>
        <v>#N/A</v>
      </c>
      <c r="BG98" s="522" t="e">
        <f ca="1">+IF(AND(ISNUMBER(OFFSET('Hygiene Data'!$F$7,0,10*ROW('Hygiene Data'!F92))),'Data Summary'!DV98="Yes"),OFFSET('Hygiene Data'!$F$7,0,10*ROW('Hygiene Data'!F92)),NA())</f>
        <v>#N/A</v>
      </c>
      <c r="BH98" s="522" t="e">
        <f ca="1">+IF(AND(ISNUMBER(OFFSET('Hygiene Data'!$F$9,0,10*ROW('Hygiene Data'!F92))),'Data Summary'!DW98="Yes"),OFFSET('Hygiene Data'!$F$9,0,10*ROW('Hygiene Data'!F92)),NA())</f>
        <v>#N/A</v>
      </c>
      <c r="BI98" s="522" t="e">
        <f ca="1">+IF(AND(ISNUMBER(OFFSET('Hygiene Data'!$G$5,0,10*ROW('Hygiene Data'!G92))),'Data Summary'!DX98="Yes"),OFFSET('Hygiene Data'!$G$5,0,10*ROW('Hygiene Data'!G92)),NA())</f>
        <v>#N/A</v>
      </c>
      <c r="BJ98" s="522" t="e">
        <f ca="1">+IF(AND(ISNUMBER(OFFSET('Hygiene Data'!$G$7,0,10*ROW('Hygiene Data'!G92))),'Data Summary'!DY98="Yes"),OFFSET('Hygiene Data'!$G$7,0,10*ROW('Hygiene Data'!G92)),NA())</f>
        <v>#N/A</v>
      </c>
      <c r="BK98" s="522" t="e">
        <f ca="1">+IF(AND(ISNUMBER(OFFSET('Hygiene Data'!$G$9,0,10*ROW('Hygiene Data'!G92))),'Data Summary'!DZ98="Yes"),OFFSET('Hygiene Data'!$G$9,0,10*ROW('Hygiene Data'!G92)),NA())</f>
        <v>#N/A</v>
      </c>
      <c r="BL98" s="522" t="e">
        <f ca="1">+IF(AND(ISNUMBER(OFFSET('Hygiene Data'!$H$5,0,10*ROW('Hygiene Data'!H92))),'Data Summary'!EA98="Yes"),OFFSET('Hygiene Data'!$H$5,0,10*ROW('Hygiene Data'!H92)),NA())</f>
        <v>#N/A</v>
      </c>
      <c r="BM98" s="522" t="e">
        <f ca="1">+IF(AND(ISNUMBER(OFFSET('Hygiene Data'!$H$7,0,10*ROW('Hygiene Data'!H92))),'Data Summary'!EB98="Yes"),OFFSET('Hygiene Data'!$H$7,0,10*ROW('Hygiene Data'!H92)),NA())</f>
        <v>#N/A</v>
      </c>
      <c r="BN98" s="522" t="e">
        <f ca="1">+IF(AND(ISNUMBER(OFFSET('Hygiene Data'!$H$9,0,10*ROW('Hygiene Data'!H92))),'Data Summary'!EC98="Yes"),OFFSET('Hygiene Data'!$H$9,0,10*ROW('Hygiene Data'!H92)),NA())</f>
        <v>#N/A</v>
      </c>
      <c r="BO98" s="522" t="e">
        <f ca="1">+IF(AND(ISNUMBER(OFFSET('Hygiene Data'!$I$5,0,10*ROW('Hygiene Data'!I92))),'Data Summary'!ED98="Yes"),OFFSET('Hygiene Data'!$I$5,0,10*ROW('Hygiene Data'!I92)),NA())</f>
        <v>#N/A</v>
      </c>
      <c r="BP98" s="522" t="e">
        <f ca="1">+IF(AND(ISNUMBER(OFFSET('Hygiene Data'!$I$7,0,10*ROW('Hygiene Data'!I92))),'Data Summary'!EE98="Yes"),OFFSET('Hygiene Data'!$I$7,0,10*ROW('Hygiene Data'!I92)),NA())</f>
        <v>#N/A</v>
      </c>
      <c r="BQ98" s="522" t="e">
        <f ca="1">+IF(AND(ISNUMBER(OFFSET('Hygiene Data'!$I$9,0,10*ROW('Hygiene Data'!I92))),'Data Summary'!EF98="Yes"),OFFSET('Hygiene Data'!$I$9,0,10*ROW('Hygiene Data'!I92)),NA())</f>
        <v>#N/A</v>
      </c>
    </row>
    <row r="99" spans="1:69" x14ac:dyDescent="0.25">
      <c r="A99" s="518" t="e">
        <f ca="1">+RIGHT('Data Summary'!A99,LEN('Data Summary'!A99)-9)</f>
        <v>#VALUE!</v>
      </c>
      <c r="B99" s="492" t="str">
        <f ca="1">+IF(ISTEXT('Data Summary'!B99),'Data Summary'!B99,"")</f>
        <v/>
      </c>
      <c r="C99" s="519" t="e">
        <f ca="1">+VALUE('Data Summary'!C99)</f>
        <v>#VALUE!</v>
      </c>
      <c r="D99" s="520" t="e">
        <f ca="1">+IF(AND(ISNUMBER(OFFSET('Water Data'!$D$4,0,10*ROW('Water Data'!D93))),'Data Summary'!BS99="Yes"),100-OFFSET('Water Data'!$D$4,0,10*ROW('Water Data'!D93)),NA())</f>
        <v>#N/A</v>
      </c>
      <c r="E99" s="520" t="e">
        <f ca="1">+IF(AND(ISNUMBER(OFFSET('Water Data'!$D$6,0,10*ROW('Water Data'!D93))),'Data Summary'!BT99="Yes"),OFFSET('Water Data'!$D$6,0,10*ROW('Water Data'!D93)),NA())</f>
        <v>#N/A</v>
      </c>
      <c r="F99" s="520" t="e">
        <f ca="1">+IF(AND(ISNUMBER(OFFSET('Water Data'!$D$9,0,10*ROW('Water Data'!D93))),'Data Summary'!BU99="Yes"),OFFSET('Water Data'!$D$9,0,10*ROW('Water Data'!D93)),NA())</f>
        <v>#N/A</v>
      </c>
      <c r="G99" s="520" t="e">
        <f ca="1">+IF(AND(ISNUMBER(OFFSET('Water Data'!$E$4,0,10*ROW('Water Data'!E93))),'Data Summary'!BV99="Yes"),100-OFFSET('Water Data'!$E$4,0,10*ROW('Water Data'!E93)),NA())</f>
        <v>#N/A</v>
      </c>
      <c r="H99" s="520" t="e">
        <f ca="1">+IF(AND(ISNUMBER(OFFSET('Water Data'!$E$6,0,10*ROW('Water Data'!E93))),'Data Summary'!BW99="Yes"),OFFSET('Water Data'!$E$6,0,10*ROW('Water Data'!E93)),NA())</f>
        <v>#N/A</v>
      </c>
      <c r="I99" s="520" t="e">
        <f ca="1">+IF(AND(ISNUMBER(OFFSET('Water Data'!$E$9,0,10*ROW('Water Data'!E93))),'Data Summary'!BX99="Yes"),OFFSET('Water Data'!$E$9,0,10*ROW('Water Data'!E93)),NA())</f>
        <v>#N/A</v>
      </c>
      <c r="J99" s="520" t="e">
        <f ca="1">+IF(AND(ISNUMBER(OFFSET('Water Data'!$F$4,0,10*ROW('Water Data'!F93))),'Data Summary'!BY99="Yes"),100-OFFSET('Water Data'!$F$4,0,10*ROW('Water Data'!F93)),NA())</f>
        <v>#N/A</v>
      </c>
      <c r="K99" s="520" t="e">
        <f ca="1">+IF(AND(ISNUMBER(OFFSET('Water Data'!$F$6,0,10*ROW('Water Data'!F93))),'Data Summary'!BZ99="Yes"),OFFSET('Water Data'!$F$6,0,10*ROW('Water Data'!F93)),NA())</f>
        <v>#N/A</v>
      </c>
      <c r="L99" s="520" t="e">
        <f ca="1">+IF(AND(ISNUMBER(OFFSET('Water Data'!$F$9,0,10*ROW('Water Data'!F93))),'Data Summary'!CA99="Yes"),OFFSET('Water Data'!$F$9,0,10*ROW('Water Data'!F93)),NA())</f>
        <v>#N/A</v>
      </c>
      <c r="M99" s="520" t="e">
        <f ca="1">+IF(AND(ISNUMBER(OFFSET('Water Data'!$G$4,0,10*ROW('Water Data'!G93))),'Data Summary'!CB99="Yes"),100-OFFSET('Water Data'!$G$4,0,10*ROW('Water Data'!G93)),NA())</f>
        <v>#N/A</v>
      </c>
      <c r="N99" s="520" t="e">
        <f ca="1">+IF(AND(ISNUMBER(OFFSET('Water Data'!$G$6,0,10*ROW('Water Data'!G93))),'Data Summary'!CC99="Yes"),OFFSET('Water Data'!$G$6,0,10*ROW('Water Data'!G93)),NA())</f>
        <v>#N/A</v>
      </c>
      <c r="O99" s="520" t="e">
        <f ca="1">+IF(AND(ISNUMBER(OFFSET('Water Data'!$G$9,0,10*ROW('Water Data'!G93))),'Data Summary'!CD99="Yes"),OFFSET('Water Data'!$G$9,0,10*ROW('Water Data'!G93)),NA())</f>
        <v>#N/A</v>
      </c>
      <c r="P99" s="520" t="e">
        <f ca="1">+IF(AND(ISNUMBER(OFFSET('Water Data'!$H$4,0,10*ROW('Water Data'!H93))),'Data Summary'!CE99="Yes"),100-OFFSET('Water Data'!$H$4,0,10*ROW('Water Data'!H93)),NA())</f>
        <v>#N/A</v>
      </c>
      <c r="Q99" s="520" t="e">
        <f ca="1">+IF(AND(ISNUMBER(OFFSET('Water Data'!$H$6,0,10*ROW('Water Data'!H93))),'Data Summary'!CF99="Yes"),OFFSET('Water Data'!$H$6,0,10*ROW('Water Data'!H93)),NA())</f>
        <v>#N/A</v>
      </c>
      <c r="R99" s="520" t="e">
        <f ca="1">+IF(AND(ISNUMBER(OFFSET('Water Data'!$H$9,0,10*ROW('Water Data'!H93))),'Data Summary'!CG99="Yes"),OFFSET('Water Data'!$H$9,0,10*ROW('Water Data'!H93)),NA())</f>
        <v>#N/A</v>
      </c>
      <c r="S99" s="520" t="e">
        <f ca="1">+IF(AND(ISNUMBER(OFFSET('Water Data'!$I$4,0,10*ROW('Water Data'!I93))),'Data Summary'!CH99="Yes"),100-OFFSET('Water Data'!$I$4,0,10*ROW('Water Data'!I93)),NA())</f>
        <v>#N/A</v>
      </c>
      <c r="T99" s="520" t="e">
        <f ca="1">+IF(AND(ISNUMBER(OFFSET('Water Data'!$I$6,0,10*ROW('Water Data'!I93))),'Data Summary'!CI99="Yes"),OFFSET('Water Data'!$I$6,0,10*ROW('Water Data'!I93)),NA())</f>
        <v>#N/A</v>
      </c>
      <c r="U99" s="520" t="e">
        <f ca="1">+IF(AND(ISNUMBER(OFFSET('Water Data'!$I$9,0,10*ROW('Water Data'!I93))),'Data Summary'!CJ99="Yes"),OFFSET('Water Data'!$I$9,0,10*ROW('Water Data'!I93)),NA())</f>
        <v>#N/A</v>
      </c>
      <c r="V99" s="521" t="e">
        <f ca="1">+IF(AND(ISNUMBER(OFFSET('Sanitation Data'!$D$4,0,10*ROW('Sanitation Data'!D93))),'Data Summary'!CK99="Yes"),100-OFFSET('Sanitation Data'!$D$4,0,10*ROW('Sanitation Data'!D93)),NA())</f>
        <v>#N/A</v>
      </c>
      <c r="W99" s="521" t="e">
        <f ca="1">+IF(AND(ISNUMBER(OFFSET('Sanitation Data'!$D$6,0,10*ROW('Sanitation Data'!D93))),'Data Summary'!CL99="Yes"),OFFSET('Sanitation Data'!$D$6,0,10*ROW('Sanitation Data'!D93)),NA())</f>
        <v>#N/A</v>
      </c>
      <c r="X99" s="521" t="e">
        <f ca="1">+IF(AND(ISNUMBER(OFFSET('Sanitation Data'!$D$10,0,10*ROW('Sanitation Data'!D93))),'Data Summary'!CM99="Yes"),OFFSET('Sanitation Data'!$D$10,0,10*ROW('Sanitation Data'!D93)),NA())</f>
        <v>#N/A</v>
      </c>
      <c r="Y99" s="521" t="e">
        <f ca="1">+IF(AND(ISNUMBER(OFFSET('Sanitation Data'!$D$11,0,10*ROW('Sanitation Data'!D93))),'Data Summary'!CN99="Yes"),OFFSET('Sanitation Data'!$D$11,0,10*ROW('Sanitation Data'!D93)),NA())</f>
        <v>#N/A</v>
      </c>
      <c r="Z99" s="521" t="e">
        <f ca="1">+IF(AND(ISNUMBER(OFFSET('Sanitation Data'!$D$12,0,10*ROW('Sanitation Data'!D93))),'Data Summary'!CO99="Yes"),OFFSET('Sanitation Data'!$D$12,0,10*ROW('Sanitation Data'!D93)),NA())</f>
        <v>#N/A</v>
      </c>
      <c r="AA99" s="521" t="e">
        <f ca="1">+IF(AND(ISNUMBER(OFFSET('Sanitation Data'!$E$4,0,10*ROW('Sanitation Data'!E93))),'Data Summary'!CP99="Yes"),100-OFFSET('Sanitation Data'!$E$4,0,10*ROW('Sanitation Data'!E93)),NA())</f>
        <v>#N/A</v>
      </c>
      <c r="AB99" s="521" t="e">
        <f ca="1">+IF(AND(ISNUMBER(OFFSET('Sanitation Data'!$E$6,0,10*ROW('Sanitation Data'!E93))),'Data Summary'!CQ99="Yes"),OFFSET('Sanitation Data'!$E$6,0,10*ROW('Sanitation Data'!E93)),NA())</f>
        <v>#N/A</v>
      </c>
      <c r="AC99" s="521" t="e">
        <f ca="1">+IF(AND(ISNUMBER(OFFSET('Sanitation Data'!$E$10,0,10*ROW('Sanitation Data'!E93))),'Data Summary'!CR99="Yes"),OFFSET('Sanitation Data'!$E$10,0,10*ROW('Sanitation Data'!E93)),NA())</f>
        <v>#N/A</v>
      </c>
      <c r="AD99" s="521" t="e">
        <f ca="1">+IF(AND(ISNUMBER(OFFSET('Sanitation Data'!$E$11,0,10*ROW('Sanitation Data'!E93))),'Data Summary'!CS99="Yes"),OFFSET('Sanitation Data'!$E$11,0,10*ROW('Sanitation Data'!E93)),NA())</f>
        <v>#N/A</v>
      </c>
      <c r="AE99" s="521" t="e">
        <f ca="1">+IF(AND(ISNUMBER(OFFSET('Sanitation Data'!$E$12,0,10*ROW('Sanitation Data'!E93))),'Data Summary'!CT99="Yes"),OFFSET('Sanitation Data'!$E$12,0,10*ROW('Sanitation Data'!E93)),NA())</f>
        <v>#N/A</v>
      </c>
      <c r="AF99" s="521" t="e">
        <f ca="1">+IF(AND(ISNUMBER(OFFSET('Sanitation Data'!$F$4,0,10*ROW('Sanitation Data'!F93))),'Data Summary'!CU99="Yes"),100-OFFSET('Sanitation Data'!$F$4,0,10*ROW('Sanitation Data'!F93)),NA())</f>
        <v>#N/A</v>
      </c>
      <c r="AG99" s="521" t="e">
        <f ca="1">+IF(AND(ISNUMBER(OFFSET('Sanitation Data'!$F$6,0,10*ROW('Sanitation Data'!F93))),'Data Summary'!CV99="Yes"),OFFSET('Sanitation Data'!$F$6,0,10*ROW('Sanitation Data'!F93)),NA())</f>
        <v>#N/A</v>
      </c>
      <c r="AH99" s="521" t="e">
        <f ca="1">+IF(AND(ISNUMBER(OFFSET('Sanitation Data'!$F$10,0,10*ROW('Sanitation Data'!F93))),'Data Summary'!CW99="Yes"),OFFSET('Sanitation Data'!$F$10,0,10*ROW('Sanitation Data'!F93)),NA())</f>
        <v>#N/A</v>
      </c>
      <c r="AI99" s="521" t="e">
        <f ca="1">+IF(AND(ISNUMBER(OFFSET('Sanitation Data'!$F$11,0,10*ROW('Sanitation Data'!F93))),'Data Summary'!CX99="Yes"),OFFSET('Sanitation Data'!$F$11,0,10*ROW('Sanitation Data'!F93)),NA())</f>
        <v>#N/A</v>
      </c>
      <c r="AJ99" s="521" t="e">
        <f ca="1">+IF(AND(ISNUMBER(OFFSET('Sanitation Data'!$F$12,0,10*ROW('Sanitation Data'!F93))),'Data Summary'!CY99="Yes"),OFFSET('Sanitation Data'!$F$12,0,10*ROW('Sanitation Data'!F93)),NA())</f>
        <v>#N/A</v>
      </c>
      <c r="AK99" s="521" t="e">
        <f ca="1">+IF(AND(ISNUMBER(OFFSET('Sanitation Data'!$G$4,0,10*ROW('Sanitation Data'!G93))),'Data Summary'!CZ99="Yes"),100-OFFSET('Sanitation Data'!$G$4,0,10*ROW('Sanitation Data'!G93)),NA())</f>
        <v>#N/A</v>
      </c>
      <c r="AL99" s="521" t="e">
        <f ca="1">+IF(AND(ISNUMBER(OFFSET('Sanitation Data'!$G$6,0,10*ROW('Sanitation Data'!G93))),'Data Summary'!DA99="Yes"),OFFSET('Sanitation Data'!$G$6,0,10*ROW('Sanitation Data'!G93)),NA())</f>
        <v>#N/A</v>
      </c>
      <c r="AM99" s="521" t="e">
        <f ca="1">+IF(AND(ISNUMBER(OFFSET('Sanitation Data'!$G$10,0,10*ROW('Sanitation Data'!G93))),'Data Summary'!DB99="Yes"),OFFSET('Sanitation Data'!$G$10,0,10*ROW('Sanitation Data'!G93)),NA())</f>
        <v>#N/A</v>
      </c>
      <c r="AN99" s="521" t="e">
        <f ca="1">+IF(AND(ISNUMBER(OFFSET('Sanitation Data'!$G$11,0,10*ROW('Sanitation Data'!G93))),'Data Summary'!DC99="Yes"),OFFSET('Sanitation Data'!$G$11,0,10*ROW('Sanitation Data'!G93)),NA())</f>
        <v>#N/A</v>
      </c>
      <c r="AO99" s="521" t="e">
        <f ca="1">+IF(AND(ISNUMBER(OFFSET('Sanitation Data'!$G$12,0,10*ROW('Sanitation Data'!G93))),'Data Summary'!DD99="Yes"),OFFSET('Sanitation Data'!$G$12,0,10*ROW('Sanitation Data'!G93)),NA())</f>
        <v>#N/A</v>
      </c>
      <c r="AP99" s="521" t="e">
        <f ca="1">+IF(AND(ISNUMBER(OFFSET('Sanitation Data'!$H$4,0,10*ROW('Sanitation Data'!H93))),'Data Summary'!DE99="Yes"),100-OFFSET('Sanitation Data'!$H$4,0,10*ROW('Sanitation Data'!H93)),NA())</f>
        <v>#N/A</v>
      </c>
      <c r="AQ99" s="521" t="e">
        <f ca="1">+IF(AND(ISNUMBER(OFFSET('Sanitation Data'!$H$6,0,10*ROW('Sanitation Data'!H93))),'Data Summary'!DF99="Yes"),OFFSET('Sanitation Data'!$H$6,0,10*ROW('Sanitation Data'!H93)),NA())</f>
        <v>#N/A</v>
      </c>
      <c r="AR99" s="521" t="e">
        <f ca="1">+IF(AND(ISNUMBER(OFFSET('Sanitation Data'!$H$10,0,10*ROW('Sanitation Data'!H93))),'Data Summary'!DG99="Yes"),OFFSET('Sanitation Data'!$H$10,0,10*ROW('Sanitation Data'!H93)),NA())</f>
        <v>#N/A</v>
      </c>
      <c r="AS99" s="521" t="e">
        <f ca="1">+IF(AND(ISNUMBER(OFFSET('Sanitation Data'!$H$11,0,10*ROW('Sanitation Data'!H93))),'Data Summary'!DH99="Yes"),OFFSET('Sanitation Data'!$H$11,0,10*ROW('Sanitation Data'!H93)),NA())</f>
        <v>#N/A</v>
      </c>
      <c r="AT99" s="521" t="e">
        <f ca="1">+IF(AND(ISNUMBER(OFFSET('Sanitation Data'!$H$12,0,10*ROW('Sanitation Data'!H93))),'Data Summary'!DI99="Yes"),OFFSET('Sanitation Data'!$H$12,0,10*ROW('Sanitation Data'!H93)),NA())</f>
        <v>#N/A</v>
      </c>
      <c r="AU99" s="521" t="e">
        <f ca="1">+IF(AND(ISNUMBER(OFFSET('Sanitation Data'!$I$4,0,10*ROW('Sanitation Data'!I93))),'Data Summary'!DJ99="Yes"),100-OFFSET('Sanitation Data'!$I$4,0,10*ROW('Sanitation Data'!I93)),NA())</f>
        <v>#N/A</v>
      </c>
      <c r="AV99" s="521" t="e">
        <f ca="1">+IF(AND(ISNUMBER(OFFSET('Sanitation Data'!$I$6,0,10*ROW('Sanitation Data'!I93))),'Data Summary'!DK99="Yes"),OFFSET('Sanitation Data'!$I$6,0,10*ROW('Sanitation Data'!I93)),NA())</f>
        <v>#N/A</v>
      </c>
      <c r="AW99" s="521" t="e">
        <f ca="1">+IF(AND(ISNUMBER(OFFSET('Sanitation Data'!$I$10,0,10*ROW('Sanitation Data'!I93))),'Data Summary'!DL99="Yes"),OFFSET('Sanitation Data'!$I$10,0,10*ROW('Sanitation Data'!I93)),NA())</f>
        <v>#N/A</v>
      </c>
      <c r="AX99" s="521" t="e">
        <f ca="1">+IF(AND(ISNUMBER(OFFSET('Sanitation Data'!$I$11,0,10*ROW('Sanitation Data'!I93))),'Data Summary'!DM99="Yes"),OFFSET('Sanitation Data'!$I$11,0,10*ROW('Sanitation Data'!I93)),NA())</f>
        <v>#N/A</v>
      </c>
      <c r="AY99" s="521" t="e">
        <f ca="1">+IF(AND(ISNUMBER(OFFSET('Sanitation Data'!$I$12,0,10*ROW('Sanitation Data'!I93))),'Data Summary'!DN99="Yes"),OFFSET('Sanitation Data'!$I$12,0,10*ROW('Sanitation Data'!I93)),NA())</f>
        <v>#N/A</v>
      </c>
      <c r="AZ99" s="522" t="e">
        <f ca="1">+IF(AND(ISNUMBER(OFFSET('Hygiene Data'!$D$5,0,10*ROW('Hygiene Data'!D93))),'Data Summary'!DO99="Yes"),OFFSET('Hygiene Data'!$D$5,0,10*ROW('Hygiene Data'!D93)),NA())</f>
        <v>#N/A</v>
      </c>
      <c r="BA99" s="522" t="e">
        <f ca="1">+IF(AND(ISNUMBER(OFFSET('Hygiene Data'!$D$7,0,10*ROW('Hygiene Data'!D93))),'Data Summary'!DP99="Yes"),OFFSET('Hygiene Data'!$D$7,0,10*ROW('Hygiene Data'!D93)),NA())</f>
        <v>#N/A</v>
      </c>
      <c r="BB99" s="522" t="e">
        <f ca="1">+IF(AND(ISNUMBER(OFFSET('Hygiene Data'!$D$9,0,10*ROW('Hygiene Data'!D93))),'Data Summary'!DQ99="Yes"),OFFSET('Hygiene Data'!$D$9,0,10*ROW('Hygiene Data'!D93)),NA())</f>
        <v>#N/A</v>
      </c>
      <c r="BC99" s="522" t="e">
        <f ca="1">+IF(AND(ISNUMBER(OFFSET('Hygiene Data'!$E$5,0,10*ROW('Hygiene Data'!E93))),'Data Summary'!DR99="Yes"),OFFSET('Hygiene Data'!$E$5,0,10*ROW('Hygiene Data'!E93)),NA())</f>
        <v>#N/A</v>
      </c>
      <c r="BD99" s="522" t="e">
        <f ca="1">+IF(AND(ISNUMBER(OFFSET('Hygiene Data'!$E$7,0,10*ROW('Hygiene Data'!E93))),'Data Summary'!DS99="Yes"),OFFSET('Hygiene Data'!$E$7,0,10*ROW('Hygiene Data'!E93)),NA())</f>
        <v>#N/A</v>
      </c>
      <c r="BE99" s="522" t="e">
        <f ca="1">+IF(AND(ISNUMBER(OFFSET('Hygiene Data'!$E$9,0,10*ROW('Hygiene Data'!E93))),'Data Summary'!DT99="Yes"),OFFSET('Hygiene Data'!$E$9,0,10*ROW('Hygiene Data'!E93)),NA())</f>
        <v>#N/A</v>
      </c>
      <c r="BF99" s="522" t="e">
        <f ca="1">+IF(AND(ISNUMBER(OFFSET('Hygiene Data'!$F$5,0,10*ROW('Hygiene Data'!F93))),'Data Summary'!DU99="Yes"),OFFSET('Hygiene Data'!$F$5,0,10*ROW('Hygiene Data'!F93)),NA())</f>
        <v>#N/A</v>
      </c>
      <c r="BG99" s="522" t="e">
        <f ca="1">+IF(AND(ISNUMBER(OFFSET('Hygiene Data'!$F$7,0,10*ROW('Hygiene Data'!F93))),'Data Summary'!DV99="Yes"),OFFSET('Hygiene Data'!$F$7,0,10*ROW('Hygiene Data'!F93)),NA())</f>
        <v>#N/A</v>
      </c>
      <c r="BH99" s="522" t="e">
        <f ca="1">+IF(AND(ISNUMBER(OFFSET('Hygiene Data'!$F$9,0,10*ROW('Hygiene Data'!F93))),'Data Summary'!DW99="Yes"),OFFSET('Hygiene Data'!$F$9,0,10*ROW('Hygiene Data'!F93)),NA())</f>
        <v>#N/A</v>
      </c>
      <c r="BI99" s="522" t="e">
        <f ca="1">+IF(AND(ISNUMBER(OFFSET('Hygiene Data'!$G$5,0,10*ROW('Hygiene Data'!G93))),'Data Summary'!DX99="Yes"),OFFSET('Hygiene Data'!$G$5,0,10*ROW('Hygiene Data'!G93)),NA())</f>
        <v>#N/A</v>
      </c>
      <c r="BJ99" s="522" t="e">
        <f ca="1">+IF(AND(ISNUMBER(OFFSET('Hygiene Data'!$G$7,0,10*ROW('Hygiene Data'!G93))),'Data Summary'!DY99="Yes"),OFFSET('Hygiene Data'!$G$7,0,10*ROW('Hygiene Data'!G93)),NA())</f>
        <v>#N/A</v>
      </c>
      <c r="BK99" s="522" t="e">
        <f ca="1">+IF(AND(ISNUMBER(OFFSET('Hygiene Data'!$G$9,0,10*ROW('Hygiene Data'!G93))),'Data Summary'!DZ99="Yes"),OFFSET('Hygiene Data'!$G$9,0,10*ROW('Hygiene Data'!G93)),NA())</f>
        <v>#N/A</v>
      </c>
      <c r="BL99" s="522" t="e">
        <f ca="1">+IF(AND(ISNUMBER(OFFSET('Hygiene Data'!$H$5,0,10*ROW('Hygiene Data'!H93))),'Data Summary'!EA99="Yes"),OFFSET('Hygiene Data'!$H$5,0,10*ROW('Hygiene Data'!H93)),NA())</f>
        <v>#N/A</v>
      </c>
      <c r="BM99" s="522" t="e">
        <f ca="1">+IF(AND(ISNUMBER(OFFSET('Hygiene Data'!$H$7,0,10*ROW('Hygiene Data'!H93))),'Data Summary'!EB99="Yes"),OFFSET('Hygiene Data'!$H$7,0,10*ROW('Hygiene Data'!H93)),NA())</f>
        <v>#N/A</v>
      </c>
      <c r="BN99" s="522" t="e">
        <f ca="1">+IF(AND(ISNUMBER(OFFSET('Hygiene Data'!$H$9,0,10*ROW('Hygiene Data'!H93))),'Data Summary'!EC99="Yes"),OFFSET('Hygiene Data'!$H$9,0,10*ROW('Hygiene Data'!H93)),NA())</f>
        <v>#N/A</v>
      </c>
      <c r="BO99" s="522" t="e">
        <f ca="1">+IF(AND(ISNUMBER(OFFSET('Hygiene Data'!$I$5,0,10*ROW('Hygiene Data'!I93))),'Data Summary'!ED99="Yes"),OFFSET('Hygiene Data'!$I$5,0,10*ROW('Hygiene Data'!I93)),NA())</f>
        <v>#N/A</v>
      </c>
      <c r="BP99" s="522" t="e">
        <f ca="1">+IF(AND(ISNUMBER(OFFSET('Hygiene Data'!$I$7,0,10*ROW('Hygiene Data'!I93))),'Data Summary'!EE99="Yes"),OFFSET('Hygiene Data'!$I$7,0,10*ROW('Hygiene Data'!I93)),NA())</f>
        <v>#N/A</v>
      </c>
      <c r="BQ99" s="522" t="e">
        <f ca="1">+IF(AND(ISNUMBER(OFFSET('Hygiene Data'!$I$9,0,10*ROW('Hygiene Data'!I93))),'Data Summary'!EF99="Yes"),OFFSET('Hygiene Data'!$I$9,0,10*ROW('Hygiene Data'!I93)),NA())</f>
        <v>#N/A</v>
      </c>
    </row>
    <row r="100" spans="1:69" x14ac:dyDescent="0.25">
      <c r="A100" s="518" t="e">
        <f ca="1">+RIGHT('Data Summary'!A100,LEN('Data Summary'!A100)-9)</f>
        <v>#VALUE!</v>
      </c>
      <c r="B100" s="492" t="str">
        <f ca="1">+IF(ISTEXT('Data Summary'!B100),'Data Summary'!B100,"")</f>
        <v/>
      </c>
      <c r="C100" s="519" t="e">
        <f ca="1">+VALUE('Data Summary'!C100)</f>
        <v>#VALUE!</v>
      </c>
      <c r="D100" s="520" t="e">
        <f ca="1">+IF(AND(ISNUMBER(OFFSET('Water Data'!$D$4,0,10*ROW('Water Data'!D94))),'Data Summary'!BS100="Yes"),100-OFFSET('Water Data'!$D$4,0,10*ROW('Water Data'!D94)),NA())</f>
        <v>#N/A</v>
      </c>
      <c r="E100" s="520" t="e">
        <f ca="1">+IF(AND(ISNUMBER(OFFSET('Water Data'!$D$6,0,10*ROW('Water Data'!D94))),'Data Summary'!BT100="Yes"),OFFSET('Water Data'!$D$6,0,10*ROW('Water Data'!D94)),NA())</f>
        <v>#N/A</v>
      </c>
      <c r="F100" s="520" t="e">
        <f ca="1">+IF(AND(ISNUMBER(OFFSET('Water Data'!$D$9,0,10*ROW('Water Data'!D94))),'Data Summary'!BU100="Yes"),OFFSET('Water Data'!$D$9,0,10*ROW('Water Data'!D94)),NA())</f>
        <v>#N/A</v>
      </c>
      <c r="G100" s="520" t="e">
        <f ca="1">+IF(AND(ISNUMBER(OFFSET('Water Data'!$E$4,0,10*ROW('Water Data'!E94))),'Data Summary'!BV100="Yes"),100-OFFSET('Water Data'!$E$4,0,10*ROW('Water Data'!E94)),NA())</f>
        <v>#N/A</v>
      </c>
      <c r="H100" s="520" t="e">
        <f ca="1">+IF(AND(ISNUMBER(OFFSET('Water Data'!$E$6,0,10*ROW('Water Data'!E94))),'Data Summary'!BW100="Yes"),OFFSET('Water Data'!$E$6,0,10*ROW('Water Data'!E94)),NA())</f>
        <v>#N/A</v>
      </c>
      <c r="I100" s="520" t="e">
        <f ca="1">+IF(AND(ISNUMBER(OFFSET('Water Data'!$E$9,0,10*ROW('Water Data'!E94))),'Data Summary'!BX100="Yes"),OFFSET('Water Data'!$E$9,0,10*ROW('Water Data'!E94)),NA())</f>
        <v>#N/A</v>
      </c>
      <c r="J100" s="520" t="e">
        <f ca="1">+IF(AND(ISNUMBER(OFFSET('Water Data'!$F$4,0,10*ROW('Water Data'!F94))),'Data Summary'!BY100="Yes"),100-OFFSET('Water Data'!$F$4,0,10*ROW('Water Data'!F94)),NA())</f>
        <v>#N/A</v>
      </c>
      <c r="K100" s="520" t="e">
        <f ca="1">+IF(AND(ISNUMBER(OFFSET('Water Data'!$F$6,0,10*ROW('Water Data'!F94))),'Data Summary'!BZ100="Yes"),OFFSET('Water Data'!$F$6,0,10*ROW('Water Data'!F94)),NA())</f>
        <v>#N/A</v>
      </c>
      <c r="L100" s="520" t="e">
        <f ca="1">+IF(AND(ISNUMBER(OFFSET('Water Data'!$F$9,0,10*ROW('Water Data'!F94))),'Data Summary'!CA100="Yes"),OFFSET('Water Data'!$F$9,0,10*ROW('Water Data'!F94)),NA())</f>
        <v>#N/A</v>
      </c>
      <c r="M100" s="520" t="e">
        <f ca="1">+IF(AND(ISNUMBER(OFFSET('Water Data'!$G$4,0,10*ROW('Water Data'!G94))),'Data Summary'!CB100="Yes"),100-OFFSET('Water Data'!$G$4,0,10*ROW('Water Data'!G94)),NA())</f>
        <v>#N/A</v>
      </c>
      <c r="N100" s="520" t="e">
        <f ca="1">+IF(AND(ISNUMBER(OFFSET('Water Data'!$G$6,0,10*ROW('Water Data'!G94))),'Data Summary'!CC100="Yes"),OFFSET('Water Data'!$G$6,0,10*ROW('Water Data'!G94)),NA())</f>
        <v>#N/A</v>
      </c>
      <c r="O100" s="520" t="e">
        <f ca="1">+IF(AND(ISNUMBER(OFFSET('Water Data'!$G$9,0,10*ROW('Water Data'!G94))),'Data Summary'!CD100="Yes"),OFFSET('Water Data'!$G$9,0,10*ROW('Water Data'!G94)),NA())</f>
        <v>#N/A</v>
      </c>
      <c r="P100" s="520" t="e">
        <f ca="1">+IF(AND(ISNUMBER(OFFSET('Water Data'!$H$4,0,10*ROW('Water Data'!H94))),'Data Summary'!CE100="Yes"),100-OFFSET('Water Data'!$H$4,0,10*ROW('Water Data'!H94)),NA())</f>
        <v>#N/A</v>
      </c>
      <c r="Q100" s="520" t="e">
        <f ca="1">+IF(AND(ISNUMBER(OFFSET('Water Data'!$H$6,0,10*ROW('Water Data'!H94))),'Data Summary'!CF100="Yes"),OFFSET('Water Data'!$H$6,0,10*ROW('Water Data'!H94)),NA())</f>
        <v>#N/A</v>
      </c>
      <c r="R100" s="520" t="e">
        <f ca="1">+IF(AND(ISNUMBER(OFFSET('Water Data'!$H$9,0,10*ROW('Water Data'!H94))),'Data Summary'!CG100="Yes"),OFFSET('Water Data'!$H$9,0,10*ROW('Water Data'!H94)),NA())</f>
        <v>#N/A</v>
      </c>
      <c r="S100" s="520" t="e">
        <f ca="1">+IF(AND(ISNUMBER(OFFSET('Water Data'!$I$4,0,10*ROW('Water Data'!I94))),'Data Summary'!CH100="Yes"),100-OFFSET('Water Data'!$I$4,0,10*ROW('Water Data'!I94)),NA())</f>
        <v>#N/A</v>
      </c>
      <c r="T100" s="520" t="e">
        <f ca="1">+IF(AND(ISNUMBER(OFFSET('Water Data'!$I$6,0,10*ROW('Water Data'!I94))),'Data Summary'!CI100="Yes"),OFFSET('Water Data'!$I$6,0,10*ROW('Water Data'!I94)),NA())</f>
        <v>#N/A</v>
      </c>
      <c r="U100" s="520" t="e">
        <f ca="1">+IF(AND(ISNUMBER(OFFSET('Water Data'!$I$9,0,10*ROW('Water Data'!I94))),'Data Summary'!CJ100="Yes"),OFFSET('Water Data'!$I$9,0,10*ROW('Water Data'!I94)),NA())</f>
        <v>#N/A</v>
      </c>
      <c r="V100" s="521" t="e">
        <f ca="1">+IF(AND(ISNUMBER(OFFSET('Sanitation Data'!$D$4,0,10*ROW('Sanitation Data'!D94))),'Data Summary'!CK100="Yes"),100-OFFSET('Sanitation Data'!$D$4,0,10*ROW('Sanitation Data'!D94)),NA())</f>
        <v>#N/A</v>
      </c>
      <c r="W100" s="521" t="e">
        <f ca="1">+IF(AND(ISNUMBER(OFFSET('Sanitation Data'!$D$6,0,10*ROW('Sanitation Data'!D94))),'Data Summary'!CL100="Yes"),OFFSET('Sanitation Data'!$D$6,0,10*ROW('Sanitation Data'!D94)),NA())</f>
        <v>#N/A</v>
      </c>
      <c r="X100" s="521" t="e">
        <f ca="1">+IF(AND(ISNUMBER(OFFSET('Sanitation Data'!$D$10,0,10*ROW('Sanitation Data'!D94))),'Data Summary'!CM100="Yes"),OFFSET('Sanitation Data'!$D$10,0,10*ROW('Sanitation Data'!D94)),NA())</f>
        <v>#N/A</v>
      </c>
      <c r="Y100" s="521" t="e">
        <f ca="1">+IF(AND(ISNUMBER(OFFSET('Sanitation Data'!$D$11,0,10*ROW('Sanitation Data'!D94))),'Data Summary'!CN100="Yes"),OFFSET('Sanitation Data'!$D$11,0,10*ROW('Sanitation Data'!D94)),NA())</f>
        <v>#N/A</v>
      </c>
      <c r="Z100" s="521" t="e">
        <f ca="1">+IF(AND(ISNUMBER(OFFSET('Sanitation Data'!$D$12,0,10*ROW('Sanitation Data'!D94))),'Data Summary'!CO100="Yes"),OFFSET('Sanitation Data'!$D$12,0,10*ROW('Sanitation Data'!D94)),NA())</f>
        <v>#N/A</v>
      </c>
      <c r="AA100" s="521" t="e">
        <f ca="1">+IF(AND(ISNUMBER(OFFSET('Sanitation Data'!$E$4,0,10*ROW('Sanitation Data'!E94))),'Data Summary'!CP100="Yes"),100-OFFSET('Sanitation Data'!$E$4,0,10*ROW('Sanitation Data'!E94)),NA())</f>
        <v>#N/A</v>
      </c>
      <c r="AB100" s="521" t="e">
        <f ca="1">+IF(AND(ISNUMBER(OFFSET('Sanitation Data'!$E$6,0,10*ROW('Sanitation Data'!E94))),'Data Summary'!CQ100="Yes"),OFFSET('Sanitation Data'!$E$6,0,10*ROW('Sanitation Data'!E94)),NA())</f>
        <v>#N/A</v>
      </c>
      <c r="AC100" s="521" t="e">
        <f ca="1">+IF(AND(ISNUMBER(OFFSET('Sanitation Data'!$E$10,0,10*ROW('Sanitation Data'!E94))),'Data Summary'!CR100="Yes"),OFFSET('Sanitation Data'!$E$10,0,10*ROW('Sanitation Data'!E94)),NA())</f>
        <v>#N/A</v>
      </c>
      <c r="AD100" s="521" t="e">
        <f ca="1">+IF(AND(ISNUMBER(OFFSET('Sanitation Data'!$E$11,0,10*ROW('Sanitation Data'!E94))),'Data Summary'!CS100="Yes"),OFFSET('Sanitation Data'!$E$11,0,10*ROW('Sanitation Data'!E94)),NA())</f>
        <v>#N/A</v>
      </c>
      <c r="AE100" s="521" t="e">
        <f ca="1">+IF(AND(ISNUMBER(OFFSET('Sanitation Data'!$E$12,0,10*ROW('Sanitation Data'!E94))),'Data Summary'!CT100="Yes"),OFFSET('Sanitation Data'!$E$12,0,10*ROW('Sanitation Data'!E94)),NA())</f>
        <v>#N/A</v>
      </c>
      <c r="AF100" s="521" t="e">
        <f ca="1">+IF(AND(ISNUMBER(OFFSET('Sanitation Data'!$F$4,0,10*ROW('Sanitation Data'!F94))),'Data Summary'!CU100="Yes"),100-OFFSET('Sanitation Data'!$F$4,0,10*ROW('Sanitation Data'!F94)),NA())</f>
        <v>#N/A</v>
      </c>
      <c r="AG100" s="521" t="e">
        <f ca="1">+IF(AND(ISNUMBER(OFFSET('Sanitation Data'!$F$6,0,10*ROW('Sanitation Data'!F94))),'Data Summary'!CV100="Yes"),OFFSET('Sanitation Data'!$F$6,0,10*ROW('Sanitation Data'!F94)),NA())</f>
        <v>#N/A</v>
      </c>
      <c r="AH100" s="521" t="e">
        <f ca="1">+IF(AND(ISNUMBER(OFFSET('Sanitation Data'!$F$10,0,10*ROW('Sanitation Data'!F94))),'Data Summary'!CW100="Yes"),OFFSET('Sanitation Data'!$F$10,0,10*ROW('Sanitation Data'!F94)),NA())</f>
        <v>#N/A</v>
      </c>
      <c r="AI100" s="521" t="e">
        <f ca="1">+IF(AND(ISNUMBER(OFFSET('Sanitation Data'!$F$11,0,10*ROW('Sanitation Data'!F94))),'Data Summary'!CX100="Yes"),OFFSET('Sanitation Data'!$F$11,0,10*ROW('Sanitation Data'!F94)),NA())</f>
        <v>#N/A</v>
      </c>
      <c r="AJ100" s="521" t="e">
        <f ca="1">+IF(AND(ISNUMBER(OFFSET('Sanitation Data'!$F$12,0,10*ROW('Sanitation Data'!F94))),'Data Summary'!CY100="Yes"),OFFSET('Sanitation Data'!$F$12,0,10*ROW('Sanitation Data'!F94)),NA())</f>
        <v>#N/A</v>
      </c>
      <c r="AK100" s="521" t="e">
        <f ca="1">+IF(AND(ISNUMBER(OFFSET('Sanitation Data'!$G$4,0,10*ROW('Sanitation Data'!G94))),'Data Summary'!CZ100="Yes"),100-OFFSET('Sanitation Data'!$G$4,0,10*ROW('Sanitation Data'!G94)),NA())</f>
        <v>#N/A</v>
      </c>
      <c r="AL100" s="521" t="e">
        <f ca="1">+IF(AND(ISNUMBER(OFFSET('Sanitation Data'!$G$6,0,10*ROW('Sanitation Data'!G94))),'Data Summary'!DA100="Yes"),OFFSET('Sanitation Data'!$G$6,0,10*ROW('Sanitation Data'!G94)),NA())</f>
        <v>#N/A</v>
      </c>
      <c r="AM100" s="521" t="e">
        <f ca="1">+IF(AND(ISNUMBER(OFFSET('Sanitation Data'!$G$10,0,10*ROW('Sanitation Data'!G94))),'Data Summary'!DB100="Yes"),OFFSET('Sanitation Data'!$G$10,0,10*ROW('Sanitation Data'!G94)),NA())</f>
        <v>#N/A</v>
      </c>
      <c r="AN100" s="521" t="e">
        <f ca="1">+IF(AND(ISNUMBER(OFFSET('Sanitation Data'!$G$11,0,10*ROW('Sanitation Data'!G94))),'Data Summary'!DC100="Yes"),OFFSET('Sanitation Data'!$G$11,0,10*ROW('Sanitation Data'!G94)),NA())</f>
        <v>#N/A</v>
      </c>
      <c r="AO100" s="521" t="e">
        <f ca="1">+IF(AND(ISNUMBER(OFFSET('Sanitation Data'!$G$12,0,10*ROW('Sanitation Data'!G94))),'Data Summary'!DD100="Yes"),OFFSET('Sanitation Data'!$G$12,0,10*ROW('Sanitation Data'!G94)),NA())</f>
        <v>#N/A</v>
      </c>
      <c r="AP100" s="521" t="e">
        <f ca="1">+IF(AND(ISNUMBER(OFFSET('Sanitation Data'!$H$4,0,10*ROW('Sanitation Data'!H94))),'Data Summary'!DE100="Yes"),100-OFFSET('Sanitation Data'!$H$4,0,10*ROW('Sanitation Data'!H94)),NA())</f>
        <v>#N/A</v>
      </c>
      <c r="AQ100" s="521" t="e">
        <f ca="1">+IF(AND(ISNUMBER(OFFSET('Sanitation Data'!$H$6,0,10*ROW('Sanitation Data'!H94))),'Data Summary'!DF100="Yes"),OFFSET('Sanitation Data'!$H$6,0,10*ROW('Sanitation Data'!H94)),NA())</f>
        <v>#N/A</v>
      </c>
      <c r="AR100" s="521" t="e">
        <f ca="1">+IF(AND(ISNUMBER(OFFSET('Sanitation Data'!$H$10,0,10*ROW('Sanitation Data'!H94))),'Data Summary'!DG100="Yes"),OFFSET('Sanitation Data'!$H$10,0,10*ROW('Sanitation Data'!H94)),NA())</f>
        <v>#N/A</v>
      </c>
      <c r="AS100" s="521" t="e">
        <f ca="1">+IF(AND(ISNUMBER(OFFSET('Sanitation Data'!$H$11,0,10*ROW('Sanitation Data'!H94))),'Data Summary'!DH100="Yes"),OFFSET('Sanitation Data'!$H$11,0,10*ROW('Sanitation Data'!H94)),NA())</f>
        <v>#N/A</v>
      </c>
      <c r="AT100" s="521" t="e">
        <f ca="1">+IF(AND(ISNUMBER(OFFSET('Sanitation Data'!$H$12,0,10*ROW('Sanitation Data'!H94))),'Data Summary'!DI100="Yes"),OFFSET('Sanitation Data'!$H$12,0,10*ROW('Sanitation Data'!H94)),NA())</f>
        <v>#N/A</v>
      </c>
      <c r="AU100" s="521" t="e">
        <f ca="1">+IF(AND(ISNUMBER(OFFSET('Sanitation Data'!$I$4,0,10*ROW('Sanitation Data'!I94))),'Data Summary'!DJ100="Yes"),100-OFFSET('Sanitation Data'!$I$4,0,10*ROW('Sanitation Data'!I94)),NA())</f>
        <v>#N/A</v>
      </c>
      <c r="AV100" s="521" t="e">
        <f ca="1">+IF(AND(ISNUMBER(OFFSET('Sanitation Data'!$I$6,0,10*ROW('Sanitation Data'!I94))),'Data Summary'!DK100="Yes"),OFFSET('Sanitation Data'!$I$6,0,10*ROW('Sanitation Data'!I94)),NA())</f>
        <v>#N/A</v>
      </c>
      <c r="AW100" s="521" t="e">
        <f ca="1">+IF(AND(ISNUMBER(OFFSET('Sanitation Data'!$I$10,0,10*ROW('Sanitation Data'!I94))),'Data Summary'!DL100="Yes"),OFFSET('Sanitation Data'!$I$10,0,10*ROW('Sanitation Data'!I94)),NA())</f>
        <v>#N/A</v>
      </c>
      <c r="AX100" s="521" t="e">
        <f ca="1">+IF(AND(ISNUMBER(OFFSET('Sanitation Data'!$I$11,0,10*ROW('Sanitation Data'!I94))),'Data Summary'!DM100="Yes"),OFFSET('Sanitation Data'!$I$11,0,10*ROW('Sanitation Data'!I94)),NA())</f>
        <v>#N/A</v>
      </c>
      <c r="AY100" s="521" t="e">
        <f ca="1">+IF(AND(ISNUMBER(OFFSET('Sanitation Data'!$I$12,0,10*ROW('Sanitation Data'!I94))),'Data Summary'!DN100="Yes"),OFFSET('Sanitation Data'!$I$12,0,10*ROW('Sanitation Data'!I94)),NA())</f>
        <v>#N/A</v>
      </c>
      <c r="AZ100" s="522" t="e">
        <f ca="1">+IF(AND(ISNUMBER(OFFSET('Hygiene Data'!$D$5,0,10*ROW('Hygiene Data'!D94))),'Data Summary'!DO100="Yes"),OFFSET('Hygiene Data'!$D$5,0,10*ROW('Hygiene Data'!D94)),NA())</f>
        <v>#N/A</v>
      </c>
      <c r="BA100" s="522" t="e">
        <f ca="1">+IF(AND(ISNUMBER(OFFSET('Hygiene Data'!$D$7,0,10*ROW('Hygiene Data'!D94))),'Data Summary'!DP100="Yes"),OFFSET('Hygiene Data'!$D$7,0,10*ROW('Hygiene Data'!D94)),NA())</f>
        <v>#N/A</v>
      </c>
      <c r="BB100" s="522" t="e">
        <f ca="1">+IF(AND(ISNUMBER(OFFSET('Hygiene Data'!$D$9,0,10*ROW('Hygiene Data'!D94))),'Data Summary'!DQ100="Yes"),OFFSET('Hygiene Data'!$D$9,0,10*ROW('Hygiene Data'!D94)),NA())</f>
        <v>#N/A</v>
      </c>
      <c r="BC100" s="522" t="e">
        <f ca="1">+IF(AND(ISNUMBER(OFFSET('Hygiene Data'!$E$5,0,10*ROW('Hygiene Data'!E94))),'Data Summary'!DR100="Yes"),OFFSET('Hygiene Data'!$E$5,0,10*ROW('Hygiene Data'!E94)),NA())</f>
        <v>#N/A</v>
      </c>
      <c r="BD100" s="522" t="e">
        <f ca="1">+IF(AND(ISNUMBER(OFFSET('Hygiene Data'!$E$7,0,10*ROW('Hygiene Data'!E94))),'Data Summary'!DS100="Yes"),OFFSET('Hygiene Data'!$E$7,0,10*ROW('Hygiene Data'!E94)),NA())</f>
        <v>#N/A</v>
      </c>
      <c r="BE100" s="522" t="e">
        <f ca="1">+IF(AND(ISNUMBER(OFFSET('Hygiene Data'!$E$9,0,10*ROW('Hygiene Data'!E94))),'Data Summary'!DT100="Yes"),OFFSET('Hygiene Data'!$E$9,0,10*ROW('Hygiene Data'!E94)),NA())</f>
        <v>#N/A</v>
      </c>
      <c r="BF100" s="522" t="e">
        <f ca="1">+IF(AND(ISNUMBER(OFFSET('Hygiene Data'!$F$5,0,10*ROW('Hygiene Data'!F94))),'Data Summary'!DU100="Yes"),OFFSET('Hygiene Data'!$F$5,0,10*ROW('Hygiene Data'!F94)),NA())</f>
        <v>#N/A</v>
      </c>
      <c r="BG100" s="522" t="e">
        <f ca="1">+IF(AND(ISNUMBER(OFFSET('Hygiene Data'!$F$7,0,10*ROW('Hygiene Data'!F94))),'Data Summary'!DV100="Yes"),OFFSET('Hygiene Data'!$F$7,0,10*ROW('Hygiene Data'!F94)),NA())</f>
        <v>#N/A</v>
      </c>
      <c r="BH100" s="522" t="e">
        <f ca="1">+IF(AND(ISNUMBER(OFFSET('Hygiene Data'!$F$9,0,10*ROW('Hygiene Data'!F94))),'Data Summary'!DW100="Yes"),OFFSET('Hygiene Data'!$F$9,0,10*ROW('Hygiene Data'!F94)),NA())</f>
        <v>#N/A</v>
      </c>
      <c r="BI100" s="522" t="e">
        <f ca="1">+IF(AND(ISNUMBER(OFFSET('Hygiene Data'!$G$5,0,10*ROW('Hygiene Data'!G94))),'Data Summary'!DX100="Yes"),OFFSET('Hygiene Data'!$G$5,0,10*ROW('Hygiene Data'!G94)),NA())</f>
        <v>#N/A</v>
      </c>
      <c r="BJ100" s="522" t="e">
        <f ca="1">+IF(AND(ISNUMBER(OFFSET('Hygiene Data'!$G$7,0,10*ROW('Hygiene Data'!G94))),'Data Summary'!DY100="Yes"),OFFSET('Hygiene Data'!$G$7,0,10*ROW('Hygiene Data'!G94)),NA())</f>
        <v>#N/A</v>
      </c>
      <c r="BK100" s="522" t="e">
        <f ca="1">+IF(AND(ISNUMBER(OFFSET('Hygiene Data'!$G$9,0,10*ROW('Hygiene Data'!G94))),'Data Summary'!DZ100="Yes"),OFFSET('Hygiene Data'!$G$9,0,10*ROW('Hygiene Data'!G94)),NA())</f>
        <v>#N/A</v>
      </c>
      <c r="BL100" s="522" t="e">
        <f ca="1">+IF(AND(ISNUMBER(OFFSET('Hygiene Data'!$H$5,0,10*ROW('Hygiene Data'!H94))),'Data Summary'!EA100="Yes"),OFFSET('Hygiene Data'!$H$5,0,10*ROW('Hygiene Data'!H94)),NA())</f>
        <v>#N/A</v>
      </c>
      <c r="BM100" s="522" t="e">
        <f ca="1">+IF(AND(ISNUMBER(OFFSET('Hygiene Data'!$H$7,0,10*ROW('Hygiene Data'!H94))),'Data Summary'!EB100="Yes"),OFFSET('Hygiene Data'!$H$7,0,10*ROW('Hygiene Data'!H94)),NA())</f>
        <v>#N/A</v>
      </c>
      <c r="BN100" s="522" t="e">
        <f ca="1">+IF(AND(ISNUMBER(OFFSET('Hygiene Data'!$H$9,0,10*ROW('Hygiene Data'!H94))),'Data Summary'!EC100="Yes"),OFFSET('Hygiene Data'!$H$9,0,10*ROW('Hygiene Data'!H94)),NA())</f>
        <v>#N/A</v>
      </c>
      <c r="BO100" s="522" t="e">
        <f ca="1">+IF(AND(ISNUMBER(OFFSET('Hygiene Data'!$I$5,0,10*ROW('Hygiene Data'!I94))),'Data Summary'!ED100="Yes"),OFFSET('Hygiene Data'!$I$5,0,10*ROW('Hygiene Data'!I94)),NA())</f>
        <v>#N/A</v>
      </c>
      <c r="BP100" s="522" t="e">
        <f ca="1">+IF(AND(ISNUMBER(OFFSET('Hygiene Data'!$I$7,0,10*ROW('Hygiene Data'!I94))),'Data Summary'!EE100="Yes"),OFFSET('Hygiene Data'!$I$7,0,10*ROW('Hygiene Data'!I94)),NA())</f>
        <v>#N/A</v>
      </c>
      <c r="BQ100" s="522" t="e">
        <f ca="1">+IF(AND(ISNUMBER(OFFSET('Hygiene Data'!$I$9,0,10*ROW('Hygiene Data'!I94))),'Data Summary'!EF100="Yes"),OFFSET('Hygiene Data'!$I$9,0,10*ROW('Hygiene Data'!I94)),NA())</f>
        <v>#N/A</v>
      </c>
    </row>
    <row r="101" spans="1:69" x14ac:dyDescent="0.25">
      <c r="A101" s="518" t="e">
        <f ca="1">+RIGHT('Data Summary'!A101,LEN('Data Summary'!A101)-9)</f>
        <v>#VALUE!</v>
      </c>
      <c r="B101" s="492" t="str">
        <f ca="1">+IF(ISTEXT('Data Summary'!B101),'Data Summary'!B101,"")</f>
        <v/>
      </c>
      <c r="C101" s="519" t="e">
        <f ca="1">+VALUE('Data Summary'!C101)</f>
        <v>#VALUE!</v>
      </c>
      <c r="D101" s="520" t="e">
        <f ca="1">+IF(AND(ISNUMBER(OFFSET('Water Data'!$D$4,0,10*ROW('Water Data'!D95))),'Data Summary'!BS101="Yes"),100-OFFSET('Water Data'!$D$4,0,10*ROW('Water Data'!D95)),NA())</f>
        <v>#N/A</v>
      </c>
      <c r="E101" s="520" t="e">
        <f ca="1">+IF(AND(ISNUMBER(OFFSET('Water Data'!$D$6,0,10*ROW('Water Data'!D95))),'Data Summary'!BT101="Yes"),OFFSET('Water Data'!$D$6,0,10*ROW('Water Data'!D95)),NA())</f>
        <v>#N/A</v>
      </c>
      <c r="F101" s="520" t="e">
        <f ca="1">+IF(AND(ISNUMBER(OFFSET('Water Data'!$D$9,0,10*ROW('Water Data'!D95))),'Data Summary'!BU101="Yes"),OFFSET('Water Data'!$D$9,0,10*ROW('Water Data'!D95)),NA())</f>
        <v>#N/A</v>
      </c>
      <c r="G101" s="520" t="e">
        <f ca="1">+IF(AND(ISNUMBER(OFFSET('Water Data'!$E$4,0,10*ROW('Water Data'!E95))),'Data Summary'!BV101="Yes"),100-OFFSET('Water Data'!$E$4,0,10*ROW('Water Data'!E95)),NA())</f>
        <v>#N/A</v>
      </c>
      <c r="H101" s="520" t="e">
        <f ca="1">+IF(AND(ISNUMBER(OFFSET('Water Data'!$E$6,0,10*ROW('Water Data'!E95))),'Data Summary'!BW101="Yes"),OFFSET('Water Data'!$E$6,0,10*ROW('Water Data'!E95)),NA())</f>
        <v>#N/A</v>
      </c>
      <c r="I101" s="520" t="e">
        <f ca="1">+IF(AND(ISNUMBER(OFFSET('Water Data'!$E$9,0,10*ROW('Water Data'!E95))),'Data Summary'!BX101="Yes"),OFFSET('Water Data'!$E$9,0,10*ROW('Water Data'!E95)),NA())</f>
        <v>#N/A</v>
      </c>
      <c r="J101" s="520" t="e">
        <f ca="1">+IF(AND(ISNUMBER(OFFSET('Water Data'!$F$4,0,10*ROW('Water Data'!F95))),'Data Summary'!BY101="Yes"),100-OFFSET('Water Data'!$F$4,0,10*ROW('Water Data'!F95)),NA())</f>
        <v>#N/A</v>
      </c>
      <c r="K101" s="520" t="e">
        <f ca="1">+IF(AND(ISNUMBER(OFFSET('Water Data'!$F$6,0,10*ROW('Water Data'!F95))),'Data Summary'!BZ101="Yes"),OFFSET('Water Data'!$F$6,0,10*ROW('Water Data'!F95)),NA())</f>
        <v>#N/A</v>
      </c>
      <c r="L101" s="520" t="e">
        <f ca="1">+IF(AND(ISNUMBER(OFFSET('Water Data'!$F$9,0,10*ROW('Water Data'!F95))),'Data Summary'!CA101="Yes"),OFFSET('Water Data'!$F$9,0,10*ROW('Water Data'!F95)),NA())</f>
        <v>#N/A</v>
      </c>
      <c r="M101" s="520" t="e">
        <f ca="1">+IF(AND(ISNUMBER(OFFSET('Water Data'!$G$4,0,10*ROW('Water Data'!G95))),'Data Summary'!CB101="Yes"),100-OFFSET('Water Data'!$G$4,0,10*ROW('Water Data'!G95)),NA())</f>
        <v>#N/A</v>
      </c>
      <c r="N101" s="520" t="e">
        <f ca="1">+IF(AND(ISNUMBER(OFFSET('Water Data'!$G$6,0,10*ROW('Water Data'!G95))),'Data Summary'!CC101="Yes"),OFFSET('Water Data'!$G$6,0,10*ROW('Water Data'!G95)),NA())</f>
        <v>#N/A</v>
      </c>
      <c r="O101" s="520" t="e">
        <f ca="1">+IF(AND(ISNUMBER(OFFSET('Water Data'!$G$9,0,10*ROW('Water Data'!G95))),'Data Summary'!CD101="Yes"),OFFSET('Water Data'!$G$9,0,10*ROW('Water Data'!G95)),NA())</f>
        <v>#N/A</v>
      </c>
      <c r="P101" s="520" t="e">
        <f ca="1">+IF(AND(ISNUMBER(OFFSET('Water Data'!$H$4,0,10*ROW('Water Data'!H95))),'Data Summary'!CE101="Yes"),100-OFFSET('Water Data'!$H$4,0,10*ROW('Water Data'!H95)),NA())</f>
        <v>#N/A</v>
      </c>
      <c r="Q101" s="520" t="e">
        <f ca="1">+IF(AND(ISNUMBER(OFFSET('Water Data'!$H$6,0,10*ROW('Water Data'!H95))),'Data Summary'!CF101="Yes"),OFFSET('Water Data'!$H$6,0,10*ROW('Water Data'!H95)),NA())</f>
        <v>#N/A</v>
      </c>
      <c r="R101" s="520" t="e">
        <f ca="1">+IF(AND(ISNUMBER(OFFSET('Water Data'!$H$9,0,10*ROW('Water Data'!H95))),'Data Summary'!CG101="Yes"),OFFSET('Water Data'!$H$9,0,10*ROW('Water Data'!H95)),NA())</f>
        <v>#N/A</v>
      </c>
      <c r="S101" s="520" t="e">
        <f ca="1">+IF(AND(ISNUMBER(OFFSET('Water Data'!$I$4,0,10*ROW('Water Data'!I95))),'Data Summary'!CH101="Yes"),100-OFFSET('Water Data'!$I$4,0,10*ROW('Water Data'!I95)),NA())</f>
        <v>#N/A</v>
      </c>
      <c r="T101" s="520" t="e">
        <f ca="1">+IF(AND(ISNUMBER(OFFSET('Water Data'!$I$6,0,10*ROW('Water Data'!I95))),'Data Summary'!CI101="Yes"),OFFSET('Water Data'!$I$6,0,10*ROW('Water Data'!I95)),NA())</f>
        <v>#N/A</v>
      </c>
      <c r="U101" s="520" t="e">
        <f ca="1">+IF(AND(ISNUMBER(OFFSET('Water Data'!$I$9,0,10*ROW('Water Data'!I95))),'Data Summary'!CJ101="Yes"),OFFSET('Water Data'!$I$9,0,10*ROW('Water Data'!I95)),NA())</f>
        <v>#N/A</v>
      </c>
      <c r="V101" s="521" t="e">
        <f ca="1">+IF(AND(ISNUMBER(OFFSET('Sanitation Data'!$D$4,0,10*ROW('Sanitation Data'!D95))),'Data Summary'!CK101="Yes"),100-OFFSET('Sanitation Data'!$D$4,0,10*ROW('Sanitation Data'!D95)),NA())</f>
        <v>#N/A</v>
      </c>
      <c r="W101" s="521" t="e">
        <f ca="1">+IF(AND(ISNUMBER(OFFSET('Sanitation Data'!$D$6,0,10*ROW('Sanitation Data'!D95))),'Data Summary'!CL101="Yes"),OFFSET('Sanitation Data'!$D$6,0,10*ROW('Sanitation Data'!D95)),NA())</f>
        <v>#N/A</v>
      </c>
      <c r="X101" s="521" t="e">
        <f ca="1">+IF(AND(ISNUMBER(OFFSET('Sanitation Data'!$D$10,0,10*ROW('Sanitation Data'!D95))),'Data Summary'!CM101="Yes"),OFFSET('Sanitation Data'!$D$10,0,10*ROW('Sanitation Data'!D95)),NA())</f>
        <v>#N/A</v>
      </c>
      <c r="Y101" s="521" t="e">
        <f ca="1">+IF(AND(ISNUMBER(OFFSET('Sanitation Data'!$D$11,0,10*ROW('Sanitation Data'!D95))),'Data Summary'!CN101="Yes"),OFFSET('Sanitation Data'!$D$11,0,10*ROW('Sanitation Data'!D95)),NA())</f>
        <v>#N/A</v>
      </c>
      <c r="Z101" s="521" t="e">
        <f ca="1">+IF(AND(ISNUMBER(OFFSET('Sanitation Data'!$D$12,0,10*ROW('Sanitation Data'!D95))),'Data Summary'!CO101="Yes"),OFFSET('Sanitation Data'!$D$12,0,10*ROW('Sanitation Data'!D95)),NA())</f>
        <v>#N/A</v>
      </c>
      <c r="AA101" s="521" t="e">
        <f ca="1">+IF(AND(ISNUMBER(OFFSET('Sanitation Data'!$E$4,0,10*ROW('Sanitation Data'!E95))),'Data Summary'!CP101="Yes"),100-OFFSET('Sanitation Data'!$E$4,0,10*ROW('Sanitation Data'!E95)),NA())</f>
        <v>#N/A</v>
      </c>
      <c r="AB101" s="521" t="e">
        <f ca="1">+IF(AND(ISNUMBER(OFFSET('Sanitation Data'!$E$6,0,10*ROW('Sanitation Data'!E95))),'Data Summary'!CQ101="Yes"),OFFSET('Sanitation Data'!$E$6,0,10*ROW('Sanitation Data'!E95)),NA())</f>
        <v>#N/A</v>
      </c>
      <c r="AC101" s="521" t="e">
        <f ca="1">+IF(AND(ISNUMBER(OFFSET('Sanitation Data'!$E$10,0,10*ROW('Sanitation Data'!E95))),'Data Summary'!CR101="Yes"),OFFSET('Sanitation Data'!$E$10,0,10*ROW('Sanitation Data'!E95)),NA())</f>
        <v>#N/A</v>
      </c>
      <c r="AD101" s="521" t="e">
        <f ca="1">+IF(AND(ISNUMBER(OFFSET('Sanitation Data'!$E$11,0,10*ROW('Sanitation Data'!E95))),'Data Summary'!CS101="Yes"),OFFSET('Sanitation Data'!$E$11,0,10*ROW('Sanitation Data'!E95)),NA())</f>
        <v>#N/A</v>
      </c>
      <c r="AE101" s="521" t="e">
        <f ca="1">+IF(AND(ISNUMBER(OFFSET('Sanitation Data'!$E$12,0,10*ROW('Sanitation Data'!E95))),'Data Summary'!CT101="Yes"),OFFSET('Sanitation Data'!$E$12,0,10*ROW('Sanitation Data'!E95)),NA())</f>
        <v>#N/A</v>
      </c>
      <c r="AF101" s="521" t="e">
        <f ca="1">+IF(AND(ISNUMBER(OFFSET('Sanitation Data'!$F$4,0,10*ROW('Sanitation Data'!F95))),'Data Summary'!CU101="Yes"),100-OFFSET('Sanitation Data'!$F$4,0,10*ROW('Sanitation Data'!F95)),NA())</f>
        <v>#N/A</v>
      </c>
      <c r="AG101" s="521" t="e">
        <f ca="1">+IF(AND(ISNUMBER(OFFSET('Sanitation Data'!$F$6,0,10*ROW('Sanitation Data'!F95))),'Data Summary'!CV101="Yes"),OFFSET('Sanitation Data'!$F$6,0,10*ROW('Sanitation Data'!F95)),NA())</f>
        <v>#N/A</v>
      </c>
      <c r="AH101" s="521" t="e">
        <f ca="1">+IF(AND(ISNUMBER(OFFSET('Sanitation Data'!$F$10,0,10*ROW('Sanitation Data'!F95))),'Data Summary'!CW101="Yes"),OFFSET('Sanitation Data'!$F$10,0,10*ROW('Sanitation Data'!F95)),NA())</f>
        <v>#N/A</v>
      </c>
      <c r="AI101" s="521" t="e">
        <f ca="1">+IF(AND(ISNUMBER(OFFSET('Sanitation Data'!$F$11,0,10*ROW('Sanitation Data'!F95))),'Data Summary'!CX101="Yes"),OFFSET('Sanitation Data'!$F$11,0,10*ROW('Sanitation Data'!F95)),NA())</f>
        <v>#N/A</v>
      </c>
      <c r="AJ101" s="521" t="e">
        <f ca="1">+IF(AND(ISNUMBER(OFFSET('Sanitation Data'!$F$12,0,10*ROW('Sanitation Data'!F95))),'Data Summary'!CY101="Yes"),OFFSET('Sanitation Data'!$F$12,0,10*ROW('Sanitation Data'!F95)),NA())</f>
        <v>#N/A</v>
      </c>
      <c r="AK101" s="521" t="e">
        <f ca="1">+IF(AND(ISNUMBER(OFFSET('Sanitation Data'!$G$4,0,10*ROW('Sanitation Data'!G95))),'Data Summary'!CZ101="Yes"),100-OFFSET('Sanitation Data'!$G$4,0,10*ROW('Sanitation Data'!G95)),NA())</f>
        <v>#N/A</v>
      </c>
      <c r="AL101" s="521" t="e">
        <f ca="1">+IF(AND(ISNUMBER(OFFSET('Sanitation Data'!$G$6,0,10*ROW('Sanitation Data'!G95))),'Data Summary'!DA101="Yes"),OFFSET('Sanitation Data'!$G$6,0,10*ROW('Sanitation Data'!G95)),NA())</f>
        <v>#N/A</v>
      </c>
      <c r="AM101" s="521" t="e">
        <f ca="1">+IF(AND(ISNUMBER(OFFSET('Sanitation Data'!$G$10,0,10*ROW('Sanitation Data'!G95))),'Data Summary'!DB101="Yes"),OFFSET('Sanitation Data'!$G$10,0,10*ROW('Sanitation Data'!G95)),NA())</f>
        <v>#N/A</v>
      </c>
      <c r="AN101" s="521" t="e">
        <f ca="1">+IF(AND(ISNUMBER(OFFSET('Sanitation Data'!$G$11,0,10*ROW('Sanitation Data'!G95))),'Data Summary'!DC101="Yes"),OFFSET('Sanitation Data'!$G$11,0,10*ROW('Sanitation Data'!G95)),NA())</f>
        <v>#N/A</v>
      </c>
      <c r="AO101" s="521" t="e">
        <f ca="1">+IF(AND(ISNUMBER(OFFSET('Sanitation Data'!$G$12,0,10*ROW('Sanitation Data'!G95))),'Data Summary'!DD101="Yes"),OFFSET('Sanitation Data'!$G$12,0,10*ROW('Sanitation Data'!G95)),NA())</f>
        <v>#N/A</v>
      </c>
      <c r="AP101" s="521" t="e">
        <f ca="1">+IF(AND(ISNUMBER(OFFSET('Sanitation Data'!$H$4,0,10*ROW('Sanitation Data'!H95))),'Data Summary'!DE101="Yes"),100-OFFSET('Sanitation Data'!$H$4,0,10*ROW('Sanitation Data'!H95)),NA())</f>
        <v>#N/A</v>
      </c>
      <c r="AQ101" s="521" t="e">
        <f ca="1">+IF(AND(ISNUMBER(OFFSET('Sanitation Data'!$H$6,0,10*ROW('Sanitation Data'!H95))),'Data Summary'!DF101="Yes"),OFFSET('Sanitation Data'!$H$6,0,10*ROW('Sanitation Data'!H95)),NA())</f>
        <v>#N/A</v>
      </c>
      <c r="AR101" s="521" t="e">
        <f ca="1">+IF(AND(ISNUMBER(OFFSET('Sanitation Data'!$H$10,0,10*ROW('Sanitation Data'!H95))),'Data Summary'!DG101="Yes"),OFFSET('Sanitation Data'!$H$10,0,10*ROW('Sanitation Data'!H95)),NA())</f>
        <v>#N/A</v>
      </c>
      <c r="AS101" s="521" t="e">
        <f ca="1">+IF(AND(ISNUMBER(OFFSET('Sanitation Data'!$H$11,0,10*ROW('Sanitation Data'!H95))),'Data Summary'!DH101="Yes"),OFFSET('Sanitation Data'!$H$11,0,10*ROW('Sanitation Data'!H95)),NA())</f>
        <v>#N/A</v>
      </c>
      <c r="AT101" s="521" t="e">
        <f ca="1">+IF(AND(ISNUMBER(OFFSET('Sanitation Data'!$H$12,0,10*ROW('Sanitation Data'!H95))),'Data Summary'!DI101="Yes"),OFFSET('Sanitation Data'!$H$12,0,10*ROW('Sanitation Data'!H95)),NA())</f>
        <v>#N/A</v>
      </c>
      <c r="AU101" s="521" t="e">
        <f ca="1">+IF(AND(ISNUMBER(OFFSET('Sanitation Data'!$I$4,0,10*ROW('Sanitation Data'!I95))),'Data Summary'!DJ101="Yes"),100-OFFSET('Sanitation Data'!$I$4,0,10*ROW('Sanitation Data'!I95)),NA())</f>
        <v>#N/A</v>
      </c>
      <c r="AV101" s="521" t="e">
        <f ca="1">+IF(AND(ISNUMBER(OFFSET('Sanitation Data'!$I$6,0,10*ROW('Sanitation Data'!I95))),'Data Summary'!DK101="Yes"),OFFSET('Sanitation Data'!$I$6,0,10*ROW('Sanitation Data'!I95)),NA())</f>
        <v>#N/A</v>
      </c>
      <c r="AW101" s="521" t="e">
        <f ca="1">+IF(AND(ISNUMBER(OFFSET('Sanitation Data'!$I$10,0,10*ROW('Sanitation Data'!I95))),'Data Summary'!DL101="Yes"),OFFSET('Sanitation Data'!$I$10,0,10*ROW('Sanitation Data'!I95)),NA())</f>
        <v>#N/A</v>
      </c>
      <c r="AX101" s="521" t="e">
        <f ca="1">+IF(AND(ISNUMBER(OFFSET('Sanitation Data'!$I$11,0,10*ROW('Sanitation Data'!I95))),'Data Summary'!DM101="Yes"),OFFSET('Sanitation Data'!$I$11,0,10*ROW('Sanitation Data'!I95)),NA())</f>
        <v>#N/A</v>
      </c>
      <c r="AY101" s="521" t="e">
        <f ca="1">+IF(AND(ISNUMBER(OFFSET('Sanitation Data'!$I$12,0,10*ROW('Sanitation Data'!I95))),'Data Summary'!DN101="Yes"),OFFSET('Sanitation Data'!$I$12,0,10*ROW('Sanitation Data'!I95)),NA())</f>
        <v>#N/A</v>
      </c>
      <c r="AZ101" s="522" t="e">
        <f ca="1">+IF(AND(ISNUMBER(OFFSET('Hygiene Data'!$D$5,0,10*ROW('Hygiene Data'!D95))),'Data Summary'!DO101="Yes"),OFFSET('Hygiene Data'!$D$5,0,10*ROW('Hygiene Data'!D95)),NA())</f>
        <v>#N/A</v>
      </c>
      <c r="BA101" s="522" t="e">
        <f ca="1">+IF(AND(ISNUMBER(OFFSET('Hygiene Data'!$D$7,0,10*ROW('Hygiene Data'!D95))),'Data Summary'!DP101="Yes"),OFFSET('Hygiene Data'!$D$7,0,10*ROW('Hygiene Data'!D95)),NA())</f>
        <v>#N/A</v>
      </c>
      <c r="BB101" s="522" t="e">
        <f ca="1">+IF(AND(ISNUMBER(OFFSET('Hygiene Data'!$D$9,0,10*ROW('Hygiene Data'!D95))),'Data Summary'!DQ101="Yes"),OFFSET('Hygiene Data'!$D$9,0,10*ROW('Hygiene Data'!D95)),NA())</f>
        <v>#N/A</v>
      </c>
      <c r="BC101" s="522" t="e">
        <f ca="1">+IF(AND(ISNUMBER(OFFSET('Hygiene Data'!$E$5,0,10*ROW('Hygiene Data'!E95))),'Data Summary'!DR101="Yes"),OFFSET('Hygiene Data'!$E$5,0,10*ROW('Hygiene Data'!E95)),NA())</f>
        <v>#N/A</v>
      </c>
      <c r="BD101" s="522" t="e">
        <f ca="1">+IF(AND(ISNUMBER(OFFSET('Hygiene Data'!$E$7,0,10*ROW('Hygiene Data'!E95))),'Data Summary'!DS101="Yes"),OFFSET('Hygiene Data'!$E$7,0,10*ROW('Hygiene Data'!E95)),NA())</f>
        <v>#N/A</v>
      </c>
      <c r="BE101" s="522" t="e">
        <f ca="1">+IF(AND(ISNUMBER(OFFSET('Hygiene Data'!$E$9,0,10*ROW('Hygiene Data'!E95))),'Data Summary'!DT101="Yes"),OFFSET('Hygiene Data'!$E$9,0,10*ROW('Hygiene Data'!E95)),NA())</f>
        <v>#N/A</v>
      </c>
      <c r="BF101" s="522" t="e">
        <f ca="1">+IF(AND(ISNUMBER(OFFSET('Hygiene Data'!$F$5,0,10*ROW('Hygiene Data'!F95))),'Data Summary'!DU101="Yes"),OFFSET('Hygiene Data'!$F$5,0,10*ROW('Hygiene Data'!F95)),NA())</f>
        <v>#N/A</v>
      </c>
      <c r="BG101" s="522" t="e">
        <f ca="1">+IF(AND(ISNUMBER(OFFSET('Hygiene Data'!$F$7,0,10*ROW('Hygiene Data'!F95))),'Data Summary'!DV101="Yes"),OFFSET('Hygiene Data'!$F$7,0,10*ROW('Hygiene Data'!F95)),NA())</f>
        <v>#N/A</v>
      </c>
      <c r="BH101" s="522" t="e">
        <f ca="1">+IF(AND(ISNUMBER(OFFSET('Hygiene Data'!$F$9,0,10*ROW('Hygiene Data'!F95))),'Data Summary'!DW101="Yes"),OFFSET('Hygiene Data'!$F$9,0,10*ROW('Hygiene Data'!F95)),NA())</f>
        <v>#N/A</v>
      </c>
      <c r="BI101" s="522" t="e">
        <f ca="1">+IF(AND(ISNUMBER(OFFSET('Hygiene Data'!$G$5,0,10*ROW('Hygiene Data'!G95))),'Data Summary'!DX101="Yes"),OFFSET('Hygiene Data'!$G$5,0,10*ROW('Hygiene Data'!G95)),NA())</f>
        <v>#N/A</v>
      </c>
      <c r="BJ101" s="522" t="e">
        <f ca="1">+IF(AND(ISNUMBER(OFFSET('Hygiene Data'!$G$7,0,10*ROW('Hygiene Data'!G95))),'Data Summary'!DY101="Yes"),OFFSET('Hygiene Data'!$G$7,0,10*ROW('Hygiene Data'!G95)),NA())</f>
        <v>#N/A</v>
      </c>
      <c r="BK101" s="522" t="e">
        <f ca="1">+IF(AND(ISNUMBER(OFFSET('Hygiene Data'!$G$9,0,10*ROW('Hygiene Data'!G95))),'Data Summary'!DZ101="Yes"),OFFSET('Hygiene Data'!$G$9,0,10*ROW('Hygiene Data'!G95)),NA())</f>
        <v>#N/A</v>
      </c>
      <c r="BL101" s="522" t="e">
        <f ca="1">+IF(AND(ISNUMBER(OFFSET('Hygiene Data'!$H$5,0,10*ROW('Hygiene Data'!H95))),'Data Summary'!EA101="Yes"),OFFSET('Hygiene Data'!$H$5,0,10*ROW('Hygiene Data'!H95)),NA())</f>
        <v>#N/A</v>
      </c>
      <c r="BM101" s="522" t="e">
        <f ca="1">+IF(AND(ISNUMBER(OFFSET('Hygiene Data'!$H$7,0,10*ROW('Hygiene Data'!H95))),'Data Summary'!EB101="Yes"),OFFSET('Hygiene Data'!$H$7,0,10*ROW('Hygiene Data'!H95)),NA())</f>
        <v>#N/A</v>
      </c>
      <c r="BN101" s="522" t="e">
        <f ca="1">+IF(AND(ISNUMBER(OFFSET('Hygiene Data'!$H$9,0,10*ROW('Hygiene Data'!H95))),'Data Summary'!EC101="Yes"),OFFSET('Hygiene Data'!$H$9,0,10*ROW('Hygiene Data'!H95)),NA())</f>
        <v>#N/A</v>
      </c>
      <c r="BO101" s="522" t="e">
        <f ca="1">+IF(AND(ISNUMBER(OFFSET('Hygiene Data'!$I$5,0,10*ROW('Hygiene Data'!I95))),'Data Summary'!ED101="Yes"),OFFSET('Hygiene Data'!$I$5,0,10*ROW('Hygiene Data'!I95)),NA())</f>
        <v>#N/A</v>
      </c>
      <c r="BP101" s="522" t="e">
        <f ca="1">+IF(AND(ISNUMBER(OFFSET('Hygiene Data'!$I$7,0,10*ROW('Hygiene Data'!I95))),'Data Summary'!EE101="Yes"),OFFSET('Hygiene Data'!$I$7,0,10*ROW('Hygiene Data'!I95)),NA())</f>
        <v>#N/A</v>
      </c>
      <c r="BQ101" s="522" t="e">
        <f ca="1">+IF(AND(ISNUMBER(OFFSET('Hygiene Data'!$I$9,0,10*ROW('Hygiene Data'!I95))),'Data Summary'!EF101="Yes"),OFFSET('Hygiene Data'!$I$9,0,10*ROW('Hygiene Data'!I95)),NA())</f>
        <v>#N/A</v>
      </c>
    </row>
    <row r="102" spans="1:69" x14ac:dyDescent="0.25">
      <c r="A102" s="518" t="e">
        <f ca="1">+RIGHT('Data Summary'!A102,LEN('Data Summary'!A102)-9)</f>
        <v>#VALUE!</v>
      </c>
      <c r="B102" s="492" t="str">
        <f ca="1">+IF(ISTEXT('Data Summary'!B102),'Data Summary'!B102,"")</f>
        <v/>
      </c>
      <c r="C102" s="519" t="e">
        <f ca="1">+VALUE('Data Summary'!C102)</f>
        <v>#VALUE!</v>
      </c>
      <c r="D102" s="520" t="e">
        <f ca="1">+IF(AND(ISNUMBER(OFFSET('Water Data'!$D$4,0,10*ROW('Water Data'!D96))),'Data Summary'!BS102="Yes"),100-OFFSET('Water Data'!$D$4,0,10*ROW('Water Data'!D96)),NA())</f>
        <v>#N/A</v>
      </c>
      <c r="E102" s="520" t="e">
        <f ca="1">+IF(AND(ISNUMBER(OFFSET('Water Data'!$D$6,0,10*ROW('Water Data'!D96))),'Data Summary'!BT102="Yes"),OFFSET('Water Data'!$D$6,0,10*ROW('Water Data'!D96)),NA())</f>
        <v>#N/A</v>
      </c>
      <c r="F102" s="520" t="e">
        <f ca="1">+IF(AND(ISNUMBER(OFFSET('Water Data'!$D$9,0,10*ROW('Water Data'!D96))),'Data Summary'!BU102="Yes"),OFFSET('Water Data'!$D$9,0,10*ROW('Water Data'!D96)),NA())</f>
        <v>#N/A</v>
      </c>
      <c r="G102" s="520" t="e">
        <f ca="1">+IF(AND(ISNUMBER(OFFSET('Water Data'!$E$4,0,10*ROW('Water Data'!E96))),'Data Summary'!BV102="Yes"),100-OFFSET('Water Data'!$E$4,0,10*ROW('Water Data'!E96)),NA())</f>
        <v>#N/A</v>
      </c>
      <c r="H102" s="520" t="e">
        <f ca="1">+IF(AND(ISNUMBER(OFFSET('Water Data'!$E$6,0,10*ROW('Water Data'!E96))),'Data Summary'!BW102="Yes"),OFFSET('Water Data'!$E$6,0,10*ROW('Water Data'!E96)),NA())</f>
        <v>#N/A</v>
      </c>
      <c r="I102" s="520" t="e">
        <f ca="1">+IF(AND(ISNUMBER(OFFSET('Water Data'!$E$9,0,10*ROW('Water Data'!E96))),'Data Summary'!BX102="Yes"),OFFSET('Water Data'!$E$9,0,10*ROW('Water Data'!E96)),NA())</f>
        <v>#N/A</v>
      </c>
      <c r="J102" s="520" t="e">
        <f ca="1">+IF(AND(ISNUMBER(OFFSET('Water Data'!$F$4,0,10*ROW('Water Data'!F96))),'Data Summary'!BY102="Yes"),100-OFFSET('Water Data'!$F$4,0,10*ROW('Water Data'!F96)),NA())</f>
        <v>#N/A</v>
      </c>
      <c r="K102" s="520" t="e">
        <f ca="1">+IF(AND(ISNUMBER(OFFSET('Water Data'!$F$6,0,10*ROW('Water Data'!F96))),'Data Summary'!BZ102="Yes"),OFFSET('Water Data'!$F$6,0,10*ROW('Water Data'!F96)),NA())</f>
        <v>#N/A</v>
      </c>
      <c r="L102" s="520" t="e">
        <f ca="1">+IF(AND(ISNUMBER(OFFSET('Water Data'!$F$9,0,10*ROW('Water Data'!F96))),'Data Summary'!CA102="Yes"),OFFSET('Water Data'!$F$9,0,10*ROW('Water Data'!F96)),NA())</f>
        <v>#N/A</v>
      </c>
      <c r="M102" s="520" t="e">
        <f ca="1">+IF(AND(ISNUMBER(OFFSET('Water Data'!$G$4,0,10*ROW('Water Data'!G96))),'Data Summary'!CB102="Yes"),100-OFFSET('Water Data'!$G$4,0,10*ROW('Water Data'!G96)),NA())</f>
        <v>#N/A</v>
      </c>
      <c r="N102" s="520" t="e">
        <f ca="1">+IF(AND(ISNUMBER(OFFSET('Water Data'!$G$6,0,10*ROW('Water Data'!G96))),'Data Summary'!CC102="Yes"),OFFSET('Water Data'!$G$6,0,10*ROW('Water Data'!G96)),NA())</f>
        <v>#N/A</v>
      </c>
      <c r="O102" s="520" t="e">
        <f ca="1">+IF(AND(ISNUMBER(OFFSET('Water Data'!$G$9,0,10*ROW('Water Data'!G96))),'Data Summary'!CD102="Yes"),OFFSET('Water Data'!$G$9,0,10*ROW('Water Data'!G96)),NA())</f>
        <v>#N/A</v>
      </c>
      <c r="P102" s="520" t="e">
        <f ca="1">+IF(AND(ISNUMBER(OFFSET('Water Data'!$H$4,0,10*ROW('Water Data'!H96))),'Data Summary'!CE102="Yes"),100-OFFSET('Water Data'!$H$4,0,10*ROW('Water Data'!H96)),NA())</f>
        <v>#N/A</v>
      </c>
      <c r="Q102" s="520" t="e">
        <f ca="1">+IF(AND(ISNUMBER(OFFSET('Water Data'!$H$6,0,10*ROW('Water Data'!H96))),'Data Summary'!CF102="Yes"),OFFSET('Water Data'!$H$6,0,10*ROW('Water Data'!H96)),NA())</f>
        <v>#N/A</v>
      </c>
      <c r="R102" s="520" t="e">
        <f ca="1">+IF(AND(ISNUMBER(OFFSET('Water Data'!$H$9,0,10*ROW('Water Data'!H96))),'Data Summary'!CG102="Yes"),OFFSET('Water Data'!$H$9,0,10*ROW('Water Data'!H96)),NA())</f>
        <v>#N/A</v>
      </c>
      <c r="S102" s="520" t="e">
        <f ca="1">+IF(AND(ISNUMBER(OFFSET('Water Data'!$I$4,0,10*ROW('Water Data'!I96))),'Data Summary'!CH102="Yes"),100-OFFSET('Water Data'!$I$4,0,10*ROW('Water Data'!I96)),NA())</f>
        <v>#N/A</v>
      </c>
      <c r="T102" s="520" t="e">
        <f ca="1">+IF(AND(ISNUMBER(OFFSET('Water Data'!$I$6,0,10*ROW('Water Data'!I96))),'Data Summary'!CI102="Yes"),OFFSET('Water Data'!$I$6,0,10*ROW('Water Data'!I96)),NA())</f>
        <v>#N/A</v>
      </c>
      <c r="U102" s="520" t="e">
        <f ca="1">+IF(AND(ISNUMBER(OFFSET('Water Data'!$I$9,0,10*ROW('Water Data'!I96))),'Data Summary'!CJ102="Yes"),OFFSET('Water Data'!$I$9,0,10*ROW('Water Data'!I96)),NA())</f>
        <v>#N/A</v>
      </c>
      <c r="V102" s="521" t="e">
        <f ca="1">+IF(AND(ISNUMBER(OFFSET('Sanitation Data'!$D$4,0,10*ROW('Sanitation Data'!D96))),'Data Summary'!CK102="Yes"),100-OFFSET('Sanitation Data'!$D$4,0,10*ROW('Sanitation Data'!D96)),NA())</f>
        <v>#N/A</v>
      </c>
      <c r="W102" s="521" t="e">
        <f ca="1">+IF(AND(ISNUMBER(OFFSET('Sanitation Data'!$D$6,0,10*ROW('Sanitation Data'!D96))),'Data Summary'!CL102="Yes"),OFFSET('Sanitation Data'!$D$6,0,10*ROW('Sanitation Data'!D96)),NA())</f>
        <v>#N/A</v>
      </c>
      <c r="X102" s="521" t="e">
        <f ca="1">+IF(AND(ISNUMBER(OFFSET('Sanitation Data'!$D$10,0,10*ROW('Sanitation Data'!D96))),'Data Summary'!CM102="Yes"),OFFSET('Sanitation Data'!$D$10,0,10*ROW('Sanitation Data'!D96)),NA())</f>
        <v>#N/A</v>
      </c>
      <c r="Y102" s="521" t="e">
        <f ca="1">+IF(AND(ISNUMBER(OFFSET('Sanitation Data'!$D$11,0,10*ROW('Sanitation Data'!D96))),'Data Summary'!CN102="Yes"),OFFSET('Sanitation Data'!$D$11,0,10*ROW('Sanitation Data'!D96)),NA())</f>
        <v>#N/A</v>
      </c>
      <c r="Z102" s="521" t="e">
        <f ca="1">+IF(AND(ISNUMBER(OFFSET('Sanitation Data'!$D$12,0,10*ROW('Sanitation Data'!D96))),'Data Summary'!CO102="Yes"),OFFSET('Sanitation Data'!$D$12,0,10*ROW('Sanitation Data'!D96)),NA())</f>
        <v>#N/A</v>
      </c>
      <c r="AA102" s="521" t="e">
        <f ca="1">+IF(AND(ISNUMBER(OFFSET('Sanitation Data'!$E$4,0,10*ROW('Sanitation Data'!E96))),'Data Summary'!CP102="Yes"),100-OFFSET('Sanitation Data'!$E$4,0,10*ROW('Sanitation Data'!E96)),NA())</f>
        <v>#N/A</v>
      </c>
      <c r="AB102" s="521" t="e">
        <f ca="1">+IF(AND(ISNUMBER(OFFSET('Sanitation Data'!$E$6,0,10*ROW('Sanitation Data'!E96))),'Data Summary'!CQ102="Yes"),OFFSET('Sanitation Data'!$E$6,0,10*ROW('Sanitation Data'!E96)),NA())</f>
        <v>#N/A</v>
      </c>
      <c r="AC102" s="521" t="e">
        <f ca="1">+IF(AND(ISNUMBER(OFFSET('Sanitation Data'!$E$10,0,10*ROW('Sanitation Data'!E96))),'Data Summary'!CR102="Yes"),OFFSET('Sanitation Data'!$E$10,0,10*ROW('Sanitation Data'!E96)),NA())</f>
        <v>#N/A</v>
      </c>
      <c r="AD102" s="521" t="e">
        <f ca="1">+IF(AND(ISNUMBER(OFFSET('Sanitation Data'!$E$11,0,10*ROW('Sanitation Data'!E96))),'Data Summary'!CS102="Yes"),OFFSET('Sanitation Data'!$E$11,0,10*ROW('Sanitation Data'!E96)),NA())</f>
        <v>#N/A</v>
      </c>
      <c r="AE102" s="521" t="e">
        <f ca="1">+IF(AND(ISNUMBER(OFFSET('Sanitation Data'!$E$12,0,10*ROW('Sanitation Data'!E96))),'Data Summary'!CT102="Yes"),OFFSET('Sanitation Data'!$E$12,0,10*ROW('Sanitation Data'!E96)),NA())</f>
        <v>#N/A</v>
      </c>
      <c r="AF102" s="521" t="e">
        <f ca="1">+IF(AND(ISNUMBER(OFFSET('Sanitation Data'!$F$4,0,10*ROW('Sanitation Data'!F96))),'Data Summary'!CU102="Yes"),100-OFFSET('Sanitation Data'!$F$4,0,10*ROW('Sanitation Data'!F96)),NA())</f>
        <v>#N/A</v>
      </c>
      <c r="AG102" s="521" t="e">
        <f ca="1">+IF(AND(ISNUMBER(OFFSET('Sanitation Data'!$F$6,0,10*ROW('Sanitation Data'!F96))),'Data Summary'!CV102="Yes"),OFFSET('Sanitation Data'!$F$6,0,10*ROW('Sanitation Data'!F96)),NA())</f>
        <v>#N/A</v>
      </c>
      <c r="AH102" s="521" t="e">
        <f ca="1">+IF(AND(ISNUMBER(OFFSET('Sanitation Data'!$F$10,0,10*ROW('Sanitation Data'!F96))),'Data Summary'!CW102="Yes"),OFFSET('Sanitation Data'!$F$10,0,10*ROW('Sanitation Data'!F96)),NA())</f>
        <v>#N/A</v>
      </c>
      <c r="AI102" s="521" t="e">
        <f ca="1">+IF(AND(ISNUMBER(OFFSET('Sanitation Data'!$F$11,0,10*ROW('Sanitation Data'!F96))),'Data Summary'!CX102="Yes"),OFFSET('Sanitation Data'!$F$11,0,10*ROW('Sanitation Data'!F96)),NA())</f>
        <v>#N/A</v>
      </c>
      <c r="AJ102" s="521" t="e">
        <f ca="1">+IF(AND(ISNUMBER(OFFSET('Sanitation Data'!$F$12,0,10*ROW('Sanitation Data'!F96))),'Data Summary'!CY102="Yes"),OFFSET('Sanitation Data'!$F$12,0,10*ROW('Sanitation Data'!F96)),NA())</f>
        <v>#N/A</v>
      </c>
      <c r="AK102" s="521" t="e">
        <f ca="1">+IF(AND(ISNUMBER(OFFSET('Sanitation Data'!$G$4,0,10*ROW('Sanitation Data'!G96))),'Data Summary'!CZ102="Yes"),100-OFFSET('Sanitation Data'!$G$4,0,10*ROW('Sanitation Data'!G96)),NA())</f>
        <v>#N/A</v>
      </c>
      <c r="AL102" s="521" t="e">
        <f ca="1">+IF(AND(ISNUMBER(OFFSET('Sanitation Data'!$G$6,0,10*ROW('Sanitation Data'!G96))),'Data Summary'!DA102="Yes"),OFFSET('Sanitation Data'!$G$6,0,10*ROW('Sanitation Data'!G96)),NA())</f>
        <v>#N/A</v>
      </c>
      <c r="AM102" s="521" t="e">
        <f ca="1">+IF(AND(ISNUMBER(OFFSET('Sanitation Data'!$G$10,0,10*ROW('Sanitation Data'!G96))),'Data Summary'!DB102="Yes"),OFFSET('Sanitation Data'!$G$10,0,10*ROW('Sanitation Data'!G96)),NA())</f>
        <v>#N/A</v>
      </c>
      <c r="AN102" s="521" t="e">
        <f ca="1">+IF(AND(ISNUMBER(OFFSET('Sanitation Data'!$G$11,0,10*ROW('Sanitation Data'!G96))),'Data Summary'!DC102="Yes"),OFFSET('Sanitation Data'!$G$11,0,10*ROW('Sanitation Data'!G96)),NA())</f>
        <v>#N/A</v>
      </c>
      <c r="AO102" s="521" t="e">
        <f ca="1">+IF(AND(ISNUMBER(OFFSET('Sanitation Data'!$G$12,0,10*ROW('Sanitation Data'!G96))),'Data Summary'!DD102="Yes"),OFFSET('Sanitation Data'!$G$12,0,10*ROW('Sanitation Data'!G96)),NA())</f>
        <v>#N/A</v>
      </c>
      <c r="AP102" s="521" t="e">
        <f ca="1">+IF(AND(ISNUMBER(OFFSET('Sanitation Data'!$H$4,0,10*ROW('Sanitation Data'!H96))),'Data Summary'!DE102="Yes"),100-OFFSET('Sanitation Data'!$H$4,0,10*ROW('Sanitation Data'!H96)),NA())</f>
        <v>#N/A</v>
      </c>
      <c r="AQ102" s="521" t="e">
        <f ca="1">+IF(AND(ISNUMBER(OFFSET('Sanitation Data'!$H$6,0,10*ROW('Sanitation Data'!H96))),'Data Summary'!DF102="Yes"),OFFSET('Sanitation Data'!$H$6,0,10*ROW('Sanitation Data'!H96)),NA())</f>
        <v>#N/A</v>
      </c>
      <c r="AR102" s="521" t="e">
        <f ca="1">+IF(AND(ISNUMBER(OFFSET('Sanitation Data'!$H$10,0,10*ROW('Sanitation Data'!H96))),'Data Summary'!DG102="Yes"),OFFSET('Sanitation Data'!$H$10,0,10*ROW('Sanitation Data'!H96)),NA())</f>
        <v>#N/A</v>
      </c>
      <c r="AS102" s="521" t="e">
        <f ca="1">+IF(AND(ISNUMBER(OFFSET('Sanitation Data'!$H$11,0,10*ROW('Sanitation Data'!H96))),'Data Summary'!DH102="Yes"),OFFSET('Sanitation Data'!$H$11,0,10*ROW('Sanitation Data'!H96)),NA())</f>
        <v>#N/A</v>
      </c>
      <c r="AT102" s="521" t="e">
        <f ca="1">+IF(AND(ISNUMBER(OFFSET('Sanitation Data'!$H$12,0,10*ROW('Sanitation Data'!H96))),'Data Summary'!DI102="Yes"),OFFSET('Sanitation Data'!$H$12,0,10*ROW('Sanitation Data'!H96)),NA())</f>
        <v>#N/A</v>
      </c>
      <c r="AU102" s="521" t="e">
        <f ca="1">+IF(AND(ISNUMBER(OFFSET('Sanitation Data'!$I$4,0,10*ROW('Sanitation Data'!I96))),'Data Summary'!DJ102="Yes"),100-OFFSET('Sanitation Data'!$I$4,0,10*ROW('Sanitation Data'!I96)),NA())</f>
        <v>#N/A</v>
      </c>
      <c r="AV102" s="521" t="e">
        <f ca="1">+IF(AND(ISNUMBER(OFFSET('Sanitation Data'!$I$6,0,10*ROW('Sanitation Data'!I96))),'Data Summary'!DK102="Yes"),OFFSET('Sanitation Data'!$I$6,0,10*ROW('Sanitation Data'!I96)),NA())</f>
        <v>#N/A</v>
      </c>
      <c r="AW102" s="521" t="e">
        <f ca="1">+IF(AND(ISNUMBER(OFFSET('Sanitation Data'!$I$10,0,10*ROW('Sanitation Data'!I96))),'Data Summary'!DL102="Yes"),OFFSET('Sanitation Data'!$I$10,0,10*ROW('Sanitation Data'!I96)),NA())</f>
        <v>#N/A</v>
      </c>
      <c r="AX102" s="521" t="e">
        <f ca="1">+IF(AND(ISNUMBER(OFFSET('Sanitation Data'!$I$11,0,10*ROW('Sanitation Data'!I96))),'Data Summary'!DM102="Yes"),OFFSET('Sanitation Data'!$I$11,0,10*ROW('Sanitation Data'!I96)),NA())</f>
        <v>#N/A</v>
      </c>
      <c r="AY102" s="521" t="e">
        <f ca="1">+IF(AND(ISNUMBER(OFFSET('Sanitation Data'!$I$12,0,10*ROW('Sanitation Data'!I96))),'Data Summary'!DN102="Yes"),OFFSET('Sanitation Data'!$I$12,0,10*ROW('Sanitation Data'!I96)),NA())</f>
        <v>#N/A</v>
      </c>
      <c r="AZ102" s="522" t="e">
        <f ca="1">+IF(AND(ISNUMBER(OFFSET('Hygiene Data'!$D$5,0,10*ROW('Hygiene Data'!D96))),'Data Summary'!DO102="Yes"),OFFSET('Hygiene Data'!$D$5,0,10*ROW('Hygiene Data'!D96)),NA())</f>
        <v>#N/A</v>
      </c>
      <c r="BA102" s="522" t="e">
        <f ca="1">+IF(AND(ISNUMBER(OFFSET('Hygiene Data'!$D$7,0,10*ROW('Hygiene Data'!D96))),'Data Summary'!DP102="Yes"),OFFSET('Hygiene Data'!$D$7,0,10*ROW('Hygiene Data'!D96)),NA())</f>
        <v>#N/A</v>
      </c>
      <c r="BB102" s="522" t="e">
        <f ca="1">+IF(AND(ISNUMBER(OFFSET('Hygiene Data'!$D$9,0,10*ROW('Hygiene Data'!D96))),'Data Summary'!DQ102="Yes"),OFFSET('Hygiene Data'!$D$9,0,10*ROW('Hygiene Data'!D96)),NA())</f>
        <v>#N/A</v>
      </c>
      <c r="BC102" s="522" t="e">
        <f ca="1">+IF(AND(ISNUMBER(OFFSET('Hygiene Data'!$E$5,0,10*ROW('Hygiene Data'!E96))),'Data Summary'!DR102="Yes"),OFFSET('Hygiene Data'!$E$5,0,10*ROW('Hygiene Data'!E96)),NA())</f>
        <v>#N/A</v>
      </c>
      <c r="BD102" s="522" t="e">
        <f ca="1">+IF(AND(ISNUMBER(OFFSET('Hygiene Data'!$E$7,0,10*ROW('Hygiene Data'!E96))),'Data Summary'!DS102="Yes"),OFFSET('Hygiene Data'!$E$7,0,10*ROW('Hygiene Data'!E96)),NA())</f>
        <v>#N/A</v>
      </c>
      <c r="BE102" s="522" t="e">
        <f ca="1">+IF(AND(ISNUMBER(OFFSET('Hygiene Data'!$E$9,0,10*ROW('Hygiene Data'!E96))),'Data Summary'!DT102="Yes"),OFFSET('Hygiene Data'!$E$9,0,10*ROW('Hygiene Data'!E96)),NA())</f>
        <v>#N/A</v>
      </c>
      <c r="BF102" s="522" t="e">
        <f ca="1">+IF(AND(ISNUMBER(OFFSET('Hygiene Data'!$F$5,0,10*ROW('Hygiene Data'!F96))),'Data Summary'!DU102="Yes"),OFFSET('Hygiene Data'!$F$5,0,10*ROW('Hygiene Data'!F96)),NA())</f>
        <v>#N/A</v>
      </c>
      <c r="BG102" s="522" t="e">
        <f ca="1">+IF(AND(ISNUMBER(OFFSET('Hygiene Data'!$F$7,0,10*ROW('Hygiene Data'!F96))),'Data Summary'!DV102="Yes"),OFFSET('Hygiene Data'!$F$7,0,10*ROW('Hygiene Data'!F96)),NA())</f>
        <v>#N/A</v>
      </c>
      <c r="BH102" s="522" t="e">
        <f ca="1">+IF(AND(ISNUMBER(OFFSET('Hygiene Data'!$F$9,0,10*ROW('Hygiene Data'!F96))),'Data Summary'!DW102="Yes"),OFFSET('Hygiene Data'!$F$9,0,10*ROW('Hygiene Data'!F96)),NA())</f>
        <v>#N/A</v>
      </c>
      <c r="BI102" s="522" t="e">
        <f ca="1">+IF(AND(ISNUMBER(OFFSET('Hygiene Data'!$G$5,0,10*ROW('Hygiene Data'!G96))),'Data Summary'!DX102="Yes"),OFFSET('Hygiene Data'!$G$5,0,10*ROW('Hygiene Data'!G96)),NA())</f>
        <v>#N/A</v>
      </c>
      <c r="BJ102" s="522" t="e">
        <f ca="1">+IF(AND(ISNUMBER(OFFSET('Hygiene Data'!$G$7,0,10*ROW('Hygiene Data'!G96))),'Data Summary'!DY102="Yes"),OFFSET('Hygiene Data'!$G$7,0,10*ROW('Hygiene Data'!G96)),NA())</f>
        <v>#N/A</v>
      </c>
      <c r="BK102" s="522" t="e">
        <f ca="1">+IF(AND(ISNUMBER(OFFSET('Hygiene Data'!$G$9,0,10*ROW('Hygiene Data'!G96))),'Data Summary'!DZ102="Yes"),OFFSET('Hygiene Data'!$G$9,0,10*ROW('Hygiene Data'!G96)),NA())</f>
        <v>#N/A</v>
      </c>
      <c r="BL102" s="522" t="e">
        <f ca="1">+IF(AND(ISNUMBER(OFFSET('Hygiene Data'!$H$5,0,10*ROW('Hygiene Data'!H96))),'Data Summary'!EA102="Yes"),OFFSET('Hygiene Data'!$H$5,0,10*ROW('Hygiene Data'!H96)),NA())</f>
        <v>#N/A</v>
      </c>
      <c r="BM102" s="522" t="e">
        <f ca="1">+IF(AND(ISNUMBER(OFFSET('Hygiene Data'!$H$7,0,10*ROW('Hygiene Data'!H96))),'Data Summary'!EB102="Yes"),OFFSET('Hygiene Data'!$H$7,0,10*ROW('Hygiene Data'!H96)),NA())</f>
        <v>#N/A</v>
      </c>
      <c r="BN102" s="522" t="e">
        <f ca="1">+IF(AND(ISNUMBER(OFFSET('Hygiene Data'!$H$9,0,10*ROW('Hygiene Data'!H96))),'Data Summary'!EC102="Yes"),OFFSET('Hygiene Data'!$H$9,0,10*ROW('Hygiene Data'!H96)),NA())</f>
        <v>#N/A</v>
      </c>
      <c r="BO102" s="522" t="e">
        <f ca="1">+IF(AND(ISNUMBER(OFFSET('Hygiene Data'!$I$5,0,10*ROW('Hygiene Data'!I96))),'Data Summary'!ED102="Yes"),OFFSET('Hygiene Data'!$I$5,0,10*ROW('Hygiene Data'!I96)),NA())</f>
        <v>#N/A</v>
      </c>
      <c r="BP102" s="522" t="e">
        <f ca="1">+IF(AND(ISNUMBER(OFFSET('Hygiene Data'!$I$7,0,10*ROW('Hygiene Data'!I96))),'Data Summary'!EE102="Yes"),OFFSET('Hygiene Data'!$I$7,0,10*ROW('Hygiene Data'!I96)),NA())</f>
        <v>#N/A</v>
      </c>
      <c r="BQ102" s="522" t="e">
        <f ca="1">+IF(AND(ISNUMBER(OFFSET('Hygiene Data'!$I$9,0,10*ROW('Hygiene Data'!I96))),'Data Summary'!EF102="Yes"),OFFSET('Hygiene Data'!$I$9,0,10*ROW('Hygiene Data'!I96)),NA())</f>
        <v>#N/A</v>
      </c>
    </row>
    <row r="103" spans="1:69" x14ac:dyDescent="0.25">
      <c r="A103" s="518" t="e">
        <f ca="1">+RIGHT('Data Summary'!A103,LEN('Data Summary'!A103)-9)</f>
        <v>#VALUE!</v>
      </c>
      <c r="B103" s="492" t="str">
        <f ca="1">+IF(ISTEXT('Data Summary'!B103),'Data Summary'!B103,"")</f>
        <v/>
      </c>
      <c r="C103" s="519" t="e">
        <f ca="1">+VALUE('Data Summary'!C103)</f>
        <v>#VALUE!</v>
      </c>
      <c r="D103" s="520" t="e">
        <f ca="1">+IF(AND(ISNUMBER(OFFSET('Water Data'!$D$4,0,10*ROW('Water Data'!D97))),'Data Summary'!BS103="Yes"),100-OFFSET('Water Data'!$D$4,0,10*ROW('Water Data'!D97)),NA())</f>
        <v>#N/A</v>
      </c>
      <c r="E103" s="520" t="e">
        <f ca="1">+IF(AND(ISNUMBER(OFFSET('Water Data'!$D$6,0,10*ROW('Water Data'!D97))),'Data Summary'!BT103="Yes"),OFFSET('Water Data'!$D$6,0,10*ROW('Water Data'!D97)),NA())</f>
        <v>#N/A</v>
      </c>
      <c r="F103" s="520" t="e">
        <f ca="1">+IF(AND(ISNUMBER(OFFSET('Water Data'!$D$9,0,10*ROW('Water Data'!D97))),'Data Summary'!BU103="Yes"),OFFSET('Water Data'!$D$9,0,10*ROW('Water Data'!D97)),NA())</f>
        <v>#N/A</v>
      </c>
      <c r="G103" s="520" t="e">
        <f ca="1">+IF(AND(ISNUMBER(OFFSET('Water Data'!$E$4,0,10*ROW('Water Data'!E97))),'Data Summary'!BV103="Yes"),100-OFFSET('Water Data'!$E$4,0,10*ROW('Water Data'!E97)),NA())</f>
        <v>#N/A</v>
      </c>
      <c r="H103" s="520" t="e">
        <f ca="1">+IF(AND(ISNUMBER(OFFSET('Water Data'!$E$6,0,10*ROW('Water Data'!E97))),'Data Summary'!BW103="Yes"),OFFSET('Water Data'!$E$6,0,10*ROW('Water Data'!E97)),NA())</f>
        <v>#N/A</v>
      </c>
      <c r="I103" s="520" t="e">
        <f ca="1">+IF(AND(ISNUMBER(OFFSET('Water Data'!$E$9,0,10*ROW('Water Data'!E97))),'Data Summary'!BX103="Yes"),OFFSET('Water Data'!$E$9,0,10*ROW('Water Data'!E97)),NA())</f>
        <v>#N/A</v>
      </c>
      <c r="J103" s="520" t="e">
        <f ca="1">+IF(AND(ISNUMBER(OFFSET('Water Data'!$F$4,0,10*ROW('Water Data'!F97))),'Data Summary'!BY103="Yes"),100-OFFSET('Water Data'!$F$4,0,10*ROW('Water Data'!F97)),NA())</f>
        <v>#N/A</v>
      </c>
      <c r="K103" s="520" t="e">
        <f ca="1">+IF(AND(ISNUMBER(OFFSET('Water Data'!$F$6,0,10*ROW('Water Data'!F97))),'Data Summary'!BZ103="Yes"),OFFSET('Water Data'!$F$6,0,10*ROW('Water Data'!F97)),NA())</f>
        <v>#N/A</v>
      </c>
      <c r="L103" s="520" t="e">
        <f ca="1">+IF(AND(ISNUMBER(OFFSET('Water Data'!$F$9,0,10*ROW('Water Data'!F97))),'Data Summary'!CA103="Yes"),OFFSET('Water Data'!$F$9,0,10*ROW('Water Data'!F97)),NA())</f>
        <v>#N/A</v>
      </c>
      <c r="M103" s="520" t="e">
        <f ca="1">+IF(AND(ISNUMBER(OFFSET('Water Data'!$G$4,0,10*ROW('Water Data'!G97))),'Data Summary'!CB103="Yes"),100-OFFSET('Water Data'!$G$4,0,10*ROW('Water Data'!G97)),NA())</f>
        <v>#N/A</v>
      </c>
      <c r="N103" s="520" t="e">
        <f ca="1">+IF(AND(ISNUMBER(OFFSET('Water Data'!$G$6,0,10*ROW('Water Data'!G97))),'Data Summary'!CC103="Yes"),OFFSET('Water Data'!$G$6,0,10*ROW('Water Data'!G97)),NA())</f>
        <v>#N/A</v>
      </c>
      <c r="O103" s="520" t="e">
        <f ca="1">+IF(AND(ISNUMBER(OFFSET('Water Data'!$G$9,0,10*ROW('Water Data'!G97))),'Data Summary'!CD103="Yes"),OFFSET('Water Data'!$G$9,0,10*ROW('Water Data'!G97)),NA())</f>
        <v>#N/A</v>
      </c>
      <c r="P103" s="520" t="e">
        <f ca="1">+IF(AND(ISNUMBER(OFFSET('Water Data'!$H$4,0,10*ROW('Water Data'!H97))),'Data Summary'!CE103="Yes"),100-OFFSET('Water Data'!$H$4,0,10*ROW('Water Data'!H97)),NA())</f>
        <v>#N/A</v>
      </c>
      <c r="Q103" s="520" t="e">
        <f ca="1">+IF(AND(ISNUMBER(OFFSET('Water Data'!$H$6,0,10*ROW('Water Data'!H97))),'Data Summary'!CF103="Yes"),OFFSET('Water Data'!$H$6,0,10*ROW('Water Data'!H97)),NA())</f>
        <v>#N/A</v>
      </c>
      <c r="R103" s="520" t="e">
        <f ca="1">+IF(AND(ISNUMBER(OFFSET('Water Data'!$H$9,0,10*ROW('Water Data'!H97))),'Data Summary'!CG103="Yes"),OFFSET('Water Data'!$H$9,0,10*ROW('Water Data'!H97)),NA())</f>
        <v>#N/A</v>
      </c>
      <c r="S103" s="520" t="e">
        <f ca="1">+IF(AND(ISNUMBER(OFFSET('Water Data'!$I$4,0,10*ROW('Water Data'!I97))),'Data Summary'!CH103="Yes"),100-OFFSET('Water Data'!$I$4,0,10*ROW('Water Data'!I97)),NA())</f>
        <v>#N/A</v>
      </c>
      <c r="T103" s="520" t="e">
        <f ca="1">+IF(AND(ISNUMBER(OFFSET('Water Data'!$I$6,0,10*ROW('Water Data'!I97))),'Data Summary'!CI103="Yes"),OFFSET('Water Data'!$I$6,0,10*ROW('Water Data'!I97)),NA())</f>
        <v>#N/A</v>
      </c>
      <c r="U103" s="520" t="e">
        <f ca="1">+IF(AND(ISNUMBER(OFFSET('Water Data'!$I$9,0,10*ROW('Water Data'!I97))),'Data Summary'!CJ103="Yes"),OFFSET('Water Data'!$I$9,0,10*ROW('Water Data'!I97)),NA())</f>
        <v>#N/A</v>
      </c>
      <c r="V103" s="521" t="e">
        <f ca="1">+IF(AND(ISNUMBER(OFFSET('Sanitation Data'!$D$4,0,10*ROW('Sanitation Data'!D97))),'Data Summary'!CK103="Yes"),100-OFFSET('Sanitation Data'!$D$4,0,10*ROW('Sanitation Data'!D97)),NA())</f>
        <v>#N/A</v>
      </c>
      <c r="W103" s="521" t="e">
        <f ca="1">+IF(AND(ISNUMBER(OFFSET('Sanitation Data'!$D$6,0,10*ROW('Sanitation Data'!D97))),'Data Summary'!CL103="Yes"),OFFSET('Sanitation Data'!$D$6,0,10*ROW('Sanitation Data'!D97)),NA())</f>
        <v>#N/A</v>
      </c>
      <c r="X103" s="521" t="e">
        <f ca="1">+IF(AND(ISNUMBER(OFFSET('Sanitation Data'!$D$10,0,10*ROW('Sanitation Data'!D97))),'Data Summary'!CM103="Yes"),OFFSET('Sanitation Data'!$D$10,0,10*ROW('Sanitation Data'!D97)),NA())</f>
        <v>#N/A</v>
      </c>
      <c r="Y103" s="521" t="e">
        <f ca="1">+IF(AND(ISNUMBER(OFFSET('Sanitation Data'!$D$11,0,10*ROW('Sanitation Data'!D97))),'Data Summary'!CN103="Yes"),OFFSET('Sanitation Data'!$D$11,0,10*ROW('Sanitation Data'!D97)),NA())</f>
        <v>#N/A</v>
      </c>
      <c r="Z103" s="521" t="e">
        <f ca="1">+IF(AND(ISNUMBER(OFFSET('Sanitation Data'!$D$12,0,10*ROW('Sanitation Data'!D97))),'Data Summary'!CO103="Yes"),OFFSET('Sanitation Data'!$D$12,0,10*ROW('Sanitation Data'!D97)),NA())</f>
        <v>#N/A</v>
      </c>
      <c r="AA103" s="521" t="e">
        <f ca="1">+IF(AND(ISNUMBER(OFFSET('Sanitation Data'!$E$4,0,10*ROW('Sanitation Data'!E97))),'Data Summary'!CP103="Yes"),100-OFFSET('Sanitation Data'!$E$4,0,10*ROW('Sanitation Data'!E97)),NA())</f>
        <v>#N/A</v>
      </c>
      <c r="AB103" s="521" t="e">
        <f ca="1">+IF(AND(ISNUMBER(OFFSET('Sanitation Data'!$E$6,0,10*ROW('Sanitation Data'!E97))),'Data Summary'!CQ103="Yes"),OFFSET('Sanitation Data'!$E$6,0,10*ROW('Sanitation Data'!E97)),NA())</f>
        <v>#N/A</v>
      </c>
      <c r="AC103" s="521" t="e">
        <f ca="1">+IF(AND(ISNUMBER(OFFSET('Sanitation Data'!$E$10,0,10*ROW('Sanitation Data'!E97))),'Data Summary'!CR103="Yes"),OFFSET('Sanitation Data'!$E$10,0,10*ROW('Sanitation Data'!E97)),NA())</f>
        <v>#N/A</v>
      </c>
      <c r="AD103" s="521" t="e">
        <f ca="1">+IF(AND(ISNUMBER(OFFSET('Sanitation Data'!$E$11,0,10*ROW('Sanitation Data'!E97))),'Data Summary'!CS103="Yes"),OFFSET('Sanitation Data'!$E$11,0,10*ROW('Sanitation Data'!E97)),NA())</f>
        <v>#N/A</v>
      </c>
      <c r="AE103" s="521" t="e">
        <f ca="1">+IF(AND(ISNUMBER(OFFSET('Sanitation Data'!$E$12,0,10*ROW('Sanitation Data'!E97))),'Data Summary'!CT103="Yes"),OFFSET('Sanitation Data'!$E$12,0,10*ROW('Sanitation Data'!E97)),NA())</f>
        <v>#N/A</v>
      </c>
      <c r="AF103" s="521" t="e">
        <f ca="1">+IF(AND(ISNUMBER(OFFSET('Sanitation Data'!$F$4,0,10*ROW('Sanitation Data'!F97))),'Data Summary'!CU103="Yes"),100-OFFSET('Sanitation Data'!$F$4,0,10*ROW('Sanitation Data'!F97)),NA())</f>
        <v>#N/A</v>
      </c>
      <c r="AG103" s="521" t="e">
        <f ca="1">+IF(AND(ISNUMBER(OFFSET('Sanitation Data'!$F$6,0,10*ROW('Sanitation Data'!F97))),'Data Summary'!CV103="Yes"),OFFSET('Sanitation Data'!$F$6,0,10*ROW('Sanitation Data'!F97)),NA())</f>
        <v>#N/A</v>
      </c>
      <c r="AH103" s="521" t="e">
        <f ca="1">+IF(AND(ISNUMBER(OFFSET('Sanitation Data'!$F$10,0,10*ROW('Sanitation Data'!F97))),'Data Summary'!CW103="Yes"),OFFSET('Sanitation Data'!$F$10,0,10*ROW('Sanitation Data'!F97)),NA())</f>
        <v>#N/A</v>
      </c>
      <c r="AI103" s="521" t="e">
        <f ca="1">+IF(AND(ISNUMBER(OFFSET('Sanitation Data'!$F$11,0,10*ROW('Sanitation Data'!F97))),'Data Summary'!CX103="Yes"),OFFSET('Sanitation Data'!$F$11,0,10*ROW('Sanitation Data'!F97)),NA())</f>
        <v>#N/A</v>
      </c>
      <c r="AJ103" s="521" t="e">
        <f ca="1">+IF(AND(ISNUMBER(OFFSET('Sanitation Data'!$F$12,0,10*ROW('Sanitation Data'!F97))),'Data Summary'!CY103="Yes"),OFFSET('Sanitation Data'!$F$12,0,10*ROW('Sanitation Data'!F97)),NA())</f>
        <v>#N/A</v>
      </c>
      <c r="AK103" s="521" t="e">
        <f ca="1">+IF(AND(ISNUMBER(OFFSET('Sanitation Data'!$G$4,0,10*ROW('Sanitation Data'!G97))),'Data Summary'!CZ103="Yes"),100-OFFSET('Sanitation Data'!$G$4,0,10*ROW('Sanitation Data'!G97)),NA())</f>
        <v>#N/A</v>
      </c>
      <c r="AL103" s="521" t="e">
        <f ca="1">+IF(AND(ISNUMBER(OFFSET('Sanitation Data'!$G$6,0,10*ROW('Sanitation Data'!G97))),'Data Summary'!DA103="Yes"),OFFSET('Sanitation Data'!$G$6,0,10*ROW('Sanitation Data'!G97)),NA())</f>
        <v>#N/A</v>
      </c>
      <c r="AM103" s="521" t="e">
        <f ca="1">+IF(AND(ISNUMBER(OFFSET('Sanitation Data'!$G$10,0,10*ROW('Sanitation Data'!G97))),'Data Summary'!DB103="Yes"),OFFSET('Sanitation Data'!$G$10,0,10*ROW('Sanitation Data'!G97)),NA())</f>
        <v>#N/A</v>
      </c>
      <c r="AN103" s="521" t="e">
        <f ca="1">+IF(AND(ISNUMBER(OFFSET('Sanitation Data'!$G$11,0,10*ROW('Sanitation Data'!G97))),'Data Summary'!DC103="Yes"),OFFSET('Sanitation Data'!$G$11,0,10*ROW('Sanitation Data'!G97)),NA())</f>
        <v>#N/A</v>
      </c>
      <c r="AO103" s="521" t="e">
        <f ca="1">+IF(AND(ISNUMBER(OFFSET('Sanitation Data'!$G$12,0,10*ROW('Sanitation Data'!G97))),'Data Summary'!DD103="Yes"),OFFSET('Sanitation Data'!$G$12,0,10*ROW('Sanitation Data'!G97)),NA())</f>
        <v>#N/A</v>
      </c>
      <c r="AP103" s="521" t="e">
        <f ca="1">+IF(AND(ISNUMBER(OFFSET('Sanitation Data'!$H$4,0,10*ROW('Sanitation Data'!H97))),'Data Summary'!DE103="Yes"),100-OFFSET('Sanitation Data'!$H$4,0,10*ROW('Sanitation Data'!H97)),NA())</f>
        <v>#N/A</v>
      </c>
      <c r="AQ103" s="521" t="e">
        <f ca="1">+IF(AND(ISNUMBER(OFFSET('Sanitation Data'!$H$6,0,10*ROW('Sanitation Data'!H97))),'Data Summary'!DF103="Yes"),OFFSET('Sanitation Data'!$H$6,0,10*ROW('Sanitation Data'!H97)),NA())</f>
        <v>#N/A</v>
      </c>
      <c r="AR103" s="521" t="e">
        <f ca="1">+IF(AND(ISNUMBER(OFFSET('Sanitation Data'!$H$10,0,10*ROW('Sanitation Data'!H97))),'Data Summary'!DG103="Yes"),OFFSET('Sanitation Data'!$H$10,0,10*ROW('Sanitation Data'!H97)),NA())</f>
        <v>#N/A</v>
      </c>
      <c r="AS103" s="521" t="e">
        <f ca="1">+IF(AND(ISNUMBER(OFFSET('Sanitation Data'!$H$11,0,10*ROW('Sanitation Data'!H97))),'Data Summary'!DH103="Yes"),OFFSET('Sanitation Data'!$H$11,0,10*ROW('Sanitation Data'!H97)),NA())</f>
        <v>#N/A</v>
      </c>
      <c r="AT103" s="521" t="e">
        <f ca="1">+IF(AND(ISNUMBER(OFFSET('Sanitation Data'!$H$12,0,10*ROW('Sanitation Data'!H97))),'Data Summary'!DI103="Yes"),OFFSET('Sanitation Data'!$H$12,0,10*ROW('Sanitation Data'!H97)),NA())</f>
        <v>#N/A</v>
      </c>
      <c r="AU103" s="521" t="e">
        <f ca="1">+IF(AND(ISNUMBER(OFFSET('Sanitation Data'!$I$4,0,10*ROW('Sanitation Data'!I97))),'Data Summary'!DJ103="Yes"),100-OFFSET('Sanitation Data'!$I$4,0,10*ROW('Sanitation Data'!I97)),NA())</f>
        <v>#N/A</v>
      </c>
      <c r="AV103" s="521" t="e">
        <f ca="1">+IF(AND(ISNUMBER(OFFSET('Sanitation Data'!$I$6,0,10*ROW('Sanitation Data'!I97))),'Data Summary'!DK103="Yes"),OFFSET('Sanitation Data'!$I$6,0,10*ROW('Sanitation Data'!I97)),NA())</f>
        <v>#N/A</v>
      </c>
      <c r="AW103" s="521" t="e">
        <f ca="1">+IF(AND(ISNUMBER(OFFSET('Sanitation Data'!$I$10,0,10*ROW('Sanitation Data'!I97))),'Data Summary'!DL103="Yes"),OFFSET('Sanitation Data'!$I$10,0,10*ROW('Sanitation Data'!I97)),NA())</f>
        <v>#N/A</v>
      </c>
      <c r="AX103" s="521" t="e">
        <f ca="1">+IF(AND(ISNUMBER(OFFSET('Sanitation Data'!$I$11,0,10*ROW('Sanitation Data'!I97))),'Data Summary'!DM103="Yes"),OFFSET('Sanitation Data'!$I$11,0,10*ROW('Sanitation Data'!I97)),NA())</f>
        <v>#N/A</v>
      </c>
      <c r="AY103" s="521" t="e">
        <f ca="1">+IF(AND(ISNUMBER(OFFSET('Sanitation Data'!$I$12,0,10*ROW('Sanitation Data'!I97))),'Data Summary'!DN103="Yes"),OFFSET('Sanitation Data'!$I$12,0,10*ROW('Sanitation Data'!I97)),NA())</f>
        <v>#N/A</v>
      </c>
      <c r="AZ103" s="522" t="e">
        <f ca="1">+IF(AND(ISNUMBER(OFFSET('Hygiene Data'!$D$5,0,10*ROW('Hygiene Data'!D97))),'Data Summary'!DO103="Yes"),OFFSET('Hygiene Data'!$D$5,0,10*ROW('Hygiene Data'!D97)),NA())</f>
        <v>#N/A</v>
      </c>
      <c r="BA103" s="522" t="e">
        <f ca="1">+IF(AND(ISNUMBER(OFFSET('Hygiene Data'!$D$7,0,10*ROW('Hygiene Data'!D97))),'Data Summary'!DP103="Yes"),OFFSET('Hygiene Data'!$D$7,0,10*ROW('Hygiene Data'!D97)),NA())</f>
        <v>#N/A</v>
      </c>
      <c r="BB103" s="522" t="e">
        <f ca="1">+IF(AND(ISNUMBER(OFFSET('Hygiene Data'!$D$9,0,10*ROW('Hygiene Data'!D97))),'Data Summary'!DQ103="Yes"),OFFSET('Hygiene Data'!$D$9,0,10*ROW('Hygiene Data'!D97)),NA())</f>
        <v>#N/A</v>
      </c>
      <c r="BC103" s="522" t="e">
        <f ca="1">+IF(AND(ISNUMBER(OFFSET('Hygiene Data'!$E$5,0,10*ROW('Hygiene Data'!E97))),'Data Summary'!DR103="Yes"),OFFSET('Hygiene Data'!$E$5,0,10*ROW('Hygiene Data'!E97)),NA())</f>
        <v>#N/A</v>
      </c>
      <c r="BD103" s="522" t="e">
        <f ca="1">+IF(AND(ISNUMBER(OFFSET('Hygiene Data'!$E$7,0,10*ROW('Hygiene Data'!E97))),'Data Summary'!DS103="Yes"),OFFSET('Hygiene Data'!$E$7,0,10*ROW('Hygiene Data'!E97)),NA())</f>
        <v>#N/A</v>
      </c>
      <c r="BE103" s="522" t="e">
        <f ca="1">+IF(AND(ISNUMBER(OFFSET('Hygiene Data'!$E$9,0,10*ROW('Hygiene Data'!E97))),'Data Summary'!DT103="Yes"),OFFSET('Hygiene Data'!$E$9,0,10*ROW('Hygiene Data'!E97)),NA())</f>
        <v>#N/A</v>
      </c>
      <c r="BF103" s="522" t="e">
        <f ca="1">+IF(AND(ISNUMBER(OFFSET('Hygiene Data'!$F$5,0,10*ROW('Hygiene Data'!F97))),'Data Summary'!DU103="Yes"),OFFSET('Hygiene Data'!$F$5,0,10*ROW('Hygiene Data'!F97)),NA())</f>
        <v>#N/A</v>
      </c>
      <c r="BG103" s="522" t="e">
        <f ca="1">+IF(AND(ISNUMBER(OFFSET('Hygiene Data'!$F$7,0,10*ROW('Hygiene Data'!F97))),'Data Summary'!DV103="Yes"),OFFSET('Hygiene Data'!$F$7,0,10*ROW('Hygiene Data'!F97)),NA())</f>
        <v>#N/A</v>
      </c>
      <c r="BH103" s="522" t="e">
        <f ca="1">+IF(AND(ISNUMBER(OFFSET('Hygiene Data'!$F$9,0,10*ROW('Hygiene Data'!F97))),'Data Summary'!DW103="Yes"),OFFSET('Hygiene Data'!$F$9,0,10*ROW('Hygiene Data'!F97)),NA())</f>
        <v>#N/A</v>
      </c>
      <c r="BI103" s="522" t="e">
        <f ca="1">+IF(AND(ISNUMBER(OFFSET('Hygiene Data'!$G$5,0,10*ROW('Hygiene Data'!G97))),'Data Summary'!DX103="Yes"),OFFSET('Hygiene Data'!$G$5,0,10*ROW('Hygiene Data'!G97)),NA())</f>
        <v>#N/A</v>
      </c>
      <c r="BJ103" s="522" t="e">
        <f ca="1">+IF(AND(ISNUMBER(OFFSET('Hygiene Data'!$G$7,0,10*ROW('Hygiene Data'!G97))),'Data Summary'!DY103="Yes"),OFFSET('Hygiene Data'!$G$7,0,10*ROW('Hygiene Data'!G97)),NA())</f>
        <v>#N/A</v>
      </c>
      <c r="BK103" s="522" t="e">
        <f ca="1">+IF(AND(ISNUMBER(OFFSET('Hygiene Data'!$G$9,0,10*ROW('Hygiene Data'!G97))),'Data Summary'!DZ103="Yes"),OFFSET('Hygiene Data'!$G$9,0,10*ROW('Hygiene Data'!G97)),NA())</f>
        <v>#N/A</v>
      </c>
      <c r="BL103" s="522" t="e">
        <f ca="1">+IF(AND(ISNUMBER(OFFSET('Hygiene Data'!$H$5,0,10*ROW('Hygiene Data'!H97))),'Data Summary'!EA103="Yes"),OFFSET('Hygiene Data'!$H$5,0,10*ROW('Hygiene Data'!H97)),NA())</f>
        <v>#N/A</v>
      </c>
      <c r="BM103" s="522" t="e">
        <f ca="1">+IF(AND(ISNUMBER(OFFSET('Hygiene Data'!$H$7,0,10*ROW('Hygiene Data'!H97))),'Data Summary'!EB103="Yes"),OFFSET('Hygiene Data'!$H$7,0,10*ROW('Hygiene Data'!H97)),NA())</f>
        <v>#N/A</v>
      </c>
      <c r="BN103" s="522" t="e">
        <f ca="1">+IF(AND(ISNUMBER(OFFSET('Hygiene Data'!$H$9,0,10*ROW('Hygiene Data'!H97))),'Data Summary'!EC103="Yes"),OFFSET('Hygiene Data'!$H$9,0,10*ROW('Hygiene Data'!H97)),NA())</f>
        <v>#N/A</v>
      </c>
      <c r="BO103" s="522" t="e">
        <f ca="1">+IF(AND(ISNUMBER(OFFSET('Hygiene Data'!$I$5,0,10*ROW('Hygiene Data'!I97))),'Data Summary'!ED103="Yes"),OFFSET('Hygiene Data'!$I$5,0,10*ROW('Hygiene Data'!I97)),NA())</f>
        <v>#N/A</v>
      </c>
      <c r="BP103" s="522" t="e">
        <f ca="1">+IF(AND(ISNUMBER(OFFSET('Hygiene Data'!$I$7,0,10*ROW('Hygiene Data'!I97))),'Data Summary'!EE103="Yes"),OFFSET('Hygiene Data'!$I$7,0,10*ROW('Hygiene Data'!I97)),NA())</f>
        <v>#N/A</v>
      </c>
      <c r="BQ103" s="522" t="e">
        <f ca="1">+IF(AND(ISNUMBER(OFFSET('Hygiene Data'!$I$9,0,10*ROW('Hygiene Data'!I97))),'Data Summary'!EF103="Yes"),OFFSET('Hygiene Data'!$I$9,0,10*ROW('Hygiene Data'!I97)),NA())</f>
        <v>#N/A</v>
      </c>
    </row>
    <row r="104" spans="1:69" x14ac:dyDescent="0.25">
      <c r="A104" s="518" t="e">
        <f ca="1">+RIGHT('Data Summary'!A104,LEN('Data Summary'!A104)-9)</f>
        <v>#VALUE!</v>
      </c>
      <c r="B104" s="492" t="str">
        <f ca="1">+IF(ISTEXT('Data Summary'!B104),'Data Summary'!B104,"")</f>
        <v/>
      </c>
      <c r="C104" s="519" t="e">
        <f ca="1">+VALUE('Data Summary'!C104)</f>
        <v>#VALUE!</v>
      </c>
      <c r="D104" s="520" t="e">
        <f ca="1">+IF(AND(ISNUMBER(OFFSET('Water Data'!$D$4,0,10*ROW('Water Data'!D98))),'Data Summary'!BS104="Yes"),100-OFFSET('Water Data'!$D$4,0,10*ROW('Water Data'!D98)),NA())</f>
        <v>#N/A</v>
      </c>
      <c r="E104" s="520" t="e">
        <f ca="1">+IF(AND(ISNUMBER(OFFSET('Water Data'!$D$6,0,10*ROW('Water Data'!D98))),'Data Summary'!BT104="Yes"),OFFSET('Water Data'!$D$6,0,10*ROW('Water Data'!D98)),NA())</f>
        <v>#N/A</v>
      </c>
      <c r="F104" s="520" t="e">
        <f ca="1">+IF(AND(ISNUMBER(OFFSET('Water Data'!$D$9,0,10*ROW('Water Data'!D98))),'Data Summary'!BU104="Yes"),OFFSET('Water Data'!$D$9,0,10*ROW('Water Data'!D98)),NA())</f>
        <v>#N/A</v>
      </c>
      <c r="G104" s="520" t="e">
        <f ca="1">+IF(AND(ISNUMBER(OFFSET('Water Data'!$E$4,0,10*ROW('Water Data'!E98))),'Data Summary'!BV104="Yes"),100-OFFSET('Water Data'!$E$4,0,10*ROW('Water Data'!E98)),NA())</f>
        <v>#N/A</v>
      </c>
      <c r="H104" s="520" t="e">
        <f ca="1">+IF(AND(ISNUMBER(OFFSET('Water Data'!$E$6,0,10*ROW('Water Data'!E98))),'Data Summary'!BW104="Yes"),OFFSET('Water Data'!$E$6,0,10*ROW('Water Data'!E98)),NA())</f>
        <v>#N/A</v>
      </c>
      <c r="I104" s="520" t="e">
        <f ca="1">+IF(AND(ISNUMBER(OFFSET('Water Data'!$E$9,0,10*ROW('Water Data'!E98))),'Data Summary'!BX104="Yes"),OFFSET('Water Data'!$E$9,0,10*ROW('Water Data'!E98)),NA())</f>
        <v>#N/A</v>
      </c>
      <c r="J104" s="520" t="e">
        <f ca="1">+IF(AND(ISNUMBER(OFFSET('Water Data'!$F$4,0,10*ROW('Water Data'!F98))),'Data Summary'!BY104="Yes"),100-OFFSET('Water Data'!$F$4,0,10*ROW('Water Data'!F98)),NA())</f>
        <v>#N/A</v>
      </c>
      <c r="K104" s="520" t="e">
        <f ca="1">+IF(AND(ISNUMBER(OFFSET('Water Data'!$F$6,0,10*ROW('Water Data'!F98))),'Data Summary'!BZ104="Yes"),OFFSET('Water Data'!$F$6,0,10*ROW('Water Data'!F98)),NA())</f>
        <v>#N/A</v>
      </c>
      <c r="L104" s="520" t="e">
        <f ca="1">+IF(AND(ISNUMBER(OFFSET('Water Data'!$F$9,0,10*ROW('Water Data'!F98))),'Data Summary'!CA104="Yes"),OFFSET('Water Data'!$F$9,0,10*ROW('Water Data'!F98)),NA())</f>
        <v>#N/A</v>
      </c>
      <c r="M104" s="520" t="e">
        <f ca="1">+IF(AND(ISNUMBER(OFFSET('Water Data'!$G$4,0,10*ROW('Water Data'!G98))),'Data Summary'!CB104="Yes"),100-OFFSET('Water Data'!$G$4,0,10*ROW('Water Data'!G98)),NA())</f>
        <v>#N/A</v>
      </c>
      <c r="N104" s="520" t="e">
        <f ca="1">+IF(AND(ISNUMBER(OFFSET('Water Data'!$G$6,0,10*ROW('Water Data'!G98))),'Data Summary'!CC104="Yes"),OFFSET('Water Data'!$G$6,0,10*ROW('Water Data'!G98)),NA())</f>
        <v>#N/A</v>
      </c>
      <c r="O104" s="520" t="e">
        <f ca="1">+IF(AND(ISNUMBER(OFFSET('Water Data'!$G$9,0,10*ROW('Water Data'!G98))),'Data Summary'!CD104="Yes"),OFFSET('Water Data'!$G$9,0,10*ROW('Water Data'!G98)),NA())</f>
        <v>#N/A</v>
      </c>
      <c r="P104" s="520" t="e">
        <f ca="1">+IF(AND(ISNUMBER(OFFSET('Water Data'!$H$4,0,10*ROW('Water Data'!H98))),'Data Summary'!CE104="Yes"),100-OFFSET('Water Data'!$H$4,0,10*ROW('Water Data'!H98)),NA())</f>
        <v>#N/A</v>
      </c>
      <c r="Q104" s="520" t="e">
        <f ca="1">+IF(AND(ISNUMBER(OFFSET('Water Data'!$H$6,0,10*ROW('Water Data'!H98))),'Data Summary'!CF104="Yes"),OFFSET('Water Data'!$H$6,0,10*ROW('Water Data'!H98)),NA())</f>
        <v>#N/A</v>
      </c>
      <c r="R104" s="520" t="e">
        <f ca="1">+IF(AND(ISNUMBER(OFFSET('Water Data'!$H$9,0,10*ROW('Water Data'!H98))),'Data Summary'!CG104="Yes"),OFFSET('Water Data'!$H$9,0,10*ROW('Water Data'!H98)),NA())</f>
        <v>#N/A</v>
      </c>
      <c r="S104" s="520" t="e">
        <f ca="1">+IF(AND(ISNUMBER(OFFSET('Water Data'!$I$4,0,10*ROW('Water Data'!I98))),'Data Summary'!CH104="Yes"),100-OFFSET('Water Data'!$I$4,0,10*ROW('Water Data'!I98)),NA())</f>
        <v>#N/A</v>
      </c>
      <c r="T104" s="520" t="e">
        <f ca="1">+IF(AND(ISNUMBER(OFFSET('Water Data'!$I$6,0,10*ROW('Water Data'!I98))),'Data Summary'!CI104="Yes"),OFFSET('Water Data'!$I$6,0,10*ROW('Water Data'!I98)),NA())</f>
        <v>#N/A</v>
      </c>
      <c r="U104" s="520" t="e">
        <f ca="1">+IF(AND(ISNUMBER(OFFSET('Water Data'!$I$9,0,10*ROW('Water Data'!I98))),'Data Summary'!CJ104="Yes"),OFFSET('Water Data'!$I$9,0,10*ROW('Water Data'!I98)),NA())</f>
        <v>#N/A</v>
      </c>
      <c r="V104" s="521" t="e">
        <f ca="1">+IF(AND(ISNUMBER(OFFSET('Sanitation Data'!$D$4,0,10*ROW('Sanitation Data'!D98))),'Data Summary'!CK104="Yes"),100-OFFSET('Sanitation Data'!$D$4,0,10*ROW('Sanitation Data'!D98)),NA())</f>
        <v>#N/A</v>
      </c>
      <c r="W104" s="521" t="e">
        <f ca="1">+IF(AND(ISNUMBER(OFFSET('Sanitation Data'!$D$6,0,10*ROW('Sanitation Data'!D98))),'Data Summary'!CL104="Yes"),OFFSET('Sanitation Data'!$D$6,0,10*ROW('Sanitation Data'!D98)),NA())</f>
        <v>#N/A</v>
      </c>
      <c r="X104" s="521" t="e">
        <f ca="1">+IF(AND(ISNUMBER(OFFSET('Sanitation Data'!$D$10,0,10*ROW('Sanitation Data'!D98))),'Data Summary'!CM104="Yes"),OFFSET('Sanitation Data'!$D$10,0,10*ROW('Sanitation Data'!D98)),NA())</f>
        <v>#N/A</v>
      </c>
      <c r="Y104" s="521" t="e">
        <f ca="1">+IF(AND(ISNUMBER(OFFSET('Sanitation Data'!$D$11,0,10*ROW('Sanitation Data'!D98))),'Data Summary'!CN104="Yes"),OFFSET('Sanitation Data'!$D$11,0,10*ROW('Sanitation Data'!D98)),NA())</f>
        <v>#N/A</v>
      </c>
      <c r="Z104" s="521" t="e">
        <f ca="1">+IF(AND(ISNUMBER(OFFSET('Sanitation Data'!$D$12,0,10*ROW('Sanitation Data'!D98))),'Data Summary'!CO104="Yes"),OFFSET('Sanitation Data'!$D$12,0,10*ROW('Sanitation Data'!D98)),NA())</f>
        <v>#N/A</v>
      </c>
      <c r="AA104" s="521" t="e">
        <f ca="1">+IF(AND(ISNUMBER(OFFSET('Sanitation Data'!$E$4,0,10*ROW('Sanitation Data'!E98))),'Data Summary'!CP104="Yes"),100-OFFSET('Sanitation Data'!$E$4,0,10*ROW('Sanitation Data'!E98)),NA())</f>
        <v>#N/A</v>
      </c>
      <c r="AB104" s="521" t="e">
        <f ca="1">+IF(AND(ISNUMBER(OFFSET('Sanitation Data'!$E$6,0,10*ROW('Sanitation Data'!E98))),'Data Summary'!CQ104="Yes"),OFFSET('Sanitation Data'!$E$6,0,10*ROW('Sanitation Data'!E98)),NA())</f>
        <v>#N/A</v>
      </c>
      <c r="AC104" s="521" t="e">
        <f ca="1">+IF(AND(ISNUMBER(OFFSET('Sanitation Data'!$E$10,0,10*ROW('Sanitation Data'!E98))),'Data Summary'!CR104="Yes"),OFFSET('Sanitation Data'!$E$10,0,10*ROW('Sanitation Data'!E98)),NA())</f>
        <v>#N/A</v>
      </c>
      <c r="AD104" s="521" t="e">
        <f ca="1">+IF(AND(ISNUMBER(OFFSET('Sanitation Data'!$E$11,0,10*ROW('Sanitation Data'!E98))),'Data Summary'!CS104="Yes"),OFFSET('Sanitation Data'!$E$11,0,10*ROW('Sanitation Data'!E98)),NA())</f>
        <v>#N/A</v>
      </c>
      <c r="AE104" s="521" t="e">
        <f ca="1">+IF(AND(ISNUMBER(OFFSET('Sanitation Data'!$E$12,0,10*ROW('Sanitation Data'!E98))),'Data Summary'!CT104="Yes"),OFFSET('Sanitation Data'!$E$12,0,10*ROW('Sanitation Data'!E98)),NA())</f>
        <v>#N/A</v>
      </c>
      <c r="AF104" s="521" t="e">
        <f ca="1">+IF(AND(ISNUMBER(OFFSET('Sanitation Data'!$F$4,0,10*ROW('Sanitation Data'!F98))),'Data Summary'!CU104="Yes"),100-OFFSET('Sanitation Data'!$F$4,0,10*ROW('Sanitation Data'!F98)),NA())</f>
        <v>#N/A</v>
      </c>
      <c r="AG104" s="521" t="e">
        <f ca="1">+IF(AND(ISNUMBER(OFFSET('Sanitation Data'!$F$6,0,10*ROW('Sanitation Data'!F98))),'Data Summary'!CV104="Yes"),OFFSET('Sanitation Data'!$F$6,0,10*ROW('Sanitation Data'!F98)),NA())</f>
        <v>#N/A</v>
      </c>
      <c r="AH104" s="521" t="e">
        <f ca="1">+IF(AND(ISNUMBER(OFFSET('Sanitation Data'!$F$10,0,10*ROW('Sanitation Data'!F98))),'Data Summary'!CW104="Yes"),OFFSET('Sanitation Data'!$F$10,0,10*ROW('Sanitation Data'!F98)),NA())</f>
        <v>#N/A</v>
      </c>
      <c r="AI104" s="521" t="e">
        <f ca="1">+IF(AND(ISNUMBER(OFFSET('Sanitation Data'!$F$11,0,10*ROW('Sanitation Data'!F98))),'Data Summary'!CX104="Yes"),OFFSET('Sanitation Data'!$F$11,0,10*ROW('Sanitation Data'!F98)),NA())</f>
        <v>#N/A</v>
      </c>
      <c r="AJ104" s="521" t="e">
        <f ca="1">+IF(AND(ISNUMBER(OFFSET('Sanitation Data'!$F$12,0,10*ROW('Sanitation Data'!F98))),'Data Summary'!CY104="Yes"),OFFSET('Sanitation Data'!$F$12,0,10*ROW('Sanitation Data'!F98)),NA())</f>
        <v>#N/A</v>
      </c>
      <c r="AK104" s="521" t="e">
        <f ca="1">+IF(AND(ISNUMBER(OFFSET('Sanitation Data'!$G$4,0,10*ROW('Sanitation Data'!G98))),'Data Summary'!CZ104="Yes"),100-OFFSET('Sanitation Data'!$G$4,0,10*ROW('Sanitation Data'!G98)),NA())</f>
        <v>#N/A</v>
      </c>
      <c r="AL104" s="521" t="e">
        <f ca="1">+IF(AND(ISNUMBER(OFFSET('Sanitation Data'!$G$6,0,10*ROW('Sanitation Data'!G98))),'Data Summary'!DA104="Yes"),OFFSET('Sanitation Data'!$G$6,0,10*ROW('Sanitation Data'!G98)),NA())</f>
        <v>#N/A</v>
      </c>
      <c r="AM104" s="521" t="e">
        <f ca="1">+IF(AND(ISNUMBER(OFFSET('Sanitation Data'!$G$10,0,10*ROW('Sanitation Data'!G98))),'Data Summary'!DB104="Yes"),OFFSET('Sanitation Data'!$G$10,0,10*ROW('Sanitation Data'!G98)),NA())</f>
        <v>#N/A</v>
      </c>
      <c r="AN104" s="521" t="e">
        <f ca="1">+IF(AND(ISNUMBER(OFFSET('Sanitation Data'!$G$11,0,10*ROW('Sanitation Data'!G98))),'Data Summary'!DC104="Yes"),OFFSET('Sanitation Data'!$G$11,0,10*ROW('Sanitation Data'!G98)),NA())</f>
        <v>#N/A</v>
      </c>
      <c r="AO104" s="521" t="e">
        <f ca="1">+IF(AND(ISNUMBER(OFFSET('Sanitation Data'!$G$12,0,10*ROW('Sanitation Data'!G98))),'Data Summary'!DD104="Yes"),OFFSET('Sanitation Data'!$G$12,0,10*ROW('Sanitation Data'!G98)),NA())</f>
        <v>#N/A</v>
      </c>
      <c r="AP104" s="521" t="e">
        <f ca="1">+IF(AND(ISNUMBER(OFFSET('Sanitation Data'!$H$4,0,10*ROW('Sanitation Data'!H98))),'Data Summary'!DE104="Yes"),100-OFFSET('Sanitation Data'!$H$4,0,10*ROW('Sanitation Data'!H98)),NA())</f>
        <v>#N/A</v>
      </c>
      <c r="AQ104" s="521" t="e">
        <f ca="1">+IF(AND(ISNUMBER(OFFSET('Sanitation Data'!$H$6,0,10*ROW('Sanitation Data'!H98))),'Data Summary'!DF104="Yes"),OFFSET('Sanitation Data'!$H$6,0,10*ROW('Sanitation Data'!H98)),NA())</f>
        <v>#N/A</v>
      </c>
      <c r="AR104" s="521" t="e">
        <f ca="1">+IF(AND(ISNUMBER(OFFSET('Sanitation Data'!$H$10,0,10*ROW('Sanitation Data'!H98))),'Data Summary'!DG104="Yes"),OFFSET('Sanitation Data'!$H$10,0,10*ROW('Sanitation Data'!H98)),NA())</f>
        <v>#N/A</v>
      </c>
      <c r="AS104" s="521" t="e">
        <f ca="1">+IF(AND(ISNUMBER(OFFSET('Sanitation Data'!$H$11,0,10*ROW('Sanitation Data'!H98))),'Data Summary'!DH104="Yes"),OFFSET('Sanitation Data'!$H$11,0,10*ROW('Sanitation Data'!H98)),NA())</f>
        <v>#N/A</v>
      </c>
      <c r="AT104" s="521" t="e">
        <f ca="1">+IF(AND(ISNUMBER(OFFSET('Sanitation Data'!$H$12,0,10*ROW('Sanitation Data'!H98))),'Data Summary'!DI104="Yes"),OFFSET('Sanitation Data'!$H$12,0,10*ROW('Sanitation Data'!H98)),NA())</f>
        <v>#N/A</v>
      </c>
      <c r="AU104" s="521" t="e">
        <f ca="1">+IF(AND(ISNUMBER(OFFSET('Sanitation Data'!$I$4,0,10*ROW('Sanitation Data'!I98))),'Data Summary'!DJ104="Yes"),100-OFFSET('Sanitation Data'!$I$4,0,10*ROW('Sanitation Data'!I98)),NA())</f>
        <v>#N/A</v>
      </c>
      <c r="AV104" s="521" t="e">
        <f ca="1">+IF(AND(ISNUMBER(OFFSET('Sanitation Data'!$I$6,0,10*ROW('Sanitation Data'!I98))),'Data Summary'!DK104="Yes"),OFFSET('Sanitation Data'!$I$6,0,10*ROW('Sanitation Data'!I98)),NA())</f>
        <v>#N/A</v>
      </c>
      <c r="AW104" s="521" t="e">
        <f ca="1">+IF(AND(ISNUMBER(OFFSET('Sanitation Data'!$I$10,0,10*ROW('Sanitation Data'!I98))),'Data Summary'!DL104="Yes"),OFFSET('Sanitation Data'!$I$10,0,10*ROW('Sanitation Data'!I98)),NA())</f>
        <v>#N/A</v>
      </c>
      <c r="AX104" s="521" t="e">
        <f ca="1">+IF(AND(ISNUMBER(OFFSET('Sanitation Data'!$I$11,0,10*ROW('Sanitation Data'!I98))),'Data Summary'!DM104="Yes"),OFFSET('Sanitation Data'!$I$11,0,10*ROW('Sanitation Data'!I98)),NA())</f>
        <v>#N/A</v>
      </c>
      <c r="AY104" s="521" t="e">
        <f ca="1">+IF(AND(ISNUMBER(OFFSET('Sanitation Data'!$I$12,0,10*ROW('Sanitation Data'!I98))),'Data Summary'!DN104="Yes"),OFFSET('Sanitation Data'!$I$12,0,10*ROW('Sanitation Data'!I98)),NA())</f>
        <v>#N/A</v>
      </c>
      <c r="AZ104" s="522" t="e">
        <f ca="1">+IF(AND(ISNUMBER(OFFSET('Hygiene Data'!$D$5,0,10*ROW('Hygiene Data'!D98))),'Data Summary'!DO104="Yes"),OFFSET('Hygiene Data'!$D$5,0,10*ROW('Hygiene Data'!D98)),NA())</f>
        <v>#N/A</v>
      </c>
      <c r="BA104" s="522" t="e">
        <f ca="1">+IF(AND(ISNUMBER(OFFSET('Hygiene Data'!$D$7,0,10*ROW('Hygiene Data'!D98))),'Data Summary'!DP104="Yes"),OFFSET('Hygiene Data'!$D$7,0,10*ROW('Hygiene Data'!D98)),NA())</f>
        <v>#N/A</v>
      </c>
      <c r="BB104" s="522" t="e">
        <f ca="1">+IF(AND(ISNUMBER(OFFSET('Hygiene Data'!$D$9,0,10*ROW('Hygiene Data'!D98))),'Data Summary'!DQ104="Yes"),OFFSET('Hygiene Data'!$D$9,0,10*ROW('Hygiene Data'!D98)),NA())</f>
        <v>#N/A</v>
      </c>
      <c r="BC104" s="522" t="e">
        <f ca="1">+IF(AND(ISNUMBER(OFFSET('Hygiene Data'!$E$5,0,10*ROW('Hygiene Data'!E98))),'Data Summary'!DR104="Yes"),OFFSET('Hygiene Data'!$E$5,0,10*ROW('Hygiene Data'!E98)),NA())</f>
        <v>#N/A</v>
      </c>
      <c r="BD104" s="522" t="e">
        <f ca="1">+IF(AND(ISNUMBER(OFFSET('Hygiene Data'!$E$7,0,10*ROW('Hygiene Data'!E98))),'Data Summary'!DS104="Yes"),OFFSET('Hygiene Data'!$E$7,0,10*ROW('Hygiene Data'!E98)),NA())</f>
        <v>#N/A</v>
      </c>
      <c r="BE104" s="522" t="e">
        <f ca="1">+IF(AND(ISNUMBER(OFFSET('Hygiene Data'!$E$9,0,10*ROW('Hygiene Data'!E98))),'Data Summary'!DT104="Yes"),OFFSET('Hygiene Data'!$E$9,0,10*ROW('Hygiene Data'!E98)),NA())</f>
        <v>#N/A</v>
      </c>
      <c r="BF104" s="522" t="e">
        <f ca="1">+IF(AND(ISNUMBER(OFFSET('Hygiene Data'!$F$5,0,10*ROW('Hygiene Data'!F98))),'Data Summary'!DU104="Yes"),OFFSET('Hygiene Data'!$F$5,0,10*ROW('Hygiene Data'!F98)),NA())</f>
        <v>#N/A</v>
      </c>
      <c r="BG104" s="522" t="e">
        <f ca="1">+IF(AND(ISNUMBER(OFFSET('Hygiene Data'!$F$7,0,10*ROW('Hygiene Data'!F98))),'Data Summary'!DV104="Yes"),OFFSET('Hygiene Data'!$F$7,0,10*ROW('Hygiene Data'!F98)),NA())</f>
        <v>#N/A</v>
      </c>
      <c r="BH104" s="522" t="e">
        <f ca="1">+IF(AND(ISNUMBER(OFFSET('Hygiene Data'!$F$9,0,10*ROW('Hygiene Data'!F98))),'Data Summary'!DW104="Yes"),OFFSET('Hygiene Data'!$F$9,0,10*ROW('Hygiene Data'!F98)),NA())</f>
        <v>#N/A</v>
      </c>
      <c r="BI104" s="522" t="e">
        <f ca="1">+IF(AND(ISNUMBER(OFFSET('Hygiene Data'!$G$5,0,10*ROW('Hygiene Data'!G98))),'Data Summary'!DX104="Yes"),OFFSET('Hygiene Data'!$G$5,0,10*ROW('Hygiene Data'!G98)),NA())</f>
        <v>#N/A</v>
      </c>
      <c r="BJ104" s="522" t="e">
        <f ca="1">+IF(AND(ISNUMBER(OFFSET('Hygiene Data'!$G$7,0,10*ROW('Hygiene Data'!G98))),'Data Summary'!DY104="Yes"),OFFSET('Hygiene Data'!$G$7,0,10*ROW('Hygiene Data'!G98)),NA())</f>
        <v>#N/A</v>
      </c>
      <c r="BK104" s="522" t="e">
        <f ca="1">+IF(AND(ISNUMBER(OFFSET('Hygiene Data'!$G$9,0,10*ROW('Hygiene Data'!G98))),'Data Summary'!DZ104="Yes"),OFFSET('Hygiene Data'!$G$9,0,10*ROW('Hygiene Data'!G98)),NA())</f>
        <v>#N/A</v>
      </c>
      <c r="BL104" s="522" t="e">
        <f ca="1">+IF(AND(ISNUMBER(OFFSET('Hygiene Data'!$H$5,0,10*ROW('Hygiene Data'!H98))),'Data Summary'!EA104="Yes"),OFFSET('Hygiene Data'!$H$5,0,10*ROW('Hygiene Data'!H98)),NA())</f>
        <v>#N/A</v>
      </c>
      <c r="BM104" s="522" t="e">
        <f ca="1">+IF(AND(ISNUMBER(OFFSET('Hygiene Data'!$H$7,0,10*ROW('Hygiene Data'!H98))),'Data Summary'!EB104="Yes"),OFFSET('Hygiene Data'!$H$7,0,10*ROW('Hygiene Data'!H98)),NA())</f>
        <v>#N/A</v>
      </c>
      <c r="BN104" s="522" t="e">
        <f ca="1">+IF(AND(ISNUMBER(OFFSET('Hygiene Data'!$H$9,0,10*ROW('Hygiene Data'!H98))),'Data Summary'!EC104="Yes"),OFFSET('Hygiene Data'!$H$9,0,10*ROW('Hygiene Data'!H98)),NA())</f>
        <v>#N/A</v>
      </c>
      <c r="BO104" s="522" t="e">
        <f ca="1">+IF(AND(ISNUMBER(OFFSET('Hygiene Data'!$I$5,0,10*ROW('Hygiene Data'!I98))),'Data Summary'!ED104="Yes"),OFFSET('Hygiene Data'!$I$5,0,10*ROW('Hygiene Data'!I98)),NA())</f>
        <v>#N/A</v>
      </c>
      <c r="BP104" s="522" t="e">
        <f ca="1">+IF(AND(ISNUMBER(OFFSET('Hygiene Data'!$I$7,0,10*ROW('Hygiene Data'!I98))),'Data Summary'!EE104="Yes"),OFFSET('Hygiene Data'!$I$7,0,10*ROW('Hygiene Data'!I98)),NA())</f>
        <v>#N/A</v>
      </c>
      <c r="BQ104" s="522" t="e">
        <f ca="1">+IF(AND(ISNUMBER(OFFSET('Hygiene Data'!$I$9,0,10*ROW('Hygiene Data'!I98))),'Data Summary'!EF104="Yes"),OFFSET('Hygiene Data'!$I$9,0,10*ROW('Hygiene Data'!I98)),NA())</f>
        <v>#N/A</v>
      </c>
    </row>
    <row r="105" spans="1:69" x14ac:dyDescent="0.25">
      <c r="A105" s="518" t="e">
        <f ca="1">+RIGHT('Data Summary'!A105,LEN('Data Summary'!A105)-9)</f>
        <v>#VALUE!</v>
      </c>
      <c r="B105" s="492" t="str">
        <f ca="1">+IF(ISTEXT('Data Summary'!B105),'Data Summary'!B105,"")</f>
        <v/>
      </c>
      <c r="C105" s="519" t="e">
        <f ca="1">+VALUE('Data Summary'!C105)</f>
        <v>#VALUE!</v>
      </c>
      <c r="D105" s="520" t="e">
        <f ca="1">+IF(AND(ISNUMBER(OFFSET('Water Data'!$D$4,0,10*ROW('Water Data'!D99))),'Data Summary'!BS105="Yes"),100-OFFSET('Water Data'!$D$4,0,10*ROW('Water Data'!D99)),NA())</f>
        <v>#N/A</v>
      </c>
      <c r="E105" s="520" t="e">
        <f ca="1">+IF(AND(ISNUMBER(OFFSET('Water Data'!$D$6,0,10*ROW('Water Data'!D99))),'Data Summary'!BT105="Yes"),OFFSET('Water Data'!$D$6,0,10*ROW('Water Data'!D99)),NA())</f>
        <v>#N/A</v>
      </c>
      <c r="F105" s="520" t="e">
        <f ca="1">+IF(AND(ISNUMBER(OFFSET('Water Data'!$D$9,0,10*ROW('Water Data'!D99))),'Data Summary'!BU105="Yes"),OFFSET('Water Data'!$D$9,0,10*ROW('Water Data'!D99)),NA())</f>
        <v>#N/A</v>
      </c>
      <c r="G105" s="520" t="e">
        <f ca="1">+IF(AND(ISNUMBER(OFFSET('Water Data'!$E$4,0,10*ROW('Water Data'!E99))),'Data Summary'!BV105="Yes"),100-OFFSET('Water Data'!$E$4,0,10*ROW('Water Data'!E99)),NA())</f>
        <v>#N/A</v>
      </c>
      <c r="H105" s="520" t="e">
        <f ca="1">+IF(AND(ISNUMBER(OFFSET('Water Data'!$E$6,0,10*ROW('Water Data'!E99))),'Data Summary'!BW105="Yes"),OFFSET('Water Data'!$E$6,0,10*ROW('Water Data'!E99)),NA())</f>
        <v>#N/A</v>
      </c>
      <c r="I105" s="520" t="e">
        <f ca="1">+IF(AND(ISNUMBER(OFFSET('Water Data'!$E$9,0,10*ROW('Water Data'!E99))),'Data Summary'!BX105="Yes"),OFFSET('Water Data'!$E$9,0,10*ROW('Water Data'!E99)),NA())</f>
        <v>#N/A</v>
      </c>
      <c r="J105" s="520" t="e">
        <f ca="1">+IF(AND(ISNUMBER(OFFSET('Water Data'!$F$4,0,10*ROW('Water Data'!F99))),'Data Summary'!BY105="Yes"),100-OFFSET('Water Data'!$F$4,0,10*ROW('Water Data'!F99)),NA())</f>
        <v>#N/A</v>
      </c>
      <c r="K105" s="520" t="e">
        <f ca="1">+IF(AND(ISNUMBER(OFFSET('Water Data'!$F$6,0,10*ROW('Water Data'!F99))),'Data Summary'!BZ105="Yes"),OFFSET('Water Data'!$F$6,0,10*ROW('Water Data'!F99)),NA())</f>
        <v>#N/A</v>
      </c>
      <c r="L105" s="520" t="e">
        <f ca="1">+IF(AND(ISNUMBER(OFFSET('Water Data'!$F$9,0,10*ROW('Water Data'!F99))),'Data Summary'!CA105="Yes"),OFFSET('Water Data'!$F$9,0,10*ROW('Water Data'!F99)),NA())</f>
        <v>#N/A</v>
      </c>
      <c r="M105" s="520" t="e">
        <f ca="1">+IF(AND(ISNUMBER(OFFSET('Water Data'!$G$4,0,10*ROW('Water Data'!G99))),'Data Summary'!CB105="Yes"),100-OFFSET('Water Data'!$G$4,0,10*ROW('Water Data'!G99)),NA())</f>
        <v>#N/A</v>
      </c>
      <c r="N105" s="520" t="e">
        <f ca="1">+IF(AND(ISNUMBER(OFFSET('Water Data'!$G$6,0,10*ROW('Water Data'!G99))),'Data Summary'!CC105="Yes"),OFFSET('Water Data'!$G$6,0,10*ROW('Water Data'!G99)),NA())</f>
        <v>#N/A</v>
      </c>
      <c r="O105" s="520" t="e">
        <f ca="1">+IF(AND(ISNUMBER(OFFSET('Water Data'!$G$9,0,10*ROW('Water Data'!G99))),'Data Summary'!CD105="Yes"),OFFSET('Water Data'!$G$9,0,10*ROW('Water Data'!G99)),NA())</f>
        <v>#N/A</v>
      </c>
      <c r="P105" s="520" t="e">
        <f ca="1">+IF(AND(ISNUMBER(OFFSET('Water Data'!$H$4,0,10*ROW('Water Data'!H99))),'Data Summary'!CE105="Yes"),100-OFFSET('Water Data'!$H$4,0,10*ROW('Water Data'!H99)),NA())</f>
        <v>#N/A</v>
      </c>
      <c r="Q105" s="520" t="e">
        <f ca="1">+IF(AND(ISNUMBER(OFFSET('Water Data'!$H$6,0,10*ROW('Water Data'!H99))),'Data Summary'!CF105="Yes"),OFFSET('Water Data'!$H$6,0,10*ROW('Water Data'!H99)),NA())</f>
        <v>#N/A</v>
      </c>
      <c r="R105" s="520" t="e">
        <f ca="1">+IF(AND(ISNUMBER(OFFSET('Water Data'!$H$9,0,10*ROW('Water Data'!H99))),'Data Summary'!CG105="Yes"),OFFSET('Water Data'!$H$9,0,10*ROW('Water Data'!H99)),NA())</f>
        <v>#N/A</v>
      </c>
      <c r="S105" s="520" t="e">
        <f ca="1">+IF(AND(ISNUMBER(OFFSET('Water Data'!$I$4,0,10*ROW('Water Data'!I99))),'Data Summary'!CH105="Yes"),100-OFFSET('Water Data'!$I$4,0,10*ROW('Water Data'!I99)),NA())</f>
        <v>#N/A</v>
      </c>
      <c r="T105" s="520" t="e">
        <f ca="1">+IF(AND(ISNUMBER(OFFSET('Water Data'!$I$6,0,10*ROW('Water Data'!I99))),'Data Summary'!CI105="Yes"),OFFSET('Water Data'!$I$6,0,10*ROW('Water Data'!I99)),NA())</f>
        <v>#N/A</v>
      </c>
      <c r="U105" s="520" t="e">
        <f ca="1">+IF(AND(ISNUMBER(OFFSET('Water Data'!$I$9,0,10*ROW('Water Data'!I99))),'Data Summary'!CJ105="Yes"),OFFSET('Water Data'!$I$9,0,10*ROW('Water Data'!I99)),NA())</f>
        <v>#N/A</v>
      </c>
      <c r="V105" s="521" t="e">
        <f ca="1">+IF(AND(ISNUMBER(OFFSET('Sanitation Data'!$D$4,0,10*ROW('Sanitation Data'!D99))),'Data Summary'!CK105="Yes"),100-OFFSET('Sanitation Data'!$D$4,0,10*ROW('Sanitation Data'!D99)),NA())</f>
        <v>#N/A</v>
      </c>
      <c r="W105" s="521" t="e">
        <f ca="1">+IF(AND(ISNUMBER(OFFSET('Sanitation Data'!$D$6,0,10*ROW('Sanitation Data'!D99))),'Data Summary'!CL105="Yes"),OFFSET('Sanitation Data'!$D$6,0,10*ROW('Sanitation Data'!D99)),NA())</f>
        <v>#N/A</v>
      </c>
      <c r="X105" s="521" t="e">
        <f ca="1">+IF(AND(ISNUMBER(OFFSET('Sanitation Data'!$D$10,0,10*ROW('Sanitation Data'!D99))),'Data Summary'!CM105="Yes"),OFFSET('Sanitation Data'!$D$10,0,10*ROW('Sanitation Data'!D99)),NA())</f>
        <v>#N/A</v>
      </c>
      <c r="Y105" s="521" t="e">
        <f ca="1">+IF(AND(ISNUMBER(OFFSET('Sanitation Data'!$D$11,0,10*ROW('Sanitation Data'!D99))),'Data Summary'!CN105="Yes"),OFFSET('Sanitation Data'!$D$11,0,10*ROW('Sanitation Data'!D99)),NA())</f>
        <v>#N/A</v>
      </c>
      <c r="Z105" s="521" t="e">
        <f ca="1">+IF(AND(ISNUMBER(OFFSET('Sanitation Data'!$D$12,0,10*ROW('Sanitation Data'!D99))),'Data Summary'!CO105="Yes"),OFFSET('Sanitation Data'!$D$12,0,10*ROW('Sanitation Data'!D99)),NA())</f>
        <v>#N/A</v>
      </c>
      <c r="AA105" s="521" t="e">
        <f ca="1">+IF(AND(ISNUMBER(OFFSET('Sanitation Data'!$E$4,0,10*ROW('Sanitation Data'!E99))),'Data Summary'!CP105="Yes"),100-OFFSET('Sanitation Data'!$E$4,0,10*ROW('Sanitation Data'!E99)),NA())</f>
        <v>#N/A</v>
      </c>
      <c r="AB105" s="521" t="e">
        <f ca="1">+IF(AND(ISNUMBER(OFFSET('Sanitation Data'!$E$6,0,10*ROW('Sanitation Data'!E99))),'Data Summary'!CQ105="Yes"),OFFSET('Sanitation Data'!$E$6,0,10*ROW('Sanitation Data'!E99)),NA())</f>
        <v>#N/A</v>
      </c>
      <c r="AC105" s="521" t="e">
        <f ca="1">+IF(AND(ISNUMBER(OFFSET('Sanitation Data'!$E$10,0,10*ROW('Sanitation Data'!E99))),'Data Summary'!CR105="Yes"),OFFSET('Sanitation Data'!$E$10,0,10*ROW('Sanitation Data'!E99)),NA())</f>
        <v>#N/A</v>
      </c>
      <c r="AD105" s="521" t="e">
        <f ca="1">+IF(AND(ISNUMBER(OFFSET('Sanitation Data'!$E$11,0,10*ROW('Sanitation Data'!E99))),'Data Summary'!CS105="Yes"),OFFSET('Sanitation Data'!$E$11,0,10*ROW('Sanitation Data'!E99)),NA())</f>
        <v>#N/A</v>
      </c>
      <c r="AE105" s="521" t="e">
        <f ca="1">+IF(AND(ISNUMBER(OFFSET('Sanitation Data'!$E$12,0,10*ROW('Sanitation Data'!E99))),'Data Summary'!CT105="Yes"),OFFSET('Sanitation Data'!$E$12,0,10*ROW('Sanitation Data'!E99)),NA())</f>
        <v>#N/A</v>
      </c>
      <c r="AF105" s="521" t="e">
        <f ca="1">+IF(AND(ISNUMBER(OFFSET('Sanitation Data'!$F$4,0,10*ROW('Sanitation Data'!F99))),'Data Summary'!CU105="Yes"),100-OFFSET('Sanitation Data'!$F$4,0,10*ROW('Sanitation Data'!F99)),NA())</f>
        <v>#N/A</v>
      </c>
      <c r="AG105" s="521" t="e">
        <f ca="1">+IF(AND(ISNUMBER(OFFSET('Sanitation Data'!$F$6,0,10*ROW('Sanitation Data'!F99))),'Data Summary'!CV105="Yes"),OFFSET('Sanitation Data'!$F$6,0,10*ROW('Sanitation Data'!F99)),NA())</f>
        <v>#N/A</v>
      </c>
      <c r="AH105" s="521" t="e">
        <f ca="1">+IF(AND(ISNUMBER(OFFSET('Sanitation Data'!$F$10,0,10*ROW('Sanitation Data'!F99))),'Data Summary'!CW105="Yes"),OFFSET('Sanitation Data'!$F$10,0,10*ROW('Sanitation Data'!F99)),NA())</f>
        <v>#N/A</v>
      </c>
      <c r="AI105" s="521" t="e">
        <f ca="1">+IF(AND(ISNUMBER(OFFSET('Sanitation Data'!$F$11,0,10*ROW('Sanitation Data'!F99))),'Data Summary'!CX105="Yes"),OFFSET('Sanitation Data'!$F$11,0,10*ROW('Sanitation Data'!F99)),NA())</f>
        <v>#N/A</v>
      </c>
      <c r="AJ105" s="521" t="e">
        <f ca="1">+IF(AND(ISNUMBER(OFFSET('Sanitation Data'!$F$12,0,10*ROW('Sanitation Data'!F99))),'Data Summary'!CY105="Yes"),OFFSET('Sanitation Data'!$F$12,0,10*ROW('Sanitation Data'!F99)),NA())</f>
        <v>#N/A</v>
      </c>
      <c r="AK105" s="521" t="e">
        <f ca="1">+IF(AND(ISNUMBER(OFFSET('Sanitation Data'!$G$4,0,10*ROW('Sanitation Data'!G99))),'Data Summary'!CZ105="Yes"),100-OFFSET('Sanitation Data'!$G$4,0,10*ROW('Sanitation Data'!G99)),NA())</f>
        <v>#N/A</v>
      </c>
      <c r="AL105" s="521" t="e">
        <f ca="1">+IF(AND(ISNUMBER(OFFSET('Sanitation Data'!$G$6,0,10*ROW('Sanitation Data'!G99))),'Data Summary'!DA105="Yes"),OFFSET('Sanitation Data'!$G$6,0,10*ROW('Sanitation Data'!G99)),NA())</f>
        <v>#N/A</v>
      </c>
      <c r="AM105" s="521" t="e">
        <f ca="1">+IF(AND(ISNUMBER(OFFSET('Sanitation Data'!$G$10,0,10*ROW('Sanitation Data'!G99))),'Data Summary'!DB105="Yes"),OFFSET('Sanitation Data'!$G$10,0,10*ROW('Sanitation Data'!G99)),NA())</f>
        <v>#N/A</v>
      </c>
      <c r="AN105" s="521" t="e">
        <f ca="1">+IF(AND(ISNUMBER(OFFSET('Sanitation Data'!$G$11,0,10*ROW('Sanitation Data'!G99))),'Data Summary'!DC105="Yes"),OFFSET('Sanitation Data'!$G$11,0,10*ROW('Sanitation Data'!G99)),NA())</f>
        <v>#N/A</v>
      </c>
      <c r="AO105" s="521" t="e">
        <f ca="1">+IF(AND(ISNUMBER(OFFSET('Sanitation Data'!$G$12,0,10*ROW('Sanitation Data'!G99))),'Data Summary'!DD105="Yes"),OFFSET('Sanitation Data'!$G$12,0,10*ROW('Sanitation Data'!G99)),NA())</f>
        <v>#N/A</v>
      </c>
      <c r="AP105" s="521" t="e">
        <f ca="1">+IF(AND(ISNUMBER(OFFSET('Sanitation Data'!$H$4,0,10*ROW('Sanitation Data'!H99))),'Data Summary'!DE105="Yes"),100-OFFSET('Sanitation Data'!$H$4,0,10*ROW('Sanitation Data'!H99)),NA())</f>
        <v>#N/A</v>
      </c>
      <c r="AQ105" s="521" t="e">
        <f ca="1">+IF(AND(ISNUMBER(OFFSET('Sanitation Data'!$H$6,0,10*ROW('Sanitation Data'!H99))),'Data Summary'!DF105="Yes"),OFFSET('Sanitation Data'!$H$6,0,10*ROW('Sanitation Data'!H99)),NA())</f>
        <v>#N/A</v>
      </c>
      <c r="AR105" s="521" t="e">
        <f ca="1">+IF(AND(ISNUMBER(OFFSET('Sanitation Data'!$H$10,0,10*ROW('Sanitation Data'!H99))),'Data Summary'!DG105="Yes"),OFFSET('Sanitation Data'!$H$10,0,10*ROW('Sanitation Data'!H99)),NA())</f>
        <v>#N/A</v>
      </c>
      <c r="AS105" s="521" t="e">
        <f ca="1">+IF(AND(ISNUMBER(OFFSET('Sanitation Data'!$H$11,0,10*ROW('Sanitation Data'!H99))),'Data Summary'!DH105="Yes"),OFFSET('Sanitation Data'!$H$11,0,10*ROW('Sanitation Data'!H99)),NA())</f>
        <v>#N/A</v>
      </c>
      <c r="AT105" s="521" t="e">
        <f ca="1">+IF(AND(ISNUMBER(OFFSET('Sanitation Data'!$H$12,0,10*ROW('Sanitation Data'!H99))),'Data Summary'!DI105="Yes"),OFFSET('Sanitation Data'!$H$12,0,10*ROW('Sanitation Data'!H99)),NA())</f>
        <v>#N/A</v>
      </c>
      <c r="AU105" s="521" t="e">
        <f ca="1">+IF(AND(ISNUMBER(OFFSET('Sanitation Data'!$I$4,0,10*ROW('Sanitation Data'!I99))),'Data Summary'!DJ105="Yes"),100-OFFSET('Sanitation Data'!$I$4,0,10*ROW('Sanitation Data'!I99)),NA())</f>
        <v>#N/A</v>
      </c>
      <c r="AV105" s="521" t="e">
        <f ca="1">+IF(AND(ISNUMBER(OFFSET('Sanitation Data'!$I$6,0,10*ROW('Sanitation Data'!I99))),'Data Summary'!DK105="Yes"),OFFSET('Sanitation Data'!$I$6,0,10*ROW('Sanitation Data'!I99)),NA())</f>
        <v>#N/A</v>
      </c>
      <c r="AW105" s="521" t="e">
        <f ca="1">+IF(AND(ISNUMBER(OFFSET('Sanitation Data'!$I$10,0,10*ROW('Sanitation Data'!I99))),'Data Summary'!DL105="Yes"),OFFSET('Sanitation Data'!$I$10,0,10*ROW('Sanitation Data'!I99)),NA())</f>
        <v>#N/A</v>
      </c>
      <c r="AX105" s="521" t="e">
        <f ca="1">+IF(AND(ISNUMBER(OFFSET('Sanitation Data'!$I$11,0,10*ROW('Sanitation Data'!I99))),'Data Summary'!DM105="Yes"),OFFSET('Sanitation Data'!$I$11,0,10*ROW('Sanitation Data'!I99)),NA())</f>
        <v>#N/A</v>
      </c>
      <c r="AY105" s="521" t="e">
        <f ca="1">+IF(AND(ISNUMBER(OFFSET('Sanitation Data'!$I$12,0,10*ROW('Sanitation Data'!I99))),'Data Summary'!DN105="Yes"),OFFSET('Sanitation Data'!$I$12,0,10*ROW('Sanitation Data'!I99)),NA())</f>
        <v>#N/A</v>
      </c>
      <c r="AZ105" s="522" t="e">
        <f ca="1">+IF(AND(ISNUMBER(OFFSET('Hygiene Data'!$D$5,0,10*ROW('Hygiene Data'!D99))),'Data Summary'!DO105="Yes"),OFFSET('Hygiene Data'!$D$5,0,10*ROW('Hygiene Data'!D99)),NA())</f>
        <v>#N/A</v>
      </c>
      <c r="BA105" s="522" t="e">
        <f ca="1">+IF(AND(ISNUMBER(OFFSET('Hygiene Data'!$D$7,0,10*ROW('Hygiene Data'!D99))),'Data Summary'!DP105="Yes"),OFFSET('Hygiene Data'!$D$7,0,10*ROW('Hygiene Data'!D99)),NA())</f>
        <v>#N/A</v>
      </c>
      <c r="BB105" s="522" t="e">
        <f ca="1">+IF(AND(ISNUMBER(OFFSET('Hygiene Data'!$D$9,0,10*ROW('Hygiene Data'!D99))),'Data Summary'!DQ105="Yes"),OFFSET('Hygiene Data'!$D$9,0,10*ROW('Hygiene Data'!D99)),NA())</f>
        <v>#N/A</v>
      </c>
      <c r="BC105" s="522" t="e">
        <f ca="1">+IF(AND(ISNUMBER(OFFSET('Hygiene Data'!$E$5,0,10*ROW('Hygiene Data'!E99))),'Data Summary'!DR105="Yes"),OFFSET('Hygiene Data'!$E$5,0,10*ROW('Hygiene Data'!E99)),NA())</f>
        <v>#N/A</v>
      </c>
      <c r="BD105" s="522" t="e">
        <f ca="1">+IF(AND(ISNUMBER(OFFSET('Hygiene Data'!$E$7,0,10*ROW('Hygiene Data'!E99))),'Data Summary'!DS105="Yes"),OFFSET('Hygiene Data'!$E$7,0,10*ROW('Hygiene Data'!E99)),NA())</f>
        <v>#N/A</v>
      </c>
      <c r="BE105" s="522" t="e">
        <f ca="1">+IF(AND(ISNUMBER(OFFSET('Hygiene Data'!$E$9,0,10*ROW('Hygiene Data'!E99))),'Data Summary'!DT105="Yes"),OFFSET('Hygiene Data'!$E$9,0,10*ROW('Hygiene Data'!E99)),NA())</f>
        <v>#N/A</v>
      </c>
      <c r="BF105" s="522" t="e">
        <f ca="1">+IF(AND(ISNUMBER(OFFSET('Hygiene Data'!$F$5,0,10*ROW('Hygiene Data'!F99))),'Data Summary'!DU105="Yes"),OFFSET('Hygiene Data'!$F$5,0,10*ROW('Hygiene Data'!F99)),NA())</f>
        <v>#N/A</v>
      </c>
      <c r="BG105" s="522" t="e">
        <f ca="1">+IF(AND(ISNUMBER(OFFSET('Hygiene Data'!$F$7,0,10*ROW('Hygiene Data'!F99))),'Data Summary'!DV105="Yes"),OFFSET('Hygiene Data'!$F$7,0,10*ROW('Hygiene Data'!F99)),NA())</f>
        <v>#N/A</v>
      </c>
      <c r="BH105" s="522" t="e">
        <f ca="1">+IF(AND(ISNUMBER(OFFSET('Hygiene Data'!$F$9,0,10*ROW('Hygiene Data'!F99))),'Data Summary'!DW105="Yes"),OFFSET('Hygiene Data'!$F$9,0,10*ROW('Hygiene Data'!F99)),NA())</f>
        <v>#N/A</v>
      </c>
      <c r="BI105" s="522" t="e">
        <f ca="1">+IF(AND(ISNUMBER(OFFSET('Hygiene Data'!$G$5,0,10*ROW('Hygiene Data'!G99))),'Data Summary'!DX105="Yes"),OFFSET('Hygiene Data'!$G$5,0,10*ROW('Hygiene Data'!G99)),NA())</f>
        <v>#N/A</v>
      </c>
      <c r="BJ105" s="522" t="e">
        <f ca="1">+IF(AND(ISNUMBER(OFFSET('Hygiene Data'!$G$7,0,10*ROW('Hygiene Data'!G99))),'Data Summary'!DY105="Yes"),OFFSET('Hygiene Data'!$G$7,0,10*ROW('Hygiene Data'!G99)),NA())</f>
        <v>#N/A</v>
      </c>
      <c r="BK105" s="522" t="e">
        <f ca="1">+IF(AND(ISNUMBER(OFFSET('Hygiene Data'!$G$9,0,10*ROW('Hygiene Data'!G99))),'Data Summary'!DZ105="Yes"),OFFSET('Hygiene Data'!$G$9,0,10*ROW('Hygiene Data'!G99)),NA())</f>
        <v>#N/A</v>
      </c>
      <c r="BL105" s="522" t="e">
        <f ca="1">+IF(AND(ISNUMBER(OFFSET('Hygiene Data'!$H$5,0,10*ROW('Hygiene Data'!H99))),'Data Summary'!EA105="Yes"),OFFSET('Hygiene Data'!$H$5,0,10*ROW('Hygiene Data'!H99)),NA())</f>
        <v>#N/A</v>
      </c>
      <c r="BM105" s="522" t="e">
        <f ca="1">+IF(AND(ISNUMBER(OFFSET('Hygiene Data'!$H$7,0,10*ROW('Hygiene Data'!H99))),'Data Summary'!EB105="Yes"),OFFSET('Hygiene Data'!$H$7,0,10*ROW('Hygiene Data'!H99)),NA())</f>
        <v>#N/A</v>
      </c>
      <c r="BN105" s="522" t="e">
        <f ca="1">+IF(AND(ISNUMBER(OFFSET('Hygiene Data'!$H$9,0,10*ROW('Hygiene Data'!H99))),'Data Summary'!EC105="Yes"),OFFSET('Hygiene Data'!$H$9,0,10*ROW('Hygiene Data'!H99)),NA())</f>
        <v>#N/A</v>
      </c>
      <c r="BO105" s="522" t="e">
        <f ca="1">+IF(AND(ISNUMBER(OFFSET('Hygiene Data'!$I$5,0,10*ROW('Hygiene Data'!I99))),'Data Summary'!ED105="Yes"),OFFSET('Hygiene Data'!$I$5,0,10*ROW('Hygiene Data'!I99)),NA())</f>
        <v>#N/A</v>
      </c>
      <c r="BP105" s="522" t="e">
        <f ca="1">+IF(AND(ISNUMBER(OFFSET('Hygiene Data'!$I$7,0,10*ROW('Hygiene Data'!I99))),'Data Summary'!EE105="Yes"),OFFSET('Hygiene Data'!$I$7,0,10*ROW('Hygiene Data'!I99)),NA())</f>
        <v>#N/A</v>
      </c>
      <c r="BQ105" s="522" t="e">
        <f ca="1">+IF(AND(ISNUMBER(OFFSET('Hygiene Data'!$I$9,0,10*ROW('Hygiene Data'!I99))),'Data Summary'!EF105="Yes"),OFFSET('Hygiene Data'!$I$9,0,10*ROW('Hygiene Data'!I99)),NA())</f>
        <v>#N/A</v>
      </c>
    </row>
    <row r="106" spans="1:69" x14ac:dyDescent="0.25">
      <c r="A106" s="518" t="e">
        <f ca="1">+RIGHT('Data Summary'!A106,LEN('Data Summary'!A106)-9)</f>
        <v>#VALUE!</v>
      </c>
      <c r="B106" s="492" t="str">
        <f ca="1">+IF(ISTEXT('Data Summary'!B106),'Data Summary'!B106,"")</f>
        <v/>
      </c>
      <c r="C106" s="519" t="e">
        <f ca="1">+VALUE('Data Summary'!C106)</f>
        <v>#VALUE!</v>
      </c>
      <c r="D106" s="520" t="e">
        <f ca="1">+IF(AND(ISNUMBER(OFFSET('Water Data'!$D$4,0,10*ROW('Water Data'!D100))),'Data Summary'!BS106="Yes"),100-OFFSET('Water Data'!$D$4,0,10*ROW('Water Data'!D100)),NA())</f>
        <v>#N/A</v>
      </c>
      <c r="E106" s="520" t="e">
        <f ca="1">+IF(AND(ISNUMBER(OFFSET('Water Data'!$D$6,0,10*ROW('Water Data'!D100))),'Data Summary'!BT106="Yes"),OFFSET('Water Data'!$D$6,0,10*ROW('Water Data'!D100)),NA())</f>
        <v>#N/A</v>
      </c>
      <c r="F106" s="520" t="e">
        <f ca="1">+IF(AND(ISNUMBER(OFFSET('Water Data'!$D$9,0,10*ROW('Water Data'!D100))),'Data Summary'!BU106="Yes"),OFFSET('Water Data'!$D$9,0,10*ROW('Water Data'!D100)),NA())</f>
        <v>#N/A</v>
      </c>
      <c r="G106" s="520" t="e">
        <f ca="1">+IF(AND(ISNUMBER(OFFSET('Water Data'!$E$4,0,10*ROW('Water Data'!E100))),'Data Summary'!BV106="Yes"),100-OFFSET('Water Data'!$E$4,0,10*ROW('Water Data'!E100)),NA())</f>
        <v>#N/A</v>
      </c>
      <c r="H106" s="520" t="e">
        <f ca="1">+IF(AND(ISNUMBER(OFFSET('Water Data'!$E$6,0,10*ROW('Water Data'!E100))),'Data Summary'!BW106="Yes"),OFFSET('Water Data'!$E$6,0,10*ROW('Water Data'!E100)),NA())</f>
        <v>#N/A</v>
      </c>
      <c r="I106" s="520" t="e">
        <f ca="1">+IF(AND(ISNUMBER(OFFSET('Water Data'!$E$9,0,10*ROW('Water Data'!E100))),'Data Summary'!BX106="Yes"),OFFSET('Water Data'!$E$9,0,10*ROW('Water Data'!E100)),NA())</f>
        <v>#N/A</v>
      </c>
      <c r="J106" s="520" t="e">
        <f ca="1">+IF(AND(ISNUMBER(OFFSET('Water Data'!$F$4,0,10*ROW('Water Data'!F100))),'Data Summary'!BY106="Yes"),100-OFFSET('Water Data'!$F$4,0,10*ROW('Water Data'!F100)),NA())</f>
        <v>#N/A</v>
      </c>
      <c r="K106" s="520" t="e">
        <f ca="1">+IF(AND(ISNUMBER(OFFSET('Water Data'!$F$6,0,10*ROW('Water Data'!F100))),'Data Summary'!BZ106="Yes"),OFFSET('Water Data'!$F$6,0,10*ROW('Water Data'!F100)),NA())</f>
        <v>#N/A</v>
      </c>
      <c r="L106" s="520" t="e">
        <f ca="1">+IF(AND(ISNUMBER(OFFSET('Water Data'!$F$9,0,10*ROW('Water Data'!F100))),'Data Summary'!CA106="Yes"),OFFSET('Water Data'!$F$9,0,10*ROW('Water Data'!F100)),NA())</f>
        <v>#N/A</v>
      </c>
      <c r="M106" s="520" t="e">
        <f ca="1">+IF(AND(ISNUMBER(OFFSET('Water Data'!$G$4,0,10*ROW('Water Data'!G100))),'Data Summary'!CB106="Yes"),100-OFFSET('Water Data'!$G$4,0,10*ROW('Water Data'!G100)),NA())</f>
        <v>#N/A</v>
      </c>
      <c r="N106" s="520" t="e">
        <f ca="1">+IF(AND(ISNUMBER(OFFSET('Water Data'!$G$6,0,10*ROW('Water Data'!G100))),'Data Summary'!CC106="Yes"),OFFSET('Water Data'!$G$6,0,10*ROW('Water Data'!G100)),NA())</f>
        <v>#N/A</v>
      </c>
      <c r="O106" s="520" t="e">
        <f ca="1">+IF(AND(ISNUMBER(OFFSET('Water Data'!$G$9,0,10*ROW('Water Data'!G100))),'Data Summary'!CD106="Yes"),OFFSET('Water Data'!$G$9,0,10*ROW('Water Data'!G100)),NA())</f>
        <v>#N/A</v>
      </c>
      <c r="P106" s="520" t="e">
        <f ca="1">+IF(AND(ISNUMBER(OFFSET('Water Data'!$H$4,0,10*ROW('Water Data'!H100))),'Data Summary'!CE106="Yes"),100-OFFSET('Water Data'!$H$4,0,10*ROW('Water Data'!H100)),NA())</f>
        <v>#N/A</v>
      </c>
      <c r="Q106" s="520" t="e">
        <f ca="1">+IF(AND(ISNUMBER(OFFSET('Water Data'!$H$6,0,10*ROW('Water Data'!H100))),'Data Summary'!CF106="Yes"),OFFSET('Water Data'!$H$6,0,10*ROW('Water Data'!H100)),NA())</f>
        <v>#N/A</v>
      </c>
      <c r="R106" s="520" t="e">
        <f ca="1">+IF(AND(ISNUMBER(OFFSET('Water Data'!$H$9,0,10*ROW('Water Data'!H100))),'Data Summary'!CG106="Yes"),OFFSET('Water Data'!$H$9,0,10*ROW('Water Data'!H100)),NA())</f>
        <v>#N/A</v>
      </c>
      <c r="S106" s="520" t="e">
        <f ca="1">+IF(AND(ISNUMBER(OFFSET('Water Data'!$I$4,0,10*ROW('Water Data'!I100))),'Data Summary'!CH106="Yes"),100-OFFSET('Water Data'!$I$4,0,10*ROW('Water Data'!I100)),NA())</f>
        <v>#N/A</v>
      </c>
      <c r="T106" s="520" t="e">
        <f ca="1">+IF(AND(ISNUMBER(OFFSET('Water Data'!$I$6,0,10*ROW('Water Data'!I100))),'Data Summary'!CI106="Yes"),OFFSET('Water Data'!$I$6,0,10*ROW('Water Data'!I100)),NA())</f>
        <v>#N/A</v>
      </c>
      <c r="U106" s="520" t="e">
        <f ca="1">+IF(AND(ISNUMBER(OFFSET('Water Data'!$I$9,0,10*ROW('Water Data'!I100))),'Data Summary'!CJ106="Yes"),OFFSET('Water Data'!$I$9,0,10*ROW('Water Data'!I100)),NA())</f>
        <v>#N/A</v>
      </c>
      <c r="V106" s="521" t="e">
        <f ca="1">+IF(AND(ISNUMBER(OFFSET('Sanitation Data'!$D$4,0,10*ROW('Sanitation Data'!D100))),'Data Summary'!CK106="Yes"),100-OFFSET('Sanitation Data'!$D$4,0,10*ROW('Sanitation Data'!D100)),NA())</f>
        <v>#N/A</v>
      </c>
      <c r="W106" s="521" t="e">
        <f ca="1">+IF(AND(ISNUMBER(OFFSET('Sanitation Data'!$D$6,0,10*ROW('Sanitation Data'!D100))),'Data Summary'!CL106="Yes"),OFFSET('Sanitation Data'!$D$6,0,10*ROW('Sanitation Data'!D100)),NA())</f>
        <v>#N/A</v>
      </c>
      <c r="X106" s="521" t="e">
        <f ca="1">+IF(AND(ISNUMBER(OFFSET('Sanitation Data'!$D$10,0,10*ROW('Sanitation Data'!D100))),'Data Summary'!CM106="Yes"),OFFSET('Sanitation Data'!$D$10,0,10*ROW('Sanitation Data'!D100)),NA())</f>
        <v>#N/A</v>
      </c>
      <c r="Y106" s="521" t="e">
        <f ca="1">+IF(AND(ISNUMBER(OFFSET('Sanitation Data'!$D$11,0,10*ROW('Sanitation Data'!D100))),'Data Summary'!CN106="Yes"),OFFSET('Sanitation Data'!$D$11,0,10*ROW('Sanitation Data'!D100)),NA())</f>
        <v>#N/A</v>
      </c>
      <c r="Z106" s="521" t="e">
        <f ca="1">+IF(AND(ISNUMBER(OFFSET('Sanitation Data'!$D$12,0,10*ROW('Sanitation Data'!D100))),'Data Summary'!CO106="Yes"),OFFSET('Sanitation Data'!$D$12,0,10*ROW('Sanitation Data'!D100)),NA())</f>
        <v>#N/A</v>
      </c>
      <c r="AA106" s="521" t="e">
        <f ca="1">+IF(AND(ISNUMBER(OFFSET('Sanitation Data'!$E$4,0,10*ROW('Sanitation Data'!E100))),'Data Summary'!CP106="Yes"),100-OFFSET('Sanitation Data'!$E$4,0,10*ROW('Sanitation Data'!E100)),NA())</f>
        <v>#N/A</v>
      </c>
      <c r="AB106" s="521" t="e">
        <f ca="1">+IF(AND(ISNUMBER(OFFSET('Sanitation Data'!$E$6,0,10*ROW('Sanitation Data'!E100))),'Data Summary'!CQ106="Yes"),OFFSET('Sanitation Data'!$E$6,0,10*ROW('Sanitation Data'!E100)),NA())</f>
        <v>#N/A</v>
      </c>
      <c r="AC106" s="521" t="e">
        <f ca="1">+IF(AND(ISNUMBER(OFFSET('Sanitation Data'!$E$10,0,10*ROW('Sanitation Data'!E100))),'Data Summary'!CR106="Yes"),OFFSET('Sanitation Data'!$E$10,0,10*ROW('Sanitation Data'!E100)),NA())</f>
        <v>#N/A</v>
      </c>
      <c r="AD106" s="521" t="e">
        <f ca="1">+IF(AND(ISNUMBER(OFFSET('Sanitation Data'!$E$11,0,10*ROW('Sanitation Data'!E100))),'Data Summary'!CS106="Yes"),OFFSET('Sanitation Data'!$E$11,0,10*ROW('Sanitation Data'!E100)),NA())</f>
        <v>#N/A</v>
      </c>
      <c r="AE106" s="521" t="e">
        <f ca="1">+IF(AND(ISNUMBER(OFFSET('Sanitation Data'!$E$12,0,10*ROW('Sanitation Data'!E100))),'Data Summary'!CT106="Yes"),OFFSET('Sanitation Data'!$E$12,0,10*ROW('Sanitation Data'!E100)),NA())</f>
        <v>#N/A</v>
      </c>
      <c r="AF106" s="521" t="e">
        <f ca="1">+IF(AND(ISNUMBER(OFFSET('Sanitation Data'!$F$4,0,10*ROW('Sanitation Data'!F100))),'Data Summary'!CU106="Yes"),100-OFFSET('Sanitation Data'!$F$4,0,10*ROW('Sanitation Data'!F100)),NA())</f>
        <v>#N/A</v>
      </c>
      <c r="AG106" s="521" t="e">
        <f ca="1">+IF(AND(ISNUMBER(OFFSET('Sanitation Data'!$F$6,0,10*ROW('Sanitation Data'!F100))),'Data Summary'!CV106="Yes"),OFFSET('Sanitation Data'!$F$6,0,10*ROW('Sanitation Data'!F100)),NA())</f>
        <v>#N/A</v>
      </c>
      <c r="AH106" s="521" t="e">
        <f ca="1">+IF(AND(ISNUMBER(OFFSET('Sanitation Data'!$F$10,0,10*ROW('Sanitation Data'!F100))),'Data Summary'!CW106="Yes"),OFFSET('Sanitation Data'!$F$10,0,10*ROW('Sanitation Data'!F100)),NA())</f>
        <v>#N/A</v>
      </c>
      <c r="AI106" s="521" t="e">
        <f ca="1">+IF(AND(ISNUMBER(OFFSET('Sanitation Data'!$F$11,0,10*ROW('Sanitation Data'!F100))),'Data Summary'!CX106="Yes"),OFFSET('Sanitation Data'!$F$11,0,10*ROW('Sanitation Data'!F100)),NA())</f>
        <v>#N/A</v>
      </c>
      <c r="AJ106" s="521" t="e">
        <f ca="1">+IF(AND(ISNUMBER(OFFSET('Sanitation Data'!$F$12,0,10*ROW('Sanitation Data'!F100))),'Data Summary'!CY106="Yes"),OFFSET('Sanitation Data'!$F$12,0,10*ROW('Sanitation Data'!F100)),NA())</f>
        <v>#N/A</v>
      </c>
      <c r="AK106" s="521" t="e">
        <f ca="1">+IF(AND(ISNUMBER(OFFSET('Sanitation Data'!$G$4,0,10*ROW('Sanitation Data'!G100))),'Data Summary'!CZ106="Yes"),100-OFFSET('Sanitation Data'!$G$4,0,10*ROW('Sanitation Data'!G100)),NA())</f>
        <v>#N/A</v>
      </c>
      <c r="AL106" s="521" t="e">
        <f ca="1">+IF(AND(ISNUMBER(OFFSET('Sanitation Data'!$G$6,0,10*ROW('Sanitation Data'!G100))),'Data Summary'!DA106="Yes"),OFFSET('Sanitation Data'!$G$6,0,10*ROW('Sanitation Data'!G100)),NA())</f>
        <v>#N/A</v>
      </c>
      <c r="AM106" s="521" t="e">
        <f ca="1">+IF(AND(ISNUMBER(OFFSET('Sanitation Data'!$G$10,0,10*ROW('Sanitation Data'!G100))),'Data Summary'!DB106="Yes"),OFFSET('Sanitation Data'!$G$10,0,10*ROW('Sanitation Data'!G100)),NA())</f>
        <v>#N/A</v>
      </c>
      <c r="AN106" s="521" t="e">
        <f ca="1">+IF(AND(ISNUMBER(OFFSET('Sanitation Data'!$G$11,0,10*ROW('Sanitation Data'!G100))),'Data Summary'!DC106="Yes"),OFFSET('Sanitation Data'!$G$11,0,10*ROW('Sanitation Data'!G100)),NA())</f>
        <v>#N/A</v>
      </c>
      <c r="AO106" s="521" t="e">
        <f ca="1">+IF(AND(ISNUMBER(OFFSET('Sanitation Data'!$G$12,0,10*ROW('Sanitation Data'!G100))),'Data Summary'!DD106="Yes"),OFFSET('Sanitation Data'!$G$12,0,10*ROW('Sanitation Data'!G100)),NA())</f>
        <v>#N/A</v>
      </c>
      <c r="AP106" s="521" t="e">
        <f ca="1">+IF(AND(ISNUMBER(OFFSET('Sanitation Data'!$H$4,0,10*ROW('Sanitation Data'!H100))),'Data Summary'!DE106="Yes"),100-OFFSET('Sanitation Data'!$H$4,0,10*ROW('Sanitation Data'!H100)),NA())</f>
        <v>#N/A</v>
      </c>
      <c r="AQ106" s="521" t="e">
        <f ca="1">+IF(AND(ISNUMBER(OFFSET('Sanitation Data'!$H$6,0,10*ROW('Sanitation Data'!H100))),'Data Summary'!DF106="Yes"),OFFSET('Sanitation Data'!$H$6,0,10*ROW('Sanitation Data'!H100)),NA())</f>
        <v>#N/A</v>
      </c>
      <c r="AR106" s="521" t="e">
        <f ca="1">+IF(AND(ISNUMBER(OFFSET('Sanitation Data'!$H$10,0,10*ROW('Sanitation Data'!H100))),'Data Summary'!DG106="Yes"),OFFSET('Sanitation Data'!$H$10,0,10*ROW('Sanitation Data'!H100)),NA())</f>
        <v>#N/A</v>
      </c>
      <c r="AS106" s="521" t="e">
        <f ca="1">+IF(AND(ISNUMBER(OFFSET('Sanitation Data'!$H$11,0,10*ROW('Sanitation Data'!H100))),'Data Summary'!DH106="Yes"),OFFSET('Sanitation Data'!$H$11,0,10*ROW('Sanitation Data'!H100)),NA())</f>
        <v>#N/A</v>
      </c>
      <c r="AT106" s="521" t="e">
        <f ca="1">+IF(AND(ISNUMBER(OFFSET('Sanitation Data'!$H$12,0,10*ROW('Sanitation Data'!H100))),'Data Summary'!DI106="Yes"),OFFSET('Sanitation Data'!$H$12,0,10*ROW('Sanitation Data'!H100)),NA())</f>
        <v>#N/A</v>
      </c>
      <c r="AU106" s="521" t="e">
        <f ca="1">+IF(AND(ISNUMBER(OFFSET('Sanitation Data'!$I$4,0,10*ROW('Sanitation Data'!I100))),'Data Summary'!DJ106="Yes"),100-OFFSET('Sanitation Data'!$I$4,0,10*ROW('Sanitation Data'!I100)),NA())</f>
        <v>#N/A</v>
      </c>
      <c r="AV106" s="521" t="e">
        <f ca="1">+IF(AND(ISNUMBER(OFFSET('Sanitation Data'!$I$6,0,10*ROW('Sanitation Data'!I100))),'Data Summary'!DK106="Yes"),OFFSET('Sanitation Data'!$I$6,0,10*ROW('Sanitation Data'!I100)),NA())</f>
        <v>#N/A</v>
      </c>
      <c r="AW106" s="521" t="e">
        <f ca="1">+IF(AND(ISNUMBER(OFFSET('Sanitation Data'!$I$10,0,10*ROW('Sanitation Data'!I100))),'Data Summary'!DL106="Yes"),OFFSET('Sanitation Data'!$I$10,0,10*ROW('Sanitation Data'!I100)),NA())</f>
        <v>#N/A</v>
      </c>
      <c r="AX106" s="521" t="e">
        <f ca="1">+IF(AND(ISNUMBER(OFFSET('Sanitation Data'!$I$11,0,10*ROW('Sanitation Data'!I100))),'Data Summary'!DM106="Yes"),OFFSET('Sanitation Data'!$I$11,0,10*ROW('Sanitation Data'!I100)),NA())</f>
        <v>#N/A</v>
      </c>
      <c r="AY106" s="521" t="e">
        <f ca="1">+IF(AND(ISNUMBER(OFFSET('Sanitation Data'!$I$12,0,10*ROW('Sanitation Data'!I100))),'Data Summary'!DN106="Yes"),OFFSET('Sanitation Data'!$I$12,0,10*ROW('Sanitation Data'!I100)),NA())</f>
        <v>#N/A</v>
      </c>
      <c r="AZ106" s="522" t="e">
        <f ca="1">+IF(AND(ISNUMBER(OFFSET('Hygiene Data'!$D$5,0,10*ROW('Hygiene Data'!D100))),'Data Summary'!DO106="Yes"),OFFSET('Hygiene Data'!$D$5,0,10*ROW('Hygiene Data'!D100)),NA())</f>
        <v>#N/A</v>
      </c>
      <c r="BA106" s="522" t="e">
        <f ca="1">+IF(AND(ISNUMBER(OFFSET('Hygiene Data'!$D$7,0,10*ROW('Hygiene Data'!D100))),'Data Summary'!DP106="Yes"),OFFSET('Hygiene Data'!$D$7,0,10*ROW('Hygiene Data'!D100)),NA())</f>
        <v>#N/A</v>
      </c>
      <c r="BB106" s="522" t="e">
        <f ca="1">+IF(AND(ISNUMBER(OFFSET('Hygiene Data'!$D$9,0,10*ROW('Hygiene Data'!D100))),'Data Summary'!DQ106="Yes"),OFFSET('Hygiene Data'!$D$9,0,10*ROW('Hygiene Data'!D100)),NA())</f>
        <v>#N/A</v>
      </c>
      <c r="BC106" s="522" t="e">
        <f ca="1">+IF(AND(ISNUMBER(OFFSET('Hygiene Data'!$E$5,0,10*ROW('Hygiene Data'!E100))),'Data Summary'!DR106="Yes"),OFFSET('Hygiene Data'!$E$5,0,10*ROW('Hygiene Data'!E100)),NA())</f>
        <v>#N/A</v>
      </c>
      <c r="BD106" s="522" t="e">
        <f ca="1">+IF(AND(ISNUMBER(OFFSET('Hygiene Data'!$E$7,0,10*ROW('Hygiene Data'!E100))),'Data Summary'!DS106="Yes"),OFFSET('Hygiene Data'!$E$7,0,10*ROW('Hygiene Data'!E100)),NA())</f>
        <v>#N/A</v>
      </c>
      <c r="BE106" s="522" t="e">
        <f ca="1">+IF(AND(ISNUMBER(OFFSET('Hygiene Data'!$E$9,0,10*ROW('Hygiene Data'!E100))),'Data Summary'!DT106="Yes"),OFFSET('Hygiene Data'!$E$9,0,10*ROW('Hygiene Data'!E100)),NA())</f>
        <v>#N/A</v>
      </c>
      <c r="BF106" s="522" t="e">
        <f ca="1">+IF(AND(ISNUMBER(OFFSET('Hygiene Data'!$F$5,0,10*ROW('Hygiene Data'!F100))),'Data Summary'!DU106="Yes"),OFFSET('Hygiene Data'!$F$5,0,10*ROW('Hygiene Data'!F100)),NA())</f>
        <v>#N/A</v>
      </c>
      <c r="BG106" s="522" t="e">
        <f ca="1">+IF(AND(ISNUMBER(OFFSET('Hygiene Data'!$F$7,0,10*ROW('Hygiene Data'!F100))),'Data Summary'!DV106="Yes"),OFFSET('Hygiene Data'!$F$7,0,10*ROW('Hygiene Data'!F100)),NA())</f>
        <v>#N/A</v>
      </c>
      <c r="BH106" s="522" t="e">
        <f ca="1">+IF(AND(ISNUMBER(OFFSET('Hygiene Data'!$F$9,0,10*ROW('Hygiene Data'!F100))),'Data Summary'!DW106="Yes"),OFFSET('Hygiene Data'!$F$9,0,10*ROW('Hygiene Data'!F100)),NA())</f>
        <v>#N/A</v>
      </c>
      <c r="BI106" s="522" t="e">
        <f ca="1">+IF(AND(ISNUMBER(OFFSET('Hygiene Data'!$G$5,0,10*ROW('Hygiene Data'!G100))),'Data Summary'!DX106="Yes"),OFFSET('Hygiene Data'!$G$5,0,10*ROW('Hygiene Data'!G100)),NA())</f>
        <v>#N/A</v>
      </c>
      <c r="BJ106" s="522" t="e">
        <f ca="1">+IF(AND(ISNUMBER(OFFSET('Hygiene Data'!$G$7,0,10*ROW('Hygiene Data'!G100))),'Data Summary'!DY106="Yes"),OFFSET('Hygiene Data'!$G$7,0,10*ROW('Hygiene Data'!G100)),NA())</f>
        <v>#N/A</v>
      </c>
      <c r="BK106" s="522" t="e">
        <f ca="1">+IF(AND(ISNUMBER(OFFSET('Hygiene Data'!$G$9,0,10*ROW('Hygiene Data'!G100))),'Data Summary'!DZ106="Yes"),OFFSET('Hygiene Data'!$G$9,0,10*ROW('Hygiene Data'!G100)),NA())</f>
        <v>#N/A</v>
      </c>
      <c r="BL106" s="522" t="e">
        <f ca="1">+IF(AND(ISNUMBER(OFFSET('Hygiene Data'!$H$5,0,10*ROW('Hygiene Data'!H100))),'Data Summary'!EA106="Yes"),OFFSET('Hygiene Data'!$H$5,0,10*ROW('Hygiene Data'!H100)),NA())</f>
        <v>#N/A</v>
      </c>
      <c r="BM106" s="522" t="e">
        <f ca="1">+IF(AND(ISNUMBER(OFFSET('Hygiene Data'!$H$7,0,10*ROW('Hygiene Data'!H100))),'Data Summary'!EB106="Yes"),OFFSET('Hygiene Data'!$H$7,0,10*ROW('Hygiene Data'!H100)),NA())</f>
        <v>#N/A</v>
      </c>
      <c r="BN106" s="522" t="e">
        <f ca="1">+IF(AND(ISNUMBER(OFFSET('Hygiene Data'!$H$9,0,10*ROW('Hygiene Data'!H100))),'Data Summary'!EC106="Yes"),OFFSET('Hygiene Data'!$H$9,0,10*ROW('Hygiene Data'!H100)),NA())</f>
        <v>#N/A</v>
      </c>
      <c r="BO106" s="522" t="e">
        <f ca="1">+IF(AND(ISNUMBER(OFFSET('Hygiene Data'!$I$5,0,10*ROW('Hygiene Data'!I100))),'Data Summary'!ED106="Yes"),OFFSET('Hygiene Data'!$I$5,0,10*ROW('Hygiene Data'!I100)),NA())</f>
        <v>#N/A</v>
      </c>
      <c r="BP106" s="522" t="e">
        <f ca="1">+IF(AND(ISNUMBER(OFFSET('Hygiene Data'!$I$7,0,10*ROW('Hygiene Data'!I100))),'Data Summary'!EE106="Yes"),OFFSET('Hygiene Data'!$I$7,0,10*ROW('Hygiene Data'!I100)),NA())</f>
        <v>#N/A</v>
      </c>
      <c r="BQ106" s="522" t="e">
        <f ca="1">+IF(AND(ISNUMBER(OFFSET('Hygiene Data'!$I$9,0,10*ROW('Hygiene Data'!I100))),'Data Summary'!EF106="Yes"),OFFSET('Hygiene Data'!$I$9,0,10*ROW('Hygiene Data'!I100)),NA())</f>
        <v>#N/A</v>
      </c>
    </row>
    <row r="107" spans="1:69" x14ac:dyDescent="0.25">
      <c r="A107" s="518" t="e">
        <f ca="1">+RIGHT('Data Summary'!A107,LEN('Data Summary'!A107)-9)</f>
        <v>#VALUE!</v>
      </c>
      <c r="B107" s="492" t="str">
        <f ca="1">+IF(ISTEXT('Data Summary'!B107),'Data Summary'!B107,"")</f>
        <v/>
      </c>
      <c r="C107" s="519" t="e">
        <f ca="1">+VALUE('Data Summary'!C107)</f>
        <v>#VALUE!</v>
      </c>
      <c r="D107" s="520" t="e">
        <f ca="1">+IF(AND(ISNUMBER(OFFSET('Water Data'!$D$4,0,10*ROW('Water Data'!D101))),'Data Summary'!BS107="Yes"),100-OFFSET('Water Data'!$D$4,0,10*ROW('Water Data'!D101)),NA())</f>
        <v>#N/A</v>
      </c>
      <c r="E107" s="520" t="e">
        <f ca="1">+IF(AND(ISNUMBER(OFFSET('Water Data'!$D$6,0,10*ROW('Water Data'!D101))),'Data Summary'!BT107="Yes"),OFFSET('Water Data'!$D$6,0,10*ROW('Water Data'!D101)),NA())</f>
        <v>#N/A</v>
      </c>
      <c r="F107" s="520" t="e">
        <f ca="1">+IF(AND(ISNUMBER(OFFSET('Water Data'!$D$9,0,10*ROW('Water Data'!D101))),'Data Summary'!BU107="Yes"),OFFSET('Water Data'!$D$9,0,10*ROW('Water Data'!D101)),NA())</f>
        <v>#N/A</v>
      </c>
      <c r="G107" s="520" t="e">
        <f ca="1">+IF(AND(ISNUMBER(OFFSET('Water Data'!$E$4,0,10*ROW('Water Data'!E101))),'Data Summary'!BV107="Yes"),100-OFFSET('Water Data'!$E$4,0,10*ROW('Water Data'!E101)),NA())</f>
        <v>#N/A</v>
      </c>
      <c r="H107" s="520" t="e">
        <f ca="1">+IF(AND(ISNUMBER(OFFSET('Water Data'!$E$6,0,10*ROW('Water Data'!E101))),'Data Summary'!BW107="Yes"),OFFSET('Water Data'!$E$6,0,10*ROW('Water Data'!E101)),NA())</f>
        <v>#N/A</v>
      </c>
      <c r="I107" s="520" t="e">
        <f ca="1">+IF(AND(ISNUMBER(OFFSET('Water Data'!$E$9,0,10*ROW('Water Data'!E101))),'Data Summary'!BX107="Yes"),OFFSET('Water Data'!$E$9,0,10*ROW('Water Data'!E101)),NA())</f>
        <v>#N/A</v>
      </c>
      <c r="J107" s="520" t="e">
        <f ca="1">+IF(AND(ISNUMBER(OFFSET('Water Data'!$F$4,0,10*ROW('Water Data'!F101))),'Data Summary'!BY107="Yes"),100-OFFSET('Water Data'!$F$4,0,10*ROW('Water Data'!F101)),NA())</f>
        <v>#N/A</v>
      </c>
      <c r="K107" s="520" t="e">
        <f ca="1">+IF(AND(ISNUMBER(OFFSET('Water Data'!$F$6,0,10*ROW('Water Data'!F101))),'Data Summary'!BZ107="Yes"),OFFSET('Water Data'!$F$6,0,10*ROW('Water Data'!F101)),NA())</f>
        <v>#N/A</v>
      </c>
      <c r="L107" s="520" t="e">
        <f ca="1">+IF(AND(ISNUMBER(OFFSET('Water Data'!$F$9,0,10*ROW('Water Data'!F101))),'Data Summary'!CA107="Yes"),OFFSET('Water Data'!$F$9,0,10*ROW('Water Data'!F101)),NA())</f>
        <v>#N/A</v>
      </c>
      <c r="M107" s="520" t="e">
        <f ca="1">+IF(AND(ISNUMBER(OFFSET('Water Data'!$G$4,0,10*ROW('Water Data'!G101))),'Data Summary'!CB107="Yes"),100-OFFSET('Water Data'!$G$4,0,10*ROW('Water Data'!G101)),NA())</f>
        <v>#N/A</v>
      </c>
      <c r="N107" s="520" t="e">
        <f ca="1">+IF(AND(ISNUMBER(OFFSET('Water Data'!$G$6,0,10*ROW('Water Data'!G101))),'Data Summary'!CC107="Yes"),OFFSET('Water Data'!$G$6,0,10*ROW('Water Data'!G101)),NA())</f>
        <v>#N/A</v>
      </c>
      <c r="O107" s="520" t="e">
        <f ca="1">+IF(AND(ISNUMBER(OFFSET('Water Data'!$G$9,0,10*ROW('Water Data'!G101))),'Data Summary'!CD107="Yes"),OFFSET('Water Data'!$G$9,0,10*ROW('Water Data'!G101)),NA())</f>
        <v>#N/A</v>
      </c>
      <c r="P107" s="520" t="e">
        <f ca="1">+IF(AND(ISNUMBER(OFFSET('Water Data'!$H$4,0,10*ROW('Water Data'!H101))),'Data Summary'!CE107="Yes"),100-OFFSET('Water Data'!$H$4,0,10*ROW('Water Data'!H101)),NA())</f>
        <v>#N/A</v>
      </c>
      <c r="Q107" s="520" t="e">
        <f ca="1">+IF(AND(ISNUMBER(OFFSET('Water Data'!$H$6,0,10*ROW('Water Data'!H101))),'Data Summary'!CF107="Yes"),OFFSET('Water Data'!$H$6,0,10*ROW('Water Data'!H101)),NA())</f>
        <v>#N/A</v>
      </c>
      <c r="R107" s="520" t="e">
        <f ca="1">+IF(AND(ISNUMBER(OFFSET('Water Data'!$H$9,0,10*ROW('Water Data'!H101))),'Data Summary'!CG107="Yes"),OFFSET('Water Data'!$H$9,0,10*ROW('Water Data'!H101)),NA())</f>
        <v>#N/A</v>
      </c>
      <c r="S107" s="520" t="e">
        <f ca="1">+IF(AND(ISNUMBER(OFFSET('Water Data'!$I$4,0,10*ROW('Water Data'!I101))),'Data Summary'!CH107="Yes"),100-OFFSET('Water Data'!$I$4,0,10*ROW('Water Data'!I101)),NA())</f>
        <v>#N/A</v>
      </c>
      <c r="T107" s="520" t="e">
        <f ca="1">+IF(AND(ISNUMBER(OFFSET('Water Data'!$I$6,0,10*ROW('Water Data'!I101))),'Data Summary'!CI107="Yes"),OFFSET('Water Data'!$I$6,0,10*ROW('Water Data'!I101)),NA())</f>
        <v>#N/A</v>
      </c>
      <c r="U107" s="520" t="e">
        <f ca="1">+IF(AND(ISNUMBER(OFFSET('Water Data'!$I$9,0,10*ROW('Water Data'!I101))),'Data Summary'!CJ107="Yes"),OFFSET('Water Data'!$I$9,0,10*ROW('Water Data'!I101)),NA())</f>
        <v>#N/A</v>
      </c>
      <c r="V107" s="521" t="e">
        <f ca="1">+IF(AND(ISNUMBER(OFFSET('Sanitation Data'!$D$4,0,10*ROW('Sanitation Data'!D101))),'Data Summary'!CK107="Yes"),100-OFFSET('Sanitation Data'!$D$4,0,10*ROW('Sanitation Data'!D101)),NA())</f>
        <v>#N/A</v>
      </c>
      <c r="W107" s="521" t="e">
        <f ca="1">+IF(AND(ISNUMBER(OFFSET('Sanitation Data'!$D$6,0,10*ROW('Sanitation Data'!D101))),'Data Summary'!CL107="Yes"),OFFSET('Sanitation Data'!$D$6,0,10*ROW('Sanitation Data'!D101)),NA())</f>
        <v>#N/A</v>
      </c>
      <c r="X107" s="521" t="e">
        <f ca="1">+IF(AND(ISNUMBER(OFFSET('Sanitation Data'!$D$10,0,10*ROW('Sanitation Data'!D101))),'Data Summary'!CM107="Yes"),OFFSET('Sanitation Data'!$D$10,0,10*ROW('Sanitation Data'!D101)),NA())</f>
        <v>#N/A</v>
      </c>
      <c r="Y107" s="521" t="e">
        <f ca="1">+IF(AND(ISNUMBER(OFFSET('Sanitation Data'!$D$11,0,10*ROW('Sanitation Data'!D101))),'Data Summary'!CN107="Yes"),OFFSET('Sanitation Data'!$D$11,0,10*ROW('Sanitation Data'!D101)),NA())</f>
        <v>#N/A</v>
      </c>
      <c r="Z107" s="521" t="e">
        <f ca="1">+IF(AND(ISNUMBER(OFFSET('Sanitation Data'!$D$12,0,10*ROW('Sanitation Data'!D101))),'Data Summary'!CO107="Yes"),OFFSET('Sanitation Data'!$D$12,0,10*ROW('Sanitation Data'!D101)),NA())</f>
        <v>#N/A</v>
      </c>
      <c r="AA107" s="521" t="e">
        <f ca="1">+IF(AND(ISNUMBER(OFFSET('Sanitation Data'!$E$4,0,10*ROW('Sanitation Data'!E101))),'Data Summary'!CP107="Yes"),100-OFFSET('Sanitation Data'!$E$4,0,10*ROW('Sanitation Data'!E101)),NA())</f>
        <v>#N/A</v>
      </c>
      <c r="AB107" s="521" t="e">
        <f ca="1">+IF(AND(ISNUMBER(OFFSET('Sanitation Data'!$E$6,0,10*ROW('Sanitation Data'!E101))),'Data Summary'!CQ107="Yes"),OFFSET('Sanitation Data'!$E$6,0,10*ROW('Sanitation Data'!E101)),NA())</f>
        <v>#N/A</v>
      </c>
      <c r="AC107" s="521" t="e">
        <f ca="1">+IF(AND(ISNUMBER(OFFSET('Sanitation Data'!$E$10,0,10*ROW('Sanitation Data'!E101))),'Data Summary'!CR107="Yes"),OFFSET('Sanitation Data'!$E$10,0,10*ROW('Sanitation Data'!E101)),NA())</f>
        <v>#N/A</v>
      </c>
      <c r="AD107" s="521" t="e">
        <f ca="1">+IF(AND(ISNUMBER(OFFSET('Sanitation Data'!$E$11,0,10*ROW('Sanitation Data'!E101))),'Data Summary'!CS107="Yes"),OFFSET('Sanitation Data'!$E$11,0,10*ROW('Sanitation Data'!E101)),NA())</f>
        <v>#N/A</v>
      </c>
      <c r="AE107" s="521" t="e">
        <f ca="1">+IF(AND(ISNUMBER(OFFSET('Sanitation Data'!$E$12,0,10*ROW('Sanitation Data'!E101))),'Data Summary'!CT107="Yes"),OFFSET('Sanitation Data'!$E$12,0,10*ROW('Sanitation Data'!E101)),NA())</f>
        <v>#N/A</v>
      </c>
      <c r="AF107" s="521" t="e">
        <f ca="1">+IF(AND(ISNUMBER(OFFSET('Sanitation Data'!$F$4,0,10*ROW('Sanitation Data'!F101))),'Data Summary'!CU107="Yes"),100-OFFSET('Sanitation Data'!$F$4,0,10*ROW('Sanitation Data'!F101)),NA())</f>
        <v>#N/A</v>
      </c>
      <c r="AG107" s="521" t="e">
        <f ca="1">+IF(AND(ISNUMBER(OFFSET('Sanitation Data'!$F$6,0,10*ROW('Sanitation Data'!F101))),'Data Summary'!CV107="Yes"),OFFSET('Sanitation Data'!$F$6,0,10*ROW('Sanitation Data'!F101)),NA())</f>
        <v>#N/A</v>
      </c>
      <c r="AH107" s="521" t="e">
        <f ca="1">+IF(AND(ISNUMBER(OFFSET('Sanitation Data'!$F$10,0,10*ROW('Sanitation Data'!F101))),'Data Summary'!CW107="Yes"),OFFSET('Sanitation Data'!$F$10,0,10*ROW('Sanitation Data'!F101)),NA())</f>
        <v>#N/A</v>
      </c>
      <c r="AI107" s="521" t="e">
        <f ca="1">+IF(AND(ISNUMBER(OFFSET('Sanitation Data'!$F$11,0,10*ROW('Sanitation Data'!F101))),'Data Summary'!CX107="Yes"),OFFSET('Sanitation Data'!$F$11,0,10*ROW('Sanitation Data'!F101)),NA())</f>
        <v>#N/A</v>
      </c>
      <c r="AJ107" s="521" t="e">
        <f ca="1">+IF(AND(ISNUMBER(OFFSET('Sanitation Data'!$F$12,0,10*ROW('Sanitation Data'!F101))),'Data Summary'!CY107="Yes"),OFFSET('Sanitation Data'!$F$12,0,10*ROW('Sanitation Data'!F101)),NA())</f>
        <v>#N/A</v>
      </c>
      <c r="AK107" s="521" t="e">
        <f ca="1">+IF(AND(ISNUMBER(OFFSET('Sanitation Data'!$G$4,0,10*ROW('Sanitation Data'!G101))),'Data Summary'!CZ107="Yes"),100-OFFSET('Sanitation Data'!$G$4,0,10*ROW('Sanitation Data'!G101)),NA())</f>
        <v>#N/A</v>
      </c>
      <c r="AL107" s="521" t="e">
        <f ca="1">+IF(AND(ISNUMBER(OFFSET('Sanitation Data'!$G$6,0,10*ROW('Sanitation Data'!G101))),'Data Summary'!DA107="Yes"),OFFSET('Sanitation Data'!$G$6,0,10*ROW('Sanitation Data'!G101)),NA())</f>
        <v>#N/A</v>
      </c>
      <c r="AM107" s="521" t="e">
        <f ca="1">+IF(AND(ISNUMBER(OFFSET('Sanitation Data'!$G$10,0,10*ROW('Sanitation Data'!G101))),'Data Summary'!DB107="Yes"),OFFSET('Sanitation Data'!$G$10,0,10*ROW('Sanitation Data'!G101)),NA())</f>
        <v>#N/A</v>
      </c>
      <c r="AN107" s="521" t="e">
        <f ca="1">+IF(AND(ISNUMBER(OFFSET('Sanitation Data'!$G$11,0,10*ROW('Sanitation Data'!G101))),'Data Summary'!DC107="Yes"),OFFSET('Sanitation Data'!$G$11,0,10*ROW('Sanitation Data'!G101)),NA())</f>
        <v>#N/A</v>
      </c>
      <c r="AO107" s="521" t="e">
        <f ca="1">+IF(AND(ISNUMBER(OFFSET('Sanitation Data'!$G$12,0,10*ROW('Sanitation Data'!G101))),'Data Summary'!DD107="Yes"),OFFSET('Sanitation Data'!$G$12,0,10*ROW('Sanitation Data'!G101)),NA())</f>
        <v>#N/A</v>
      </c>
      <c r="AP107" s="521" t="e">
        <f ca="1">+IF(AND(ISNUMBER(OFFSET('Sanitation Data'!$H$4,0,10*ROW('Sanitation Data'!H101))),'Data Summary'!DE107="Yes"),100-OFFSET('Sanitation Data'!$H$4,0,10*ROW('Sanitation Data'!H101)),NA())</f>
        <v>#N/A</v>
      </c>
      <c r="AQ107" s="521" t="e">
        <f ca="1">+IF(AND(ISNUMBER(OFFSET('Sanitation Data'!$H$6,0,10*ROW('Sanitation Data'!H101))),'Data Summary'!DF107="Yes"),OFFSET('Sanitation Data'!$H$6,0,10*ROW('Sanitation Data'!H101)),NA())</f>
        <v>#N/A</v>
      </c>
      <c r="AR107" s="521" t="e">
        <f ca="1">+IF(AND(ISNUMBER(OFFSET('Sanitation Data'!$H$10,0,10*ROW('Sanitation Data'!H101))),'Data Summary'!DG107="Yes"),OFFSET('Sanitation Data'!$H$10,0,10*ROW('Sanitation Data'!H101)),NA())</f>
        <v>#N/A</v>
      </c>
      <c r="AS107" s="521" t="e">
        <f ca="1">+IF(AND(ISNUMBER(OFFSET('Sanitation Data'!$H$11,0,10*ROW('Sanitation Data'!H101))),'Data Summary'!DH107="Yes"),OFFSET('Sanitation Data'!$H$11,0,10*ROW('Sanitation Data'!H101)),NA())</f>
        <v>#N/A</v>
      </c>
      <c r="AT107" s="521" t="e">
        <f ca="1">+IF(AND(ISNUMBER(OFFSET('Sanitation Data'!$H$12,0,10*ROW('Sanitation Data'!H101))),'Data Summary'!DI107="Yes"),OFFSET('Sanitation Data'!$H$12,0,10*ROW('Sanitation Data'!H101)),NA())</f>
        <v>#N/A</v>
      </c>
      <c r="AU107" s="521" t="e">
        <f ca="1">+IF(AND(ISNUMBER(OFFSET('Sanitation Data'!$I$4,0,10*ROW('Sanitation Data'!I101))),'Data Summary'!DJ107="Yes"),100-OFFSET('Sanitation Data'!$I$4,0,10*ROW('Sanitation Data'!I101)),NA())</f>
        <v>#N/A</v>
      </c>
      <c r="AV107" s="521" t="e">
        <f ca="1">+IF(AND(ISNUMBER(OFFSET('Sanitation Data'!$I$6,0,10*ROW('Sanitation Data'!I101))),'Data Summary'!DK107="Yes"),OFFSET('Sanitation Data'!$I$6,0,10*ROW('Sanitation Data'!I101)),NA())</f>
        <v>#N/A</v>
      </c>
      <c r="AW107" s="521" t="e">
        <f ca="1">+IF(AND(ISNUMBER(OFFSET('Sanitation Data'!$I$10,0,10*ROW('Sanitation Data'!I101))),'Data Summary'!DL107="Yes"),OFFSET('Sanitation Data'!$I$10,0,10*ROW('Sanitation Data'!I101)),NA())</f>
        <v>#N/A</v>
      </c>
      <c r="AX107" s="521" t="e">
        <f ca="1">+IF(AND(ISNUMBER(OFFSET('Sanitation Data'!$I$11,0,10*ROW('Sanitation Data'!I101))),'Data Summary'!DM107="Yes"),OFFSET('Sanitation Data'!$I$11,0,10*ROW('Sanitation Data'!I101)),NA())</f>
        <v>#N/A</v>
      </c>
      <c r="AY107" s="521" t="e">
        <f ca="1">+IF(AND(ISNUMBER(OFFSET('Sanitation Data'!$I$12,0,10*ROW('Sanitation Data'!I101))),'Data Summary'!DN107="Yes"),OFFSET('Sanitation Data'!$I$12,0,10*ROW('Sanitation Data'!I101)),NA())</f>
        <v>#N/A</v>
      </c>
      <c r="AZ107" s="522" t="e">
        <f ca="1">+IF(AND(ISNUMBER(OFFSET('Hygiene Data'!$D$5,0,10*ROW('Hygiene Data'!D101))),'Data Summary'!DO107="Yes"),OFFSET('Hygiene Data'!$D$5,0,10*ROW('Hygiene Data'!D101)),NA())</f>
        <v>#N/A</v>
      </c>
      <c r="BA107" s="522" t="e">
        <f ca="1">+IF(AND(ISNUMBER(OFFSET('Hygiene Data'!$D$7,0,10*ROW('Hygiene Data'!D101))),'Data Summary'!DP107="Yes"),OFFSET('Hygiene Data'!$D$7,0,10*ROW('Hygiene Data'!D101)),NA())</f>
        <v>#N/A</v>
      </c>
      <c r="BB107" s="522" t="e">
        <f ca="1">+IF(AND(ISNUMBER(OFFSET('Hygiene Data'!$D$9,0,10*ROW('Hygiene Data'!D101))),'Data Summary'!DQ107="Yes"),OFFSET('Hygiene Data'!$D$9,0,10*ROW('Hygiene Data'!D101)),NA())</f>
        <v>#N/A</v>
      </c>
      <c r="BC107" s="522" t="e">
        <f ca="1">+IF(AND(ISNUMBER(OFFSET('Hygiene Data'!$E$5,0,10*ROW('Hygiene Data'!E101))),'Data Summary'!DR107="Yes"),OFFSET('Hygiene Data'!$E$5,0,10*ROW('Hygiene Data'!E101)),NA())</f>
        <v>#N/A</v>
      </c>
      <c r="BD107" s="522" t="e">
        <f ca="1">+IF(AND(ISNUMBER(OFFSET('Hygiene Data'!$E$7,0,10*ROW('Hygiene Data'!E101))),'Data Summary'!DS107="Yes"),OFFSET('Hygiene Data'!$E$7,0,10*ROW('Hygiene Data'!E101)),NA())</f>
        <v>#N/A</v>
      </c>
      <c r="BE107" s="522" t="e">
        <f ca="1">+IF(AND(ISNUMBER(OFFSET('Hygiene Data'!$E$9,0,10*ROW('Hygiene Data'!E101))),'Data Summary'!DT107="Yes"),OFFSET('Hygiene Data'!$E$9,0,10*ROW('Hygiene Data'!E101)),NA())</f>
        <v>#N/A</v>
      </c>
      <c r="BF107" s="522" t="e">
        <f ca="1">+IF(AND(ISNUMBER(OFFSET('Hygiene Data'!$F$5,0,10*ROW('Hygiene Data'!F101))),'Data Summary'!DU107="Yes"),OFFSET('Hygiene Data'!$F$5,0,10*ROW('Hygiene Data'!F101)),NA())</f>
        <v>#N/A</v>
      </c>
      <c r="BG107" s="522" t="e">
        <f ca="1">+IF(AND(ISNUMBER(OFFSET('Hygiene Data'!$F$7,0,10*ROW('Hygiene Data'!F101))),'Data Summary'!DV107="Yes"),OFFSET('Hygiene Data'!$F$7,0,10*ROW('Hygiene Data'!F101)),NA())</f>
        <v>#N/A</v>
      </c>
      <c r="BH107" s="522" t="e">
        <f ca="1">+IF(AND(ISNUMBER(OFFSET('Hygiene Data'!$F$9,0,10*ROW('Hygiene Data'!F101))),'Data Summary'!DW107="Yes"),OFFSET('Hygiene Data'!$F$9,0,10*ROW('Hygiene Data'!F101)),NA())</f>
        <v>#N/A</v>
      </c>
      <c r="BI107" s="522" t="e">
        <f ca="1">+IF(AND(ISNUMBER(OFFSET('Hygiene Data'!$G$5,0,10*ROW('Hygiene Data'!G101))),'Data Summary'!DX107="Yes"),OFFSET('Hygiene Data'!$G$5,0,10*ROW('Hygiene Data'!G101)),NA())</f>
        <v>#N/A</v>
      </c>
      <c r="BJ107" s="522" t="e">
        <f ca="1">+IF(AND(ISNUMBER(OFFSET('Hygiene Data'!$G$7,0,10*ROW('Hygiene Data'!G101))),'Data Summary'!DY107="Yes"),OFFSET('Hygiene Data'!$G$7,0,10*ROW('Hygiene Data'!G101)),NA())</f>
        <v>#N/A</v>
      </c>
      <c r="BK107" s="522" t="e">
        <f ca="1">+IF(AND(ISNUMBER(OFFSET('Hygiene Data'!$G$9,0,10*ROW('Hygiene Data'!G101))),'Data Summary'!DZ107="Yes"),OFFSET('Hygiene Data'!$G$9,0,10*ROW('Hygiene Data'!G101)),NA())</f>
        <v>#N/A</v>
      </c>
      <c r="BL107" s="522" t="e">
        <f ca="1">+IF(AND(ISNUMBER(OFFSET('Hygiene Data'!$H$5,0,10*ROW('Hygiene Data'!H101))),'Data Summary'!EA107="Yes"),OFFSET('Hygiene Data'!$H$5,0,10*ROW('Hygiene Data'!H101)),NA())</f>
        <v>#N/A</v>
      </c>
      <c r="BM107" s="522" t="e">
        <f ca="1">+IF(AND(ISNUMBER(OFFSET('Hygiene Data'!$H$7,0,10*ROW('Hygiene Data'!H101))),'Data Summary'!EB107="Yes"),OFFSET('Hygiene Data'!$H$7,0,10*ROW('Hygiene Data'!H101)),NA())</f>
        <v>#N/A</v>
      </c>
      <c r="BN107" s="522" t="e">
        <f ca="1">+IF(AND(ISNUMBER(OFFSET('Hygiene Data'!$H$9,0,10*ROW('Hygiene Data'!H101))),'Data Summary'!EC107="Yes"),OFFSET('Hygiene Data'!$H$9,0,10*ROW('Hygiene Data'!H101)),NA())</f>
        <v>#N/A</v>
      </c>
      <c r="BO107" s="522" t="e">
        <f ca="1">+IF(AND(ISNUMBER(OFFSET('Hygiene Data'!$I$5,0,10*ROW('Hygiene Data'!I101))),'Data Summary'!ED107="Yes"),OFFSET('Hygiene Data'!$I$5,0,10*ROW('Hygiene Data'!I101)),NA())</f>
        <v>#N/A</v>
      </c>
      <c r="BP107" s="522" t="e">
        <f ca="1">+IF(AND(ISNUMBER(OFFSET('Hygiene Data'!$I$7,0,10*ROW('Hygiene Data'!I101))),'Data Summary'!EE107="Yes"),OFFSET('Hygiene Data'!$I$7,0,10*ROW('Hygiene Data'!I101)),NA())</f>
        <v>#N/A</v>
      </c>
      <c r="BQ107" s="522" t="e">
        <f ca="1">+IF(AND(ISNUMBER(OFFSET('Hygiene Data'!$I$9,0,10*ROW('Hygiene Data'!I101))),'Data Summary'!EF107="Yes"),OFFSET('Hygiene Data'!$I$9,0,10*ROW('Hygiene Data'!I101)),NA())</f>
        <v>#N/A</v>
      </c>
    </row>
    <row r="108" spans="1:69" x14ac:dyDescent="0.25">
      <c r="A108" s="518" t="e">
        <f ca="1">+RIGHT('Data Summary'!A108,LEN('Data Summary'!A108)-9)</f>
        <v>#VALUE!</v>
      </c>
      <c r="B108" s="492" t="str">
        <f ca="1">+IF(ISTEXT('Data Summary'!B108),'Data Summary'!B108,"")</f>
        <v/>
      </c>
      <c r="C108" s="519" t="e">
        <f ca="1">+VALUE('Data Summary'!C108)</f>
        <v>#VALUE!</v>
      </c>
      <c r="D108" s="520" t="e">
        <f ca="1">+IF(AND(ISNUMBER(OFFSET('Water Data'!$D$4,0,10*ROW('Water Data'!D102))),'Data Summary'!BS108="Yes"),100-OFFSET('Water Data'!$D$4,0,10*ROW('Water Data'!D102)),NA())</f>
        <v>#N/A</v>
      </c>
      <c r="E108" s="520" t="e">
        <f ca="1">+IF(AND(ISNUMBER(OFFSET('Water Data'!$D$6,0,10*ROW('Water Data'!D102))),'Data Summary'!BT108="Yes"),OFFSET('Water Data'!$D$6,0,10*ROW('Water Data'!D102)),NA())</f>
        <v>#N/A</v>
      </c>
      <c r="F108" s="520" t="e">
        <f ca="1">+IF(AND(ISNUMBER(OFFSET('Water Data'!$D$9,0,10*ROW('Water Data'!D102))),'Data Summary'!BU108="Yes"),OFFSET('Water Data'!$D$9,0,10*ROW('Water Data'!D102)),NA())</f>
        <v>#N/A</v>
      </c>
      <c r="G108" s="520" t="e">
        <f ca="1">+IF(AND(ISNUMBER(OFFSET('Water Data'!$E$4,0,10*ROW('Water Data'!E102))),'Data Summary'!BV108="Yes"),100-OFFSET('Water Data'!$E$4,0,10*ROW('Water Data'!E102)),NA())</f>
        <v>#N/A</v>
      </c>
      <c r="H108" s="520" t="e">
        <f ca="1">+IF(AND(ISNUMBER(OFFSET('Water Data'!$E$6,0,10*ROW('Water Data'!E102))),'Data Summary'!BW108="Yes"),OFFSET('Water Data'!$E$6,0,10*ROW('Water Data'!E102)),NA())</f>
        <v>#N/A</v>
      </c>
      <c r="I108" s="520" t="e">
        <f ca="1">+IF(AND(ISNUMBER(OFFSET('Water Data'!$E$9,0,10*ROW('Water Data'!E102))),'Data Summary'!BX108="Yes"),OFFSET('Water Data'!$E$9,0,10*ROW('Water Data'!E102)),NA())</f>
        <v>#N/A</v>
      </c>
      <c r="J108" s="520" t="e">
        <f ca="1">+IF(AND(ISNUMBER(OFFSET('Water Data'!$F$4,0,10*ROW('Water Data'!F102))),'Data Summary'!BY108="Yes"),100-OFFSET('Water Data'!$F$4,0,10*ROW('Water Data'!F102)),NA())</f>
        <v>#N/A</v>
      </c>
      <c r="K108" s="520" t="e">
        <f ca="1">+IF(AND(ISNUMBER(OFFSET('Water Data'!$F$6,0,10*ROW('Water Data'!F102))),'Data Summary'!BZ108="Yes"),OFFSET('Water Data'!$F$6,0,10*ROW('Water Data'!F102)),NA())</f>
        <v>#N/A</v>
      </c>
      <c r="L108" s="520" t="e">
        <f ca="1">+IF(AND(ISNUMBER(OFFSET('Water Data'!$F$9,0,10*ROW('Water Data'!F102))),'Data Summary'!CA108="Yes"),OFFSET('Water Data'!$F$9,0,10*ROW('Water Data'!F102)),NA())</f>
        <v>#N/A</v>
      </c>
      <c r="M108" s="520" t="e">
        <f ca="1">+IF(AND(ISNUMBER(OFFSET('Water Data'!$G$4,0,10*ROW('Water Data'!G102))),'Data Summary'!CB108="Yes"),100-OFFSET('Water Data'!$G$4,0,10*ROW('Water Data'!G102)),NA())</f>
        <v>#N/A</v>
      </c>
      <c r="N108" s="520" t="e">
        <f ca="1">+IF(AND(ISNUMBER(OFFSET('Water Data'!$G$6,0,10*ROW('Water Data'!G102))),'Data Summary'!CC108="Yes"),OFFSET('Water Data'!$G$6,0,10*ROW('Water Data'!G102)),NA())</f>
        <v>#N/A</v>
      </c>
      <c r="O108" s="520" t="e">
        <f ca="1">+IF(AND(ISNUMBER(OFFSET('Water Data'!$G$9,0,10*ROW('Water Data'!G102))),'Data Summary'!CD108="Yes"),OFFSET('Water Data'!$G$9,0,10*ROW('Water Data'!G102)),NA())</f>
        <v>#N/A</v>
      </c>
      <c r="P108" s="520" t="e">
        <f ca="1">+IF(AND(ISNUMBER(OFFSET('Water Data'!$H$4,0,10*ROW('Water Data'!H102))),'Data Summary'!CE108="Yes"),100-OFFSET('Water Data'!$H$4,0,10*ROW('Water Data'!H102)),NA())</f>
        <v>#N/A</v>
      </c>
      <c r="Q108" s="520" t="e">
        <f ca="1">+IF(AND(ISNUMBER(OFFSET('Water Data'!$H$6,0,10*ROW('Water Data'!H102))),'Data Summary'!CF108="Yes"),OFFSET('Water Data'!$H$6,0,10*ROW('Water Data'!H102)),NA())</f>
        <v>#N/A</v>
      </c>
      <c r="R108" s="520" t="e">
        <f ca="1">+IF(AND(ISNUMBER(OFFSET('Water Data'!$H$9,0,10*ROW('Water Data'!H102))),'Data Summary'!CG108="Yes"),OFFSET('Water Data'!$H$9,0,10*ROW('Water Data'!H102)),NA())</f>
        <v>#N/A</v>
      </c>
      <c r="S108" s="520" t="e">
        <f ca="1">+IF(AND(ISNUMBER(OFFSET('Water Data'!$I$4,0,10*ROW('Water Data'!I102))),'Data Summary'!CH108="Yes"),100-OFFSET('Water Data'!$I$4,0,10*ROW('Water Data'!I102)),NA())</f>
        <v>#N/A</v>
      </c>
      <c r="T108" s="520" t="e">
        <f ca="1">+IF(AND(ISNUMBER(OFFSET('Water Data'!$I$6,0,10*ROW('Water Data'!I102))),'Data Summary'!CI108="Yes"),OFFSET('Water Data'!$I$6,0,10*ROW('Water Data'!I102)),NA())</f>
        <v>#N/A</v>
      </c>
      <c r="U108" s="520" t="e">
        <f ca="1">+IF(AND(ISNUMBER(OFFSET('Water Data'!$I$9,0,10*ROW('Water Data'!I102))),'Data Summary'!CJ108="Yes"),OFFSET('Water Data'!$I$9,0,10*ROW('Water Data'!I102)),NA())</f>
        <v>#N/A</v>
      </c>
      <c r="V108" s="521" t="e">
        <f ca="1">+IF(AND(ISNUMBER(OFFSET('Sanitation Data'!$D$4,0,10*ROW('Sanitation Data'!D102))),'Data Summary'!CK108="Yes"),100-OFFSET('Sanitation Data'!$D$4,0,10*ROW('Sanitation Data'!D102)),NA())</f>
        <v>#N/A</v>
      </c>
      <c r="W108" s="521" t="e">
        <f ca="1">+IF(AND(ISNUMBER(OFFSET('Sanitation Data'!$D$6,0,10*ROW('Sanitation Data'!D102))),'Data Summary'!CL108="Yes"),OFFSET('Sanitation Data'!$D$6,0,10*ROW('Sanitation Data'!D102)),NA())</f>
        <v>#N/A</v>
      </c>
      <c r="X108" s="521" t="e">
        <f ca="1">+IF(AND(ISNUMBER(OFFSET('Sanitation Data'!$D$10,0,10*ROW('Sanitation Data'!D102))),'Data Summary'!CM108="Yes"),OFFSET('Sanitation Data'!$D$10,0,10*ROW('Sanitation Data'!D102)),NA())</f>
        <v>#N/A</v>
      </c>
      <c r="Y108" s="521" t="e">
        <f ca="1">+IF(AND(ISNUMBER(OFFSET('Sanitation Data'!$D$11,0,10*ROW('Sanitation Data'!D102))),'Data Summary'!CN108="Yes"),OFFSET('Sanitation Data'!$D$11,0,10*ROW('Sanitation Data'!D102)),NA())</f>
        <v>#N/A</v>
      </c>
      <c r="Z108" s="521" t="e">
        <f ca="1">+IF(AND(ISNUMBER(OFFSET('Sanitation Data'!$D$12,0,10*ROW('Sanitation Data'!D102))),'Data Summary'!CO108="Yes"),OFFSET('Sanitation Data'!$D$12,0,10*ROW('Sanitation Data'!D102)),NA())</f>
        <v>#N/A</v>
      </c>
      <c r="AA108" s="521" t="e">
        <f ca="1">+IF(AND(ISNUMBER(OFFSET('Sanitation Data'!$E$4,0,10*ROW('Sanitation Data'!E102))),'Data Summary'!CP108="Yes"),100-OFFSET('Sanitation Data'!$E$4,0,10*ROW('Sanitation Data'!E102)),NA())</f>
        <v>#N/A</v>
      </c>
      <c r="AB108" s="521" t="e">
        <f ca="1">+IF(AND(ISNUMBER(OFFSET('Sanitation Data'!$E$6,0,10*ROW('Sanitation Data'!E102))),'Data Summary'!CQ108="Yes"),OFFSET('Sanitation Data'!$E$6,0,10*ROW('Sanitation Data'!E102)),NA())</f>
        <v>#N/A</v>
      </c>
      <c r="AC108" s="521" t="e">
        <f ca="1">+IF(AND(ISNUMBER(OFFSET('Sanitation Data'!$E$10,0,10*ROW('Sanitation Data'!E102))),'Data Summary'!CR108="Yes"),OFFSET('Sanitation Data'!$E$10,0,10*ROW('Sanitation Data'!E102)),NA())</f>
        <v>#N/A</v>
      </c>
      <c r="AD108" s="521" t="e">
        <f ca="1">+IF(AND(ISNUMBER(OFFSET('Sanitation Data'!$E$11,0,10*ROW('Sanitation Data'!E102))),'Data Summary'!CS108="Yes"),OFFSET('Sanitation Data'!$E$11,0,10*ROW('Sanitation Data'!E102)),NA())</f>
        <v>#N/A</v>
      </c>
      <c r="AE108" s="521" t="e">
        <f ca="1">+IF(AND(ISNUMBER(OFFSET('Sanitation Data'!$E$12,0,10*ROW('Sanitation Data'!E102))),'Data Summary'!CT108="Yes"),OFFSET('Sanitation Data'!$E$12,0,10*ROW('Sanitation Data'!E102)),NA())</f>
        <v>#N/A</v>
      </c>
      <c r="AF108" s="521" t="e">
        <f ca="1">+IF(AND(ISNUMBER(OFFSET('Sanitation Data'!$F$4,0,10*ROW('Sanitation Data'!F102))),'Data Summary'!CU108="Yes"),100-OFFSET('Sanitation Data'!$F$4,0,10*ROW('Sanitation Data'!F102)),NA())</f>
        <v>#N/A</v>
      </c>
      <c r="AG108" s="521" t="e">
        <f ca="1">+IF(AND(ISNUMBER(OFFSET('Sanitation Data'!$F$6,0,10*ROW('Sanitation Data'!F102))),'Data Summary'!CV108="Yes"),OFFSET('Sanitation Data'!$F$6,0,10*ROW('Sanitation Data'!F102)),NA())</f>
        <v>#N/A</v>
      </c>
      <c r="AH108" s="521" t="e">
        <f ca="1">+IF(AND(ISNUMBER(OFFSET('Sanitation Data'!$F$10,0,10*ROW('Sanitation Data'!F102))),'Data Summary'!CW108="Yes"),OFFSET('Sanitation Data'!$F$10,0,10*ROW('Sanitation Data'!F102)),NA())</f>
        <v>#N/A</v>
      </c>
      <c r="AI108" s="521" t="e">
        <f ca="1">+IF(AND(ISNUMBER(OFFSET('Sanitation Data'!$F$11,0,10*ROW('Sanitation Data'!F102))),'Data Summary'!CX108="Yes"),OFFSET('Sanitation Data'!$F$11,0,10*ROW('Sanitation Data'!F102)),NA())</f>
        <v>#N/A</v>
      </c>
      <c r="AJ108" s="521" t="e">
        <f ca="1">+IF(AND(ISNUMBER(OFFSET('Sanitation Data'!$F$12,0,10*ROW('Sanitation Data'!F102))),'Data Summary'!CY108="Yes"),OFFSET('Sanitation Data'!$F$12,0,10*ROW('Sanitation Data'!F102)),NA())</f>
        <v>#N/A</v>
      </c>
      <c r="AK108" s="521" t="e">
        <f ca="1">+IF(AND(ISNUMBER(OFFSET('Sanitation Data'!$G$4,0,10*ROW('Sanitation Data'!G102))),'Data Summary'!CZ108="Yes"),100-OFFSET('Sanitation Data'!$G$4,0,10*ROW('Sanitation Data'!G102)),NA())</f>
        <v>#N/A</v>
      </c>
      <c r="AL108" s="521" t="e">
        <f ca="1">+IF(AND(ISNUMBER(OFFSET('Sanitation Data'!$G$6,0,10*ROW('Sanitation Data'!G102))),'Data Summary'!DA108="Yes"),OFFSET('Sanitation Data'!$G$6,0,10*ROW('Sanitation Data'!G102)),NA())</f>
        <v>#N/A</v>
      </c>
      <c r="AM108" s="521" t="e">
        <f ca="1">+IF(AND(ISNUMBER(OFFSET('Sanitation Data'!$G$10,0,10*ROW('Sanitation Data'!G102))),'Data Summary'!DB108="Yes"),OFFSET('Sanitation Data'!$G$10,0,10*ROW('Sanitation Data'!G102)),NA())</f>
        <v>#N/A</v>
      </c>
      <c r="AN108" s="521" t="e">
        <f ca="1">+IF(AND(ISNUMBER(OFFSET('Sanitation Data'!$G$11,0,10*ROW('Sanitation Data'!G102))),'Data Summary'!DC108="Yes"),OFFSET('Sanitation Data'!$G$11,0,10*ROW('Sanitation Data'!G102)),NA())</f>
        <v>#N/A</v>
      </c>
      <c r="AO108" s="521" t="e">
        <f ca="1">+IF(AND(ISNUMBER(OFFSET('Sanitation Data'!$G$12,0,10*ROW('Sanitation Data'!G102))),'Data Summary'!DD108="Yes"),OFFSET('Sanitation Data'!$G$12,0,10*ROW('Sanitation Data'!G102)),NA())</f>
        <v>#N/A</v>
      </c>
      <c r="AP108" s="521" t="e">
        <f ca="1">+IF(AND(ISNUMBER(OFFSET('Sanitation Data'!$H$4,0,10*ROW('Sanitation Data'!H102))),'Data Summary'!DE108="Yes"),100-OFFSET('Sanitation Data'!$H$4,0,10*ROW('Sanitation Data'!H102)),NA())</f>
        <v>#N/A</v>
      </c>
      <c r="AQ108" s="521" t="e">
        <f ca="1">+IF(AND(ISNUMBER(OFFSET('Sanitation Data'!$H$6,0,10*ROW('Sanitation Data'!H102))),'Data Summary'!DF108="Yes"),OFFSET('Sanitation Data'!$H$6,0,10*ROW('Sanitation Data'!H102)),NA())</f>
        <v>#N/A</v>
      </c>
      <c r="AR108" s="521" t="e">
        <f ca="1">+IF(AND(ISNUMBER(OFFSET('Sanitation Data'!$H$10,0,10*ROW('Sanitation Data'!H102))),'Data Summary'!DG108="Yes"),OFFSET('Sanitation Data'!$H$10,0,10*ROW('Sanitation Data'!H102)),NA())</f>
        <v>#N/A</v>
      </c>
      <c r="AS108" s="521" t="e">
        <f ca="1">+IF(AND(ISNUMBER(OFFSET('Sanitation Data'!$H$11,0,10*ROW('Sanitation Data'!H102))),'Data Summary'!DH108="Yes"),OFFSET('Sanitation Data'!$H$11,0,10*ROW('Sanitation Data'!H102)),NA())</f>
        <v>#N/A</v>
      </c>
      <c r="AT108" s="521" t="e">
        <f ca="1">+IF(AND(ISNUMBER(OFFSET('Sanitation Data'!$H$12,0,10*ROW('Sanitation Data'!H102))),'Data Summary'!DI108="Yes"),OFFSET('Sanitation Data'!$H$12,0,10*ROW('Sanitation Data'!H102)),NA())</f>
        <v>#N/A</v>
      </c>
      <c r="AU108" s="521" t="e">
        <f ca="1">+IF(AND(ISNUMBER(OFFSET('Sanitation Data'!$I$4,0,10*ROW('Sanitation Data'!I102))),'Data Summary'!DJ108="Yes"),100-OFFSET('Sanitation Data'!$I$4,0,10*ROW('Sanitation Data'!I102)),NA())</f>
        <v>#N/A</v>
      </c>
      <c r="AV108" s="521" t="e">
        <f ca="1">+IF(AND(ISNUMBER(OFFSET('Sanitation Data'!$I$6,0,10*ROW('Sanitation Data'!I102))),'Data Summary'!DK108="Yes"),OFFSET('Sanitation Data'!$I$6,0,10*ROW('Sanitation Data'!I102)),NA())</f>
        <v>#N/A</v>
      </c>
      <c r="AW108" s="521" t="e">
        <f ca="1">+IF(AND(ISNUMBER(OFFSET('Sanitation Data'!$I$10,0,10*ROW('Sanitation Data'!I102))),'Data Summary'!DL108="Yes"),OFFSET('Sanitation Data'!$I$10,0,10*ROW('Sanitation Data'!I102)),NA())</f>
        <v>#N/A</v>
      </c>
      <c r="AX108" s="521" t="e">
        <f ca="1">+IF(AND(ISNUMBER(OFFSET('Sanitation Data'!$I$11,0,10*ROW('Sanitation Data'!I102))),'Data Summary'!DM108="Yes"),OFFSET('Sanitation Data'!$I$11,0,10*ROW('Sanitation Data'!I102)),NA())</f>
        <v>#N/A</v>
      </c>
      <c r="AY108" s="521" t="e">
        <f ca="1">+IF(AND(ISNUMBER(OFFSET('Sanitation Data'!$I$12,0,10*ROW('Sanitation Data'!I102))),'Data Summary'!DN108="Yes"),OFFSET('Sanitation Data'!$I$12,0,10*ROW('Sanitation Data'!I102)),NA())</f>
        <v>#N/A</v>
      </c>
      <c r="AZ108" s="522" t="e">
        <f ca="1">+IF(AND(ISNUMBER(OFFSET('Hygiene Data'!$D$5,0,10*ROW('Hygiene Data'!D102))),'Data Summary'!DO108="Yes"),OFFSET('Hygiene Data'!$D$5,0,10*ROW('Hygiene Data'!D102)),NA())</f>
        <v>#N/A</v>
      </c>
      <c r="BA108" s="522" t="e">
        <f ca="1">+IF(AND(ISNUMBER(OFFSET('Hygiene Data'!$D$7,0,10*ROW('Hygiene Data'!D102))),'Data Summary'!DP108="Yes"),OFFSET('Hygiene Data'!$D$7,0,10*ROW('Hygiene Data'!D102)),NA())</f>
        <v>#N/A</v>
      </c>
      <c r="BB108" s="522" t="e">
        <f ca="1">+IF(AND(ISNUMBER(OFFSET('Hygiene Data'!$D$9,0,10*ROW('Hygiene Data'!D102))),'Data Summary'!DQ108="Yes"),OFFSET('Hygiene Data'!$D$9,0,10*ROW('Hygiene Data'!D102)),NA())</f>
        <v>#N/A</v>
      </c>
      <c r="BC108" s="522" t="e">
        <f ca="1">+IF(AND(ISNUMBER(OFFSET('Hygiene Data'!$E$5,0,10*ROW('Hygiene Data'!E102))),'Data Summary'!DR108="Yes"),OFFSET('Hygiene Data'!$E$5,0,10*ROW('Hygiene Data'!E102)),NA())</f>
        <v>#N/A</v>
      </c>
      <c r="BD108" s="522" t="e">
        <f ca="1">+IF(AND(ISNUMBER(OFFSET('Hygiene Data'!$E$7,0,10*ROW('Hygiene Data'!E102))),'Data Summary'!DS108="Yes"),OFFSET('Hygiene Data'!$E$7,0,10*ROW('Hygiene Data'!E102)),NA())</f>
        <v>#N/A</v>
      </c>
      <c r="BE108" s="522" t="e">
        <f ca="1">+IF(AND(ISNUMBER(OFFSET('Hygiene Data'!$E$9,0,10*ROW('Hygiene Data'!E102))),'Data Summary'!DT108="Yes"),OFFSET('Hygiene Data'!$E$9,0,10*ROW('Hygiene Data'!E102)),NA())</f>
        <v>#N/A</v>
      </c>
      <c r="BF108" s="522" t="e">
        <f ca="1">+IF(AND(ISNUMBER(OFFSET('Hygiene Data'!$F$5,0,10*ROW('Hygiene Data'!F102))),'Data Summary'!DU108="Yes"),OFFSET('Hygiene Data'!$F$5,0,10*ROW('Hygiene Data'!F102)),NA())</f>
        <v>#N/A</v>
      </c>
      <c r="BG108" s="522" t="e">
        <f ca="1">+IF(AND(ISNUMBER(OFFSET('Hygiene Data'!$F$7,0,10*ROW('Hygiene Data'!F102))),'Data Summary'!DV108="Yes"),OFFSET('Hygiene Data'!$F$7,0,10*ROW('Hygiene Data'!F102)),NA())</f>
        <v>#N/A</v>
      </c>
      <c r="BH108" s="522" t="e">
        <f ca="1">+IF(AND(ISNUMBER(OFFSET('Hygiene Data'!$F$9,0,10*ROW('Hygiene Data'!F102))),'Data Summary'!DW108="Yes"),OFFSET('Hygiene Data'!$F$9,0,10*ROW('Hygiene Data'!F102)),NA())</f>
        <v>#N/A</v>
      </c>
      <c r="BI108" s="522" t="e">
        <f ca="1">+IF(AND(ISNUMBER(OFFSET('Hygiene Data'!$G$5,0,10*ROW('Hygiene Data'!G102))),'Data Summary'!DX108="Yes"),OFFSET('Hygiene Data'!$G$5,0,10*ROW('Hygiene Data'!G102)),NA())</f>
        <v>#N/A</v>
      </c>
      <c r="BJ108" s="522" t="e">
        <f ca="1">+IF(AND(ISNUMBER(OFFSET('Hygiene Data'!$G$7,0,10*ROW('Hygiene Data'!G102))),'Data Summary'!DY108="Yes"),OFFSET('Hygiene Data'!$G$7,0,10*ROW('Hygiene Data'!G102)),NA())</f>
        <v>#N/A</v>
      </c>
      <c r="BK108" s="522" t="e">
        <f ca="1">+IF(AND(ISNUMBER(OFFSET('Hygiene Data'!$G$9,0,10*ROW('Hygiene Data'!G102))),'Data Summary'!DZ108="Yes"),OFFSET('Hygiene Data'!$G$9,0,10*ROW('Hygiene Data'!G102)),NA())</f>
        <v>#N/A</v>
      </c>
      <c r="BL108" s="522" t="e">
        <f ca="1">+IF(AND(ISNUMBER(OFFSET('Hygiene Data'!$H$5,0,10*ROW('Hygiene Data'!H102))),'Data Summary'!EA108="Yes"),OFFSET('Hygiene Data'!$H$5,0,10*ROW('Hygiene Data'!H102)),NA())</f>
        <v>#N/A</v>
      </c>
      <c r="BM108" s="522" t="e">
        <f ca="1">+IF(AND(ISNUMBER(OFFSET('Hygiene Data'!$H$7,0,10*ROW('Hygiene Data'!H102))),'Data Summary'!EB108="Yes"),OFFSET('Hygiene Data'!$H$7,0,10*ROW('Hygiene Data'!H102)),NA())</f>
        <v>#N/A</v>
      </c>
      <c r="BN108" s="522" t="e">
        <f ca="1">+IF(AND(ISNUMBER(OFFSET('Hygiene Data'!$H$9,0,10*ROW('Hygiene Data'!H102))),'Data Summary'!EC108="Yes"),OFFSET('Hygiene Data'!$H$9,0,10*ROW('Hygiene Data'!H102)),NA())</f>
        <v>#N/A</v>
      </c>
      <c r="BO108" s="522" t="e">
        <f ca="1">+IF(AND(ISNUMBER(OFFSET('Hygiene Data'!$I$5,0,10*ROW('Hygiene Data'!I102))),'Data Summary'!ED108="Yes"),OFFSET('Hygiene Data'!$I$5,0,10*ROW('Hygiene Data'!I102)),NA())</f>
        <v>#N/A</v>
      </c>
      <c r="BP108" s="522" t="e">
        <f ca="1">+IF(AND(ISNUMBER(OFFSET('Hygiene Data'!$I$7,0,10*ROW('Hygiene Data'!I102))),'Data Summary'!EE108="Yes"),OFFSET('Hygiene Data'!$I$7,0,10*ROW('Hygiene Data'!I102)),NA())</f>
        <v>#N/A</v>
      </c>
      <c r="BQ108" s="522" t="e">
        <f ca="1">+IF(AND(ISNUMBER(OFFSET('Hygiene Data'!$I$9,0,10*ROW('Hygiene Data'!I102))),'Data Summary'!EF108="Yes"),OFFSET('Hygiene Data'!$I$9,0,10*ROW('Hygiene Data'!I102)),NA())</f>
        <v>#N/A</v>
      </c>
    </row>
    <row r="109" spans="1:69" x14ac:dyDescent="0.25">
      <c r="A109" s="518" t="e">
        <f ca="1">+RIGHT('Data Summary'!A109,LEN('Data Summary'!A109)-9)</f>
        <v>#VALUE!</v>
      </c>
      <c r="B109" s="492" t="str">
        <f ca="1">+IF(ISTEXT('Data Summary'!B109),'Data Summary'!B109,"")</f>
        <v/>
      </c>
      <c r="C109" s="519" t="e">
        <f ca="1">+VALUE('Data Summary'!C109)</f>
        <v>#VALUE!</v>
      </c>
      <c r="D109" s="520" t="e">
        <f ca="1">+IF(AND(ISNUMBER(OFFSET('Water Data'!$D$4,0,10*ROW('Water Data'!D103))),'Data Summary'!BS109="Yes"),100-OFFSET('Water Data'!$D$4,0,10*ROW('Water Data'!D103)),NA())</f>
        <v>#N/A</v>
      </c>
      <c r="E109" s="520" t="e">
        <f ca="1">+IF(AND(ISNUMBER(OFFSET('Water Data'!$D$6,0,10*ROW('Water Data'!D103))),'Data Summary'!BT109="Yes"),OFFSET('Water Data'!$D$6,0,10*ROW('Water Data'!D103)),NA())</f>
        <v>#N/A</v>
      </c>
      <c r="F109" s="520" t="e">
        <f ca="1">+IF(AND(ISNUMBER(OFFSET('Water Data'!$D$9,0,10*ROW('Water Data'!D103))),'Data Summary'!BU109="Yes"),OFFSET('Water Data'!$D$9,0,10*ROW('Water Data'!D103)),NA())</f>
        <v>#N/A</v>
      </c>
      <c r="G109" s="520" t="e">
        <f ca="1">+IF(AND(ISNUMBER(OFFSET('Water Data'!$E$4,0,10*ROW('Water Data'!E103))),'Data Summary'!BV109="Yes"),100-OFFSET('Water Data'!$E$4,0,10*ROW('Water Data'!E103)),NA())</f>
        <v>#N/A</v>
      </c>
      <c r="H109" s="520" t="e">
        <f ca="1">+IF(AND(ISNUMBER(OFFSET('Water Data'!$E$6,0,10*ROW('Water Data'!E103))),'Data Summary'!BW109="Yes"),OFFSET('Water Data'!$E$6,0,10*ROW('Water Data'!E103)),NA())</f>
        <v>#N/A</v>
      </c>
      <c r="I109" s="520" t="e">
        <f ca="1">+IF(AND(ISNUMBER(OFFSET('Water Data'!$E$9,0,10*ROW('Water Data'!E103))),'Data Summary'!BX109="Yes"),OFFSET('Water Data'!$E$9,0,10*ROW('Water Data'!E103)),NA())</f>
        <v>#N/A</v>
      </c>
      <c r="J109" s="520" t="e">
        <f ca="1">+IF(AND(ISNUMBER(OFFSET('Water Data'!$F$4,0,10*ROW('Water Data'!F103))),'Data Summary'!BY109="Yes"),100-OFFSET('Water Data'!$F$4,0,10*ROW('Water Data'!F103)),NA())</f>
        <v>#N/A</v>
      </c>
      <c r="K109" s="520" t="e">
        <f ca="1">+IF(AND(ISNUMBER(OFFSET('Water Data'!$F$6,0,10*ROW('Water Data'!F103))),'Data Summary'!BZ109="Yes"),OFFSET('Water Data'!$F$6,0,10*ROW('Water Data'!F103)),NA())</f>
        <v>#N/A</v>
      </c>
      <c r="L109" s="520" t="e">
        <f ca="1">+IF(AND(ISNUMBER(OFFSET('Water Data'!$F$9,0,10*ROW('Water Data'!F103))),'Data Summary'!CA109="Yes"),OFFSET('Water Data'!$F$9,0,10*ROW('Water Data'!F103)),NA())</f>
        <v>#N/A</v>
      </c>
      <c r="M109" s="520" t="e">
        <f ca="1">+IF(AND(ISNUMBER(OFFSET('Water Data'!$G$4,0,10*ROW('Water Data'!G103))),'Data Summary'!CB109="Yes"),100-OFFSET('Water Data'!$G$4,0,10*ROW('Water Data'!G103)),NA())</f>
        <v>#N/A</v>
      </c>
      <c r="N109" s="520" t="e">
        <f ca="1">+IF(AND(ISNUMBER(OFFSET('Water Data'!$G$6,0,10*ROW('Water Data'!G103))),'Data Summary'!CC109="Yes"),OFFSET('Water Data'!$G$6,0,10*ROW('Water Data'!G103)),NA())</f>
        <v>#N/A</v>
      </c>
      <c r="O109" s="520" t="e">
        <f ca="1">+IF(AND(ISNUMBER(OFFSET('Water Data'!$G$9,0,10*ROW('Water Data'!G103))),'Data Summary'!CD109="Yes"),OFFSET('Water Data'!$G$9,0,10*ROW('Water Data'!G103)),NA())</f>
        <v>#N/A</v>
      </c>
      <c r="P109" s="520" t="e">
        <f ca="1">+IF(AND(ISNUMBER(OFFSET('Water Data'!$H$4,0,10*ROW('Water Data'!H103))),'Data Summary'!CE109="Yes"),100-OFFSET('Water Data'!$H$4,0,10*ROW('Water Data'!H103)),NA())</f>
        <v>#N/A</v>
      </c>
      <c r="Q109" s="520" t="e">
        <f ca="1">+IF(AND(ISNUMBER(OFFSET('Water Data'!$H$6,0,10*ROW('Water Data'!H103))),'Data Summary'!CF109="Yes"),OFFSET('Water Data'!$H$6,0,10*ROW('Water Data'!H103)),NA())</f>
        <v>#N/A</v>
      </c>
      <c r="R109" s="520" t="e">
        <f ca="1">+IF(AND(ISNUMBER(OFFSET('Water Data'!$H$9,0,10*ROW('Water Data'!H103))),'Data Summary'!CG109="Yes"),OFFSET('Water Data'!$H$9,0,10*ROW('Water Data'!H103)),NA())</f>
        <v>#N/A</v>
      </c>
      <c r="S109" s="520" t="e">
        <f ca="1">+IF(AND(ISNUMBER(OFFSET('Water Data'!$I$4,0,10*ROW('Water Data'!I103))),'Data Summary'!CH109="Yes"),100-OFFSET('Water Data'!$I$4,0,10*ROW('Water Data'!I103)),NA())</f>
        <v>#N/A</v>
      </c>
      <c r="T109" s="520" t="e">
        <f ca="1">+IF(AND(ISNUMBER(OFFSET('Water Data'!$I$6,0,10*ROW('Water Data'!I103))),'Data Summary'!CI109="Yes"),OFFSET('Water Data'!$I$6,0,10*ROW('Water Data'!I103)),NA())</f>
        <v>#N/A</v>
      </c>
      <c r="U109" s="520" t="e">
        <f ca="1">+IF(AND(ISNUMBER(OFFSET('Water Data'!$I$9,0,10*ROW('Water Data'!I103))),'Data Summary'!CJ109="Yes"),OFFSET('Water Data'!$I$9,0,10*ROW('Water Data'!I103)),NA())</f>
        <v>#N/A</v>
      </c>
      <c r="V109" s="521" t="e">
        <f ca="1">+IF(AND(ISNUMBER(OFFSET('Sanitation Data'!$D$4,0,10*ROW('Sanitation Data'!D103))),'Data Summary'!CK109="Yes"),100-OFFSET('Sanitation Data'!$D$4,0,10*ROW('Sanitation Data'!D103)),NA())</f>
        <v>#N/A</v>
      </c>
      <c r="W109" s="521" t="e">
        <f ca="1">+IF(AND(ISNUMBER(OFFSET('Sanitation Data'!$D$6,0,10*ROW('Sanitation Data'!D103))),'Data Summary'!CL109="Yes"),OFFSET('Sanitation Data'!$D$6,0,10*ROW('Sanitation Data'!D103)),NA())</f>
        <v>#N/A</v>
      </c>
      <c r="X109" s="521" t="e">
        <f ca="1">+IF(AND(ISNUMBER(OFFSET('Sanitation Data'!$D$10,0,10*ROW('Sanitation Data'!D103))),'Data Summary'!CM109="Yes"),OFFSET('Sanitation Data'!$D$10,0,10*ROW('Sanitation Data'!D103)),NA())</f>
        <v>#N/A</v>
      </c>
      <c r="Y109" s="521" t="e">
        <f ca="1">+IF(AND(ISNUMBER(OFFSET('Sanitation Data'!$D$11,0,10*ROW('Sanitation Data'!D103))),'Data Summary'!CN109="Yes"),OFFSET('Sanitation Data'!$D$11,0,10*ROW('Sanitation Data'!D103)),NA())</f>
        <v>#N/A</v>
      </c>
      <c r="Z109" s="521" t="e">
        <f ca="1">+IF(AND(ISNUMBER(OFFSET('Sanitation Data'!$D$12,0,10*ROW('Sanitation Data'!D103))),'Data Summary'!CO109="Yes"),OFFSET('Sanitation Data'!$D$12,0,10*ROW('Sanitation Data'!D103)),NA())</f>
        <v>#N/A</v>
      </c>
      <c r="AA109" s="521" t="e">
        <f ca="1">+IF(AND(ISNUMBER(OFFSET('Sanitation Data'!$E$4,0,10*ROW('Sanitation Data'!E103))),'Data Summary'!CP109="Yes"),100-OFFSET('Sanitation Data'!$E$4,0,10*ROW('Sanitation Data'!E103)),NA())</f>
        <v>#N/A</v>
      </c>
      <c r="AB109" s="521" t="e">
        <f ca="1">+IF(AND(ISNUMBER(OFFSET('Sanitation Data'!$E$6,0,10*ROW('Sanitation Data'!E103))),'Data Summary'!CQ109="Yes"),OFFSET('Sanitation Data'!$E$6,0,10*ROW('Sanitation Data'!E103)),NA())</f>
        <v>#N/A</v>
      </c>
      <c r="AC109" s="521" t="e">
        <f ca="1">+IF(AND(ISNUMBER(OFFSET('Sanitation Data'!$E$10,0,10*ROW('Sanitation Data'!E103))),'Data Summary'!CR109="Yes"),OFFSET('Sanitation Data'!$E$10,0,10*ROW('Sanitation Data'!E103)),NA())</f>
        <v>#N/A</v>
      </c>
      <c r="AD109" s="521" t="e">
        <f ca="1">+IF(AND(ISNUMBER(OFFSET('Sanitation Data'!$E$11,0,10*ROW('Sanitation Data'!E103))),'Data Summary'!CS109="Yes"),OFFSET('Sanitation Data'!$E$11,0,10*ROW('Sanitation Data'!E103)),NA())</f>
        <v>#N/A</v>
      </c>
      <c r="AE109" s="521" t="e">
        <f ca="1">+IF(AND(ISNUMBER(OFFSET('Sanitation Data'!$E$12,0,10*ROW('Sanitation Data'!E103))),'Data Summary'!CT109="Yes"),OFFSET('Sanitation Data'!$E$12,0,10*ROW('Sanitation Data'!E103)),NA())</f>
        <v>#N/A</v>
      </c>
      <c r="AF109" s="521" t="e">
        <f ca="1">+IF(AND(ISNUMBER(OFFSET('Sanitation Data'!$F$4,0,10*ROW('Sanitation Data'!F103))),'Data Summary'!CU109="Yes"),100-OFFSET('Sanitation Data'!$F$4,0,10*ROW('Sanitation Data'!F103)),NA())</f>
        <v>#N/A</v>
      </c>
      <c r="AG109" s="521" t="e">
        <f ca="1">+IF(AND(ISNUMBER(OFFSET('Sanitation Data'!$F$6,0,10*ROW('Sanitation Data'!F103))),'Data Summary'!CV109="Yes"),OFFSET('Sanitation Data'!$F$6,0,10*ROW('Sanitation Data'!F103)),NA())</f>
        <v>#N/A</v>
      </c>
      <c r="AH109" s="521" t="e">
        <f ca="1">+IF(AND(ISNUMBER(OFFSET('Sanitation Data'!$F$10,0,10*ROW('Sanitation Data'!F103))),'Data Summary'!CW109="Yes"),OFFSET('Sanitation Data'!$F$10,0,10*ROW('Sanitation Data'!F103)),NA())</f>
        <v>#N/A</v>
      </c>
      <c r="AI109" s="521" t="e">
        <f ca="1">+IF(AND(ISNUMBER(OFFSET('Sanitation Data'!$F$11,0,10*ROW('Sanitation Data'!F103))),'Data Summary'!CX109="Yes"),OFFSET('Sanitation Data'!$F$11,0,10*ROW('Sanitation Data'!F103)),NA())</f>
        <v>#N/A</v>
      </c>
      <c r="AJ109" s="521" t="e">
        <f ca="1">+IF(AND(ISNUMBER(OFFSET('Sanitation Data'!$F$12,0,10*ROW('Sanitation Data'!F103))),'Data Summary'!CY109="Yes"),OFFSET('Sanitation Data'!$F$12,0,10*ROW('Sanitation Data'!F103)),NA())</f>
        <v>#N/A</v>
      </c>
      <c r="AK109" s="521" t="e">
        <f ca="1">+IF(AND(ISNUMBER(OFFSET('Sanitation Data'!$G$4,0,10*ROW('Sanitation Data'!G103))),'Data Summary'!CZ109="Yes"),100-OFFSET('Sanitation Data'!$G$4,0,10*ROW('Sanitation Data'!G103)),NA())</f>
        <v>#N/A</v>
      </c>
      <c r="AL109" s="521" t="e">
        <f ca="1">+IF(AND(ISNUMBER(OFFSET('Sanitation Data'!$G$6,0,10*ROW('Sanitation Data'!G103))),'Data Summary'!DA109="Yes"),OFFSET('Sanitation Data'!$G$6,0,10*ROW('Sanitation Data'!G103)),NA())</f>
        <v>#N/A</v>
      </c>
      <c r="AM109" s="521" t="e">
        <f ca="1">+IF(AND(ISNUMBER(OFFSET('Sanitation Data'!$G$10,0,10*ROW('Sanitation Data'!G103))),'Data Summary'!DB109="Yes"),OFFSET('Sanitation Data'!$G$10,0,10*ROW('Sanitation Data'!G103)),NA())</f>
        <v>#N/A</v>
      </c>
      <c r="AN109" s="521" t="e">
        <f ca="1">+IF(AND(ISNUMBER(OFFSET('Sanitation Data'!$G$11,0,10*ROW('Sanitation Data'!G103))),'Data Summary'!DC109="Yes"),OFFSET('Sanitation Data'!$G$11,0,10*ROW('Sanitation Data'!G103)),NA())</f>
        <v>#N/A</v>
      </c>
      <c r="AO109" s="521" t="e">
        <f ca="1">+IF(AND(ISNUMBER(OFFSET('Sanitation Data'!$G$12,0,10*ROW('Sanitation Data'!G103))),'Data Summary'!DD109="Yes"),OFFSET('Sanitation Data'!$G$12,0,10*ROW('Sanitation Data'!G103)),NA())</f>
        <v>#N/A</v>
      </c>
      <c r="AP109" s="521" t="e">
        <f ca="1">+IF(AND(ISNUMBER(OFFSET('Sanitation Data'!$H$4,0,10*ROW('Sanitation Data'!H103))),'Data Summary'!DE109="Yes"),100-OFFSET('Sanitation Data'!$H$4,0,10*ROW('Sanitation Data'!H103)),NA())</f>
        <v>#N/A</v>
      </c>
      <c r="AQ109" s="521" t="e">
        <f ca="1">+IF(AND(ISNUMBER(OFFSET('Sanitation Data'!$H$6,0,10*ROW('Sanitation Data'!H103))),'Data Summary'!DF109="Yes"),OFFSET('Sanitation Data'!$H$6,0,10*ROW('Sanitation Data'!H103)),NA())</f>
        <v>#N/A</v>
      </c>
      <c r="AR109" s="521" t="e">
        <f ca="1">+IF(AND(ISNUMBER(OFFSET('Sanitation Data'!$H$10,0,10*ROW('Sanitation Data'!H103))),'Data Summary'!DG109="Yes"),OFFSET('Sanitation Data'!$H$10,0,10*ROW('Sanitation Data'!H103)),NA())</f>
        <v>#N/A</v>
      </c>
      <c r="AS109" s="521" t="e">
        <f ca="1">+IF(AND(ISNUMBER(OFFSET('Sanitation Data'!$H$11,0,10*ROW('Sanitation Data'!H103))),'Data Summary'!DH109="Yes"),OFFSET('Sanitation Data'!$H$11,0,10*ROW('Sanitation Data'!H103)),NA())</f>
        <v>#N/A</v>
      </c>
      <c r="AT109" s="521" t="e">
        <f ca="1">+IF(AND(ISNUMBER(OFFSET('Sanitation Data'!$H$12,0,10*ROW('Sanitation Data'!H103))),'Data Summary'!DI109="Yes"),OFFSET('Sanitation Data'!$H$12,0,10*ROW('Sanitation Data'!H103)),NA())</f>
        <v>#N/A</v>
      </c>
      <c r="AU109" s="521" t="e">
        <f ca="1">+IF(AND(ISNUMBER(OFFSET('Sanitation Data'!$I$4,0,10*ROW('Sanitation Data'!I103))),'Data Summary'!DJ109="Yes"),100-OFFSET('Sanitation Data'!$I$4,0,10*ROW('Sanitation Data'!I103)),NA())</f>
        <v>#N/A</v>
      </c>
      <c r="AV109" s="521" t="e">
        <f ca="1">+IF(AND(ISNUMBER(OFFSET('Sanitation Data'!$I$6,0,10*ROW('Sanitation Data'!I103))),'Data Summary'!DK109="Yes"),OFFSET('Sanitation Data'!$I$6,0,10*ROW('Sanitation Data'!I103)),NA())</f>
        <v>#N/A</v>
      </c>
      <c r="AW109" s="521" t="e">
        <f ca="1">+IF(AND(ISNUMBER(OFFSET('Sanitation Data'!$I$10,0,10*ROW('Sanitation Data'!I103))),'Data Summary'!DL109="Yes"),OFFSET('Sanitation Data'!$I$10,0,10*ROW('Sanitation Data'!I103)),NA())</f>
        <v>#N/A</v>
      </c>
      <c r="AX109" s="521" t="e">
        <f ca="1">+IF(AND(ISNUMBER(OFFSET('Sanitation Data'!$I$11,0,10*ROW('Sanitation Data'!I103))),'Data Summary'!DM109="Yes"),OFFSET('Sanitation Data'!$I$11,0,10*ROW('Sanitation Data'!I103)),NA())</f>
        <v>#N/A</v>
      </c>
      <c r="AY109" s="521" t="e">
        <f ca="1">+IF(AND(ISNUMBER(OFFSET('Sanitation Data'!$I$12,0,10*ROW('Sanitation Data'!I103))),'Data Summary'!DN109="Yes"),OFFSET('Sanitation Data'!$I$12,0,10*ROW('Sanitation Data'!I103)),NA())</f>
        <v>#N/A</v>
      </c>
      <c r="AZ109" s="522" t="e">
        <f ca="1">+IF(AND(ISNUMBER(OFFSET('Hygiene Data'!$D$5,0,10*ROW('Hygiene Data'!D103))),'Data Summary'!DO109="Yes"),OFFSET('Hygiene Data'!$D$5,0,10*ROW('Hygiene Data'!D103)),NA())</f>
        <v>#N/A</v>
      </c>
      <c r="BA109" s="522" t="e">
        <f ca="1">+IF(AND(ISNUMBER(OFFSET('Hygiene Data'!$D$7,0,10*ROW('Hygiene Data'!D103))),'Data Summary'!DP109="Yes"),OFFSET('Hygiene Data'!$D$7,0,10*ROW('Hygiene Data'!D103)),NA())</f>
        <v>#N/A</v>
      </c>
      <c r="BB109" s="522" t="e">
        <f ca="1">+IF(AND(ISNUMBER(OFFSET('Hygiene Data'!$D$9,0,10*ROW('Hygiene Data'!D103))),'Data Summary'!DQ109="Yes"),OFFSET('Hygiene Data'!$D$9,0,10*ROW('Hygiene Data'!D103)),NA())</f>
        <v>#N/A</v>
      </c>
      <c r="BC109" s="522" t="e">
        <f ca="1">+IF(AND(ISNUMBER(OFFSET('Hygiene Data'!$E$5,0,10*ROW('Hygiene Data'!E103))),'Data Summary'!DR109="Yes"),OFFSET('Hygiene Data'!$E$5,0,10*ROW('Hygiene Data'!E103)),NA())</f>
        <v>#N/A</v>
      </c>
      <c r="BD109" s="522" t="e">
        <f ca="1">+IF(AND(ISNUMBER(OFFSET('Hygiene Data'!$E$7,0,10*ROW('Hygiene Data'!E103))),'Data Summary'!DS109="Yes"),OFFSET('Hygiene Data'!$E$7,0,10*ROW('Hygiene Data'!E103)),NA())</f>
        <v>#N/A</v>
      </c>
      <c r="BE109" s="522" t="e">
        <f ca="1">+IF(AND(ISNUMBER(OFFSET('Hygiene Data'!$E$9,0,10*ROW('Hygiene Data'!E103))),'Data Summary'!DT109="Yes"),OFFSET('Hygiene Data'!$E$9,0,10*ROW('Hygiene Data'!E103)),NA())</f>
        <v>#N/A</v>
      </c>
      <c r="BF109" s="522" t="e">
        <f ca="1">+IF(AND(ISNUMBER(OFFSET('Hygiene Data'!$F$5,0,10*ROW('Hygiene Data'!F103))),'Data Summary'!DU109="Yes"),OFFSET('Hygiene Data'!$F$5,0,10*ROW('Hygiene Data'!F103)),NA())</f>
        <v>#N/A</v>
      </c>
      <c r="BG109" s="522" t="e">
        <f ca="1">+IF(AND(ISNUMBER(OFFSET('Hygiene Data'!$F$7,0,10*ROW('Hygiene Data'!F103))),'Data Summary'!DV109="Yes"),OFFSET('Hygiene Data'!$F$7,0,10*ROW('Hygiene Data'!F103)),NA())</f>
        <v>#N/A</v>
      </c>
      <c r="BH109" s="522" t="e">
        <f ca="1">+IF(AND(ISNUMBER(OFFSET('Hygiene Data'!$F$9,0,10*ROW('Hygiene Data'!F103))),'Data Summary'!DW109="Yes"),OFFSET('Hygiene Data'!$F$9,0,10*ROW('Hygiene Data'!F103)),NA())</f>
        <v>#N/A</v>
      </c>
      <c r="BI109" s="522" t="e">
        <f ca="1">+IF(AND(ISNUMBER(OFFSET('Hygiene Data'!$G$5,0,10*ROW('Hygiene Data'!G103))),'Data Summary'!DX109="Yes"),OFFSET('Hygiene Data'!$G$5,0,10*ROW('Hygiene Data'!G103)),NA())</f>
        <v>#N/A</v>
      </c>
      <c r="BJ109" s="522" t="e">
        <f ca="1">+IF(AND(ISNUMBER(OFFSET('Hygiene Data'!$G$7,0,10*ROW('Hygiene Data'!G103))),'Data Summary'!DY109="Yes"),OFFSET('Hygiene Data'!$G$7,0,10*ROW('Hygiene Data'!G103)),NA())</f>
        <v>#N/A</v>
      </c>
      <c r="BK109" s="522" t="e">
        <f ca="1">+IF(AND(ISNUMBER(OFFSET('Hygiene Data'!$G$9,0,10*ROW('Hygiene Data'!G103))),'Data Summary'!DZ109="Yes"),OFFSET('Hygiene Data'!$G$9,0,10*ROW('Hygiene Data'!G103)),NA())</f>
        <v>#N/A</v>
      </c>
      <c r="BL109" s="522" t="e">
        <f ca="1">+IF(AND(ISNUMBER(OFFSET('Hygiene Data'!$H$5,0,10*ROW('Hygiene Data'!H103))),'Data Summary'!EA109="Yes"),OFFSET('Hygiene Data'!$H$5,0,10*ROW('Hygiene Data'!H103)),NA())</f>
        <v>#N/A</v>
      </c>
      <c r="BM109" s="522" t="e">
        <f ca="1">+IF(AND(ISNUMBER(OFFSET('Hygiene Data'!$H$7,0,10*ROW('Hygiene Data'!H103))),'Data Summary'!EB109="Yes"),OFFSET('Hygiene Data'!$H$7,0,10*ROW('Hygiene Data'!H103)),NA())</f>
        <v>#N/A</v>
      </c>
      <c r="BN109" s="522" t="e">
        <f ca="1">+IF(AND(ISNUMBER(OFFSET('Hygiene Data'!$H$9,0,10*ROW('Hygiene Data'!H103))),'Data Summary'!EC109="Yes"),OFFSET('Hygiene Data'!$H$9,0,10*ROW('Hygiene Data'!H103)),NA())</f>
        <v>#N/A</v>
      </c>
      <c r="BO109" s="522" t="e">
        <f ca="1">+IF(AND(ISNUMBER(OFFSET('Hygiene Data'!$I$5,0,10*ROW('Hygiene Data'!I103))),'Data Summary'!ED109="Yes"),OFFSET('Hygiene Data'!$I$5,0,10*ROW('Hygiene Data'!I103)),NA())</f>
        <v>#N/A</v>
      </c>
      <c r="BP109" s="522" t="e">
        <f ca="1">+IF(AND(ISNUMBER(OFFSET('Hygiene Data'!$I$7,0,10*ROW('Hygiene Data'!I103))),'Data Summary'!EE109="Yes"),OFFSET('Hygiene Data'!$I$7,0,10*ROW('Hygiene Data'!I103)),NA())</f>
        <v>#N/A</v>
      </c>
      <c r="BQ109" s="522" t="e">
        <f ca="1">+IF(AND(ISNUMBER(OFFSET('Hygiene Data'!$I$9,0,10*ROW('Hygiene Data'!I103))),'Data Summary'!EF109="Yes"),OFFSET('Hygiene Data'!$I$9,0,10*ROW('Hygiene Data'!I103)),NA())</f>
        <v>#N/A</v>
      </c>
    </row>
    <row r="110" spans="1:69" x14ac:dyDescent="0.25">
      <c r="A110" s="518" t="e">
        <f ca="1">+RIGHT('Data Summary'!A110,LEN('Data Summary'!A110)-9)</f>
        <v>#VALUE!</v>
      </c>
      <c r="B110" s="492" t="str">
        <f ca="1">+IF(ISTEXT('Data Summary'!B110),'Data Summary'!B110,"")</f>
        <v/>
      </c>
      <c r="C110" s="519" t="e">
        <f ca="1">+VALUE('Data Summary'!C110)</f>
        <v>#VALUE!</v>
      </c>
      <c r="D110" s="520" t="e">
        <f ca="1">+IF(AND(ISNUMBER(OFFSET('Water Data'!$D$4,0,10*ROW('Water Data'!D104))),'Data Summary'!BS110="Yes"),100-OFFSET('Water Data'!$D$4,0,10*ROW('Water Data'!D104)),NA())</f>
        <v>#N/A</v>
      </c>
      <c r="E110" s="520" t="e">
        <f ca="1">+IF(AND(ISNUMBER(OFFSET('Water Data'!$D$6,0,10*ROW('Water Data'!D104))),'Data Summary'!BT110="Yes"),OFFSET('Water Data'!$D$6,0,10*ROW('Water Data'!D104)),NA())</f>
        <v>#N/A</v>
      </c>
      <c r="F110" s="520" t="e">
        <f ca="1">+IF(AND(ISNUMBER(OFFSET('Water Data'!$D$9,0,10*ROW('Water Data'!D104))),'Data Summary'!BU110="Yes"),OFFSET('Water Data'!$D$9,0,10*ROW('Water Data'!D104)),NA())</f>
        <v>#N/A</v>
      </c>
      <c r="G110" s="520" t="e">
        <f ca="1">+IF(AND(ISNUMBER(OFFSET('Water Data'!$E$4,0,10*ROW('Water Data'!E104))),'Data Summary'!BV110="Yes"),100-OFFSET('Water Data'!$E$4,0,10*ROW('Water Data'!E104)),NA())</f>
        <v>#N/A</v>
      </c>
      <c r="H110" s="520" t="e">
        <f ca="1">+IF(AND(ISNUMBER(OFFSET('Water Data'!$E$6,0,10*ROW('Water Data'!E104))),'Data Summary'!BW110="Yes"),OFFSET('Water Data'!$E$6,0,10*ROW('Water Data'!E104)),NA())</f>
        <v>#N/A</v>
      </c>
      <c r="I110" s="520" t="e">
        <f ca="1">+IF(AND(ISNUMBER(OFFSET('Water Data'!$E$9,0,10*ROW('Water Data'!E104))),'Data Summary'!BX110="Yes"),OFFSET('Water Data'!$E$9,0,10*ROW('Water Data'!E104)),NA())</f>
        <v>#N/A</v>
      </c>
      <c r="J110" s="520" t="e">
        <f ca="1">+IF(AND(ISNUMBER(OFFSET('Water Data'!$F$4,0,10*ROW('Water Data'!F104))),'Data Summary'!BY110="Yes"),100-OFFSET('Water Data'!$F$4,0,10*ROW('Water Data'!F104)),NA())</f>
        <v>#N/A</v>
      </c>
      <c r="K110" s="520" t="e">
        <f ca="1">+IF(AND(ISNUMBER(OFFSET('Water Data'!$F$6,0,10*ROW('Water Data'!F104))),'Data Summary'!BZ110="Yes"),OFFSET('Water Data'!$F$6,0,10*ROW('Water Data'!F104)),NA())</f>
        <v>#N/A</v>
      </c>
      <c r="L110" s="520" t="e">
        <f ca="1">+IF(AND(ISNUMBER(OFFSET('Water Data'!$F$9,0,10*ROW('Water Data'!F104))),'Data Summary'!CA110="Yes"),OFFSET('Water Data'!$F$9,0,10*ROW('Water Data'!F104)),NA())</f>
        <v>#N/A</v>
      </c>
      <c r="M110" s="520" t="e">
        <f ca="1">+IF(AND(ISNUMBER(OFFSET('Water Data'!$G$4,0,10*ROW('Water Data'!G104))),'Data Summary'!CB110="Yes"),100-OFFSET('Water Data'!$G$4,0,10*ROW('Water Data'!G104)),NA())</f>
        <v>#N/A</v>
      </c>
      <c r="N110" s="520" t="e">
        <f ca="1">+IF(AND(ISNUMBER(OFFSET('Water Data'!$G$6,0,10*ROW('Water Data'!G104))),'Data Summary'!CC110="Yes"),OFFSET('Water Data'!$G$6,0,10*ROW('Water Data'!G104)),NA())</f>
        <v>#N/A</v>
      </c>
      <c r="O110" s="520" t="e">
        <f ca="1">+IF(AND(ISNUMBER(OFFSET('Water Data'!$G$9,0,10*ROW('Water Data'!G104))),'Data Summary'!CD110="Yes"),OFFSET('Water Data'!$G$9,0,10*ROW('Water Data'!G104)),NA())</f>
        <v>#N/A</v>
      </c>
      <c r="P110" s="520" t="e">
        <f ca="1">+IF(AND(ISNUMBER(OFFSET('Water Data'!$H$4,0,10*ROW('Water Data'!H104))),'Data Summary'!CE110="Yes"),100-OFFSET('Water Data'!$H$4,0,10*ROW('Water Data'!H104)),NA())</f>
        <v>#N/A</v>
      </c>
      <c r="Q110" s="520" t="e">
        <f ca="1">+IF(AND(ISNUMBER(OFFSET('Water Data'!$H$6,0,10*ROW('Water Data'!H104))),'Data Summary'!CF110="Yes"),OFFSET('Water Data'!$H$6,0,10*ROW('Water Data'!H104)),NA())</f>
        <v>#N/A</v>
      </c>
      <c r="R110" s="520" t="e">
        <f ca="1">+IF(AND(ISNUMBER(OFFSET('Water Data'!$H$9,0,10*ROW('Water Data'!H104))),'Data Summary'!CG110="Yes"),OFFSET('Water Data'!$H$9,0,10*ROW('Water Data'!H104)),NA())</f>
        <v>#N/A</v>
      </c>
      <c r="S110" s="520" t="e">
        <f ca="1">+IF(AND(ISNUMBER(OFFSET('Water Data'!$I$4,0,10*ROW('Water Data'!I104))),'Data Summary'!CH110="Yes"),100-OFFSET('Water Data'!$I$4,0,10*ROW('Water Data'!I104)),NA())</f>
        <v>#N/A</v>
      </c>
      <c r="T110" s="520" t="e">
        <f ca="1">+IF(AND(ISNUMBER(OFFSET('Water Data'!$I$6,0,10*ROW('Water Data'!I104))),'Data Summary'!CI110="Yes"),OFFSET('Water Data'!$I$6,0,10*ROW('Water Data'!I104)),NA())</f>
        <v>#N/A</v>
      </c>
      <c r="U110" s="520" t="e">
        <f ca="1">+IF(AND(ISNUMBER(OFFSET('Water Data'!$I$9,0,10*ROW('Water Data'!I104))),'Data Summary'!CJ110="Yes"),OFFSET('Water Data'!$I$9,0,10*ROW('Water Data'!I104)),NA())</f>
        <v>#N/A</v>
      </c>
      <c r="V110" s="521" t="e">
        <f ca="1">+IF(AND(ISNUMBER(OFFSET('Sanitation Data'!$D$4,0,10*ROW('Sanitation Data'!D104))),'Data Summary'!CK110="Yes"),100-OFFSET('Sanitation Data'!$D$4,0,10*ROW('Sanitation Data'!D104)),NA())</f>
        <v>#N/A</v>
      </c>
      <c r="W110" s="521" t="e">
        <f ca="1">+IF(AND(ISNUMBER(OFFSET('Sanitation Data'!$D$6,0,10*ROW('Sanitation Data'!D104))),'Data Summary'!CL110="Yes"),OFFSET('Sanitation Data'!$D$6,0,10*ROW('Sanitation Data'!D104)),NA())</f>
        <v>#N/A</v>
      </c>
      <c r="X110" s="521" t="e">
        <f ca="1">+IF(AND(ISNUMBER(OFFSET('Sanitation Data'!$D$10,0,10*ROW('Sanitation Data'!D104))),'Data Summary'!CM110="Yes"),OFFSET('Sanitation Data'!$D$10,0,10*ROW('Sanitation Data'!D104)),NA())</f>
        <v>#N/A</v>
      </c>
      <c r="Y110" s="521" t="e">
        <f ca="1">+IF(AND(ISNUMBER(OFFSET('Sanitation Data'!$D$11,0,10*ROW('Sanitation Data'!D104))),'Data Summary'!CN110="Yes"),OFFSET('Sanitation Data'!$D$11,0,10*ROW('Sanitation Data'!D104)),NA())</f>
        <v>#N/A</v>
      </c>
      <c r="Z110" s="521" t="e">
        <f ca="1">+IF(AND(ISNUMBER(OFFSET('Sanitation Data'!$D$12,0,10*ROW('Sanitation Data'!D104))),'Data Summary'!CO110="Yes"),OFFSET('Sanitation Data'!$D$12,0,10*ROW('Sanitation Data'!D104)),NA())</f>
        <v>#N/A</v>
      </c>
      <c r="AA110" s="521" t="e">
        <f ca="1">+IF(AND(ISNUMBER(OFFSET('Sanitation Data'!$E$4,0,10*ROW('Sanitation Data'!E104))),'Data Summary'!CP110="Yes"),100-OFFSET('Sanitation Data'!$E$4,0,10*ROW('Sanitation Data'!E104)),NA())</f>
        <v>#N/A</v>
      </c>
      <c r="AB110" s="521" t="e">
        <f ca="1">+IF(AND(ISNUMBER(OFFSET('Sanitation Data'!$E$6,0,10*ROW('Sanitation Data'!E104))),'Data Summary'!CQ110="Yes"),OFFSET('Sanitation Data'!$E$6,0,10*ROW('Sanitation Data'!E104)),NA())</f>
        <v>#N/A</v>
      </c>
      <c r="AC110" s="521" t="e">
        <f ca="1">+IF(AND(ISNUMBER(OFFSET('Sanitation Data'!$E$10,0,10*ROW('Sanitation Data'!E104))),'Data Summary'!CR110="Yes"),OFFSET('Sanitation Data'!$E$10,0,10*ROW('Sanitation Data'!E104)),NA())</f>
        <v>#N/A</v>
      </c>
      <c r="AD110" s="521" t="e">
        <f ca="1">+IF(AND(ISNUMBER(OFFSET('Sanitation Data'!$E$11,0,10*ROW('Sanitation Data'!E104))),'Data Summary'!CS110="Yes"),OFFSET('Sanitation Data'!$E$11,0,10*ROW('Sanitation Data'!E104)),NA())</f>
        <v>#N/A</v>
      </c>
      <c r="AE110" s="521" t="e">
        <f ca="1">+IF(AND(ISNUMBER(OFFSET('Sanitation Data'!$E$12,0,10*ROW('Sanitation Data'!E104))),'Data Summary'!CT110="Yes"),OFFSET('Sanitation Data'!$E$12,0,10*ROW('Sanitation Data'!E104)),NA())</f>
        <v>#N/A</v>
      </c>
      <c r="AF110" s="521" t="e">
        <f ca="1">+IF(AND(ISNUMBER(OFFSET('Sanitation Data'!$F$4,0,10*ROW('Sanitation Data'!F104))),'Data Summary'!CU110="Yes"),100-OFFSET('Sanitation Data'!$F$4,0,10*ROW('Sanitation Data'!F104)),NA())</f>
        <v>#N/A</v>
      </c>
      <c r="AG110" s="521" t="e">
        <f ca="1">+IF(AND(ISNUMBER(OFFSET('Sanitation Data'!$F$6,0,10*ROW('Sanitation Data'!F104))),'Data Summary'!CV110="Yes"),OFFSET('Sanitation Data'!$F$6,0,10*ROW('Sanitation Data'!F104)),NA())</f>
        <v>#N/A</v>
      </c>
      <c r="AH110" s="521" t="e">
        <f ca="1">+IF(AND(ISNUMBER(OFFSET('Sanitation Data'!$F$10,0,10*ROW('Sanitation Data'!F104))),'Data Summary'!CW110="Yes"),OFFSET('Sanitation Data'!$F$10,0,10*ROW('Sanitation Data'!F104)),NA())</f>
        <v>#N/A</v>
      </c>
      <c r="AI110" s="521" t="e">
        <f ca="1">+IF(AND(ISNUMBER(OFFSET('Sanitation Data'!$F$11,0,10*ROW('Sanitation Data'!F104))),'Data Summary'!CX110="Yes"),OFFSET('Sanitation Data'!$F$11,0,10*ROW('Sanitation Data'!F104)),NA())</f>
        <v>#N/A</v>
      </c>
      <c r="AJ110" s="521" t="e">
        <f ca="1">+IF(AND(ISNUMBER(OFFSET('Sanitation Data'!$F$12,0,10*ROW('Sanitation Data'!F104))),'Data Summary'!CY110="Yes"),OFFSET('Sanitation Data'!$F$12,0,10*ROW('Sanitation Data'!F104)),NA())</f>
        <v>#N/A</v>
      </c>
      <c r="AK110" s="521" t="e">
        <f ca="1">+IF(AND(ISNUMBER(OFFSET('Sanitation Data'!$G$4,0,10*ROW('Sanitation Data'!G104))),'Data Summary'!CZ110="Yes"),100-OFFSET('Sanitation Data'!$G$4,0,10*ROW('Sanitation Data'!G104)),NA())</f>
        <v>#N/A</v>
      </c>
      <c r="AL110" s="521" t="e">
        <f ca="1">+IF(AND(ISNUMBER(OFFSET('Sanitation Data'!$G$6,0,10*ROW('Sanitation Data'!G104))),'Data Summary'!DA110="Yes"),OFFSET('Sanitation Data'!$G$6,0,10*ROW('Sanitation Data'!G104)),NA())</f>
        <v>#N/A</v>
      </c>
      <c r="AM110" s="521" t="e">
        <f ca="1">+IF(AND(ISNUMBER(OFFSET('Sanitation Data'!$G$10,0,10*ROW('Sanitation Data'!G104))),'Data Summary'!DB110="Yes"),OFFSET('Sanitation Data'!$G$10,0,10*ROW('Sanitation Data'!G104)),NA())</f>
        <v>#N/A</v>
      </c>
      <c r="AN110" s="521" t="e">
        <f ca="1">+IF(AND(ISNUMBER(OFFSET('Sanitation Data'!$G$11,0,10*ROW('Sanitation Data'!G104))),'Data Summary'!DC110="Yes"),OFFSET('Sanitation Data'!$G$11,0,10*ROW('Sanitation Data'!G104)),NA())</f>
        <v>#N/A</v>
      </c>
      <c r="AO110" s="521" t="e">
        <f ca="1">+IF(AND(ISNUMBER(OFFSET('Sanitation Data'!$G$12,0,10*ROW('Sanitation Data'!G104))),'Data Summary'!DD110="Yes"),OFFSET('Sanitation Data'!$G$12,0,10*ROW('Sanitation Data'!G104)),NA())</f>
        <v>#N/A</v>
      </c>
      <c r="AP110" s="521" t="e">
        <f ca="1">+IF(AND(ISNUMBER(OFFSET('Sanitation Data'!$H$4,0,10*ROW('Sanitation Data'!H104))),'Data Summary'!DE110="Yes"),100-OFFSET('Sanitation Data'!$H$4,0,10*ROW('Sanitation Data'!H104)),NA())</f>
        <v>#N/A</v>
      </c>
      <c r="AQ110" s="521" t="e">
        <f ca="1">+IF(AND(ISNUMBER(OFFSET('Sanitation Data'!$H$6,0,10*ROW('Sanitation Data'!H104))),'Data Summary'!DF110="Yes"),OFFSET('Sanitation Data'!$H$6,0,10*ROW('Sanitation Data'!H104)),NA())</f>
        <v>#N/A</v>
      </c>
      <c r="AR110" s="521" t="e">
        <f ca="1">+IF(AND(ISNUMBER(OFFSET('Sanitation Data'!$H$10,0,10*ROW('Sanitation Data'!H104))),'Data Summary'!DG110="Yes"),OFFSET('Sanitation Data'!$H$10,0,10*ROW('Sanitation Data'!H104)),NA())</f>
        <v>#N/A</v>
      </c>
      <c r="AS110" s="521" t="e">
        <f ca="1">+IF(AND(ISNUMBER(OFFSET('Sanitation Data'!$H$11,0,10*ROW('Sanitation Data'!H104))),'Data Summary'!DH110="Yes"),OFFSET('Sanitation Data'!$H$11,0,10*ROW('Sanitation Data'!H104)),NA())</f>
        <v>#N/A</v>
      </c>
      <c r="AT110" s="521" t="e">
        <f ca="1">+IF(AND(ISNUMBER(OFFSET('Sanitation Data'!$H$12,0,10*ROW('Sanitation Data'!H104))),'Data Summary'!DI110="Yes"),OFFSET('Sanitation Data'!$H$12,0,10*ROW('Sanitation Data'!H104)),NA())</f>
        <v>#N/A</v>
      </c>
      <c r="AU110" s="521" t="e">
        <f ca="1">+IF(AND(ISNUMBER(OFFSET('Sanitation Data'!$I$4,0,10*ROW('Sanitation Data'!I104))),'Data Summary'!DJ110="Yes"),100-OFFSET('Sanitation Data'!$I$4,0,10*ROW('Sanitation Data'!I104)),NA())</f>
        <v>#N/A</v>
      </c>
      <c r="AV110" s="521" t="e">
        <f ca="1">+IF(AND(ISNUMBER(OFFSET('Sanitation Data'!$I$6,0,10*ROW('Sanitation Data'!I104))),'Data Summary'!DK110="Yes"),OFFSET('Sanitation Data'!$I$6,0,10*ROW('Sanitation Data'!I104)),NA())</f>
        <v>#N/A</v>
      </c>
      <c r="AW110" s="521" t="e">
        <f ca="1">+IF(AND(ISNUMBER(OFFSET('Sanitation Data'!$I$10,0,10*ROW('Sanitation Data'!I104))),'Data Summary'!DL110="Yes"),OFFSET('Sanitation Data'!$I$10,0,10*ROW('Sanitation Data'!I104)),NA())</f>
        <v>#N/A</v>
      </c>
      <c r="AX110" s="521" t="e">
        <f ca="1">+IF(AND(ISNUMBER(OFFSET('Sanitation Data'!$I$11,0,10*ROW('Sanitation Data'!I104))),'Data Summary'!DM110="Yes"),OFFSET('Sanitation Data'!$I$11,0,10*ROW('Sanitation Data'!I104)),NA())</f>
        <v>#N/A</v>
      </c>
      <c r="AY110" s="521" t="e">
        <f ca="1">+IF(AND(ISNUMBER(OFFSET('Sanitation Data'!$I$12,0,10*ROW('Sanitation Data'!I104))),'Data Summary'!DN110="Yes"),OFFSET('Sanitation Data'!$I$12,0,10*ROW('Sanitation Data'!I104)),NA())</f>
        <v>#N/A</v>
      </c>
      <c r="AZ110" s="522" t="e">
        <f ca="1">+IF(AND(ISNUMBER(OFFSET('Hygiene Data'!$D$5,0,10*ROW('Hygiene Data'!D104))),'Data Summary'!DO110="Yes"),OFFSET('Hygiene Data'!$D$5,0,10*ROW('Hygiene Data'!D104)),NA())</f>
        <v>#N/A</v>
      </c>
      <c r="BA110" s="522" t="e">
        <f ca="1">+IF(AND(ISNUMBER(OFFSET('Hygiene Data'!$D$7,0,10*ROW('Hygiene Data'!D104))),'Data Summary'!DP110="Yes"),OFFSET('Hygiene Data'!$D$7,0,10*ROW('Hygiene Data'!D104)),NA())</f>
        <v>#N/A</v>
      </c>
      <c r="BB110" s="522" t="e">
        <f ca="1">+IF(AND(ISNUMBER(OFFSET('Hygiene Data'!$D$9,0,10*ROW('Hygiene Data'!D104))),'Data Summary'!DQ110="Yes"),OFFSET('Hygiene Data'!$D$9,0,10*ROW('Hygiene Data'!D104)),NA())</f>
        <v>#N/A</v>
      </c>
      <c r="BC110" s="522" t="e">
        <f ca="1">+IF(AND(ISNUMBER(OFFSET('Hygiene Data'!$E$5,0,10*ROW('Hygiene Data'!E104))),'Data Summary'!DR110="Yes"),OFFSET('Hygiene Data'!$E$5,0,10*ROW('Hygiene Data'!E104)),NA())</f>
        <v>#N/A</v>
      </c>
      <c r="BD110" s="522" t="e">
        <f ca="1">+IF(AND(ISNUMBER(OFFSET('Hygiene Data'!$E$7,0,10*ROW('Hygiene Data'!E104))),'Data Summary'!DS110="Yes"),OFFSET('Hygiene Data'!$E$7,0,10*ROW('Hygiene Data'!E104)),NA())</f>
        <v>#N/A</v>
      </c>
      <c r="BE110" s="522" t="e">
        <f ca="1">+IF(AND(ISNUMBER(OFFSET('Hygiene Data'!$E$9,0,10*ROW('Hygiene Data'!E104))),'Data Summary'!DT110="Yes"),OFFSET('Hygiene Data'!$E$9,0,10*ROW('Hygiene Data'!E104)),NA())</f>
        <v>#N/A</v>
      </c>
      <c r="BF110" s="522" t="e">
        <f ca="1">+IF(AND(ISNUMBER(OFFSET('Hygiene Data'!$F$5,0,10*ROW('Hygiene Data'!F104))),'Data Summary'!DU110="Yes"),OFFSET('Hygiene Data'!$F$5,0,10*ROW('Hygiene Data'!F104)),NA())</f>
        <v>#N/A</v>
      </c>
      <c r="BG110" s="522" t="e">
        <f ca="1">+IF(AND(ISNUMBER(OFFSET('Hygiene Data'!$F$7,0,10*ROW('Hygiene Data'!F104))),'Data Summary'!DV110="Yes"),OFFSET('Hygiene Data'!$F$7,0,10*ROW('Hygiene Data'!F104)),NA())</f>
        <v>#N/A</v>
      </c>
      <c r="BH110" s="522" t="e">
        <f ca="1">+IF(AND(ISNUMBER(OFFSET('Hygiene Data'!$F$9,0,10*ROW('Hygiene Data'!F104))),'Data Summary'!DW110="Yes"),OFFSET('Hygiene Data'!$F$9,0,10*ROW('Hygiene Data'!F104)),NA())</f>
        <v>#N/A</v>
      </c>
      <c r="BI110" s="522" t="e">
        <f ca="1">+IF(AND(ISNUMBER(OFFSET('Hygiene Data'!$G$5,0,10*ROW('Hygiene Data'!G104))),'Data Summary'!DX110="Yes"),OFFSET('Hygiene Data'!$G$5,0,10*ROW('Hygiene Data'!G104)),NA())</f>
        <v>#N/A</v>
      </c>
      <c r="BJ110" s="522" t="e">
        <f ca="1">+IF(AND(ISNUMBER(OFFSET('Hygiene Data'!$G$7,0,10*ROW('Hygiene Data'!G104))),'Data Summary'!DY110="Yes"),OFFSET('Hygiene Data'!$G$7,0,10*ROW('Hygiene Data'!G104)),NA())</f>
        <v>#N/A</v>
      </c>
      <c r="BK110" s="522" t="e">
        <f ca="1">+IF(AND(ISNUMBER(OFFSET('Hygiene Data'!$G$9,0,10*ROW('Hygiene Data'!G104))),'Data Summary'!DZ110="Yes"),OFFSET('Hygiene Data'!$G$9,0,10*ROW('Hygiene Data'!G104)),NA())</f>
        <v>#N/A</v>
      </c>
      <c r="BL110" s="522" t="e">
        <f ca="1">+IF(AND(ISNUMBER(OFFSET('Hygiene Data'!$H$5,0,10*ROW('Hygiene Data'!H104))),'Data Summary'!EA110="Yes"),OFFSET('Hygiene Data'!$H$5,0,10*ROW('Hygiene Data'!H104)),NA())</f>
        <v>#N/A</v>
      </c>
      <c r="BM110" s="522" t="e">
        <f ca="1">+IF(AND(ISNUMBER(OFFSET('Hygiene Data'!$H$7,0,10*ROW('Hygiene Data'!H104))),'Data Summary'!EB110="Yes"),OFFSET('Hygiene Data'!$H$7,0,10*ROW('Hygiene Data'!H104)),NA())</f>
        <v>#N/A</v>
      </c>
      <c r="BN110" s="522" t="e">
        <f ca="1">+IF(AND(ISNUMBER(OFFSET('Hygiene Data'!$H$9,0,10*ROW('Hygiene Data'!H104))),'Data Summary'!EC110="Yes"),OFFSET('Hygiene Data'!$H$9,0,10*ROW('Hygiene Data'!H104)),NA())</f>
        <v>#N/A</v>
      </c>
      <c r="BO110" s="522" t="e">
        <f ca="1">+IF(AND(ISNUMBER(OFFSET('Hygiene Data'!$I$5,0,10*ROW('Hygiene Data'!I104))),'Data Summary'!ED110="Yes"),OFFSET('Hygiene Data'!$I$5,0,10*ROW('Hygiene Data'!I104)),NA())</f>
        <v>#N/A</v>
      </c>
      <c r="BP110" s="522" t="e">
        <f ca="1">+IF(AND(ISNUMBER(OFFSET('Hygiene Data'!$I$7,0,10*ROW('Hygiene Data'!I104))),'Data Summary'!EE110="Yes"),OFFSET('Hygiene Data'!$I$7,0,10*ROW('Hygiene Data'!I104)),NA())</f>
        <v>#N/A</v>
      </c>
      <c r="BQ110" s="522" t="e">
        <f ca="1">+IF(AND(ISNUMBER(OFFSET('Hygiene Data'!$I$9,0,10*ROW('Hygiene Data'!I104))),'Data Summary'!EF110="Yes"),OFFSET('Hygiene Data'!$I$9,0,10*ROW('Hygiene Data'!I104)),NA())</f>
        <v>#N/A</v>
      </c>
    </row>
    <row r="111" spans="1:69" x14ac:dyDescent="0.25">
      <c r="A111" s="518" t="e">
        <f ca="1">+RIGHT('Data Summary'!A111,LEN('Data Summary'!A111)-9)</f>
        <v>#VALUE!</v>
      </c>
      <c r="B111" s="492" t="str">
        <f ca="1">+IF(ISTEXT('Data Summary'!B111),'Data Summary'!B111,"")</f>
        <v/>
      </c>
      <c r="C111" s="519" t="e">
        <f ca="1">+VALUE('Data Summary'!C111)</f>
        <v>#VALUE!</v>
      </c>
      <c r="D111" s="520" t="e">
        <f ca="1">+IF(AND(ISNUMBER(OFFSET('Water Data'!$D$4,0,10*ROW('Water Data'!D105))),'Data Summary'!BS111="Yes"),100-OFFSET('Water Data'!$D$4,0,10*ROW('Water Data'!D105)),NA())</f>
        <v>#N/A</v>
      </c>
      <c r="E111" s="520" t="e">
        <f ca="1">+IF(AND(ISNUMBER(OFFSET('Water Data'!$D$6,0,10*ROW('Water Data'!D105))),'Data Summary'!BT111="Yes"),OFFSET('Water Data'!$D$6,0,10*ROW('Water Data'!D105)),NA())</f>
        <v>#N/A</v>
      </c>
      <c r="F111" s="520" t="e">
        <f ca="1">+IF(AND(ISNUMBER(OFFSET('Water Data'!$D$9,0,10*ROW('Water Data'!D105))),'Data Summary'!BU111="Yes"),OFFSET('Water Data'!$D$9,0,10*ROW('Water Data'!D105)),NA())</f>
        <v>#N/A</v>
      </c>
      <c r="G111" s="520" t="e">
        <f ca="1">+IF(AND(ISNUMBER(OFFSET('Water Data'!$E$4,0,10*ROW('Water Data'!E105))),'Data Summary'!BV111="Yes"),100-OFFSET('Water Data'!$E$4,0,10*ROW('Water Data'!E105)),NA())</f>
        <v>#N/A</v>
      </c>
      <c r="H111" s="520" t="e">
        <f ca="1">+IF(AND(ISNUMBER(OFFSET('Water Data'!$E$6,0,10*ROW('Water Data'!E105))),'Data Summary'!BW111="Yes"),OFFSET('Water Data'!$E$6,0,10*ROW('Water Data'!E105)),NA())</f>
        <v>#N/A</v>
      </c>
      <c r="I111" s="520" t="e">
        <f ca="1">+IF(AND(ISNUMBER(OFFSET('Water Data'!$E$9,0,10*ROW('Water Data'!E105))),'Data Summary'!BX111="Yes"),OFFSET('Water Data'!$E$9,0,10*ROW('Water Data'!E105)),NA())</f>
        <v>#N/A</v>
      </c>
      <c r="J111" s="520" t="e">
        <f ca="1">+IF(AND(ISNUMBER(OFFSET('Water Data'!$F$4,0,10*ROW('Water Data'!F105))),'Data Summary'!BY111="Yes"),100-OFFSET('Water Data'!$F$4,0,10*ROW('Water Data'!F105)),NA())</f>
        <v>#N/A</v>
      </c>
      <c r="K111" s="520" t="e">
        <f ca="1">+IF(AND(ISNUMBER(OFFSET('Water Data'!$F$6,0,10*ROW('Water Data'!F105))),'Data Summary'!BZ111="Yes"),OFFSET('Water Data'!$F$6,0,10*ROW('Water Data'!F105)),NA())</f>
        <v>#N/A</v>
      </c>
      <c r="L111" s="520" t="e">
        <f ca="1">+IF(AND(ISNUMBER(OFFSET('Water Data'!$F$9,0,10*ROW('Water Data'!F105))),'Data Summary'!CA111="Yes"),OFFSET('Water Data'!$F$9,0,10*ROW('Water Data'!F105)),NA())</f>
        <v>#N/A</v>
      </c>
      <c r="M111" s="520" t="e">
        <f ca="1">+IF(AND(ISNUMBER(OFFSET('Water Data'!$G$4,0,10*ROW('Water Data'!G105))),'Data Summary'!CB111="Yes"),100-OFFSET('Water Data'!$G$4,0,10*ROW('Water Data'!G105)),NA())</f>
        <v>#N/A</v>
      </c>
      <c r="N111" s="520" t="e">
        <f ca="1">+IF(AND(ISNUMBER(OFFSET('Water Data'!$G$6,0,10*ROW('Water Data'!G105))),'Data Summary'!CC111="Yes"),OFFSET('Water Data'!$G$6,0,10*ROW('Water Data'!G105)),NA())</f>
        <v>#N/A</v>
      </c>
      <c r="O111" s="520" t="e">
        <f ca="1">+IF(AND(ISNUMBER(OFFSET('Water Data'!$G$9,0,10*ROW('Water Data'!G105))),'Data Summary'!CD111="Yes"),OFFSET('Water Data'!$G$9,0,10*ROW('Water Data'!G105)),NA())</f>
        <v>#N/A</v>
      </c>
      <c r="P111" s="520" t="e">
        <f ca="1">+IF(AND(ISNUMBER(OFFSET('Water Data'!$H$4,0,10*ROW('Water Data'!H105))),'Data Summary'!CE111="Yes"),100-OFFSET('Water Data'!$H$4,0,10*ROW('Water Data'!H105)),NA())</f>
        <v>#N/A</v>
      </c>
      <c r="Q111" s="520" t="e">
        <f ca="1">+IF(AND(ISNUMBER(OFFSET('Water Data'!$H$6,0,10*ROW('Water Data'!H105))),'Data Summary'!CF111="Yes"),OFFSET('Water Data'!$H$6,0,10*ROW('Water Data'!H105)),NA())</f>
        <v>#N/A</v>
      </c>
      <c r="R111" s="520" t="e">
        <f ca="1">+IF(AND(ISNUMBER(OFFSET('Water Data'!$H$9,0,10*ROW('Water Data'!H105))),'Data Summary'!CG111="Yes"),OFFSET('Water Data'!$H$9,0,10*ROW('Water Data'!H105)),NA())</f>
        <v>#N/A</v>
      </c>
      <c r="S111" s="520" t="e">
        <f ca="1">+IF(AND(ISNUMBER(OFFSET('Water Data'!$I$4,0,10*ROW('Water Data'!I105))),'Data Summary'!CH111="Yes"),100-OFFSET('Water Data'!$I$4,0,10*ROW('Water Data'!I105)),NA())</f>
        <v>#N/A</v>
      </c>
      <c r="T111" s="520" t="e">
        <f ca="1">+IF(AND(ISNUMBER(OFFSET('Water Data'!$I$6,0,10*ROW('Water Data'!I105))),'Data Summary'!CI111="Yes"),OFFSET('Water Data'!$I$6,0,10*ROW('Water Data'!I105)),NA())</f>
        <v>#N/A</v>
      </c>
      <c r="U111" s="520" t="e">
        <f ca="1">+IF(AND(ISNUMBER(OFFSET('Water Data'!$I$9,0,10*ROW('Water Data'!I105))),'Data Summary'!CJ111="Yes"),OFFSET('Water Data'!$I$9,0,10*ROW('Water Data'!I105)),NA())</f>
        <v>#N/A</v>
      </c>
      <c r="V111" s="521" t="e">
        <f ca="1">+IF(AND(ISNUMBER(OFFSET('Sanitation Data'!$D$4,0,10*ROW('Sanitation Data'!D105))),'Data Summary'!CK111="Yes"),100-OFFSET('Sanitation Data'!$D$4,0,10*ROW('Sanitation Data'!D105)),NA())</f>
        <v>#N/A</v>
      </c>
      <c r="W111" s="521" t="e">
        <f ca="1">+IF(AND(ISNUMBER(OFFSET('Sanitation Data'!$D$6,0,10*ROW('Sanitation Data'!D105))),'Data Summary'!CL111="Yes"),OFFSET('Sanitation Data'!$D$6,0,10*ROW('Sanitation Data'!D105)),NA())</f>
        <v>#N/A</v>
      </c>
      <c r="X111" s="521" t="e">
        <f ca="1">+IF(AND(ISNUMBER(OFFSET('Sanitation Data'!$D$10,0,10*ROW('Sanitation Data'!D105))),'Data Summary'!CM111="Yes"),OFFSET('Sanitation Data'!$D$10,0,10*ROW('Sanitation Data'!D105)),NA())</f>
        <v>#N/A</v>
      </c>
      <c r="Y111" s="521" t="e">
        <f ca="1">+IF(AND(ISNUMBER(OFFSET('Sanitation Data'!$D$11,0,10*ROW('Sanitation Data'!D105))),'Data Summary'!CN111="Yes"),OFFSET('Sanitation Data'!$D$11,0,10*ROW('Sanitation Data'!D105)),NA())</f>
        <v>#N/A</v>
      </c>
      <c r="Z111" s="521" t="e">
        <f ca="1">+IF(AND(ISNUMBER(OFFSET('Sanitation Data'!$D$12,0,10*ROW('Sanitation Data'!D105))),'Data Summary'!CO111="Yes"),OFFSET('Sanitation Data'!$D$12,0,10*ROW('Sanitation Data'!D105)),NA())</f>
        <v>#N/A</v>
      </c>
      <c r="AA111" s="521" t="e">
        <f ca="1">+IF(AND(ISNUMBER(OFFSET('Sanitation Data'!$E$4,0,10*ROW('Sanitation Data'!E105))),'Data Summary'!CP111="Yes"),100-OFFSET('Sanitation Data'!$E$4,0,10*ROW('Sanitation Data'!E105)),NA())</f>
        <v>#N/A</v>
      </c>
      <c r="AB111" s="521" t="e">
        <f ca="1">+IF(AND(ISNUMBER(OFFSET('Sanitation Data'!$E$6,0,10*ROW('Sanitation Data'!E105))),'Data Summary'!CQ111="Yes"),OFFSET('Sanitation Data'!$E$6,0,10*ROW('Sanitation Data'!E105)),NA())</f>
        <v>#N/A</v>
      </c>
      <c r="AC111" s="521" t="e">
        <f ca="1">+IF(AND(ISNUMBER(OFFSET('Sanitation Data'!$E$10,0,10*ROW('Sanitation Data'!E105))),'Data Summary'!CR111="Yes"),OFFSET('Sanitation Data'!$E$10,0,10*ROW('Sanitation Data'!E105)),NA())</f>
        <v>#N/A</v>
      </c>
      <c r="AD111" s="521" t="e">
        <f ca="1">+IF(AND(ISNUMBER(OFFSET('Sanitation Data'!$E$11,0,10*ROW('Sanitation Data'!E105))),'Data Summary'!CS111="Yes"),OFFSET('Sanitation Data'!$E$11,0,10*ROW('Sanitation Data'!E105)),NA())</f>
        <v>#N/A</v>
      </c>
      <c r="AE111" s="521" t="e">
        <f ca="1">+IF(AND(ISNUMBER(OFFSET('Sanitation Data'!$E$12,0,10*ROW('Sanitation Data'!E105))),'Data Summary'!CT111="Yes"),OFFSET('Sanitation Data'!$E$12,0,10*ROW('Sanitation Data'!E105)),NA())</f>
        <v>#N/A</v>
      </c>
      <c r="AF111" s="521" t="e">
        <f ca="1">+IF(AND(ISNUMBER(OFFSET('Sanitation Data'!$F$4,0,10*ROW('Sanitation Data'!F105))),'Data Summary'!CU111="Yes"),100-OFFSET('Sanitation Data'!$F$4,0,10*ROW('Sanitation Data'!F105)),NA())</f>
        <v>#N/A</v>
      </c>
      <c r="AG111" s="521" t="e">
        <f ca="1">+IF(AND(ISNUMBER(OFFSET('Sanitation Data'!$F$6,0,10*ROW('Sanitation Data'!F105))),'Data Summary'!CV111="Yes"),OFFSET('Sanitation Data'!$F$6,0,10*ROW('Sanitation Data'!F105)),NA())</f>
        <v>#N/A</v>
      </c>
      <c r="AH111" s="521" t="e">
        <f ca="1">+IF(AND(ISNUMBER(OFFSET('Sanitation Data'!$F$10,0,10*ROW('Sanitation Data'!F105))),'Data Summary'!CW111="Yes"),OFFSET('Sanitation Data'!$F$10,0,10*ROW('Sanitation Data'!F105)),NA())</f>
        <v>#N/A</v>
      </c>
      <c r="AI111" s="521" t="e">
        <f ca="1">+IF(AND(ISNUMBER(OFFSET('Sanitation Data'!$F$11,0,10*ROW('Sanitation Data'!F105))),'Data Summary'!CX111="Yes"),OFFSET('Sanitation Data'!$F$11,0,10*ROW('Sanitation Data'!F105)),NA())</f>
        <v>#N/A</v>
      </c>
      <c r="AJ111" s="521" t="e">
        <f ca="1">+IF(AND(ISNUMBER(OFFSET('Sanitation Data'!$F$12,0,10*ROW('Sanitation Data'!F105))),'Data Summary'!CY111="Yes"),OFFSET('Sanitation Data'!$F$12,0,10*ROW('Sanitation Data'!F105)),NA())</f>
        <v>#N/A</v>
      </c>
      <c r="AK111" s="521" t="e">
        <f ca="1">+IF(AND(ISNUMBER(OFFSET('Sanitation Data'!$G$4,0,10*ROW('Sanitation Data'!G105))),'Data Summary'!CZ111="Yes"),100-OFFSET('Sanitation Data'!$G$4,0,10*ROW('Sanitation Data'!G105)),NA())</f>
        <v>#N/A</v>
      </c>
      <c r="AL111" s="521" t="e">
        <f ca="1">+IF(AND(ISNUMBER(OFFSET('Sanitation Data'!$G$6,0,10*ROW('Sanitation Data'!G105))),'Data Summary'!DA111="Yes"),OFFSET('Sanitation Data'!$G$6,0,10*ROW('Sanitation Data'!G105)),NA())</f>
        <v>#N/A</v>
      </c>
      <c r="AM111" s="521" t="e">
        <f ca="1">+IF(AND(ISNUMBER(OFFSET('Sanitation Data'!$G$10,0,10*ROW('Sanitation Data'!G105))),'Data Summary'!DB111="Yes"),OFFSET('Sanitation Data'!$G$10,0,10*ROW('Sanitation Data'!G105)),NA())</f>
        <v>#N/A</v>
      </c>
      <c r="AN111" s="521" t="e">
        <f ca="1">+IF(AND(ISNUMBER(OFFSET('Sanitation Data'!$G$11,0,10*ROW('Sanitation Data'!G105))),'Data Summary'!DC111="Yes"),OFFSET('Sanitation Data'!$G$11,0,10*ROW('Sanitation Data'!G105)),NA())</f>
        <v>#N/A</v>
      </c>
      <c r="AO111" s="521" t="e">
        <f ca="1">+IF(AND(ISNUMBER(OFFSET('Sanitation Data'!$G$12,0,10*ROW('Sanitation Data'!G105))),'Data Summary'!DD111="Yes"),OFFSET('Sanitation Data'!$G$12,0,10*ROW('Sanitation Data'!G105)),NA())</f>
        <v>#N/A</v>
      </c>
      <c r="AP111" s="521" t="e">
        <f ca="1">+IF(AND(ISNUMBER(OFFSET('Sanitation Data'!$H$4,0,10*ROW('Sanitation Data'!H105))),'Data Summary'!DE111="Yes"),100-OFFSET('Sanitation Data'!$H$4,0,10*ROW('Sanitation Data'!H105)),NA())</f>
        <v>#N/A</v>
      </c>
      <c r="AQ111" s="521" t="e">
        <f ca="1">+IF(AND(ISNUMBER(OFFSET('Sanitation Data'!$H$6,0,10*ROW('Sanitation Data'!H105))),'Data Summary'!DF111="Yes"),OFFSET('Sanitation Data'!$H$6,0,10*ROW('Sanitation Data'!H105)),NA())</f>
        <v>#N/A</v>
      </c>
      <c r="AR111" s="521" t="e">
        <f ca="1">+IF(AND(ISNUMBER(OFFSET('Sanitation Data'!$H$10,0,10*ROW('Sanitation Data'!H105))),'Data Summary'!DG111="Yes"),OFFSET('Sanitation Data'!$H$10,0,10*ROW('Sanitation Data'!H105)),NA())</f>
        <v>#N/A</v>
      </c>
      <c r="AS111" s="521" t="e">
        <f ca="1">+IF(AND(ISNUMBER(OFFSET('Sanitation Data'!$H$11,0,10*ROW('Sanitation Data'!H105))),'Data Summary'!DH111="Yes"),OFFSET('Sanitation Data'!$H$11,0,10*ROW('Sanitation Data'!H105)),NA())</f>
        <v>#N/A</v>
      </c>
      <c r="AT111" s="521" t="e">
        <f ca="1">+IF(AND(ISNUMBER(OFFSET('Sanitation Data'!$H$12,0,10*ROW('Sanitation Data'!H105))),'Data Summary'!DI111="Yes"),OFFSET('Sanitation Data'!$H$12,0,10*ROW('Sanitation Data'!H105)),NA())</f>
        <v>#N/A</v>
      </c>
      <c r="AU111" s="521" t="e">
        <f ca="1">+IF(AND(ISNUMBER(OFFSET('Sanitation Data'!$I$4,0,10*ROW('Sanitation Data'!I105))),'Data Summary'!DJ111="Yes"),100-OFFSET('Sanitation Data'!$I$4,0,10*ROW('Sanitation Data'!I105)),NA())</f>
        <v>#N/A</v>
      </c>
      <c r="AV111" s="521" t="e">
        <f ca="1">+IF(AND(ISNUMBER(OFFSET('Sanitation Data'!$I$6,0,10*ROW('Sanitation Data'!I105))),'Data Summary'!DK111="Yes"),OFFSET('Sanitation Data'!$I$6,0,10*ROW('Sanitation Data'!I105)),NA())</f>
        <v>#N/A</v>
      </c>
      <c r="AW111" s="521" t="e">
        <f ca="1">+IF(AND(ISNUMBER(OFFSET('Sanitation Data'!$I$10,0,10*ROW('Sanitation Data'!I105))),'Data Summary'!DL111="Yes"),OFFSET('Sanitation Data'!$I$10,0,10*ROW('Sanitation Data'!I105)),NA())</f>
        <v>#N/A</v>
      </c>
      <c r="AX111" s="521" t="e">
        <f ca="1">+IF(AND(ISNUMBER(OFFSET('Sanitation Data'!$I$11,0,10*ROW('Sanitation Data'!I105))),'Data Summary'!DM111="Yes"),OFFSET('Sanitation Data'!$I$11,0,10*ROW('Sanitation Data'!I105)),NA())</f>
        <v>#N/A</v>
      </c>
      <c r="AY111" s="521" t="e">
        <f ca="1">+IF(AND(ISNUMBER(OFFSET('Sanitation Data'!$I$12,0,10*ROW('Sanitation Data'!I105))),'Data Summary'!DN111="Yes"),OFFSET('Sanitation Data'!$I$12,0,10*ROW('Sanitation Data'!I105)),NA())</f>
        <v>#N/A</v>
      </c>
      <c r="AZ111" s="522" t="e">
        <f ca="1">+IF(AND(ISNUMBER(OFFSET('Hygiene Data'!$D$5,0,10*ROW('Hygiene Data'!D105))),'Data Summary'!DO111="Yes"),OFFSET('Hygiene Data'!$D$5,0,10*ROW('Hygiene Data'!D105)),NA())</f>
        <v>#N/A</v>
      </c>
      <c r="BA111" s="522" t="e">
        <f ca="1">+IF(AND(ISNUMBER(OFFSET('Hygiene Data'!$D$7,0,10*ROW('Hygiene Data'!D105))),'Data Summary'!DP111="Yes"),OFFSET('Hygiene Data'!$D$7,0,10*ROW('Hygiene Data'!D105)),NA())</f>
        <v>#N/A</v>
      </c>
      <c r="BB111" s="522" t="e">
        <f ca="1">+IF(AND(ISNUMBER(OFFSET('Hygiene Data'!$D$9,0,10*ROW('Hygiene Data'!D105))),'Data Summary'!DQ111="Yes"),OFFSET('Hygiene Data'!$D$9,0,10*ROW('Hygiene Data'!D105)),NA())</f>
        <v>#N/A</v>
      </c>
      <c r="BC111" s="522" t="e">
        <f ca="1">+IF(AND(ISNUMBER(OFFSET('Hygiene Data'!$E$5,0,10*ROW('Hygiene Data'!E105))),'Data Summary'!DR111="Yes"),OFFSET('Hygiene Data'!$E$5,0,10*ROW('Hygiene Data'!E105)),NA())</f>
        <v>#N/A</v>
      </c>
      <c r="BD111" s="522" t="e">
        <f ca="1">+IF(AND(ISNUMBER(OFFSET('Hygiene Data'!$E$7,0,10*ROW('Hygiene Data'!E105))),'Data Summary'!DS111="Yes"),OFFSET('Hygiene Data'!$E$7,0,10*ROW('Hygiene Data'!E105)),NA())</f>
        <v>#N/A</v>
      </c>
      <c r="BE111" s="522" t="e">
        <f ca="1">+IF(AND(ISNUMBER(OFFSET('Hygiene Data'!$E$9,0,10*ROW('Hygiene Data'!E105))),'Data Summary'!DT111="Yes"),OFFSET('Hygiene Data'!$E$9,0,10*ROW('Hygiene Data'!E105)),NA())</f>
        <v>#N/A</v>
      </c>
      <c r="BF111" s="522" t="e">
        <f ca="1">+IF(AND(ISNUMBER(OFFSET('Hygiene Data'!$F$5,0,10*ROW('Hygiene Data'!F105))),'Data Summary'!DU111="Yes"),OFFSET('Hygiene Data'!$F$5,0,10*ROW('Hygiene Data'!F105)),NA())</f>
        <v>#N/A</v>
      </c>
      <c r="BG111" s="522" t="e">
        <f ca="1">+IF(AND(ISNUMBER(OFFSET('Hygiene Data'!$F$7,0,10*ROW('Hygiene Data'!F105))),'Data Summary'!DV111="Yes"),OFFSET('Hygiene Data'!$F$7,0,10*ROW('Hygiene Data'!F105)),NA())</f>
        <v>#N/A</v>
      </c>
      <c r="BH111" s="522" t="e">
        <f ca="1">+IF(AND(ISNUMBER(OFFSET('Hygiene Data'!$F$9,0,10*ROW('Hygiene Data'!F105))),'Data Summary'!DW111="Yes"),OFFSET('Hygiene Data'!$F$9,0,10*ROW('Hygiene Data'!F105)),NA())</f>
        <v>#N/A</v>
      </c>
      <c r="BI111" s="522" t="e">
        <f ca="1">+IF(AND(ISNUMBER(OFFSET('Hygiene Data'!$G$5,0,10*ROW('Hygiene Data'!G105))),'Data Summary'!DX111="Yes"),OFFSET('Hygiene Data'!$G$5,0,10*ROW('Hygiene Data'!G105)),NA())</f>
        <v>#N/A</v>
      </c>
      <c r="BJ111" s="522" t="e">
        <f ca="1">+IF(AND(ISNUMBER(OFFSET('Hygiene Data'!$G$7,0,10*ROW('Hygiene Data'!G105))),'Data Summary'!DY111="Yes"),OFFSET('Hygiene Data'!$G$7,0,10*ROW('Hygiene Data'!G105)),NA())</f>
        <v>#N/A</v>
      </c>
      <c r="BK111" s="522" t="e">
        <f ca="1">+IF(AND(ISNUMBER(OFFSET('Hygiene Data'!$G$9,0,10*ROW('Hygiene Data'!G105))),'Data Summary'!DZ111="Yes"),OFFSET('Hygiene Data'!$G$9,0,10*ROW('Hygiene Data'!G105)),NA())</f>
        <v>#N/A</v>
      </c>
      <c r="BL111" s="522" t="e">
        <f ca="1">+IF(AND(ISNUMBER(OFFSET('Hygiene Data'!$H$5,0,10*ROW('Hygiene Data'!H105))),'Data Summary'!EA111="Yes"),OFFSET('Hygiene Data'!$H$5,0,10*ROW('Hygiene Data'!H105)),NA())</f>
        <v>#N/A</v>
      </c>
      <c r="BM111" s="522" t="e">
        <f ca="1">+IF(AND(ISNUMBER(OFFSET('Hygiene Data'!$H$7,0,10*ROW('Hygiene Data'!H105))),'Data Summary'!EB111="Yes"),OFFSET('Hygiene Data'!$H$7,0,10*ROW('Hygiene Data'!H105)),NA())</f>
        <v>#N/A</v>
      </c>
      <c r="BN111" s="522" t="e">
        <f ca="1">+IF(AND(ISNUMBER(OFFSET('Hygiene Data'!$H$9,0,10*ROW('Hygiene Data'!H105))),'Data Summary'!EC111="Yes"),OFFSET('Hygiene Data'!$H$9,0,10*ROW('Hygiene Data'!H105)),NA())</f>
        <v>#N/A</v>
      </c>
      <c r="BO111" s="522" t="e">
        <f ca="1">+IF(AND(ISNUMBER(OFFSET('Hygiene Data'!$I$5,0,10*ROW('Hygiene Data'!I105))),'Data Summary'!ED111="Yes"),OFFSET('Hygiene Data'!$I$5,0,10*ROW('Hygiene Data'!I105)),NA())</f>
        <v>#N/A</v>
      </c>
      <c r="BP111" s="522" t="e">
        <f ca="1">+IF(AND(ISNUMBER(OFFSET('Hygiene Data'!$I$7,0,10*ROW('Hygiene Data'!I105))),'Data Summary'!EE111="Yes"),OFFSET('Hygiene Data'!$I$7,0,10*ROW('Hygiene Data'!I105)),NA())</f>
        <v>#N/A</v>
      </c>
      <c r="BQ111" s="522" t="e">
        <f ca="1">+IF(AND(ISNUMBER(OFFSET('Hygiene Data'!$I$9,0,10*ROW('Hygiene Data'!I105))),'Data Summary'!EF111="Yes"),OFFSET('Hygiene Data'!$I$9,0,10*ROW('Hygiene Data'!I105)),NA())</f>
        <v>#N/A</v>
      </c>
    </row>
    <row r="112" spans="1:69" x14ac:dyDescent="0.25">
      <c r="A112" s="518" t="e">
        <f ca="1">+RIGHT('Data Summary'!A112,LEN('Data Summary'!A112)-9)</f>
        <v>#VALUE!</v>
      </c>
      <c r="B112" s="492" t="str">
        <f ca="1">+IF(ISTEXT('Data Summary'!B112),'Data Summary'!B112,"")</f>
        <v/>
      </c>
      <c r="C112" s="519" t="e">
        <f ca="1">+VALUE('Data Summary'!C112)</f>
        <v>#VALUE!</v>
      </c>
      <c r="D112" s="520" t="e">
        <f ca="1">+IF(AND(ISNUMBER(OFFSET('Water Data'!$D$4,0,10*ROW('Water Data'!D106))),'Data Summary'!BS112="Yes"),100-OFFSET('Water Data'!$D$4,0,10*ROW('Water Data'!D106)),NA())</f>
        <v>#N/A</v>
      </c>
      <c r="E112" s="520" t="e">
        <f ca="1">+IF(AND(ISNUMBER(OFFSET('Water Data'!$D$6,0,10*ROW('Water Data'!D106))),'Data Summary'!BT112="Yes"),OFFSET('Water Data'!$D$6,0,10*ROW('Water Data'!D106)),NA())</f>
        <v>#N/A</v>
      </c>
      <c r="F112" s="520" t="e">
        <f ca="1">+IF(AND(ISNUMBER(OFFSET('Water Data'!$D$9,0,10*ROW('Water Data'!D106))),'Data Summary'!BU112="Yes"),OFFSET('Water Data'!$D$9,0,10*ROW('Water Data'!D106)),NA())</f>
        <v>#N/A</v>
      </c>
      <c r="G112" s="520" t="e">
        <f ca="1">+IF(AND(ISNUMBER(OFFSET('Water Data'!$E$4,0,10*ROW('Water Data'!E106))),'Data Summary'!BV112="Yes"),100-OFFSET('Water Data'!$E$4,0,10*ROW('Water Data'!E106)),NA())</f>
        <v>#N/A</v>
      </c>
      <c r="H112" s="520" t="e">
        <f ca="1">+IF(AND(ISNUMBER(OFFSET('Water Data'!$E$6,0,10*ROW('Water Data'!E106))),'Data Summary'!BW112="Yes"),OFFSET('Water Data'!$E$6,0,10*ROW('Water Data'!E106)),NA())</f>
        <v>#N/A</v>
      </c>
      <c r="I112" s="520" t="e">
        <f ca="1">+IF(AND(ISNUMBER(OFFSET('Water Data'!$E$9,0,10*ROW('Water Data'!E106))),'Data Summary'!BX112="Yes"),OFFSET('Water Data'!$E$9,0,10*ROW('Water Data'!E106)),NA())</f>
        <v>#N/A</v>
      </c>
      <c r="J112" s="520" t="e">
        <f ca="1">+IF(AND(ISNUMBER(OFFSET('Water Data'!$F$4,0,10*ROW('Water Data'!F106))),'Data Summary'!BY112="Yes"),100-OFFSET('Water Data'!$F$4,0,10*ROW('Water Data'!F106)),NA())</f>
        <v>#N/A</v>
      </c>
      <c r="K112" s="520" t="e">
        <f ca="1">+IF(AND(ISNUMBER(OFFSET('Water Data'!$F$6,0,10*ROW('Water Data'!F106))),'Data Summary'!BZ112="Yes"),OFFSET('Water Data'!$F$6,0,10*ROW('Water Data'!F106)),NA())</f>
        <v>#N/A</v>
      </c>
      <c r="L112" s="520" t="e">
        <f ca="1">+IF(AND(ISNUMBER(OFFSET('Water Data'!$F$9,0,10*ROW('Water Data'!F106))),'Data Summary'!CA112="Yes"),OFFSET('Water Data'!$F$9,0,10*ROW('Water Data'!F106)),NA())</f>
        <v>#N/A</v>
      </c>
      <c r="M112" s="520" t="e">
        <f ca="1">+IF(AND(ISNUMBER(OFFSET('Water Data'!$G$4,0,10*ROW('Water Data'!G106))),'Data Summary'!CB112="Yes"),100-OFFSET('Water Data'!$G$4,0,10*ROW('Water Data'!G106)),NA())</f>
        <v>#N/A</v>
      </c>
      <c r="N112" s="520" t="e">
        <f ca="1">+IF(AND(ISNUMBER(OFFSET('Water Data'!$G$6,0,10*ROW('Water Data'!G106))),'Data Summary'!CC112="Yes"),OFFSET('Water Data'!$G$6,0,10*ROW('Water Data'!G106)),NA())</f>
        <v>#N/A</v>
      </c>
      <c r="O112" s="520" t="e">
        <f ca="1">+IF(AND(ISNUMBER(OFFSET('Water Data'!$G$9,0,10*ROW('Water Data'!G106))),'Data Summary'!CD112="Yes"),OFFSET('Water Data'!$G$9,0,10*ROW('Water Data'!G106)),NA())</f>
        <v>#N/A</v>
      </c>
      <c r="P112" s="520" t="e">
        <f ca="1">+IF(AND(ISNUMBER(OFFSET('Water Data'!$H$4,0,10*ROW('Water Data'!H106))),'Data Summary'!CE112="Yes"),100-OFFSET('Water Data'!$H$4,0,10*ROW('Water Data'!H106)),NA())</f>
        <v>#N/A</v>
      </c>
      <c r="Q112" s="520" t="e">
        <f ca="1">+IF(AND(ISNUMBER(OFFSET('Water Data'!$H$6,0,10*ROW('Water Data'!H106))),'Data Summary'!CF112="Yes"),OFFSET('Water Data'!$H$6,0,10*ROW('Water Data'!H106)),NA())</f>
        <v>#N/A</v>
      </c>
      <c r="R112" s="520" t="e">
        <f ca="1">+IF(AND(ISNUMBER(OFFSET('Water Data'!$H$9,0,10*ROW('Water Data'!H106))),'Data Summary'!CG112="Yes"),OFFSET('Water Data'!$H$9,0,10*ROW('Water Data'!H106)),NA())</f>
        <v>#N/A</v>
      </c>
      <c r="S112" s="520" t="e">
        <f ca="1">+IF(AND(ISNUMBER(OFFSET('Water Data'!$I$4,0,10*ROW('Water Data'!I106))),'Data Summary'!CH112="Yes"),100-OFFSET('Water Data'!$I$4,0,10*ROW('Water Data'!I106)),NA())</f>
        <v>#N/A</v>
      </c>
      <c r="T112" s="520" t="e">
        <f ca="1">+IF(AND(ISNUMBER(OFFSET('Water Data'!$I$6,0,10*ROW('Water Data'!I106))),'Data Summary'!CI112="Yes"),OFFSET('Water Data'!$I$6,0,10*ROW('Water Data'!I106)),NA())</f>
        <v>#N/A</v>
      </c>
      <c r="U112" s="520" t="e">
        <f ca="1">+IF(AND(ISNUMBER(OFFSET('Water Data'!$I$9,0,10*ROW('Water Data'!I106))),'Data Summary'!CJ112="Yes"),OFFSET('Water Data'!$I$9,0,10*ROW('Water Data'!I106)),NA())</f>
        <v>#N/A</v>
      </c>
      <c r="V112" s="521" t="e">
        <f ca="1">+IF(AND(ISNUMBER(OFFSET('Sanitation Data'!$D$4,0,10*ROW('Sanitation Data'!D106))),'Data Summary'!CK112="Yes"),100-OFFSET('Sanitation Data'!$D$4,0,10*ROW('Sanitation Data'!D106)),NA())</f>
        <v>#N/A</v>
      </c>
      <c r="W112" s="521" t="e">
        <f ca="1">+IF(AND(ISNUMBER(OFFSET('Sanitation Data'!$D$6,0,10*ROW('Sanitation Data'!D106))),'Data Summary'!CL112="Yes"),OFFSET('Sanitation Data'!$D$6,0,10*ROW('Sanitation Data'!D106)),NA())</f>
        <v>#N/A</v>
      </c>
      <c r="X112" s="521" t="e">
        <f ca="1">+IF(AND(ISNUMBER(OFFSET('Sanitation Data'!$D$10,0,10*ROW('Sanitation Data'!D106))),'Data Summary'!CM112="Yes"),OFFSET('Sanitation Data'!$D$10,0,10*ROW('Sanitation Data'!D106)),NA())</f>
        <v>#N/A</v>
      </c>
      <c r="Y112" s="521" t="e">
        <f ca="1">+IF(AND(ISNUMBER(OFFSET('Sanitation Data'!$D$11,0,10*ROW('Sanitation Data'!D106))),'Data Summary'!CN112="Yes"),OFFSET('Sanitation Data'!$D$11,0,10*ROW('Sanitation Data'!D106)),NA())</f>
        <v>#N/A</v>
      </c>
      <c r="Z112" s="521" t="e">
        <f ca="1">+IF(AND(ISNUMBER(OFFSET('Sanitation Data'!$D$12,0,10*ROW('Sanitation Data'!D106))),'Data Summary'!CO112="Yes"),OFFSET('Sanitation Data'!$D$12,0,10*ROW('Sanitation Data'!D106)),NA())</f>
        <v>#N/A</v>
      </c>
      <c r="AA112" s="521" t="e">
        <f ca="1">+IF(AND(ISNUMBER(OFFSET('Sanitation Data'!$E$4,0,10*ROW('Sanitation Data'!E106))),'Data Summary'!CP112="Yes"),100-OFFSET('Sanitation Data'!$E$4,0,10*ROW('Sanitation Data'!E106)),NA())</f>
        <v>#N/A</v>
      </c>
      <c r="AB112" s="521" t="e">
        <f ca="1">+IF(AND(ISNUMBER(OFFSET('Sanitation Data'!$E$6,0,10*ROW('Sanitation Data'!E106))),'Data Summary'!CQ112="Yes"),OFFSET('Sanitation Data'!$E$6,0,10*ROW('Sanitation Data'!E106)),NA())</f>
        <v>#N/A</v>
      </c>
      <c r="AC112" s="521" t="e">
        <f ca="1">+IF(AND(ISNUMBER(OFFSET('Sanitation Data'!$E$10,0,10*ROW('Sanitation Data'!E106))),'Data Summary'!CR112="Yes"),OFFSET('Sanitation Data'!$E$10,0,10*ROW('Sanitation Data'!E106)),NA())</f>
        <v>#N/A</v>
      </c>
      <c r="AD112" s="521" t="e">
        <f ca="1">+IF(AND(ISNUMBER(OFFSET('Sanitation Data'!$E$11,0,10*ROW('Sanitation Data'!E106))),'Data Summary'!CS112="Yes"),OFFSET('Sanitation Data'!$E$11,0,10*ROW('Sanitation Data'!E106)),NA())</f>
        <v>#N/A</v>
      </c>
      <c r="AE112" s="521" t="e">
        <f ca="1">+IF(AND(ISNUMBER(OFFSET('Sanitation Data'!$E$12,0,10*ROW('Sanitation Data'!E106))),'Data Summary'!CT112="Yes"),OFFSET('Sanitation Data'!$E$12,0,10*ROW('Sanitation Data'!E106)),NA())</f>
        <v>#N/A</v>
      </c>
      <c r="AF112" s="521" t="e">
        <f ca="1">+IF(AND(ISNUMBER(OFFSET('Sanitation Data'!$F$4,0,10*ROW('Sanitation Data'!F106))),'Data Summary'!CU112="Yes"),100-OFFSET('Sanitation Data'!$F$4,0,10*ROW('Sanitation Data'!F106)),NA())</f>
        <v>#N/A</v>
      </c>
      <c r="AG112" s="521" t="e">
        <f ca="1">+IF(AND(ISNUMBER(OFFSET('Sanitation Data'!$F$6,0,10*ROW('Sanitation Data'!F106))),'Data Summary'!CV112="Yes"),OFFSET('Sanitation Data'!$F$6,0,10*ROW('Sanitation Data'!F106)),NA())</f>
        <v>#N/A</v>
      </c>
      <c r="AH112" s="521" t="e">
        <f ca="1">+IF(AND(ISNUMBER(OFFSET('Sanitation Data'!$F$10,0,10*ROW('Sanitation Data'!F106))),'Data Summary'!CW112="Yes"),OFFSET('Sanitation Data'!$F$10,0,10*ROW('Sanitation Data'!F106)),NA())</f>
        <v>#N/A</v>
      </c>
      <c r="AI112" s="521" t="e">
        <f ca="1">+IF(AND(ISNUMBER(OFFSET('Sanitation Data'!$F$11,0,10*ROW('Sanitation Data'!F106))),'Data Summary'!CX112="Yes"),OFFSET('Sanitation Data'!$F$11,0,10*ROW('Sanitation Data'!F106)),NA())</f>
        <v>#N/A</v>
      </c>
      <c r="AJ112" s="521" t="e">
        <f ca="1">+IF(AND(ISNUMBER(OFFSET('Sanitation Data'!$F$12,0,10*ROW('Sanitation Data'!F106))),'Data Summary'!CY112="Yes"),OFFSET('Sanitation Data'!$F$12,0,10*ROW('Sanitation Data'!F106)),NA())</f>
        <v>#N/A</v>
      </c>
      <c r="AK112" s="521" t="e">
        <f ca="1">+IF(AND(ISNUMBER(OFFSET('Sanitation Data'!$G$4,0,10*ROW('Sanitation Data'!G106))),'Data Summary'!CZ112="Yes"),100-OFFSET('Sanitation Data'!$G$4,0,10*ROW('Sanitation Data'!G106)),NA())</f>
        <v>#N/A</v>
      </c>
      <c r="AL112" s="521" t="e">
        <f ca="1">+IF(AND(ISNUMBER(OFFSET('Sanitation Data'!$G$6,0,10*ROW('Sanitation Data'!G106))),'Data Summary'!DA112="Yes"),OFFSET('Sanitation Data'!$G$6,0,10*ROW('Sanitation Data'!G106)),NA())</f>
        <v>#N/A</v>
      </c>
      <c r="AM112" s="521" t="e">
        <f ca="1">+IF(AND(ISNUMBER(OFFSET('Sanitation Data'!$G$10,0,10*ROW('Sanitation Data'!G106))),'Data Summary'!DB112="Yes"),OFFSET('Sanitation Data'!$G$10,0,10*ROW('Sanitation Data'!G106)),NA())</f>
        <v>#N/A</v>
      </c>
      <c r="AN112" s="521" t="e">
        <f ca="1">+IF(AND(ISNUMBER(OFFSET('Sanitation Data'!$G$11,0,10*ROW('Sanitation Data'!G106))),'Data Summary'!DC112="Yes"),OFFSET('Sanitation Data'!$G$11,0,10*ROW('Sanitation Data'!G106)),NA())</f>
        <v>#N/A</v>
      </c>
      <c r="AO112" s="521" t="e">
        <f ca="1">+IF(AND(ISNUMBER(OFFSET('Sanitation Data'!$G$12,0,10*ROW('Sanitation Data'!G106))),'Data Summary'!DD112="Yes"),OFFSET('Sanitation Data'!$G$12,0,10*ROW('Sanitation Data'!G106)),NA())</f>
        <v>#N/A</v>
      </c>
      <c r="AP112" s="521" t="e">
        <f ca="1">+IF(AND(ISNUMBER(OFFSET('Sanitation Data'!$H$4,0,10*ROW('Sanitation Data'!H106))),'Data Summary'!DE112="Yes"),100-OFFSET('Sanitation Data'!$H$4,0,10*ROW('Sanitation Data'!H106)),NA())</f>
        <v>#N/A</v>
      </c>
      <c r="AQ112" s="521" t="e">
        <f ca="1">+IF(AND(ISNUMBER(OFFSET('Sanitation Data'!$H$6,0,10*ROW('Sanitation Data'!H106))),'Data Summary'!DF112="Yes"),OFFSET('Sanitation Data'!$H$6,0,10*ROW('Sanitation Data'!H106)),NA())</f>
        <v>#N/A</v>
      </c>
      <c r="AR112" s="521" t="e">
        <f ca="1">+IF(AND(ISNUMBER(OFFSET('Sanitation Data'!$H$10,0,10*ROW('Sanitation Data'!H106))),'Data Summary'!DG112="Yes"),OFFSET('Sanitation Data'!$H$10,0,10*ROW('Sanitation Data'!H106)),NA())</f>
        <v>#N/A</v>
      </c>
      <c r="AS112" s="521" t="e">
        <f ca="1">+IF(AND(ISNUMBER(OFFSET('Sanitation Data'!$H$11,0,10*ROW('Sanitation Data'!H106))),'Data Summary'!DH112="Yes"),OFFSET('Sanitation Data'!$H$11,0,10*ROW('Sanitation Data'!H106)),NA())</f>
        <v>#N/A</v>
      </c>
      <c r="AT112" s="521" t="e">
        <f ca="1">+IF(AND(ISNUMBER(OFFSET('Sanitation Data'!$H$12,0,10*ROW('Sanitation Data'!H106))),'Data Summary'!DI112="Yes"),OFFSET('Sanitation Data'!$H$12,0,10*ROW('Sanitation Data'!H106)),NA())</f>
        <v>#N/A</v>
      </c>
      <c r="AU112" s="521" t="e">
        <f ca="1">+IF(AND(ISNUMBER(OFFSET('Sanitation Data'!$I$4,0,10*ROW('Sanitation Data'!I106))),'Data Summary'!DJ112="Yes"),100-OFFSET('Sanitation Data'!$I$4,0,10*ROW('Sanitation Data'!I106)),NA())</f>
        <v>#N/A</v>
      </c>
      <c r="AV112" s="521" t="e">
        <f ca="1">+IF(AND(ISNUMBER(OFFSET('Sanitation Data'!$I$6,0,10*ROW('Sanitation Data'!I106))),'Data Summary'!DK112="Yes"),OFFSET('Sanitation Data'!$I$6,0,10*ROW('Sanitation Data'!I106)),NA())</f>
        <v>#N/A</v>
      </c>
      <c r="AW112" s="521" t="e">
        <f ca="1">+IF(AND(ISNUMBER(OFFSET('Sanitation Data'!$I$10,0,10*ROW('Sanitation Data'!I106))),'Data Summary'!DL112="Yes"),OFFSET('Sanitation Data'!$I$10,0,10*ROW('Sanitation Data'!I106)),NA())</f>
        <v>#N/A</v>
      </c>
      <c r="AX112" s="521" t="e">
        <f ca="1">+IF(AND(ISNUMBER(OFFSET('Sanitation Data'!$I$11,0,10*ROW('Sanitation Data'!I106))),'Data Summary'!DM112="Yes"),OFFSET('Sanitation Data'!$I$11,0,10*ROW('Sanitation Data'!I106)),NA())</f>
        <v>#N/A</v>
      </c>
      <c r="AY112" s="521" t="e">
        <f ca="1">+IF(AND(ISNUMBER(OFFSET('Sanitation Data'!$I$12,0,10*ROW('Sanitation Data'!I106))),'Data Summary'!DN112="Yes"),OFFSET('Sanitation Data'!$I$12,0,10*ROW('Sanitation Data'!I106)),NA())</f>
        <v>#N/A</v>
      </c>
      <c r="AZ112" s="522" t="e">
        <f ca="1">+IF(AND(ISNUMBER(OFFSET('Hygiene Data'!$D$5,0,10*ROW('Hygiene Data'!D106))),'Data Summary'!DO112="Yes"),OFFSET('Hygiene Data'!$D$5,0,10*ROW('Hygiene Data'!D106)),NA())</f>
        <v>#N/A</v>
      </c>
      <c r="BA112" s="522" t="e">
        <f ca="1">+IF(AND(ISNUMBER(OFFSET('Hygiene Data'!$D$7,0,10*ROW('Hygiene Data'!D106))),'Data Summary'!DP112="Yes"),OFFSET('Hygiene Data'!$D$7,0,10*ROW('Hygiene Data'!D106)),NA())</f>
        <v>#N/A</v>
      </c>
      <c r="BB112" s="522" t="e">
        <f ca="1">+IF(AND(ISNUMBER(OFFSET('Hygiene Data'!$D$9,0,10*ROW('Hygiene Data'!D106))),'Data Summary'!DQ112="Yes"),OFFSET('Hygiene Data'!$D$9,0,10*ROW('Hygiene Data'!D106)),NA())</f>
        <v>#N/A</v>
      </c>
      <c r="BC112" s="522" t="e">
        <f ca="1">+IF(AND(ISNUMBER(OFFSET('Hygiene Data'!$E$5,0,10*ROW('Hygiene Data'!E106))),'Data Summary'!DR112="Yes"),OFFSET('Hygiene Data'!$E$5,0,10*ROW('Hygiene Data'!E106)),NA())</f>
        <v>#N/A</v>
      </c>
      <c r="BD112" s="522" t="e">
        <f ca="1">+IF(AND(ISNUMBER(OFFSET('Hygiene Data'!$E$7,0,10*ROW('Hygiene Data'!E106))),'Data Summary'!DS112="Yes"),OFFSET('Hygiene Data'!$E$7,0,10*ROW('Hygiene Data'!E106)),NA())</f>
        <v>#N/A</v>
      </c>
      <c r="BE112" s="522" t="e">
        <f ca="1">+IF(AND(ISNUMBER(OFFSET('Hygiene Data'!$E$9,0,10*ROW('Hygiene Data'!E106))),'Data Summary'!DT112="Yes"),OFFSET('Hygiene Data'!$E$9,0,10*ROW('Hygiene Data'!E106)),NA())</f>
        <v>#N/A</v>
      </c>
      <c r="BF112" s="522" t="e">
        <f ca="1">+IF(AND(ISNUMBER(OFFSET('Hygiene Data'!$F$5,0,10*ROW('Hygiene Data'!F106))),'Data Summary'!DU112="Yes"),OFFSET('Hygiene Data'!$F$5,0,10*ROW('Hygiene Data'!F106)),NA())</f>
        <v>#N/A</v>
      </c>
      <c r="BG112" s="522" t="e">
        <f ca="1">+IF(AND(ISNUMBER(OFFSET('Hygiene Data'!$F$7,0,10*ROW('Hygiene Data'!F106))),'Data Summary'!DV112="Yes"),OFFSET('Hygiene Data'!$F$7,0,10*ROW('Hygiene Data'!F106)),NA())</f>
        <v>#N/A</v>
      </c>
      <c r="BH112" s="522" t="e">
        <f ca="1">+IF(AND(ISNUMBER(OFFSET('Hygiene Data'!$F$9,0,10*ROW('Hygiene Data'!F106))),'Data Summary'!DW112="Yes"),OFFSET('Hygiene Data'!$F$9,0,10*ROW('Hygiene Data'!F106)),NA())</f>
        <v>#N/A</v>
      </c>
      <c r="BI112" s="522" t="e">
        <f ca="1">+IF(AND(ISNUMBER(OFFSET('Hygiene Data'!$G$5,0,10*ROW('Hygiene Data'!G106))),'Data Summary'!DX112="Yes"),OFFSET('Hygiene Data'!$G$5,0,10*ROW('Hygiene Data'!G106)),NA())</f>
        <v>#N/A</v>
      </c>
      <c r="BJ112" s="522" t="e">
        <f ca="1">+IF(AND(ISNUMBER(OFFSET('Hygiene Data'!$G$7,0,10*ROW('Hygiene Data'!G106))),'Data Summary'!DY112="Yes"),OFFSET('Hygiene Data'!$G$7,0,10*ROW('Hygiene Data'!G106)),NA())</f>
        <v>#N/A</v>
      </c>
      <c r="BK112" s="522" t="e">
        <f ca="1">+IF(AND(ISNUMBER(OFFSET('Hygiene Data'!$G$9,0,10*ROW('Hygiene Data'!G106))),'Data Summary'!DZ112="Yes"),OFFSET('Hygiene Data'!$G$9,0,10*ROW('Hygiene Data'!G106)),NA())</f>
        <v>#N/A</v>
      </c>
      <c r="BL112" s="522" t="e">
        <f ca="1">+IF(AND(ISNUMBER(OFFSET('Hygiene Data'!$H$5,0,10*ROW('Hygiene Data'!H106))),'Data Summary'!EA112="Yes"),OFFSET('Hygiene Data'!$H$5,0,10*ROW('Hygiene Data'!H106)),NA())</f>
        <v>#N/A</v>
      </c>
      <c r="BM112" s="522" t="e">
        <f ca="1">+IF(AND(ISNUMBER(OFFSET('Hygiene Data'!$H$7,0,10*ROW('Hygiene Data'!H106))),'Data Summary'!EB112="Yes"),OFFSET('Hygiene Data'!$H$7,0,10*ROW('Hygiene Data'!H106)),NA())</f>
        <v>#N/A</v>
      </c>
      <c r="BN112" s="522" t="e">
        <f ca="1">+IF(AND(ISNUMBER(OFFSET('Hygiene Data'!$H$9,0,10*ROW('Hygiene Data'!H106))),'Data Summary'!EC112="Yes"),OFFSET('Hygiene Data'!$H$9,0,10*ROW('Hygiene Data'!H106)),NA())</f>
        <v>#N/A</v>
      </c>
      <c r="BO112" s="522" t="e">
        <f ca="1">+IF(AND(ISNUMBER(OFFSET('Hygiene Data'!$I$5,0,10*ROW('Hygiene Data'!I106))),'Data Summary'!ED112="Yes"),OFFSET('Hygiene Data'!$I$5,0,10*ROW('Hygiene Data'!I106)),NA())</f>
        <v>#N/A</v>
      </c>
      <c r="BP112" s="522" t="e">
        <f ca="1">+IF(AND(ISNUMBER(OFFSET('Hygiene Data'!$I$7,0,10*ROW('Hygiene Data'!I106))),'Data Summary'!EE112="Yes"),OFFSET('Hygiene Data'!$I$7,0,10*ROW('Hygiene Data'!I106)),NA())</f>
        <v>#N/A</v>
      </c>
      <c r="BQ112" s="522" t="e">
        <f ca="1">+IF(AND(ISNUMBER(OFFSET('Hygiene Data'!$I$9,0,10*ROW('Hygiene Data'!I106))),'Data Summary'!EF112="Yes"),OFFSET('Hygiene Data'!$I$9,0,10*ROW('Hygiene Data'!I106)),NA())</f>
        <v>#N/A</v>
      </c>
    </row>
    <row r="113" spans="1:69" x14ac:dyDescent="0.25">
      <c r="A113" s="518" t="e">
        <f ca="1">+RIGHT('Data Summary'!A113,LEN('Data Summary'!A113)-9)</f>
        <v>#VALUE!</v>
      </c>
      <c r="B113" s="492" t="str">
        <f ca="1">+IF(ISTEXT('Data Summary'!B113),'Data Summary'!B113,"")</f>
        <v/>
      </c>
      <c r="C113" s="519" t="e">
        <f ca="1">+VALUE('Data Summary'!C113)</f>
        <v>#VALUE!</v>
      </c>
      <c r="D113" s="520" t="e">
        <f ca="1">+IF(AND(ISNUMBER(OFFSET('Water Data'!$D$4,0,10*ROW('Water Data'!D107))),'Data Summary'!BS113="Yes"),100-OFFSET('Water Data'!$D$4,0,10*ROW('Water Data'!D107)),NA())</f>
        <v>#N/A</v>
      </c>
      <c r="E113" s="520" t="e">
        <f ca="1">+IF(AND(ISNUMBER(OFFSET('Water Data'!$D$6,0,10*ROW('Water Data'!D107))),'Data Summary'!BT113="Yes"),OFFSET('Water Data'!$D$6,0,10*ROW('Water Data'!D107)),NA())</f>
        <v>#N/A</v>
      </c>
      <c r="F113" s="520" t="e">
        <f ca="1">+IF(AND(ISNUMBER(OFFSET('Water Data'!$D$9,0,10*ROW('Water Data'!D107))),'Data Summary'!BU113="Yes"),OFFSET('Water Data'!$D$9,0,10*ROW('Water Data'!D107)),NA())</f>
        <v>#N/A</v>
      </c>
      <c r="G113" s="520" t="e">
        <f ca="1">+IF(AND(ISNUMBER(OFFSET('Water Data'!$E$4,0,10*ROW('Water Data'!E107))),'Data Summary'!BV113="Yes"),100-OFFSET('Water Data'!$E$4,0,10*ROW('Water Data'!E107)),NA())</f>
        <v>#N/A</v>
      </c>
      <c r="H113" s="520" t="e">
        <f ca="1">+IF(AND(ISNUMBER(OFFSET('Water Data'!$E$6,0,10*ROW('Water Data'!E107))),'Data Summary'!BW113="Yes"),OFFSET('Water Data'!$E$6,0,10*ROW('Water Data'!E107)),NA())</f>
        <v>#N/A</v>
      </c>
      <c r="I113" s="520" t="e">
        <f ca="1">+IF(AND(ISNUMBER(OFFSET('Water Data'!$E$9,0,10*ROW('Water Data'!E107))),'Data Summary'!BX113="Yes"),OFFSET('Water Data'!$E$9,0,10*ROW('Water Data'!E107)),NA())</f>
        <v>#N/A</v>
      </c>
      <c r="J113" s="520" t="e">
        <f ca="1">+IF(AND(ISNUMBER(OFFSET('Water Data'!$F$4,0,10*ROW('Water Data'!F107))),'Data Summary'!BY113="Yes"),100-OFFSET('Water Data'!$F$4,0,10*ROW('Water Data'!F107)),NA())</f>
        <v>#N/A</v>
      </c>
      <c r="K113" s="520" t="e">
        <f ca="1">+IF(AND(ISNUMBER(OFFSET('Water Data'!$F$6,0,10*ROW('Water Data'!F107))),'Data Summary'!BZ113="Yes"),OFFSET('Water Data'!$F$6,0,10*ROW('Water Data'!F107)),NA())</f>
        <v>#N/A</v>
      </c>
      <c r="L113" s="520" t="e">
        <f ca="1">+IF(AND(ISNUMBER(OFFSET('Water Data'!$F$9,0,10*ROW('Water Data'!F107))),'Data Summary'!CA113="Yes"),OFFSET('Water Data'!$F$9,0,10*ROW('Water Data'!F107)),NA())</f>
        <v>#N/A</v>
      </c>
      <c r="M113" s="520" t="e">
        <f ca="1">+IF(AND(ISNUMBER(OFFSET('Water Data'!$G$4,0,10*ROW('Water Data'!G107))),'Data Summary'!CB113="Yes"),100-OFFSET('Water Data'!$G$4,0,10*ROW('Water Data'!G107)),NA())</f>
        <v>#N/A</v>
      </c>
      <c r="N113" s="520" t="e">
        <f ca="1">+IF(AND(ISNUMBER(OFFSET('Water Data'!$G$6,0,10*ROW('Water Data'!G107))),'Data Summary'!CC113="Yes"),OFFSET('Water Data'!$G$6,0,10*ROW('Water Data'!G107)),NA())</f>
        <v>#N/A</v>
      </c>
      <c r="O113" s="520" t="e">
        <f ca="1">+IF(AND(ISNUMBER(OFFSET('Water Data'!$G$9,0,10*ROW('Water Data'!G107))),'Data Summary'!CD113="Yes"),OFFSET('Water Data'!$G$9,0,10*ROW('Water Data'!G107)),NA())</f>
        <v>#N/A</v>
      </c>
      <c r="P113" s="520" t="e">
        <f ca="1">+IF(AND(ISNUMBER(OFFSET('Water Data'!$H$4,0,10*ROW('Water Data'!H107))),'Data Summary'!CE113="Yes"),100-OFFSET('Water Data'!$H$4,0,10*ROW('Water Data'!H107)),NA())</f>
        <v>#N/A</v>
      </c>
      <c r="Q113" s="520" t="e">
        <f ca="1">+IF(AND(ISNUMBER(OFFSET('Water Data'!$H$6,0,10*ROW('Water Data'!H107))),'Data Summary'!CF113="Yes"),OFFSET('Water Data'!$H$6,0,10*ROW('Water Data'!H107)),NA())</f>
        <v>#N/A</v>
      </c>
      <c r="R113" s="520" t="e">
        <f ca="1">+IF(AND(ISNUMBER(OFFSET('Water Data'!$H$9,0,10*ROW('Water Data'!H107))),'Data Summary'!CG113="Yes"),OFFSET('Water Data'!$H$9,0,10*ROW('Water Data'!H107)),NA())</f>
        <v>#N/A</v>
      </c>
      <c r="S113" s="520" t="e">
        <f ca="1">+IF(AND(ISNUMBER(OFFSET('Water Data'!$I$4,0,10*ROW('Water Data'!I107))),'Data Summary'!CH113="Yes"),100-OFFSET('Water Data'!$I$4,0,10*ROW('Water Data'!I107)),NA())</f>
        <v>#N/A</v>
      </c>
      <c r="T113" s="520" t="e">
        <f ca="1">+IF(AND(ISNUMBER(OFFSET('Water Data'!$I$6,0,10*ROW('Water Data'!I107))),'Data Summary'!CI113="Yes"),OFFSET('Water Data'!$I$6,0,10*ROW('Water Data'!I107)),NA())</f>
        <v>#N/A</v>
      </c>
      <c r="U113" s="520" t="e">
        <f ca="1">+IF(AND(ISNUMBER(OFFSET('Water Data'!$I$9,0,10*ROW('Water Data'!I107))),'Data Summary'!CJ113="Yes"),OFFSET('Water Data'!$I$9,0,10*ROW('Water Data'!I107)),NA())</f>
        <v>#N/A</v>
      </c>
      <c r="V113" s="521" t="e">
        <f ca="1">+IF(AND(ISNUMBER(OFFSET('Sanitation Data'!$D$4,0,10*ROW('Sanitation Data'!D107))),'Data Summary'!CK113="Yes"),100-OFFSET('Sanitation Data'!$D$4,0,10*ROW('Sanitation Data'!D107)),NA())</f>
        <v>#N/A</v>
      </c>
      <c r="W113" s="521" t="e">
        <f ca="1">+IF(AND(ISNUMBER(OFFSET('Sanitation Data'!$D$6,0,10*ROW('Sanitation Data'!D107))),'Data Summary'!CL113="Yes"),OFFSET('Sanitation Data'!$D$6,0,10*ROW('Sanitation Data'!D107)),NA())</f>
        <v>#N/A</v>
      </c>
      <c r="X113" s="521" t="e">
        <f ca="1">+IF(AND(ISNUMBER(OFFSET('Sanitation Data'!$D$10,0,10*ROW('Sanitation Data'!D107))),'Data Summary'!CM113="Yes"),OFFSET('Sanitation Data'!$D$10,0,10*ROW('Sanitation Data'!D107)),NA())</f>
        <v>#N/A</v>
      </c>
      <c r="Y113" s="521" t="e">
        <f ca="1">+IF(AND(ISNUMBER(OFFSET('Sanitation Data'!$D$11,0,10*ROW('Sanitation Data'!D107))),'Data Summary'!CN113="Yes"),OFFSET('Sanitation Data'!$D$11,0,10*ROW('Sanitation Data'!D107)),NA())</f>
        <v>#N/A</v>
      </c>
      <c r="Z113" s="521" t="e">
        <f ca="1">+IF(AND(ISNUMBER(OFFSET('Sanitation Data'!$D$12,0,10*ROW('Sanitation Data'!D107))),'Data Summary'!CO113="Yes"),OFFSET('Sanitation Data'!$D$12,0,10*ROW('Sanitation Data'!D107)),NA())</f>
        <v>#N/A</v>
      </c>
      <c r="AA113" s="521" t="e">
        <f ca="1">+IF(AND(ISNUMBER(OFFSET('Sanitation Data'!$E$4,0,10*ROW('Sanitation Data'!E107))),'Data Summary'!CP113="Yes"),100-OFFSET('Sanitation Data'!$E$4,0,10*ROW('Sanitation Data'!E107)),NA())</f>
        <v>#N/A</v>
      </c>
      <c r="AB113" s="521" t="e">
        <f ca="1">+IF(AND(ISNUMBER(OFFSET('Sanitation Data'!$E$6,0,10*ROW('Sanitation Data'!E107))),'Data Summary'!CQ113="Yes"),OFFSET('Sanitation Data'!$E$6,0,10*ROW('Sanitation Data'!E107)),NA())</f>
        <v>#N/A</v>
      </c>
      <c r="AC113" s="521" t="e">
        <f ca="1">+IF(AND(ISNUMBER(OFFSET('Sanitation Data'!$E$10,0,10*ROW('Sanitation Data'!E107))),'Data Summary'!CR113="Yes"),OFFSET('Sanitation Data'!$E$10,0,10*ROW('Sanitation Data'!E107)),NA())</f>
        <v>#N/A</v>
      </c>
      <c r="AD113" s="521" t="e">
        <f ca="1">+IF(AND(ISNUMBER(OFFSET('Sanitation Data'!$E$11,0,10*ROW('Sanitation Data'!E107))),'Data Summary'!CS113="Yes"),OFFSET('Sanitation Data'!$E$11,0,10*ROW('Sanitation Data'!E107)),NA())</f>
        <v>#N/A</v>
      </c>
      <c r="AE113" s="521" t="e">
        <f ca="1">+IF(AND(ISNUMBER(OFFSET('Sanitation Data'!$E$12,0,10*ROW('Sanitation Data'!E107))),'Data Summary'!CT113="Yes"),OFFSET('Sanitation Data'!$E$12,0,10*ROW('Sanitation Data'!E107)),NA())</f>
        <v>#N/A</v>
      </c>
      <c r="AF113" s="521" t="e">
        <f ca="1">+IF(AND(ISNUMBER(OFFSET('Sanitation Data'!$F$4,0,10*ROW('Sanitation Data'!F107))),'Data Summary'!CU113="Yes"),100-OFFSET('Sanitation Data'!$F$4,0,10*ROW('Sanitation Data'!F107)),NA())</f>
        <v>#N/A</v>
      </c>
      <c r="AG113" s="521" t="e">
        <f ca="1">+IF(AND(ISNUMBER(OFFSET('Sanitation Data'!$F$6,0,10*ROW('Sanitation Data'!F107))),'Data Summary'!CV113="Yes"),OFFSET('Sanitation Data'!$F$6,0,10*ROW('Sanitation Data'!F107)),NA())</f>
        <v>#N/A</v>
      </c>
      <c r="AH113" s="521" t="e">
        <f ca="1">+IF(AND(ISNUMBER(OFFSET('Sanitation Data'!$F$10,0,10*ROW('Sanitation Data'!F107))),'Data Summary'!CW113="Yes"),OFFSET('Sanitation Data'!$F$10,0,10*ROW('Sanitation Data'!F107)),NA())</f>
        <v>#N/A</v>
      </c>
      <c r="AI113" s="521" t="e">
        <f ca="1">+IF(AND(ISNUMBER(OFFSET('Sanitation Data'!$F$11,0,10*ROW('Sanitation Data'!F107))),'Data Summary'!CX113="Yes"),OFFSET('Sanitation Data'!$F$11,0,10*ROW('Sanitation Data'!F107)),NA())</f>
        <v>#N/A</v>
      </c>
      <c r="AJ113" s="521" t="e">
        <f ca="1">+IF(AND(ISNUMBER(OFFSET('Sanitation Data'!$F$12,0,10*ROW('Sanitation Data'!F107))),'Data Summary'!CY113="Yes"),OFFSET('Sanitation Data'!$F$12,0,10*ROW('Sanitation Data'!F107)),NA())</f>
        <v>#N/A</v>
      </c>
      <c r="AK113" s="521" t="e">
        <f ca="1">+IF(AND(ISNUMBER(OFFSET('Sanitation Data'!$G$4,0,10*ROW('Sanitation Data'!G107))),'Data Summary'!CZ113="Yes"),100-OFFSET('Sanitation Data'!$G$4,0,10*ROW('Sanitation Data'!G107)),NA())</f>
        <v>#N/A</v>
      </c>
      <c r="AL113" s="521" t="e">
        <f ca="1">+IF(AND(ISNUMBER(OFFSET('Sanitation Data'!$G$6,0,10*ROW('Sanitation Data'!G107))),'Data Summary'!DA113="Yes"),OFFSET('Sanitation Data'!$G$6,0,10*ROW('Sanitation Data'!G107)),NA())</f>
        <v>#N/A</v>
      </c>
      <c r="AM113" s="521" t="e">
        <f ca="1">+IF(AND(ISNUMBER(OFFSET('Sanitation Data'!$G$10,0,10*ROW('Sanitation Data'!G107))),'Data Summary'!DB113="Yes"),OFFSET('Sanitation Data'!$G$10,0,10*ROW('Sanitation Data'!G107)),NA())</f>
        <v>#N/A</v>
      </c>
      <c r="AN113" s="521" t="e">
        <f ca="1">+IF(AND(ISNUMBER(OFFSET('Sanitation Data'!$G$11,0,10*ROW('Sanitation Data'!G107))),'Data Summary'!DC113="Yes"),OFFSET('Sanitation Data'!$G$11,0,10*ROW('Sanitation Data'!G107)),NA())</f>
        <v>#N/A</v>
      </c>
      <c r="AO113" s="521" t="e">
        <f ca="1">+IF(AND(ISNUMBER(OFFSET('Sanitation Data'!$G$12,0,10*ROW('Sanitation Data'!G107))),'Data Summary'!DD113="Yes"),OFFSET('Sanitation Data'!$G$12,0,10*ROW('Sanitation Data'!G107)),NA())</f>
        <v>#N/A</v>
      </c>
      <c r="AP113" s="521" t="e">
        <f ca="1">+IF(AND(ISNUMBER(OFFSET('Sanitation Data'!$H$4,0,10*ROW('Sanitation Data'!H107))),'Data Summary'!DE113="Yes"),100-OFFSET('Sanitation Data'!$H$4,0,10*ROW('Sanitation Data'!H107)),NA())</f>
        <v>#N/A</v>
      </c>
      <c r="AQ113" s="521" t="e">
        <f ca="1">+IF(AND(ISNUMBER(OFFSET('Sanitation Data'!$H$6,0,10*ROW('Sanitation Data'!H107))),'Data Summary'!DF113="Yes"),OFFSET('Sanitation Data'!$H$6,0,10*ROW('Sanitation Data'!H107)),NA())</f>
        <v>#N/A</v>
      </c>
      <c r="AR113" s="521" t="e">
        <f ca="1">+IF(AND(ISNUMBER(OFFSET('Sanitation Data'!$H$10,0,10*ROW('Sanitation Data'!H107))),'Data Summary'!DG113="Yes"),OFFSET('Sanitation Data'!$H$10,0,10*ROW('Sanitation Data'!H107)),NA())</f>
        <v>#N/A</v>
      </c>
      <c r="AS113" s="521" t="e">
        <f ca="1">+IF(AND(ISNUMBER(OFFSET('Sanitation Data'!$H$11,0,10*ROW('Sanitation Data'!H107))),'Data Summary'!DH113="Yes"),OFFSET('Sanitation Data'!$H$11,0,10*ROW('Sanitation Data'!H107)),NA())</f>
        <v>#N/A</v>
      </c>
      <c r="AT113" s="521" t="e">
        <f ca="1">+IF(AND(ISNUMBER(OFFSET('Sanitation Data'!$H$12,0,10*ROW('Sanitation Data'!H107))),'Data Summary'!DI113="Yes"),OFFSET('Sanitation Data'!$H$12,0,10*ROW('Sanitation Data'!H107)),NA())</f>
        <v>#N/A</v>
      </c>
      <c r="AU113" s="521" t="e">
        <f ca="1">+IF(AND(ISNUMBER(OFFSET('Sanitation Data'!$I$4,0,10*ROW('Sanitation Data'!I107))),'Data Summary'!DJ113="Yes"),100-OFFSET('Sanitation Data'!$I$4,0,10*ROW('Sanitation Data'!I107)),NA())</f>
        <v>#N/A</v>
      </c>
      <c r="AV113" s="521" t="e">
        <f ca="1">+IF(AND(ISNUMBER(OFFSET('Sanitation Data'!$I$6,0,10*ROW('Sanitation Data'!I107))),'Data Summary'!DK113="Yes"),OFFSET('Sanitation Data'!$I$6,0,10*ROW('Sanitation Data'!I107)),NA())</f>
        <v>#N/A</v>
      </c>
      <c r="AW113" s="521" t="e">
        <f ca="1">+IF(AND(ISNUMBER(OFFSET('Sanitation Data'!$I$10,0,10*ROW('Sanitation Data'!I107))),'Data Summary'!DL113="Yes"),OFFSET('Sanitation Data'!$I$10,0,10*ROW('Sanitation Data'!I107)),NA())</f>
        <v>#N/A</v>
      </c>
      <c r="AX113" s="521" t="e">
        <f ca="1">+IF(AND(ISNUMBER(OFFSET('Sanitation Data'!$I$11,0,10*ROW('Sanitation Data'!I107))),'Data Summary'!DM113="Yes"),OFFSET('Sanitation Data'!$I$11,0,10*ROW('Sanitation Data'!I107)),NA())</f>
        <v>#N/A</v>
      </c>
      <c r="AY113" s="521" t="e">
        <f ca="1">+IF(AND(ISNUMBER(OFFSET('Sanitation Data'!$I$12,0,10*ROW('Sanitation Data'!I107))),'Data Summary'!DN113="Yes"),OFFSET('Sanitation Data'!$I$12,0,10*ROW('Sanitation Data'!I107)),NA())</f>
        <v>#N/A</v>
      </c>
      <c r="AZ113" s="522" t="e">
        <f ca="1">+IF(AND(ISNUMBER(OFFSET('Hygiene Data'!$D$5,0,10*ROW('Hygiene Data'!D107))),'Data Summary'!DO113="Yes"),OFFSET('Hygiene Data'!$D$5,0,10*ROW('Hygiene Data'!D107)),NA())</f>
        <v>#N/A</v>
      </c>
      <c r="BA113" s="522" t="e">
        <f ca="1">+IF(AND(ISNUMBER(OFFSET('Hygiene Data'!$D$7,0,10*ROW('Hygiene Data'!D107))),'Data Summary'!DP113="Yes"),OFFSET('Hygiene Data'!$D$7,0,10*ROW('Hygiene Data'!D107)),NA())</f>
        <v>#N/A</v>
      </c>
      <c r="BB113" s="522" t="e">
        <f ca="1">+IF(AND(ISNUMBER(OFFSET('Hygiene Data'!$D$9,0,10*ROW('Hygiene Data'!D107))),'Data Summary'!DQ113="Yes"),OFFSET('Hygiene Data'!$D$9,0,10*ROW('Hygiene Data'!D107)),NA())</f>
        <v>#N/A</v>
      </c>
      <c r="BC113" s="522" t="e">
        <f ca="1">+IF(AND(ISNUMBER(OFFSET('Hygiene Data'!$E$5,0,10*ROW('Hygiene Data'!E107))),'Data Summary'!DR113="Yes"),OFFSET('Hygiene Data'!$E$5,0,10*ROW('Hygiene Data'!E107)),NA())</f>
        <v>#N/A</v>
      </c>
      <c r="BD113" s="522" t="e">
        <f ca="1">+IF(AND(ISNUMBER(OFFSET('Hygiene Data'!$E$7,0,10*ROW('Hygiene Data'!E107))),'Data Summary'!DS113="Yes"),OFFSET('Hygiene Data'!$E$7,0,10*ROW('Hygiene Data'!E107)),NA())</f>
        <v>#N/A</v>
      </c>
      <c r="BE113" s="522" t="e">
        <f ca="1">+IF(AND(ISNUMBER(OFFSET('Hygiene Data'!$E$9,0,10*ROW('Hygiene Data'!E107))),'Data Summary'!DT113="Yes"),OFFSET('Hygiene Data'!$E$9,0,10*ROW('Hygiene Data'!E107)),NA())</f>
        <v>#N/A</v>
      </c>
      <c r="BF113" s="522" t="e">
        <f ca="1">+IF(AND(ISNUMBER(OFFSET('Hygiene Data'!$F$5,0,10*ROW('Hygiene Data'!F107))),'Data Summary'!DU113="Yes"),OFFSET('Hygiene Data'!$F$5,0,10*ROW('Hygiene Data'!F107)),NA())</f>
        <v>#N/A</v>
      </c>
      <c r="BG113" s="522" t="e">
        <f ca="1">+IF(AND(ISNUMBER(OFFSET('Hygiene Data'!$F$7,0,10*ROW('Hygiene Data'!F107))),'Data Summary'!DV113="Yes"),OFFSET('Hygiene Data'!$F$7,0,10*ROW('Hygiene Data'!F107)),NA())</f>
        <v>#N/A</v>
      </c>
      <c r="BH113" s="522" t="e">
        <f ca="1">+IF(AND(ISNUMBER(OFFSET('Hygiene Data'!$F$9,0,10*ROW('Hygiene Data'!F107))),'Data Summary'!DW113="Yes"),OFFSET('Hygiene Data'!$F$9,0,10*ROW('Hygiene Data'!F107)),NA())</f>
        <v>#N/A</v>
      </c>
      <c r="BI113" s="522" t="e">
        <f ca="1">+IF(AND(ISNUMBER(OFFSET('Hygiene Data'!$G$5,0,10*ROW('Hygiene Data'!G107))),'Data Summary'!DX113="Yes"),OFFSET('Hygiene Data'!$G$5,0,10*ROW('Hygiene Data'!G107)),NA())</f>
        <v>#N/A</v>
      </c>
      <c r="BJ113" s="522" t="e">
        <f ca="1">+IF(AND(ISNUMBER(OFFSET('Hygiene Data'!$G$7,0,10*ROW('Hygiene Data'!G107))),'Data Summary'!DY113="Yes"),OFFSET('Hygiene Data'!$G$7,0,10*ROW('Hygiene Data'!G107)),NA())</f>
        <v>#N/A</v>
      </c>
      <c r="BK113" s="522" t="e">
        <f ca="1">+IF(AND(ISNUMBER(OFFSET('Hygiene Data'!$G$9,0,10*ROW('Hygiene Data'!G107))),'Data Summary'!DZ113="Yes"),OFFSET('Hygiene Data'!$G$9,0,10*ROW('Hygiene Data'!G107)),NA())</f>
        <v>#N/A</v>
      </c>
      <c r="BL113" s="522" t="e">
        <f ca="1">+IF(AND(ISNUMBER(OFFSET('Hygiene Data'!$H$5,0,10*ROW('Hygiene Data'!H107))),'Data Summary'!EA113="Yes"),OFFSET('Hygiene Data'!$H$5,0,10*ROW('Hygiene Data'!H107)),NA())</f>
        <v>#N/A</v>
      </c>
      <c r="BM113" s="522" t="e">
        <f ca="1">+IF(AND(ISNUMBER(OFFSET('Hygiene Data'!$H$7,0,10*ROW('Hygiene Data'!H107))),'Data Summary'!EB113="Yes"),OFFSET('Hygiene Data'!$H$7,0,10*ROW('Hygiene Data'!H107)),NA())</f>
        <v>#N/A</v>
      </c>
      <c r="BN113" s="522" t="e">
        <f ca="1">+IF(AND(ISNUMBER(OFFSET('Hygiene Data'!$H$9,0,10*ROW('Hygiene Data'!H107))),'Data Summary'!EC113="Yes"),OFFSET('Hygiene Data'!$H$9,0,10*ROW('Hygiene Data'!H107)),NA())</f>
        <v>#N/A</v>
      </c>
      <c r="BO113" s="522" t="e">
        <f ca="1">+IF(AND(ISNUMBER(OFFSET('Hygiene Data'!$I$5,0,10*ROW('Hygiene Data'!I107))),'Data Summary'!ED113="Yes"),OFFSET('Hygiene Data'!$I$5,0,10*ROW('Hygiene Data'!I107)),NA())</f>
        <v>#N/A</v>
      </c>
      <c r="BP113" s="522" t="e">
        <f ca="1">+IF(AND(ISNUMBER(OFFSET('Hygiene Data'!$I$7,0,10*ROW('Hygiene Data'!I107))),'Data Summary'!EE113="Yes"),OFFSET('Hygiene Data'!$I$7,0,10*ROW('Hygiene Data'!I107)),NA())</f>
        <v>#N/A</v>
      </c>
      <c r="BQ113" s="522" t="e">
        <f ca="1">+IF(AND(ISNUMBER(OFFSET('Hygiene Data'!$I$9,0,10*ROW('Hygiene Data'!I107))),'Data Summary'!EF113="Yes"),OFFSET('Hygiene Data'!$I$9,0,10*ROW('Hygiene Data'!I107)),NA())</f>
        <v>#N/A</v>
      </c>
    </row>
    <row r="114" spans="1:69" x14ac:dyDescent="0.25">
      <c r="A114" s="518" t="e">
        <f ca="1">+RIGHT('Data Summary'!A114,LEN('Data Summary'!A114)-9)</f>
        <v>#VALUE!</v>
      </c>
      <c r="B114" s="492" t="str">
        <f ca="1">+IF(ISTEXT('Data Summary'!B114),'Data Summary'!B114,"")</f>
        <v/>
      </c>
      <c r="C114" s="519" t="e">
        <f ca="1">+VALUE('Data Summary'!C114)</f>
        <v>#VALUE!</v>
      </c>
      <c r="D114" s="520" t="e">
        <f ca="1">+IF(AND(ISNUMBER(OFFSET('Water Data'!$D$4,0,10*ROW('Water Data'!D108))),'Data Summary'!BS114="Yes"),100-OFFSET('Water Data'!$D$4,0,10*ROW('Water Data'!D108)),NA())</f>
        <v>#N/A</v>
      </c>
      <c r="E114" s="520" t="e">
        <f ca="1">+IF(AND(ISNUMBER(OFFSET('Water Data'!$D$6,0,10*ROW('Water Data'!D108))),'Data Summary'!BT114="Yes"),OFFSET('Water Data'!$D$6,0,10*ROW('Water Data'!D108)),NA())</f>
        <v>#N/A</v>
      </c>
      <c r="F114" s="520" t="e">
        <f ca="1">+IF(AND(ISNUMBER(OFFSET('Water Data'!$D$9,0,10*ROW('Water Data'!D108))),'Data Summary'!BU114="Yes"),OFFSET('Water Data'!$D$9,0,10*ROW('Water Data'!D108)),NA())</f>
        <v>#N/A</v>
      </c>
      <c r="G114" s="520" t="e">
        <f ca="1">+IF(AND(ISNUMBER(OFFSET('Water Data'!$E$4,0,10*ROW('Water Data'!E108))),'Data Summary'!BV114="Yes"),100-OFFSET('Water Data'!$E$4,0,10*ROW('Water Data'!E108)),NA())</f>
        <v>#N/A</v>
      </c>
      <c r="H114" s="520" t="e">
        <f ca="1">+IF(AND(ISNUMBER(OFFSET('Water Data'!$E$6,0,10*ROW('Water Data'!E108))),'Data Summary'!BW114="Yes"),OFFSET('Water Data'!$E$6,0,10*ROW('Water Data'!E108)),NA())</f>
        <v>#N/A</v>
      </c>
      <c r="I114" s="520" t="e">
        <f ca="1">+IF(AND(ISNUMBER(OFFSET('Water Data'!$E$9,0,10*ROW('Water Data'!E108))),'Data Summary'!BX114="Yes"),OFFSET('Water Data'!$E$9,0,10*ROW('Water Data'!E108)),NA())</f>
        <v>#N/A</v>
      </c>
      <c r="J114" s="520" t="e">
        <f ca="1">+IF(AND(ISNUMBER(OFFSET('Water Data'!$F$4,0,10*ROW('Water Data'!F108))),'Data Summary'!BY114="Yes"),100-OFFSET('Water Data'!$F$4,0,10*ROW('Water Data'!F108)),NA())</f>
        <v>#N/A</v>
      </c>
      <c r="K114" s="520" t="e">
        <f ca="1">+IF(AND(ISNUMBER(OFFSET('Water Data'!$F$6,0,10*ROW('Water Data'!F108))),'Data Summary'!BZ114="Yes"),OFFSET('Water Data'!$F$6,0,10*ROW('Water Data'!F108)),NA())</f>
        <v>#N/A</v>
      </c>
      <c r="L114" s="520" t="e">
        <f ca="1">+IF(AND(ISNUMBER(OFFSET('Water Data'!$F$9,0,10*ROW('Water Data'!F108))),'Data Summary'!CA114="Yes"),OFFSET('Water Data'!$F$9,0,10*ROW('Water Data'!F108)),NA())</f>
        <v>#N/A</v>
      </c>
      <c r="M114" s="520" t="e">
        <f ca="1">+IF(AND(ISNUMBER(OFFSET('Water Data'!$G$4,0,10*ROW('Water Data'!G108))),'Data Summary'!CB114="Yes"),100-OFFSET('Water Data'!$G$4,0,10*ROW('Water Data'!G108)),NA())</f>
        <v>#N/A</v>
      </c>
      <c r="N114" s="520" t="e">
        <f ca="1">+IF(AND(ISNUMBER(OFFSET('Water Data'!$G$6,0,10*ROW('Water Data'!G108))),'Data Summary'!CC114="Yes"),OFFSET('Water Data'!$G$6,0,10*ROW('Water Data'!G108)),NA())</f>
        <v>#N/A</v>
      </c>
      <c r="O114" s="520" t="e">
        <f ca="1">+IF(AND(ISNUMBER(OFFSET('Water Data'!$G$9,0,10*ROW('Water Data'!G108))),'Data Summary'!CD114="Yes"),OFFSET('Water Data'!$G$9,0,10*ROW('Water Data'!G108)),NA())</f>
        <v>#N/A</v>
      </c>
      <c r="P114" s="520" t="e">
        <f ca="1">+IF(AND(ISNUMBER(OFFSET('Water Data'!$H$4,0,10*ROW('Water Data'!H108))),'Data Summary'!CE114="Yes"),100-OFFSET('Water Data'!$H$4,0,10*ROW('Water Data'!H108)),NA())</f>
        <v>#N/A</v>
      </c>
      <c r="Q114" s="520" t="e">
        <f ca="1">+IF(AND(ISNUMBER(OFFSET('Water Data'!$H$6,0,10*ROW('Water Data'!H108))),'Data Summary'!CF114="Yes"),OFFSET('Water Data'!$H$6,0,10*ROW('Water Data'!H108)),NA())</f>
        <v>#N/A</v>
      </c>
      <c r="R114" s="520" t="e">
        <f ca="1">+IF(AND(ISNUMBER(OFFSET('Water Data'!$H$9,0,10*ROW('Water Data'!H108))),'Data Summary'!CG114="Yes"),OFFSET('Water Data'!$H$9,0,10*ROW('Water Data'!H108)),NA())</f>
        <v>#N/A</v>
      </c>
      <c r="S114" s="520" t="e">
        <f ca="1">+IF(AND(ISNUMBER(OFFSET('Water Data'!$I$4,0,10*ROW('Water Data'!I108))),'Data Summary'!CH114="Yes"),100-OFFSET('Water Data'!$I$4,0,10*ROW('Water Data'!I108)),NA())</f>
        <v>#N/A</v>
      </c>
      <c r="T114" s="520" t="e">
        <f ca="1">+IF(AND(ISNUMBER(OFFSET('Water Data'!$I$6,0,10*ROW('Water Data'!I108))),'Data Summary'!CI114="Yes"),OFFSET('Water Data'!$I$6,0,10*ROW('Water Data'!I108)),NA())</f>
        <v>#N/A</v>
      </c>
      <c r="U114" s="520" t="e">
        <f ca="1">+IF(AND(ISNUMBER(OFFSET('Water Data'!$I$9,0,10*ROW('Water Data'!I108))),'Data Summary'!CJ114="Yes"),OFFSET('Water Data'!$I$9,0,10*ROW('Water Data'!I108)),NA())</f>
        <v>#N/A</v>
      </c>
      <c r="V114" s="521" t="e">
        <f ca="1">+IF(AND(ISNUMBER(OFFSET('Sanitation Data'!$D$4,0,10*ROW('Sanitation Data'!D108))),'Data Summary'!CK114="Yes"),100-OFFSET('Sanitation Data'!$D$4,0,10*ROW('Sanitation Data'!D108)),NA())</f>
        <v>#N/A</v>
      </c>
      <c r="W114" s="521" t="e">
        <f ca="1">+IF(AND(ISNUMBER(OFFSET('Sanitation Data'!$D$6,0,10*ROW('Sanitation Data'!D108))),'Data Summary'!CL114="Yes"),OFFSET('Sanitation Data'!$D$6,0,10*ROW('Sanitation Data'!D108)),NA())</f>
        <v>#N/A</v>
      </c>
      <c r="X114" s="521" t="e">
        <f ca="1">+IF(AND(ISNUMBER(OFFSET('Sanitation Data'!$D$10,0,10*ROW('Sanitation Data'!D108))),'Data Summary'!CM114="Yes"),OFFSET('Sanitation Data'!$D$10,0,10*ROW('Sanitation Data'!D108)),NA())</f>
        <v>#N/A</v>
      </c>
      <c r="Y114" s="521" t="e">
        <f ca="1">+IF(AND(ISNUMBER(OFFSET('Sanitation Data'!$D$11,0,10*ROW('Sanitation Data'!D108))),'Data Summary'!CN114="Yes"),OFFSET('Sanitation Data'!$D$11,0,10*ROW('Sanitation Data'!D108)),NA())</f>
        <v>#N/A</v>
      </c>
      <c r="Z114" s="521" t="e">
        <f ca="1">+IF(AND(ISNUMBER(OFFSET('Sanitation Data'!$D$12,0,10*ROW('Sanitation Data'!D108))),'Data Summary'!CO114="Yes"),OFFSET('Sanitation Data'!$D$12,0,10*ROW('Sanitation Data'!D108)),NA())</f>
        <v>#N/A</v>
      </c>
      <c r="AA114" s="521" t="e">
        <f ca="1">+IF(AND(ISNUMBER(OFFSET('Sanitation Data'!$E$4,0,10*ROW('Sanitation Data'!E108))),'Data Summary'!CP114="Yes"),100-OFFSET('Sanitation Data'!$E$4,0,10*ROW('Sanitation Data'!E108)),NA())</f>
        <v>#N/A</v>
      </c>
      <c r="AB114" s="521" t="e">
        <f ca="1">+IF(AND(ISNUMBER(OFFSET('Sanitation Data'!$E$6,0,10*ROW('Sanitation Data'!E108))),'Data Summary'!CQ114="Yes"),OFFSET('Sanitation Data'!$E$6,0,10*ROW('Sanitation Data'!E108)),NA())</f>
        <v>#N/A</v>
      </c>
      <c r="AC114" s="521" t="e">
        <f ca="1">+IF(AND(ISNUMBER(OFFSET('Sanitation Data'!$E$10,0,10*ROW('Sanitation Data'!E108))),'Data Summary'!CR114="Yes"),OFFSET('Sanitation Data'!$E$10,0,10*ROW('Sanitation Data'!E108)),NA())</f>
        <v>#N/A</v>
      </c>
      <c r="AD114" s="521" t="e">
        <f ca="1">+IF(AND(ISNUMBER(OFFSET('Sanitation Data'!$E$11,0,10*ROW('Sanitation Data'!E108))),'Data Summary'!CS114="Yes"),OFFSET('Sanitation Data'!$E$11,0,10*ROW('Sanitation Data'!E108)),NA())</f>
        <v>#N/A</v>
      </c>
      <c r="AE114" s="521" t="e">
        <f ca="1">+IF(AND(ISNUMBER(OFFSET('Sanitation Data'!$E$12,0,10*ROW('Sanitation Data'!E108))),'Data Summary'!CT114="Yes"),OFFSET('Sanitation Data'!$E$12,0,10*ROW('Sanitation Data'!E108)),NA())</f>
        <v>#N/A</v>
      </c>
      <c r="AF114" s="521" t="e">
        <f ca="1">+IF(AND(ISNUMBER(OFFSET('Sanitation Data'!$F$4,0,10*ROW('Sanitation Data'!F108))),'Data Summary'!CU114="Yes"),100-OFFSET('Sanitation Data'!$F$4,0,10*ROW('Sanitation Data'!F108)),NA())</f>
        <v>#N/A</v>
      </c>
      <c r="AG114" s="521" t="e">
        <f ca="1">+IF(AND(ISNUMBER(OFFSET('Sanitation Data'!$F$6,0,10*ROW('Sanitation Data'!F108))),'Data Summary'!CV114="Yes"),OFFSET('Sanitation Data'!$F$6,0,10*ROW('Sanitation Data'!F108)),NA())</f>
        <v>#N/A</v>
      </c>
      <c r="AH114" s="521" t="e">
        <f ca="1">+IF(AND(ISNUMBER(OFFSET('Sanitation Data'!$F$10,0,10*ROW('Sanitation Data'!F108))),'Data Summary'!CW114="Yes"),OFFSET('Sanitation Data'!$F$10,0,10*ROW('Sanitation Data'!F108)),NA())</f>
        <v>#N/A</v>
      </c>
      <c r="AI114" s="521" t="e">
        <f ca="1">+IF(AND(ISNUMBER(OFFSET('Sanitation Data'!$F$11,0,10*ROW('Sanitation Data'!F108))),'Data Summary'!CX114="Yes"),OFFSET('Sanitation Data'!$F$11,0,10*ROW('Sanitation Data'!F108)),NA())</f>
        <v>#N/A</v>
      </c>
      <c r="AJ114" s="521" t="e">
        <f ca="1">+IF(AND(ISNUMBER(OFFSET('Sanitation Data'!$F$12,0,10*ROW('Sanitation Data'!F108))),'Data Summary'!CY114="Yes"),OFFSET('Sanitation Data'!$F$12,0,10*ROW('Sanitation Data'!F108)),NA())</f>
        <v>#N/A</v>
      </c>
      <c r="AK114" s="521" t="e">
        <f ca="1">+IF(AND(ISNUMBER(OFFSET('Sanitation Data'!$G$4,0,10*ROW('Sanitation Data'!G108))),'Data Summary'!CZ114="Yes"),100-OFFSET('Sanitation Data'!$G$4,0,10*ROW('Sanitation Data'!G108)),NA())</f>
        <v>#N/A</v>
      </c>
      <c r="AL114" s="521" t="e">
        <f ca="1">+IF(AND(ISNUMBER(OFFSET('Sanitation Data'!$G$6,0,10*ROW('Sanitation Data'!G108))),'Data Summary'!DA114="Yes"),OFFSET('Sanitation Data'!$G$6,0,10*ROW('Sanitation Data'!G108)),NA())</f>
        <v>#N/A</v>
      </c>
      <c r="AM114" s="521" t="e">
        <f ca="1">+IF(AND(ISNUMBER(OFFSET('Sanitation Data'!$G$10,0,10*ROW('Sanitation Data'!G108))),'Data Summary'!DB114="Yes"),OFFSET('Sanitation Data'!$G$10,0,10*ROW('Sanitation Data'!G108)),NA())</f>
        <v>#N/A</v>
      </c>
      <c r="AN114" s="521" t="e">
        <f ca="1">+IF(AND(ISNUMBER(OFFSET('Sanitation Data'!$G$11,0,10*ROW('Sanitation Data'!G108))),'Data Summary'!DC114="Yes"),OFFSET('Sanitation Data'!$G$11,0,10*ROW('Sanitation Data'!G108)),NA())</f>
        <v>#N/A</v>
      </c>
      <c r="AO114" s="521" t="e">
        <f ca="1">+IF(AND(ISNUMBER(OFFSET('Sanitation Data'!$G$12,0,10*ROW('Sanitation Data'!G108))),'Data Summary'!DD114="Yes"),OFFSET('Sanitation Data'!$G$12,0,10*ROW('Sanitation Data'!G108)),NA())</f>
        <v>#N/A</v>
      </c>
      <c r="AP114" s="521" t="e">
        <f ca="1">+IF(AND(ISNUMBER(OFFSET('Sanitation Data'!$H$4,0,10*ROW('Sanitation Data'!H108))),'Data Summary'!DE114="Yes"),100-OFFSET('Sanitation Data'!$H$4,0,10*ROW('Sanitation Data'!H108)),NA())</f>
        <v>#N/A</v>
      </c>
      <c r="AQ114" s="521" t="e">
        <f ca="1">+IF(AND(ISNUMBER(OFFSET('Sanitation Data'!$H$6,0,10*ROW('Sanitation Data'!H108))),'Data Summary'!DF114="Yes"),OFFSET('Sanitation Data'!$H$6,0,10*ROW('Sanitation Data'!H108)),NA())</f>
        <v>#N/A</v>
      </c>
      <c r="AR114" s="521" t="e">
        <f ca="1">+IF(AND(ISNUMBER(OFFSET('Sanitation Data'!$H$10,0,10*ROW('Sanitation Data'!H108))),'Data Summary'!DG114="Yes"),OFFSET('Sanitation Data'!$H$10,0,10*ROW('Sanitation Data'!H108)),NA())</f>
        <v>#N/A</v>
      </c>
      <c r="AS114" s="521" t="e">
        <f ca="1">+IF(AND(ISNUMBER(OFFSET('Sanitation Data'!$H$11,0,10*ROW('Sanitation Data'!H108))),'Data Summary'!DH114="Yes"),OFFSET('Sanitation Data'!$H$11,0,10*ROW('Sanitation Data'!H108)),NA())</f>
        <v>#N/A</v>
      </c>
      <c r="AT114" s="521" t="e">
        <f ca="1">+IF(AND(ISNUMBER(OFFSET('Sanitation Data'!$H$12,0,10*ROW('Sanitation Data'!H108))),'Data Summary'!DI114="Yes"),OFFSET('Sanitation Data'!$H$12,0,10*ROW('Sanitation Data'!H108)),NA())</f>
        <v>#N/A</v>
      </c>
      <c r="AU114" s="521" t="e">
        <f ca="1">+IF(AND(ISNUMBER(OFFSET('Sanitation Data'!$I$4,0,10*ROW('Sanitation Data'!I108))),'Data Summary'!DJ114="Yes"),100-OFFSET('Sanitation Data'!$I$4,0,10*ROW('Sanitation Data'!I108)),NA())</f>
        <v>#N/A</v>
      </c>
      <c r="AV114" s="521" t="e">
        <f ca="1">+IF(AND(ISNUMBER(OFFSET('Sanitation Data'!$I$6,0,10*ROW('Sanitation Data'!I108))),'Data Summary'!DK114="Yes"),OFFSET('Sanitation Data'!$I$6,0,10*ROW('Sanitation Data'!I108)),NA())</f>
        <v>#N/A</v>
      </c>
      <c r="AW114" s="521" t="e">
        <f ca="1">+IF(AND(ISNUMBER(OFFSET('Sanitation Data'!$I$10,0,10*ROW('Sanitation Data'!I108))),'Data Summary'!DL114="Yes"),OFFSET('Sanitation Data'!$I$10,0,10*ROW('Sanitation Data'!I108)),NA())</f>
        <v>#N/A</v>
      </c>
      <c r="AX114" s="521" t="e">
        <f ca="1">+IF(AND(ISNUMBER(OFFSET('Sanitation Data'!$I$11,0,10*ROW('Sanitation Data'!I108))),'Data Summary'!DM114="Yes"),OFFSET('Sanitation Data'!$I$11,0,10*ROW('Sanitation Data'!I108)),NA())</f>
        <v>#N/A</v>
      </c>
      <c r="AY114" s="521" t="e">
        <f ca="1">+IF(AND(ISNUMBER(OFFSET('Sanitation Data'!$I$12,0,10*ROW('Sanitation Data'!I108))),'Data Summary'!DN114="Yes"),OFFSET('Sanitation Data'!$I$12,0,10*ROW('Sanitation Data'!I108)),NA())</f>
        <v>#N/A</v>
      </c>
      <c r="AZ114" s="522" t="e">
        <f ca="1">+IF(AND(ISNUMBER(OFFSET('Hygiene Data'!$D$5,0,10*ROW('Hygiene Data'!D108))),'Data Summary'!DO114="Yes"),OFFSET('Hygiene Data'!$D$5,0,10*ROW('Hygiene Data'!D108)),NA())</f>
        <v>#N/A</v>
      </c>
      <c r="BA114" s="522" t="e">
        <f ca="1">+IF(AND(ISNUMBER(OFFSET('Hygiene Data'!$D$7,0,10*ROW('Hygiene Data'!D108))),'Data Summary'!DP114="Yes"),OFFSET('Hygiene Data'!$D$7,0,10*ROW('Hygiene Data'!D108)),NA())</f>
        <v>#N/A</v>
      </c>
      <c r="BB114" s="522" t="e">
        <f ca="1">+IF(AND(ISNUMBER(OFFSET('Hygiene Data'!$D$9,0,10*ROW('Hygiene Data'!D108))),'Data Summary'!DQ114="Yes"),OFFSET('Hygiene Data'!$D$9,0,10*ROW('Hygiene Data'!D108)),NA())</f>
        <v>#N/A</v>
      </c>
      <c r="BC114" s="522" t="e">
        <f ca="1">+IF(AND(ISNUMBER(OFFSET('Hygiene Data'!$E$5,0,10*ROW('Hygiene Data'!E108))),'Data Summary'!DR114="Yes"),OFFSET('Hygiene Data'!$E$5,0,10*ROW('Hygiene Data'!E108)),NA())</f>
        <v>#N/A</v>
      </c>
      <c r="BD114" s="522" t="e">
        <f ca="1">+IF(AND(ISNUMBER(OFFSET('Hygiene Data'!$E$7,0,10*ROW('Hygiene Data'!E108))),'Data Summary'!DS114="Yes"),OFFSET('Hygiene Data'!$E$7,0,10*ROW('Hygiene Data'!E108)),NA())</f>
        <v>#N/A</v>
      </c>
      <c r="BE114" s="522" t="e">
        <f ca="1">+IF(AND(ISNUMBER(OFFSET('Hygiene Data'!$E$9,0,10*ROW('Hygiene Data'!E108))),'Data Summary'!DT114="Yes"),OFFSET('Hygiene Data'!$E$9,0,10*ROW('Hygiene Data'!E108)),NA())</f>
        <v>#N/A</v>
      </c>
      <c r="BF114" s="522" t="e">
        <f ca="1">+IF(AND(ISNUMBER(OFFSET('Hygiene Data'!$F$5,0,10*ROW('Hygiene Data'!F108))),'Data Summary'!DU114="Yes"),OFFSET('Hygiene Data'!$F$5,0,10*ROW('Hygiene Data'!F108)),NA())</f>
        <v>#N/A</v>
      </c>
      <c r="BG114" s="522" t="e">
        <f ca="1">+IF(AND(ISNUMBER(OFFSET('Hygiene Data'!$F$7,0,10*ROW('Hygiene Data'!F108))),'Data Summary'!DV114="Yes"),OFFSET('Hygiene Data'!$F$7,0,10*ROW('Hygiene Data'!F108)),NA())</f>
        <v>#N/A</v>
      </c>
      <c r="BH114" s="522" t="e">
        <f ca="1">+IF(AND(ISNUMBER(OFFSET('Hygiene Data'!$F$9,0,10*ROW('Hygiene Data'!F108))),'Data Summary'!DW114="Yes"),OFFSET('Hygiene Data'!$F$9,0,10*ROW('Hygiene Data'!F108)),NA())</f>
        <v>#N/A</v>
      </c>
      <c r="BI114" s="522" t="e">
        <f ca="1">+IF(AND(ISNUMBER(OFFSET('Hygiene Data'!$G$5,0,10*ROW('Hygiene Data'!G108))),'Data Summary'!DX114="Yes"),OFFSET('Hygiene Data'!$G$5,0,10*ROW('Hygiene Data'!G108)),NA())</f>
        <v>#N/A</v>
      </c>
      <c r="BJ114" s="522" t="e">
        <f ca="1">+IF(AND(ISNUMBER(OFFSET('Hygiene Data'!$G$7,0,10*ROW('Hygiene Data'!G108))),'Data Summary'!DY114="Yes"),OFFSET('Hygiene Data'!$G$7,0,10*ROW('Hygiene Data'!G108)),NA())</f>
        <v>#N/A</v>
      </c>
      <c r="BK114" s="522" t="e">
        <f ca="1">+IF(AND(ISNUMBER(OFFSET('Hygiene Data'!$G$9,0,10*ROW('Hygiene Data'!G108))),'Data Summary'!DZ114="Yes"),OFFSET('Hygiene Data'!$G$9,0,10*ROW('Hygiene Data'!G108)),NA())</f>
        <v>#N/A</v>
      </c>
      <c r="BL114" s="522" t="e">
        <f ca="1">+IF(AND(ISNUMBER(OFFSET('Hygiene Data'!$H$5,0,10*ROW('Hygiene Data'!H108))),'Data Summary'!EA114="Yes"),OFFSET('Hygiene Data'!$H$5,0,10*ROW('Hygiene Data'!H108)),NA())</f>
        <v>#N/A</v>
      </c>
      <c r="BM114" s="522" t="e">
        <f ca="1">+IF(AND(ISNUMBER(OFFSET('Hygiene Data'!$H$7,0,10*ROW('Hygiene Data'!H108))),'Data Summary'!EB114="Yes"),OFFSET('Hygiene Data'!$H$7,0,10*ROW('Hygiene Data'!H108)),NA())</f>
        <v>#N/A</v>
      </c>
      <c r="BN114" s="522" t="e">
        <f ca="1">+IF(AND(ISNUMBER(OFFSET('Hygiene Data'!$H$9,0,10*ROW('Hygiene Data'!H108))),'Data Summary'!EC114="Yes"),OFFSET('Hygiene Data'!$H$9,0,10*ROW('Hygiene Data'!H108)),NA())</f>
        <v>#N/A</v>
      </c>
      <c r="BO114" s="522" t="e">
        <f ca="1">+IF(AND(ISNUMBER(OFFSET('Hygiene Data'!$I$5,0,10*ROW('Hygiene Data'!I108))),'Data Summary'!ED114="Yes"),OFFSET('Hygiene Data'!$I$5,0,10*ROW('Hygiene Data'!I108)),NA())</f>
        <v>#N/A</v>
      </c>
      <c r="BP114" s="522" t="e">
        <f ca="1">+IF(AND(ISNUMBER(OFFSET('Hygiene Data'!$I$7,0,10*ROW('Hygiene Data'!I108))),'Data Summary'!EE114="Yes"),OFFSET('Hygiene Data'!$I$7,0,10*ROW('Hygiene Data'!I108)),NA())</f>
        <v>#N/A</v>
      </c>
      <c r="BQ114" s="522" t="e">
        <f ca="1">+IF(AND(ISNUMBER(OFFSET('Hygiene Data'!$I$9,0,10*ROW('Hygiene Data'!I108))),'Data Summary'!EF114="Yes"),OFFSET('Hygiene Data'!$I$9,0,10*ROW('Hygiene Data'!I108)),NA())</f>
        <v>#N/A</v>
      </c>
    </row>
    <row r="115" spans="1:69" x14ac:dyDescent="0.25">
      <c r="A115" s="518" t="e">
        <f ca="1">+RIGHT('Data Summary'!A115,LEN('Data Summary'!A115)-9)</f>
        <v>#VALUE!</v>
      </c>
      <c r="B115" s="492" t="str">
        <f ca="1">+IF(ISTEXT('Data Summary'!B115),'Data Summary'!B115,"")</f>
        <v/>
      </c>
      <c r="C115" s="519" t="e">
        <f ca="1">+VALUE('Data Summary'!C115)</f>
        <v>#VALUE!</v>
      </c>
      <c r="D115" s="520" t="e">
        <f ca="1">+IF(AND(ISNUMBER(OFFSET('Water Data'!$D$4,0,10*ROW('Water Data'!D109))),'Data Summary'!BS115="Yes"),100-OFFSET('Water Data'!$D$4,0,10*ROW('Water Data'!D109)),NA())</f>
        <v>#N/A</v>
      </c>
      <c r="E115" s="520" t="e">
        <f ca="1">+IF(AND(ISNUMBER(OFFSET('Water Data'!$D$6,0,10*ROW('Water Data'!D109))),'Data Summary'!BT115="Yes"),OFFSET('Water Data'!$D$6,0,10*ROW('Water Data'!D109)),NA())</f>
        <v>#N/A</v>
      </c>
      <c r="F115" s="520" t="e">
        <f ca="1">+IF(AND(ISNUMBER(OFFSET('Water Data'!$D$9,0,10*ROW('Water Data'!D109))),'Data Summary'!BU115="Yes"),OFFSET('Water Data'!$D$9,0,10*ROW('Water Data'!D109)),NA())</f>
        <v>#N/A</v>
      </c>
      <c r="G115" s="520" t="e">
        <f ca="1">+IF(AND(ISNUMBER(OFFSET('Water Data'!$E$4,0,10*ROW('Water Data'!E109))),'Data Summary'!BV115="Yes"),100-OFFSET('Water Data'!$E$4,0,10*ROW('Water Data'!E109)),NA())</f>
        <v>#N/A</v>
      </c>
      <c r="H115" s="520" t="e">
        <f ca="1">+IF(AND(ISNUMBER(OFFSET('Water Data'!$E$6,0,10*ROW('Water Data'!E109))),'Data Summary'!BW115="Yes"),OFFSET('Water Data'!$E$6,0,10*ROW('Water Data'!E109)),NA())</f>
        <v>#N/A</v>
      </c>
      <c r="I115" s="520" t="e">
        <f ca="1">+IF(AND(ISNUMBER(OFFSET('Water Data'!$E$9,0,10*ROW('Water Data'!E109))),'Data Summary'!BX115="Yes"),OFFSET('Water Data'!$E$9,0,10*ROW('Water Data'!E109)),NA())</f>
        <v>#N/A</v>
      </c>
      <c r="J115" s="520" t="e">
        <f ca="1">+IF(AND(ISNUMBER(OFFSET('Water Data'!$F$4,0,10*ROW('Water Data'!F109))),'Data Summary'!BY115="Yes"),100-OFFSET('Water Data'!$F$4,0,10*ROW('Water Data'!F109)),NA())</f>
        <v>#N/A</v>
      </c>
      <c r="K115" s="520" t="e">
        <f ca="1">+IF(AND(ISNUMBER(OFFSET('Water Data'!$F$6,0,10*ROW('Water Data'!F109))),'Data Summary'!BZ115="Yes"),OFFSET('Water Data'!$F$6,0,10*ROW('Water Data'!F109)),NA())</f>
        <v>#N/A</v>
      </c>
      <c r="L115" s="520" t="e">
        <f ca="1">+IF(AND(ISNUMBER(OFFSET('Water Data'!$F$9,0,10*ROW('Water Data'!F109))),'Data Summary'!CA115="Yes"),OFFSET('Water Data'!$F$9,0,10*ROW('Water Data'!F109)),NA())</f>
        <v>#N/A</v>
      </c>
      <c r="M115" s="520" t="e">
        <f ca="1">+IF(AND(ISNUMBER(OFFSET('Water Data'!$G$4,0,10*ROW('Water Data'!G109))),'Data Summary'!CB115="Yes"),100-OFFSET('Water Data'!$G$4,0,10*ROW('Water Data'!G109)),NA())</f>
        <v>#N/A</v>
      </c>
      <c r="N115" s="520" t="e">
        <f ca="1">+IF(AND(ISNUMBER(OFFSET('Water Data'!$G$6,0,10*ROW('Water Data'!G109))),'Data Summary'!CC115="Yes"),OFFSET('Water Data'!$G$6,0,10*ROW('Water Data'!G109)),NA())</f>
        <v>#N/A</v>
      </c>
      <c r="O115" s="520" t="e">
        <f ca="1">+IF(AND(ISNUMBER(OFFSET('Water Data'!$G$9,0,10*ROW('Water Data'!G109))),'Data Summary'!CD115="Yes"),OFFSET('Water Data'!$G$9,0,10*ROW('Water Data'!G109)),NA())</f>
        <v>#N/A</v>
      </c>
      <c r="P115" s="520" t="e">
        <f ca="1">+IF(AND(ISNUMBER(OFFSET('Water Data'!$H$4,0,10*ROW('Water Data'!H109))),'Data Summary'!CE115="Yes"),100-OFFSET('Water Data'!$H$4,0,10*ROW('Water Data'!H109)),NA())</f>
        <v>#N/A</v>
      </c>
      <c r="Q115" s="520" t="e">
        <f ca="1">+IF(AND(ISNUMBER(OFFSET('Water Data'!$H$6,0,10*ROW('Water Data'!H109))),'Data Summary'!CF115="Yes"),OFFSET('Water Data'!$H$6,0,10*ROW('Water Data'!H109)),NA())</f>
        <v>#N/A</v>
      </c>
      <c r="R115" s="520" t="e">
        <f ca="1">+IF(AND(ISNUMBER(OFFSET('Water Data'!$H$9,0,10*ROW('Water Data'!H109))),'Data Summary'!CG115="Yes"),OFFSET('Water Data'!$H$9,0,10*ROW('Water Data'!H109)),NA())</f>
        <v>#N/A</v>
      </c>
      <c r="S115" s="520" t="e">
        <f ca="1">+IF(AND(ISNUMBER(OFFSET('Water Data'!$I$4,0,10*ROW('Water Data'!I109))),'Data Summary'!CH115="Yes"),100-OFFSET('Water Data'!$I$4,0,10*ROW('Water Data'!I109)),NA())</f>
        <v>#N/A</v>
      </c>
      <c r="T115" s="520" t="e">
        <f ca="1">+IF(AND(ISNUMBER(OFFSET('Water Data'!$I$6,0,10*ROW('Water Data'!I109))),'Data Summary'!CI115="Yes"),OFFSET('Water Data'!$I$6,0,10*ROW('Water Data'!I109)),NA())</f>
        <v>#N/A</v>
      </c>
      <c r="U115" s="520" t="e">
        <f ca="1">+IF(AND(ISNUMBER(OFFSET('Water Data'!$I$9,0,10*ROW('Water Data'!I109))),'Data Summary'!CJ115="Yes"),OFFSET('Water Data'!$I$9,0,10*ROW('Water Data'!I109)),NA())</f>
        <v>#N/A</v>
      </c>
      <c r="V115" s="521" t="e">
        <f ca="1">+IF(AND(ISNUMBER(OFFSET('Sanitation Data'!$D$4,0,10*ROW('Sanitation Data'!D109))),'Data Summary'!CK115="Yes"),100-OFFSET('Sanitation Data'!$D$4,0,10*ROW('Sanitation Data'!D109)),NA())</f>
        <v>#N/A</v>
      </c>
      <c r="W115" s="521" t="e">
        <f ca="1">+IF(AND(ISNUMBER(OFFSET('Sanitation Data'!$D$6,0,10*ROW('Sanitation Data'!D109))),'Data Summary'!CL115="Yes"),OFFSET('Sanitation Data'!$D$6,0,10*ROW('Sanitation Data'!D109)),NA())</f>
        <v>#N/A</v>
      </c>
      <c r="X115" s="521" t="e">
        <f ca="1">+IF(AND(ISNUMBER(OFFSET('Sanitation Data'!$D$10,0,10*ROW('Sanitation Data'!D109))),'Data Summary'!CM115="Yes"),OFFSET('Sanitation Data'!$D$10,0,10*ROW('Sanitation Data'!D109)),NA())</f>
        <v>#N/A</v>
      </c>
      <c r="Y115" s="521" t="e">
        <f ca="1">+IF(AND(ISNUMBER(OFFSET('Sanitation Data'!$D$11,0,10*ROW('Sanitation Data'!D109))),'Data Summary'!CN115="Yes"),OFFSET('Sanitation Data'!$D$11,0,10*ROW('Sanitation Data'!D109)),NA())</f>
        <v>#N/A</v>
      </c>
      <c r="Z115" s="521" t="e">
        <f ca="1">+IF(AND(ISNUMBER(OFFSET('Sanitation Data'!$D$12,0,10*ROW('Sanitation Data'!D109))),'Data Summary'!CO115="Yes"),OFFSET('Sanitation Data'!$D$12,0,10*ROW('Sanitation Data'!D109)),NA())</f>
        <v>#N/A</v>
      </c>
      <c r="AA115" s="521" t="e">
        <f ca="1">+IF(AND(ISNUMBER(OFFSET('Sanitation Data'!$E$4,0,10*ROW('Sanitation Data'!E109))),'Data Summary'!CP115="Yes"),100-OFFSET('Sanitation Data'!$E$4,0,10*ROW('Sanitation Data'!E109)),NA())</f>
        <v>#N/A</v>
      </c>
      <c r="AB115" s="521" t="e">
        <f ca="1">+IF(AND(ISNUMBER(OFFSET('Sanitation Data'!$E$6,0,10*ROW('Sanitation Data'!E109))),'Data Summary'!CQ115="Yes"),OFFSET('Sanitation Data'!$E$6,0,10*ROW('Sanitation Data'!E109)),NA())</f>
        <v>#N/A</v>
      </c>
      <c r="AC115" s="521" t="e">
        <f ca="1">+IF(AND(ISNUMBER(OFFSET('Sanitation Data'!$E$10,0,10*ROW('Sanitation Data'!E109))),'Data Summary'!CR115="Yes"),OFFSET('Sanitation Data'!$E$10,0,10*ROW('Sanitation Data'!E109)),NA())</f>
        <v>#N/A</v>
      </c>
      <c r="AD115" s="521" t="e">
        <f ca="1">+IF(AND(ISNUMBER(OFFSET('Sanitation Data'!$E$11,0,10*ROW('Sanitation Data'!E109))),'Data Summary'!CS115="Yes"),OFFSET('Sanitation Data'!$E$11,0,10*ROW('Sanitation Data'!E109)),NA())</f>
        <v>#N/A</v>
      </c>
      <c r="AE115" s="521" t="e">
        <f ca="1">+IF(AND(ISNUMBER(OFFSET('Sanitation Data'!$E$12,0,10*ROW('Sanitation Data'!E109))),'Data Summary'!CT115="Yes"),OFFSET('Sanitation Data'!$E$12,0,10*ROW('Sanitation Data'!E109)),NA())</f>
        <v>#N/A</v>
      </c>
      <c r="AF115" s="521" t="e">
        <f ca="1">+IF(AND(ISNUMBER(OFFSET('Sanitation Data'!$F$4,0,10*ROW('Sanitation Data'!F109))),'Data Summary'!CU115="Yes"),100-OFFSET('Sanitation Data'!$F$4,0,10*ROW('Sanitation Data'!F109)),NA())</f>
        <v>#N/A</v>
      </c>
      <c r="AG115" s="521" t="e">
        <f ca="1">+IF(AND(ISNUMBER(OFFSET('Sanitation Data'!$F$6,0,10*ROW('Sanitation Data'!F109))),'Data Summary'!CV115="Yes"),OFFSET('Sanitation Data'!$F$6,0,10*ROW('Sanitation Data'!F109)),NA())</f>
        <v>#N/A</v>
      </c>
      <c r="AH115" s="521" t="e">
        <f ca="1">+IF(AND(ISNUMBER(OFFSET('Sanitation Data'!$F$10,0,10*ROW('Sanitation Data'!F109))),'Data Summary'!CW115="Yes"),OFFSET('Sanitation Data'!$F$10,0,10*ROW('Sanitation Data'!F109)),NA())</f>
        <v>#N/A</v>
      </c>
      <c r="AI115" s="521" t="e">
        <f ca="1">+IF(AND(ISNUMBER(OFFSET('Sanitation Data'!$F$11,0,10*ROW('Sanitation Data'!F109))),'Data Summary'!CX115="Yes"),OFFSET('Sanitation Data'!$F$11,0,10*ROW('Sanitation Data'!F109)),NA())</f>
        <v>#N/A</v>
      </c>
      <c r="AJ115" s="521" t="e">
        <f ca="1">+IF(AND(ISNUMBER(OFFSET('Sanitation Data'!$F$12,0,10*ROW('Sanitation Data'!F109))),'Data Summary'!CY115="Yes"),OFFSET('Sanitation Data'!$F$12,0,10*ROW('Sanitation Data'!F109)),NA())</f>
        <v>#N/A</v>
      </c>
      <c r="AK115" s="521" t="e">
        <f ca="1">+IF(AND(ISNUMBER(OFFSET('Sanitation Data'!$G$4,0,10*ROW('Sanitation Data'!G109))),'Data Summary'!CZ115="Yes"),100-OFFSET('Sanitation Data'!$G$4,0,10*ROW('Sanitation Data'!G109)),NA())</f>
        <v>#N/A</v>
      </c>
      <c r="AL115" s="521" t="e">
        <f ca="1">+IF(AND(ISNUMBER(OFFSET('Sanitation Data'!$G$6,0,10*ROW('Sanitation Data'!G109))),'Data Summary'!DA115="Yes"),OFFSET('Sanitation Data'!$G$6,0,10*ROW('Sanitation Data'!G109)),NA())</f>
        <v>#N/A</v>
      </c>
      <c r="AM115" s="521" t="e">
        <f ca="1">+IF(AND(ISNUMBER(OFFSET('Sanitation Data'!$G$10,0,10*ROW('Sanitation Data'!G109))),'Data Summary'!DB115="Yes"),OFFSET('Sanitation Data'!$G$10,0,10*ROW('Sanitation Data'!G109)),NA())</f>
        <v>#N/A</v>
      </c>
      <c r="AN115" s="521" t="e">
        <f ca="1">+IF(AND(ISNUMBER(OFFSET('Sanitation Data'!$G$11,0,10*ROW('Sanitation Data'!G109))),'Data Summary'!DC115="Yes"),OFFSET('Sanitation Data'!$G$11,0,10*ROW('Sanitation Data'!G109)),NA())</f>
        <v>#N/A</v>
      </c>
      <c r="AO115" s="521" t="e">
        <f ca="1">+IF(AND(ISNUMBER(OFFSET('Sanitation Data'!$G$12,0,10*ROW('Sanitation Data'!G109))),'Data Summary'!DD115="Yes"),OFFSET('Sanitation Data'!$G$12,0,10*ROW('Sanitation Data'!G109)),NA())</f>
        <v>#N/A</v>
      </c>
      <c r="AP115" s="521" t="e">
        <f ca="1">+IF(AND(ISNUMBER(OFFSET('Sanitation Data'!$H$4,0,10*ROW('Sanitation Data'!H109))),'Data Summary'!DE115="Yes"),100-OFFSET('Sanitation Data'!$H$4,0,10*ROW('Sanitation Data'!H109)),NA())</f>
        <v>#N/A</v>
      </c>
      <c r="AQ115" s="521" t="e">
        <f ca="1">+IF(AND(ISNUMBER(OFFSET('Sanitation Data'!$H$6,0,10*ROW('Sanitation Data'!H109))),'Data Summary'!DF115="Yes"),OFFSET('Sanitation Data'!$H$6,0,10*ROW('Sanitation Data'!H109)),NA())</f>
        <v>#N/A</v>
      </c>
      <c r="AR115" s="521" t="e">
        <f ca="1">+IF(AND(ISNUMBER(OFFSET('Sanitation Data'!$H$10,0,10*ROW('Sanitation Data'!H109))),'Data Summary'!DG115="Yes"),OFFSET('Sanitation Data'!$H$10,0,10*ROW('Sanitation Data'!H109)),NA())</f>
        <v>#N/A</v>
      </c>
      <c r="AS115" s="521" t="e">
        <f ca="1">+IF(AND(ISNUMBER(OFFSET('Sanitation Data'!$H$11,0,10*ROW('Sanitation Data'!H109))),'Data Summary'!DH115="Yes"),OFFSET('Sanitation Data'!$H$11,0,10*ROW('Sanitation Data'!H109)),NA())</f>
        <v>#N/A</v>
      </c>
      <c r="AT115" s="521" t="e">
        <f ca="1">+IF(AND(ISNUMBER(OFFSET('Sanitation Data'!$H$12,0,10*ROW('Sanitation Data'!H109))),'Data Summary'!DI115="Yes"),OFFSET('Sanitation Data'!$H$12,0,10*ROW('Sanitation Data'!H109)),NA())</f>
        <v>#N/A</v>
      </c>
      <c r="AU115" s="521" t="e">
        <f ca="1">+IF(AND(ISNUMBER(OFFSET('Sanitation Data'!$I$4,0,10*ROW('Sanitation Data'!I109))),'Data Summary'!DJ115="Yes"),100-OFFSET('Sanitation Data'!$I$4,0,10*ROW('Sanitation Data'!I109)),NA())</f>
        <v>#N/A</v>
      </c>
      <c r="AV115" s="521" t="e">
        <f ca="1">+IF(AND(ISNUMBER(OFFSET('Sanitation Data'!$I$6,0,10*ROW('Sanitation Data'!I109))),'Data Summary'!DK115="Yes"),OFFSET('Sanitation Data'!$I$6,0,10*ROW('Sanitation Data'!I109)),NA())</f>
        <v>#N/A</v>
      </c>
      <c r="AW115" s="521" t="e">
        <f ca="1">+IF(AND(ISNUMBER(OFFSET('Sanitation Data'!$I$10,0,10*ROW('Sanitation Data'!I109))),'Data Summary'!DL115="Yes"),OFFSET('Sanitation Data'!$I$10,0,10*ROW('Sanitation Data'!I109)),NA())</f>
        <v>#N/A</v>
      </c>
      <c r="AX115" s="521" t="e">
        <f ca="1">+IF(AND(ISNUMBER(OFFSET('Sanitation Data'!$I$11,0,10*ROW('Sanitation Data'!I109))),'Data Summary'!DM115="Yes"),OFFSET('Sanitation Data'!$I$11,0,10*ROW('Sanitation Data'!I109)),NA())</f>
        <v>#N/A</v>
      </c>
      <c r="AY115" s="521" t="e">
        <f ca="1">+IF(AND(ISNUMBER(OFFSET('Sanitation Data'!$I$12,0,10*ROW('Sanitation Data'!I109))),'Data Summary'!DN115="Yes"),OFFSET('Sanitation Data'!$I$12,0,10*ROW('Sanitation Data'!I109)),NA())</f>
        <v>#N/A</v>
      </c>
      <c r="AZ115" s="522" t="e">
        <f ca="1">+IF(AND(ISNUMBER(OFFSET('Hygiene Data'!$D$5,0,10*ROW('Hygiene Data'!D109))),'Data Summary'!DO115="Yes"),OFFSET('Hygiene Data'!$D$5,0,10*ROW('Hygiene Data'!D109)),NA())</f>
        <v>#N/A</v>
      </c>
      <c r="BA115" s="522" t="e">
        <f ca="1">+IF(AND(ISNUMBER(OFFSET('Hygiene Data'!$D$7,0,10*ROW('Hygiene Data'!D109))),'Data Summary'!DP115="Yes"),OFFSET('Hygiene Data'!$D$7,0,10*ROW('Hygiene Data'!D109)),NA())</f>
        <v>#N/A</v>
      </c>
      <c r="BB115" s="522" t="e">
        <f ca="1">+IF(AND(ISNUMBER(OFFSET('Hygiene Data'!$D$9,0,10*ROW('Hygiene Data'!D109))),'Data Summary'!DQ115="Yes"),OFFSET('Hygiene Data'!$D$9,0,10*ROW('Hygiene Data'!D109)),NA())</f>
        <v>#N/A</v>
      </c>
      <c r="BC115" s="522" t="e">
        <f ca="1">+IF(AND(ISNUMBER(OFFSET('Hygiene Data'!$E$5,0,10*ROW('Hygiene Data'!E109))),'Data Summary'!DR115="Yes"),OFFSET('Hygiene Data'!$E$5,0,10*ROW('Hygiene Data'!E109)),NA())</f>
        <v>#N/A</v>
      </c>
      <c r="BD115" s="522" t="e">
        <f ca="1">+IF(AND(ISNUMBER(OFFSET('Hygiene Data'!$E$7,0,10*ROW('Hygiene Data'!E109))),'Data Summary'!DS115="Yes"),OFFSET('Hygiene Data'!$E$7,0,10*ROW('Hygiene Data'!E109)),NA())</f>
        <v>#N/A</v>
      </c>
      <c r="BE115" s="522" t="e">
        <f ca="1">+IF(AND(ISNUMBER(OFFSET('Hygiene Data'!$E$9,0,10*ROW('Hygiene Data'!E109))),'Data Summary'!DT115="Yes"),OFFSET('Hygiene Data'!$E$9,0,10*ROW('Hygiene Data'!E109)),NA())</f>
        <v>#N/A</v>
      </c>
      <c r="BF115" s="522" t="e">
        <f ca="1">+IF(AND(ISNUMBER(OFFSET('Hygiene Data'!$F$5,0,10*ROW('Hygiene Data'!F109))),'Data Summary'!DU115="Yes"),OFFSET('Hygiene Data'!$F$5,0,10*ROW('Hygiene Data'!F109)),NA())</f>
        <v>#N/A</v>
      </c>
      <c r="BG115" s="522" t="e">
        <f ca="1">+IF(AND(ISNUMBER(OFFSET('Hygiene Data'!$F$7,0,10*ROW('Hygiene Data'!F109))),'Data Summary'!DV115="Yes"),OFFSET('Hygiene Data'!$F$7,0,10*ROW('Hygiene Data'!F109)),NA())</f>
        <v>#N/A</v>
      </c>
      <c r="BH115" s="522" t="e">
        <f ca="1">+IF(AND(ISNUMBER(OFFSET('Hygiene Data'!$F$9,0,10*ROW('Hygiene Data'!F109))),'Data Summary'!DW115="Yes"),OFFSET('Hygiene Data'!$F$9,0,10*ROW('Hygiene Data'!F109)),NA())</f>
        <v>#N/A</v>
      </c>
      <c r="BI115" s="522" t="e">
        <f ca="1">+IF(AND(ISNUMBER(OFFSET('Hygiene Data'!$G$5,0,10*ROW('Hygiene Data'!G109))),'Data Summary'!DX115="Yes"),OFFSET('Hygiene Data'!$G$5,0,10*ROW('Hygiene Data'!G109)),NA())</f>
        <v>#N/A</v>
      </c>
      <c r="BJ115" s="522" t="e">
        <f ca="1">+IF(AND(ISNUMBER(OFFSET('Hygiene Data'!$G$7,0,10*ROW('Hygiene Data'!G109))),'Data Summary'!DY115="Yes"),OFFSET('Hygiene Data'!$G$7,0,10*ROW('Hygiene Data'!G109)),NA())</f>
        <v>#N/A</v>
      </c>
      <c r="BK115" s="522" t="e">
        <f ca="1">+IF(AND(ISNUMBER(OFFSET('Hygiene Data'!$G$9,0,10*ROW('Hygiene Data'!G109))),'Data Summary'!DZ115="Yes"),OFFSET('Hygiene Data'!$G$9,0,10*ROW('Hygiene Data'!G109)),NA())</f>
        <v>#N/A</v>
      </c>
      <c r="BL115" s="522" t="e">
        <f ca="1">+IF(AND(ISNUMBER(OFFSET('Hygiene Data'!$H$5,0,10*ROW('Hygiene Data'!H109))),'Data Summary'!EA115="Yes"),OFFSET('Hygiene Data'!$H$5,0,10*ROW('Hygiene Data'!H109)),NA())</f>
        <v>#N/A</v>
      </c>
      <c r="BM115" s="522" t="e">
        <f ca="1">+IF(AND(ISNUMBER(OFFSET('Hygiene Data'!$H$7,0,10*ROW('Hygiene Data'!H109))),'Data Summary'!EB115="Yes"),OFFSET('Hygiene Data'!$H$7,0,10*ROW('Hygiene Data'!H109)),NA())</f>
        <v>#N/A</v>
      </c>
      <c r="BN115" s="522" t="e">
        <f ca="1">+IF(AND(ISNUMBER(OFFSET('Hygiene Data'!$H$9,0,10*ROW('Hygiene Data'!H109))),'Data Summary'!EC115="Yes"),OFFSET('Hygiene Data'!$H$9,0,10*ROW('Hygiene Data'!H109)),NA())</f>
        <v>#N/A</v>
      </c>
      <c r="BO115" s="522" t="e">
        <f ca="1">+IF(AND(ISNUMBER(OFFSET('Hygiene Data'!$I$5,0,10*ROW('Hygiene Data'!I109))),'Data Summary'!ED115="Yes"),OFFSET('Hygiene Data'!$I$5,0,10*ROW('Hygiene Data'!I109)),NA())</f>
        <v>#N/A</v>
      </c>
      <c r="BP115" s="522" t="e">
        <f ca="1">+IF(AND(ISNUMBER(OFFSET('Hygiene Data'!$I$7,0,10*ROW('Hygiene Data'!I109))),'Data Summary'!EE115="Yes"),OFFSET('Hygiene Data'!$I$7,0,10*ROW('Hygiene Data'!I109)),NA())</f>
        <v>#N/A</v>
      </c>
      <c r="BQ115" s="522" t="e">
        <f ca="1">+IF(AND(ISNUMBER(OFFSET('Hygiene Data'!$I$9,0,10*ROW('Hygiene Data'!I109))),'Data Summary'!EF115="Yes"),OFFSET('Hygiene Data'!$I$9,0,10*ROW('Hygiene Data'!I109)),NA())</f>
        <v>#N/A</v>
      </c>
    </row>
    <row r="116" spans="1:69" x14ac:dyDescent="0.25">
      <c r="A116" s="518" t="e">
        <f ca="1">+RIGHT('Data Summary'!A116,LEN('Data Summary'!A116)-9)</f>
        <v>#VALUE!</v>
      </c>
      <c r="B116" s="492" t="str">
        <f ca="1">+IF(ISTEXT('Data Summary'!B116),'Data Summary'!B116,"")</f>
        <v/>
      </c>
      <c r="C116" s="519" t="e">
        <f ca="1">+VALUE('Data Summary'!C116)</f>
        <v>#VALUE!</v>
      </c>
      <c r="D116" s="520" t="e">
        <f ca="1">+IF(AND(ISNUMBER(OFFSET('Water Data'!$D$4,0,10*ROW('Water Data'!D110))),'Data Summary'!BS116="Yes"),100-OFFSET('Water Data'!$D$4,0,10*ROW('Water Data'!D110)),NA())</f>
        <v>#N/A</v>
      </c>
      <c r="E116" s="520" t="e">
        <f ca="1">+IF(AND(ISNUMBER(OFFSET('Water Data'!$D$6,0,10*ROW('Water Data'!D110))),'Data Summary'!BT116="Yes"),OFFSET('Water Data'!$D$6,0,10*ROW('Water Data'!D110)),NA())</f>
        <v>#N/A</v>
      </c>
      <c r="F116" s="520" t="e">
        <f ca="1">+IF(AND(ISNUMBER(OFFSET('Water Data'!$D$9,0,10*ROW('Water Data'!D110))),'Data Summary'!BU116="Yes"),OFFSET('Water Data'!$D$9,0,10*ROW('Water Data'!D110)),NA())</f>
        <v>#N/A</v>
      </c>
      <c r="G116" s="520" t="e">
        <f ca="1">+IF(AND(ISNUMBER(OFFSET('Water Data'!$E$4,0,10*ROW('Water Data'!E110))),'Data Summary'!BV116="Yes"),100-OFFSET('Water Data'!$E$4,0,10*ROW('Water Data'!E110)),NA())</f>
        <v>#N/A</v>
      </c>
      <c r="H116" s="520" t="e">
        <f ca="1">+IF(AND(ISNUMBER(OFFSET('Water Data'!$E$6,0,10*ROW('Water Data'!E110))),'Data Summary'!BW116="Yes"),OFFSET('Water Data'!$E$6,0,10*ROW('Water Data'!E110)),NA())</f>
        <v>#N/A</v>
      </c>
      <c r="I116" s="520" t="e">
        <f ca="1">+IF(AND(ISNUMBER(OFFSET('Water Data'!$E$9,0,10*ROW('Water Data'!E110))),'Data Summary'!BX116="Yes"),OFFSET('Water Data'!$E$9,0,10*ROW('Water Data'!E110)),NA())</f>
        <v>#N/A</v>
      </c>
      <c r="J116" s="520" t="e">
        <f ca="1">+IF(AND(ISNUMBER(OFFSET('Water Data'!$F$4,0,10*ROW('Water Data'!F110))),'Data Summary'!BY116="Yes"),100-OFFSET('Water Data'!$F$4,0,10*ROW('Water Data'!F110)),NA())</f>
        <v>#N/A</v>
      </c>
      <c r="K116" s="520" t="e">
        <f ca="1">+IF(AND(ISNUMBER(OFFSET('Water Data'!$F$6,0,10*ROW('Water Data'!F110))),'Data Summary'!BZ116="Yes"),OFFSET('Water Data'!$F$6,0,10*ROW('Water Data'!F110)),NA())</f>
        <v>#N/A</v>
      </c>
      <c r="L116" s="520" t="e">
        <f ca="1">+IF(AND(ISNUMBER(OFFSET('Water Data'!$F$9,0,10*ROW('Water Data'!F110))),'Data Summary'!CA116="Yes"),OFFSET('Water Data'!$F$9,0,10*ROW('Water Data'!F110)),NA())</f>
        <v>#N/A</v>
      </c>
      <c r="M116" s="520" t="e">
        <f ca="1">+IF(AND(ISNUMBER(OFFSET('Water Data'!$G$4,0,10*ROW('Water Data'!G110))),'Data Summary'!CB116="Yes"),100-OFFSET('Water Data'!$G$4,0,10*ROW('Water Data'!G110)),NA())</f>
        <v>#N/A</v>
      </c>
      <c r="N116" s="520" t="e">
        <f ca="1">+IF(AND(ISNUMBER(OFFSET('Water Data'!$G$6,0,10*ROW('Water Data'!G110))),'Data Summary'!CC116="Yes"),OFFSET('Water Data'!$G$6,0,10*ROW('Water Data'!G110)),NA())</f>
        <v>#N/A</v>
      </c>
      <c r="O116" s="520" t="e">
        <f ca="1">+IF(AND(ISNUMBER(OFFSET('Water Data'!$G$9,0,10*ROW('Water Data'!G110))),'Data Summary'!CD116="Yes"),OFFSET('Water Data'!$G$9,0,10*ROW('Water Data'!G110)),NA())</f>
        <v>#N/A</v>
      </c>
      <c r="P116" s="520" t="e">
        <f ca="1">+IF(AND(ISNUMBER(OFFSET('Water Data'!$H$4,0,10*ROW('Water Data'!H110))),'Data Summary'!CE116="Yes"),100-OFFSET('Water Data'!$H$4,0,10*ROW('Water Data'!H110)),NA())</f>
        <v>#N/A</v>
      </c>
      <c r="Q116" s="520" t="e">
        <f ca="1">+IF(AND(ISNUMBER(OFFSET('Water Data'!$H$6,0,10*ROW('Water Data'!H110))),'Data Summary'!CF116="Yes"),OFFSET('Water Data'!$H$6,0,10*ROW('Water Data'!H110)),NA())</f>
        <v>#N/A</v>
      </c>
      <c r="R116" s="520" t="e">
        <f ca="1">+IF(AND(ISNUMBER(OFFSET('Water Data'!$H$9,0,10*ROW('Water Data'!H110))),'Data Summary'!CG116="Yes"),OFFSET('Water Data'!$H$9,0,10*ROW('Water Data'!H110)),NA())</f>
        <v>#N/A</v>
      </c>
      <c r="S116" s="520" t="e">
        <f ca="1">+IF(AND(ISNUMBER(OFFSET('Water Data'!$I$4,0,10*ROW('Water Data'!I110))),'Data Summary'!CH116="Yes"),100-OFFSET('Water Data'!$I$4,0,10*ROW('Water Data'!I110)),NA())</f>
        <v>#N/A</v>
      </c>
      <c r="T116" s="520" t="e">
        <f ca="1">+IF(AND(ISNUMBER(OFFSET('Water Data'!$I$6,0,10*ROW('Water Data'!I110))),'Data Summary'!CI116="Yes"),OFFSET('Water Data'!$I$6,0,10*ROW('Water Data'!I110)),NA())</f>
        <v>#N/A</v>
      </c>
      <c r="U116" s="520" t="e">
        <f ca="1">+IF(AND(ISNUMBER(OFFSET('Water Data'!$I$9,0,10*ROW('Water Data'!I110))),'Data Summary'!CJ116="Yes"),OFFSET('Water Data'!$I$9,0,10*ROW('Water Data'!I110)),NA())</f>
        <v>#N/A</v>
      </c>
      <c r="V116" s="521" t="e">
        <f ca="1">+IF(AND(ISNUMBER(OFFSET('Sanitation Data'!$D$4,0,10*ROW('Sanitation Data'!D110))),'Data Summary'!CK116="Yes"),100-OFFSET('Sanitation Data'!$D$4,0,10*ROW('Sanitation Data'!D110)),NA())</f>
        <v>#N/A</v>
      </c>
      <c r="W116" s="521" t="e">
        <f ca="1">+IF(AND(ISNUMBER(OFFSET('Sanitation Data'!$D$6,0,10*ROW('Sanitation Data'!D110))),'Data Summary'!CL116="Yes"),OFFSET('Sanitation Data'!$D$6,0,10*ROW('Sanitation Data'!D110)),NA())</f>
        <v>#N/A</v>
      </c>
      <c r="X116" s="521" t="e">
        <f ca="1">+IF(AND(ISNUMBER(OFFSET('Sanitation Data'!$D$10,0,10*ROW('Sanitation Data'!D110))),'Data Summary'!CM116="Yes"),OFFSET('Sanitation Data'!$D$10,0,10*ROW('Sanitation Data'!D110)),NA())</f>
        <v>#N/A</v>
      </c>
      <c r="Y116" s="521" t="e">
        <f ca="1">+IF(AND(ISNUMBER(OFFSET('Sanitation Data'!$D$11,0,10*ROW('Sanitation Data'!D110))),'Data Summary'!CN116="Yes"),OFFSET('Sanitation Data'!$D$11,0,10*ROW('Sanitation Data'!D110)),NA())</f>
        <v>#N/A</v>
      </c>
      <c r="Z116" s="521" t="e">
        <f ca="1">+IF(AND(ISNUMBER(OFFSET('Sanitation Data'!$D$12,0,10*ROW('Sanitation Data'!D110))),'Data Summary'!CO116="Yes"),OFFSET('Sanitation Data'!$D$12,0,10*ROW('Sanitation Data'!D110)),NA())</f>
        <v>#N/A</v>
      </c>
      <c r="AA116" s="521" t="e">
        <f ca="1">+IF(AND(ISNUMBER(OFFSET('Sanitation Data'!$E$4,0,10*ROW('Sanitation Data'!E110))),'Data Summary'!CP116="Yes"),100-OFFSET('Sanitation Data'!$E$4,0,10*ROW('Sanitation Data'!E110)),NA())</f>
        <v>#N/A</v>
      </c>
      <c r="AB116" s="521" t="e">
        <f ca="1">+IF(AND(ISNUMBER(OFFSET('Sanitation Data'!$E$6,0,10*ROW('Sanitation Data'!E110))),'Data Summary'!CQ116="Yes"),OFFSET('Sanitation Data'!$E$6,0,10*ROW('Sanitation Data'!E110)),NA())</f>
        <v>#N/A</v>
      </c>
      <c r="AC116" s="521" t="e">
        <f ca="1">+IF(AND(ISNUMBER(OFFSET('Sanitation Data'!$E$10,0,10*ROW('Sanitation Data'!E110))),'Data Summary'!CR116="Yes"),OFFSET('Sanitation Data'!$E$10,0,10*ROW('Sanitation Data'!E110)),NA())</f>
        <v>#N/A</v>
      </c>
      <c r="AD116" s="521" t="e">
        <f ca="1">+IF(AND(ISNUMBER(OFFSET('Sanitation Data'!$E$11,0,10*ROW('Sanitation Data'!E110))),'Data Summary'!CS116="Yes"),OFFSET('Sanitation Data'!$E$11,0,10*ROW('Sanitation Data'!E110)),NA())</f>
        <v>#N/A</v>
      </c>
      <c r="AE116" s="521" t="e">
        <f ca="1">+IF(AND(ISNUMBER(OFFSET('Sanitation Data'!$E$12,0,10*ROW('Sanitation Data'!E110))),'Data Summary'!CT116="Yes"),OFFSET('Sanitation Data'!$E$12,0,10*ROW('Sanitation Data'!E110)),NA())</f>
        <v>#N/A</v>
      </c>
      <c r="AF116" s="521" t="e">
        <f ca="1">+IF(AND(ISNUMBER(OFFSET('Sanitation Data'!$F$4,0,10*ROW('Sanitation Data'!F110))),'Data Summary'!CU116="Yes"),100-OFFSET('Sanitation Data'!$F$4,0,10*ROW('Sanitation Data'!F110)),NA())</f>
        <v>#N/A</v>
      </c>
      <c r="AG116" s="521" t="e">
        <f ca="1">+IF(AND(ISNUMBER(OFFSET('Sanitation Data'!$F$6,0,10*ROW('Sanitation Data'!F110))),'Data Summary'!CV116="Yes"),OFFSET('Sanitation Data'!$F$6,0,10*ROW('Sanitation Data'!F110)),NA())</f>
        <v>#N/A</v>
      </c>
      <c r="AH116" s="521" t="e">
        <f ca="1">+IF(AND(ISNUMBER(OFFSET('Sanitation Data'!$F$10,0,10*ROW('Sanitation Data'!F110))),'Data Summary'!CW116="Yes"),OFFSET('Sanitation Data'!$F$10,0,10*ROW('Sanitation Data'!F110)),NA())</f>
        <v>#N/A</v>
      </c>
      <c r="AI116" s="521" t="e">
        <f ca="1">+IF(AND(ISNUMBER(OFFSET('Sanitation Data'!$F$11,0,10*ROW('Sanitation Data'!F110))),'Data Summary'!CX116="Yes"),OFFSET('Sanitation Data'!$F$11,0,10*ROW('Sanitation Data'!F110)),NA())</f>
        <v>#N/A</v>
      </c>
      <c r="AJ116" s="521" t="e">
        <f ca="1">+IF(AND(ISNUMBER(OFFSET('Sanitation Data'!$F$12,0,10*ROW('Sanitation Data'!F110))),'Data Summary'!CY116="Yes"),OFFSET('Sanitation Data'!$F$12,0,10*ROW('Sanitation Data'!F110)),NA())</f>
        <v>#N/A</v>
      </c>
      <c r="AK116" s="521" t="e">
        <f ca="1">+IF(AND(ISNUMBER(OFFSET('Sanitation Data'!$G$4,0,10*ROW('Sanitation Data'!G110))),'Data Summary'!CZ116="Yes"),100-OFFSET('Sanitation Data'!$G$4,0,10*ROW('Sanitation Data'!G110)),NA())</f>
        <v>#N/A</v>
      </c>
      <c r="AL116" s="521" t="e">
        <f ca="1">+IF(AND(ISNUMBER(OFFSET('Sanitation Data'!$G$6,0,10*ROW('Sanitation Data'!G110))),'Data Summary'!DA116="Yes"),OFFSET('Sanitation Data'!$G$6,0,10*ROW('Sanitation Data'!G110)),NA())</f>
        <v>#N/A</v>
      </c>
      <c r="AM116" s="521" t="e">
        <f ca="1">+IF(AND(ISNUMBER(OFFSET('Sanitation Data'!$G$10,0,10*ROW('Sanitation Data'!G110))),'Data Summary'!DB116="Yes"),OFFSET('Sanitation Data'!$G$10,0,10*ROW('Sanitation Data'!G110)),NA())</f>
        <v>#N/A</v>
      </c>
      <c r="AN116" s="521" t="e">
        <f ca="1">+IF(AND(ISNUMBER(OFFSET('Sanitation Data'!$G$11,0,10*ROW('Sanitation Data'!G110))),'Data Summary'!DC116="Yes"),OFFSET('Sanitation Data'!$G$11,0,10*ROW('Sanitation Data'!G110)),NA())</f>
        <v>#N/A</v>
      </c>
      <c r="AO116" s="521" t="e">
        <f ca="1">+IF(AND(ISNUMBER(OFFSET('Sanitation Data'!$G$12,0,10*ROW('Sanitation Data'!G110))),'Data Summary'!DD116="Yes"),OFFSET('Sanitation Data'!$G$12,0,10*ROW('Sanitation Data'!G110)),NA())</f>
        <v>#N/A</v>
      </c>
      <c r="AP116" s="521" t="e">
        <f ca="1">+IF(AND(ISNUMBER(OFFSET('Sanitation Data'!$H$4,0,10*ROW('Sanitation Data'!H110))),'Data Summary'!DE116="Yes"),100-OFFSET('Sanitation Data'!$H$4,0,10*ROW('Sanitation Data'!H110)),NA())</f>
        <v>#N/A</v>
      </c>
      <c r="AQ116" s="521" t="e">
        <f ca="1">+IF(AND(ISNUMBER(OFFSET('Sanitation Data'!$H$6,0,10*ROW('Sanitation Data'!H110))),'Data Summary'!DF116="Yes"),OFFSET('Sanitation Data'!$H$6,0,10*ROW('Sanitation Data'!H110)),NA())</f>
        <v>#N/A</v>
      </c>
      <c r="AR116" s="521" t="e">
        <f ca="1">+IF(AND(ISNUMBER(OFFSET('Sanitation Data'!$H$10,0,10*ROW('Sanitation Data'!H110))),'Data Summary'!DG116="Yes"),OFFSET('Sanitation Data'!$H$10,0,10*ROW('Sanitation Data'!H110)),NA())</f>
        <v>#N/A</v>
      </c>
      <c r="AS116" s="521" t="e">
        <f ca="1">+IF(AND(ISNUMBER(OFFSET('Sanitation Data'!$H$11,0,10*ROW('Sanitation Data'!H110))),'Data Summary'!DH116="Yes"),OFFSET('Sanitation Data'!$H$11,0,10*ROW('Sanitation Data'!H110)),NA())</f>
        <v>#N/A</v>
      </c>
      <c r="AT116" s="521" t="e">
        <f ca="1">+IF(AND(ISNUMBER(OFFSET('Sanitation Data'!$H$12,0,10*ROW('Sanitation Data'!H110))),'Data Summary'!DI116="Yes"),OFFSET('Sanitation Data'!$H$12,0,10*ROW('Sanitation Data'!H110)),NA())</f>
        <v>#N/A</v>
      </c>
      <c r="AU116" s="521" t="e">
        <f ca="1">+IF(AND(ISNUMBER(OFFSET('Sanitation Data'!$I$4,0,10*ROW('Sanitation Data'!I110))),'Data Summary'!DJ116="Yes"),100-OFFSET('Sanitation Data'!$I$4,0,10*ROW('Sanitation Data'!I110)),NA())</f>
        <v>#N/A</v>
      </c>
      <c r="AV116" s="521" t="e">
        <f ca="1">+IF(AND(ISNUMBER(OFFSET('Sanitation Data'!$I$6,0,10*ROW('Sanitation Data'!I110))),'Data Summary'!DK116="Yes"),OFFSET('Sanitation Data'!$I$6,0,10*ROW('Sanitation Data'!I110)),NA())</f>
        <v>#N/A</v>
      </c>
      <c r="AW116" s="521" t="e">
        <f ca="1">+IF(AND(ISNUMBER(OFFSET('Sanitation Data'!$I$10,0,10*ROW('Sanitation Data'!I110))),'Data Summary'!DL116="Yes"),OFFSET('Sanitation Data'!$I$10,0,10*ROW('Sanitation Data'!I110)),NA())</f>
        <v>#N/A</v>
      </c>
      <c r="AX116" s="521" t="e">
        <f ca="1">+IF(AND(ISNUMBER(OFFSET('Sanitation Data'!$I$11,0,10*ROW('Sanitation Data'!I110))),'Data Summary'!DM116="Yes"),OFFSET('Sanitation Data'!$I$11,0,10*ROW('Sanitation Data'!I110)),NA())</f>
        <v>#N/A</v>
      </c>
      <c r="AY116" s="521" t="e">
        <f ca="1">+IF(AND(ISNUMBER(OFFSET('Sanitation Data'!$I$12,0,10*ROW('Sanitation Data'!I110))),'Data Summary'!DN116="Yes"),OFFSET('Sanitation Data'!$I$12,0,10*ROW('Sanitation Data'!I110)),NA())</f>
        <v>#N/A</v>
      </c>
      <c r="AZ116" s="522" t="e">
        <f ca="1">+IF(AND(ISNUMBER(OFFSET('Hygiene Data'!$D$5,0,10*ROW('Hygiene Data'!D110))),'Data Summary'!DO116="Yes"),OFFSET('Hygiene Data'!$D$5,0,10*ROW('Hygiene Data'!D110)),NA())</f>
        <v>#N/A</v>
      </c>
      <c r="BA116" s="522" t="e">
        <f ca="1">+IF(AND(ISNUMBER(OFFSET('Hygiene Data'!$D$7,0,10*ROW('Hygiene Data'!D110))),'Data Summary'!DP116="Yes"),OFFSET('Hygiene Data'!$D$7,0,10*ROW('Hygiene Data'!D110)),NA())</f>
        <v>#N/A</v>
      </c>
      <c r="BB116" s="522" t="e">
        <f ca="1">+IF(AND(ISNUMBER(OFFSET('Hygiene Data'!$D$9,0,10*ROW('Hygiene Data'!D110))),'Data Summary'!DQ116="Yes"),OFFSET('Hygiene Data'!$D$9,0,10*ROW('Hygiene Data'!D110)),NA())</f>
        <v>#N/A</v>
      </c>
      <c r="BC116" s="522" t="e">
        <f ca="1">+IF(AND(ISNUMBER(OFFSET('Hygiene Data'!$E$5,0,10*ROW('Hygiene Data'!E110))),'Data Summary'!DR116="Yes"),OFFSET('Hygiene Data'!$E$5,0,10*ROW('Hygiene Data'!E110)),NA())</f>
        <v>#N/A</v>
      </c>
      <c r="BD116" s="522" t="e">
        <f ca="1">+IF(AND(ISNUMBER(OFFSET('Hygiene Data'!$E$7,0,10*ROW('Hygiene Data'!E110))),'Data Summary'!DS116="Yes"),OFFSET('Hygiene Data'!$E$7,0,10*ROW('Hygiene Data'!E110)),NA())</f>
        <v>#N/A</v>
      </c>
      <c r="BE116" s="522" t="e">
        <f ca="1">+IF(AND(ISNUMBER(OFFSET('Hygiene Data'!$E$9,0,10*ROW('Hygiene Data'!E110))),'Data Summary'!DT116="Yes"),OFFSET('Hygiene Data'!$E$9,0,10*ROW('Hygiene Data'!E110)),NA())</f>
        <v>#N/A</v>
      </c>
      <c r="BF116" s="522" t="e">
        <f ca="1">+IF(AND(ISNUMBER(OFFSET('Hygiene Data'!$F$5,0,10*ROW('Hygiene Data'!F110))),'Data Summary'!DU116="Yes"),OFFSET('Hygiene Data'!$F$5,0,10*ROW('Hygiene Data'!F110)),NA())</f>
        <v>#N/A</v>
      </c>
      <c r="BG116" s="522" t="e">
        <f ca="1">+IF(AND(ISNUMBER(OFFSET('Hygiene Data'!$F$7,0,10*ROW('Hygiene Data'!F110))),'Data Summary'!DV116="Yes"),OFFSET('Hygiene Data'!$F$7,0,10*ROW('Hygiene Data'!F110)),NA())</f>
        <v>#N/A</v>
      </c>
      <c r="BH116" s="522" t="e">
        <f ca="1">+IF(AND(ISNUMBER(OFFSET('Hygiene Data'!$F$9,0,10*ROW('Hygiene Data'!F110))),'Data Summary'!DW116="Yes"),OFFSET('Hygiene Data'!$F$9,0,10*ROW('Hygiene Data'!F110)),NA())</f>
        <v>#N/A</v>
      </c>
      <c r="BI116" s="522" t="e">
        <f ca="1">+IF(AND(ISNUMBER(OFFSET('Hygiene Data'!$G$5,0,10*ROW('Hygiene Data'!G110))),'Data Summary'!DX116="Yes"),OFFSET('Hygiene Data'!$G$5,0,10*ROW('Hygiene Data'!G110)),NA())</f>
        <v>#N/A</v>
      </c>
      <c r="BJ116" s="522" t="e">
        <f ca="1">+IF(AND(ISNUMBER(OFFSET('Hygiene Data'!$G$7,0,10*ROW('Hygiene Data'!G110))),'Data Summary'!DY116="Yes"),OFFSET('Hygiene Data'!$G$7,0,10*ROW('Hygiene Data'!G110)),NA())</f>
        <v>#N/A</v>
      </c>
      <c r="BK116" s="522" t="e">
        <f ca="1">+IF(AND(ISNUMBER(OFFSET('Hygiene Data'!$G$9,0,10*ROW('Hygiene Data'!G110))),'Data Summary'!DZ116="Yes"),OFFSET('Hygiene Data'!$G$9,0,10*ROW('Hygiene Data'!G110)),NA())</f>
        <v>#N/A</v>
      </c>
      <c r="BL116" s="522" t="e">
        <f ca="1">+IF(AND(ISNUMBER(OFFSET('Hygiene Data'!$H$5,0,10*ROW('Hygiene Data'!H110))),'Data Summary'!EA116="Yes"),OFFSET('Hygiene Data'!$H$5,0,10*ROW('Hygiene Data'!H110)),NA())</f>
        <v>#N/A</v>
      </c>
      <c r="BM116" s="522" t="e">
        <f ca="1">+IF(AND(ISNUMBER(OFFSET('Hygiene Data'!$H$7,0,10*ROW('Hygiene Data'!H110))),'Data Summary'!EB116="Yes"),OFFSET('Hygiene Data'!$H$7,0,10*ROW('Hygiene Data'!H110)),NA())</f>
        <v>#N/A</v>
      </c>
      <c r="BN116" s="522" t="e">
        <f ca="1">+IF(AND(ISNUMBER(OFFSET('Hygiene Data'!$H$9,0,10*ROW('Hygiene Data'!H110))),'Data Summary'!EC116="Yes"),OFFSET('Hygiene Data'!$H$9,0,10*ROW('Hygiene Data'!H110)),NA())</f>
        <v>#N/A</v>
      </c>
      <c r="BO116" s="522" t="e">
        <f ca="1">+IF(AND(ISNUMBER(OFFSET('Hygiene Data'!$I$5,0,10*ROW('Hygiene Data'!I110))),'Data Summary'!ED116="Yes"),OFFSET('Hygiene Data'!$I$5,0,10*ROW('Hygiene Data'!I110)),NA())</f>
        <v>#N/A</v>
      </c>
      <c r="BP116" s="522" t="e">
        <f ca="1">+IF(AND(ISNUMBER(OFFSET('Hygiene Data'!$I$7,0,10*ROW('Hygiene Data'!I110))),'Data Summary'!EE116="Yes"),OFFSET('Hygiene Data'!$I$7,0,10*ROW('Hygiene Data'!I110)),NA())</f>
        <v>#N/A</v>
      </c>
      <c r="BQ116" s="522" t="e">
        <f ca="1">+IF(AND(ISNUMBER(OFFSET('Hygiene Data'!$I$9,0,10*ROW('Hygiene Data'!I110))),'Data Summary'!EF116="Yes"),OFFSET('Hygiene Data'!$I$9,0,10*ROW('Hygiene Data'!I110)),NA())</f>
        <v>#N/A</v>
      </c>
    </row>
    <row r="117" spans="1:69" x14ac:dyDescent="0.25">
      <c r="A117" s="518" t="e">
        <f ca="1">+RIGHT('Data Summary'!A117,LEN('Data Summary'!A117)-9)</f>
        <v>#VALUE!</v>
      </c>
      <c r="B117" s="492" t="str">
        <f ca="1">+IF(ISTEXT('Data Summary'!B117),'Data Summary'!B117,"")</f>
        <v/>
      </c>
      <c r="C117" s="519" t="e">
        <f ca="1">+VALUE('Data Summary'!C117)</f>
        <v>#VALUE!</v>
      </c>
      <c r="D117" s="520" t="e">
        <f ca="1">+IF(AND(ISNUMBER(OFFSET('Water Data'!$D$4,0,10*ROW('Water Data'!D111))),'Data Summary'!BS117="Yes"),100-OFFSET('Water Data'!$D$4,0,10*ROW('Water Data'!D111)),NA())</f>
        <v>#N/A</v>
      </c>
      <c r="E117" s="520" t="e">
        <f ca="1">+IF(AND(ISNUMBER(OFFSET('Water Data'!$D$6,0,10*ROW('Water Data'!D111))),'Data Summary'!BT117="Yes"),OFFSET('Water Data'!$D$6,0,10*ROW('Water Data'!D111)),NA())</f>
        <v>#N/A</v>
      </c>
      <c r="F117" s="520" t="e">
        <f ca="1">+IF(AND(ISNUMBER(OFFSET('Water Data'!$D$9,0,10*ROW('Water Data'!D111))),'Data Summary'!BU117="Yes"),OFFSET('Water Data'!$D$9,0,10*ROW('Water Data'!D111)),NA())</f>
        <v>#N/A</v>
      </c>
      <c r="G117" s="520" t="e">
        <f ca="1">+IF(AND(ISNUMBER(OFFSET('Water Data'!$E$4,0,10*ROW('Water Data'!E111))),'Data Summary'!BV117="Yes"),100-OFFSET('Water Data'!$E$4,0,10*ROW('Water Data'!E111)),NA())</f>
        <v>#N/A</v>
      </c>
      <c r="H117" s="520" t="e">
        <f ca="1">+IF(AND(ISNUMBER(OFFSET('Water Data'!$E$6,0,10*ROW('Water Data'!E111))),'Data Summary'!BW117="Yes"),OFFSET('Water Data'!$E$6,0,10*ROW('Water Data'!E111)),NA())</f>
        <v>#N/A</v>
      </c>
      <c r="I117" s="520" t="e">
        <f ca="1">+IF(AND(ISNUMBER(OFFSET('Water Data'!$E$9,0,10*ROW('Water Data'!E111))),'Data Summary'!BX117="Yes"),OFFSET('Water Data'!$E$9,0,10*ROW('Water Data'!E111)),NA())</f>
        <v>#N/A</v>
      </c>
      <c r="J117" s="520" t="e">
        <f ca="1">+IF(AND(ISNUMBER(OFFSET('Water Data'!$F$4,0,10*ROW('Water Data'!F111))),'Data Summary'!BY117="Yes"),100-OFFSET('Water Data'!$F$4,0,10*ROW('Water Data'!F111)),NA())</f>
        <v>#N/A</v>
      </c>
      <c r="K117" s="520" t="e">
        <f ca="1">+IF(AND(ISNUMBER(OFFSET('Water Data'!$F$6,0,10*ROW('Water Data'!F111))),'Data Summary'!BZ117="Yes"),OFFSET('Water Data'!$F$6,0,10*ROW('Water Data'!F111)),NA())</f>
        <v>#N/A</v>
      </c>
      <c r="L117" s="520" t="e">
        <f ca="1">+IF(AND(ISNUMBER(OFFSET('Water Data'!$F$9,0,10*ROW('Water Data'!F111))),'Data Summary'!CA117="Yes"),OFFSET('Water Data'!$F$9,0,10*ROW('Water Data'!F111)),NA())</f>
        <v>#N/A</v>
      </c>
      <c r="M117" s="520" t="e">
        <f ca="1">+IF(AND(ISNUMBER(OFFSET('Water Data'!$G$4,0,10*ROW('Water Data'!G111))),'Data Summary'!CB117="Yes"),100-OFFSET('Water Data'!$G$4,0,10*ROW('Water Data'!G111)),NA())</f>
        <v>#N/A</v>
      </c>
      <c r="N117" s="520" t="e">
        <f ca="1">+IF(AND(ISNUMBER(OFFSET('Water Data'!$G$6,0,10*ROW('Water Data'!G111))),'Data Summary'!CC117="Yes"),OFFSET('Water Data'!$G$6,0,10*ROW('Water Data'!G111)),NA())</f>
        <v>#N/A</v>
      </c>
      <c r="O117" s="520" t="e">
        <f ca="1">+IF(AND(ISNUMBER(OFFSET('Water Data'!$G$9,0,10*ROW('Water Data'!G111))),'Data Summary'!CD117="Yes"),OFFSET('Water Data'!$G$9,0,10*ROW('Water Data'!G111)),NA())</f>
        <v>#N/A</v>
      </c>
      <c r="P117" s="520" t="e">
        <f ca="1">+IF(AND(ISNUMBER(OFFSET('Water Data'!$H$4,0,10*ROW('Water Data'!H111))),'Data Summary'!CE117="Yes"),100-OFFSET('Water Data'!$H$4,0,10*ROW('Water Data'!H111)),NA())</f>
        <v>#N/A</v>
      </c>
      <c r="Q117" s="520" t="e">
        <f ca="1">+IF(AND(ISNUMBER(OFFSET('Water Data'!$H$6,0,10*ROW('Water Data'!H111))),'Data Summary'!CF117="Yes"),OFFSET('Water Data'!$H$6,0,10*ROW('Water Data'!H111)),NA())</f>
        <v>#N/A</v>
      </c>
      <c r="R117" s="520" t="e">
        <f ca="1">+IF(AND(ISNUMBER(OFFSET('Water Data'!$H$9,0,10*ROW('Water Data'!H111))),'Data Summary'!CG117="Yes"),OFFSET('Water Data'!$H$9,0,10*ROW('Water Data'!H111)),NA())</f>
        <v>#N/A</v>
      </c>
      <c r="S117" s="520" t="e">
        <f ca="1">+IF(AND(ISNUMBER(OFFSET('Water Data'!$I$4,0,10*ROW('Water Data'!I111))),'Data Summary'!CH117="Yes"),100-OFFSET('Water Data'!$I$4,0,10*ROW('Water Data'!I111)),NA())</f>
        <v>#N/A</v>
      </c>
      <c r="T117" s="520" t="e">
        <f ca="1">+IF(AND(ISNUMBER(OFFSET('Water Data'!$I$6,0,10*ROW('Water Data'!I111))),'Data Summary'!CI117="Yes"),OFFSET('Water Data'!$I$6,0,10*ROW('Water Data'!I111)),NA())</f>
        <v>#N/A</v>
      </c>
      <c r="U117" s="520" t="e">
        <f ca="1">+IF(AND(ISNUMBER(OFFSET('Water Data'!$I$9,0,10*ROW('Water Data'!I111))),'Data Summary'!CJ117="Yes"),OFFSET('Water Data'!$I$9,0,10*ROW('Water Data'!I111)),NA())</f>
        <v>#N/A</v>
      </c>
      <c r="V117" s="521" t="e">
        <f ca="1">+IF(AND(ISNUMBER(OFFSET('Sanitation Data'!$D$4,0,10*ROW('Sanitation Data'!D111))),'Data Summary'!CK117="Yes"),100-OFFSET('Sanitation Data'!$D$4,0,10*ROW('Sanitation Data'!D111)),NA())</f>
        <v>#N/A</v>
      </c>
      <c r="W117" s="521" t="e">
        <f ca="1">+IF(AND(ISNUMBER(OFFSET('Sanitation Data'!$D$6,0,10*ROW('Sanitation Data'!D111))),'Data Summary'!CL117="Yes"),OFFSET('Sanitation Data'!$D$6,0,10*ROW('Sanitation Data'!D111)),NA())</f>
        <v>#N/A</v>
      </c>
      <c r="X117" s="521" t="e">
        <f ca="1">+IF(AND(ISNUMBER(OFFSET('Sanitation Data'!$D$10,0,10*ROW('Sanitation Data'!D111))),'Data Summary'!CM117="Yes"),OFFSET('Sanitation Data'!$D$10,0,10*ROW('Sanitation Data'!D111)),NA())</f>
        <v>#N/A</v>
      </c>
      <c r="Y117" s="521" t="e">
        <f ca="1">+IF(AND(ISNUMBER(OFFSET('Sanitation Data'!$D$11,0,10*ROW('Sanitation Data'!D111))),'Data Summary'!CN117="Yes"),OFFSET('Sanitation Data'!$D$11,0,10*ROW('Sanitation Data'!D111)),NA())</f>
        <v>#N/A</v>
      </c>
      <c r="Z117" s="521" t="e">
        <f ca="1">+IF(AND(ISNUMBER(OFFSET('Sanitation Data'!$D$12,0,10*ROW('Sanitation Data'!D111))),'Data Summary'!CO117="Yes"),OFFSET('Sanitation Data'!$D$12,0,10*ROW('Sanitation Data'!D111)),NA())</f>
        <v>#N/A</v>
      </c>
      <c r="AA117" s="521" t="e">
        <f ca="1">+IF(AND(ISNUMBER(OFFSET('Sanitation Data'!$E$4,0,10*ROW('Sanitation Data'!E111))),'Data Summary'!CP117="Yes"),100-OFFSET('Sanitation Data'!$E$4,0,10*ROW('Sanitation Data'!E111)),NA())</f>
        <v>#N/A</v>
      </c>
      <c r="AB117" s="521" t="e">
        <f ca="1">+IF(AND(ISNUMBER(OFFSET('Sanitation Data'!$E$6,0,10*ROW('Sanitation Data'!E111))),'Data Summary'!CQ117="Yes"),OFFSET('Sanitation Data'!$E$6,0,10*ROW('Sanitation Data'!E111)),NA())</f>
        <v>#N/A</v>
      </c>
      <c r="AC117" s="521" t="e">
        <f ca="1">+IF(AND(ISNUMBER(OFFSET('Sanitation Data'!$E$10,0,10*ROW('Sanitation Data'!E111))),'Data Summary'!CR117="Yes"),OFFSET('Sanitation Data'!$E$10,0,10*ROW('Sanitation Data'!E111)),NA())</f>
        <v>#N/A</v>
      </c>
      <c r="AD117" s="521" t="e">
        <f ca="1">+IF(AND(ISNUMBER(OFFSET('Sanitation Data'!$E$11,0,10*ROW('Sanitation Data'!E111))),'Data Summary'!CS117="Yes"),OFFSET('Sanitation Data'!$E$11,0,10*ROW('Sanitation Data'!E111)),NA())</f>
        <v>#N/A</v>
      </c>
      <c r="AE117" s="521" t="e">
        <f ca="1">+IF(AND(ISNUMBER(OFFSET('Sanitation Data'!$E$12,0,10*ROW('Sanitation Data'!E111))),'Data Summary'!CT117="Yes"),OFFSET('Sanitation Data'!$E$12,0,10*ROW('Sanitation Data'!E111)),NA())</f>
        <v>#N/A</v>
      </c>
      <c r="AF117" s="521" t="e">
        <f ca="1">+IF(AND(ISNUMBER(OFFSET('Sanitation Data'!$F$4,0,10*ROW('Sanitation Data'!F111))),'Data Summary'!CU117="Yes"),100-OFFSET('Sanitation Data'!$F$4,0,10*ROW('Sanitation Data'!F111)),NA())</f>
        <v>#N/A</v>
      </c>
      <c r="AG117" s="521" t="e">
        <f ca="1">+IF(AND(ISNUMBER(OFFSET('Sanitation Data'!$F$6,0,10*ROW('Sanitation Data'!F111))),'Data Summary'!CV117="Yes"),OFFSET('Sanitation Data'!$F$6,0,10*ROW('Sanitation Data'!F111)),NA())</f>
        <v>#N/A</v>
      </c>
      <c r="AH117" s="521" t="e">
        <f ca="1">+IF(AND(ISNUMBER(OFFSET('Sanitation Data'!$F$10,0,10*ROW('Sanitation Data'!F111))),'Data Summary'!CW117="Yes"),OFFSET('Sanitation Data'!$F$10,0,10*ROW('Sanitation Data'!F111)),NA())</f>
        <v>#N/A</v>
      </c>
      <c r="AI117" s="521" t="e">
        <f ca="1">+IF(AND(ISNUMBER(OFFSET('Sanitation Data'!$F$11,0,10*ROW('Sanitation Data'!F111))),'Data Summary'!CX117="Yes"),OFFSET('Sanitation Data'!$F$11,0,10*ROW('Sanitation Data'!F111)),NA())</f>
        <v>#N/A</v>
      </c>
      <c r="AJ117" s="521" t="e">
        <f ca="1">+IF(AND(ISNUMBER(OFFSET('Sanitation Data'!$F$12,0,10*ROW('Sanitation Data'!F111))),'Data Summary'!CY117="Yes"),OFFSET('Sanitation Data'!$F$12,0,10*ROW('Sanitation Data'!F111)),NA())</f>
        <v>#N/A</v>
      </c>
      <c r="AK117" s="521" t="e">
        <f ca="1">+IF(AND(ISNUMBER(OFFSET('Sanitation Data'!$G$4,0,10*ROW('Sanitation Data'!G111))),'Data Summary'!CZ117="Yes"),100-OFFSET('Sanitation Data'!$G$4,0,10*ROW('Sanitation Data'!G111)),NA())</f>
        <v>#N/A</v>
      </c>
      <c r="AL117" s="521" t="e">
        <f ca="1">+IF(AND(ISNUMBER(OFFSET('Sanitation Data'!$G$6,0,10*ROW('Sanitation Data'!G111))),'Data Summary'!DA117="Yes"),OFFSET('Sanitation Data'!$G$6,0,10*ROW('Sanitation Data'!G111)),NA())</f>
        <v>#N/A</v>
      </c>
      <c r="AM117" s="521" t="e">
        <f ca="1">+IF(AND(ISNUMBER(OFFSET('Sanitation Data'!$G$10,0,10*ROW('Sanitation Data'!G111))),'Data Summary'!DB117="Yes"),OFFSET('Sanitation Data'!$G$10,0,10*ROW('Sanitation Data'!G111)),NA())</f>
        <v>#N/A</v>
      </c>
      <c r="AN117" s="521" t="e">
        <f ca="1">+IF(AND(ISNUMBER(OFFSET('Sanitation Data'!$G$11,0,10*ROW('Sanitation Data'!G111))),'Data Summary'!DC117="Yes"),OFFSET('Sanitation Data'!$G$11,0,10*ROW('Sanitation Data'!G111)),NA())</f>
        <v>#N/A</v>
      </c>
      <c r="AO117" s="521" t="e">
        <f ca="1">+IF(AND(ISNUMBER(OFFSET('Sanitation Data'!$G$12,0,10*ROW('Sanitation Data'!G111))),'Data Summary'!DD117="Yes"),OFFSET('Sanitation Data'!$G$12,0,10*ROW('Sanitation Data'!G111)),NA())</f>
        <v>#N/A</v>
      </c>
      <c r="AP117" s="521" t="e">
        <f ca="1">+IF(AND(ISNUMBER(OFFSET('Sanitation Data'!$H$4,0,10*ROW('Sanitation Data'!H111))),'Data Summary'!DE117="Yes"),100-OFFSET('Sanitation Data'!$H$4,0,10*ROW('Sanitation Data'!H111)),NA())</f>
        <v>#N/A</v>
      </c>
      <c r="AQ117" s="521" t="e">
        <f ca="1">+IF(AND(ISNUMBER(OFFSET('Sanitation Data'!$H$6,0,10*ROW('Sanitation Data'!H111))),'Data Summary'!DF117="Yes"),OFFSET('Sanitation Data'!$H$6,0,10*ROW('Sanitation Data'!H111)),NA())</f>
        <v>#N/A</v>
      </c>
      <c r="AR117" s="521" t="e">
        <f ca="1">+IF(AND(ISNUMBER(OFFSET('Sanitation Data'!$H$10,0,10*ROW('Sanitation Data'!H111))),'Data Summary'!DG117="Yes"),OFFSET('Sanitation Data'!$H$10,0,10*ROW('Sanitation Data'!H111)),NA())</f>
        <v>#N/A</v>
      </c>
      <c r="AS117" s="521" t="e">
        <f ca="1">+IF(AND(ISNUMBER(OFFSET('Sanitation Data'!$H$11,0,10*ROW('Sanitation Data'!H111))),'Data Summary'!DH117="Yes"),OFFSET('Sanitation Data'!$H$11,0,10*ROW('Sanitation Data'!H111)),NA())</f>
        <v>#N/A</v>
      </c>
      <c r="AT117" s="521" t="e">
        <f ca="1">+IF(AND(ISNUMBER(OFFSET('Sanitation Data'!$H$12,0,10*ROW('Sanitation Data'!H111))),'Data Summary'!DI117="Yes"),OFFSET('Sanitation Data'!$H$12,0,10*ROW('Sanitation Data'!H111)),NA())</f>
        <v>#N/A</v>
      </c>
      <c r="AU117" s="521" t="e">
        <f ca="1">+IF(AND(ISNUMBER(OFFSET('Sanitation Data'!$I$4,0,10*ROW('Sanitation Data'!I111))),'Data Summary'!DJ117="Yes"),100-OFFSET('Sanitation Data'!$I$4,0,10*ROW('Sanitation Data'!I111)),NA())</f>
        <v>#N/A</v>
      </c>
      <c r="AV117" s="521" t="e">
        <f ca="1">+IF(AND(ISNUMBER(OFFSET('Sanitation Data'!$I$6,0,10*ROW('Sanitation Data'!I111))),'Data Summary'!DK117="Yes"),OFFSET('Sanitation Data'!$I$6,0,10*ROW('Sanitation Data'!I111)),NA())</f>
        <v>#N/A</v>
      </c>
      <c r="AW117" s="521" t="e">
        <f ca="1">+IF(AND(ISNUMBER(OFFSET('Sanitation Data'!$I$10,0,10*ROW('Sanitation Data'!I111))),'Data Summary'!DL117="Yes"),OFFSET('Sanitation Data'!$I$10,0,10*ROW('Sanitation Data'!I111)),NA())</f>
        <v>#N/A</v>
      </c>
      <c r="AX117" s="521" t="e">
        <f ca="1">+IF(AND(ISNUMBER(OFFSET('Sanitation Data'!$I$11,0,10*ROW('Sanitation Data'!I111))),'Data Summary'!DM117="Yes"),OFFSET('Sanitation Data'!$I$11,0,10*ROW('Sanitation Data'!I111)),NA())</f>
        <v>#N/A</v>
      </c>
      <c r="AY117" s="521" t="e">
        <f ca="1">+IF(AND(ISNUMBER(OFFSET('Sanitation Data'!$I$12,0,10*ROW('Sanitation Data'!I111))),'Data Summary'!DN117="Yes"),OFFSET('Sanitation Data'!$I$12,0,10*ROW('Sanitation Data'!I111)),NA())</f>
        <v>#N/A</v>
      </c>
      <c r="AZ117" s="522" t="e">
        <f ca="1">+IF(AND(ISNUMBER(OFFSET('Hygiene Data'!$D$5,0,10*ROW('Hygiene Data'!D111))),'Data Summary'!DO117="Yes"),OFFSET('Hygiene Data'!$D$5,0,10*ROW('Hygiene Data'!D111)),NA())</f>
        <v>#N/A</v>
      </c>
      <c r="BA117" s="522" t="e">
        <f ca="1">+IF(AND(ISNUMBER(OFFSET('Hygiene Data'!$D$7,0,10*ROW('Hygiene Data'!D111))),'Data Summary'!DP117="Yes"),OFFSET('Hygiene Data'!$D$7,0,10*ROW('Hygiene Data'!D111)),NA())</f>
        <v>#N/A</v>
      </c>
      <c r="BB117" s="522" t="e">
        <f ca="1">+IF(AND(ISNUMBER(OFFSET('Hygiene Data'!$D$9,0,10*ROW('Hygiene Data'!D111))),'Data Summary'!DQ117="Yes"),OFFSET('Hygiene Data'!$D$9,0,10*ROW('Hygiene Data'!D111)),NA())</f>
        <v>#N/A</v>
      </c>
      <c r="BC117" s="522" t="e">
        <f ca="1">+IF(AND(ISNUMBER(OFFSET('Hygiene Data'!$E$5,0,10*ROW('Hygiene Data'!E111))),'Data Summary'!DR117="Yes"),OFFSET('Hygiene Data'!$E$5,0,10*ROW('Hygiene Data'!E111)),NA())</f>
        <v>#N/A</v>
      </c>
      <c r="BD117" s="522" t="e">
        <f ca="1">+IF(AND(ISNUMBER(OFFSET('Hygiene Data'!$E$7,0,10*ROW('Hygiene Data'!E111))),'Data Summary'!DS117="Yes"),OFFSET('Hygiene Data'!$E$7,0,10*ROW('Hygiene Data'!E111)),NA())</f>
        <v>#N/A</v>
      </c>
      <c r="BE117" s="522" t="e">
        <f ca="1">+IF(AND(ISNUMBER(OFFSET('Hygiene Data'!$E$9,0,10*ROW('Hygiene Data'!E111))),'Data Summary'!DT117="Yes"),OFFSET('Hygiene Data'!$E$9,0,10*ROW('Hygiene Data'!E111)),NA())</f>
        <v>#N/A</v>
      </c>
      <c r="BF117" s="522" t="e">
        <f ca="1">+IF(AND(ISNUMBER(OFFSET('Hygiene Data'!$F$5,0,10*ROW('Hygiene Data'!F111))),'Data Summary'!DU117="Yes"),OFFSET('Hygiene Data'!$F$5,0,10*ROW('Hygiene Data'!F111)),NA())</f>
        <v>#N/A</v>
      </c>
      <c r="BG117" s="522" t="e">
        <f ca="1">+IF(AND(ISNUMBER(OFFSET('Hygiene Data'!$F$7,0,10*ROW('Hygiene Data'!F111))),'Data Summary'!DV117="Yes"),OFFSET('Hygiene Data'!$F$7,0,10*ROW('Hygiene Data'!F111)),NA())</f>
        <v>#N/A</v>
      </c>
      <c r="BH117" s="522" t="e">
        <f ca="1">+IF(AND(ISNUMBER(OFFSET('Hygiene Data'!$F$9,0,10*ROW('Hygiene Data'!F111))),'Data Summary'!DW117="Yes"),OFFSET('Hygiene Data'!$F$9,0,10*ROW('Hygiene Data'!F111)),NA())</f>
        <v>#N/A</v>
      </c>
      <c r="BI117" s="522" t="e">
        <f ca="1">+IF(AND(ISNUMBER(OFFSET('Hygiene Data'!$G$5,0,10*ROW('Hygiene Data'!G111))),'Data Summary'!DX117="Yes"),OFFSET('Hygiene Data'!$G$5,0,10*ROW('Hygiene Data'!G111)),NA())</f>
        <v>#N/A</v>
      </c>
      <c r="BJ117" s="522" t="e">
        <f ca="1">+IF(AND(ISNUMBER(OFFSET('Hygiene Data'!$G$7,0,10*ROW('Hygiene Data'!G111))),'Data Summary'!DY117="Yes"),OFFSET('Hygiene Data'!$G$7,0,10*ROW('Hygiene Data'!G111)),NA())</f>
        <v>#N/A</v>
      </c>
      <c r="BK117" s="522" t="e">
        <f ca="1">+IF(AND(ISNUMBER(OFFSET('Hygiene Data'!$G$9,0,10*ROW('Hygiene Data'!G111))),'Data Summary'!DZ117="Yes"),OFFSET('Hygiene Data'!$G$9,0,10*ROW('Hygiene Data'!G111)),NA())</f>
        <v>#N/A</v>
      </c>
      <c r="BL117" s="522" t="e">
        <f ca="1">+IF(AND(ISNUMBER(OFFSET('Hygiene Data'!$H$5,0,10*ROW('Hygiene Data'!H111))),'Data Summary'!EA117="Yes"),OFFSET('Hygiene Data'!$H$5,0,10*ROW('Hygiene Data'!H111)),NA())</f>
        <v>#N/A</v>
      </c>
      <c r="BM117" s="522" t="e">
        <f ca="1">+IF(AND(ISNUMBER(OFFSET('Hygiene Data'!$H$7,0,10*ROW('Hygiene Data'!H111))),'Data Summary'!EB117="Yes"),OFFSET('Hygiene Data'!$H$7,0,10*ROW('Hygiene Data'!H111)),NA())</f>
        <v>#N/A</v>
      </c>
      <c r="BN117" s="522" t="e">
        <f ca="1">+IF(AND(ISNUMBER(OFFSET('Hygiene Data'!$H$9,0,10*ROW('Hygiene Data'!H111))),'Data Summary'!EC117="Yes"),OFFSET('Hygiene Data'!$H$9,0,10*ROW('Hygiene Data'!H111)),NA())</f>
        <v>#N/A</v>
      </c>
      <c r="BO117" s="522" t="e">
        <f ca="1">+IF(AND(ISNUMBER(OFFSET('Hygiene Data'!$I$5,0,10*ROW('Hygiene Data'!I111))),'Data Summary'!ED117="Yes"),OFFSET('Hygiene Data'!$I$5,0,10*ROW('Hygiene Data'!I111)),NA())</f>
        <v>#N/A</v>
      </c>
      <c r="BP117" s="522" t="e">
        <f ca="1">+IF(AND(ISNUMBER(OFFSET('Hygiene Data'!$I$7,0,10*ROW('Hygiene Data'!I111))),'Data Summary'!EE117="Yes"),OFFSET('Hygiene Data'!$I$7,0,10*ROW('Hygiene Data'!I111)),NA())</f>
        <v>#N/A</v>
      </c>
      <c r="BQ117" s="522" t="e">
        <f ca="1">+IF(AND(ISNUMBER(OFFSET('Hygiene Data'!$I$9,0,10*ROW('Hygiene Data'!I111))),'Data Summary'!EF117="Yes"),OFFSET('Hygiene Data'!$I$9,0,10*ROW('Hygiene Data'!I111)),NA())</f>
        <v>#N/A</v>
      </c>
    </row>
    <row r="118" spans="1:69" x14ac:dyDescent="0.25">
      <c r="A118" s="518" t="e">
        <f ca="1">+RIGHT('Data Summary'!A118,LEN('Data Summary'!A118)-9)</f>
        <v>#VALUE!</v>
      </c>
      <c r="B118" s="492" t="str">
        <f ca="1">+IF(ISTEXT('Data Summary'!B118),'Data Summary'!B118,"")</f>
        <v/>
      </c>
      <c r="C118" s="519" t="e">
        <f ca="1">+VALUE('Data Summary'!C118)</f>
        <v>#VALUE!</v>
      </c>
      <c r="D118" s="520" t="e">
        <f ca="1">+IF(AND(ISNUMBER(OFFSET('Water Data'!$D$4,0,10*ROW('Water Data'!D112))),'Data Summary'!BS118="Yes"),100-OFFSET('Water Data'!$D$4,0,10*ROW('Water Data'!D112)),NA())</f>
        <v>#N/A</v>
      </c>
      <c r="E118" s="520" t="e">
        <f ca="1">+IF(AND(ISNUMBER(OFFSET('Water Data'!$D$6,0,10*ROW('Water Data'!D112))),'Data Summary'!BT118="Yes"),OFFSET('Water Data'!$D$6,0,10*ROW('Water Data'!D112)),NA())</f>
        <v>#N/A</v>
      </c>
      <c r="F118" s="520" t="e">
        <f ca="1">+IF(AND(ISNUMBER(OFFSET('Water Data'!$D$9,0,10*ROW('Water Data'!D112))),'Data Summary'!BU118="Yes"),OFFSET('Water Data'!$D$9,0,10*ROW('Water Data'!D112)),NA())</f>
        <v>#N/A</v>
      </c>
      <c r="G118" s="520" t="e">
        <f ca="1">+IF(AND(ISNUMBER(OFFSET('Water Data'!$E$4,0,10*ROW('Water Data'!E112))),'Data Summary'!BV118="Yes"),100-OFFSET('Water Data'!$E$4,0,10*ROW('Water Data'!E112)),NA())</f>
        <v>#N/A</v>
      </c>
      <c r="H118" s="520" t="e">
        <f ca="1">+IF(AND(ISNUMBER(OFFSET('Water Data'!$E$6,0,10*ROW('Water Data'!E112))),'Data Summary'!BW118="Yes"),OFFSET('Water Data'!$E$6,0,10*ROW('Water Data'!E112)),NA())</f>
        <v>#N/A</v>
      </c>
      <c r="I118" s="520" t="e">
        <f ca="1">+IF(AND(ISNUMBER(OFFSET('Water Data'!$E$9,0,10*ROW('Water Data'!E112))),'Data Summary'!BX118="Yes"),OFFSET('Water Data'!$E$9,0,10*ROW('Water Data'!E112)),NA())</f>
        <v>#N/A</v>
      </c>
      <c r="J118" s="520" t="e">
        <f ca="1">+IF(AND(ISNUMBER(OFFSET('Water Data'!$F$4,0,10*ROW('Water Data'!F112))),'Data Summary'!BY118="Yes"),100-OFFSET('Water Data'!$F$4,0,10*ROW('Water Data'!F112)),NA())</f>
        <v>#N/A</v>
      </c>
      <c r="K118" s="520" t="e">
        <f ca="1">+IF(AND(ISNUMBER(OFFSET('Water Data'!$F$6,0,10*ROW('Water Data'!F112))),'Data Summary'!BZ118="Yes"),OFFSET('Water Data'!$F$6,0,10*ROW('Water Data'!F112)),NA())</f>
        <v>#N/A</v>
      </c>
      <c r="L118" s="520" t="e">
        <f ca="1">+IF(AND(ISNUMBER(OFFSET('Water Data'!$F$9,0,10*ROW('Water Data'!F112))),'Data Summary'!CA118="Yes"),OFFSET('Water Data'!$F$9,0,10*ROW('Water Data'!F112)),NA())</f>
        <v>#N/A</v>
      </c>
      <c r="M118" s="520" t="e">
        <f ca="1">+IF(AND(ISNUMBER(OFFSET('Water Data'!$G$4,0,10*ROW('Water Data'!G112))),'Data Summary'!CB118="Yes"),100-OFFSET('Water Data'!$G$4,0,10*ROW('Water Data'!G112)),NA())</f>
        <v>#N/A</v>
      </c>
      <c r="N118" s="520" t="e">
        <f ca="1">+IF(AND(ISNUMBER(OFFSET('Water Data'!$G$6,0,10*ROW('Water Data'!G112))),'Data Summary'!CC118="Yes"),OFFSET('Water Data'!$G$6,0,10*ROW('Water Data'!G112)),NA())</f>
        <v>#N/A</v>
      </c>
      <c r="O118" s="520" t="e">
        <f ca="1">+IF(AND(ISNUMBER(OFFSET('Water Data'!$G$9,0,10*ROW('Water Data'!G112))),'Data Summary'!CD118="Yes"),OFFSET('Water Data'!$G$9,0,10*ROW('Water Data'!G112)),NA())</f>
        <v>#N/A</v>
      </c>
      <c r="P118" s="520" t="e">
        <f ca="1">+IF(AND(ISNUMBER(OFFSET('Water Data'!$H$4,0,10*ROW('Water Data'!H112))),'Data Summary'!CE118="Yes"),100-OFFSET('Water Data'!$H$4,0,10*ROW('Water Data'!H112)),NA())</f>
        <v>#N/A</v>
      </c>
      <c r="Q118" s="520" t="e">
        <f ca="1">+IF(AND(ISNUMBER(OFFSET('Water Data'!$H$6,0,10*ROW('Water Data'!H112))),'Data Summary'!CF118="Yes"),OFFSET('Water Data'!$H$6,0,10*ROW('Water Data'!H112)),NA())</f>
        <v>#N/A</v>
      </c>
      <c r="R118" s="520" t="e">
        <f ca="1">+IF(AND(ISNUMBER(OFFSET('Water Data'!$H$9,0,10*ROW('Water Data'!H112))),'Data Summary'!CG118="Yes"),OFFSET('Water Data'!$H$9,0,10*ROW('Water Data'!H112)),NA())</f>
        <v>#N/A</v>
      </c>
      <c r="S118" s="520" t="e">
        <f ca="1">+IF(AND(ISNUMBER(OFFSET('Water Data'!$I$4,0,10*ROW('Water Data'!I112))),'Data Summary'!CH118="Yes"),100-OFFSET('Water Data'!$I$4,0,10*ROW('Water Data'!I112)),NA())</f>
        <v>#N/A</v>
      </c>
      <c r="T118" s="520" t="e">
        <f ca="1">+IF(AND(ISNUMBER(OFFSET('Water Data'!$I$6,0,10*ROW('Water Data'!I112))),'Data Summary'!CI118="Yes"),OFFSET('Water Data'!$I$6,0,10*ROW('Water Data'!I112)),NA())</f>
        <v>#N/A</v>
      </c>
      <c r="U118" s="520" t="e">
        <f ca="1">+IF(AND(ISNUMBER(OFFSET('Water Data'!$I$9,0,10*ROW('Water Data'!I112))),'Data Summary'!CJ118="Yes"),OFFSET('Water Data'!$I$9,0,10*ROW('Water Data'!I112)),NA())</f>
        <v>#N/A</v>
      </c>
      <c r="V118" s="521" t="e">
        <f ca="1">+IF(AND(ISNUMBER(OFFSET('Sanitation Data'!$D$4,0,10*ROW('Sanitation Data'!D112))),'Data Summary'!CK118="Yes"),100-OFFSET('Sanitation Data'!$D$4,0,10*ROW('Sanitation Data'!D112)),NA())</f>
        <v>#N/A</v>
      </c>
      <c r="W118" s="521" t="e">
        <f ca="1">+IF(AND(ISNUMBER(OFFSET('Sanitation Data'!$D$6,0,10*ROW('Sanitation Data'!D112))),'Data Summary'!CL118="Yes"),OFFSET('Sanitation Data'!$D$6,0,10*ROW('Sanitation Data'!D112)),NA())</f>
        <v>#N/A</v>
      </c>
      <c r="X118" s="521" t="e">
        <f ca="1">+IF(AND(ISNUMBER(OFFSET('Sanitation Data'!$D$10,0,10*ROW('Sanitation Data'!D112))),'Data Summary'!CM118="Yes"),OFFSET('Sanitation Data'!$D$10,0,10*ROW('Sanitation Data'!D112)),NA())</f>
        <v>#N/A</v>
      </c>
      <c r="Y118" s="521" t="e">
        <f ca="1">+IF(AND(ISNUMBER(OFFSET('Sanitation Data'!$D$11,0,10*ROW('Sanitation Data'!D112))),'Data Summary'!CN118="Yes"),OFFSET('Sanitation Data'!$D$11,0,10*ROW('Sanitation Data'!D112)),NA())</f>
        <v>#N/A</v>
      </c>
      <c r="Z118" s="521" t="e">
        <f ca="1">+IF(AND(ISNUMBER(OFFSET('Sanitation Data'!$D$12,0,10*ROW('Sanitation Data'!D112))),'Data Summary'!CO118="Yes"),OFFSET('Sanitation Data'!$D$12,0,10*ROW('Sanitation Data'!D112)),NA())</f>
        <v>#N/A</v>
      </c>
      <c r="AA118" s="521" t="e">
        <f ca="1">+IF(AND(ISNUMBER(OFFSET('Sanitation Data'!$E$4,0,10*ROW('Sanitation Data'!E112))),'Data Summary'!CP118="Yes"),100-OFFSET('Sanitation Data'!$E$4,0,10*ROW('Sanitation Data'!E112)),NA())</f>
        <v>#N/A</v>
      </c>
      <c r="AB118" s="521" t="e">
        <f ca="1">+IF(AND(ISNUMBER(OFFSET('Sanitation Data'!$E$6,0,10*ROW('Sanitation Data'!E112))),'Data Summary'!CQ118="Yes"),OFFSET('Sanitation Data'!$E$6,0,10*ROW('Sanitation Data'!E112)),NA())</f>
        <v>#N/A</v>
      </c>
      <c r="AC118" s="521" t="e">
        <f ca="1">+IF(AND(ISNUMBER(OFFSET('Sanitation Data'!$E$10,0,10*ROW('Sanitation Data'!E112))),'Data Summary'!CR118="Yes"),OFFSET('Sanitation Data'!$E$10,0,10*ROW('Sanitation Data'!E112)),NA())</f>
        <v>#N/A</v>
      </c>
      <c r="AD118" s="521" t="e">
        <f ca="1">+IF(AND(ISNUMBER(OFFSET('Sanitation Data'!$E$11,0,10*ROW('Sanitation Data'!E112))),'Data Summary'!CS118="Yes"),OFFSET('Sanitation Data'!$E$11,0,10*ROW('Sanitation Data'!E112)),NA())</f>
        <v>#N/A</v>
      </c>
      <c r="AE118" s="521" t="e">
        <f ca="1">+IF(AND(ISNUMBER(OFFSET('Sanitation Data'!$E$12,0,10*ROW('Sanitation Data'!E112))),'Data Summary'!CT118="Yes"),OFFSET('Sanitation Data'!$E$12,0,10*ROW('Sanitation Data'!E112)),NA())</f>
        <v>#N/A</v>
      </c>
      <c r="AF118" s="521" t="e">
        <f ca="1">+IF(AND(ISNUMBER(OFFSET('Sanitation Data'!$F$4,0,10*ROW('Sanitation Data'!F112))),'Data Summary'!CU118="Yes"),100-OFFSET('Sanitation Data'!$F$4,0,10*ROW('Sanitation Data'!F112)),NA())</f>
        <v>#N/A</v>
      </c>
      <c r="AG118" s="521" t="e">
        <f ca="1">+IF(AND(ISNUMBER(OFFSET('Sanitation Data'!$F$6,0,10*ROW('Sanitation Data'!F112))),'Data Summary'!CV118="Yes"),OFFSET('Sanitation Data'!$F$6,0,10*ROW('Sanitation Data'!F112)),NA())</f>
        <v>#N/A</v>
      </c>
      <c r="AH118" s="521" t="e">
        <f ca="1">+IF(AND(ISNUMBER(OFFSET('Sanitation Data'!$F$10,0,10*ROW('Sanitation Data'!F112))),'Data Summary'!CW118="Yes"),OFFSET('Sanitation Data'!$F$10,0,10*ROW('Sanitation Data'!F112)),NA())</f>
        <v>#N/A</v>
      </c>
      <c r="AI118" s="521" t="e">
        <f ca="1">+IF(AND(ISNUMBER(OFFSET('Sanitation Data'!$F$11,0,10*ROW('Sanitation Data'!F112))),'Data Summary'!CX118="Yes"),OFFSET('Sanitation Data'!$F$11,0,10*ROW('Sanitation Data'!F112)),NA())</f>
        <v>#N/A</v>
      </c>
      <c r="AJ118" s="521" t="e">
        <f ca="1">+IF(AND(ISNUMBER(OFFSET('Sanitation Data'!$F$12,0,10*ROW('Sanitation Data'!F112))),'Data Summary'!CY118="Yes"),OFFSET('Sanitation Data'!$F$12,0,10*ROW('Sanitation Data'!F112)),NA())</f>
        <v>#N/A</v>
      </c>
      <c r="AK118" s="521" t="e">
        <f ca="1">+IF(AND(ISNUMBER(OFFSET('Sanitation Data'!$G$4,0,10*ROW('Sanitation Data'!G112))),'Data Summary'!CZ118="Yes"),100-OFFSET('Sanitation Data'!$G$4,0,10*ROW('Sanitation Data'!G112)),NA())</f>
        <v>#N/A</v>
      </c>
      <c r="AL118" s="521" t="e">
        <f ca="1">+IF(AND(ISNUMBER(OFFSET('Sanitation Data'!$G$6,0,10*ROW('Sanitation Data'!G112))),'Data Summary'!DA118="Yes"),OFFSET('Sanitation Data'!$G$6,0,10*ROW('Sanitation Data'!G112)),NA())</f>
        <v>#N/A</v>
      </c>
      <c r="AM118" s="521" t="e">
        <f ca="1">+IF(AND(ISNUMBER(OFFSET('Sanitation Data'!$G$10,0,10*ROW('Sanitation Data'!G112))),'Data Summary'!DB118="Yes"),OFFSET('Sanitation Data'!$G$10,0,10*ROW('Sanitation Data'!G112)),NA())</f>
        <v>#N/A</v>
      </c>
      <c r="AN118" s="521" t="e">
        <f ca="1">+IF(AND(ISNUMBER(OFFSET('Sanitation Data'!$G$11,0,10*ROW('Sanitation Data'!G112))),'Data Summary'!DC118="Yes"),OFFSET('Sanitation Data'!$G$11,0,10*ROW('Sanitation Data'!G112)),NA())</f>
        <v>#N/A</v>
      </c>
      <c r="AO118" s="521" t="e">
        <f ca="1">+IF(AND(ISNUMBER(OFFSET('Sanitation Data'!$G$12,0,10*ROW('Sanitation Data'!G112))),'Data Summary'!DD118="Yes"),OFFSET('Sanitation Data'!$G$12,0,10*ROW('Sanitation Data'!G112)),NA())</f>
        <v>#N/A</v>
      </c>
      <c r="AP118" s="521" t="e">
        <f ca="1">+IF(AND(ISNUMBER(OFFSET('Sanitation Data'!$H$4,0,10*ROW('Sanitation Data'!H112))),'Data Summary'!DE118="Yes"),100-OFFSET('Sanitation Data'!$H$4,0,10*ROW('Sanitation Data'!H112)),NA())</f>
        <v>#N/A</v>
      </c>
      <c r="AQ118" s="521" t="e">
        <f ca="1">+IF(AND(ISNUMBER(OFFSET('Sanitation Data'!$H$6,0,10*ROW('Sanitation Data'!H112))),'Data Summary'!DF118="Yes"),OFFSET('Sanitation Data'!$H$6,0,10*ROW('Sanitation Data'!H112)),NA())</f>
        <v>#N/A</v>
      </c>
      <c r="AR118" s="521" t="e">
        <f ca="1">+IF(AND(ISNUMBER(OFFSET('Sanitation Data'!$H$10,0,10*ROW('Sanitation Data'!H112))),'Data Summary'!DG118="Yes"),OFFSET('Sanitation Data'!$H$10,0,10*ROW('Sanitation Data'!H112)),NA())</f>
        <v>#N/A</v>
      </c>
      <c r="AS118" s="521" t="e">
        <f ca="1">+IF(AND(ISNUMBER(OFFSET('Sanitation Data'!$H$11,0,10*ROW('Sanitation Data'!H112))),'Data Summary'!DH118="Yes"),OFFSET('Sanitation Data'!$H$11,0,10*ROW('Sanitation Data'!H112)),NA())</f>
        <v>#N/A</v>
      </c>
      <c r="AT118" s="521" t="e">
        <f ca="1">+IF(AND(ISNUMBER(OFFSET('Sanitation Data'!$H$12,0,10*ROW('Sanitation Data'!H112))),'Data Summary'!DI118="Yes"),OFFSET('Sanitation Data'!$H$12,0,10*ROW('Sanitation Data'!H112)),NA())</f>
        <v>#N/A</v>
      </c>
      <c r="AU118" s="521" t="e">
        <f ca="1">+IF(AND(ISNUMBER(OFFSET('Sanitation Data'!$I$4,0,10*ROW('Sanitation Data'!I112))),'Data Summary'!DJ118="Yes"),100-OFFSET('Sanitation Data'!$I$4,0,10*ROW('Sanitation Data'!I112)),NA())</f>
        <v>#N/A</v>
      </c>
      <c r="AV118" s="521" t="e">
        <f ca="1">+IF(AND(ISNUMBER(OFFSET('Sanitation Data'!$I$6,0,10*ROW('Sanitation Data'!I112))),'Data Summary'!DK118="Yes"),OFFSET('Sanitation Data'!$I$6,0,10*ROW('Sanitation Data'!I112)),NA())</f>
        <v>#N/A</v>
      </c>
      <c r="AW118" s="521" t="e">
        <f ca="1">+IF(AND(ISNUMBER(OFFSET('Sanitation Data'!$I$10,0,10*ROW('Sanitation Data'!I112))),'Data Summary'!DL118="Yes"),OFFSET('Sanitation Data'!$I$10,0,10*ROW('Sanitation Data'!I112)),NA())</f>
        <v>#N/A</v>
      </c>
      <c r="AX118" s="521" t="e">
        <f ca="1">+IF(AND(ISNUMBER(OFFSET('Sanitation Data'!$I$11,0,10*ROW('Sanitation Data'!I112))),'Data Summary'!DM118="Yes"),OFFSET('Sanitation Data'!$I$11,0,10*ROW('Sanitation Data'!I112)),NA())</f>
        <v>#N/A</v>
      </c>
      <c r="AY118" s="521" t="e">
        <f ca="1">+IF(AND(ISNUMBER(OFFSET('Sanitation Data'!$I$12,0,10*ROW('Sanitation Data'!I112))),'Data Summary'!DN118="Yes"),OFFSET('Sanitation Data'!$I$12,0,10*ROW('Sanitation Data'!I112)),NA())</f>
        <v>#N/A</v>
      </c>
      <c r="AZ118" s="522" t="e">
        <f ca="1">+IF(AND(ISNUMBER(OFFSET('Hygiene Data'!$D$5,0,10*ROW('Hygiene Data'!D112))),'Data Summary'!DO118="Yes"),OFFSET('Hygiene Data'!$D$5,0,10*ROW('Hygiene Data'!D112)),NA())</f>
        <v>#N/A</v>
      </c>
      <c r="BA118" s="522" t="e">
        <f ca="1">+IF(AND(ISNUMBER(OFFSET('Hygiene Data'!$D$7,0,10*ROW('Hygiene Data'!D112))),'Data Summary'!DP118="Yes"),OFFSET('Hygiene Data'!$D$7,0,10*ROW('Hygiene Data'!D112)),NA())</f>
        <v>#N/A</v>
      </c>
      <c r="BB118" s="522" t="e">
        <f ca="1">+IF(AND(ISNUMBER(OFFSET('Hygiene Data'!$D$9,0,10*ROW('Hygiene Data'!D112))),'Data Summary'!DQ118="Yes"),OFFSET('Hygiene Data'!$D$9,0,10*ROW('Hygiene Data'!D112)),NA())</f>
        <v>#N/A</v>
      </c>
      <c r="BC118" s="522" t="e">
        <f ca="1">+IF(AND(ISNUMBER(OFFSET('Hygiene Data'!$E$5,0,10*ROW('Hygiene Data'!E112))),'Data Summary'!DR118="Yes"),OFFSET('Hygiene Data'!$E$5,0,10*ROW('Hygiene Data'!E112)),NA())</f>
        <v>#N/A</v>
      </c>
      <c r="BD118" s="522" t="e">
        <f ca="1">+IF(AND(ISNUMBER(OFFSET('Hygiene Data'!$E$7,0,10*ROW('Hygiene Data'!E112))),'Data Summary'!DS118="Yes"),OFFSET('Hygiene Data'!$E$7,0,10*ROW('Hygiene Data'!E112)),NA())</f>
        <v>#N/A</v>
      </c>
      <c r="BE118" s="522" t="e">
        <f ca="1">+IF(AND(ISNUMBER(OFFSET('Hygiene Data'!$E$9,0,10*ROW('Hygiene Data'!E112))),'Data Summary'!DT118="Yes"),OFFSET('Hygiene Data'!$E$9,0,10*ROW('Hygiene Data'!E112)),NA())</f>
        <v>#N/A</v>
      </c>
      <c r="BF118" s="522" t="e">
        <f ca="1">+IF(AND(ISNUMBER(OFFSET('Hygiene Data'!$F$5,0,10*ROW('Hygiene Data'!F112))),'Data Summary'!DU118="Yes"),OFFSET('Hygiene Data'!$F$5,0,10*ROW('Hygiene Data'!F112)),NA())</f>
        <v>#N/A</v>
      </c>
      <c r="BG118" s="522" t="e">
        <f ca="1">+IF(AND(ISNUMBER(OFFSET('Hygiene Data'!$F$7,0,10*ROW('Hygiene Data'!F112))),'Data Summary'!DV118="Yes"),OFFSET('Hygiene Data'!$F$7,0,10*ROW('Hygiene Data'!F112)),NA())</f>
        <v>#N/A</v>
      </c>
      <c r="BH118" s="522" t="e">
        <f ca="1">+IF(AND(ISNUMBER(OFFSET('Hygiene Data'!$F$9,0,10*ROW('Hygiene Data'!F112))),'Data Summary'!DW118="Yes"),OFFSET('Hygiene Data'!$F$9,0,10*ROW('Hygiene Data'!F112)),NA())</f>
        <v>#N/A</v>
      </c>
      <c r="BI118" s="522" t="e">
        <f ca="1">+IF(AND(ISNUMBER(OFFSET('Hygiene Data'!$G$5,0,10*ROW('Hygiene Data'!G112))),'Data Summary'!DX118="Yes"),OFFSET('Hygiene Data'!$G$5,0,10*ROW('Hygiene Data'!G112)),NA())</f>
        <v>#N/A</v>
      </c>
      <c r="BJ118" s="522" t="e">
        <f ca="1">+IF(AND(ISNUMBER(OFFSET('Hygiene Data'!$G$7,0,10*ROW('Hygiene Data'!G112))),'Data Summary'!DY118="Yes"),OFFSET('Hygiene Data'!$G$7,0,10*ROW('Hygiene Data'!G112)),NA())</f>
        <v>#N/A</v>
      </c>
      <c r="BK118" s="522" t="e">
        <f ca="1">+IF(AND(ISNUMBER(OFFSET('Hygiene Data'!$G$9,0,10*ROW('Hygiene Data'!G112))),'Data Summary'!DZ118="Yes"),OFFSET('Hygiene Data'!$G$9,0,10*ROW('Hygiene Data'!G112)),NA())</f>
        <v>#N/A</v>
      </c>
      <c r="BL118" s="522" t="e">
        <f ca="1">+IF(AND(ISNUMBER(OFFSET('Hygiene Data'!$H$5,0,10*ROW('Hygiene Data'!H112))),'Data Summary'!EA118="Yes"),OFFSET('Hygiene Data'!$H$5,0,10*ROW('Hygiene Data'!H112)),NA())</f>
        <v>#N/A</v>
      </c>
      <c r="BM118" s="522" t="e">
        <f ca="1">+IF(AND(ISNUMBER(OFFSET('Hygiene Data'!$H$7,0,10*ROW('Hygiene Data'!H112))),'Data Summary'!EB118="Yes"),OFFSET('Hygiene Data'!$H$7,0,10*ROW('Hygiene Data'!H112)),NA())</f>
        <v>#N/A</v>
      </c>
      <c r="BN118" s="522" t="e">
        <f ca="1">+IF(AND(ISNUMBER(OFFSET('Hygiene Data'!$H$9,0,10*ROW('Hygiene Data'!H112))),'Data Summary'!EC118="Yes"),OFFSET('Hygiene Data'!$H$9,0,10*ROW('Hygiene Data'!H112)),NA())</f>
        <v>#N/A</v>
      </c>
      <c r="BO118" s="522" t="e">
        <f ca="1">+IF(AND(ISNUMBER(OFFSET('Hygiene Data'!$I$5,0,10*ROW('Hygiene Data'!I112))),'Data Summary'!ED118="Yes"),OFFSET('Hygiene Data'!$I$5,0,10*ROW('Hygiene Data'!I112)),NA())</f>
        <v>#N/A</v>
      </c>
      <c r="BP118" s="522" t="e">
        <f ca="1">+IF(AND(ISNUMBER(OFFSET('Hygiene Data'!$I$7,0,10*ROW('Hygiene Data'!I112))),'Data Summary'!EE118="Yes"),OFFSET('Hygiene Data'!$I$7,0,10*ROW('Hygiene Data'!I112)),NA())</f>
        <v>#N/A</v>
      </c>
      <c r="BQ118" s="522" t="e">
        <f ca="1">+IF(AND(ISNUMBER(OFFSET('Hygiene Data'!$I$9,0,10*ROW('Hygiene Data'!I112))),'Data Summary'!EF118="Yes"),OFFSET('Hygiene Data'!$I$9,0,10*ROW('Hygiene Data'!I112)),NA())</f>
        <v>#N/A</v>
      </c>
    </row>
    <row r="119" spans="1:69" x14ac:dyDescent="0.25">
      <c r="A119" s="518" t="e">
        <f ca="1">+RIGHT('Data Summary'!A119,LEN('Data Summary'!A119)-9)</f>
        <v>#VALUE!</v>
      </c>
      <c r="B119" s="492" t="str">
        <f ca="1">+IF(ISTEXT('Data Summary'!B119),'Data Summary'!B119,"")</f>
        <v/>
      </c>
      <c r="C119" s="519" t="e">
        <f ca="1">+VALUE('Data Summary'!C119)</f>
        <v>#VALUE!</v>
      </c>
      <c r="D119" s="520" t="e">
        <f ca="1">+IF(AND(ISNUMBER(OFFSET('Water Data'!$D$4,0,10*ROW('Water Data'!D113))),'Data Summary'!BS119="Yes"),100-OFFSET('Water Data'!$D$4,0,10*ROW('Water Data'!D113)),NA())</f>
        <v>#N/A</v>
      </c>
      <c r="E119" s="520" t="e">
        <f ca="1">+IF(AND(ISNUMBER(OFFSET('Water Data'!$D$6,0,10*ROW('Water Data'!D113))),'Data Summary'!BT119="Yes"),OFFSET('Water Data'!$D$6,0,10*ROW('Water Data'!D113)),NA())</f>
        <v>#N/A</v>
      </c>
      <c r="F119" s="520" t="e">
        <f ca="1">+IF(AND(ISNUMBER(OFFSET('Water Data'!$D$9,0,10*ROW('Water Data'!D113))),'Data Summary'!BU119="Yes"),OFFSET('Water Data'!$D$9,0,10*ROW('Water Data'!D113)),NA())</f>
        <v>#N/A</v>
      </c>
      <c r="G119" s="520" t="e">
        <f ca="1">+IF(AND(ISNUMBER(OFFSET('Water Data'!$E$4,0,10*ROW('Water Data'!E113))),'Data Summary'!BV119="Yes"),100-OFFSET('Water Data'!$E$4,0,10*ROW('Water Data'!E113)),NA())</f>
        <v>#N/A</v>
      </c>
      <c r="H119" s="520" t="e">
        <f ca="1">+IF(AND(ISNUMBER(OFFSET('Water Data'!$E$6,0,10*ROW('Water Data'!E113))),'Data Summary'!BW119="Yes"),OFFSET('Water Data'!$E$6,0,10*ROW('Water Data'!E113)),NA())</f>
        <v>#N/A</v>
      </c>
      <c r="I119" s="520" t="e">
        <f ca="1">+IF(AND(ISNUMBER(OFFSET('Water Data'!$E$9,0,10*ROW('Water Data'!E113))),'Data Summary'!BX119="Yes"),OFFSET('Water Data'!$E$9,0,10*ROW('Water Data'!E113)),NA())</f>
        <v>#N/A</v>
      </c>
      <c r="J119" s="520" t="e">
        <f ca="1">+IF(AND(ISNUMBER(OFFSET('Water Data'!$F$4,0,10*ROW('Water Data'!F113))),'Data Summary'!BY119="Yes"),100-OFFSET('Water Data'!$F$4,0,10*ROW('Water Data'!F113)),NA())</f>
        <v>#N/A</v>
      </c>
      <c r="K119" s="520" t="e">
        <f ca="1">+IF(AND(ISNUMBER(OFFSET('Water Data'!$F$6,0,10*ROW('Water Data'!F113))),'Data Summary'!BZ119="Yes"),OFFSET('Water Data'!$F$6,0,10*ROW('Water Data'!F113)),NA())</f>
        <v>#N/A</v>
      </c>
      <c r="L119" s="520" t="e">
        <f ca="1">+IF(AND(ISNUMBER(OFFSET('Water Data'!$F$9,0,10*ROW('Water Data'!F113))),'Data Summary'!CA119="Yes"),OFFSET('Water Data'!$F$9,0,10*ROW('Water Data'!F113)),NA())</f>
        <v>#N/A</v>
      </c>
      <c r="M119" s="520" t="e">
        <f ca="1">+IF(AND(ISNUMBER(OFFSET('Water Data'!$G$4,0,10*ROW('Water Data'!G113))),'Data Summary'!CB119="Yes"),100-OFFSET('Water Data'!$G$4,0,10*ROW('Water Data'!G113)),NA())</f>
        <v>#N/A</v>
      </c>
      <c r="N119" s="520" t="e">
        <f ca="1">+IF(AND(ISNUMBER(OFFSET('Water Data'!$G$6,0,10*ROW('Water Data'!G113))),'Data Summary'!CC119="Yes"),OFFSET('Water Data'!$G$6,0,10*ROW('Water Data'!G113)),NA())</f>
        <v>#N/A</v>
      </c>
      <c r="O119" s="520" t="e">
        <f ca="1">+IF(AND(ISNUMBER(OFFSET('Water Data'!$G$9,0,10*ROW('Water Data'!G113))),'Data Summary'!CD119="Yes"),OFFSET('Water Data'!$G$9,0,10*ROW('Water Data'!G113)),NA())</f>
        <v>#N/A</v>
      </c>
      <c r="P119" s="520" t="e">
        <f ca="1">+IF(AND(ISNUMBER(OFFSET('Water Data'!$H$4,0,10*ROW('Water Data'!H113))),'Data Summary'!CE119="Yes"),100-OFFSET('Water Data'!$H$4,0,10*ROW('Water Data'!H113)),NA())</f>
        <v>#N/A</v>
      </c>
      <c r="Q119" s="520" t="e">
        <f ca="1">+IF(AND(ISNUMBER(OFFSET('Water Data'!$H$6,0,10*ROW('Water Data'!H113))),'Data Summary'!CF119="Yes"),OFFSET('Water Data'!$H$6,0,10*ROW('Water Data'!H113)),NA())</f>
        <v>#N/A</v>
      </c>
      <c r="R119" s="520" t="e">
        <f ca="1">+IF(AND(ISNUMBER(OFFSET('Water Data'!$H$9,0,10*ROW('Water Data'!H113))),'Data Summary'!CG119="Yes"),OFFSET('Water Data'!$H$9,0,10*ROW('Water Data'!H113)),NA())</f>
        <v>#N/A</v>
      </c>
      <c r="S119" s="520" t="e">
        <f ca="1">+IF(AND(ISNUMBER(OFFSET('Water Data'!$I$4,0,10*ROW('Water Data'!I113))),'Data Summary'!CH119="Yes"),100-OFFSET('Water Data'!$I$4,0,10*ROW('Water Data'!I113)),NA())</f>
        <v>#N/A</v>
      </c>
      <c r="T119" s="520" t="e">
        <f ca="1">+IF(AND(ISNUMBER(OFFSET('Water Data'!$I$6,0,10*ROW('Water Data'!I113))),'Data Summary'!CI119="Yes"),OFFSET('Water Data'!$I$6,0,10*ROW('Water Data'!I113)),NA())</f>
        <v>#N/A</v>
      </c>
      <c r="U119" s="520" t="e">
        <f ca="1">+IF(AND(ISNUMBER(OFFSET('Water Data'!$I$9,0,10*ROW('Water Data'!I113))),'Data Summary'!CJ119="Yes"),OFFSET('Water Data'!$I$9,0,10*ROW('Water Data'!I113)),NA())</f>
        <v>#N/A</v>
      </c>
      <c r="V119" s="521" t="e">
        <f ca="1">+IF(AND(ISNUMBER(OFFSET('Sanitation Data'!$D$4,0,10*ROW('Sanitation Data'!D113))),'Data Summary'!CK119="Yes"),100-OFFSET('Sanitation Data'!$D$4,0,10*ROW('Sanitation Data'!D113)),NA())</f>
        <v>#N/A</v>
      </c>
      <c r="W119" s="521" t="e">
        <f ca="1">+IF(AND(ISNUMBER(OFFSET('Sanitation Data'!$D$6,0,10*ROW('Sanitation Data'!D113))),'Data Summary'!CL119="Yes"),OFFSET('Sanitation Data'!$D$6,0,10*ROW('Sanitation Data'!D113)),NA())</f>
        <v>#N/A</v>
      </c>
      <c r="X119" s="521" t="e">
        <f ca="1">+IF(AND(ISNUMBER(OFFSET('Sanitation Data'!$D$10,0,10*ROW('Sanitation Data'!D113))),'Data Summary'!CM119="Yes"),OFFSET('Sanitation Data'!$D$10,0,10*ROW('Sanitation Data'!D113)),NA())</f>
        <v>#N/A</v>
      </c>
      <c r="Y119" s="521" t="e">
        <f ca="1">+IF(AND(ISNUMBER(OFFSET('Sanitation Data'!$D$11,0,10*ROW('Sanitation Data'!D113))),'Data Summary'!CN119="Yes"),OFFSET('Sanitation Data'!$D$11,0,10*ROW('Sanitation Data'!D113)),NA())</f>
        <v>#N/A</v>
      </c>
      <c r="Z119" s="521" t="e">
        <f ca="1">+IF(AND(ISNUMBER(OFFSET('Sanitation Data'!$D$12,0,10*ROW('Sanitation Data'!D113))),'Data Summary'!CO119="Yes"),OFFSET('Sanitation Data'!$D$12,0,10*ROW('Sanitation Data'!D113)),NA())</f>
        <v>#N/A</v>
      </c>
      <c r="AA119" s="521" t="e">
        <f ca="1">+IF(AND(ISNUMBER(OFFSET('Sanitation Data'!$E$4,0,10*ROW('Sanitation Data'!E113))),'Data Summary'!CP119="Yes"),100-OFFSET('Sanitation Data'!$E$4,0,10*ROW('Sanitation Data'!E113)),NA())</f>
        <v>#N/A</v>
      </c>
      <c r="AB119" s="521" t="e">
        <f ca="1">+IF(AND(ISNUMBER(OFFSET('Sanitation Data'!$E$6,0,10*ROW('Sanitation Data'!E113))),'Data Summary'!CQ119="Yes"),OFFSET('Sanitation Data'!$E$6,0,10*ROW('Sanitation Data'!E113)),NA())</f>
        <v>#N/A</v>
      </c>
      <c r="AC119" s="521" t="e">
        <f ca="1">+IF(AND(ISNUMBER(OFFSET('Sanitation Data'!$E$10,0,10*ROW('Sanitation Data'!E113))),'Data Summary'!CR119="Yes"),OFFSET('Sanitation Data'!$E$10,0,10*ROW('Sanitation Data'!E113)),NA())</f>
        <v>#N/A</v>
      </c>
      <c r="AD119" s="521" t="e">
        <f ca="1">+IF(AND(ISNUMBER(OFFSET('Sanitation Data'!$E$11,0,10*ROW('Sanitation Data'!E113))),'Data Summary'!CS119="Yes"),OFFSET('Sanitation Data'!$E$11,0,10*ROW('Sanitation Data'!E113)),NA())</f>
        <v>#N/A</v>
      </c>
      <c r="AE119" s="521" t="e">
        <f ca="1">+IF(AND(ISNUMBER(OFFSET('Sanitation Data'!$E$12,0,10*ROW('Sanitation Data'!E113))),'Data Summary'!CT119="Yes"),OFFSET('Sanitation Data'!$E$12,0,10*ROW('Sanitation Data'!E113)),NA())</f>
        <v>#N/A</v>
      </c>
      <c r="AF119" s="521" t="e">
        <f ca="1">+IF(AND(ISNUMBER(OFFSET('Sanitation Data'!$F$4,0,10*ROW('Sanitation Data'!F113))),'Data Summary'!CU119="Yes"),100-OFFSET('Sanitation Data'!$F$4,0,10*ROW('Sanitation Data'!F113)),NA())</f>
        <v>#N/A</v>
      </c>
      <c r="AG119" s="521" t="e">
        <f ca="1">+IF(AND(ISNUMBER(OFFSET('Sanitation Data'!$F$6,0,10*ROW('Sanitation Data'!F113))),'Data Summary'!CV119="Yes"),OFFSET('Sanitation Data'!$F$6,0,10*ROW('Sanitation Data'!F113)),NA())</f>
        <v>#N/A</v>
      </c>
      <c r="AH119" s="521" t="e">
        <f ca="1">+IF(AND(ISNUMBER(OFFSET('Sanitation Data'!$F$10,0,10*ROW('Sanitation Data'!F113))),'Data Summary'!CW119="Yes"),OFFSET('Sanitation Data'!$F$10,0,10*ROW('Sanitation Data'!F113)),NA())</f>
        <v>#N/A</v>
      </c>
      <c r="AI119" s="521" t="e">
        <f ca="1">+IF(AND(ISNUMBER(OFFSET('Sanitation Data'!$F$11,0,10*ROW('Sanitation Data'!F113))),'Data Summary'!CX119="Yes"),OFFSET('Sanitation Data'!$F$11,0,10*ROW('Sanitation Data'!F113)),NA())</f>
        <v>#N/A</v>
      </c>
      <c r="AJ119" s="521" t="e">
        <f ca="1">+IF(AND(ISNUMBER(OFFSET('Sanitation Data'!$F$12,0,10*ROW('Sanitation Data'!F113))),'Data Summary'!CY119="Yes"),OFFSET('Sanitation Data'!$F$12,0,10*ROW('Sanitation Data'!F113)),NA())</f>
        <v>#N/A</v>
      </c>
      <c r="AK119" s="521" t="e">
        <f ca="1">+IF(AND(ISNUMBER(OFFSET('Sanitation Data'!$G$4,0,10*ROW('Sanitation Data'!G113))),'Data Summary'!CZ119="Yes"),100-OFFSET('Sanitation Data'!$G$4,0,10*ROW('Sanitation Data'!G113)),NA())</f>
        <v>#N/A</v>
      </c>
      <c r="AL119" s="521" t="e">
        <f ca="1">+IF(AND(ISNUMBER(OFFSET('Sanitation Data'!$G$6,0,10*ROW('Sanitation Data'!G113))),'Data Summary'!DA119="Yes"),OFFSET('Sanitation Data'!$G$6,0,10*ROW('Sanitation Data'!G113)),NA())</f>
        <v>#N/A</v>
      </c>
      <c r="AM119" s="521" t="e">
        <f ca="1">+IF(AND(ISNUMBER(OFFSET('Sanitation Data'!$G$10,0,10*ROW('Sanitation Data'!G113))),'Data Summary'!DB119="Yes"),OFFSET('Sanitation Data'!$G$10,0,10*ROW('Sanitation Data'!G113)),NA())</f>
        <v>#N/A</v>
      </c>
      <c r="AN119" s="521" t="e">
        <f ca="1">+IF(AND(ISNUMBER(OFFSET('Sanitation Data'!$G$11,0,10*ROW('Sanitation Data'!G113))),'Data Summary'!DC119="Yes"),OFFSET('Sanitation Data'!$G$11,0,10*ROW('Sanitation Data'!G113)),NA())</f>
        <v>#N/A</v>
      </c>
      <c r="AO119" s="521" t="e">
        <f ca="1">+IF(AND(ISNUMBER(OFFSET('Sanitation Data'!$G$12,0,10*ROW('Sanitation Data'!G113))),'Data Summary'!DD119="Yes"),OFFSET('Sanitation Data'!$G$12,0,10*ROW('Sanitation Data'!G113)),NA())</f>
        <v>#N/A</v>
      </c>
      <c r="AP119" s="521" t="e">
        <f ca="1">+IF(AND(ISNUMBER(OFFSET('Sanitation Data'!$H$4,0,10*ROW('Sanitation Data'!H113))),'Data Summary'!DE119="Yes"),100-OFFSET('Sanitation Data'!$H$4,0,10*ROW('Sanitation Data'!H113)),NA())</f>
        <v>#N/A</v>
      </c>
      <c r="AQ119" s="521" t="e">
        <f ca="1">+IF(AND(ISNUMBER(OFFSET('Sanitation Data'!$H$6,0,10*ROW('Sanitation Data'!H113))),'Data Summary'!DF119="Yes"),OFFSET('Sanitation Data'!$H$6,0,10*ROW('Sanitation Data'!H113)),NA())</f>
        <v>#N/A</v>
      </c>
      <c r="AR119" s="521" t="e">
        <f ca="1">+IF(AND(ISNUMBER(OFFSET('Sanitation Data'!$H$10,0,10*ROW('Sanitation Data'!H113))),'Data Summary'!DG119="Yes"),OFFSET('Sanitation Data'!$H$10,0,10*ROW('Sanitation Data'!H113)),NA())</f>
        <v>#N/A</v>
      </c>
      <c r="AS119" s="521" t="e">
        <f ca="1">+IF(AND(ISNUMBER(OFFSET('Sanitation Data'!$H$11,0,10*ROW('Sanitation Data'!H113))),'Data Summary'!DH119="Yes"),OFFSET('Sanitation Data'!$H$11,0,10*ROW('Sanitation Data'!H113)),NA())</f>
        <v>#N/A</v>
      </c>
      <c r="AT119" s="521" t="e">
        <f ca="1">+IF(AND(ISNUMBER(OFFSET('Sanitation Data'!$H$12,0,10*ROW('Sanitation Data'!H113))),'Data Summary'!DI119="Yes"),OFFSET('Sanitation Data'!$H$12,0,10*ROW('Sanitation Data'!H113)),NA())</f>
        <v>#N/A</v>
      </c>
      <c r="AU119" s="521" t="e">
        <f ca="1">+IF(AND(ISNUMBER(OFFSET('Sanitation Data'!$I$4,0,10*ROW('Sanitation Data'!I113))),'Data Summary'!DJ119="Yes"),100-OFFSET('Sanitation Data'!$I$4,0,10*ROW('Sanitation Data'!I113)),NA())</f>
        <v>#N/A</v>
      </c>
      <c r="AV119" s="521" t="e">
        <f ca="1">+IF(AND(ISNUMBER(OFFSET('Sanitation Data'!$I$6,0,10*ROW('Sanitation Data'!I113))),'Data Summary'!DK119="Yes"),OFFSET('Sanitation Data'!$I$6,0,10*ROW('Sanitation Data'!I113)),NA())</f>
        <v>#N/A</v>
      </c>
      <c r="AW119" s="521" t="e">
        <f ca="1">+IF(AND(ISNUMBER(OFFSET('Sanitation Data'!$I$10,0,10*ROW('Sanitation Data'!I113))),'Data Summary'!DL119="Yes"),OFFSET('Sanitation Data'!$I$10,0,10*ROW('Sanitation Data'!I113)),NA())</f>
        <v>#N/A</v>
      </c>
      <c r="AX119" s="521" t="e">
        <f ca="1">+IF(AND(ISNUMBER(OFFSET('Sanitation Data'!$I$11,0,10*ROW('Sanitation Data'!I113))),'Data Summary'!DM119="Yes"),OFFSET('Sanitation Data'!$I$11,0,10*ROW('Sanitation Data'!I113)),NA())</f>
        <v>#N/A</v>
      </c>
      <c r="AY119" s="521" t="e">
        <f ca="1">+IF(AND(ISNUMBER(OFFSET('Sanitation Data'!$I$12,0,10*ROW('Sanitation Data'!I113))),'Data Summary'!DN119="Yes"),OFFSET('Sanitation Data'!$I$12,0,10*ROW('Sanitation Data'!I113)),NA())</f>
        <v>#N/A</v>
      </c>
      <c r="AZ119" s="522" t="e">
        <f ca="1">+IF(AND(ISNUMBER(OFFSET('Hygiene Data'!$D$5,0,10*ROW('Hygiene Data'!D113))),'Data Summary'!DO119="Yes"),OFFSET('Hygiene Data'!$D$5,0,10*ROW('Hygiene Data'!D113)),NA())</f>
        <v>#N/A</v>
      </c>
      <c r="BA119" s="522" t="e">
        <f ca="1">+IF(AND(ISNUMBER(OFFSET('Hygiene Data'!$D$7,0,10*ROW('Hygiene Data'!D113))),'Data Summary'!DP119="Yes"),OFFSET('Hygiene Data'!$D$7,0,10*ROW('Hygiene Data'!D113)),NA())</f>
        <v>#N/A</v>
      </c>
      <c r="BB119" s="522" t="e">
        <f ca="1">+IF(AND(ISNUMBER(OFFSET('Hygiene Data'!$D$9,0,10*ROW('Hygiene Data'!D113))),'Data Summary'!DQ119="Yes"),OFFSET('Hygiene Data'!$D$9,0,10*ROW('Hygiene Data'!D113)),NA())</f>
        <v>#N/A</v>
      </c>
      <c r="BC119" s="522" t="e">
        <f ca="1">+IF(AND(ISNUMBER(OFFSET('Hygiene Data'!$E$5,0,10*ROW('Hygiene Data'!E113))),'Data Summary'!DR119="Yes"),OFFSET('Hygiene Data'!$E$5,0,10*ROW('Hygiene Data'!E113)),NA())</f>
        <v>#N/A</v>
      </c>
      <c r="BD119" s="522" t="e">
        <f ca="1">+IF(AND(ISNUMBER(OFFSET('Hygiene Data'!$E$7,0,10*ROW('Hygiene Data'!E113))),'Data Summary'!DS119="Yes"),OFFSET('Hygiene Data'!$E$7,0,10*ROW('Hygiene Data'!E113)),NA())</f>
        <v>#N/A</v>
      </c>
      <c r="BE119" s="522" t="e">
        <f ca="1">+IF(AND(ISNUMBER(OFFSET('Hygiene Data'!$E$9,0,10*ROW('Hygiene Data'!E113))),'Data Summary'!DT119="Yes"),OFFSET('Hygiene Data'!$E$9,0,10*ROW('Hygiene Data'!E113)),NA())</f>
        <v>#N/A</v>
      </c>
      <c r="BF119" s="522" t="e">
        <f ca="1">+IF(AND(ISNUMBER(OFFSET('Hygiene Data'!$F$5,0,10*ROW('Hygiene Data'!F113))),'Data Summary'!DU119="Yes"),OFFSET('Hygiene Data'!$F$5,0,10*ROW('Hygiene Data'!F113)),NA())</f>
        <v>#N/A</v>
      </c>
      <c r="BG119" s="522" t="e">
        <f ca="1">+IF(AND(ISNUMBER(OFFSET('Hygiene Data'!$F$7,0,10*ROW('Hygiene Data'!F113))),'Data Summary'!DV119="Yes"),OFFSET('Hygiene Data'!$F$7,0,10*ROW('Hygiene Data'!F113)),NA())</f>
        <v>#N/A</v>
      </c>
      <c r="BH119" s="522" t="e">
        <f ca="1">+IF(AND(ISNUMBER(OFFSET('Hygiene Data'!$F$9,0,10*ROW('Hygiene Data'!F113))),'Data Summary'!DW119="Yes"),OFFSET('Hygiene Data'!$F$9,0,10*ROW('Hygiene Data'!F113)),NA())</f>
        <v>#N/A</v>
      </c>
      <c r="BI119" s="522" t="e">
        <f ca="1">+IF(AND(ISNUMBER(OFFSET('Hygiene Data'!$G$5,0,10*ROW('Hygiene Data'!G113))),'Data Summary'!DX119="Yes"),OFFSET('Hygiene Data'!$G$5,0,10*ROW('Hygiene Data'!G113)),NA())</f>
        <v>#N/A</v>
      </c>
      <c r="BJ119" s="522" t="e">
        <f ca="1">+IF(AND(ISNUMBER(OFFSET('Hygiene Data'!$G$7,0,10*ROW('Hygiene Data'!G113))),'Data Summary'!DY119="Yes"),OFFSET('Hygiene Data'!$G$7,0,10*ROW('Hygiene Data'!G113)),NA())</f>
        <v>#N/A</v>
      </c>
      <c r="BK119" s="522" t="e">
        <f ca="1">+IF(AND(ISNUMBER(OFFSET('Hygiene Data'!$G$9,0,10*ROW('Hygiene Data'!G113))),'Data Summary'!DZ119="Yes"),OFFSET('Hygiene Data'!$G$9,0,10*ROW('Hygiene Data'!G113)),NA())</f>
        <v>#N/A</v>
      </c>
      <c r="BL119" s="522" t="e">
        <f ca="1">+IF(AND(ISNUMBER(OFFSET('Hygiene Data'!$H$5,0,10*ROW('Hygiene Data'!H113))),'Data Summary'!EA119="Yes"),OFFSET('Hygiene Data'!$H$5,0,10*ROW('Hygiene Data'!H113)),NA())</f>
        <v>#N/A</v>
      </c>
      <c r="BM119" s="522" t="e">
        <f ca="1">+IF(AND(ISNUMBER(OFFSET('Hygiene Data'!$H$7,0,10*ROW('Hygiene Data'!H113))),'Data Summary'!EB119="Yes"),OFFSET('Hygiene Data'!$H$7,0,10*ROW('Hygiene Data'!H113)),NA())</f>
        <v>#N/A</v>
      </c>
      <c r="BN119" s="522" t="e">
        <f ca="1">+IF(AND(ISNUMBER(OFFSET('Hygiene Data'!$H$9,0,10*ROW('Hygiene Data'!H113))),'Data Summary'!EC119="Yes"),OFFSET('Hygiene Data'!$H$9,0,10*ROW('Hygiene Data'!H113)),NA())</f>
        <v>#N/A</v>
      </c>
      <c r="BO119" s="522" t="e">
        <f ca="1">+IF(AND(ISNUMBER(OFFSET('Hygiene Data'!$I$5,0,10*ROW('Hygiene Data'!I113))),'Data Summary'!ED119="Yes"),OFFSET('Hygiene Data'!$I$5,0,10*ROW('Hygiene Data'!I113)),NA())</f>
        <v>#N/A</v>
      </c>
      <c r="BP119" s="522" t="e">
        <f ca="1">+IF(AND(ISNUMBER(OFFSET('Hygiene Data'!$I$7,0,10*ROW('Hygiene Data'!I113))),'Data Summary'!EE119="Yes"),OFFSET('Hygiene Data'!$I$7,0,10*ROW('Hygiene Data'!I113)),NA())</f>
        <v>#N/A</v>
      </c>
      <c r="BQ119" s="522" t="e">
        <f ca="1">+IF(AND(ISNUMBER(OFFSET('Hygiene Data'!$I$9,0,10*ROW('Hygiene Data'!I113))),'Data Summary'!EF119="Yes"),OFFSET('Hygiene Data'!$I$9,0,10*ROW('Hygiene Data'!I113)),NA())</f>
        <v>#N/A</v>
      </c>
    </row>
    <row r="120" spans="1:69" x14ac:dyDescent="0.25">
      <c r="A120" s="518" t="e">
        <f ca="1">+RIGHT('Data Summary'!A120,LEN('Data Summary'!A120)-9)</f>
        <v>#VALUE!</v>
      </c>
      <c r="B120" s="492" t="str">
        <f ca="1">+IF(ISTEXT('Data Summary'!B120),'Data Summary'!B120,"")</f>
        <v/>
      </c>
      <c r="C120" s="519" t="e">
        <f ca="1">+VALUE('Data Summary'!C120)</f>
        <v>#VALUE!</v>
      </c>
      <c r="D120" s="520" t="e">
        <f ca="1">+IF(AND(ISNUMBER(OFFSET('Water Data'!$D$4,0,10*ROW('Water Data'!D114))),'Data Summary'!BS120="Yes"),100-OFFSET('Water Data'!$D$4,0,10*ROW('Water Data'!D114)),NA())</f>
        <v>#N/A</v>
      </c>
      <c r="E120" s="520" t="e">
        <f ca="1">+IF(AND(ISNUMBER(OFFSET('Water Data'!$D$6,0,10*ROW('Water Data'!D114))),'Data Summary'!BT120="Yes"),OFFSET('Water Data'!$D$6,0,10*ROW('Water Data'!D114)),NA())</f>
        <v>#N/A</v>
      </c>
      <c r="F120" s="520" t="e">
        <f ca="1">+IF(AND(ISNUMBER(OFFSET('Water Data'!$D$9,0,10*ROW('Water Data'!D114))),'Data Summary'!BU120="Yes"),OFFSET('Water Data'!$D$9,0,10*ROW('Water Data'!D114)),NA())</f>
        <v>#N/A</v>
      </c>
      <c r="G120" s="520" t="e">
        <f ca="1">+IF(AND(ISNUMBER(OFFSET('Water Data'!$E$4,0,10*ROW('Water Data'!E114))),'Data Summary'!BV120="Yes"),100-OFFSET('Water Data'!$E$4,0,10*ROW('Water Data'!E114)),NA())</f>
        <v>#N/A</v>
      </c>
      <c r="H120" s="520" t="e">
        <f ca="1">+IF(AND(ISNUMBER(OFFSET('Water Data'!$E$6,0,10*ROW('Water Data'!E114))),'Data Summary'!BW120="Yes"),OFFSET('Water Data'!$E$6,0,10*ROW('Water Data'!E114)),NA())</f>
        <v>#N/A</v>
      </c>
      <c r="I120" s="520" t="e">
        <f ca="1">+IF(AND(ISNUMBER(OFFSET('Water Data'!$E$9,0,10*ROW('Water Data'!E114))),'Data Summary'!BX120="Yes"),OFFSET('Water Data'!$E$9,0,10*ROW('Water Data'!E114)),NA())</f>
        <v>#N/A</v>
      </c>
      <c r="J120" s="520" t="e">
        <f ca="1">+IF(AND(ISNUMBER(OFFSET('Water Data'!$F$4,0,10*ROW('Water Data'!F114))),'Data Summary'!BY120="Yes"),100-OFFSET('Water Data'!$F$4,0,10*ROW('Water Data'!F114)),NA())</f>
        <v>#N/A</v>
      </c>
      <c r="K120" s="520" t="e">
        <f ca="1">+IF(AND(ISNUMBER(OFFSET('Water Data'!$F$6,0,10*ROW('Water Data'!F114))),'Data Summary'!BZ120="Yes"),OFFSET('Water Data'!$F$6,0,10*ROW('Water Data'!F114)),NA())</f>
        <v>#N/A</v>
      </c>
      <c r="L120" s="520" t="e">
        <f ca="1">+IF(AND(ISNUMBER(OFFSET('Water Data'!$F$9,0,10*ROW('Water Data'!F114))),'Data Summary'!CA120="Yes"),OFFSET('Water Data'!$F$9,0,10*ROW('Water Data'!F114)),NA())</f>
        <v>#N/A</v>
      </c>
      <c r="M120" s="520" t="e">
        <f ca="1">+IF(AND(ISNUMBER(OFFSET('Water Data'!$G$4,0,10*ROW('Water Data'!G114))),'Data Summary'!CB120="Yes"),100-OFFSET('Water Data'!$G$4,0,10*ROW('Water Data'!G114)),NA())</f>
        <v>#N/A</v>
      </c>
      <c r="N120" s="520" t="e">
        <f ca="1">+IF(AND(ISNUMBER(OFFSET('Water Data'!$G$6,0,10*ROW('Water Data'!G114))),'Data Summary'!CC120="Yes"),OFFSET('Water Data'!$G$6,0,10*ROW('Water Data'!G114)),NA())</f>
        <v>#N/A</v>
      </c>
      <c r="O120" s="520" t="e">
        <f ca="1">+IF(AND(ISNUMBER(OFFSET('Water Data'!$G$9,0,10*ROW('Water Data'!G114))),'Data Summary'!CD120="Yes"),OFFSET('Water Data'!$G$9,0,10*ROW('Water Data'!G114)),NA())</f>
        <v>#N/A</v>
      </c>
      <c r="P120" s="520" t="e">
        <f ca="1">+IF(AND(ISNUMBER(OFFSET('Water Data'!$H$4,0,10*ROW('Water Data'!H114))),'Data Summary'!CE120="Yes"),100-OFFSET('Water Data'!$H$4,0,10*ROW('Water Data'!H114)),NA())</f>
        <v>#N/A</v>
      </c>
      <c r="Q120" s="520" t="e">
        <f ca="1">+IF(AND(ISNUMBER(OFFSET('Water Data'!$H$6,0,10*ROW('Water Data'!H114))),'Data Summary'!CF120="Yes"),OFFSET('Water Data'!$H$6,0,10*ROW('Water Data'!H114)),NA())</f>
        <v>#N/A</v>
      </c>
      <c r="R120" s="520" t="e">
        <f ca="1">+IF(AND(ISNUMBER(OFFSET('Water Data'!$H$9,0,10*ROW('Water Data'!H114))),'Data Summary'!CG120="Yes"),OFFSET('Water Data'!$H$9,0,10*ROW('Water Data'!H114)),NA())</f>
        <v>#N/A</v>
      </c>
      <c r="S120" s="520" t="e">
        <f ca="1">+IF(AND(ISNUMBER(OFFSET('Water Data'!$I$4,0,10*ROW('Water Data'!I114))),'Data Summary'!CH120="Yes"),100-OFFSET('Water Data'!$I$4,0,10*ROW('Water Data'!I114)),NA())</f>
        <v>#N/A</v>
      </c>
      <c r="T120" s="520" t="e">
        <f ca="1">+IF(AND(ISNUMBER(OFFSET('Water Data'!$I$6,0,10*ROW('Water Data'!I114))),'Data Summary'!CI120="Yes"),OFFSET('Water Data'!$I$6,0,10*ROW('Water Data'!I114)),NA())</f>
        <v>#N/A</v>
      </c>
      <c r="U120" s="520" t="e">
        <f ca="1">+IF(AND(ISNUMBER(OFFSET('Water Data'!$I$9,0,10*ROW('Water Data'!I114))),'Data Summary'!CJ120="Yes"),OFFSET('Water Data'!$I$9,0,10*ROW('Water Data'!I114)),NA())</f>
        <v>#N/A</v>
      </c>
      <c r="V120" s="521" t="e">
        <f ca="1">+IF(AND(ISNUMBER(OFFSET('Sanitation Data'!$D$4,0,10*ROW('Sanitation Data'!D114))),'Data Summary'!CK120="Yes"),100-OFFSET('Sanitation Data'!$D$4,0,10*ROW('Sanitation Data'!D114)),NA())</f>
        <v>#N/A</v>
      </c>
      <c r="W120" s="521" t="e">
        <f ca="1">+IF(AND(ISNUMBER(OFFSET('Sanitation Data'!$D$6,0,10*ROW('Sanitation Data'!D114))),'Data Summary'!CL120="Yes"),OFFSET('Sanitation Data'!$D$6,0,10*ROW('Sanitation Data'!D114)),NA())</f>
        <v>#N/A</v>
      </c>
      <c r="X120" s="521" t="e">
        <f ca="1">+IF(AND(ISNUMBER(OFFSET('Sanitation Data'!$D$10,0,10*ROW('Sanitation Data'!D114))),'Data Summary'!CM120="Yes"),OFFSET('Sanitation Data'!$D$10,0,10*ROW('Sanitation Data'!D114)),NA())</f>
        <v>#N/A</v>
      </c>
      <c r="Y120" s="521" t="e">
        <f ca="1">+IF(AND(ISNUMBER(OFFSET('Sanitation Data'!$D$11,0,10*ROW('Sanitation Data'!D114))),'Data Summary'!CN120="Yes"),OFFSET('Sanitation Data'!$D$11,0,10*ROW('Sanitation Data'!D114)),NA())</f>
        <v>#N/A</v>
      </c>
      <c r="Z120" s="521" t="e">
        <f ca="1">+IF(AND(ISNUMBER(OFFSET('Sanitation Data'!$D$12,0,10*ROW('Sanitation Data'!D114))),'Data Summary'!CO120="Yes"),OFFSET('Sanitation Data'!$D$12,0,10*ROW('Sanitation Data'!D114)),NA())</f>
        <v>#N/A</v>
      </c>
      <c r="AA120" s="521" t="e">
        <f ca="1">+IF(AND(ISNUMBER(OFFSET('Sanitation Data'!$E$4,0,10*ROW('Sanitation Data'!E114))),'Data Summary'!CP120="Yes"),100-OFFSET('Sanitation Data'!$E$4,0,10*ROW('Sanitation Data'!E114)),NA())</f>
        <v>#N/A</v>
      </c>
      <c r="AB120" s="521" t="e">
        <f ca="1">+IF(AND(ISNUMBER(OFFSET('Sanitation Data'!$E$6,0,10*ROW('Sanitation Data'!E114))),'Data Summary'!CQ120="Yes"),OFFSET('Sanitation Data'!$E$6,0,10*ROW('Sanitation Data'!E114)),NA())</f>
        <v>#N/A</v>
      </c>
      <c r="AC120" s="521" t="e">
        <f ca="1">+IF(AND(ISNUMBER(OFFSET('Sanitation Data'!$E$10,0,10*ROW('Sanitation Data'!E114))),'Data Summary'!CR120="Yes"),OFFSET('Sanitation Data'!$E$10,0,10*ROW('Sanitation Data'!E114)),NA())</f>
        <v>#N/A</v>
      </c>
      <c r="AD120" s="521" t="e">
        <f ca="1">+IF(AND(ISNUMBER(OFFSET('Sanitation Data'!$E$11,0,10*ROW('Sanitation Data'!E114))),'Data Summary'!CS120="Yes"),OFFSET('Sanitation Data'!$E$11,0,10*ROW('Sanitation Data'!E114)),NA())</f>
        <v>#N/A</v>
      </c>
      <c r="AE120" s="521" t="e">
        <f ca="1">+IF(AND(ISNUMBER(OFFSET('Sanitation Data'!$E$12,0,10*ROW('Sanitation Data'!E114))),'Data Summary'!CT120="Yes"),OFFSET('Sanitation Data'!$E$12,0,10*ROW('Sanitation Data'!E114)),NA())</f>
        <v>#N/A</v>
      </c>
      <c r="AF120" s="521" t="e">
        <f ca="1">+IF(AND(ISNUMBER(OFFSET('Sanitation Data'!$F$4,0,10*ROW('Sanitation Data'!F114))),'Data Summary'!CU120="Yes"),100-OFFSET('Sanitation Data'!$F$4,0,10*ROW('Sanitation Data'!F114)),NA())</f>
        <v>#N/A</v>
      </c>
      <c r="AG120" s="521" t="e">
        <f ca="1">+IF(AND(ISNUMBER(OFFSET('Sanitation Data'!$F$6,0,10*ROW('Sanitation Data'!F114))),'Data Summary'!CV120="Yes"),OFFSET('Sanitation Data'!$F$6,0,10*ROW('Sanitation Data'!F114)),NA())</f>
        <v>#N/A</v>
      </c>
      <c r="AH120" s="521" t="e">
        <f ca="1">+IF(AND(ISNUMBER(OFFSET('Sanitation Data'!$F$10,0,10*ROW('Sanitation Data'!F114))),'Data Summary'!CW120="Yes"),OFFSET('Sanitation Data'!$F$10,0,10*ROW('Sanitation Data'!F114)),NA())</f>
        <v>#N/A</v>
      </c>
      <c r="AI120" s="521" t="e">
        <f ca="1">+IF(AND(ISNUMBER(OFFSET('Sanitation Data'!$F$11,0,10*ROW('Sanitation Data'!F114))),'Data Summary'!CX120="Yes"),OFFSET('Sanitation Data'!$F$11,0,10*ROW('Sanitation Data'!F114)),NA())</f>
        <v>#N/A</v>
      </c>
      <c r="AJ120" s="521" t="e">
        <f ca="1">+IF(AND(ISNUMBER(OFFSET('Sanitation Data'!$F$12,0,10*ROW('Sanitation Data'!F114))),'Data Summary'!CY120="Yes"),OFFSET('Sanitation Data'!$F$12,0,10*ROW('Sanitation Data'!F114)),NA())</f>
        <v>#N/A</v>
      </c>
      <c r="AK120" s="521" t="e">
        <f ca="1">+IF(AND(ISNUMBER(OFFSET('Sanitation Data'!$G$4,0,10*ROW('Sanitation Data'!G114))),'Data Summary'!CZ120="Yes"),100-OFFSET('Sanitation Data'!$G$4,0,10*ROW('Sanitation Data'!G114)),NA())</f>
        <v>#N/A</v>
      </c>
      <c r="AL120" s="521" t="e">
        <f ca="1">+IF(AND(ISNUMBER(OFFSET('Sanitation Data'!$G$6,0,10*ROW('Sanitation Data'!G114))),'Data Summary'!DA120="Yes"),OFFSET('Sanitation Data'!$G$6,0,10*ROW('Sanitation Data'!G114)),NA())</f>
        <v>#N/A</v>
      </c>
      <c r="AM120" s="521" t="e">
        <f ca="1">+IF(AND(ISNUMBER(OFFSET('Sanitation Data'!$G$10,0,10*ROW('Sanitation Data'!G114))),'Data Summary'!DB120="Yes"),OFFSET('Sanitation Data'!$G$10,0,10*ROW('Sanitation Data'!G114)),NA())</f>
        <v>#N/A</v>
      </c>
      <c r="AN120" s="521" t="e">
        <f ca="1">+IF(AND(ISNUMBER(OFFSET('Sanitation Data'!$G$11,0,10*ROW('Sanitation Data'!G114))),'Data Summary'!DC120="Yes"),OFFSET('Sanitation Data'!$G$11,0,10*ROW('Sanitation Data'!G114)),NA())</f>
        <v>#N/A</v>
      </c>
      <c r="AO120" s="521" t="e">
        <f ca="1">+IF(AND(ISNUMBER(OFFSET('Sanitation Data'!$G$12,0,10*ROW('Sanitation Data'!G114))),'Data Summary'!DD120="Yes"),OFFSET('Sanitation Data'!$G$12,0,10*ROW('Sanitation Data'!G114)),NA())</f>
        <v>#N/A</v>
      </c>
      <c r="AP120" s="521" t="e">
        <f ca="1">+IF(AND(ISNUMBER(OFFSET('Sanitation Data'!$H$4,0,10*ROW('Sanitation Data'!H114))),'Data Summary'!DE120="Yes"),100-OFFSET('Sanitation Data'!$H$4,0,10*ROW('Sanitation Data'!H114)),NA())</f>
        <v>#N/A</v>
      </c>
      <c r="AQ120" s="521" t="e">
        <f ca="1">+IF(AND(ISNUMBER(OFFSET('Sanitation Data'!$H$6,0,10*ROW('Sanitation Data'!H114))),'Data Summary'!DF120="Yes"),OFFSET('Sanitation Data'!$H$6,0,10*ROW('Sanitation Data'!H114)),NA())</f>
        <v>#N/A</v>
      </c>
      <c r="AR120" s="521" t="e">
        <f ca="1">+IF(AND(ISNUMBER(OFFSET('Sanitation Data'!$H$10,0,10*ROW('Sanitation Data'!H114))),'Data Summary'!DG120="Yes"),OFFSET('Sanitation Data'!$H$10,0,10*ROW('Sanitation Data'!H114)),NA())</f>
        <v>#N/A</v>
      </c>
      <c r="AS120" s="521" t="e">
        <f ca="1">+IF(AND(ISNUMBER(OFFSET('Sanitation Data'!$H$11,0,10*ROW('Sanitation Data'!H114))),'Data Summary'!DH120="Yes"),OFFSET('Sanitation Data'!$H$11,0,10*ROW('Sanitation Data'!H114)),NA())</f>
        <v>#N/A</v>
      </c>
      <c r="AT120" s="521" t="e">
        <f ca="1">+IF(AND(ISNUMBER(OFFSET('Sanitation Data'!$H$12,0,10*ROW('Sanitation Data'!H114))),'Data Summary'!DI120="Yes"),OFFSET('Sanitation Data'!$H$12,0,10*ROW('Sanitation Data'!H114)),NA())</f>
        <v>#N/A</v>
      </c>
      <c r="AU120" s="521" t="e">
        <f ca="1">+IF(AND(ISNUMBER(OFFSET('Sanitation Data'!$I$4,0,10*ROW('Sanitation Data'!I114))),'Data Summary'!DJ120="Yes"),100-OFFSET('Sanitation Data'!$I$4,0,10*ROW('Sanitation Data'!I114)),NA())</f>
        <v>#N/A</v>
      </c>
      <c r="AV120" s="521" t="e">
        <f ca="1">+IF(AND(ISNUMBER(OFFSET('Sanitation Data'!$I$6,0,10*ROW('Sanitation Data'!I114))),'Data Summary'!DK120="Yes"),OFFSET('Sanitation Data'!$I$6,0,10*ROW('Sanitation Data'!I114)),NA())</f>
        <v>#N/A</v>
      </c>
      <c r="AW120" s="521" t="e">
        <f ca="1">+IF(AND(ISNUMBER(OFFSET('Sanitation Data'!$I$10,0,10*ROW('Sanitation Data'!I114))),'Data Summary'!DL120="Yes"),OFFSET('Sanitation Data'!$I$10,0,10*ROW('Sanitation Data'!I114)),NA())</f>
        <v>#N/A</v>
      </c>
      <c r="AX120" s="521" t="e">
        <f ca="1">+IF(AND(ISNUMBER(OFFSET('Sanitation Data'!$I$11,0,10*ROW('Sanitation Data'!I114))),'Data Summary'!DM120="Yes"),OFFSET('Sanitation Data'!$I$11,0,10*ROW('Sanitation Data'!I114)),NA())</f>
        <v>#N/A</v>
      </c>
      <c r="AY120" s="521" t="e">
        <f ca="1">+IF(AND(ISNUMBER(OFFSET('Sanitation Data'!$I$12,0,10*ROW('Sanitation Data'!I114))),'Data Summary'!DN120="Yes"),OFFSET('Sanitation Data'!$I$12,0,10*ROW('Sanitation Data'!I114)),NA())</f>
        <v>#N/A</v>
      </c>
      <c r="AZ120" s="522" t="e">
        <f ca="1">+IF(AND(ISNUMBER(OFFSET('Hygiene Data'!$D$5,0,10*ROW('Hygiene Data'!D114))),'Data Summary'!DO120="Yes"),OFFSET('Hygiene Data'!$D$5,0,10*ROW('Hygiene Data'!D114)),NA())</f>
        <v>#N/A</v>
      </c>
      <c r="BA120" s="522" t="e">
        <f ca="1">+IF(AND(ISNUMBER(OFFSET('Hygiene Data'!$D$7,0,10*ROW('Hygiene Data'!D114))),'Data Summary'!DP120="Yes"),OFFSET('Hygiene Data'!$D$7,0,10*ROW('Hygiene Data'!D114)),NA())</f>
        <v>#N/A</v>
      </c>
      <c r="BB120" s="522" t="e">
        <f ca="1">+IF(AND(ISNUMBER(OFFSET('Hygiene Data'!$D$9,0,10*ROW('Hygiene Data'!D114))),'Data Summary'!DQ120="Yes"),OFFSET('Hygiene Data'!$D$9,0,10*ROW('Hygiene Data'!D114)),NA())</f>
        <v>#N/A</v>
      </c>
      <c r="BC120" s="522" t="e">
        <f ca="1">+IF(AND(ISNUMBER(OFFSET('Hygiene Data'!$E$5,0,10*ROW('Hygiene Data'!E114))),'Data Summary'!DR120="Yes"),OFFSET('Hygiene Data'!$E$5,0,10*ROW('Hygiene Data'!E114)),NA())</f>
        <v>#N/A</v>
      </c>
      <c r="BD120" s="522" t="e">
        <f ca="1">+IF(AND(ISNUMBER(OFFSET('Hygiene Data'!$E$7,0,10*ROW('Hygiene Data'!E114))),'Data Summary'!DS120="Yes"),OFFSET('Hygiene Data'!$E$7,0,10*ROW('Hygiene Data'!E114)),NA())</f>
        <v>#N/A</v>
      </c>
      <c r="BE120" s="522" t="e">
        <f ca="1">+IF(AND(ISNUMBER(OFFSET('Hygiene Data'!$E$9,0,10*ROW('Hygiene Data'!E114))),'Data Summary'!DT120="Yes"),OFFSET('Hygiene Data'!$E$9,0,10*ROW('Hygiene Data'!E114)),NA())</f>
        <v>#N/A</v>
      </c>
      <c r="BF120" s="522" t="e">
        <f ca="1">+IF(AND(ISNUMBER(OFFSET('Hygiene Data'!$F$5,0,10*ROW('Hygiene Data'!F114))),'Data Summary'!DU120="Yes"),OFFSET('Hygiene Data'!$F$5,0,10*ROW('Hygiene Data'!F114)),NA())</f>
        <v>#N/A</v>
      </c>
      <c r="BG120" s="522" t="e">
        <f ca="1">+IF(AND(ISNUMBER(OFFSET('Hygiene Data'!$F$7,0,10*ROW('Hygiene Data'!F114))),'Data Summary'!DV120="Yes"),OFFSET('Hygiene Data'!$F$7,0,10*ROW('Hygiene Data'!F114)),NA())</f>
        <v>#N/A</v>
      </c>
      <c r="BH120" s="522" t="e">
        <f ca="1">+IF(AND(ISNUMBER(OFFSET('Hygiene Data'!$F$9,0,10*ROW('Hygiene Data'!F114))),'Data Summary'!DW120="Yes"),OFFSET('Hygiene Data'!$F$9,0,10*ROW('Hygiene Data'!F114)),NA())</f>
        <v>#N/A</v>
      </c>
      <c r="BI120" s="522" t="e">
        <f ca="1">+IF(AND(ISNUMBER(OFFSET('Hygiene Data'!$G$5,0,10*ROW('Hygiene Data'!G114))),'Data Summary'!DX120="Yes"),OFFSET('Hygiene Data'!$G$5,0,10*ROW('Hygiene Data'!G114)),NA())</f>
        <v>#N/A</v>
      </c>
      <c r="BJ120" s="522" t="e">
        <f ca="1">+IF(AND(ISNUMBER(OFFSET('Hygiene Data'!$G$7,0,10*ROW('Hygiene Data'!G114))),'Data Summary'!DY120="Yes"),OFFSET('Hygiene Data'!$G$7,0,10*ROW('Hygiene Data'!G114)),NA())</f>
        <v>#N/A</v>
      </c>
      <c r="BK120" s="522" t="e">
        <f ca="1">+IF(AND(ISNUMBER(OFFSET('Hygiene Data'!$G$9,0,10*ROW('Hygiene Data'!G114))),'Data Summary'!DZ120="Yes"),OFFSET('Hygiene Data'!$G$9,0,10*ROW('Hygiene Data'!G114)),NA())</f>
        <v>#N/A</v>
      </c>
      <c r="BL120" s="522" t="e">
        <f ca="1">+IF(AND(ISNUMBER(OFFSET('Hygiene Data'!$H$5,0,10*ROW('Hygiene Data'!H114))),'Data Summary'!EA120="Yes"),OFFSET('Hygiene Data'!$H$5,0,10*ROW('Hygiene Data'!H114)),NA())</f>
        <v>#N/A</v>
      </c>
      <c r="BM120" s="522" t="e">
        <f ca="1">+IF(AND(ISNUMBER(OFFSET('Hygiene Data'!$H$7,0,10*ROW('Hygiene Data'!H114))),'Data Summary'!EB120="Yes"),OFFSET('Hygiene Data'!$H$7,0,10*ROW('Hygiene Data'!H114)),NA())</f>
        <v>#N/A</v>
      </c>
      <c r="BN120" s="522" t="e">
        <f ca="1">+IF(AND(ISNUMBER(OFFSET('Hygiene Data'!$H$9,0,10*ROW('Hygiene Data'!H114))),'Data Summary'!EC120="Yes"),OFFSET('Hygiene Data'!$H$9,0,10*ROW('Hygiene Data'!H114)),NA())</f>
        <v>#N/A</v>
      </c>
      <c r="BO120" s="522" t="e">
        <f ca="1">+IF(AND(ISNUMBER(OFFSET('Hygiene Data'!$I$5,0,10*ROW('Hygiene Data'!I114))),'Data Summary'!ED120="Yes"),OFFSET('Hygiene Data'!$I$5,0,10*ROW('Hygiene Data'!I114)),NA())</f>
        <v>#N/A</v>
      </c>
      <c r="BP120" s="522" t="e">
        <f ca="1">+IF(AND(ISNUMBER(OFFSET('Hygiene Data'!$I$7,0,10*ROW('Hygiene Data'!I114))),'Data Summary'!EE120="Yes"),OFFSET('Hygiene Data'!$I$7,0,10*ROW('Hygiene Data'!I114)),NA())</f>
        <v>#N/A</v>
      </c>
      <c r="BQ120" s="522" t="e">
        <f ca="1">+IF(AND(ISNUMBER(OFFSET('Hygiene Data'!$I$9,0,10*ROW('Hygiene Data'!I114))),'Data Summary'!EF120="Yes"),OFFSET('Hygiene Data'!$I$9,0,10*ROW('Hygiene Data'!I114)),NA())</f>
        <v>#N/A</v>
      </c>
    </row>
    <row r="121" spans="1:69" x14ac:dyDescent="0.25">
      <c r="A121" s="518" t="e">
        <f ca="1">+RIGHT('Data Summary'!A121,LEN('Data Summary'!A121)-9)</f>
        <v>#VALUE!</v>
      </c>
      <c r="B121" s="492" t="str">
        <f ca="1">+IF(ISTEXT('Data Summary'!B121),'Data Summary'!B121,"")</f>
        <v/>
      </c>
      <c r="C121" s="519" t="e">
        <f ca="1">+VALUE('Data Summary'!C121)</f>
        <v>#VALUE!</v>
      </c>
      <c r="D121" s="520" t="e">
        <f ca="1">+IF(AND(ISNUMBER(OFFSET('Water Data'!$D$4,0,10*ROW('Water Data'!D115))),'Data Summary'!BS121="Yes"),100-OFFSET('Water Data'!$D$4,0,10*ROW('Water Data'!D115)),NA())</f>
        <v>#N/A</v>
      </c>
      <c r="E121" s="520" t="e">
        <f ca="1">+IF(AND(ISNUMBER(OFFSET('Water Data'!$D$6,0,10*ROW('Water Data'!D115))),'Data Summary'!BT121="Yes"),OFFSET('Water Data'!$D$6,0,10*ROW('Water Data'!D115)),NA())</f>
        <v>#N/A</v>
      </c>
      <c r="F121" s="520" t="e">
        <f ca="1">+IF(AND(ISNUMBER(OFFSET('Water Data'!$D$9,0,10*ROW('Water Data'!D115))),'Data Summary'!BU121="Yes"),OFFSET('Water Data'!$D$9,0,10*ROW('Water Data'!D115)),NA())</f>
        <v>#N/A</v>
      </c>
      <c r="G121" s="520" t="e">
        <f ca="1">+IF(AND(ISNUMBER(OFFSET('Water Data'!$E$4,0,10*ROW('Water Data'!E115))),'Data Summary'!BV121="Yes"),100-OFFSET('Water Data'!$E$4,0,10*ROW('Water Data'!E115)),NA())</f>
        <v>#N/A</v>
      </c>
      <c r="H121" s="520" t="e">
        <f ca="1">+IF(AND(ISNUMBER(OFFSET('Water Data'!$E$6,0,10*ROW('Water Data'!E115))),'Data Summary'!BW121="Yes"),OFFSET('Water Data'!$E$6,0,10*ROW('Water Data'!E115)),NA())</f>
        <v>#N/A</v>
      </c>
      <c r="I121" s="520" t="e">
        <f ca="1">+IF(AND(ISNUMBER(OFFSET('Water Data'!$E$9,0,10*ROW('Water Data'!E115))),'Data Summary'!BX121="Yes"),OFFSET('Water Data'!$E$9,0,10*ROW('Water Data'!E115)),NA())</f>
        <v>#N/A</v>
      </c>
      <c r="J121" s="520" t="e">
        <f ca="1">+IF(AND(ISNUMBER(OFFSET('Water Data'!$F$4,0,10*ROW('Water Data'!F115))),'Data Summary'!BY121="Yes"),100-OFFSET('Water Data'!$F$4,0,10*ROW('Water Data'!F115)),NA())</f>
        <v>#N/A</v>
      </c>
      <c r="K121" s="520" t="e">
        <f ca="1">+IF(AND(ISNUMBER(OFFSET('Water Data'!$F$6,0,10*ROW('Water Data'!F115))),'Data Summary'!BZ121="Yes"),OFFSET('Water Data'!$F$6,0,10*ROW('Water Data'!F115)),NA())</f>
        <v>#N/A</v>
      </c>
      <c r="L121" s="520" t="e">
        <f ca="1">+IF(AND(ISNUMBER(OFFSET('Water Data'!$F$9,0,10*ROW('Water Data'!F115))),'Data Summary'!CA121="Yes"),OFFSET('Water Data'!$F$9,0,10*ROW('Water Data'!F115)),NA())</f>
        <v>#N/A</v>
      </c>
      <c r="M121" s="520" t="e">
        <f ca="1">+IF(AND(ISNUMBER(OFFSET('Water Data'!$G$4,0,10*ROW('Water Data'!G115))),'Data Summary'!CB121="Yes"),100-OFFSET('Water Data'!$G$4,0,10*ROW('Water Data'!G115)),NA())</f>
        <v>#N/A</v>
      </c>
      <c r="N121" s="520" t="e">
        <f ca="1">+IF(AND(ISNUMBER(OFFSET('Water Data'!$G$6,0,10*ROW('Water Data'!G115))),'Data Summary'!CC121="Yes"),OFFSET('Water Data'!$G$6,0,10*ROW('Water Data'!G115)),NA())</f>
        <v>#N/A</v>
      </c>
      <c r="O121" s="520" t="e">
        <f ca="1">+IF(AND(ISNUMBER(OFFSET('Water Data'!$G$9,0,10*ROW('Water Data'!G115))),'Data Summary'!CD121="Yes"),OFFSET('Water Data'!$G$9,0,10*ROW('Water Data'!G115)),NA())</f>
        <v>#N/A</v>
      </c>
      <c r="P121" s="520" t="e">
        <f ca="1">+IF(AND(ISNUMBER(OFFSET('Water Data'!$H$4,0,10*ROW('Water Data'!H115))),'Data Summary'!CE121="Yes"),100-OFFSET('Water Data'!$H$4,0,10*ROW('Water Data'!H115)),NA())</f>
        <v>#N/A</v>
      </c>
      <c r="Q121" s="520" t="e">
        <f ca="1">+IF(AND(ISNUMBER(OFFSET('Water Data'!$H$6,0,10*ROW('Water Data'!H115))),'Data Summary'!CF121="Yes"),OFFSET('Water Data'!$H$6,0,10*ROW('Water Data'!H115)),NA())</f>
        <v>#N/A</v>
      </c>
      <c r="R121" s="520" t="e">
        <f ca="1">+IF(AND(ISNUMBER(OFFSET('Water Data'!$H$9,0,10*ROW('Water Data'!H115))),'Data Summary'!CG121="Yes"),OFFSET('Water Data'!$H$9,0,10*ROW('Water Data'!H115)),NA())</f>
        <v>#N/A</v>
      </c>
      <c r="S121" s="520" t="e">
        <f ca="1">+IF(AND(ISNUMBER(OFFSET('Water Data'!$I$4,0,10*ROW('Water Data'!I115))),'Data Summary'!CH121="Yes"),100-OFFSET('Water Data'!$I$4,0,10*ROW('Water Data'!I115)),NA())</f>
        <v>#N/A</v>
      </c>
      <c r="T121" s="520" t="e">
        <f ca="1">+IF(AND(ISNUMBER(OFFSET('Water Data'!$I$6,0,10*ROW('Water Data'!I115))),'Data Summary'!CI121="Yes"),OFFSET('Water Data'!$I$6,0,10*ROW('Water Data'!I115)),NA())</f>
        <v>#N/A</v>
      </c>
      <c r="U121" s="520" t="e">
        <f ca="1">+IF(AND(ISNUMBER(OFFSET('Water Data'!$I$9,0,10*ROW('Water Data'!I115))),'Data Summary'!CJ121="Yes"),OFFSET('Water Data'!$I$9,0,10*ROW('Water Data'!I115)),NA())</f>
        <v>#N/A</v>
      </c>
      <c r="V121" s="521" t="e">
        <f ca="1">+IF(AND(ISNUMBER(OFFSET('Sanitation Data'!$D$4,0,10*ROW('Sanitation Data'!D115))),'Data Summary'!CK121="Yes"),100-OFFSET('Sanitation Data'!$D$4,0,10*ROW('Sanitation Data'!D115)),NA())</f>
        <v>#N/A</v>
      </c>
      <c r="W121" s="521" t="e">
        <f ca="1">+IF(AND(ISNUMBER(OFFSET('Sanitation Data'!$D$6,0,10*ROW('Sanitation Data'!D115))),'Data Summary'!CL121="Yes"),OFFSET('Sanitation Data'!$D$6,0,10*ROW('Sanitation Data'!D115)),NA())</f>
        <v>#N/A</v>
      </c>
      <c r="X121" s="521" t="e">
        <f ca="1">+IF(AND(ISNUMBER(OFFSET('Sanitation Data'!$D$10,0,10*ROW('Sanitation Data'!D115))),'Data Summary'!CM121="Yes"),OFFSET('Sanitation Data'!$D$10,0,10*ROW('Sanitation Data'!D115)),NA())</f>
        <v>#N/A</v>
      </c>
      <c r="Y121" s="521" t="e">
        <f ca="1">+IF(AND(ISNUMBER(OFFSET('Sanitation Data'!$D$11,0,10*ROW('Sanitation Data'!D115))),'Data Summary'!CN121="Yes"),OFFSET('Sanitation Data'!$D$11,0,10*ROW('Sanitation Data'!D115)),NA())</f>
        <v>#N/A</v>
      </c>
      <c r="Z121" s="521" t="e">
        <f ca="1">+IF(AND(ISNUMBER(OFFSET('Sanitation Data'!$D$12,0,10*ROW('Sanitation Data'!D115))),'Data Summary'!CO121="Yes"),OFFSET('Sanitation Data'!$D$12,0,10*ROW('Sanitation Data'!D115)),NA())</f>
        <v>#N/A</v>
      </c>
      <c r="AA121" s="521" t="e">
        <f ca="1">+IF(AND(ISNUMBER(OFFSET('Sanitation Data'!$E$4,0,10*ROW('Sanitation Data'!E115))),'Data Summary'!CP121="Yes"),100-OFFSET('Sanitation Data'!$E$4,0,10*ROW('Sanitation Data'!E115)),NA())</f>
        <v>#N/A</v>
      </c>
      <c r="AB121" s="521" t="e">
        <f ca="1">+IF(AND(ISNUMBER(OFFSET('Sanitation Data'!$E$6,0,10*ROW('Sanitation Data'!E115))),'Data Summary'!CQ121="Yes"),OFFSET('Sanitation Data'!$E$6,0,10*ROW('Sanitation Data'!E115)),NA())</f>
        <v>#N/A</v>
      </c>
      <c r="AC121" s="521" t="e">
        <f ca="1">+IF(AND(ISNUMBER(OFFSET('Sanitation Data'!$E$10,0,10*ROW('Sanitation Data'!E115))),'Data Summary'!CR121="Yes"),OFFSET('Sanitation Data'!$E$10,0,10*ROW('Sanitation Data'!E115)),NA())</f>
        <v>#N/A</v>
      </c>
      <c r="AD121" s="521" t="e">
        <f ca="1">+IF(AND(ISNUMBER(OFFSET('Sanitation Data'!$E$11,0,10*ROW('Sanitation Data'!E115))),'Data Summary'!CS121="Yes"),OFFSET('Sanitation Data'!$E$11,0,10*ROW('Sanitation Data'!E115)),NA())</f>
        <v>#N/A</v>
      </c>
      <c r="AE121" s="521" t="e">
        <f ca="1">+IF(AND(ISNUMBER(OFFSET('Sanitation Data'!$E$12,0,10*ROW('Sanitation Data'!E115))),'Data Summary'!CT121="Yes"),OFFSET('Sanitation Data'!$E$12,0,10*ROW('Sanitation Data'!E115)),NA())</f>
        <v>#N/A</v>
      </c>
      <c r="AF121" s="521" t="e">
        <f ca="1">+IF(AND(ISNUMBER(OFFSET('Sanitation Data'!$F$4,0,10*ROW('Sanitation Data'!F115))),'Data Summary'!CU121="Yes"),100-OFFSET('Sanitation Data'!$F$4,0,10*ROW('Sanitation Data'!F115)),NA())</f>
        <v>#N/A</v>
      </c>
      <c r="AG121" s="521" t="e">
        <f ca="1">+IF(AND(ISNUMBER(OFFSET('Sanitation Data'!$F$6,0,10*ROW('Sanitation Data'!F115))),'Data Summary'!CV121="Yes"),OFFSET('Sanitation Data'!$F$6,0,10*ROW('Sanitation Data'!F115)),NA())</f>
        <v>#N/A</v>
      </c>
      <c r="AH121" s="521" t="e">
        <f ca="1">+IF(AND(ISNUMBER(OFFSET('Sanitation Data'!$F$10,0,10*ROW('Sanitation Data'!F115))),'Data Summary'!CW121="Yes"),OFFSET('Sanitation Data'!$F$10,0,10*ROW('Sanitation Data'!F115)),NA())</f>
        <v>#N/A</v>
      </c>
      <c r="AI121" s="521" t="e">
        <f ca="1">+IF(AND(ISNUMBER(OFFSET('Sanitation Data'!$F$11,0,10*ROW('Sanitation Data'!F115))),'Data Summary'!CX121="Yes"),OFFSET('Sanitation Data'!$F$11,0,10*ROW('Sanitation Data'!F115)),NA())</f>
        <v>#N/A</v>
      </c>
      <c r="AJ121" s="521" t="e">
        <f ca="1">+IF(AND(ISNUMBER(OFFSET('Sanitation Data'!$F$12,0,10*ROW('Sanitation Data'!F115))),'Data Summary'!CY121="Yes"),OFFSET('Sanitation Data'!$F$12,0,10*ROW('Sanitation Data'!F115)),NA())</f>
        <v>#N/A</v>
      </c>
      <c r="AK121" s="521" t="e">
        <f ca="1">+IF(AND(ISNUMBER(OFFSET('Sanitation Data'!$G$4,0,10*ROW('Sanitation Data'!G115))),'Data Summary'!CZ121="Yes"),100-OFFSET('Sanitation Data'!$G$4,0,10*ROW('Sanitation Data'!G115)),NA())</f>
        <v>#N/A</v>
      </c>
      <c r="AL121" s="521" t="e">
        <f ca="1">+IF(AND(ISNUMBER(OFFSET('Sanitation Data'!$G$6,0,10*ROW('Sanitation Data'!G115))),'Data Summary'!DA121="Yes"),OFFSET('Sanitation Data'!$G$6,0,10*ROW('Sanitation Data'!G115)),NA())</f>
        <v>#N/A</v>
      </c>
      <c r="AM121" s="521" t="e">
        <f ca="1">+IF(AND(ISNUMBER(OFFSET('Sanitation Data'!$G$10,0,10*ROW('Sanitation Data'!G115))),'Data Summary'!DB121="Yes"),OFFSET('Sanitation Data'!$G$10,0,10*ROW('Sanitation Data'!G115)),NA())</f>
        <v>#N/A</v>
      </c>
      <c r="AN121" s="521" t="e">
        <f ca="1">+IF(AND(ISNUMBER(OFFSET('Sanitation Data'!$G$11,0,10*ROW('Sanitation Data'!G115))),'Data Summary'!DC121="Yes"),OFFSET('Sanitation Data'!$G$11,0,10*ROW('Sanitation Data'!G115)),NA())</f>
        <v>#N/A</v>
      </c>
      <c r="AO121" s="521" t="e">
        <f ca="1">+IF(AND(ISNUMBER(OFFSET('Sanitation Data'!$G$12,0,10*ROW('Sanitation Data'!G115))),'Data Summary'!DD121="Yes"),OFFSET('Sanitation Data'!$G$12,0,10*ROW('Sanitation Data'!G115)),NA())</f>
        <v>#N/A</v>
      </c>
      <c r="AP121" s="521" t="e">
        <f ca="1">+IF(AND(ISNUMBER(OFFSET('Sanitation Data'!$H$4,0,10*ROW('Sanitation Data'!H115))),'Data Summary'!DE121="Yes"),100-OFFSET('Sanitation Data'!$H$4,0,10*ROW('Sanitation Data'!H115)),NA())</f>
        <v>#N/A</v>
      </c>
      <c r="AQ121" s="521" t="e">
        <f ca="1">+IF(AND(ISNUMBER(OFFSET('Sanitation Data'!$H$6,0,10*ROW('Sanitation Data'!H115))),'Data Summary'!DF121="Yes"),OFFSET('Sanitation Data'!$H$6,0,10*ROW('Sanitation Data'!H115)),NA())</f>
        <v>#N/A</v>
      </c>
      <c r="AR121" s="521" t="e">
        <f ca="1">+IF(AND(ISNUMBER(OFFSET('Sanitation Data'!$H$10,0,10*ROW('Sanitation Data'!H115))),'Data Summary'!DG121="Yes"),OFFSET('Sanitation Data'!$H$10,0,10*ROW('Sanitation Data'!H115)),NA())</f>
        <v>#N/A</v>
      </c>
      <c r="AS121" s="521" t="e">
        <f ca="1">+IF(AND(ISNUMBER(OFFSET('Sanitation Data'!$H$11,0,10*ROW('Sanitation Data'!H115))),'Data Summary'!DH121="Yes"),OFFSET('Sanitation Data'!$H$11,0,10*ROW('Sanitation Data'!H115)),NA())</f>
        <v>#N/A</v>
      </c>
      <c r="AT121" s="521" t="e">
        <f ca="1">+IF(AND(ISNUMBER(OFFSET('Sanitation Data'!$H$12,0,10*ROW('Sanitation Data'!H115))),'Data Summary'!DI121="Yes"),OFFSET('Sanitation Data'!$H$12,0,10*ROW('Sanitation Data'!H115)),NA())</f>
        <v>#N/A</v>
      </c>
      <c r="AU121" s="521" t="e">
        <f ca="1">+IF(AND(ISNUMBER(OFFSET('Sanitation Data'!$I$4,0,10*ROW('Sanitation Data'!I115))),'Data Summary'!DJ121="Yes"),100-OFFSET('Sanitation Data'!$I$4,0,10*ROW('Sanitation Data'!I115)),NA())</f>
        <v>#N/A</v>
      </c>
      <c r="AV121" s="521" t="e">
        <f ca="1">+IF(AND(ISNUMBER(OFFSET('Sanitation Data'!$I$6,0,10*ROW('Sanitation Data'!I115))),'Data Summary'!DK121="Yes"),OFFSET('Sanitation Data'!$I$6,0,10*ROW('Sanitation Data'!I115)),NA())</f>
        <v>#N/A</v>
      </c>
      <c r="AW121" s="521" t="e">
        <f ca="1">+IF(AND(ISNUMBER(OFFSET('Sanitation Data'!$I$10,0,10*ROW('Sanitation Data'!I115))),'Data Summary'!DL121="Yes"),OFFSET('Sanitation Data'!$I$10,0,10*ROW('Sanitation Data'!I115)),NA())</f>
        <v>#N/A</v>
      </c>
      <c r="AX121" s="521" t="e">
        <f ca="1">+IF(AND(ISNUMBER(OFFSET('Sanitation Data'!$I$11,0,10*ROW('Sanitation Data'!I115))),'Data Summary'!DM121="Yes"),OFFSET('Sanitation Data'!$I$11,0,10*ROW('Sanitation Data'!I115)),NA())</f>
        <v>#N/A</v>
      </c>
      <c r="AY121" s="521" t="e">
        <f ca="1">+IF(AND(ISNUMBER(OFFSET('Sanitation Data'!$I$12,0,10*ROW('Sanitation Data'!I115))),'Data Summary'!DN121="Yes"),OFFSET('Sanitation Data'!$I$12,0,10*ROW('Sanitation Data'!I115)),NA())</f>
        <v>#N/A</v>
      </c>
      <c r="AZ121" s="522" t="e">
        <f ca="1">+IF(AND(ISNUMBER(OFFSET('Hygiene Data'!$D$5,0,10*ROW('Hygiene Data'!D115))),'Data Summary'!DO121="Yes"),OFFSET('Hygiene Data'!$D$5,0,10*ROW('Hygiene Data'!D115)),NA())</f>
        <v>#N/A</v>
      </c>
      <c r="BA121" s="522" t="e">
        <f ca="1">+IF(AND(ISNUMBER(OFFSET('Hygiene Data'!$D$7,0,10*ROW('Hygiene Data'!D115))),'Data Summary'!DP121="Yes"),OFFSET('Hygiene Data'!$D$7,0,10*ROW('Hygiene Data'!D115)),NA())</f>
        <v>#N/A</v>
      </c>
      <c r="BB121" s="522" t="e">
        <f ca="1">+IF(AND(ISNUMBER(OFFSET('Hygiene Data'!$D$9,0,10*ROW('Hygiene Data'!D115))),'Data Summary'!DQ121="Yes"),OFFSET('Hygiene Data'!$D$9,0,10*ROW('Hygiene Data'!D115)),NA())</f>
        <v>#N/A</v>
      </c>
      <c r="BC121" s="522" t="e">
        <f ca="1">+IF(AND(ISNUMBER(OFFSET('Hygiene Data'!$E$5,0,10*ROW('Hygiene Data'!E115))),'Data Summary'!DR121="Yes"),OFFSET('Hygiene Data'!$E$5,0,10*ROW('Hygiene Data'!E115)),NA())</f>
        <v>#N/A</v>
      </c>
      <c r="BD121" s="522" t="e">
        <f ca="1">+IF(AND(ISNUMBER(OFFSET('Hygiene Data'!$E$7,0,10*ROW('Hygiene Data'!E115))),'Data Summary'!DS121="Yes"),OFFSET('Hygiene Data'!$E$7,0,10*ROW('Hygiene Data'!E115)),NA())</f>
        <v>#N/A</v>
      </c>
      <c r="BE121" s="522" t="e">
        <f ca="1">+IF(AND(ISNUMBER(OFFSET('Hygiene Data'!$E$9,0,10*ROW('Hygiene Data'!E115))),'Data Summary'!DT121="Yes"),OFFSET('Hygiene Data'!$E$9,0,10*ROW('Hygiene Data'!E115)),NA())</f>
        <v>#N/A</v>
      </c>
      <c r="BF121" s="522" t="e">
        <f ca="1">+IF(AND(ISNUMBER(OFFSET('Hygiene Data'!$F$5,0,10*ROW('Hygiene Data'!F115))),'Data Summary'!DU121="Yes"),OFFSET('Hygiene Data'!$F$5,0,10*ROW('Hygiene Data'!F115)),NA())</f>
        <v>#N/A</v>
      </c>
      <c r="BG121" s="522" t="e">
        <f ca="1">+IF(AND(ISNUMBER(OFFSET('Hygiene Data'!$F$7,0,10*ROW('Hygiene Data'!F115))),'Data Summary'!DV121="Yes"),OFFSET('Hygiene Data'!$F$7,0,10*ROW('Hygiene Data'!F115)),NA())</f>
        <v>#N/A</v>
      </c>
      <c r="BH121" s="522" t="e">
        <f ca="1">+IF(AND(ISNUMBER(OFFSET('Hygiene Data'!$F$9,0,10*ROW('Hygiene Data'!F115))),'Data Summary'!DW121="Yes"),OFFSET('Hygiene Data'!$F$9,0,10*ROW('Hygiene Data'!F115)),NA())</f>
        <v>#N/A</v>
      </c>
      <c r="BI121" s="522" t="e">
        <f ca="1">+IF(AND(ISNUMBER(OFFSET('Hygiene Data'!$G$5,0,10*ROW('Hygiene Data'!G115))),'Data Summary'!DX121="Yes"),OFFSET('Hygiene Data'!$G$5,0,10*ROW('Hygiene Data'!G115)),NA())</f>
        <v>#N/A</v>
      </c>
      <c r="BJ121" s="522" t="e">
        <f ca="1">+IF(AND(ISNUMBER(OFFSET('Hygiene Data'!$G$7,0,10*ROW('Hygiene Data'!G115))),'Data Summary'!DY121="Yes"),OFFSET('Hygiene Data'!$G$7,0,10*ROW('Hygiene Data'!G115)),NA())</f>
        <v>#N/A</v>
      </c>
      <c r="BK121" s="522" t="e">
        <f ca="1">+IF(AND(ISNUMBER(OFFSET('Hygiene Data'!$G$9,0,10*ROW('Hygiene Data'!G115))),'Data Summary'!DZ121="Yes"),OFFSET('Hygiene Data'!$G$9,0,10*ROW('Hygiene Data'!G115)),NA())</f>
        <v>#N/A</v>
      </c>
      <c r="BL121" s="522" t="e">
        <f ca="1">+IF(AND(ISNUMBER(OFFSET('Hygiene Data'!$H$5,0,10*ROW('Hygiene Data'!H115))),'Data Summary'!EA121="Yes"),OFFSET('Hygiene Data'!$H$5,0,10*ROW('Hygiene Data'!H115)),NA())</f>
        <v>#N/A</v>
      </c>
      <c r="BM121" s="522" t="e">
        <f ca="1">+IF(AND(ISNUMBER(OFFSET('Hygiene Data'!$H$7,0,10*ROW('Hygiene Data'!H115))),'Data Summary'!EB121="Yes"),OFFSET('Hygiene Data'!$H$7,0,10*ROW('Hygiene Data'!H115)),NA())</f>
        <v>#N/A</v>
      </c>
      <c r="BN121" s="522" t="e">
        <f ca="1">+IF(AND(ISNUMBER(OFFSET('Hygiene Data'!$H$9,0,10*ROW('Hygiene Data'!H115))),'Data Summary'!EC121="Yes"),OFFSET('Hygiene Data'!$H$9,0,10*ROW('Hygiene Data'!H115)),NA())</f>
        <v>#N/A</v>
      </c>
      <c r="BO121" s="522" t="e">
        <f ca="1">+IF(AND(ISNUMBER(OFFSET('Hygiene Data'!$I$5,0,10*ROW('Hygiene Data'!I115))),'Data Summary'!ED121="Yes"),OFFSET('Hygiene Data'!$I$5,0,10*ROW('Hygiene Data'!I115)),NA())</f>
        <v>#N/A</v>
      </c>
      <c r="BP121" s="522" t="e">
        <f ca="1">+IF(AND(ISNUMBER(OFFSET('Hygiene Data'!$I$7,0,10*ROW('Hygiene Data'!I115))),'Data Summary'!EE121="Yes"),OFFSET('Hygiene Data'!$I$7,0,10*ROW('Hygiene Data'!I115)),NA())</f>
        <v>#N/A</v>
      </c>
      <c r="BQ121" s="522" t="e">
        <f ca="1">+IF(AND(ISNUMBER(OFFSET('Hygiene Data'!$I$9,0,10*ROW('Hygiene Data'!I115))),'Data Summary'!EF121="Yes"),OFFSET('Hygiene Data'!$I$9,0,10*ROW('Hygiene Data'!I115)),NA())</f>
        <v>#N/A</v>
      </c>
    </row>
    <row r="122" spans="1:69" x14ac:dyDescent="0.25">
      <c r="A122" s="518" t="e">
        <f ca="1">+RIGHT('Data Summary'!A122,LEN('Data Summary'!A122)-9)</f>
        <v>#VALUE!</v>
      </c>
      <c r="B122" s="492" t="str">
        <f ca="1">+IF(ISTEXT('Data Summary'!B122),'Data Summary'!B122,"")</f>
        <v/>
      </c>
      <c r="C122" s="519" t="e">
        <f ca="1">+VALUE('Data Summary'!C122)</f>
        <v>#VALUE!</v>
      </c>
      <c r="D122" s="520" t="e">
        <f ca="1">+IF(AND(ISNUMBER(OFFSET('Water Data'!$D$4,0,10*ROW('Water Data'!D116))),'Data Summary'!BS122="Yes"),100-OFFSET('Water Data'!$D$4,0,10*ROW('Water Data'!D116)),NA())</f>
        <v>#N/A</v>
      </c>
      <c r="E122" s="520" t="e">
        <f ca="1">+IF(AND(ISNUMBER(OFFSET('Water Data'!$D$6,0,10*ROW('Water Data'!D116))),'Data Summary'!BT122="Yes"),OFFSET('Water Data'!$D$6,0,10*ROW('Water Data'!D116)),NA())</f>
        <v>#N/A</v>
      </c>
      <c r="F122" s="520" t="e">
        <f ca="1">+IF(AND(ISNUMBER(OFFSET('Water Data'!$D$9,0,10*ROW('Water Data'!D116))),'Data Summary'!BU122="Yes"),OFFSET('Water Data'!$D$9,0,10*ROW('Water Data'!D116)),NA())</f>
        <v>#N/A</v>
      </c>
      <c r="G122" s="520" t="e">
        <f ca="1">+IF(AND(ISNUMBER(OFFSET('Water Data'!$E$4,0,10*ROW('Water Data'!E116))),'Data Summary'!BV122="Yes"),100-OFFSET('Water Data'!$E$4,0,10*ROW('Water Data'!E116)),NA())</f>
        <v>#N/A</v>
      </c>
      <c r="H122" s="520" t="e">
        <f ca="1">+IF(AND(ISNUMBER(OFFSET('Water Data'!$E$6,0,10*ROW('Water Data'!E116))),'Data Summary'!BW122="Yes"),OFFSET('Water Data'!$E$6,0,10*ROW('Water Data'!E116)),NA())</f>
        <v>#N/A</v>
      </c>
      <c r="I122" s="520" t="e">
        <f ca="1">+IF(AND(ISNUMBER(OFFSET('Water Data'!$E$9,0,10*ROW('Water Data'!E116))),'Data Summary'!BX122="Yes"),OFFSET('Water Data'!$E$9,0,10*ROW('Water Data'!E116)),NA())</f>
        <v>#N/A</v>
      </c>
      <c r="J122" s="520" t="e">
        <f ca="1">+IF(AND(ISNUMBER(OFFSET('Water Data'!$F$4,0,10*ROW('Water Data'!F116))),'Data Summary'!BY122="Yes"),100-OFFSET('Water Data'!$F$4,0,10*ROW('Water Data'!F116)),NA())</f>
        <v>#N/A</v>
      </c>
      <c r="K122" s="520" t="e">
        <f ca="1">+IF(AND(ISNUMBER(OFFSET('Water Data'!$F$6,0,10*ROW('Water Data'!F116))),'Data Summary'!BZ122="Yes"),OFFSET('Water Data'!$F$6,0,10*ROW('Water Data'!F116)),NA())</f>
        <v>#N/A</v>
      </c>
      <c r="L122" s="520" t="e">
        <f ca="1">+IF(AND(ISNUMBER(OFFSET('Water Data'!$F$9,0,10*ROW('Water Data'!F116))),'Data Summary'!CA122="Yes"),OFFSET('Water Data'!$F$9,0,10*ROW('Water Data'!F116)),NA())</f>
        <v>#N/A</v>
      </c>
      <c r="M122" s="520" t="e">
        <f ca="1">+IF(AND(ISNUMBER(OFFSET('Water Data'!$G$4,0,10*ROW('Water Data'!G116))),'Data Summary'!CB122="Yes"),100-OFFSET('Water Data'!$G$4,0,10*ROW('Water Data'!G116)),NA())</f>
        <v>#N/A</v>
      </c>
      <c r="N122" s="520" t="e">
        <f ca="1">+IF(AND(ISNUMBER(OFFSET('Water Data'!$G$6,0,10*ROW('Water Data'!G116))),'Data Summary'!CC122="Yes"),OFFSET('Water Data'!$G$6,0,10*ROW('Water Data'!G116)),NA())</f>
        <v>#N/A</v>
      </c>
      <c r="O122" s="520" t="e">
        <f ca="1">+IF(AND(ISNUMBER(OFFSET('Water Data'!$G$9,0,10*ROW('Water Data'!G116))),'Data Summary'!CD122="Yes"),OFFSET('Water Data'!$G$9,0,10*ROW('Water Data'!G116)),NA())</f>
        <v>#N/A</v>
      </c>
      <c r="P122" s="520" t="e">
        <f ca="1">+IF(AND(ISNUMBER(OFFSET('Water Data'!$H$4,0,10*ROW('Water Data'!H116))),'Data Summary'!CE122="Yes"),100-OFFSET('Water Data'!$H$4,0,10*ROW('Water Data'!H116)),NA())</f>
        <v>#N/A</v>
      </c>
      <c r="Q122" s="520" t="e">
        <f ca="1">+IF(AND(ISNUMBER(OFFSET('Water Data'!$H$6,0,10*ROW('Water Data'!H116))),'Data Summary'!CF122="Yes"),OFFSET('Water Data'!$H$6,0,10*ROW('Water Data'!H116)),NA())</f>
        <v>#N/A</v>
      </c>
      <c r="R122" s="520" t="e">
        <f ca="1">+IF(AND(ISNUMBER(OFFSET('Water Data'!$H$9,0,10*ROW('Water Data'!H116))),'Data Summary'!CG122="Yes"),OFFSET('Water Data'!$H$9,0,10*ROW('Water Data'!H116)),NA())</f>
        <v>#N/A</v>
      </c>
      <c r="S122" s="520" t="e">
        <f ca="1">+IF(AND(ISNUMBER(OFFSET('Water Data'!$I$4,0,10*ROW('Water Data'!I116))),'Data Summary'!CH122="Yes"),100-OFFSET('Water Data'!$I$4,0,10*ROW('Water Data'!I116)),NA())</f>
        <v>#N/A</v>
      </c>
      <c r="T122" s="520" t="e">
        <f ca="1">+IF(AND(ISNUMBER(OFFSET('Water Data'!$I$6,0,10*ROW('Water Data'!I116))),'Data Summary'!CI122="Yes"),OFFSET('Water Data'!$I$6,0,10*ROW('Water Data'!I116)),NA())</f>
        <v>#N/A</v>
      </c>
      <c r="U122" s="520" t="e">
        <f ca="1">+IF(AND(ISNUMBER(OFFSET('Water Data'!$I$9,0,10*ROW('Water Data'!I116))),'Data Summary'!CJ122="Yes"),OFFSET('Water Data'!$I$9,0,10*ROW('Water Data'!I116)),NA())</f>
        <v>#N/A</v>
      </c>
      <c r="V122" s="521" t="e">
        <f ca="1">+IF(AND(ISNUMBER(OFFSET('Sanitation Data'!$D$4,0,10*ROW('Sanitation Data'!D116))),'Data Summary'!CK122="Yes"),100-OFFSET('Sanitation Data'!$D$4,0,10*ROW('Sanitation Data'!D116)),NA())</f>
        <v>#N/A</v>
      </c>
      <c r="W122" s="521" t="e">
        <f ca="1">+IF(AND(ISNUMBER(OFFSET('Sanitation Data'!$D$6,0,10*ROW('Sanitation Data'!D116))),'Data Summary'!CL122="Yes"),OFFSET('Sanitation Data'!$D$6,0,10*ROW('Sanitation Data'!D116)),NA())</f>
        <v>#N/A</v>
      </c>
      <c r="X122" s="521" t="e">
        <f ca="1">+IF(AND(ISNUMBER(OFFSET('Sanitation Data'!$D$10,0,10*ROW('Sanitation Data'!D116))),'Data Summary'!CM122="Yes"),OFFSET('Sanitation Data'!$D$10,0,10*ROW('Sanitation Data'!D116)),NA())</f>
        <v>#N/A</v>
      </c>
      <c r="Y122" s="521" t="e">
        <f ca="1">+IF(AND(ISNUMBER(OFFSET('Sanitation Data'!$D$11,0,10*ROW('Sanitation Data'!D116))),'Data Summary'!CN122="Yes"),OFFSET('Sanitation Data'!$D$11,0,10*ROW('Sanitation Data'!D116)),NA())</f>
        <v>#N/A</v>
      </c>
      <c r="Z122" s="521" t="e">
        <f ca="1">+IF(AND(ISNUMBER(OFFSET('Sanitation Data'!$D$12,0,10*ROW('Sanitation Data'!D116))),'Data Summary'!CO122="Yes"),OFFSET('Sanitation Data'!$D$12,0,10*ROW('Sanitation Data'!D116)),NA())</f>
        <v>#N/A</v>
      </c>
      <c r="AA122" s="521" t="e">
        <f ca="1">+IF(AND(ISNUMBER(OFFSET('Sanitation Data'!$E$4,0,10*ROW('Sanitation Data'!E116))),'Data Summary'!CP122="Yes"),100-OFFSET('Sanitation Data'!$E$4,0,10*ROW('Sanitation Data'!E116)),NA())</f>
        <v>#N/A</v>
      </c>
      <c r="AB122" s="521" t="e">
        <f ca="1">+IF(AND(ISNUMBER(OFFSET('Sanitation Data'!$E$6,0,10*ROW('Sanitation Data'!E116))),'Data Summary'!CQ122="Yes"),OFFSET('Sanitation Data'!$E$6,0,10*ROW('Sanitation Data'!E116)),NA())</f>
        <v>#N/A</v>
      </c>
      <c r="AC122" s="521" t="e">
        <f ca="1">+IF(AND(ISNUMBER(OFFSET('Sanitation Data'!$E$10,0,10*ROW('Sanitation Data'!E116))),'Data Summary'!CR122="Yes"),OFFSET('Sanitation Data'!$E$10,0,10*ROW('Sanitation Data'!E116)),NA())</f>
        <v>#N/A</v>
      </c>
      <c r="AD122" s="521" t="e">
        <f ca="1">+IF(AND(ISNUMBER(OFFSET('Sanitation Data'!$E$11,0,10*ROW('Sanitation Data'!E116))),'Data Summary'!CS122="Yes"),OFFSET('Sanitation Data'!$E$11,0,10*ROW('Sanitation Data'!E116)),NA())</f>
        <v>#N/A</v>
      </c>
      <c r="AE122" s="521" t="e">
        <f ca="1">+IF(AND(ISNUMBER(OFFSET('Sanitation Data'!$E$12,0,10*ROW('Sanitation Data'!E116))),'Data Summary'!CT122="Yes"),OFFSET('Sanitation Data'!$E$12,0,10*ROW('Sanitation Data'!E116)),NA())</f>
        <v>#N/A</v>
      </c>
      <c r="AF122" s="521" t="e">
        <f ca="1">+IF(AND(ISNUMBER(OFFSET('Sanitation Data'!$F$4,0,10*ROW('Sanitation Data'!F116))),'Data Summary'!CU122="Yes"),100-OFFSET('Sanitation Data'!$F$4,0,10*ROW('Sanitation Data'!F116)),NA())</f>
        <v>#N/A</v>
      </c>
      <c r="AG122" s="521" t="e">
        <f ca="1">+IF(AND(ISNUMBER(OFFSET('Sanitation Data'!$F$6,0,10*ROW('Sanitation Data'!F116))),'Data Summary'!CV122="Yes"),OFFSET('Sanitation Data'!$F$6,0,10*ROW('Sanitation Data'!F116)),NA())</f>
        <v>#N/A</v>
      </c>
      <c r="AH122" s="521" t="e">
        <f ca="1">+IF(AND(ISNUMBER(OFFSET('Sanitation Data'!$F$10,0,10*ROW('Sanitation Data'!F116))),'Data Summary'!CW122="Yes"),OFFSET('Sanitation Data'!$F$10,0,10*ROW('Sanitation Data'!F116)),NA())</f>
        <v>#N/A</v>
      </c>
      <c r="AI122" s="521" t="e">
        <f ca="1">+IF(AND(ISNUMBER(OFFSET('Sanitation Data'!$F$11,0,10*ROW('Sanitation Data'!F116))),'Data Summary'!CX122="Yes"),OFFSET('Sanitation Data'!$F$11,0,10*ROW('Sanitation Data'!F116)),NA())</f>
        <v>#N/A</v>
      </c>
      <c r="AJ122" s="521" t="e">
        <f ca="1">+IF(AND(ISNUMBER(OFFSET('Sanitation Data'!$F$12,0,10*ROW('Sanitation Data'!F116))),'Data Summary'!CY122="Yes"),OFFSET('Sanitation Data'!$F$12,0,10*ROW('Sanitation Data'!F116)),NA())</f>
        <v>#N/A</v>
      </c>
      <c r="AK122" s="521" t="e">
        <f ca="1">+IF(AND(ISNUMBER(OFFSET('Sanitation Data'!$G$4,0,10*ROW('Sanitation Data'!G116))),'Data Summary'!CZ122="Yes"),100-OFFSET('Sanitation Data'!$G$4,0,10*ROW('Sanitation Data'!G116)),NA())</f>
        <v>#N/A</v>
      </c>
      <c r="AL122" s="521" t="e">
        <f ca="1">+IF(AND(ISNUMBER(OFFSET('Sanitation Data'!$G$6,0,10*ROW('Sanitation Data'!G116))),'Data Summary'!DA122="Yes"),OFFSET('Sanitation Data'!$G$6,0,10*ROW('Sanitation Data'!G116)),NA())</f>
        <v>#N/A</v>
      </c>
      <c r="AM122" s="521" t="e">
        <f ca="1">+IF(AND(ISNUMBER(OFFSET('Sanitation Data'!$G$10,0,10*ROW('Sanitation Data'!G116))),'Data Summary'!DB122="Yes"),OFFSET('Sanitation Data'!$G$10,0,10*ROW('Sanitation Data'!G116)),NA())</f>
        <v>#N/A</v>
      </c>
      <c r="AN122" s="521" t="e">
        <f ca="1">+IF(AND(ISNUMBER(OFFSET('Sanitation Data'!$G$11,0,10*ROW('Sanitation Data'!G116))),'Data Summary'!DC122="Yes"),OFFSET('Sanitation Data'!$G$11,0,10*ROW('Sanitation Data'!G116)),NA())</f>
        <v>#N/A</v>
      </c>
      <c r="AO122" s="521" t="e">
        <f ca="1">+IF(AND(ISNUMBER(OFFSET('Sanitation Data'!$G$12,0,10*ROW('Sanitation Data'!G116))),'Data Summary'!DD122="Yes"),OFFSET('Sanitation Data'!$G$12,0,10*ROW('Sanitation Data'!G116)),NA())</f>
        <v>#N/A</v>
      </c>
      <c r="AP122" s="521" t="e">
        <f ca="1">+IF(AND(ISNUMBER(OFFSET('Sanitation Data'!$H$4,0,10*ROW('Sanitation Data'!H116))),'Data Summary'!DE122="Yes"),100-OFFSET('Sanitation Data'!$H$4,0,10*ROW('Sanitation Data'!H116)),NA())</f>
        <v>#N/A</v>
      </c>
      <c r="AQ122" s="521" t="e">
        <f ca="1">+IF(AND(ISNUMBER(OFFSET('Sanitation Data'!$H$6,0,10*ROW('Sanitation Data'!H116))),'Data Summary'!DF122="Yes"),OFFSET('Sanitation Data'!$H$6,0,10*ROW('Sanitation Data'!H116)),NA())</f>
        <v>#N/A</v>
      </c>
      <c r="AR122" s="521" t="e">
        <f ca="1">+IF(AND(ISNUMBER(OFFSET('Sanitation Data'!$H$10,0,10*ROW('Sanitation Data'!H116))),'Data Summary'!DG122="Yes"),OFFSET('Sanitation Data'!$H$10,0,10*ROW('Sanitation Data'!H116)),NA())</f>
        <v>#N/A</v>
      </c>
      <c r="AS122" s="521" t="e">
        <f ca="1">+IF(AND(ISNUMBER(OFFSET('Sanitation Data'!$H$11,0,10*ROW('Sanitation Data'!H116))),'Data Summary'!DH122="Yes"),OFFSET('Sanitation Data'!$H$11,0,10*ROW('Sanitation Data'!H116)),NA())</f>
        <v>#N/A</v>
      </c>
      <c r="AT122" s="521" t="e">
        <f ca="1">+IF(AND(ISNUMBER(OFFSET('Sanitation Data'!$H$12,0,10*ROW('Sanitation Data'!H116))),'Data Summary'!DI122="Yes"),OFFSET('Sanitation Data'!$H$12,0,10*ROW('Sanitation Data'!H116)),NA())</f>
        <v>#N/A</v>
      </c>
      <c r="AU122" s="521" t="e">
        <f ca="1">+IF(AND(ISNUMBER(OFFSET('Sanitation Data'!$I$4,0,10*ROW('Sanitation Data'!I116))),'Data Summary'!DJ122="Yes"),100-OFFSET('Sanitation Data'!$I$4,0,10*ROW('Sanitation Data'!I116)),NA())</f>
        <v>#N/A</v>
      </c>
      <c r="AV122" s="521" t="e">
        <f ca="1">+IF(AND(ISNUMBER(OFFSET('Sanitation Data'!$I$6,0,10*ROW('Sanitation Data'!I116))),'Data Summary'!DK122="Yes"),OFFSET('Sanitation Data'!$I$6,0,10*ROW('Sanitation Data'!I116)),NA())</f>
        <v>#N/A</v>
      </c>
      <c r="AW122" s="521" t="e">
        <f ca="1">+IF(AND(ISNUMBER(OFFSET('Sanitation Data'!$I$10,0,10*ROW('Sanitation Data'!I116))),'Data Summary'!DL122="Yes"),OFFSET('Sanitation Data'!$I$10,0,10*ROW('Sanitation Data'!I116)),NA())</f>
        <v>#N/A</v>
      </c>
      <c r="AX122" s="521" t="e">
        <f ca="1">+IF(AND(ISNUMBER(OFFSET('Sanitation Data'!$I$11,0,10*ROW('Sanitation Data'!I116))),'Data Summary'!DM122="Yes"),OFFSET('Sanitation Data'!$I$11,0,10*ROW('Sanitation Data'!I116)),NA())</f>
        <v>#N/A</v>
      </c>
      <c r="AY122" s="521" t="e">
        <f ca="1">+IF(AND(ISNUMBER(OFFSET('Sanitation Data'!$I$12,0,10*ROW('Sanitation Data'!I116))),'Data Summary'!DN122="Yes"),OFFSET('Sanitation Data'!$I$12,0,10*ROW('Sanitation Data'!I116)),NA())</f>
        <v>#N/A</v>
      </c>
      <c r="AZ122" s="522" t="e">
        <f ca="1">+IF(AND(ISNUMBER(OFFSET('Hygiene Data'!$D$5,0,10*ROW('Hygiene Data'!D116))),'Data Summary'!DO122="Yes"),OFFSET('Hygiene Data'!$D$5,0,10*ROW('Hygiene Data'!D116)),NA())</f>
        <v>#N/A</v>
      </c>
      <c r="BA122" s="522" t="e">
        <f ca="1">+IF(AND(ISNUMBER(OFFSET('Hygiene Data'!$D$7,0,10*ROW('Hygiene Data'!D116))),'Data Summary'!DP122="Yes"),OFFSET('Hygiene Data'!$D$7,0,10*ROW('Hygiene Data'!D116)),NA())</f>
        <v>#N/A</v>
      </c>
      <c r="BB122" s="522" t="e">
        <f ca="1">+IF(AND(ISNUMBER(OFFSET('Hygiene Data'!$D$9,0,10*ROW('Hygiene Data'!D116))),'Data Summary'!DQ122="Yes"),OFFSET('Hygiene Data'!$D$9,0,10*ROW('Hygiene Data'!D116)),NA())</f>
        <v>#N/A</v>
      </c>
      <c r="BC122" s="522" t="e">
        <f ca="1">+IF(AND(ISNUMBER(OFFSET('Hygiene Data'!$E$5,0,10*ROW('Hygiene Data'!E116))),'Data Summary'!DR122="Yes"),OFFSET('Hygiene Data'!$E$5,0,10*ROW('Hygiene Data'!E116)),NA())</f>
        <v>#N/A</v>
      </c>
      <c r="BD122" s="522" t="e">
        <f ca="1">+IF(AND(ISNUMBER(OFFSET('Hygiene Data'!$E$7,0,10*ROW('Hygiene Data'!E116))),'Data Summary'!DS122="Yes"),OFFSET('Hygiene Data'!$E$7,0,10*ROW('Hygiene Data'!E116)),NA())</f>
        <v>#N/A</v>
      </c>
      <c r="BE122" s="522" t="e">
        <f ca="1">+IF(AND(ISNUMBER(OFFSET('Hygiene Data'!$E$9,0,10*ROW('Hygiene Data'!E116))),'Data Summary'!DT122="Yes"),OFFSET('Hygiene Data'!$E$9,0,10*ROW('Hygiene Data'!E116)),NA())</f>
        <v>#N/A</v>
      </c>
      <c r="BF122" s="522" t="e">
        <f ca="1">+IF(AND(ISNUMBER(OFFSET('Hygiene Data'!$F$5,0,10*ROW('Hygiene Data'!F116))),'Data Summary'!DU122="Yes"),OFFSET('Hygiene Data'!$F$5,0,10*ROW('Hygiene Data'!F116)),NA())</f>
        <v>#N/A</v>
      </c>
      <c r="BG122" s="522" t="e">
        <f ca="1">+IF(AND(ISNUMBER(OFFSET('Hygiene Data'!$F$7,0,10*ROW('Hygiene Data'!F116))),'Data Summary'!DV122="Yes"),OFFSET('Hygiene Data'!$F$7,0,10*ROW('Hygiene Data'!F116)),NA())</f>
        <v>#N/A</v>
      </c>
      <c r="BH122" s="522" t="e">
        <f ca="1">+IF(AND(ISNUMBER(OFFSET('Hygiene Data'!$F$9,0,10*ROW('Hygiene Data'!F116))),'Data Summary'!DW122="Yes"),OFFSET('Hygiene Data'!$F$9,0,10*ROW('Hygiene Data'!F116)),NA())</f>
        <v>#N/A</v>
      </c>
      <c r="BI122" s="522" t="e">
        <f ca="1">+IF(AND(ISNUMBER(OFFSET('Hygiene Data'!$G$5,0,10*ROW('Hygiene Data'!G116))),'Data Summary'!DX122="Yes"),OFFSET('Hygiene Data'!$G$5,0,10*ROW('Hygiene Data'!G116)),NA())</f>
        <v>#N/A</v>
      </c>
      <c r="BJ122" s="522" t="e">
        <f ca="1">+IF(AND(ISNUMBER(OFFSET('Hygiene Data'!$G$7,0,10*ROW('Hygiene Data'!G116))),'Data Summary'!DY122="Yes"),OFFSET('Hygiene Data'!$G$7,0,10*ROW('Hygiene Data'!G116)),NA())</f>
        <v>#N/A</v>
      </c>
      <c r="BK122" s="522" t="e">
        <f ca="1">+IF(AND(ISNUMBER(OFFSET('Hygiene Data'!$G$9,0,10*ROW('Hygiene Data'!G116))),'Data Summary'!DZ122="Yes"),OFFSET('Hygiene Data'!$G$9,0,10*ROW('Hygiene Data'!G116)),NA())</f>
        <v>#N/A</v>
      </c>
      <c r="BL122" s="522" t="e">
        <f ca="1">+IF(AND(ISNUMBER(OFFSET('Hygiene Data'!$H$5,0,10*ROW('Hygiene Data'!H116))),'Data Summary'!EA122="Yes"),OFFSET('Hygiene Data'!$H$5,0,10*ROW('Hygiene Data'!H116)),NA())</f>
        <v>#N/A</v>
      </c>
      <c r="BM122" s="522" t="e">
        <f ca="1">+IF(AND(ISNUMBER(OFFSET('Hygiene Data'!$H$7,0,10*ROW('Hygiene Data'!H116))),'Data Summary'!EB122="Yes"),OFFSET('Hygiene Data'!$H$7,0,10*ROW('Hygiene Data'!H116)),NA())</f>
        <v>#N/A</v>
      </c>
      <c r="BN122" s="522" t="e">
        <f ca="1">+IF(AND(ISNUMBER(OFFSET('Hygiene Data'!$H$9,0,10*ROW('Hygiene Data'!H116))),'Data Summary'!EC122="Yes"),OFFSET('Hygiene Data'!$H$9,0,10*ROW('Hygiene Data'!H116)),NA())</f>
        <v>#N/A</v>
      </c>
      <c r="BO122" s="522" t="e">
        <f ca="1">+IF(AND(ISNUMBER(OFFSET('Hygiene Data'!$I$5,0,10*ROW('Hygiene Data'!I116))),'Data Summary'!ED122="Yes"),OFFSET('Hygiene Data'!$I$5,0,10*ROW('Hygiene Data'!I116)),NA())</f>
        <v>#N/A</v>
      </c>
      <c r="BP122" s="522" t="e">
        <f ca="1">+IF(AND(ISNUMBER(OFFSET('Hygiene Data'!$I$7,0,10*ROW('Hygiene Data'!I116))),'Data Summary'!EE122="Yes"),OFFSET('Hygiene Data'!$I$7,0,10*ROW('Hygiene Data'!I116)),NA())</f>
        <v>#N/A</v>
      </c>
      <c r="BQ122" s="522" t="e">
        <f ca="1">+IF(AND(ISNUMBER(OFFSET('Hygiene Data'!$I$9,0,10*ROW('Hygiene Data'!I116))),'Data Summary'!EF122="Yes"),OFFSET('Hygiene Data'!$I$9,0,10*ROW('Hygiene Data'!I116)),NA())</f>
        <v>#N/A</v>
      </c>
    </row>
    <row r="123" spans="1:69" x14ac:dyDescent="0.25">
      <c r="A123" s="518" t="e">
        <f ca="1">+RIGHT('Data Summary'!A123,LEN('Data Summary'!A123)-9)</f>
        <v>#VALUE!</v>
      </c>
      <c r="B123" s="492" t="str">
        <f ca="1">+IF(ISTEXT('Data Summary'!B123),'Data Summary'!B123,"")</f>
        <v/>
      </c>
      <c r="C123" s="519" t="e">
        <f ca="1">+VALUE('Data Summary'!C123)</f>
        <v>#VALUE!</v>
      </c>
      <c r="D123" s="520" t="e">
        <f ca="1">+IF(AND(ISNUMBER(OFFSET('Water Data'!$D$4,0,10*ROW('Water Data'!D117))),'Data Summary'!BS123="Yes"),100-OFFSET('Water Data'!$D$4,0,10*ROW('Water Data'!D117)),NA())</f>
        <v>#N/A</v>
      </c>
      <c r="E123" s="520" t="e">
        <f ca="1">+IF(AND(ISNUMBER(OFFSET('Water Data'!$D$6,0,10*ROW('Water Data'!D117))),'Data Summary'!BT123="Yes"),OFFSET('Water Data'!$D$6,0,10*ROW('Water Data'!D117)),NA())</f>
        <v>#N/A</v>
      </c>
      <c r="F123" s="520" t="e">
        <f ca="1">+IF(AND(ISNUMBER(OFFSET('Water Data'!$D$9,0,10*ROW('Water Data'!D117))),'Data Summary'!BU123="Yes"),OFFSET('Water Data'!$D$9,0,10*ROW('Water Data'!D117)),NA())</f>
        <v>#N/A</v>
      </c>
      <c r="G123" s="520" t="e">
        <f ca="1">+IF(AND(ISNUMBER(OFFSET('Water Data'!$E$4,0,10*ROW('Water Data'!E117))),'Data Summary'!BV123="Yes"),100-OFFSET('Water Data'!$E$4,0,10*ROW('Water Data'!E117)),NA())</f>
        <v>#N/A</v>
      </c>
      <c r="H123" s="520" t="e">
        <f ca="1">+IF(AND(ISNUMBER(OFFSET('Water Data'!$E$6,0,10*ROW('Water Data'!E117))),'Data Summary'!BW123="Yes"),OFFSET('Water Data'!$E$6,0,10*ROW('Water Data'!E117)),NA())</f>
        <v>#N/A</v>
      </c>
      <c r="I123" s="520" t="e">
        <f ca="1">+IF(AND(ISNUMBER(OFFSET('Water Data'!$E$9,0,10*ROW('Water Data'!E117))),'Data Summary'!BX123="Yes"),OFFSET('Water Data'!$E$9,0,10*ROW('Water Data'!E117)),NA())</f>
        <v>#N/A</v>
      </c>
      <c r="J123" s="520" t="e">
        <f ca="1">+IF(AND(ISNUMBER(OFFSET('Water Data'!$F$4,0,10*ROW('Water Data'!F117))),'Data Summary'!BY123="Yes"),100-OFFSET('Water Data'!$F$4,0,10*ROW('Water Data'!F117)),NA())</f>
        <v>#N/A</v>
      </c>
      <c r="K123" s="520" t="e">
        <f ca="1">+IF(AND(ISNUMBER(OFFSET('Water Data'!$F$6,0,10*ROW('Water Data'!F117))),'Data Summary'!BZ123="Yes"),OFFSET('Water Data'!$F$6,0,10*ROW('Water Data'!F117)),NA())</f>
        <v>#N/A</v>
      </c>
      <c r="L123" s="520" t="e">
        <f ca="1">+IF(AND(ISNUMBER(OFFSET('Water Data'!$F$9,0,10*ROW('Water Data'!F117))),'Data Summary'!CA123="Yes"),OFFSET('Water Data'!$F$9,0,10*ROW('Water Data'!F117)),NA())</f>
        <v>#N/A</v>
      </c>
      <c r="M123" s="520" t="e">
        <f ca="1">+IF(AND(ISNUMBER(OFFSET('Water Data'!$G$4,0,10*ROW('Water Data'!G117))),'Data Summary'!CB123="Yes"),100-OFFSET('Water Data'!$G$4,0,10*ROW('Water Data'!G117)),NA())</f>
        <v>#N/A</v>
      </c>
      <c r="N123" s="520" t="e">
        <f ca="1">+IF(AND(ISNUMBER(OFFSET('Water Data'!$G$6,0,10*ROW('Water Data'!G117))),'Data Summary'!CC123="Yes"),OFFSET('Water Data'!$G$6,0,10*ROW('Water Data'!G117)),NA())</f>
        <v>#N/A</v>
      </c>
      <c r="O123" s="520" t="e">
        <f ca="1">+IF(AND(ISNUMBER(OFFSET('Water Data'!$G$9,0,10*ROW('Water Data'!G117))),'Data Summary'!CD123="Yes"),OFFSET('Water Data'!$G$9,0,10*ROW('Water Data'!G117)),NA())</f>
        <v>#N/A</v>
      </c>
      <c r="P123" s="520" t="e">
        <f ca="1">+IF(AND(ISNUMBER(OFFSET('Water Data'!$H$4,0,10*ROW('Water Data'!H117))),'Data Summary'!CE123="Yes"),100-OFFSET('Water Data'!$H$4,0,10*ROW('Water Data'!H117)),NA())</f>
        <v>#N/A</v>
      </c>
      <c r="Q123" s="520" t="e">
        <f ca="1">+IF(AND(ISNUMBER(OFFSET('Water Data'!$H$6,0,10*ROW('Water Data'!H117))),'Data Summary'!CF123="Yes"),OFFSET('Water Data'!$H$6,0,10*ROW('Water Data'!H117)),NA())</f>
        <v>#N/A</v>
      </c>
      <c r="R123" s="520" t="e">
        <f ca="1">+IF(AND(ISNUMBER(OFFSET('Water Data'!$H$9,0,10*ROW('Water Data'!H117))),'Data Summary'!CG123="Yes"),OFFSET('Water Data'!$H$9,0,10*ROW('Water Data'!H117)),NA())</f>
        <v>#N/A</v>
      </c>
      <c r="S123" s="520" t="e">
        <f ca="1">+IF(AND(ISNUMBER(OFFSET('Water Data'!$I$4,0,10*ROW('Water Data'!I117))),'Data Summary'!CH123="Yes"),100-OFFSET('Water Data'!$I$4,0,10*ROW('Water Data'!I117)),NA())</f>
        <v>#N/A</v>
      </c>
      <c r="T123" s="520" t="e">
        <f ca="1">+IF(AND(ISNUMBER(OFFSET('Water Data'!$I$6,0,10*ROW('Water Data'!I117))),'Data Summary'!CI123="Yes"),OFFSET('Water Data'!$I$6,0,10*ROW('Water Data'!I117)),NA())</f>
        <v>#N/A</v>
      </c>
      <c r="U123" s="520" t="e">
        <f ca="1">+IF(AND(ISNUMBER(OFFSET('Water Data'!$I$9,0,10*ROW('Water Data'!I117))),'Data Summary'!CJ123="Yes"),OFFSET('Water Data'!$I$9,0,10*ROW('Water Data'!I117)),NA())</f>
        <v>#N/A</v>
      </c>
      <c r="V123" s="521" t="e">
        <f ca="1">+IF(AND(ISNUMBER(OFFSET('Sanitation Data'!$D$4,0,10*ROW('Sanitation Data'!D117))),'Data Summary'!CK123="Yes"),100-OFFSET('Sanitation Data'!$D$4,0,10*ROW('Sanitation Data'!D117)),NA())</f>
        <v>#N/A</v>
      </c>
      <c r="W123" s="521" t="e">
        <f ca="1">+IF(AND(ISNUMBER(OFFSET('Sanitation Data'!$D$6,0,10*ROW('Sanitation Data'!D117))),'Data Summary'!CL123="Yes"),OFFSET('Sanitation Data'!$D$6,0,10*ROW('Sanitation Data'!D117)),NA())</f>
        <v>#N/A</v>
      </c>
      <c r="X123" s="521" t="e">
        <f ca="1">+IF(AND(ISNUMBER(OFFSET('Sanitation Data'!$D$10,0,10*ROW('Sanitation Data'!D117))),'Data Summary'!CM123="Yes"),OFFSET('Sanitation Data'!$D$10,0,10*ROW('Sanitation Data'!D117)),NA())</f>
        <v>#N/A</v>
      </c>
      <c r="Y123" s="521" t="e">
        <f ca="1">+IF(AND(ISNUMBER(OFFSET('Sanitation Data'!$D$11,0,10*ROW('Sanitation Data'!D117))),'Data Summary'!CN123="Yes"),OFFSET('Sanitation Data'!$D$11,0,10*ROW('Sanitation Data'!D117)),NA())</f>
        <v>#N/A</v>
      </c>
      <c r="Z123" s="521" t="e">
        <f ca="1">+IF(AND(ISNUMBER(OFFSET('Sanitation Data'!$D$12,0,10*ROW('Sanitation Data'!D117))),'Data Summary'!CO123="Yes"),OFFSET('Sanitation Data'!$D$12,0,10*ROW('Sanitation Data'!D117)),NA())</f>
        <v>#N/A</v>
      </c>
      <c r="AA123" s="521" t="e">
        <f ca="1">+IF(AND(ISNUMBER(OFFSET('Sanitation Data'!$E$4,0,10*ROW('Sanitation Data'!E117))),'Data Summary'!CP123="Yes"),100-OFFSET('Sanitation Data'!$E$4,0,10*ROW('Sanitation Data'!E117)),NA())</f>
        <v>#N/A</v>
      </c>
      <c r="AB123" s="521" t="e">
        <f ca="1">+IF(AND(ISNUMBER(OFFSET('Sanitation Data'!$E$6,0,10*ROW('Sanitation Data'!E117))),'Data Summary'!CQ123="Yes"),OFFSET('Sanitation Data'!$E$6,0,10*ROW('Sanitation Data'!E117)),NA())</f>
        <v>#N/A</v>
      </c>
      <c r="AC123" s="521" t="e">
        <f ca="1">+IF(AND(ISNUMBER(OFFSET('Sanitation Data'!$E$10,0,10*ROW('Sanitation Data'!E117))),'Data Summary'!CR123="Yes"),OFFSET('Sanitation Data'!$E$10,0,10*ROW('Sanitation Data'!E117)),NA())</f>
        <v>#N/A</v>
      </c>
      <c r="AD123" s="521" t="e">
        <f ca="1">+IF(AND(ISNUMBER(OFFSET('Sanitation Data'!$E$11,0,10*ROW('Sanitation Data'!E117))),'Data Summary'!CS123="Yes"),OFFSET('Sanitation Data'!$E$11,0,10*ROW('Sanitation Data'!E117)),NA())</f>
        <v>#N/A</v>
      </c>
      <c r="AE123" s="521" t="e">
        <f ca="1">+IF(AND(ISNUMBER(OFFSET('Sanitation Data'!$E$12,0,10*ROW('Sanitation Data'!E117))),'Data Summary'!CT123="Yes"),OFFSET('Sanitation Data'!$E$12,0,10*ROW('Sanitation Data'!E117)),NA())</f>
        <v>#N/A</v>
      </c>
      <c r="AF123" s="521" t="e">
        <f ca="1">+IF(AND(ISNUMBER(OFFSET('Sanitation Data'!$F$4,0,10*ROW('Sanitation Data'!F117))),'Data Summary'!CU123="Yes"),100-OFFSET('Sanitation Data'!$F$4,0,10*ROW('Sanitation Data'!F117)),NA())</f>
        <v>#N/A</v>
      </c>
      <c r="AG123" s="521" t="e">
        <f ca="1">+IF(AND(ISNUMBER(OFFSET('Sanitation Data'!$F$6,0,10*ROW('Sanitation Data'!F117))),'Data Summary'!CV123="Yes"),OFFSET('Sanitation Data'!$F$6,0,10*ROW('Sanitation Data'!F117)),NA())</f>
        <v>#N/A</v>
      </c>
      <c r="AH123" s="521" t="e">
        <f ca="1">+IF(AND(ISNUMBER(OFFSET('Sanitation Data'!$F$10,0,10*ROW('Sanitation Data'!F117))),'Data Summary'!CW123="Yes"),OFFSET('Sanitation Data'!$F$10,0,10*ROW('Sanitation Data'!F117)),NA())</f>
        <v>#N/A</v>
      </c>
      <c r="AI123" s="521" t="e">
        <f ca="1">+IF(AND(ISNUMBER(OFFSET('Sanitation Data'!$F$11,0,10*ROW('Sanitation Data'!F117))),'Data Summary'!CX123="Yes"),OFFSET('Sanitation Data'!$F$11,0,10*ROW('Sanitation Data'!F117)),NA())</f>
        <v>#N/A</v>
      </c>
      <c r="AJ123" s="521" t="e">
        <f ca="1">+IF(AND(ISNUMBER(OFFSET('Sanitation Data'!$F$12,0,10*ROW('Sanitation Data'!F117))),'Data Summary'!CY123="Yes"),OFFSET('Sanitation Data'!$F$12,0,10*ROW('Sanitation Data'!F117)),NA())</f>
        <v>#N/A</v>
      </c>
      <c r="AK123" s="521" t="e">
        <f ca="1">+IF(AND(ISNUMBER(OFFSET('Sanitation Data'!$G$4,0,10*ROW('Sanitation Data'!G117))),'Data Summary'!CZ123="Yes"),100-OFFSET('Sanitation Data'!$G$4,0,10*ROW('Sanitation Data'!G117)),NA())</f>
        <v>#N/A</v>
      </c>
      <c r="AL123" s="521" t="e">
        <f ca="1">+IF(AND(ISNUMBER(OFFSET('Sanitation Data'!$G$6,0,10*ROW('Sanitation Data'!G117))),'Data Summary'!DA123="Yes"),OFFSET('Sanitation Data'!$G$6,0,10*ROW('Sanitation Data'!G117)),NA())</f>
        <v>#N/A</v>
      </c>
      <c r="AM123" s="521" t="e">
        <f ca="1">+IF(AND(ISNUMBER(OFFSET('Sanitation Data'!$G$10,0,10*ROW('Sanitation Data'!G117))),'Data Summary'!DB123="Yes"),OFFSET('Sanitation Data'!$G$10,0,10*ROW('Sanitation Data'!G117)),NA())</f>
        <v>#N/A</v>
      </c>
      <c r="AN123" s="521" t="e">
        <f ca="1">+IF(AND(ISNUMBER(OFFSET('Sanitation Data'!$G$11,0,10*ROW('Sanitation Data'!G117))),'Data Summary'!DC123="Yes"),OFFSET('Sanitation Data'!$G$11,0,10*ROW('Sanitation Data'!G117)),NA())</f>
        <v>#N/A</v>
      </c>
      <c r="AO123" s="521" t="e">
        <f ca="1">+IF(AND(ISNUMBER(OFFSET('Sanitation Data'!$G$12,0,10*ROW('Sanitation Data'!G117))),'Data Summary'!DD123="Yes"),OFFSET('Sanitation Data'!$G$12,0,10*ROW('Sanitation Data'!G117)),NA())</f>
        <v>#N/A</v>
      </c>
      <c r="AP123" s="521" t="e">
        <f ca="1">+IF(AND(ISNUMBER(OFFSET('Sanitation Data'!$H$4,0,10*ROW('Sanitation Data'!H117))),'Data Summary'!DE123="Yes"),100-OFFSET('Sanitation Data'!$H$4,0,10*ROW('Sanitation Data'!H117)),NA())</f>
        <v>#N/A</v>
      </c>
      <c r="AQ123" s="521" t="e">
        <f ca="1">+IF(AND(ISNUMBER(OFFSET('Sanitation Data'!$H$6,0,10*ROW('Sanitation Data'!H117))),'Data Summary'!DF123="Yes"),OFFSET('Sanitation Data'!$H$6,0,10*ROW('Sanitation Data'!H117)),NA())</f>
        <v>#N/A</v>
      </c>
      <c r="AR123" s="521" t="e">
        <f ca="1">+IF(AND(ISNUMBER(OFFSET('Sanitation Data'!$H$10,0,10*ROW('Sanitation Data'!H117))),'Data Summary'!DG123="Yes"),OFFSET('Sanitation Data'!$H$10,0,10*ROW('Sanitation Data'!H117)),NA())</f>
        <v>#N/A</v>
      </c>
      <c r="AS123" s="521" t="e">
        <f ca="1">+IF(AND(ISNUMBER(OFFSET('Sanitation Data'!$H$11,0,10*ROW('Sanitation Data'!H117))),'Data Summary'!DH123="Yes"),OFFSET('Sanitation Data'!$H$11,0,10*ROW('Sanitation Data'!H117)),NA())</f>
        <v>#N/A</v>
      </c>
      <c r="AT123" s="521" t="e">
        <f ca="1">+IF(AND(ISNUMBER(OFFSET('Sanitation Data'!$H$12,0,10*ROW('Sanitation Data'!H117))),'Data Summary'!DI123="Yes"),OFFSET('Sanitation Data'!$H$12,0,10*ROW('Sanitation Data'!H117)),NA())</f>
        <v>#N/A</v>
      </c>
      <c r="AU123" s="521" t="e">
        <f ca="1">+IF(AND(ISNUMBER(OFFSET('Sanitation Data'!$I$4,0,10*ROW('Sanitation Data'!I117))),'Data Summary'!DJ123="Yes"),100-OFFSET('Sanitation Data'!$I$4,0,10*ROW('Sanitation Data'!I117)),NA())</f>
        <v>#N/A</v>
      </c>
      <c r="AV123" s="521" t="e">
        <f ca="1">+IF(AND(ISNUMBER(OFFSET('Sanitation Data'!$I$6,0,10*ROW('Sanitation Data'!I117))),'Data Summary'!DK123="Yes"),OFFSET('Sanitation Data'!$I$6,0,10*ROW('Sanitation Data'!I117)),NA())</f>
        <v>#N/A</v>
      </c>
      <c r="AW123" s="521" t="e">
        <f ca="1">+IF(AND(ISNUMBER(OFFSET('Sanitation Data'!$I$10,0,10*ROW('Sanitation Data'!I117))),'Data Summary'!DL123="Yes"),OFFSET('Sanitation Data'!$I$10,0,10*ROW('Sanitation Data'!I117)),NA())</f>
        <v>#N/A</v>
      </c>
      <c r="AX123" s="521" t="e">
        <f ca="1">+IF(AND(ISNUMBER(OFFSET('Sanitation Data'!$I$11,0,10*ROW('Sanitation Data'!I117))),'Data Summary'!DM123="Yes"),OFFSET('Sanitation Data'!$I$11,0,10*ROW('Sanitation Data'!I117)),NA())</f>
        <v>#N/A</v>
      </c>
      <c r="AY123" s="521" t="e">
        <f ca="1">+IF(AND(ISNUMBER(OFFSET('Sanitation Data'!$I$12,0,10*ROW('Sanitation Data'!I117))),'Data Summary'!DN123="Yes"),OFFSET('Sanitation Data'!$I$12,0,10*ROW('Sanitation Data'!I117)),NA())</f>
        <v>#N/A</v>
      </c>
      <c r="AZ123" s="522" t="e">
        <f ca="1">+IF(AND(ISNUMBER(OFFSET('Hygiene Data'!$D$5,0,10*ROW('Hygiene Data'!D117))),'Data Summary'!DO123="Yes"),OFFSET('Hygiene Data'!$D$5,0,10*ROW('Hygiene Data'!D117)),NA())</f>
        <v>#N/A</v>
      </c>
      <c r="BA123" s="522" t="e">
        <f ca="1">+IF(AND(ISNUMBER(OFFSET('Hygiene Data'!$D$7,0,10*ROW('Hygiene Data'!D117))),'Data Summary'!DP123="Yes"),OFFSET('Hygiene Data'!$D$7,0,10*ROW('Hygiene Data'!D117)),NA())</f>
        <v>#N/A</v>
      </c>
      <c r="BB123" s="522" t="e">
        <f ca="1">+IF(AND(ISNUMBER(OFFSET('Hygiene Data'!$D$9,0,10*ROW('Hygiene Data'!D117))),'Data Summary'!DQ123="Yes"),OFFSET('Hygiene Data'!$D$9,0,10*ROW('Hygiene Data'!D117)),NA())</f>
        <v>#N/A</v>
      </c>
      <c r="BC123" s="522" t="e">
        <f ca="1">+IF(AND(ISNUMBER(OFFSET('Hygiene Data'!$E$5,0,10*ROW('Hygiene Data'!E117))),'Data Summary'!DR123="Yes"),OFFSET('Hygiene Data'!$E$5,0,10*ROW('Hygiene Data'!E117)),NA())</f>
        <v>#N/A</v>
      </c>
      <c r="BD123" s="522" t="e">
        <f ca="1">+IF(AND(ISNUMBER(OFFSET('Hygiene Data'!$E$7,0,10*ROW('Hygiene Data'!E117))),'Data Summary'!DS123="Yes"),OFFSET('Hygiene Data'!$E$7,0,10*ROW('Hygiene Data'!E117)),NA())</f>
        <v>#N/A</v>
      </c>
      <c r="BE123" s="522" t="e">
        <f ca="1">+IF(AND(ISNUMBER(OFFSET('Hygiene Data'!$E$9,0,10*ROW('Hygiene Data'!E117))),'Data Summary'!DT123="Yes"),OFFSET('Hygiene Data'!$E$9,0,10*ROW('Hygiene Data'!E117)),NA())</f>
        <v>#N/A</v>
      </c>
      <c r="BF123" s="522" t="e">
        <f ca="1">+IF(AND(ISNUMBER(OFFSET('Hygiene Data'!$F$5,0,10*ROW('Hygiene Data'!F117))),'Data Summary'!DU123="Yes"),OFFSET('Hygiene Data'!$F$5,0,10*ROW('Hygiene Data'!F117)),NA())</f>
        <v>#N/A</v>
      </c>
      <c r="BG123" s="522" t="e">
        <f ca="1">+IF(AND(ISNUMBER(OFFSET('Hygiene Data'!$F$7,0,10*ROW('Hygiene Data'!F117))),'Data Summary'!DV123="Yes"),OFFSET('Hygiene Data'!$F$7,0,10*ROW('Hygiene Data'!F117)),NA())</f>
        <v>#N/A</v>
      </c>
      <c r="BH123" s="522" t="e">
        <f ca="1">+IF(AND(ISNUMBER(OFFSET('Hygiene Data'!$F$9,0,10*ROW('Hygiene Data'!F117))),'Data Summary'!DW123="Yes"),OFFSET('Hygiene Data'!$F$9,0,10*ROW('Hygiene Data'!F117)),NA())</f>
        <v>#N/A</v>
      </c>
      <c r="BI123" s="522" t="e">
        <f ca="1">+IF(AND(ISNUMBER(OFFSET('Hygiene Data'!$G$5,0,10*ROW('Hygiene Data'!G117))),'Data Summary'!DX123="Yes"),OFFSET('Hygiene Data'!$G$5,0,10*ROW('Hygiene Data'!G117)),NA())</f>
        <v>#N/A</v>
      </c>
      <c r="BJ123" s="522" t="e">
        <f ca="1">+IF(AND(ISNUMBER(OFFSET('Hygiene Data'!$G$7,0,10*ROW('Hygiene Data'!G117))),'Data Summary'!DY123="Yes"),OFFSET('Hygiene Data'!$G$7,0,10*ROW('Hygiene Data'!G117)),NA())</f>
        <v>#N/A</v>
      </c>
      <c r="BK123" s="522" t="e">
        <f ca="1">+IF(AND(ISNUMBER(OFFSET('Hygiene Data'!$G$9,0,10*ROW('Hygiene Data'!G117))),'Data Summary'!DZ123="Yes"),OFFSET('Hygiene Data'!$G$9,0,10*ROW('Hygiene Data'!G117)),NA())</f>
        <v>#N/A</v>
      </c>
      <c r="BL123" s="522" t="e">
        <f ca="1">+IF(AND(ISNUMBER(OFFSET('Hygiene Data'!$H$5,0,10*ROW('Hygiene Data'!H117))),'Data Summary'!EA123="Yes"),OFFSET('Hygiene Data'!$H$5,0,10*ROW('Hygiene Data'!H117)),NA())</f>
        <v>#N/A</v>
      </c>
      <c r="BM123" s="522" t="e">
        <f ca="1">+IF(AND(ISNUMBER(OFFSET('Hygiene Data'!$H$7,0,10*ROW('Hygiene Data'!H117))),'Data Summary'!EB123="Yes"),OFFSET('Hygiene Data'!$H$7,0,10*ROW('Hygiene Data'!H117)),NA())</f>
        <v>#N/A</v>
      </c>
      <c r="BN123" s="522" t="e">
        <f ca="1">+IF(AND(ISNUMBER(OFFSET('Hygiene Data'!$H$9,0,10*ROW('Hygiene Data'!H117))),'Data Summary'!EC123="Yes"),OFFSET('Hygiene Data'!$H$9,0,10*ROW('Hygiene Data'!H117)),NA())</f>
        <v>#N/A</v>
      </c>
      <c r="BO123" s="522" t="e">
        <f ca="1">+IF(AND(ISNUMBER(OFFSET('Hygiene Data'!$I$5,0,10*ROW('Hygiene Data'!I117))),'Data Summary'!ED123="Yes"),OFFSET('Hygiene Data'!$I$5,0,10*ROW('Hygiene Data'!I117)),NA())</f>
        <v>#N/A</v>
      </c>
      <c r="BP123" s="522" t="e">
        <f ca="1">+IF(AND(ISNUMBER(OFFSET('Hygiene Data'!$I$7,0,10*ROW('Hygiene Data'!I117))),'Data Summary'!EE123="Yes"),OFFSET('Hygiene Data'!$I$7,0,10*ROW('Hygiene Data'!I117)),NA())</f>
        <v>#N/A</v>
      </c>
      <c r="BQ123" s="522" t="e">
        <f ca="1">+IF(AND(ISNUMBER(OFFSET('Hygiene Data'!$I$9,0,10*ROW('Hygiene Data'!I117))),'Data Summary'!EF123="Yes"),OFFSET('Hygiene Data'!$I$9,0,10*ROW('Hygiene Data'!I117)),NA())</f>
        <v>#N/A</v>
      </c>
    </row>
    <row r="124" spans="1:69" x14ac:dyDescent="0.25">
      <c r="A124" s="518" t="e">
        <f ca="1">+RIGHT('Data Summary'!A124,LEN('Data Summary'!A124)-9)</f>
        <v>#VALUE!</v>
      </c>
      <c r="B124" s="492" t="str">
        <f ca="1">+IF(ISTEXT('Data Summary'!B124),'Data Summary'!B124,"")</f>
        <v/>
      </c>
      <c r="C124" s="519" t="e">
        <f ca="1">+VALUE('Data Summary'!C124)</f>
        <v>#VALUE!</v>
      </c>
      <c r="D124" s="520" t="e">
        <f ca="1">+IF(AND(ISNUMBER(OFFSET('Water Data'!$D$4,0,10*ROW('Water Data'!D118))),'Data Summary'!BS124="Yes"),100-OFFSET('Water Data'!$D$4,0,10*ROW('Water Data'!D118)),NA())</f>
        <v>#N/A</v>
      </c>
      <c r="E124" s="520" t="e">
        <f ca="1">+IF(AND(ISNUMBER(OFFSET('Water Data'!$D$6,0,10*ROW('Water Data'!D118))),'Data Summary'!BT124="Yes"),OFFSET('Water Data'!$D$6,0,10*ROW('Water Data'!D118)),NA())</f>
        <v>#N/A</v>
      </c>
      <c r="F124" s="520" t="e">
        <f ca="1">+IF(AND(ISNUMBER(OFFSET('Water Data'!$D$9,0,10*ROW('Water Data'!D118))),'Data Summary'!BU124="Yes"),OFFSET('Water Data'!$D$9,0,10*ROW('Water Data'!D118)),NA())</f>
        <v>#N/A</v>
      </c>
      <c r="G124" s="520" t="e">
        <f ca="1">+IF(AND(ISNUMBER(OFFSET('Water Data'!$E$4,0,10*ROW('Water Data'!E118))),'Data Summary'!BV124="Yes"),100-OFFSET('Water Data'!$E$4,0,10*ROW('Water Data'!E118)),NA())</f>
        <v>#N/A</v>
      </c>
      <c r="H124" s="520" t="e">
        <f ca="1">+IF(AND(ISNUMBER(OFFSET('Water Data'!$E$6,0,10*ROW('Water Data'!E118))),'Data Summary'!BW124="Yes"),OFFSET('Water Data'!$E$6,0,10*ROW('Water Data'!E118)),NA())</f>
        <v>#N/A</v>
      </c>
      <c r="I124" s="520" t="e">
        <f ca="1">+IF(AND(ISNUMBER(OFFSET('Water Data'!$E$9,0,10*ROW('Water Data'!E118))),'Data Summary'!BX124="Yes"),OFFSET('Water Data'!$E$9,0,10*ROW('Water Data'!E118)),NA())</f>
        <v>#N/A</v>
      </c>
      <c r="J124" s="520" t="e">
        <f ca="1">+IF(AND(ISNUMBER(OFFSET('Water Data'!$F$4,0,10*ROW('Water Data'!F118))),'Data Summary'!BY124="Yes"),100-OFFSET('Water Data'!$F$4,0,10*ROW('Water Data'!F118)),NA())</f>
        <v>#N/A</v>
      </c>
      <c r="K124" s="520" t="e">
        <f ca="1">+IF(AND(ISNUMBER(OFFSET('Water Data'!$F$6,0,10*ROW('Water Data'!F118))),'Data Summary'!BZ124="Yes"),OFFSET('Water Data'!$F$6,0,10*ROW('Water Data'!F118)),NA())</f>
        <v>#N/A</v>
      </c>
      <c r="L124" s="520" t="e">
        <f ca="1">+IF(AND(ISNUMBER(OFFSET('Water Data'!$F$9,0,10*ROW('Water Data'!F118))),'Data Summary'!CA124="Yes"),OFFSET('Water Data'!$F$9,0,10*ROW('Water Data'!F118)),NA())</f>
        <v>#N/A</v>
      </c>
      <c r="M124" s="520" t="e">
        <f ca="1">+IF(AND(ISNUMBER(OFFSET('Water Data'!$G$4,0,10*ROW('Water Data'!G118))),'Data Summary'!CB124="Yes"),100-OFFSET('Water Data'!$G$4,0,10*ROW('Water Data'!G118)),NA())</f>
        <v>#N/A</v>
      </c>
      <c r="N124" s="520" t="e">
        <f ca="1">+IF(AND(ISNUMBER(OFFSET('Water Data'!$G$6,0,10*ROW('Water Data'!G118))),'Data Summary'!CC124="Yes"),OFFSET('Water Data'!$G$6,0,10*ROW('Water Data'!G118)),NA())</f>
        <v>#N/A</v>
      </c>
      <c r="O124" s="520" t="e">
        <f ca="1">+IF(AND(ISNUMBER(OFFSET('Water Data'!$G$9,0,10*ROW('Water Data'!G118))),'Data Summary'!CD124="Yes"),OFFSET('Water Data'!$G$9,0,10*ROW('Water Data'!G118)),NA())</f>
        <v>#N/A</v>
      </c>
      <c r="P124" s="520" t="e">
        <f ca="1">+IF(AND(ISNUMBER(OFFSET('Water Data'!$H$4,0,10*ROW('Water Data'!H118))),'Data Summary'!CE124="Yes"),100-OFFSET('Water Data'!$H$4,0,10*ROW('Water Data'!H118)),NA())</f>
        <v>#N/A</v>
      </c>
      <c r="Q124" s="520" t="e">
        <f ca="1">+IF(AND(ISNUMBER(OFFSET('Water Data'!$H$6,0,10*ROW('Water Data'!H118))),'Data Summary'!CF124="Yes"),OFFSET('Water Data'!$H$6,0,10*ROW('Water Data'!H118)),NA())</f>
        <v>#N/A</v>
      </c>
      <c r="R124" s="520" t="e">
        <f ca="1">+IF(AND(ISNUMBER(OFFSET('Water Data'!$H$9,0,10*ROW('Water Data'!H118))),'Data Summary'!CG124="Yes"),OFFSET('Water Data'!$H$9,0,10*ROW('Water Data'!H118)),NA())</f>
        <v>#N/A</v>
      </c>
      <c r="S124" s="520" t="e">
        <f ca="1">+IF(AND(ISNUMBER(OFFSET('Water Data'!$I$4,0,10*ROW('Water Data'!I118))),'Data Summary'!CH124="Yes"),100-OFFSET('Water Data'!$I$4,0,10*ROW('Water Data'!I118)),NA())</f>
        <v>#N/A</v>
      </c>
      <c r="T124" s="520" t="e">
        <f ca="1">+IF(AND(ISNUMBER(OFFSET('Water Data'!$I$6,0,10*ROW('Water Data'!I118))),'Data Summary'!CI124="Yes"),OFFSET('Water Data'!$I$6,0,10*ROW('Water Data'!I118)),NA())</f>
        <v>#N/A</v>
      </c>
      <c r="U124" s="520" t="e">
        <f ca="1">+IF(AND(ISNUMBER(OFFSET('Water Data'!$I$9,0,10*ROW('Water Data'!I118))),'Data Summary'!CJ124="Yes"),OFFSET('Water Data'!$I$9,0,10*ROW('Water Data'!I118)),NA())</f>
        <v>#N/A</v>
      </c>
      <c r="V124" s="521" t="e">
        <f ca="1">+IF(AND(ISNUMBER(OFFSET('Sanitation Data'!$D$4,0,10*ROW('Sanitation Data'!D118))),'Data Summary'!CK124="Yes"),100-OFFSET('Sanitation Data'!$D$4,0,10*ROW('Sanitation Data'!D118)),NA())</f>
        <v>#N/A</v>
      </c>
      <c r="W124" s="521" t="e">
        <f ca="1">+IF(AND(ISNUMBER(OFFSET('Sanitation Data'!$D$6,0,10*ROW('Sanitation Data'!D118))),'Data Summary'!CL124="Yes"),OFFSET('Sanitation Data'!$D$6,0,10*ROW('Sanitation Data'!D118)),NA())</f>
        <v>#N/A</v>
      </c>
      <c r="X124" s="521" t="e">
        <f ca="1">+IF(AND(ISNUMBER(OFFSET('Sanitation Data'!$D$10,0,10*ROW('Sanitation Data'!D118))),'Data Summary'!CM124="Yes"),OFFSET('Sanitation Data'!$D$10,0,10*ROW('Sanitation Data'!D118)),NA())</f>
        <v>#N/A</v>
      </c>
      <c r="Y124" s="521" t="e">
        <f ca="1">+IF(AND(ISNUMBER(OFFSET('Sanitation Data'!$D$11,0,10*ROW('Sanitation Data'!D118))),'Data Summary'!CN124="Yes"),OFFSET('Sanitation Data'!$D$11,0,10*ROW('Sanitation Data'!D118)),NA())</f>
        <v>#N/A</v>
      </c>
      <c r="Z124" s="521" t="e">
        <f ca="1">+IF(AND(ISNUMBER(OFFSET('Sanitation Data'!$D$12,0,10*ROW('Sanitation Data'!D118))),'Data Summary'!CO124="Yes"),OFFSET('Sanitation Data'!$D$12,0,10*ROW('Sanitation Data'!D118)),NA())</f>
        <v>#N/A</v>
      </c>
      <c r="AA124" s="521" t="e">
        <f ca="1">+IF(AND(ISNUMBER(OFFSET('Sanitation Data'!$E$4,0,10*ROW('Sanitation Data'!E118))),'Data Summary'!CP124="Yes"),100-OFFSET('Sanitation Data'!$E$4,0,10*ROW('Sanitation Data'!E118)),NA())</f>
        <v>#N/A</v>
      </c>
      <c r="AB124" s="521" t="e">
        <f ca="1">+IF(AND(ISNUMBER(OFFSET('Sanitation Data'!$E$6,0,10*ROW('Sanitation Data'!E118))),'Data Summary'!CQ124="Yes"),OFFSET('Sanitation Data'!$E$6,0,10*ROW('Sanitation Data'!E118)),NA())</f>
        <v>#N/A</v>
      </c>
      <c r="AC124" s="521" t="e">
        <f ca="1">+IF(AND(ISNUMBER(OFFSET('Sanitation Data'!$E$10,0,10*ROW('Sanitation Data'!E118))),'Data Summary'!CR124="Yes"),OFFSET('Sanitation Data'!$E$10,0,10*ROW('Sanitation Data'!E118)),NA())</f>
        <v>#N/A</v>
      </c>
      <c r="AD124" s="521" t="e">
        <f ca="1">+IF(AND(ISNUMBER(OFFSET('Sanitation Data'!$E$11,0,10*ROW('Sanitation Data'!E118))),'Data Summary'!CS124="Yes"),OFFSET('Sanitation Data'!$E$11,0,10*ROW('Sanitation Data'!E118)),NA())</f>
        <v>#N/A</v>
      </c>
      <c r="AE124" s="521" t="e">
        <f ca="1">+IF(AND(ISNUMBER(OFFSET('Sanitation Data'!$E$12,0,10*ROW('Sanitation Data'!E118))),'Data Summary'!CT124="Yes"),OFFSET('Sanitation Data'!$E$12,0,10*ROW('Sanitation Data'!E118)),NA())</f>
        <v>#N/A</v>
      </c>
      <c r="AF124" s="521" t="e">
        <f ca="1">+IF(AND(ISNUMBER(OFFSET('Sanitation Data'!$F$4,0,10*ROW('Sanitation Data'!F118))),'Data Summary'!CU124="Yes"),100-OFFSET('Sanitation Data'!$F$4,0,10*ROW('Sanitation Data'!F118)),NA())</f>
        <v>#N/A</v>
      </c>
      <c r="AG124" s="521" t="e">
        <f ca="1">+IF(AND(ISNUMBER(OFFSET('Sanitation Data'!$F$6,0,10*ROW('Sanitation Data'!F118))),'Data Summary'!CV124="Yes"),OFFSET('Sanitation Data'!$F$6,0,10*ROW('Sanitation Data'!F118)),NA())</f>
        <v>#N/A</v>
      </c>
      <c r="AH124" s="521" t="e">
        <f ca="1">+IF(AND(ISNUMBER(OFFSET('Sanitation Data'!$F$10,0,10*ROW('Sanitation Data'!F118))),'Data Summary'!CW124="Yes"),OFFSET('Sanitation Data'!$F$10,0,10*ROW('Sanitation Data'!F118)),NA())</f>
        <v>#N/A</v>
      </c>
      <c r="AI124" s="521" t="e">
        <f ca="1">+IF(AND(ISNUMBER(OFFSET('Sanitation Data'!$F$11,0,10*ROW('Sanitation Data'!F118))),'Data Summary'!CX124="Yes"),OFFSET('Sanitation Data'!$F$11,0,10*ROW('Sanitation Data'!F118)),NA())</f>
        <v>#N/A</v>
      </c>
      <c r="AJ124" s="521" t="e">
        <f ca="1">+IF(AND(ISNUMBER(OFFSET('Sanitation Data'!$F$12,0,10*ROW('Sanitation Data'!F118))),'Data Summary'!CY124="Yes"),OFFSET('Sanitation Data'!$F$12,0,10*ROW('Sanitation Data'!F118)),NA())</f>
        <v>#N/A</v>
      </c>
      <c r="AK124" s="521" t="e">
        <f ca="1">+IF(AND(ISNUMBER(OFFSET('Sanitation Data'!$G$4,0,10*ROW('Sanitation Data'!G118))),'Data Summary'!CZ124="Yes"),100-OFFSET('Sanitation Data'!$G$4,0,10*ROW('Sanitation Data'!G118)),NA())</f>
        <v>#N/A</v>
      </c>
      <c r="AL124" s="521" t="e">
        <f ca="1">+IF(AND(ISNUMBER(OFFSET('Sanitation Data'!$G$6,0,10*ROW('Sanitation Data'!G118))),'Data Summary'!DA124="Yes"),OFFSET('Sanitation Data'!$G$6,0,10*ROW('Sanitation Data'!G118)),NA())</f>
        <v>#N/A</v>
      </c>
      <c r="AM124" s="521" t="e">
        <f ca="1">+IF(AND(ISNUMBER(OFFSET('Sanitation Data'!$G$10,0,10*ROW('Sanitation Data'!G118))),'Data Summary'!DB124="Yes"),OFFSET('Sanitation Data'!$G$10,0,10*ROW('Sanitation Data'!G118)),NA())</f>
        <v>#N/A</v>
      </c>
      <c r="AN124" s="521" t="e">
        <f ca="1">+IF(AND(ISNUMBER(OFFSET('Sanitation Data'!$G$11,0,10*ROW('Sanitation Data'!G118))),'Data Summary'!DC124="Yes"),OFFSET('Sanitation Data'!$G$11,0,10*ROW('Sanitation Data'!G118)),NA())</f>
        <v>#N/A</v>
      </c>
      <c r="AO124" s="521" t="e">
        <f ca="1">+IF(AND(ISNUMBER(OFFSET('Sanitation Data'!$G$12,0,10*ROW('Sanitation Data'!G118))),'Data Summary'!DD124="Yes"),OFFSET('Sanitation Data'!$G$12,0,10*ROW('Sanitation Data'!G118)),NA())</f>
        <v>#N/A</v>
      </c>
      <c r="AP124" s="521" t="e">
        <f ca="1">+IF(AND(ISNUMBER(OFFSET('Sanitation Data'!$H$4,0,10*ROW('Sanitation Data'!H118))),'Data Summary'!DE124="Yes"),100-OFFSET('Sanitation Data'!$H$4,0,10*ROW('Sanitation Data'!H118)),NA())</f>
        <v>#N/A</v>
      </c>
      <c r="AQ124" s="521" t="e">
        <f ca="1">+IF(AND(ISNUMBER(OFFSET('Sanitation Data'!$H$6,0,10*ROW('Sanitation Data'!H118))),'Data Summary'!DF124="Yes"),OFFSET('Sanitation Data'!$H$6,0,10*ROW('Sanitation Data'!H118)),NA())</f>
        <v>#N/A</v>
      </c>
      <c r="AR124" s="521" t="e">
        <f ca="1">+IF(AND(ISNUMBER(OFFSET('Sanitation Data'!$H$10,0,10*ROW('Sanitation Data'!H118))),'Data Summary'!DG124="Yes"),OFFSET('Sanitation Data'!$H$10,0,10*ROW('Sanitation Data'!H118)),NA())</f>
        <v>#N/A</v>
      </c>
      <c r="AS124" s="521" t="e">
        <f ca="1">+IF(AND(ISNUMBER(OFFSET('Sanitation Data'!$H$11,0,10*ROW('Sanitation Data'!H118))),'Data Summary'!DH124="Yes"),OFFSET('Sanitation Data'!$H$11,0,10*ROW('Sanitation Data'!H118)),NA())</f>
        <v>#N/A</v>
      </c>
      <c r="AT124" s="521" t="e">
        <f ca="1">+IF(AND(ISNUMBER(OFFSET('Sanitation Data'!$H$12,0,10*ROW('Sanitation Data'!H118))),'Data Summary'!DI124="Yes"),OFFSET('Sanitation Data'!$H$12,0,10*ROW('Sanitation Data'!H118)),NA())</f>
        <v>#N/A</v>
      </c>
      <c r="AU124" s="521" t="e">
        <f ca="1">+IF(AND(ISNUMBER(OFFSET('Sanitation Data'!$I$4,0,10*ROW('Sanitation Data'!I118))),'Data Summary'!DJ124="Yes"),100-OFFSET('Sanitation Data'!$I$4,0,10*ROW('Sanitation Data'!I118)),NA())</f>
        <v>#N/A</v>
      </c>
      <c r="AV124" s="521" t="e">
        <f ca="1">+IF(AND(ISNUMBER(OFFSET('Sanitation Data'!$I$6,0,10*ROW('Sanitation Data'!I118))),'Data Summary'!DK124="Yes"),OFFSET('Sanitation Data'!$I$6,0,10*ROW('Sanitation Data'!I118)),NA())</f>
        <v>#N/A</v>
      </c>
      <c r="AW124" s="521" t="e">
        <f ca="1">+IF(AND(ISNUMBER(OFFSET('Sanitation Data'!$I$10,0,10*ROW('Sanitation Data'!I118))),'Data Summary'!DL124="Yes"),OFFSET('Sanitation Data'!$I$10,0,10*ROW('Sanitation Data'!I118)),NA())</f>
        <v>#N/A</v>
      </c>
      <c r="AX124" s="521" t="e">
        <f ca="1">+IF(AND(ISNUMBER(OFFSET('Sanitation Data'!$I$11,0,10*ROW('Sanitation Data'!I118))),'Data Summary'!DM124="Yes"),OFFSET('Sanitation Data'!$I$11,0,10*ROW('Sanitation Data'!I118)),NA())</f>
        <v>#N/A</v>
      </c>
      <c r="AY124" s="521" t="e">
        <f ca="1">+IF(AND(ISNUMBER(OFFSET('Sanitation Data'!$I$12,0,10*ROW('Sanitation Data'!I118))),'Data Summary'!DN124="Yes"),OFFSET('Sanitation Data'!$I$12,0,10*ROW('Sanitation Data'!I118)),NA())</f>
        <v>#N/A</v>
      </c>
      <c r="AZ124" s="522" t="e">
        <f ca="1">+IF(AND(ISNUMBER(OFFSET('Hygiene Data'!$D$5,0,10*ROW('Hygiene Data'!D118))),'Data Summary'!DO124="Yes"),OFFSET('Hygiene Data'!$D$5,0,10*ROW('Hygiene Data'!D118)),NA())</f>
        <v>#N/A</v>
      </c>
      <c r="BA124" s="522" t="e">
        <f ca="1">+IF(AND(ISNUMBER(OFFSET('Hygiene Data'!$D$7,0,10*ROW('Hygiene Data'!D118))),'Data Summary'!DP124="Yes"),OFFSET('Hygiene Data'!$D$7,0,10*ROW('Hygiene Data'!D118)),NA())</f>
        <v>#N/A</v>
      </c>
      <c r="BB124" s="522" t="e">
        <f ca="1">+IF(AND(ISNUMBER(OFFSET('Hygiene Data'!$D$9,0,10*ROW('Hygiene Data'!D118))),'Data Summary'!DQ124="Yes"),OFFSET('Hygiene Data'!$D$9,0,10*ROW('Hygiene Data'!D118)),NA())</f>
        <v>#N/A</v>
      </c>
      <c r="BC124" s="522" t="e">
        <f ca="1">+IF(AND(ISNUMBER(OFFSET('Hygiene Data'!$E$5,0,10*ROW('Hygiene Data'!E118))),'Data Summary'!DR124="Yes"),OFFSET('Hygiene Data'!$E$5,0,10*ROW('Hygiene Data'!E118)),NA())</f>
        <v>#N/A</v>
      </c>
      <c r="BD124" s="522" t="e">
        <f ca="1">+IF(AND(ISNUMBER(OFFSET('Hygiene Data'!$E$7,0,10*ROW('Hygiene Data'!E118))),'Data Summary'!DS124="Yes"),OFFSET('Hygiene Data'!$E$7,0,10*ROW('Hygiene Data'!E118)),NA())</f>
        <v>#N/A</v>
      </c>
      <c r="BE124" s="522" t="e">
        <f ca="1">+IF(AND(ISNUMBER(OFFSET('Hygiene Data'!$E$9,0,10*ROW('Hygiene Data'!E118))),'Data Summary'!DT124="Yes"),OFFSET('Hygiene Data'!$E$9,0,10*ROW('Hygiene Data'!E118)),NA())</f>
        <v>#N/A</v>
      </c>
      <c r="BF124" s="522" t="e">
        <f ca="1">+IF(AND(ISNUMBER(OFFSET('Hygiene Data'!$F$5,0,10*ROW('Hygiene Data'!F118))),'Data Summary'!DU124="Yes"),OFFSET('Hygiene Data'!$F$5,0,10*ROW('Hygiene Data'!F118)),NA())</f>
        <v>#N/A</v>
      </c>
      <c r="BG124" s="522" t="e">
        <f ca="1">+IF(AND(ISNUMBER(OFFSET('Hygiene Data'!$F$7,0,10*ROW('Hygiene Data'!F118))),'Data Summary'!DV124="Yes"),OFFSET('Hygiene Data'!$F$7,0,10*ROW('Hygiene Data'!F118)),NA())</f>
        <v>#N/A</v>
      </c>
      <c r="BH124" s="522" t="e">
        <f ca="1">+IF(AND(ISNUMBER(OFFSET('Hygiene Data'!$F$9,0,10*ROW('Hygiene Data'!F118))),'Data Summary'!DW124="Yes"),OFFSET('Hygiene Data'!$F$9,0,10*ROW('Hygiene Data'!F118)),NA())</f>
        <v>#N/A</v>
      </c>
      <c r="BI124" s="522" t="e">
        <f ca="1">+IF(AND(ISNUMBER(OFFSET('Hygiene Data'!$G$5,0,10*ROW('Hygiene Data'!G118))),'Data Summary'!DX124="Yes"),OFFSET('Hygiene Data'!$G$5,0,10*ROW('Hygiene Data'!G118)),NA())</f>
        <v>#N/A</v>
      </c>
      <c r="BJ124" s="522" t="e">
        <f ca="1">+IF(AND(ISNUMBER(OFFSET('Hygiene Data'!$G$7,0,10*ROW('Hygiene Data'!G118))),'Data Summary'!DY124="Yes"),OFFSET('Hygiene Data'!$G$7,0,10*ROW('Hygiene Data'!G118)),NA())</f>
        <v>#N/A</v>
      </c>
      <c r="BK124" s="522" t="e">
        <f ca="1">+IF(AND(ISNUMBER(OFFSET('Hygiene Data'!$G$9,0,10*ROW('Hygiene Data'!G118))),'Data Summary'!DZ124="Yes"),OFFSET('Hygiene Data'!$G$9,0,10*ROW('Hygiene Data'!G118)),NA())</f>
        <v>#N/A</v>
      </c>
      <c r="BL124" s="522" t="e">
        <f ca="1">+IF(AND(ISNUMBER(OFFSET('Hygiene Data'!$H$5,0,10*ROW('Hygiene Data'!H118))),'Data Summary'!EA124="Yes"),OFFSET('Hygiene Data'!$H$5,0,10*ROW('Hygiene Data'!H118)),NA())</f>
        <v>#N/A</v>
      </c>
      <c r="BM124" s="522" t="e">
        <f ca="1">+IF(AND(ISNUMBER(OFFSET('Hygiene Data'!$H$7,0,10*ROW('Hygiene Data'!H118))),'Data Summary'!EB124="Yes"),OFFSET('Hygiene Data'!$H$7,0,10*ROW('Hygiene Data'!H118)),NA())</f>
        <v>#N/A</v>
      </c>
      <c r="BN124" s="522" t="e">
        <f ca="1">+IF(AND(ISNUMBER(OFFSET('Hygiene Data'!$H$9,0,10*ROW('Hygiene Data'!H118))),'Data Summary'!EC124="Yes"),OFFSET('Hygiene Data'!$H$9,0,10*ROW('Hygiene Data'!H118)),NA())</f>
        <v>#N/A</v>
      </c>
      <c r="BO124" s="522" t="e">
        <f ca="1">+IF(AND(ISNUMBER(OFFSET('Hygiene Data'!$I$5,0,10*ROW('Hygiene Data'!I118))),'Data Summary'!ED124="Yes"),OFFSET('Hygiene Data'!$I$5,0,10*ROW('Hygiene Data'!I118)),NA())</f>
        <v>#N/A</v>
      </c>
      <c r="BP124" s="522" t="e">
        <f ca="1">+IF(AND(ISNUMBER(OFFSET('Hygiene Data'!$I$7,0,10*ROW('Hygiene Data'!I118))),'Data Summary'!EE124="Yes"),OFFSET('Hygiene Data'!$I$7,0,10*ROW('Hygiene Data'!I118)),NA())</f>
        <v>#N/A</v>
      </c>
      <c r="BQ124" s="522" t="e">
        <f ca="1">+IF(AND(ISNUMBER(OFFSET('Hygiene Data'!$I$9,0,10*ROW('Hygiene Data'!I118))),'Data Summary'!EF124="Yes"),OFFSET('Hygiene Data'!$I$9,0,10*ROW('Hygiene Data'!I118)),NA())</f>
        <v>#N/A</v>
      </c>
    </row>
    <row r="125" spans="1:69" x14ac:dyDescent="0.25">
      <c r="A125" s="518" t="e">
        <f ca="1">+RIGHT('Data Summary'!A125,LEN('Data Summary'!A125)-9)</f>
        <v>#VALUE!</v>
      </c>
      <c r="B125" s="492" t="str">
        <f ca="1">+IF(ISTEXT('Data Summary'!B125),'Data Summary'!B125,"")</f>
        <v/>
      </c>
      <c r="C125" s="519" t="e">
        <f ca="1">+VALUE('Data Summary'!C125)</f>
        <v>#VALUE!</v>
      </c>
      <c r="D125" s="520" t="e">
        <f ca="1">+IF(AND(ISNUMBER(OFFSET('Water Data'!$D$4,0,10*ROW('Water Data'!D119))),'Data Summary'!BS125="Yes"),100-OFFSET('Water Data'!$D$4,0,10*ROW('Water Data'!D119)),NA())</f>
        <v>#N/A</v>
      </c>
      <c r="E125" s="520" t="e">
        <f ca="1">+IF(AND(ISNUMBER(OFFSET('Water Data'!$D$6,0,10*ROW('Water Data'!D119))),'Data Summary'!BT125="Yes"),OFFSET('Water Data'!$D$6,0,10*ROW('Water Data'!D119)),NA())</f>
        <v>#N/A</v>
      </c>
      <c r="F125" s="520" t="e">
        <f ca="1">+IF(AND(ISNUMBER(OFFSET('Water Data'!$D$9,0,10*ROW('Water Data'!D119))),'Data Summary'!BU125="Yes"),OFFSET('Water Data'!$D$9,0,10*ROW('Water Data'!D119)),NA())</f>
        <v>#N/A</v>
      </c>
      <c r="G125" s="520" t="e">
        <f ca="1">+IF(AND(ISNUMBER(OFFSET('Water Data'!$E$4,0,10*ROW('Water Data'!E119))),'Data Summary'!BV125="Yes"),100-OFFSET('Water Data'!$E$4,0,10*ROW('Water Data'!E119)),NA())</f>
        <v>#N/A</v>
      </c>
      <c r="H125" s="520" t="e">
        <f ca="1">+IF(AND(ISNUMBER(OFFSET('Water Data'!$E$6,0,10*ROW('Water Data'!E119))),'Data Summary'!BW125="Yes"),OFFSET('Water Data'!$E$6,0,10*ROW('Water Data'!E119)),NA())</f>
        <v>#N/A</v>
      </c>
      <c r="I125" s="520" t="e">
        <f ca="1">+IF(AND(ISNUMBER(OFFSET('Water Data'!$E$9,0,10*ROW('Water Data'!E119))),'Data Summary'!BX125="Yes"),OFFSET('Water Data'!$E$9,0,10*ROW('Water Data'!E119)),NA())</f>
        <v>#N/A</v>
      </c>
      <c r="J125" s="520" t="e">
        <f ca="1">+IF(AND(ISNUMBER(OFFSET('Water Data'!$F$4,0,10*ROW('Water Data'!F119))),'Data Summary'!BY125="Yes"),100-OFFSET('Water Data'!$F$4,0,10*ROW('Water Data'!F119)),NA())</f>
        <v>#N/A</v>
      </c>
      <c r="K125" s="520" t="e">
        <f ca="1">+IF(AND(ISNUMBER(OFFSET('Water Data'!$F$6,0,10*ROW('Water Data'!F119))),'Data Summary'!BZ125="Yes"),OFFSET('Water Data'!$F$6,0,10*ROW('Water Data'!F119)),NA())</f>
        <v>#N/A</v>
      </c>
      <c r="L125" s="520" t="e">
        <f ca="1">+IF(AND(ISNUMBER(OFFSET('Water Data'!$F$9,0,10*ROW('Water Data'!F119))),'Data Summary'!CA125="Yes"),OFFSET('Water Data'!$F$9,0,10*ROW('Water Data'!F119)),NA())</f>
        <v>#N/A</v>
      </c>
      <c r="M125" s="520" t="e">
        <f ca="1">+IF(AND(ISNUMBER(OFFSET('Water Data'!$G$4,0,10*ROW('Water Data'!G119))),'Data Summary'!CB125="Yes"),100-OFFSET('Water Data'!$G$4,0,10*ROW('Water Data'!G119)),NA())</f>
        <v>#N/A</v>
      </c>
      <c r="N125" s="520" t="e">
        <f ca="1">+IF(AND(ISNUMBER(OFFSET('Water Data'!$G$6,0,10*ROW('Water Data'!G119))),'Data Summary'!CC125="Yes"),OFFSET('Water Data'!$G$6,0,10*ROW('Water Data'!G119)),NA())</f>
        <v>#N/A</v>
      </c>
      <c r="O125" s="520" t="e">
        <f ca="1">+IF(AND(ISNUMBER(OFFSET('Water Data'!$G$9,0,10*ROW('Water Data'!G119))),'Data Summary'!CD125="Yes"),OFFSET('Water Data'!$G$9,0,10*ROW('Water Data'!G119)),NA())</f>
        <v>#N/A</v>
      </c>
      <c r="P125" s="520" t="e">
        <f ca="1">+IF(AND(ISNUMBER(OFFSET('Water Data'!$H$4,0,10*ROW('Water Data'!H119))),'Data Summary'!CE125="Yes"),100-OFFSET('Water Data'!$H$4,0,10*ROW('Water Data'!H119)),NA())</f>
        <v>#N/A</v>
      </c>
      <c r="Q125" s="520" t="e">
        <f ca="1">+IF(AND(ISNUMBER(OFFSET('Water Data'!$H$6,0,10*ROW('Water Data'!H119))),'Data Summary'!CF125="Yes"),OFFSET('Water Data'!$H$6,0,10*ROW('Water Data'!H119)),NA())</f>
        <v>#N/A</v>
      </c>
      <c r="R125" s="520" t="e">
        <f ca="1">+IF(AND(ISNUMBER(OFFSET('Water Data'!$H$9,0,10*ROW('Water Data'!H119))),'Data Summary'!CG125="Yes"),OFFSET('Water Data'!$H$9,0,10*ROW('Water Data'!H119)),NA())</f>
        <v>#N/A</v>
      </c>
      <c r="S125" s="520" t="e">
        <f ca="1">+IF(AND(ISNUMBER(OFFSET('Water Data'!$I$4,0,10*ROW('Water Data'!I119))),'Data Summary'!CH125="Yes"),100-OFFSET('Water Data'!$I$4,0,10*ROW('Water Data'!I119)),NA())</f>
        <v>#N/A</v>
      </c>
      <c r="T125" s="520" t="e">
        <f ca="1">+IF(AND(ISNUMBER(OFFSET('Water Data'!$I$6,0,10*ROW('Water Data'!I119))),'Data Summary'!CI125="Yes"),OFFSET('Water Data'!$I$6,0,10*ROW('Water Data'!I119)),NA())</f>
        <v>#N/A</v>
      </c>
      <c r="U125" s="520" t="e">
        <f ca="1">+IF(AND(ISNUMBER(OFFSET('Water Data'!$I$9,0,10*ROW('Water Data'!I119))),'Data Summary'!CJ125="Yes"),OFFSET('Water Data'!$I$9,0,10*ROW('Water Data'!I119)),NA())</f>
        <v>#N/A</v>
      </c>
      <c r="V125" s="521" t="e">
        <f ca="1">+IF(AND(ISNUMBER(OFFSET('Sanitation Data'!$D$4,0,10*ROW('Sanitation Data'!D119))),'Data Summary'!CK125="Yes"),100-OFFSET('Sanitation Data'!$D$4,0,10*ROW('Sanitation Data'!D119)),NA())</f>
        <v>#N/A</v>
      </c>
      <c r="W125" s="521" t="e">
        <f ca="1">+IF(AND(ISNUMBER(OFFSET('Sanitation Data'!$D$6,0,10*ROW('Sanitation Data'!D119))),'Data Summary'!CL125="Yes"),OFFSET('Sanitation Data'!$D$6,0,10*ROW('Sanitation Data'!D119)),NA())</f>
        <v>#N/A</v>
      </c>
      <c r="X125" s="521" t="e">
        <f ca="1">+IF(AND(ISNUMBER(OFFSET('Sanitation Data'!$D$10,0,10*ROW('Sanitation Data'!D119))),'Data Summary'!CM125="Yes"),OFFSET('Sanitation Data'!$D$10,0,10*ROW('Sanitation Data'!D119)),NA())</f>
        <v>#N/A</v>
      </c>
      <c r="Y125" s="521" t="e">
        <f ca="1">+IF(AND(ISNUMBER(OFFSET('Sanitation Data'!$D$11,0,10*ROW('Sanitation Data'!D119))),'Data Summary'!CN125="Yes"),OFFSET('Sanitation Data'!$D$11,0,10*ROW('Sanitation Data'!D119)),NA())</f>
        <v>#N/A</v>
      </c>
      <c r="Z125" s="521" t="e">
        <f ca="1">+IF(AND(ISNUMBER(OFFSET('Sanitation Data'!$D$12,0,10*ROW('Sanitation Data'!D119))),'Data Summary'!CO125="Yes"),OFFSET('Sanitation Data'!$D$12,0,10*ROW('Sanitation Data'!D119)),NA())</f>
        <v>#N/A</v>
      </c>
      <c r="AA125" s="521" t="e">
        <f ca="1">+IF(AND(ISNUMBER(OFFSET('Sanitation Data'!$E$4,0,10*ROW('Sanitation Data'!E119))),'Data Summary'!CP125="Yes"),100-OFFSET('Sanitation Data'!$E$4,0,10*ROW('Sanitation Data'!E119)),NA())</f>
        <v>#N/A</v>
      </c>
      <c r="AB125" s="521" t="e">
        <f ca="1">+IF(AND(ISNUMBER(OFFSET('Sanitation Data'!$E$6,0,10*ROW('Sanitation Data'!E119))),'Data Summary'!CQ125="Yes"),OFFSET('Sanitation Data'!$E$6,0,10*ROW('Sanitation Data'!E119)),NA())</f>
        <v>#N/A</v>
      </c>
      <c r="AC125" s="521" t="e">
        <f ca="1">+IF(AND(ISNUMBER(OFFSET('Sanitation Data'!$E$10,0,10*ROW('Sanitation Data'!E119))),'Data Summary'!CR125="Yes"),OFFSET('Sanitation Data'!$E$10,0,10*ROW('Sanitation Data'!E119)),NA())</f>
        <v>#N/A</v>
      </c>
      <c r="AD125" s="521" t="e">
        <f ca="1">+IF(AND(ISNUMBER(OFFSET('Sanitation Data'!$E$11,0,10*ROW('Sanitation Data'!E119))),'Data Summary'!CS125="Yes"),OFFSET('Sanitation Data'!$E$11,0,10*ROW('Sanitation Data'!E119)),NA())</f>
        <v>#N/A</v>
      </c>
      <c r="AE125" s="521" t="e">
        <f ca="1">+IF(AND(ISNUMBER(OFFSET('Sanitation Data'!$E$12,0,10*ROW('Sanitation Data'!E119))),'Data Summary'!CT125="Yes"),OFFSET('Sanitation Data'!$E$12,0,10*ROW('Sanitation Data'!E119)),NA())</f>
        <v>#N/A</v>
      </c>
      <c r="AF125" s="521" t="e">
        <f ca="1">+IF(AND(ISNUMBER(OFFSET('Sanitation Data'!$F$4,0,10*ROW('Sanitation Data'!F119))),'Data Summary'!CU125="Yes"),100-OFFSET('Sanitation Data'!$F$4,0,10*ROW('Sanitation Data'!F119)),NA())</f>
        <v>#N/A</v>
      </c>
      <c r="AG125" s="521" t="e">
        <f ca="1">+IF(AND(ISNUMBER(OFFSET('Sanitation Data'!$F$6,0,10*ROW('Sanitation Data'!F119))),'Data Summary'!CV125="Yes"),OFFSET('Sanitation Data'!$F$6,0,10*ROW('Sanitation Data'!F119)),NA())</f>
        <v>#N/A</v>
      </c>
      <c r="AH125" s="521" t="e">
        <f ca="1">+IF(AND(ISNUMBER(OFFSET('Sanitation Data'!$F$10,0,10*ROW('Sanitation Data'!F119))),'Data Summary'!CW125="Yes"),OFFSET('Sanitation Data'!$F$10,0,10*ROW('Sanitation Data'!F119)),NA())</f>
        <v>#N/A</v>
      </c>
      <c r="AI125" s="521" t="e">
        <f ca="1">+IF(AND(ISNUMBER(OFFSET('Sanitation Data'!$F$11,0,10*ROW('Sanitation Data'!F119))),'Data Summary'!CX125="Yes"),OFFSET('Sanitation Data'!$F$11,0,10*ROW('Sanitation Data'!F119)),NA())</f>
        <v>#N/A</v>
      </c>
      <c r="AJ125" s="521" t="e">
        <f ca="1">+IF(AND(ISNUMBER(OFFSET('Sanitation Data'!$F$12,0,10*ROW('Sanitation Data'!F119))),'Data Summary'!CY125="Yes"),OFFSET('Sanitation Data'!$F$12,0,10*ROW('Sanitation Data'!F119)),NA())</f>
        <v>#N/A</v>
      </c>
      <c r="AK125" s="521" t="e">
        <f ca="1">+IF(AND(ISNUMBER(OFFSET('Sanitation Data'!$G$4,0,10*ROW('Sanitation Data'!G119))),'Data Summary'!CZ125="Yes"),100-OFFSET('Sanitation Data'!$G$4,0,10*ROW('Sanitation Data'!G119)),NA())</f>
        <v>#N/A</v>
      </c>
      <c r="AL125" s="521" t="e">
        <f ca="1">+IF(AND(ISNUMBER(OFFSET('Sanitation Data'!$G$6,0,10*ROW('Sanitation Data'!G119))),'Data Summary'!DA125="Yes"),OFFSET('Sanitation Data'!$G$6,0,10*ROW('Sanitation Data'!G119)),NA())</f>
        <v>#N/A</v>
      </c>
      <c r="AM125" s="521" t="e">
        <f ca="1">+IF(AND(ISNUMBER(OFFSET('Sanitation Data'!$G$10,0,10*ROW('Sanitation Data'!G119))),'Data Summary'!DB125="Yes"),OFFSET('Sanitation Data'!$G$10,0,10*ROW('Sanitation Data'!G119)),NA())</f>
        <v>#N/A</v>
      </c>
      <c r="AN125" s="521" t="e">
        <f ca="1">+IF(AND(ISNUMBER(OFFSET('Sanitation Data'!$G$11,0,10*ROW('Sanitation Data'!G119))),'Data Summary'!DC125="Yes"),OFFSET('Sanitation Data'!$G$11,0,10*ROW('Sanitation Data'!G119)),NA())</f>
        <v>#N/A</v>
      </c>
      <c r="AO125" s="521" t="e">
        <f ca="1">+IF(AND(ISNUMBER(OFFSET('Sanitation Data'!$G$12,0,10*ROW('Sanitation Data'!G119))),'Data Summary'!DD125="Yes"),OFFSET('Sanitation Data'!$G$12,0,10*ROW('Sanitation Data'!G119)),NA())</f>
        <v>#N/A</v>
      </c>
      <c r="AP125" s="521" t="e">
        <f ca="1">+IF(AND(ISNUMBER(OFFSET('Sanitation Data'!$H$4,0,10*ROW('Sanitation Data'!H119))),'Data Summary'!DE125="Yes"),100-OFFSET('Sanitation Data'!$H$4,0,10*ROW('Sanitation Data'!H119)),NA())</f>
        <v>#N/A</v>
      </c>
      <c r="AQ125" s="521" t="e">
        <f ca="1">+IF(AND(ISNUMBER(OFFSET('Sanitation Data'!$H$6,0,10*ROW('Sanitation Data'!H119))),'Data Summary'!DF125="Yes"),OFFSET('Sanitation Data'!$H$6,0,10*ROW('Sanitation Data'!H119)),NA())</f>
        <v>#N/A</v>
      </c>
      <c r="AR125" s="521" t="e">
        <f ca="1">+IF(AND(ISNUMBER(OFFSET('Sanitation Data'!$H$10,0,10*ROW('Sanitation Data'!H119))),'Data Summary'!DG125="Yes"),OFFSET('Sanitation Data'!$H$10,0,10*ROW('Sanitation Data'!H119)),NA())</f>
        <v>#N/A</v>
      </c>
      <c r="AS125" s="521" t="e">
        <f ca="1">+IF(AND(ISNUMBER(OFFSET('Sanitation Data'!$H$11,0,10*ROW('Sanitation Data'!H119))),'Data Summary'!DH125="Yes"),OFFSET('Sanitation Data'!$H$11,0,10*ROW('Sanitation Data'!H119)),NA())</f>
        <v>#N/A</v>
      </c>
      <c r="AT125" s="521" t="e">
        <f ca="1">+IF(AND(ISNUMBER(OFFSET('Sanitation Data'!$H$12,0,10*ROW('Sanitation Data'!H119))),'Data Summary'!DI125="Yes"),OFFSET('Sanitation Data'!$H$12,0,10*ROW('Sanitation Data'!H119)),NA())</f>
        <v>#N/A</v>
      </c>
      <c r="AU125" s="521" t="e">
        <f ca="1">+IF(AND(ISNUMBER(OFFSET('Sanitation Data'!$I$4,0,10*ROW('Sanitation Data'!I119))),'Data Summary'!DJ125="Yes"),100-OFFSET('Sanitation Data'!$I$4,0,10*ROW('Sanitation Data'!I119)),NA())</f>
        <v>#N/A</v>
      </c>
      <c r="AV125" s="521" t="e">
        <f ca="1">+IF(AND(ISNUMBER(OFFSET('Sanitation Data'!$I$6,0,10*ROW('Sanitation Data'!I119))),'Data Summary'!DK125="Yes"),OFFSET('Sanitation Data'!$I$6,0,10*ROW('Sanitation Data'!I119)),NA())</f>
        <v>#N/A</v>
      </c>
      <c r="AW125" s="521" t="e">
        <f ca="1">+IF(AND(ISNUMBER(OFFSET('Sanitation Data'!$I$10,0,10*ROW('Sanitation Data'!I119))),'Data Summary'!DL125="Yes"),OFFSET('Sanitation Data'!$I$10,0,10*ROW('Sanitation Data'!I119)),NA())</f>
        <v>#N/A</v>
      </c>
      <c r="AX125" s="521" t="e">
        <f ca="1">+IF(AND(ISNUMBER(OFFSET('Sanitation Data'!$I$11,0,10*ROW('Sanitation Data'!I119))),'Data Summary'!DM125="Yes"),OFFSET('Sanitation Data'!$I$11,0,10*ROW('Sanitation Data'!I119)),NA())</f>
        <v>#N/A</v>
      </c>
      <c r="AY125" s="521" t="e">
        <f ca="1">+IF(AND(ISNUMBER(OFFSET('Sanitation Data'!$I$12,0,10*ROW('Sanitation Data'!I119))),'Data Summary'!DN125="Yes"),OFFSET('Sanitation Data'!$I$12,0,10*ROW('Sanitation Data'!I119)),NA())</f>
        <v>#N/A</v>
      </c>
      <c r="AZ125" s="522" t="e">
        <f ca="1">+IF(AND(ISNUMBER(OFFSET('Hygiene Data'!$D$5,0,10*ROW('Hygiene Data'!D119))),'Data Summary'!DO125="Yes"),OFFSET('Hygiene Data'!$D$5,0,10*ROW('Hygiene Data'!D119)),NA())</f>
        <v>#N/A</v>
      </c>
      <c r="BA125" s="522" t="e">
        <f ca="1">+IF(AND(ISNUMBER(OFFSET('Hygiene Data'!$D$7,0,10*ROW('Hygiene Data'!D119))),'Data Summary'!DP125="Yes"),OFFSET('Hygiene Data'!$D$7,0,10*ROW('Hygiene Data'!D119)),NA())</f>
        <v>#N/A</v>
      </c>
      <c r="BB125" s="522" t="e">
        <f ca="1">+IF(AND(ISNUMBER(OFFSET('Hygiene Data'!$D$9,0,10*ROW('Hygiene Data'!D119))),'Data Summary'!DQ125="Yes"),OFFSET('Hygiene Data'!$D$9,0,10*ROW('Hygiene Data'!D119)),NA())</f>
        <v>#N/A</v>
      </c>
      <c r="BC125" s="522" t="e">
        <f ca="1">+IF(AND(ISNUMBER(OFFSET('Hygiene Data'!$E$5,0,10*ROW('Hygiene Data'!E119))),'Data Summary'!DR125="Yes"),OFFSET('Hygiene Data'!$E$5,0,10*ROW('Hygiene Data'!E119)),NA())</f>
        <v>#N/A</v>
      </c>
      <c r="BD125" s="522" t="e">
        <f ca="1">+IF(AND(ISNUMBER(OFFSET('Hygiene Data'!$E$7,0,10*ROW('Hygiene Data'!E119))),'Data Summary'!DS125="Yes"),OFFSET('Hygiene Data'!$E$7,0,10*ROW('Hygiene Data'!E119)),NA())</f>
        <v>#N/A</v>
      </c>
      <c r="BE125" s="522" t="e">
        <f ca="1">+IF(AND(ISNUMBER(OFFSET('Hygiene Data'!$E$9,0,10*ROW('Hygiene Data'!E119))),'Data Summary'!DT125="Yes"),OFFSET('Hygiene Data'!$E$9,0,10*ROW('Hygiene Data'!E119)),NA())</f>
        <v>#N/A</v>
      </c>
      <c r="BF125" s="522" t="e">
        <f ca="1">+IF(AND(ISNUMBER(OFFSET('Hygiene Data'!$F$5,0,10*ROW('Hygiene Data'!F119))),'Data Summary'!DU125="Yes"),OFFSET('Hygiene Data'!$F$5,0,10*ROW('Hygiene Data'!F119)),NA())</f>
        <v>#N/A</v>
      </c>
      <c r="BG125" s="522" t="e">
        <f ca="1">+IF(AND(ISNUMBER(OFFSET('Hygiene Data'!$F$7,0,10*ROW('Hygiene Data'!F119))),'Data Summary'!DV125="Yes"),OFFSET('Hygiene Data'!$F$7,0,10*ROW('Hygiene Data'!F119)),NA())</f>
        <v>#N/A</v>
      </c>
      <c r="BH125" s="522" t="e">
        <f ca="1">+IF(AND(ISNUMBER(OFFSET('Hygiene Data'!$F$9,0,10*ROW('Hygiene Data'!F119))),'Data Summary'!DW125="Yes"),OFFSET('Hygiene Data'!$F$9,0,10*ROW('Hygiene Data'!F119)),NA())</f>
        <v>#N/A</v>
      </c>
      <c r="BI125" s="522" t="e">
        <f ca="1">+IF(AND(ISNUMBER(OFFSET('Hygiene Data'!$G$5,0,10*ROW('Hygiene Data'!G119))),'Data Summary'!DX125="Yes"),OFFSET('Hygiene Data'!$G$5,0,10*ROW('Hygiene Data'!G119)),NA())</f>
        <v>#N/A</v>
      </c>
      <c r="BJ125" s="522" t="e">
        <f ca="1">+IF(AND(ISNUMBER(OFFSET('Hygiene Data'!$G$7,0,10*ROW('Hygiene Data'!G119))),'Data Summary'!DY125="Yes"),OFFSET('Hygiene Data'!$G$7,0,10*ROW('Hygiene Data'!G119)),NA())</f>
        <v>#N/A</v>
      </c>
      <c r="BK125" s="522" t="e">
        <f ca="1">+IF(AND(ISNUMBER(OFFSET('Hygiene Data'!$G$9,0,10*ROW('Hygiene Data'!G119))),'Data Summary'!DZ125="Yes"),OFFSET('Hygiene Data'!$G$9,0,10*ROW('Hygiene Data'!G119)),NA())</f>
        <v>#N/A</v>
      </c>
      <c r="BL125" s="522" t="e">
        <f ca="1">+IF(AND(ISNUMBER(OFFSET('Hygiene Data'!$H$5,0,10*ROW('Hygiene Data'!H119))),'Data Summary'!EA125="Yes"),OFFSET('Hygiene Data'!$H$5,0,10*ROW('Hygiene Data'!H119)),NA())</f>
        <v>#N/A</v>
      </c>
      <c r="BM125" s="522" t="e">
        <f ca="1">+IF(AND(ISNUMBER(OFFSET('Hygiene Data'!$H$7,0,10*ROW('Hygiene Data'!H119))),'Data Summary'!EB125="Yes"),OFFSET('Hygiene Data'!$H$7,0,10*ROW('Hygiene Data'!H119)),NA())</f>
        <v>#N/A</v>
      </c>
      <c r="BN125" s="522" t="e">
        <f ca="1">+IF(AND(ISNUMBER(OFFSET('Hygiene Data'!$H$9,0,10*ROW('Hygiene Data'!H119))),'Data Summary'!EC125="Yes"),OFFSET('Hygiene Data'!$H$9,0,10*ROW('Hygiene Data'!H119)),NA())</f>
        <v>#N/A</v>
      </c>
      <c r="BO125" s="522" t="e">
        <f ca="1">+IF(AND(ISNUMBER(OFFSET('Hygiene Data'!$I$5,0,10*ROW('Hygiene Data'!I119))),'Data Summary'!ED125="Yes"),OFFSET('Hygiene Data'!$I$5,0,10*ROW('Hygiene Data'!I119)),NA())</f>
        <v>#N/A</v>
      </c>
      <c r="BP125" s="522" t="e">
        <f ca="1">+IF(AND(ISNUMBER(OFFSET('Hygiene Data'!$I$7,0,10*ROW('Hygiene Data'!I119))),'Data Summary'!EE125="Yes"),OFFSET('Hygiene Data'!$I$7,0,10*ROW('Hygiene Data'!I119)),NA())</f>
        <v>#N/A</v>
      </c>
      <c r="BQ125" s="522" t="e">
        <f ca="1">+IF(AND(ISNUMBER(OFFSET('Hygiene Data'!$I$9,0,10*ROW('Hygiene Data'!I119))),'Data Summary'!EF125="Yes"),OFFSET('Hygiene Data'!$I$9,0,10*ROW('Hygiene Data'!I119)),NA())</f>
        <v>#N/A</v>
      </c>
    </row>
    <row r="126" spans="1:69" x14ac:dyDescent="0.25">
      <c r="A126" s="518" t="e">
        <f ca="1">+RIGHT('Data Summary'!A126,LEN('Data Summary'!A126)-9)</f>
        <v>#VALUE!</v>
      </c>
      <c r="B126" s="492" t="str">
        <f ca="1">+IF(ISTEXT('Data Summary'!B126),'Data Summary'!B126,"")</f>
        <v/>
      </c>
      <c r="C126" s="519" t="e">
        <f ca="1">+VALUE('Data Summary'!C126)</f>
        <v>#VALUE!</v>
      </c>
      <c r="D126" s="520" t="e">
        <f ca="1">+IF(AND(ISNUMBER(OFFSET('Water Data'!$D$4,0,10*ROW('Water Data'!D120))),'Data Summary'!BS126="Yes"),100-OFFSET('Water Data'!$D$4,0,10*ROW('Water Data'!D120)),NA())</f>
        <v>#N/A</v>
      </c>
      <c r="E126" s="520" t="e">
        <f ca="1">+IF(AND(ISNUMBER(OFFSET('Water Data'!$D$6,0,10*ROW('Water Data'!D120))),'Data Summary'!BT126="Yes"),OFFSET('Water Data'!$D$6,0,10*ROW('Water Data'!D120)),NA())</f>
        <v>#N/A</v>
      </c>
      <c r="F126" s="520" t="e">
        <f ca="1">+IF(AND(ISNUMBER(OFFSET('Water Data'!$D$9,0,10*ROW('Water Data'!D120))),'Data Summary'!BU126="Yes"),OFFSET('Water Data'!$D$9,0,10*ROW('Water Data'!D120)),NA())</f>
        <v>#N/A</v>
      </c>
      <c r="G126" s="520" t="e">
        <f ca="1">+IF(AND(ISNUMBER(OFFSET('Water Data'!$E$4,0,10*ROW('Water Data'!E120))),'Data Summary'!BV126="Yes"),100-OFFSET('Water Data'!$E$4,0,10*ROW('Water Data'!E120)),NA())</f>
        <v>#N/A</v>
      </c>
      <c r="H126" s="520" t="e">
        <f ca="1">+IF(AND(ISNUMBER(OFFSET('Water Data'!$E$6,0,10*ROW('Water Data'!E120))),'Data Summary'!BW126="Yes"),OFFSET('Water Data'!$E$6,0,10*ROW('Water Data'!E120)),NA())</f>
        <v>#N/A</v>
      </c>
      <c r="I126" s="520" t="e">
        <f ca="1">+IF(AND(ISNUMBER(OFFSET('Water Data'!$E$9,0,10*ROW('Water Data'!E120))),'Data Summary'!BX126="Yes"),OFFSET('Water Data'!$E$9,0,10*ROW('Water Data'!E120)),NA())</f>
        <v>#N/A</v>
      </c>
      <c r="J126" s="520" t="e">
        <f ca="1">+IF(AND(ISNUMBER(OFFSET('Water Data'!$F$4,0,10*ROW('Water Data'!F120))),'Data Summary'!BY126="Yes"),100-OFFSET('Water Data'!$F$4,0,10*ROW('Water Data'!F120)),NA())</f>
        <v>#N/A</v>
      </c>
      <c r="K126" s="520" t="e">
        <f ca="1">+IF(AND(ISNUMBER(OFFSET('Water Data'!$F$6,0,10*ROW('Water Data'!F120))),'Data Summary'!BZ126="Yes"),OFFSET('Water Data'!$F$6,0,10*ROW('Water Data'!F120)),NA())</f>
        <v>#N/A</v>
      </c>
      <c r="L126" s="520" t="e">
        <f ca="1">+IF(AND(ISNUMBER(OFFSET('Water Data'!$F$9,0,10*ROW('Water Data'!F120))),'Data Summary'!CA126="Yes"),OFFSET('Water Data'!$F$9,0,10*ROW('Water Data'!F120)),NA())</f>
        <v>#N/A</v>
      </c>
      <c r="M126" s="520" t="e">
        <f ca="1">+IF(AND(ISNUMBER(OFFSET('Water Data'!$G$4,0,10*ROW('Water Data'!G120))),'Data Summary'!CB126="Yes"),100-OFFSET('Water Data'!$G$4,0,10*ROW('Water Data'!G120)),NA())</f>
        <v>#N/A</v>
      </c>
      <c r="N126" s="520" t="e">
        <f ca="1">+IF(AND(ISNUMBER(OFFSET('Water Data'!$G$6,0,10*ROW('Water Data'!G120))),'Data Summary'!CC126="Yes"),OFFSET('Water Data'!$G$6,0,10*ROW('Water Data'!G120)),NA())</f>
        <v>#N/A</v>
      </c>
      <c r="O126" s="520" t="e">
        <f ca="1">+IF(AND(ISNUMBER(OFFSET('Water Data'!$G$9,0,10*ROW('Water Data'!G120))),'Data Summary'!CD126="Yes"),OFFSET('Water Data'!$G$9,0,10*ROW('Water Data'!G120)),NA())</f>
        <v>#N/A</v>
      </c>
      <c r="P126" s="520" t="e">
        <f ca="1">+IF(AND(ISNUMBER(OFFSET('Water Data'!$H$4,0,10*ROW('Water Data'!H120))),'Data Summary'!CE126="Yes"),100-OFFSET('Water Data'!$H$4,0,10*ROW('Water Data'!H120)),NA())</f>
        <v>#N/A</v>
      </c>
      <c r="Q126" s="520" t="e">
        <f ca="1">+IF(AND(ISNUMBER(OFFSET('Water Data'!$H$6,0,10*ROW('Water Data'!H120))),'Data Summary'!CF126="Yes"),OFFSET('Water Data'!$H$6,0,10*ROW('Water Data'!H120)),NA())</f>
        <v>#N/A</v>
      </c>
      <c r="R126" s="520" t="e">
        <f ca="1">+IF(AND(ISNUMBER(OFFSET('Water Data'!$H$9,0,10*ROW('Water Data'!H120))),'Data Summary'!CG126="Yes"),OFFSET('Water Data'!$H$9,0,10*ROW('Water Data'!H120)),NA())</f>
        <v>#N/A</v>
      </c>
      <c r="S126" s="520" t="e">
        <f ca="1">+IF(AND(ISNUMBER(OFFSET('Water Data'!$I$4,0,10*ROW('Water Data'!I120))),'Data Summary'!CH126="Yes"),100-OFFSET('Water Data'!$I$4,0,10*ROW('Water Data'!I120)),NA())</f>
        <v>#N/A</v>
      </c>
      <c r="T126" s="520" t="e">
        <f ca="1">+IF(AND(ISNUMBER(OFFSET('Water Data'!$I$6,0,10*ROW('Water Data'!I120))),'Data Summary'!CI126="Yes"),OFFSET('Water Data'!$I$6,0,10*ROW('Water Data'!I120)),NA())</f>
        <v>#N/A</v>
      </c>
      <c r="U126" s="520" t="e">
        <f ca="1">+IF(AND(ISNUMBER(OFFSET('Water Data'!$I$9,0,10*ROW('Water Data'!I120))),'Data Summary'!CJ126="Yes"),OFFSET('Water Data'!$I$9,0,10*ROW('Water Data'!I120)),NA())</f>
        <v>#N/A</v>
      </c>
      <c r="V126" s="521" t="e">
        <f ca="1">+IF(AND(ISNUMBER(OFFSET('Sanitation Data'!$D$4,0,10*ROW('Sanitation Data'!D120))),'Data Summary'!CK126="Yes"),100-OFFSET('Sanitation Data'!$D$4,0,10*ROW('Sanitation Data'!D120)),NA())</f>
        <v>#N/A</v>
      </c>
      <c r="W126" s="521" t="e">
        <f ca="1">+IF(AND(ISNUMBER(OFFSET('Sanitation Data'!$D$6,0,10*ROW('Sanitation Data'!D120))),'Data Summary'!CL126="Yes"),OFFSET('Sanitation Data'!$D$6,0,10*ROW('Sanitation Data'!D120)),NA())</f>
        <v>#N/A</v>
      </c>
      <c r="X126" s="521" t="e">
        <f ca="1">+IF(AND(ISNUMBER(OFFSET('Sanitation Data'!$D$10,0,10*ROW('Sanitation Data'!D120))),'Data Summary'!CM126="Yes"),OFFSET('Sanitation Data'!$D$10,0,10*ROW('Sanitation Data'!D120)),NA())</f>
        <v>#N/A</v>
      </c>
      <c r="Y126" s="521" t="e">
        <f ca="1">+IF(AND(ISNUMBER(OFFSET('Sanitation Data'!$D$11,0,10*ROW('Sanitation Data'!D120))),'Data Summary'!CN126="Yes"),OFFSET('Sanitation Data'!$D$11,0,10*ROW('Sanitation Data'!D120)),NA())</f>
        <v>#N/A</v>
      </c>
      <c r="Z126" s="521" t="e">
        <f ca="1">+IF(AND(ISNUMBER(OFFSET('Sanitation Data'!$D$12,0,10*ROW('Sanitation Data'!D120))),'Data Summary'!CO126="Yes"),OFFSET('Sanitation Data'!$D$12,0,10*ROW('Sanitation Data'!D120)),NA())</f>
        <v>#N/A</v>
      </c>
      <c r="AA126" s="521" t="e">
        <f ca="1">+IF(AND(ISNUMBER(OFFSET('Sanitation Data'!$E$4,0,10*ROW('Sanitation Data'!E120))),'Data Summary'!CP126="Yes"),100-OFFSET('Sanitation Data'!$E$4,0,10*ROW('Sanitation Data'!E120)),NA())</f>
        <v>#N/A</v>
      </c>
      <c r="AB126" s="521" t="e">
        <f ca="1">+IF(AND(ISNUMBER(OFFSET('Sanitation Data'!$E$6,0,10*ROW('Sanitation Data'!E120))),'Data Summary'!CQ126="Yes"),OFFSET('Sanitation Data'!$E$6,0,10*ROW('Sanitation Data'!E120)),NA())</f>
        <v>#N/A</v>
      </c>
      <c r="AC126" s="521" t="e">
        <f ca="1">+IF(AND(ISNUMBER(OFFSET('Sanitation Data'!$E$10,0,10*ROW('Sanitation Data'!E120))),'Data Summary'!CR126="Yes"),OFFSET('Sanitation Data'!$E$10,0,10*ROW('Sanitation Data'!E120)),NA())</f>
        <v>#N/A</v>
      </c>
      <c r="AD126" s="521" t="e">
        <f ca="1">+IF(AND(ISNUMBER(OFFSET('Sanitation Data'!$E$11,0,10*ROW('Sanitation Data'!E120))),'Data Summary'!CS126="Yes"),OFFSET('Sanitation Data'!$E$11,0,10*ROW('Sanitation Data'!E120)),NA())</f>
        <v>#N/A</v>
      </c>
      <c r="AE126" s="521" t="e">
        <f ca="1">+IF(AND(ISNUMBER(OFFSET('Sanitation Data'!$E$12,0,10*ROW('Sanitation Data'!E120))),'Data Summary'!CT126="Yes"),OFFSET('Sanitation Data'!$E$12,0,10*ROW('Sanitation Data'!E120)),NA())</f>
        <v>#N/A</v>
      </c>
      <c r="AF126" s="521" t="e">
        <f ca="1">+IF(AND(ISNUMBER(OFFSET('Sanitation Data'!$F$4,0,10*ROW('Sanitation Data'!F120))),'Data Summary'!CU126="Yes"),100-OFFSET('Sanitation Data'!$F$4,0,10*ROW('Sanitation Data'!F120)),NA())</f>
        <v>#N/A</v>
      </c>
      <c r="AG126" s="521" t="e">
        <f ca="1">+IF(AND(ISNUMBER(OFFSET('Sanitation Data'!$F$6,0,10*ROW('Sanitation Data'!F120))),'Data Summary'!CV126="Yes"),OFFSET('Sanitation Data'!$F$6,0,10*ROW('Sanitation Data'!F120)),NA())</f>
        <v>#N/A</v>
      </c>
      <c r="AH126" s="521" t="e">
        <f ca="1">+IF(AND(ISNUMBER(OFFSET('Sanitation Data'!$F$10,0,10*ROW('Sanitation Data'!F120))),'Data Summary'!CW126="Yes"),OFFSET('Sanitation Data'!$F$10,0,10*ROW('Sanitation Data'!F120)),NA())</f>
        <v>#N/A</v>
      </c>
      <c r="AI126" s="521" t="e">
        <f ca="1">+IF(AND(ISNUMBER(OFFSET('Sanitation Data'!$F$11,0,10*ROW('Sanitation Data'!F120))),'Data Summary'!CX126="Yes"),OFFSET('Sanitation Data'!$F$11,0,10*ROW('Sanitation Data'!F120)),NA())</f>
        <v>#N/A</v>
      </c>
      <c r="AJ126" s="521" t="e">
        <f ca="1">+IF(AND(ISNUMBER(OFFSET('Sanitation Data'!$F$12,0,10*ROW('Sanitation Data'!F120))),'Data Summary'!CY126="Yes"),OFFSET('Sanitation Data'!$F$12,0,10*ROW('Sanitation Data'!F120)),NA())</f>
        <v>#N/A</v>
      </c>
      <c r="AK126" s="521" t="e">
        <f ca="1">+IF(AND(ISNUMBER(OFFSET('Sanitation Data'!$G$4,0,10*ROW('Sanitation Data'!G120))),'Data Summary'!CZ126="Yes"),100-OFFSET('Sanitation Data'!$G$4,0,10*ROW('Sanitation Data'!G120)),NA())</f>
        <v>#N/A</v>
      </c>
      <c r="AL126" s="521" t="e">
        <f ca="1">+IF(AND(ISNUMBER(OFFSET('Sanitation Data'!$G$6,0,10*ROW('Sanitation Data'!G120))),'Data Summary'!DA126="Yes"),OFFSET('Sanitation Data'!$G$6,0,10*ROW('Sanitation Data'!G120)),NA())</f>
        <v>#N/A</v>
      </c>
      <c r="AM126" s="521" t="e">
        <f ca="1">+IF(AND(ISNUMBER(OFFSET('Sanitation Data'!$G$10,0,10*ROW('Sanitation Data'!G120))),'Data Summary'!DB126="Yes"),OFFSET('Sanitation Data'!$G$10,0,10*ROW('Sanitation Data'!G120)),NA())</f>
        <v>#N/A</v>
      </c>
      <c r="AN126" s="521" t="e">
        <f ca="1">+IF(AND(ISNUMBER(OFFSET('Sanitation Data'!$G$11,0,10*ROW('Sanitation Data'!G120))),'Data Summary'!DC126="Yes"),OFFSET('Sanitation Data'!$G$11,0,10*ROW('Sanitation Data'!G120)),NA())</f>
        <v>#N/A</v>
      </c>
      <c r="AO126" s="521" t="e">
        <f ca="1">+IF(AND(ISNUMBER(OFFSET('Sanitation Data'!$G$12,0,10*ROW('Sanitation Data'!G120))),'Data Summary'!DD126="Yes"),OFFSET('Sanitation Data'!$G$12,0,10*ROW('Sanitation Data'!G120)),NA())</f>
        <v>#N/A</v>
      </c>
      <c r="AP126" s="521" t="e">
        <f ca="1">+IF(AND(ISNUMBER(OFFSET('Sanitation Data'!$H$4,0,10*ROW('Sanitation Data'!H120))),'Data Summary'!DE126="Yes"),100-OFFSET('Sanitation Data'!$H$4,0,10*ROW('Sanitation Data'!H120)),NA())</f>
        <v>#N/A</v>
      </c>
      <c r="AQ126" s="521" t="e">
        <f ca="1">+IF(AND(ISNUMBER(OFFSET('Sanitation Data'!$H$6,0,10*ROW('Sanitation Data'!H120))),'Data Summary'!DF126="Yes"),OFFSET('Sanitation Data'!$H$6,0,10*ROW('Sanitation Data'!H120)),NA())</f>
        <v>#N/A</v>
      </c>
      <c r="AR126" s="521" t="e">
        <f ca="1">+IF(AND(ISNUMBER(OFFSET('Sanitation Data'!$H$10,0,10*ROW('Sanitation Data'!H120))),'Data Summary'!DG126="Yes"),OFFSET('Sanitation Data'!$H$10,0,10*ROW('Sanitation Data'!H120)),NA())</f>
        <v>#N/A</v>
      </c>
      <c r="AS126" s="521" t="e">
        <f ca="1">+IF(AND(ISNUMBER(OFFSET('Sanitation Data'!$H$11,0,10*ROW('Sanitation Data'!H120))),'Data Summary'!DH126="Yes"),OFFSET('Sanitation Data'!$H$11,0,10*ROW('Sanitation Data'!H120)),NA())</f>
        <v>#N/A</v>
      </c>
      <c r="AT126" s="521" t="e">
        <f ca="1">+IF(AND(ISNUMBER(OFFSET('Sanitation Data'!$H$12,0,10*ROW('Sanitation Data'!H120))),'Data Summary'!DI126="Yes"),OFFSET('Sanitation Data'!$H$12,0,10*ROW('Sanitation Data'!H120)),NA())</f>
        <v>#N/A</v>
      </c>
      <c r="AU126" s="521" t="e">
        <f ca="1">+IF(AND(ISNUMBER(OFFSET('Sanitation Data'!$I$4,0,10*ROW('Sanitation Data'!I120))),'Data Summary'!DJ126="Yes"),100-OFFSET('Sanitation Data'!$I$4,0,10*ROW('Sanitation Data'!I120)),NA())</f>
        <v>#N/A</v>
      </c>
      <c r="AV126" s="521" t="e">
        <f ca="1">+IF(AND(ISNUMBER(OFFSET('Sanitation Data'!$I$6,0,10*ROW('Sanitation Data'!I120))),'Data Summary'!DK126="Yes"),OFFSET('Sanitation Data'!$I$6,0,10*ROW('Sanitation Data'!I120)),NA())</f>
        <v>#N/A</v>
      </c>
      <c r="AW126" s="521" t="e">
        <f ca="1">+IF(AND(ISNUMBER(OFFSET('Sanitation Data'!$I$10,0,10*ROW('Sanitation Data'!I120))),'Data Summary'!DL126="Yes"),OFFSET('Sanitation Data'!$I$10,0,10*ROW('Sanitation Data'!I120)),NA())</f>
        <v>#N/A</v>
      </c>
      <c r="AX126" s="521" t="e">
        <f ca="1">+IF(AND(ISNUMBER(OFFSET('Sanitation Data'!$I$11,0,10*ROW('Sanitation Data'!I120))),'Data Summary'!DM126="Yes"),OFFSET('Sanitation Data'!$I$11,0,10*ROW('Sanitation Data'!I120)),NA())</f>
        <v>#N/A</v>
      </c>
      <c r="AY126" s="521" t="e">
        <f ca="1">+IF(AND(ISNUMBER(OFFSET('Sanitation Data'!$I$12,0,10*ROW('Sanitation Data'!I120))),'Data Summary'!DN126="Yes"),OFFSET('Sanitation Data'!$I$12,0,10*ROW('Sanitation Data'!I120)),NA())</f>
        <v>#N/A</v>
      </c>
      <c r="AZ126" s="522" t="e">
        <f ca="1">+IF(AND(ISNUMBER(OFFSET('Hygiene Data'!$D$5,0,10*ROW('Hygiene Data'!D120))),'Data Summary'!DO126="Yes"),OFFSET('Hygiene Data'!$D$5,0,10*ROW('Hygiene Data'!D120)),NA())</f>
        <v>#N/A</v>
      </c>
      <c r="BA126" s="522" t="e">
        <f ca="1">+IF(AND(ISNUMBER(OFFSET('Hygiene Data'!$D$7,0,10*ROW('Hygiene Data'!D120))),'Data Summary'!DP126="Yes"),OFFSET('Hygiene Data'!$D$7,0,10*ROW('Hygiene Data'!D120)),NA())</f>
        <v>#N/A</v>
      </c>
      <c r="BB126" s="522" t="e">
        <f ca="1">+IF(AND(ISNUMBER(OFFSET('Hygiene Data'!$D$9,0,10*ROW('Hygiene Data'!D120))),'Data Summary'!DQ126="Yes"),OFFSET('Hygiene Data'!$D$9,0,10*ROW('Hygiene Data'!D120)),NA())</f>
        <v>#N/A</v>
      </c>
      <c r="BC126" s="522" t="e">
        <f ca="1">+IF(AND(ISNUMBER(OFFSET('Hygiene Data'!$E$5,0,10*ROW('Hygiene Data'!E120))),'Data Summary'!DR126="Yes"),OFFSET('Hygiene Data'!$E$5,0,10*ROW('Hygiene Data'!E120)),NA())</f>
        <v>#N/A</v>
      </c>
      <c r="BD126" s="522" t="e">
        <f ca="1">+IF(AND(ISNUMBER(OFFSET('Hygiene Data'!$E$7,0,10*ROW('Hygiene Data'!E120))),'Data Summary'!DS126="Yes"),OFFSET('Hygiene Data'!$E$7,0,10*ROW('Hygiene Data'!E120)),NA())</f>
        <v>#N/A</v>
      </c>
      <c r="BE126" s="522" t="e">
        <f ca="1">+IF(AND(ISNUMBER(OFFSET('Hygiene Data'!$E$9,0,10*ROW('Hygiene Data'!E120))),'Data Summary'!DT126="Yes"),OFFSET('Hygiene Data'!$E$9,0,10*ROW('Hygiene Data'!E120)),NA())</f>
        <v>#N/A</v>
      </c>
      <c r="BF126" s="522" t="e">
        <f ca="1">+IF(AND(ISNUMBER(OFFSET('Hygiene Data'!$F$5,0,10*ROW('Hygiene Data'!F120))),'Data Summary'!DU126="Yes"),OFFSET('Hygiene Data'!$F$5,0,10*ROW('Hygiene Data'!F120)),NA())</f>
        <v>#N/A</v>
      </c>
      <c r="BG126" s="522" t="e">
        <f ca="1">+IF(AND(ISNUMBER(OFFSET('Hygiene Data'!$F$7,0,10*ROW('Hygiene Data'!F120))),'Data Summary'!DV126="Yes"),OFFSET('Hygiene Data'!$F$7,0,10*ROW('Hygiene Data'!F120)),NA())</f>
        <v>#N/A</v>
      </c>
      <c r="BH126" s="522" t="e">
        <f ca="1">+IF(AND(ISNUMBER(OFFSET('Hygiene Data'!$F$9,0,10*ROW('Hygiene Data'!F120))),'Data Summary'!DW126="Yes"),OFFSET('Hygiene Data'!$F$9,0,10*ROW('Hygiene Data'!F120)),NA())</f>
        <v>#N/A</v>
      </c>
      <c r="BI126" s="522" t="e">
        <f ca="1">+IF(AND(ISNUMBER(OFFSET('Hygiene Data'!$G$5,0,10*ROW('Hygiene Data'!G120))),'Data Summary'!DX126="Yes"),OFFSET('Hygiene Data'!$G$5,0,10*ROW('Hygiene Data'!G120)),NA())</f>
        <v>#N/A</v>
      </c>
      <c r="BJ126" s="522" t="e">
        <f ca="1">+IF(AND(ISNUMBER(OFFSET('Hygiene Data'!$G$7,0,10*ROW('Hygiene Data'!G120))),'Data Summary'!DY126="Yes"),OFFSET('Hygiene Data'!$G$7,0,10*ROW('Hygiene Data'!G120)),NA())</f>
        <v>#N/A</v>
      </c>
      <c r="BK126" s="522" t="e">
        <f ca="1">+IF(AND(ISNUMBER(OFFSET('Hygiene Data'!$G$9,0,10*ROW('Hygiene Data'!G120))),'Data Summary'!DZ126="Yes"),OFFSET('Hygiene Data'!$G$9,0,10*ROW('Hygiene Data'!G120)),NA())</f>
        <v>#N/A</v>
      </c>
      <c r="BL126" s="522" t="e">
        <f ca="1">+IF(AND(ISNUMBER(OFFSET('Hygiene Data'!$H$5,0,10*ROW('Hygiene Data'!H120))),'Data Summary'!EA126="Yes"),OFFSET('Hygiene Data'!$H$5,0,10*ROW('Hygiene Data'!H120)),NA())</f>
        <v>#N/A</v>
      </c>
      <c r="BM126" s="522" t="e">
        <f ca="1">+IF(AND(ISNUMBER(OFFSET('Hygiene Data'!$H$7,0,10*ROW('Hygiene Data'!H120))),'Data Summary'!EB126="Yes"),OFFSET('Hygiene Data'!$H$7,0,10*ROW('Hygiene Data'!H120)),NA())</f>
        <v>#N/A</v>
      </c>
      <c r="BN126" s="522" t="e">
        <f ca="1">+IF(AND(ISNUMBER(OFFSET('Hygiene Data'!$H$9,0,10*ROW('Hygiene Data'!H120))),'Data Summary'!EC126="Yes"),OFFSET('Hygiene Data'!$H$9,0,10*ROW('Hygiene Data'!H120)),NA())</f>
        <v>#N/A</v>
      </c>
      <c r="BO126" s="522" t="e">
        <f ca="1">+IF(AND(ISNUMBER(OFFSET('Hygiene Data'!$I$5,0,10*ROW('Hygiene Data'!I120))),'Data Summary'!ED126="Yes"),OFFSET('Hygiene Data'!$I$5,0,10*ROW('Hygiene Data'!I120)),NA())</f>
        <v>#N/A</v>
      </c>
      <c r="BP126" s="522" t="e">
        <f ca="1">+IF(AND(ISNUMBER(OFFSET('Hygiene Data'!$I$7,0,10*ROW('Hygiene Data'!I120))),'Data Summary'!EE126="Yes"),OFFSET('Hygiene Data'!$I$7,0,10*ROW('Hygiene Data'!I120)),NA())</f>
        <v>#N/A</v>
      </c>
      <c r="BQ126" s="522" t="e">
        <f ca="1">+IF(AND(ISNUMBER(OFFSET('Hygiene Data'!$I$9,0,10*ROW('Hygiene Data'!I120))),'Data Summary'!EF126="Yes"),OFFSET('Hygiene Data'!$I$9,0,10*ROW('Hygiene Data'!I120)),NA())</f>
        <v>#N/A</v>
      </c>
    </row>
    <row r="127" spans="1:69" x14ac:dyDescent="0.25">
      <c r="A127" s="518" t="e">
        <f ca="1">+RIGHT('Data Summary'!A127,LEN('Data Summary'!A127)-9)</f>
        <v>#VALUE!</v>
      </c>
      <c r="B127" s="492" t="str">
        <f ca="1">+IF(ISTEXT('Data Summary'!B127),'Data Summary'!B127,"")</f>
        <v/>
      </c>
      <c r="C127" s="519" t="e">
        <f ca="1">+VALUE('Data Summary'!C127)</f>
        <v>#VALUE!</v>
      </c>
      <c r="D127" s="520" t="e">
        <f ca="1">+IF(AND(ISNUMBER(OFFSET('Water Data'!$D$4,0,10*ROW('Water Data'!D121))),'Data Summary'!BS127="Yes"),100-OFFSET('Water Data'!$D$4,0,10*ROW('Water Data'!D121)),NA())</f>
        <v>#N/A</v>
      </c>
      <c r="E127" s="520" t="e">
        <f ca="1">+IF(AND(ISNUMBER(OFFSET('Water Data'!$D$6,0,10*ROW('Water Data'!D121))),'Data Summary'!BT127="Yes"),OFFSET('Water Data'!$D$6,0,10*ROW('Water Data'!D121)),NA())</f>
        <v>#N/A</v>
      </c>
      <c r="F127" s="520" t="e">
        <f ca="1">+IF(AND(ISNUMBER(OFFSET('Water Data'!$D$9,0,10*ROW('Water Data'!D121))),'Data Summary'!BU127="Yes"),OFFSET('Water Data'!$D$9,0,10*ROW('Water Data'!D121)),NA())</f>
        <v>#N/A</v>
      </c>
      <c r="G127" s="520" t="e">
        <f ca="1">+IF(AND(ISNUMBER(OFFSET('Water Data'!$E$4,0,10*ROW('Water Data'!E121))),'Data Summary'!BV127="Yes"),100-OFFSET('Water Data'!$E$4,0,10*ROW('Water Data'!E121)),NA())</f>
        <v>#N/A</v>
      </c>
      <c r="H127" s="520" t="e">
        <f ca="1">+IF(AND(ISNUMBER(OFFSET('Water Data'!$E$6,0,10*ROW('Water Data'!E121))),'Data Summary'!BW127="Yes"),OFFSET('Water Data'!$E$6,0,10*ROW('Water Data'!E121)),NA())</f>
        <v>#N/A</v>
      </c>
      <c r="I127" s="520" t="e">
        <f ca="1">+IF(AND(ISNUMBER(OFFSET('Water Data'!$E$9,0,10*ROW('Water Data'!E121))),'Data Summary'!BX127="Yes"),OFFSET('Water Data'!$E$9,0,10*ROW('Water Data'!E121)),NA())</f>
        <v>#N/A</v>
      </c>
      <c r="J127" s="520" t="e">
        <f ca="1">+IF(AND(ISNUMBER(OFFSET('Water Data'!$F$4,0,10*ROW('Water Data'!F121))),'Data Summary'!BY127="Yes"),100-OFFSET('Water Data'!$F$4,0,10*ROW('Water Data'!F121)),NA())</f>
        <v>#N/A</v>
      </c>
      <c r="K127" s="520" t="e">
        <f ca="1">+IF(AND(ISNUMBER(OFFSET('Water Data'!$F$6,0,10*ROW('Water Data'!F121))),'Data Summary'!BZ127="Yes"),OFFSET('Water Data'!$F$6,0,10*ROW('Water Data'!F121)),NA())</f>
        <v>#N/A</v>
      </c>
      <c r="L127" s="520" t="e">
        <f ca="1">+IF(AND(ISNUMBER(OFFSET('Water Data'!$F$9,0,10*ROW('Water Data'!F121))),'Data Summary'!CA127="Yes"),OFFSET('Water Data'!$F$9,0,10*ROW('Water Data'!F121)),NA())</f>
        <v>#N/A</v>
      </c>
      <c r="M127" s="520" t="e">
        <f ca="1">+IF(AND(ISNUMBER(OFFSET('Water Data'!$G$4,0,10*ROW('Water Data'!G121))),'Data Summary'!CB127="Yes"),100-OFFSET('Water Data'!$G$4,0,10*ROW('Water Data'!G121)),NA())</f>
        <v>#N/A</v>
      </c>
      <c r="N127" s="520" t="e">
        <f ca="1">+IF(AND(ISNUMBER(OFFSET('Water Data'!$G$6,0,10*ROW('Water Data'!G121))),'Data Summary'!CC127="Yes"),OFFSET('Water Data'!$G$6,0,10*ROW('Water Data'!G121)),NA())</f>
        <v>#N/A</v>
      </c>
      <c r="O127" s="520" t="e">
        <f ca="1">+IF(AND(ISNUMBER(OFFSET('Water Data'!$G$9,0,10*ROW('Water Data'!G121))),'Data Summary'!CD127="Yes"),OFFSET('Water Data'!$G$9,0,10*ROW('Water Data'!G121)),NA())</f>
        <v>#N/A</v>
      </c>
      <c r="P127" s="520" t="e">
        <f ca="1">+IF(AND(ISNUMBER(OFFSET('Water Data'!$H$4,0,10*ROW('Water Data'!H121))),'Data Summary'!CE127="Yes"),100-OFFSET('Water Data'!$H$4,0,10*ROW('Water Data'!H121)),NA())</f>
        <v>#N/A</v>
      </c>
      <c r="Q127" s="520" t="e">
        <f ca="1">+IF(AND(ISNUMBER(OFFSET('Water Data'!$H$6,0,10*ROW('Water Data'!H121))),'Data Summary'!CF127="Yes"),OFFSET('Water Data'!$H$6,0,10*ROW('Water Data'!H121)),NA())</f>
        <v>#N/A</v>
      </c>
      <c r="R127" s="520" t="e">
        <f ca="1">+IF(AND(ISNUMBER(OFFSET('Water Data'!$H$9,0,10*ROW('Water Data'!H121))),'Data Summary'!CG127="Yes"),OFFSET('Water Data'!$H$9,0,10*ROW('Water Data'!H121)),NA())</f>
        <v>#N/A</v>
      </c>
      <c r="S127" s="520" t="e">
        <f ca="1">+IF(AND(ISNUMBER(OFFSET('Water Data'!$I$4,0,10*ROW('Water Data'!I121))),'Data Summary'!CH127="Yes"),100-OFFSET('Water Data'!$I$4,0,10*ROW('Water Data'!I121)),NA())</f>
        <v>#N/A</v>
      </c>
      <c r="T127" s="520" t="e">
        <f ca="1">+IF(AND(ISNUMBER(OFFSET('Water Data'!$I$6,0,10*ROW('Water Data'!I121))),'Data Summary'!CI127="Yes"),OFFSET('Water Data'!$I$6,0,10*ROW('Water Data'!I121)),NA())</f>
        <v>#N/A</v>
      </c>
      <c r="U127" s="520" t="e">
        <f ca="1">+IF(AND(ISNUMBER(OFFSET('Water Data'!$I$9,0,10*ROW('Water Data'!I121))),'Data Summary'!CJ127="Yes"),OFFSET('Water Data'!$I$9,0,10*ROW('Water Data'!I121)),NA())</f>
        <v>#N/A</v>
      </c>
      <c r="V127" s="521" t="e">
        <f ca="1">+IF(AND(ISNUMBER(OFFSET('Sanitation Data'!$D$4,0,10*ROW('Sanitation Data'!D121))),'Data Summary'!CK127="Yes"),100-OFFSET('Sanitation Data'!$D$4,0,10*ROW('Sanitation Data'!D121)),NA())</f>
        <v>#N/A</v>
      </c>
      <c r="W127" s="521" t="e">
        <f ca="1">+IF(AND(ISNUMBER(OFFSET('Sanitation Data'!$D$6,0,10*ROW('Sanitation Data'!D121))),'Data Summary'!CL127="Yes"),OFFSET('Sanitation Data'!$D$6,0,10*ROW('Sanitation Data'!D121)),NA())</f>
        <v>#N/A</v>
      </c>
      <c r="X127" s="521" t="e">
        <f ca="1">+IF(AND(ISNUMBER(OFFSET('Sanitation Data'!$D$10,0,10*ROW('Sanitation Data'!D121))),'Data Summary'!CM127="Yes"),OFFSET('Sanitation Data'!$D$10,0,10*ROW('Sanitation Data'!D121)),NA())</f>
        <v>#N/A</v>
      </c>
      <c r="Y127" s="521" t="e">
        <f ca="1">+IF(AND(ISNUMBER(OFFSET('Sanitation Data'!$D$11,0,10*ROW('Sanitation Data'!D121))),'Data Summary'!CN127="Yes"),OFFSET('Sanitation Data'!$D$11,0,10*ROW('Sanitation Data'!D121)),NA())</f>
        <v>#N/A</v>
      </c>
      <c r="Z127" s="521" t="e">
        <f ca="1">+IF(AND(ISNUMBER(OFFSET('Sanitation Data'!$D$12,0,10*ROW('Sanitation Data'!D121))),'Data Summary'!CO127="Yes"),OFFSET('Sanitation Data'!$D$12,0,10*ROW('Sanitation Data'!D121)),NA())</f>
        <v>#N/A</v>
      </c>
      <c r="AA127" s="521" t="e">
        <f ca="1">+IF(AND(ISNUMBER(OFFSET('Sanitation Data'!$E$4,0,10*ROW('Sanitation Data'!E121))),'Data Summary'!CP127="Yes"),100-OFFSET('Sanitation Data'!$E$4,0,10*ROW('Sanitation Data'!E121)),NA())</f>
        <v>#N/A</v>
      </c>
      <c r="AB127" s="521" t="e">
        <f ca="1">+IF(AND(ISNUMBER(OFFSET('Sanitation Data'!$E$6,0,10*ROW('Sanitation Data'!E121))),'Data Summary'!CQ127="Yes"),OFFSET('Sanitation Data'!$E$6,0,10*ROW('Sanitation Data'!E121)),NA())</f>
        <v>#N/A</v>
      </c>
      <c r="AC127" s="521" t="e">
        <f ca="1">+IF(AND(ISNUMBER(OFFSET('Sanitation Data'!$E$10,0,10*ROW('Sanitation Data'!E121))),'Data Summary'!CR127="Yes"),OFFSET('Sanitation Data'!$E$10,0,10*ROW('Sanitation Data'!E121)),NA())</f>
        <v>#N/A</v>
      </c>
      <c r="AD127" s="521" t="e">
        <f ca="1">+IF(AND(ISNUMBER(OFFSET('Sanitation Data'!$E$11,0,10*ROW('Sanitation Data'!E121))),'Data Summary'!CS127="Yes"),OFFSET('Sanitation Data'!$E$11,0,10*ROW('Sanitation Data'!E121)),NA())</f>
        <v>#N/A</v>
      </c>
      <c r="AE127" s="521" t="e">
        <f ca="1">+IF(AND(ISNUMBER(OFFSET('Sanitation Data'!$E$12,0,10*ROW('Sanitation Data'!E121))),'Data Summary'!CT127="Yes"),OFFSET('Sanitation Data'!$E$12,0,10*ROW('Sanitation Data'!E121)),NA())</f>
        <v>#N/A</v>
      </c>
      <c r="AF127" s="521" t="e">
        <f ca="1">+IF(AND(ISNUMBER(OFFSET('Sanitation Data'!$F$4,0,10*ROW('Sanitation Data'!F121))),'Data Summary'!CU127="Yes"),100-OFFSET('Sanitation Data'!$F$4,0,10*ROW('Sanitation Data'!F121)),NA())</f>
        <v>#N/A</v>
      </c>
      <c r="AG127" s="521" t="e">
        <f ca="1">+IF(AND(ISNUMBER(OFFSET('Sanitation Data'!$F$6,0,10*ROW('Sanitation Data'!F121))),'Data Summary'!CV127="Yes"),OFFSET('Sanitation Data'!$F$6,0,10*ROW('Sanitation Data'!F121)),NA())</f>
        <v>#N/A</v>
      </c>
      <c r="AH127" s="521" t="e">
        <f ca="1">+IF(AND(ISNUMBER(OFFSET('Sanitation Data'!$F$10,0,10*ROW('Sanitation Data'!F121))),'Data Summary'!CW127="Yes"),OFFSET('Sanitation Data'!$F$10,0,10*ROW('Sanitation Data'!F121)),NA())</f>
        <v>#N/A</v>
      </c>
      <c r="AI127" s="521" t="e">
        <f ca="1">+IF(AND(ISNUMBER(OFFSET('Sanitation Data'!$F$11,0,10*ROW('Sanitation Data'!F121))),'Data Summary'!CX127="Yes"),OFFSET('Sanitation Data'!$F$11,0,10*ROW('Sanitation Data'!F121)),NA())</f>
        <v>#N/A</v>
      </c>
      <c r="AJ127" s="521" t="e">
        <f ca="1">+IF(AND(ISNUMBER(OFFSET('Sanitation Data'!$F$12,0,10*ROW('Sanitation Data'!F121))),'Data Summary'!CY127="Yes"),OFFSET('Sanitation Data'!$F$12,0,10*ROW('Sanitation Data'!F121)),NA())</f>
        <v>#N/A</v>
      </c>
      <c r="AK127" s="521" t="e">
        <f ca="1">+IF(AND(ISNUMBER(OFFSET('Sanitation Data'!$G$4,0,10*ROW('Sanitation Data'!G121))),'Data Summary'!CZ127="Yes"),100-OFFSET('Sanitation Data'!$G$4,0,10*ROW('Sanitation Data'!G121)),NA())</f>
        <v>#N/A</v>
      </c>
      <c r="AL127" s="521" t="e">
        <f ca="1">+IF(AND(ISNUMBER(OFFSET('Sanitation Data'!$G$6,0,10*ROW('Sanitation Data'!G121))),'Data Summary'!DA127="Yes"),OFFSET('Sanitation Data'!$G$6,0,10*ROW('Sanitation Data'!G121)),NA())</f>
        <v>#N/A</v>
      </c>
      <c r="AM127" s="521" t="e">
        <f ca="1">+IF(AND(ISNUMBER(OFFSET('Sanitation Data'!$G$10,0,10*ROW('Sanitation Data'!G121))),'Data Summary'!DB127="Yes"),OFFSET('Sanitation Data'!$G$10,0,10*ROW('Sanitation Data'!G121)),NA())</f>
        <v>#N/A</v>
      </c>
      <c r="AN127" s="521" t="e">
        <f ca="1">+IF(AND(ISNUMBER(OFFSET('Sanitation Data'!$G$11,0,10*ROW('Sanitation Data'!G121))),'Data Summary'!DC127="Yes"),OFFSET('Sanitation Data'!$G$11,0,10*ROW('Sanitation Data'!G121)),NA())</f>
        <v>#N/A</v>
      </c>
      <c r="AO127" s="521" t="e">
        <f ca="1">+IF(AND(ISNUMBER(OFFSET('Sanitation Data'!$G$12,0,10*ROW('Sanitation Data'!G121))),'Data Summary'!DD127="Yes"),OFFSET('Sanitation Data'!$G$12,0,10*ROW('Sanitation Data'!G121)),NA())</f>
        <v>#N/A</v>
      </c>
      <c r="AP127" s="521" t="e">
        <f ca="1">+IF(AND(ISNUMBER(OFFSET('Sanitation Data'!$H$4,0,10*ROW('Sanitation Data'!H121))),'Data Summary'!DE127="Yes"),100-OFFSET('Sanitation Data'!$H$4,0,10*ROW('Sanitation Data'!H121)),NA())</f>
        <v>#N/A</v>
      </c>
      <c r="AQ127" s="521" t="e">
        <f ca="1">+IF(AND(ISNUMBER(OFFSET('Sanitation Data'!$H$6,0,10*ROW('Sanitation Data'!H121))),'Data Summary'!DF127="Yes"),OFFSET('Sanitation Data'!$H$6,0,10*ROW('Sanitation Data'!H121)),NA())</f>
        <v>#N/A</v>
      </c>
      <c r="AR127" s="521" t="e">
        <f ca="1">+IF(AND(ISNUMBER(OFFSET('Sanitation Data'!$H$10,0,10*ROW('Sanitation Data'!H121))),'Data Summary'!DG127="Yes"),OFFSET('Sanitation Data'!$H$10,0,10*ROW('Sanitation Data'!H121)),NA())</f>
        <v>#N/A</v>
      </c>
      <c r="AS127" s="521" t="e">
        <f ca="1">+IF(AND(ISNUMBER(OFFSET('Sanitation Data'!$H$11,0,10*ROW('Sanitation Data'!H121))),'Data Summary'!DH127="Yes"),OFFSET('Sanitation Data'!$H$11,0,10*ROW('Sanitation Data'!H121)),NA())</f>
        <v>#N/A</v>
      </c>
      <c r="AT127" s="521" t="e">
        <f ca="1">+IF(AND(ISNUMBER(OFFSET('Sanitation Data'!$H$12,0,10*ROW('Sanitation Data'!H121))),'Data Summary'!DI127="Yes"),OFFSET('Sanitation Data'!$H$12,0,10*ROW('Sanitation Data'!H121)),NA())</f>
        <v>#N/A</v>
      </c>
      <c r="AU127" s="521" t="e">
        <f ca="1">+IF(AND(ISNUMBER(OFFSET('Sanitation Data'!$I$4,0,10*ROW('Sanitation Data'!I121))),'Data Summary'!DJ127="Yes"),100-OFFSET('Sanitation Data'!$I$4,0,10*ROW('Sanitation Data'!I121)),NA())</f>
        <v>#N/A</v>
      </c>
      <c r="AV127" s="521" t="e">
        <f ca="1">+IF(AND(ISNUMBER(OFFSET('Sanitation Data'!$I$6,0,10*ROW('Sanitation Data'!I121))),'Data Summary'!DK127="Yes"),OFFSET('Sanitation Data'!$I$6,0,10*ROW('Sanitation Data'!I121)),NA())</f>
        <v>#N/A</v>
      </c>
      <c r="AW127" s="521" t="e">
        <f ca="1">+IF(AND(ISNUMBER(OFFSET('Sanitation Data'!$I$10,0,10*ROW('Sanitation Data'!I121))),'Data Summary'!DL127="Yes"),OFFSET('Sanitation Data'!$I$10,0,10*ROW('Sanitation Data'!I121)),NA())</f>
        <v>#N/A</v>
      </c>
      <c r="AX127" s="521" t="e">
        <f ca="1">+IF(AND(ISNUMBER(OFFSET('Sanitation Data'!$I$11,0,10*ROW('Sanitation Data'!I121))),'Data Summary'!DM127="Yes"),OFFSET('Sanitation Data'!$I$11,0,10*ROW('Sanitation Data'!I121)),NA())</f>
        <v>#N/A</v>
      </c>
      <c r="AY127" s="521" t="e">
        <f ca="1">+IF(AND(ISNUMBER(OFFSET('Sanitation Data'!$I$12,0,10*ROW('Sanitation Data'!I121))),'Data Summary'!DN127="Yes"),OFFSET('Sanitation Data'!$I$12,0,10*ROW('Sanitation Data'!I121)),NA())</f>
        <v>#N/A</v>
      </c>
      <c r="AZ127" s="522" t="e">
        <f ca="1">+IF(AND(ISNUMBER(OFFSET('Hygiene Data'!$D$5,0,10*ROW('Hygiene Data'!D121))),'Data Summary'!DO127="Yes"),OFFSET('Hygiene Data'!$D$5,0,10*ROW('Hygiene Data'!D121)),NA())</f>
        <v>#N/A</v>
      </c>
      <c r="BA127" s="522" t="e">
        <f ca="1">+IF(AND(ISNUMBER(OFFSET('Hygiene Data'!$D$7,0,10*ROW('Hygiene Data'!D121))),'Data Summary'!DP127="Yes"),OFFSET('Hygiene Data'!$D$7,0,10*ROW('Hygiene Data'!D121)),NA())</f>
        <v>#N/A</v>
      </c>
      <c r="BB127" s="522" t="e">
        <f ca="1">+IF(AND(ISNUMBER(OFFSET('Hygiene Data'!$D$9,0,10*ROW('Hygiene Data'!D121))),'Data Summary'!DQ127="Yes"),OFFSET('Hygiene Data'!$D$9,0,10*ROW('Hygiene Data'!D121)),NA())</f>
        <v>#N/A</v>
      </c>
      <c r="BC127" s="522" t="e">
        <f ca="1">+IF(AND(ISNUMBER(OFFSET('Hygiene Data'!$E$5,0,10*ROW('Hygiene Data'!E121))),'Data Summary'!DR127="Yes"),OFFSET('Hygiene Data'!$E$5,0,10*ROW('Hygiene Data'!E121)),NA())</f>
        <v>#N/A</v>
      </c>
      <c r="BD127" s="522" t="e">
        <f ca="1">+IF(AND(ISNUMBER(OFFSET('Hygiene Data'!$E$7,0,10*ROW('Hygiene Data'!E121))),'Data Summary'!DS127="Yes"),OFFSET('Hygiene Data'!$E$7,0,10*ROW('Hygiene Data'!E121)),NA())</f>
        <v>#N/A</v>
      </c>
      <c r="BE127" s="522" t="e">
        <f ca="1">+IF(AND(ISNUMBER(OFFSET('Hygiene Data'!$E$9,0,10*ROW('Hygiene Data'!E121))),'Data Summary'!DT127="Yes"),OFFSET('Hygiene Data'!$E$9,0,10*ROW('Hygiene Data'!E121)),NA())</f>
        <v>#N/A</v>
      </c>
      <c r="BF127" s="522" t="e">
        <f ca="1">+IF(AND(ISNUMBER(OFFSET('Hygiene Data'!$F$5,0,10*ROW('Hygiene Data'!F121))),'Data Summary'!DU127="Yes"),OFFSET('Hygiene Data'!$F$5,0,10*ROW('Hygiene Data'!F121)),NA())</f>
        <v>#N/A</v>
      </c>
      <c r="BG127" s="522" t="e">
        <f ca="1">+IF(AND(ISNUMBER(OFFSET('Hygiene Data'!$F$7,0,10*ROW('Hygiene Data'!F121))),'Data Summary'!DV127="Yes"),OFFSET('Hygiene Data'!$F$7,0,10*ROW('Hygiene Data'!F121)),NA())</f>
        <v>#N/A</v>
      </c>
      <c r="BH127" s="522" t="e">
        <f ca="1">+IF(AND(ISNUMBER(OFFSET('Hygiene Data'!$F$9,0,10*ROW('Hygiene Data'!F121))),'Data Summary'!DW127="Yes"),OFFSET('Hygiene Data'!$F$9,0,10*ROW('Hygiene Data'!F121)),NA())</f>
        <v>#N/A</v>
      </c>
      <c r="BI127" s="522" t="e">
        <f ca="1">+IF(AND(ISNUMBER(OFFSET('Hygiene Data'!$G$5,0,10*ROW('Hygiene Data'!G121))),'Data Summary'!DX127="Yes"),OFFSET('Hygiene Data'!$G$5,0,10*ROW('Hygiene Data'!G121)),NA())</f>
        <v>#N/A</v>
      </c>
      <c r="BJ127" s="522" t="e">
        <f ca="1">+IF(AND(ISNUMBER(OFFSET('Hygiene Data'!$G$7,0,10*ROW('Hygiene Data'!G121))),'Data Summary'!DY127="Yes"),OFFSET('Hygiene Data'!$G$7,0,10*ROW('Hygiene Data'!G121)),NA())</f>
        <v>#N/A</v>
      </c>
      <c r="BK127" s="522" t="e">
        <f ca="1">+IF(AND(ISNUMBER(OFFSET('Hygiene Data'!$G$9,0,10*ROW('Hygiene Data'!G121))),'Data Summary'!DZ127="Yes"),OFFSET('Hygiene Data'!$G$9,0,10*ROW('Hygiene Data'!G121)),NA())</f>
        <v>#N/A</v>
      </c>
      <c r="BL127" s="522" t="e">
        <f ca="1">+IF(AND(ISNUMBER(OFFSET('Hygiene Data'!$H$5,0,10*ROW('Hygiene Data'!H121))),'Data Summary'!EA127="Yes"),OFFSET('Hygiene Data'!$H$5,0,10*ROW('Hygiene Data'!H121)),NA())</f>
        <v>#N/A</v>
      </c>
      <c r="BM127" s="522" t="e">
        <f ca="1">+IF(AND(ISNUMBER(OFFSET('Hygiene Data'!$H$7,0,10*ROW('Hygiene Data'!H121))),'Data Summary'!EB127="Yes"),OFFSET('Hygiene Data'!$H$7,0,10*ROW('Hygiene Data'!H121)),NA())</f>
        <v>#N/A</v>
      </c>
      <c r="BN127" s="522" t="e">
        <f ca="1">+IF(AND(ISNUMBER(OFFSET('Hygiene Data'!$H$9,0,10*ROW('Hygiene Data'!H121))),'Data Summary'!EC127="Yes"),OFFSET('Hygiene Data'!$H$9,0,10*ROW('Hygiene Data'!H121)),NA())</f>
        <v>#N/A</v>
      </c>
      <c r="BO127" s="522" t="e">
        <f ca="1">+IF(AND(ISNUMBER(OFFSET('Hygiene Data'!$I$5,0,10*ROW('Hygiene Data'!I121))),'Data Summary'!ED127="Yes"),OFFSET('Hygiene Data'!$I$5,0,10*ROW('Hygiene Data'!I121)),NA())</f>
        <v>#N/A</v>
      </c>
      <c r="BP127" s="522" t="e">
        <f ca="1">+IF(AND(ISNUMBER(OFFSET('Hygiene Data'!$I$7,0,10*ROW('Hygiene Data'!I121))),'Data Summary'!EE127="Yes"),OFFSET('Hygiene Data'!$I$7,0,10*ROW('Hygiene Data'!I121)),NA())</f>
        <v>#N/A</v>
      </c>
      <c r="BQ127" s="522" t="e">
        <f ca="1">+IF(AND(ISNUMBER(OFFSET('Hygiene Data'!$I$9,0,10*ROW('Hygiene Data'!I121))),'Data Summary'!EF127="Yes"),OFFSET('Hygiene Data'!$I$9,0,10*ROW('Hygiene Data'!I121)),NA())</f>
        <v>#N/A</v>
      </c>
    </row>
    <row r="128" spans="1:69" x14ac:dyDescent="0.25">
      <c r="A128" s="518" t="e">
        <f ca="1">+RIGHT('Data Summary'!A128,LEN('Data Summary'!A128)-9)</f>
        <v>#VALUE!</v>
      </c>
      <c r="B128" s="492" t="str">
        <f ca="1">+IF(ISTEXT('Data Summary'!B128),'Data Summary'!B128,"")</f>
        <v/>
      </c>
      <c r="C128" s="519" t="e">
        <f ca="1">+VALUE('Data Summary'!C128)</f>
        <v>#VALUE!</v>
      </c>
      <c r="D128" s="520" t="e">
        <f ca="1">+IF(AND(ISNUMBER(OFFSET('Water Data'!$D$4,0,10*ROW('Water Data'!D122))),'Data Summary'!BS128="Yes"),100-OFFSET('Water Data'!$D$4,0,10*ROW('Water Data'!D122)),NA())</f>
        <v>#N/A</v>
      </c>
      <c r="E128" s="520" t="e">
        <f ca="1">+IF(AND(ISNUMBER(OFFSET('Water Data'!$D$6,0,10*ROW('Water Data'!D122))),'Data Summary'!BT128="Yes"),OFFSET('Water Data'!$D$6,0,10*ROW('Water Data'!D122)),NA())</f>
        <v>#N/A</v>
      </c>
      <c r="F128" s="520" t="e">
        <f ca="1">+IF(AND(ISNUMBER(OFFSET('Water Data'!$D$9,0,10*ROW('Water Data'!D122))),'Data Summary'!BU128="Yes"),OFFSET('Water Data'!$D$9,0,10*ROW('Water Data'!D122)),NA())</f>
        <v>#N/A</v>
      </c>
      <c r="G128" s="520" t="e">
        <f ca="1">+IF(AND(ISNUMBER(OFFSET('Water Data'!$E$4,0,10*ROW('Water Data'!E122))),'Data Summary'!BV128="Yes"),100-OFFSET('Water Data'!$E$4,0,10*ROW('Water Data'!E122)),NA())</f>
        <v>#N/A</v>
      </c>
      <c r="H128" s="520" t="e">
        <f ca="1">+IF(AND(ISNUMBER(OFFSET('Water Data'!$E$6,0,10*ROW('Water Data'!E122))),'Data Summary'!BW128="Yes"),OFFSET('Water Data'!$E$6,0,10*ROW('Water Data'!E122)),NA())</f>
        <v>#N/A</v>
      </c>
      <c r="I128" s="520" t="e">
        <f ca="1">+IF(AND(ISNUMBER(OFFSET('Water Data'!$E$9,0,10*ROW('Water Data'!E122))),'Data Summary'!BX128="Yes"),OFFSET('Water Data'!$E$9,0,10*ROW('Water Data'!E122)),NA())</f>
        <v>#N/A</v>
      </c>
      <c r="J128" s="520" t="e">
        <f ca="1">+IF(AND(ISNUMBER(OFFSET('Water Data'!$F$4,0,10*ROW('Water Data'!F122))),'Data Summary'!BY128="Yes"),100-OFFSET('Water Data'!$F$4,0,10*ROW('Water Data'!F122)),NA())</f>
        <v>#N/A</v>
      </c>
      <c r="K128" s="520" t="e">
        <f ca="1">+IF(AND(ISNUMBER(OFFSET('Water Data'!$F$6,0,10*ROW('Water Data'!F122))),'Data Summary'!BZ128="Yes"),OFFSET('Water Data'!$F$6,0,10*ROW('Water Data'!F122)),NA())</f>
        <v>#N/A</v>
      </c>
      <c r="L128" s="520" t="e">
        <f ca="1">+IF(AND(ISNUMBER(OFFSET('Water Data'!$F$9,0,10*ROW('Water Data'!F122))),'Data Summary'!CA128="Yes"),OFFSET('Water Data'!$F$9,0,10*ROW('Water Data'!F122)),NA())</f>
        <v>#N/A</v>
      </c>
      <c r="M128" s="520" t="e">
        <f ca="1">+IF(AND(ISNUMBER(OFFSET('Water Data'!$G$4,0,10*ROW('Water Data'!G122))),'Data Summary'!CB128="Yes"),100-OFFSET('Water Data'!$G$4,0,10*ROW('Water Data'!G122)),NA())</f>
        <v>#N/A</v>
      </c>
      <c r="N128" s="520" t="e">
        <f ca="1">+IF(AND(ISNUMBER(OFFSET('Water Data'!$G$6,0,10*ROW('Water Data'!G122))),'Data Summary'!CC128="Yes"),OFFSET('Water Data'!$G$6,0,10*ROW('Water Data'!G122)),NA())</f>
        <v>#N/A</v>
      </c>
      <c r="O128" s="520" t="e">
        <f ca="1">+IF(AND(ISNUMBER(OFFSET('Water Data'!$G$9,0,10*ROW('Water Data'!G122))),'Data Summary'!CD128="Yes"),OFFSET('Water Data'!$G$9,0,10*ROW('Water Data'!G122)),NA())</f>
        <v>#N/A</v>
      </c>
      <c r="P128" s="520" t="e">
        <f ca="1">+IF(AND(ISNUMBER(OFFSET('Water Data'!$H$4,0,10*ROW('Water Data'!H122))),'Data Summary'!CE128="Yes"),100-OFFSET('Water Data'!$H$4,0,10*ROW('Water Data'!H122)),NA())</f>
        <v>#N/A</v>
      </c>
      <c r="Q128" s="520" t="e">
        <f ca="1">+IF(AND(ISNUMBER(OFFSET('Water Data'!$H$6,0,10*ROW('Water Data'!H122))),'Data Summary'!CF128="Yes"),OFFSET('Water Data'!$H$6,0,10*ROW('Water Data'!H122)),NA())</f>
        <v>#N/A</v>
      </c>
      <c r="R128" s="520" t="e">
        <f ca="1">+IF(AND(ISNUMBER(OFFSET('Water Data'!$H$9,0,10*ROW('Water Data'!H122))),'Data Summary'!CG128="Yes"),OFFSET('Water Data'!$H$9,0,10*ROW('Water Data'!H122)),NA())</f>
        <v>#N/A</v>
      </c>
      <c r="S128" s="520" t="e">
        <f ca="1">+IF(AND(ISNUMBER(OFFSET('Water Data'!$I$4,0,10*ROW('Water Data'!I122))),'Data Summary'!CH128="Yes"),100-OFFSET('Water Data'!$I$4,0,10*ROW('Water Data'!I122)),NA())</f>
        <v>#N/A</v>
      </c>
      <c r="T128" s="520" t="e">
        <f ca="1">+IF(AND(ISNUMBER(OFFSET('Water Data'!$I$6,0,10*ROW('Water Data'!I122))),'Data Summary'!CI128="Yes"),OFFSET('Water Data'!$I$6,0,10*ROW('Water Data'!I122)),NA())</f>
        <v>#N/A</v>
      </c>
      <c r="U128" s="520" t="e">
        <f ca="1">+IF(AND(ISNUMBER(OFFSET('Water Data'!$I$9,0,10*ROW('Water Data'!I122))),'Data Summary'!CJ128="Yes"),OFFSET('Water Data'!$I$9,0,10*ROW('Water Data'!I122)),NA())</f>
        <v>#N/A</v>
      </c>
      <c r="V128" s="521" t="e">
        <f ca="1">+IF(AND(ISNUMBER(OFFSET('Sanitation Data'!$D$4,0,10*ROW('Sanitation Data'!D122))),'Data Summary'!CK128="Yes"),100-OFFSET('Sanitation Data'!$D$4,0,10*ROW('Sanitation Data'!D122)),NA())</f>
        <v>#N/A</v>
      </c>
      <c r="W128" s="521" t="e">
        <f ca="1">+IF(AND(ISNUMBER(OFFSET('Sanitation Data'!$D$6,0,10*ROW('Sanitation Data'!D122))),'Data Summary'!CL128="Yes"),OFFSET('Sanitation Data'!$D$6,0,10*ROW('Sanitation Data'!D122)),NA())</f>
        <v>#N/A</v>
      </c>
      <c r="X128" s="521" t="e">
        <f ca="1">+IF(AND(ISNUMBER(OFFSET('Sanitation Data'!$D$10,0,10*ROW('Sanitation Data'!D122))),'Data Summary'!CM128="Yes"),OFFSET('Sanitation Data'!$D$10,0,10*ROW('Sanitation Data'!D122)),NA())</f>
        <v>#N/A</v>
      </c>
      <c r="Y128" s="521" t="e">
        <f ca="1">+IF(AND(ISNUMBER(OFFSET('Sanitation Data'!$D$11,0,10*ROW('Sanitation Data'!D122))),'Data Summary'!CN128="Yes"),OFFSET('Sanitation Data'!$D$11,0,10*ROW('Sanitation Data'!D122)),NA())</f>
        <v>#N/A</v>
      </c>
      <c r="Z128" s="521" t="e">
        <f ca="1">+IF(AND(ISNUMBER(OFFSET('Sanitation Data'!$D$12,0,10*ROW('Sanitation Data'!D122))),'Data Summary'!CO128="Yes"),OFFSET('Sanitation Data'!$D$12,0,10*ROW('Sanitation Data'!D122)),NA())</f>
        <v>#N/A</v>
      </c>
      <c r="AA128" s="521" t="e">
        <f ca="1">+IF(AND(ISNUMBER(OFFSET('Sanitation Data'!$E$4,0,10*ROW('Sanitation Data'!E122))),'Data Summary'!CP128="Yes"),100-OFFSET('Sanitation Data'!$E$4,0,10*ROW('Sanitation Data'!E122)),NA())</f>
        <v>#N/A</v>
      </c>
      <c r="AB128" s="521" t="e">
        <f ca="1">+IF(AND(ISNUMBER(OFFSET('Sanitation Data'!$E$6,0,10*ROW('Sanitation Data'!E122))),'Data Summary'!CQ128="Yes"),OFFSET('Sanitation Data'!$E$6,0,10*ROW('Sanitation Data'!E122)),NA())</f>
        <v>#N/A</v>
      </c>
      <c r="AC128" s="521" t="e">
        <f ca="1">+IF(AND(ISNUMBER(OFFSET('Sanitation Data'!$E$10,0,10*ROW('Sanitation Data'!E122))),'Data Summary'!CR128="Yes"),OFFSET('Sanitation Data'!$E$10,0,10*ROW('Sanitation Data'!E122)),NA())</f>
        <v>#N/A</v>
      </c>
      <c r="AD128" s="521" t="e">
        <f ca="1">+IF(AND(ISNUMBER(OFFSET('Sanitation Data'!$E$11,0,10*ROW('Sanitation Data'!E122))),'Data Summary'!CS128="Yes"),OFFSET('Sanitation Data'!$E$11,0,10*ROW('Sanitation Data'!E122)),NA())</f>
        <v>#N/A</v>
      </c>
      <c r="AE128" s="521" t="e">
        <f ca="1">+IF(AND(ISNUMBER(OFFSET('Sanitation Data'!$E$12,0,10*ROW('Sanitation Data'!E122))),'Data Summary'!CT128="Yes"),OFFSET('Sanitation Data'!$E$12,0,10*ROW('Sanitation Data'!E122)),NA())</f>
        <v>#N/A</v>
      </c>
      <c r="AF128" s="521" t="e">
        <f ca="1">+IF(AND(ISNUMBER(OFFSET('Sanitation Data'!$F$4,0,10*ROW('Sanitation Data'!F122))),'Data Summary'!CU128="Yes"),100-OFFSET('Sanitation Data'!$F$4,0,10*ROW('Sanitation Data'!F122)),NA())</f>
        <v>#N/A</v>
      </c>
      <c r="AG128" s="521" t="e">
        <f ca="1">+IF(AND(ISNUMBER(OFFSET('Sanitation Data'!$F$6,0,10*ROW('Sanitation Data'!F122))),'Data Summary'!CV128="Yes"),OFFSET('Sanitation Data'!$F$6,0,10*ROW('Sanitation Data'!F122)),NA())</f>
        <v>#N/A</v>
      </c>
      <c r="AH128" s="521" t="e">
        <f ca="1">+IF(AND(ISNUMBER(OFFSET('Sanitation Data'!$F$10,0,10*ROW('Sanitation Data'!F122))),'Data Summary'!CW128="Yes"),OFFSET('Sanitation Data'!$F$10,0,10*ROW('Sanitation Data'!F122)),NA())</f>
        <v>#N/A</v>
      </c>
      <c r="AI128" s="521" t="e">
        <f ca="1">+IF(AND(ISNUMBER(OFFSET('Sanitation Data'!$F$11,0,10*ROW('Sanitation Data'!F122))),'Data Summary'!CX128="Yes"),OFFSET('Sanitation Data'!$F$11,0,10*ROW('Sanitation Data'!F122)),NA())</f>
        <v>#N/A</v>
      </c>
      <c r="AJ128" s="521" t="e">
        <f ca="1">+IF(AND(ISNUMBER(OFFSET('Sanitation Data'!$F$12,0,10*ROW('Sanitation Data'!F122))),'Data Summary'!CY128="Yes"),OFFSET('Sanitation Data'!$F$12,0,10*ROW('Sanitation Data'!F122)),NA())</f>
        <v>#N/A</v>
      </c>
      <c r="AK128" s="521" t="e">
        <f ca="1">+IF(AND(ISNUMBER(OFFSET('Sanitation Data'!$G$4,0,10*ROW('Sanitation Data'!G122))),'Data Summary'!CZ128="Yes"),100-OFFSET('Sanitation Data'!$G$4,0,10*ROW('Sanitation Data'!G122)),NA())</f>
        <v>#N/A</v>
      </c>
      <c r="AL128" s="521" t="e">
        <f ca="1">+IF(AND(ISNUMBER(OFFSET('Sanitation Data'!$G$6,0,10*ROW('Sanitation Data'!G122))),'Data Summary'!DA128="Yes"),OFFSET('Sanitation Data'!$G$6,0,10*ROW('Sanitation Data'!G122)),NA())</f>
        <v>#N/A</v>
      </c>
      <c r="AM128" s="521" t="e">
        <f ca="1">+IF(AND(ISNUMBER(OFFSET('Sanitation Data'!$G$10,0,10*ROW('Sanitation Data'!G122))),'Data Summary'!DB128="Yes"),OFFSET('Sanitation Data'!$G$10,0,10*ROW('Sanitation Data'!G122)),NA())</f>
        <v>#N/A</v>
      </c>
      <c r="AN128" s="521" t="e">
        <f ca="1">+IF(AND(ISNUMBER(OFFSET('Sanitation Data'!$G$11,0,10*ROW('Sanitation Data'!G122))),'Data Summary'!DC128="Yes"),OFFSET('Sanitation Data'!$G$11,0,10*ROW('Sanitation Data'!G122)),NA())</f>
        <v>#N/A</v>
      </c>
      <c r="AO128" s="521" t="e">
        <f ca="1">+IF(AND(ISNUMBER(OFFSET('Sanitation Data'!$G$12,0,10*ROW('Sanitation Data'!G122))),'Data Summary'!DD128="Yes"),OFFSET('Sanitation Data'!$G$12,0,10*ROW('Sanitation Data'!G122)),NA())</f>
        <v>#N/A</v>
      </c>
      <c r="AP128" s="521" t="e">
        <f ca="1">+IF(AND(ISNUMBER(OFFSET('Sanitation Data'!$H$4,0,10*ROW('Sanitation Data'!H122))),'Data Summary'!DE128="Yes"),100-OFFSET('Sanitation Data'!$H$4,0,10*ROW('Sanitation Data'!H122)),NA())</f>
        <v>#N/A</v>
      </c>
      <c r="AQ128" s="521" t="e">
        <f ca="1">+IF(AND(ISNUMBER(OFFSET('Sanitation Data'!$H$6,0,10*ROW('Sanitation Data'!H122))),'Data Summary'!DF128="Yes"),OFFSET('Sanitation Data'!$H$6,0,10*ROW('Sanitation Data'!H122)),NA())</f>
        <v>#N/A</v>
      </c>
      <c r="AR128" s="521" t="e">
        <f ca="1">+IF(AND(ISNUMBER(OFFSET('Sanitation Data'!$H$10,0,10*ROW('Sanitation Data'!H122))),'Data Summary'!DG128="Yes"),OFFSET('Sanitation Data'!$H$10,0,10*ROW('Sanitation Data'!H122)),NA())</f>
        <v>#N/A</v>
      </c>
      <c r="AS128" s="521" t="e">
        <f ca="1">+IF(AND(ISNUMBER(OFFSET('Sanitation Data'!$H$11,0,10*ROW('Sanitation Data'!H122))),'Data Summary'!DH128="Yes"),OFFSET('Sanitation Data'!$H$11,0,10*ROW('Sanitation Data'!H122)),NA())</f>
        <v>#N/A</v>
      </c>
      <c r="AT128" s="521" t="e">
        <f ca="1">+IF(AND(ISNUMBER(OFFSET('Sanitation Data'!$H$12,0,10*ROW('Sanitation Data'!H122))),'Data Summary'!DI128="Yes"),OFFSET('Sanitation Data'!$H$12,0,10*ROW('Sanitation Data'!H122)),NA())</f>
        <v>#N/A</v>
      </c>
      <c r="AU128" s="521" t="e">
        <f ca="1">+IF(AND(ISNUMBER(OFFSET('Sanitation Data'!$I$4,0,10*ROW('Sanitation Data'!I122))),'Data Summary'!DJ128="Yes"),100-OFFSET('Sanitation Data'!$I$4,0,10*ROW('Sanitation Data'!I122)),NA())</f>
        <v>#N/A</v>
      </c>
      <c r="AV128" s="521" t="e">
        <f ca="1">+IF(AND(ISNUMBER(OFFSET('Sanitation Data'!$I$6,0,10*ROW('Sanitation Data'!I122))),'Data Summary'!DK128="Yes"),OFFSET('Sanitation Data'!$I$6,0,10*ROW('Sanitation Data'!I122)),NA())</f>
        <v>#N/A</v>
      </c>
      <c r="AW128" s="521" t="e">
        <f ca="1">+IF(AND(ISNUMBER(OFFSET('Sanitation Data'!$I$10,0,10*ROW('Sanitation Data'!I122))),'Data Summary'!DL128="Yes"),OFFSET('Sanitation Data'!$I$10,0,10*ROW('Sanitation Data'!I122)),NA())</f>
        <v>#N/A</v>
      </c>
      <c r="AX128" s="521" t="e">
        <f ca="1">+IF(AND(ISNUMBER(OFFSET('Sanitation Data'!$I$11,0,10*ROW('Sanitation Data'!I122))),'Data Summary'!DM128="Yes"),OFFSET('Sanitation Data'!$I$11,0,10*ROW('Sanitation Data'!I122)),NA())</f>
        <v>#N/A</v>
      </c>
      <c r="AY128" s="521" t="e">
        <f ca="1">+IF(AND(ISNUMBER(OFFSET('Sanitation Data'!$I$12,0,10*ROW('Sanitation Data'!I122))),'Data Summary'!DN128="Yes"),OFFSET('Sanitation Data'!$I$12,0,10*ROW('Sanitation Data'!I122)),NA())</f>
        <v>#N/A</v>
      </c>
      <c r="AZ128" s="522" t="e">
        <f ca="1">+IF(AND(ISNUMBER(OFFSET('Hygiene Data'!$D$5,0,10*ROW('Hygiene Data'!D122))),'Data Summary'!DO128="Yes"),OFFSET('Hygiene Data'!$D$5,0,10*ROW('Hygiene Data'!D122)),NA())</f>
        <v>#N/A</v>
      </c>
      <c r="BA128" s="522" t="e">
        <f ca="1">+IF(AND(ISNUMBER(OFFSET('Hygiene Data'!$D$7,0,10*ROW('Hygiene Data'!D122))),'Data Summary'!DP128="Yes"),OFFSET('Hygiene Data'!$D$7,0,10*ROW('Hygiene Data'!D122)),NA())</f>
        <v>#N/A</v>
      </c>
      <c r="BB128" s="522" t="e">
        <f ca="1">+IF(AND(ISNUMBER(OFFSET('Hygiene Data'!$D$9,0,10*ROW('Hygiene Data'!D122))),'Data Summary'!DQ128="Yes"),OFFSET('Hygiene Data'!$D$9,0,10*ROW('Hygiene Data'!D122)),NA())</f>
        <v>#N/A</v>
      </c>
      <c r="BC128" s="522" t="e">
        <f ca="1">+IF(AND(ISNUMBER(OFFSET('Hygiene Data'!$E$5,0,10*ROW('Hygiene Data'!E122))),'Data Summary'!DR128="Yes"),OFFSET('Hygiene Data'!$E$5,0,10*ROW('Hygiene Data'!E122)),NA())</f>
        <v>#N/A</v>
      </c>
      <c r="BD128" s="522" t="e">
        <f ca="1">+IF(AND(ISNUMBER(OFFSET('Hygiene Data'!$E$7,0,10*ROW('Hygiene Data'!E122))),'Data Summary'!DS128="Yes"),OFFSET('Hygiene Data'!$E$7,0,10*ROW('Hygiene Data'!E122)),NA())</f>
        <v>#N/A</v>
      </c>
      <c r="BE128" s="522" t="e">
        <f ca="1">+IF(AND(ISNUMBER(OFFSET('Hygiene Data'!$E$9,0,10*ROW('Hygiene Data'!E122))),'Data Summary'!DT128="Yes"),OFFSET('Hygiene Data'!$E$9,0,10*ROW('Hygiene Data'!E122)),NA())</f>
        <v>#N/A</v>
      </c>
      <c r="BF128" s="522" t="e">
        <f ca="1">+IF(AND(ISNUMBER(OFFSET('Hygiene Data'!$F$5,0,10*ROW('Hygiene Data'!F122))),'Data Summary'!DU128="Yes"),OFFSET('Hygiene Data'!$F$5,0,10*ROW('Hygiene Data'!F122)),NA())</f>
        <v>#N/A</v>
      </c>
      <c r="BG128" s="522" t="e">
        <f ca="1">+IF(AND(ISNUMBER(OFFSET('Hygiene Data'!$F$7,0,10*ROW('Hygiene Data'!F122))),'Data Summary'!DV128="Yes"),OFFSET('Hygiene Data'!$F$7,0,10*ROW('Hygiene Data'!F122)),NA())</f>
        <v>#N/A</v>
      </c>
      <c r="BH128" s="522" t="e">
        <f ca="1">+IF(AND(ISNUMBER(OFFSET('Hygiene Data'!$F$9,0,10*ROW('Hygiene Data'!F122))),'Data Summary'!DW128="Yes"),OFFSET('Hygiene Data'!$F$9,0,10*ROW('Hygiene Data'!F122)),NA())</f>
        <v>#N/A</v>
      </c>
      <c r="BI128" s="522" t="e">
        <f ca="1">+IF(AND(ISNUMBER(OFFSET('Hygiene Data'!$G$5,0,10*ROW('Hygiene Data'!G122))),'Data Summary'!DX128="Yes"),OFFSET('Hygiene Data'!$G$5,0,10*ROW('Hygiene Data'!G122)),NA())</f>
        <v>#N/A</v>
      </c>
      <c r="BJ128" s="522" t="e">
        <f ca="1">+IF(AND(ISNUMBER(OFFSET('Hygiene Data'!$G$7,0,10*ROW('Hygiene Data'!G122))),'Data Summary'!DY128="Yes"),OFFSET('Hygiene Data'!$G$7,0,10*ROW('Hygiene Data'!G122)),NA())</f>
        <v>#N/A</v>
      </c>
      <c r="BK128" s="522" t="e">
        <f ca="1">+IF(AND(ISNUMBER(OFFSET('Hygiene Data'!$G$9,0,10*ROW('Hygiene Data'!G122))),'Data Summary'!DZ128="Yes"),OFFSET('Hygiene Data'!$G$9,0,10*ROW('Hygiene Data'!G122)),NA())</f>
        <v>#N/A</v>
      </c>
      <c r="BL128" s="522" t="e">
        <f ca="1">+IF(AND(ISNUMBER(OFFSET('Hygiene Data'!$H$5,0,10*ROW('Hygiene Data'!H122))),'Data Summary'!EA128="Yes"),OFFSET('Hygiene Data'!$H$5,0,10*ROW('Hygiene Data'!H122)),NA())</f>
        <v>#N/A</v>
      </c>
      <c r="BM128" s="522" t="e">
        <f ca="1">+IF(AND(ISNUMBER(OFFSET('Hygiene Data'!$H$7,0,10*ROW('Hygiene Data'!H122))),'Data Summary'!EB128="Yes"),OFFSET('Hygiene Data'!$H$7,0,10*ROW('Hygiene Data'!H122)),NA())</f>
        <v>#N/A</v>
      </c>
      <c r="BN128" s="522" t="e">
        <f ca="1">+IF(AND(ISNUMBER(OFFSET('Hygiene Data'!$H$9,0,10*ROW('Hygiene Data'!H122))),'Data Summary'!EC128="Yes"),OFFSET('Hygiene Data'!$H$9,0,10*ROW('Hygiene Data'!H122)),NA())</f>
        <v>#N/A</v>
      </c>
      <c r="BO128" s="522" t="e">
        <f ca="1">+IF(AND(ISNUMBER(OFFSET('Hygiene Data'!$I$5,0,10*ROW('Hygiene Data'!I122))),'Data Summary'!ED128="Yes"),OFFSET('Hygiene Data'!$I$5,0,10*ROW('Hygiene Data'!I122)),NA())</f>
        <v>#N/A</v>
      </c>
      <c r="BP128" s="522" t="e">
        <f ca="1">+IF(AND(ISNUMBER(OFFSET('Hygiene Data'!$I$7,0,10*ROW('Hygiene Data'!I122))),'Data Summary'!EE128="Yes"),OFFSET('Hygiene Data'!$I$7,0,10*ROW('Hygiene Data'!I122)),NA())</f>
        <v>#N/A</v>
      </c>
      <c r="BQ128" s="522" t="e">
        <f ca="1">+IF(AND(ISNUMBER(OFFSET('Hygiene Data'!$I$9,0,10*ROW('Hygiene Data'!I122))),'Data Summary'!EF128="Yes"),OFFSET('Hygiene Data'!$I$9,0,10*ROW('Hygiene Data'!I122)),NA())</f>
        <v>#N/A</v>
      </c>
    </row>
    <row r="129" spans="1:69" x14ac:dyDescent="0.25">
      <c r="A129" s="518" t="e">
        <f ca="1">+RIGHT('Data Summary'!A129,LEN('Data Summary'!A129)-9)</f>
        <v>#VALUE!</v>
      </c>
      <c r="B129" s="492" t="str">
        <f ca="1">+IF(ISTEXT('Data Summary'!B129),'Data Summary'!B129,"")</f>
        <v/>
      </c>
      <c r="C129" s="519" t="e">
        <f ca="1">+VALUE('Data Summary'!C129)</f>
        <v>#VALUE!</v>
      </c>
      <c r="D129" s="520" t="e">
        <f ca="1">+IF(AND(ISNUMBER(OFFSET('Water Data'!$D$4,0,10*ROW('Water Data'!D123))),'Data Summary'!BS129="Yes"),100-OFFSET('Water Data'!$D$4,0,10*ROW('Water Data'!D123)),NA())</f>
        <v>#N/A</v>
      </c>
      <c r="E129" s="520" t="e">
        <f ca="1">+IF(AND(ISNUMBER(OFFSET('Water Data'!$D$6,0,10*ROW('Water Data'!D123))),'Data Summary'!BT129="Yes"),OFFSET('Water Data'!$D$6,0,10*ROW('Water Data'!D123)),NA())</f>
        <v>#N/A</v>
      </c>
      <c r="F129" s="520" t="e">
        <f ca="1">+IF(AND(ISNUMBER(OFFSET('Water Data'!$D$9,0,10*ROW('Water Data'!D123))),'Data Summary'!BU129="Yes"),OFFSET('Water Data'!$D$9,0,10*ROW('Water Data'!D123)),NA())</f>
        <v>#N/A</v>
      </c>
      <c r="G129" s="520" t="e">
        <f ca="1">+IF(AND(ISNUMBER(OFFSET('Water Data'!$E$4,0,10*ROW('Water Data'!E123))),'Data Summary'!BV129="Yes"),100-OFFSET('Water Data'!$E$4,0,10*ROW('Water Data'!E123)),NA())</f>
        <v>#N/A</v>
      </c>
      <c r="H129" s="520" t="e">
        <f ca="1">+IF(AND(ISNUMBER(OFFSET('Water Data'!$E$6,0,10*ROW('Water Data'!E123))),'Data Summary'!BW129="Yes"),OFFSET('Water Data'!$E$6,0,10*ROW('Water Data'!E123)),NA())</f>
        <v>#N/A</v>
      </c>
      <c r="I129" s="520" t="e">
        <f ca="1">+IF(AND(ISNUMBER(OFFSET('Water Data'!$E$9,0,10*ROW('Water Data'!E123))),'Data Summary'!BX129="Yes"),OFFSET('Water Data'!$E$9,0,10*ROW('Water Data'!E123)),NA())</f>
        <v>#N/A</v>
      </c>
      <c r="J129" s="520" t="e">
        <f ca="1">+IF(AND(ISNUMBER(OFFSET('Water Data'!$F$4,0,10*ROW('Water Data'!F123))),'Data Summary'!BY129="Yes"),100-OFFSET('Water Data'!$F$4,0,10*ROW('Water Data'!F123)),NA())</f>
        <v>#N/A</v>
      </c>
      <c r="K129" s="520" t="e">
        <f ca="1">+IF(AND(ISNUMBER(OFFSET('Water Data'!$F$6,0,10*ROW('Water Data'!F123))),'Data Summary'!BZ129="Yes"),OFFSET('Water Data'!$F$6,0,10*ROW('Water Data'!F123)),NA())</f>
        <v>#N/A</v>
      </c>
      <c r="L129" s="520" t="e">
        <f ca="1">+IF(AND(ISNUMBER(OFFSET('Water Data'!$F$9,0,10*ROW('Water Data'!F123))),'Data Summary'!CA129="Yes"),OFFSET('Water Data'!$F$9,0,10*ROW('Water Data'!F123)),NA())</f>
        <v>#N/A</v>
      </c>
      <c r="M129" s="520" t="e">
        <f ca="1">+IF(AND(ISNUMBER(OFFSET('Water Data'!$G$4,0,10*ROW('Water Data'!G123))),'Data Summary'!CB129="Yes"),100-OFFSET('Water Data'!$G$4,0,10*ROW('Water Data'!G123)),NA())</f>
        <v>#N/A</v>
      </c>
      <c r="N129" s="520" t="e">
        <f ca="1">+IF(AND(ISNUMBER(OFFSET('Water Data'!$G$6,0,10*ROW('Water Data'!G123))),'Data Summary'!CC129="Yes"),OFFSET('Water Data'!$G$6,0,10*ROW('Water Data'!G123)),NA())</f>
        <v>#N/A</v>
      </c>
      <c r="O129" s="520" t="e">
        <f ca="1">+IF(AND(ISNUMBER(OFFSET('Water Data'!$G$9,0,10*ROW('Water Data'!G123))),'Data Summary'!CD129="Yes"),OFFSET('Water Data'!$G$9,0,10*ROW('Water Data'!G123)),NA())</f>
        <v>#N/A</v>
      </c>
      <c r="P129" s="520" t="e">
        <f ca="1">+IF(AND(ISNUMBER(OFFSET('Water Data'!$H$4,0,10*ROW('Water Data'!H123))),'Data Summary'!CE129="Yes"),100-OFFSET('Water Data'!$H$4,0,10*ROW('Water Data'!H123)),NA())</f>
        <v>#N/A</v>
      </c>
      <c r="Q129" s="520" t="e">
        <f ca="1">+IF(AND(ISNUMBER(OFFSET('Water Data'!$H$6,0,10*ROW('Water Data'!H123))),'Data Summary'!CF129="Yes"),OFFSET('Water Data'!$H$6,0,10*ROW('Water Data'!H123)),NA())</f>
        <v>#N/A</v>
      </c>
      <c r="R129" s="520" t="e">
        <f ca="1">+IF(AND(ISNUMBER(OFFSET('Water Data'!$H$9,0,10*ROW('Water Data'!H123))),'Data Summary'!CG129="Yes"),OFFSET('Water Data'!$H$9,0,10*ROW('Water Data'!H123)),NA())</f>
        <v>#N/A</v>
      </c>
      <c r="S129" s="520" t="e">
        <f ca="1">+IF(AND(ISNUMBER(OFFSET('Water Data'!$I$4,0,10*ROW('Water Data'!I123))),'Data Summary'!CH129="Yes"),100-OFFSET('Water Data'!$I$4,0,10*ROW('Water Data'!I123)),NA())</f>
        <v>#N/A</v>
      </c>
      <c r="T129" s="520" t="e">
        <f ca="1">+IF(AND(ISNUMBER(OFFSET('Water Data'!$I$6,0,10*ROW('Water Data'!I123))),'Data Summary'!CI129="Yes"),OFFSET('Water Data'!$I$6,0,10*ROW('Water Data'!I123)),NA())</f>
        <v>#N/A</v>
      </c>
      <c r="U129" s="520" t="e">
        <f ca="1">+IF(AND(ISNUMBER(OFFSET('Water Data'!$I$9,0,10*ROW('Water Data'!I123))),'Data Summary'!CJ129="Yes"),OFFSET('Water Data'!$I$9,0,10*ROW('Water Data'!I123)),NA())</f>
        <v>#N/A</v>
      </c>
      <c r="V129" s="521" t="e">
        <f ca="1">+IF(AND(ISNUMBER(OFFSET('Sanitation Data'!$D$4,0,10*ROW('Sanitation Data'!D123))),'Data Summary'!CK129="Yes"),100-OFFSET('Sanitation Data'!$D$4,0,10*ROW('Sanitation Data'!D123)),NA())</f>
        <v>#N/A</v>
      </c>
      <c r="W129" s="521" t="e">
        <f ca="1">+IF(AND(ISNUMBER(OFFSET('Sanitation Data'!$D$6,0,10*ROW('Sanitation Data'!D123))),'Data Summary'!CL129="Yes"),OFFSET('Sanitation Data'!$D$6,0,10*ROW('Sanitation Data'!D123)),NA())</f>
        <v>#N/A</v>
      </c>
      <c r="X129" s="521" t="e">
        <f ca="1">+IF(AND(ISNUMBER(OFFSET('Sanitation Data'!$D$10,0,10*ROW('Sanitation Data'!D123))),'Data Summary'!CM129="Yes"),OFFSET('Sanitation Data'!$D$10,0,10*ROW('Sanitation Data'!D123)),NA())</f>
        <v>#N/A</v>
      </c>
      <c r="Y129" s="521" t="e">
        <f ca="1">+IF(AND(ISNUMBER(OFFSET('Sanitation Data'!$D$11,0,10*ROW('Sanitation Data'!D123))),'Data Summary'!CN129="Yes"),OFFSET('Sanitation Data'!$D$11,0,10*ROW('Sanitation Data'!D123)),NA())</f>
        <v>#N/A</v>
      </c>
      <c r="Z129" s="521" t="e">
        <f ca="1">+IF(AND(ISNUMBER(OFFSET('Sanitation Data'!$D$12,0,10*ROW('Sanitation Data'!D123))),'Data Summary'!CO129="Yes"),OFFSET('Sanitation Data'!$D$12,0,10*ROW('Sanitation Data'!D123)),NA())</f>
        <v>#N/A</v>
      </c>
      <c r="AA129" s="521" t="e">
        <f ca="1">+IF(AND(ISNUMBER(OFFSET('Sanitation Data'!$E$4,0,10*ROW('Sanitation Data'!E123))),'Data Summary'!CP129="Yes"),100-OFFSET('Sanitation Data'!$E$4,0,10*ROW('Sanitation Data'!E123)),NA())</f>
        <v>#N/A</v>
      </c>
      <c r="AB129" s="521" t="e">
        <f ca="1">+IF(AND(ISNUMBER(OFFSET('Sanitation Data'!$E$6,0,10*ROW('Sanitation Data'!E123))),'Data Summary'!CQ129="Yes"),OFFSET('Sanitation Data'!$E$6,0,10*ROW('Sanitation Data'!E123)),NA())</f>
        <v>#N/A</v>
      </c>
      <c r="AC129" s="521" t="e">
        <f ca="1">+IF(AND(ISNUMBER(OFFSET('Sanitation Data'!$E$10,0,10*ROW('Sanitation Data'!E123))),'Data Summary'!CR129="Yes"),OFFSET('Sanitation Data'!$E$10,0,10*ROW('Sanitation Data'!E123)),NA())</f>
        <v>#N/A</v>
      </c>
      <c r="AD129" s="521" t="e">
        <f ca="1">+IF(AND(ISNUMBER(OFFSET('Sanitation Data'!$E$11,0,10*ROW('Sanitation Data'!E123))),'Data Summary'!CS129="Yes"),OFFSET('Sanitation Data'!$E$11,0,10*ROW('Sanitation Data'!E123)),NA())</f>
        <v>#N/A</v>
      </c>
      <c r="AE129" s="521" t="e">
        <f ca="1">+IF(AND(ISNUMBER(OFFSET('Sanitation Data'!$E$12,0,10*ROW('Sanitation Data'!E123))),'Data Summary'!CT129="Yes"),OFFSET('Sanitation Data'!$E$12,0,10*ROW('Sanitation Data'!E123)),NA())</f>
        <v>#N/A</v>
      </c>
      <c r="AF129" s="521" t="e">
        <f ca="1">+IF(AND(ISNUMBER(OFFSET('Sanitation Data'!$F$4,0,10*ROW('Sanitation Data'!F123))),'Data Summary'!CU129="Yes"),100-OFFSET('Sanitation Data'!$F$4,0,10*ROW('Sanitation Data'!F123)),NA())</f>
        <v>#N/A</v>
      </c>
      <c r="AG129" s="521" t="e">
        <f ca="1">+IF(AND(ISNUMBER(OFFSET('Sanitation Data'!$F$6,0,10*ROW('Sanitation Data'!F123))),'Data Summary'!CV129="Yes"),OFFSET('Sanitation Data'!$F$6,0,10*ROW('Sanitation Data'!F123)),NA())</f>
        <v>#N/A</v>
      </c>
      <c r="AH129" s="521" t="e">
        <f ca="1">+IF(AND(ISNUMBER(OFFSET('Sanitation Data'!$F$10,0,10*ROW('Sanitation Data'!F123))),'Data Summary'!CW129="Yes"),OFFSET('Sanitation Data'!$F$10,0,10*ROW('Sanitation Data'!F123)),NA())</f>
        <v>#N/A</v>
      </c>
      <c r="AI129" s="521" t="e">
        <f ca="1">+IF(AND(ISNUMBER(OFFSET('Sanitation Data'!$F$11,0,10*ROW('Sanitation Data'!F123))),'Data Summary'!CX129="Yes"),OFFSET('Sanitation Data'!$F$11,0,10*ROW('Sanitation Data'!F123)),NA())</f>
        <v>#N/A</v>
      </c>
      <c r="AJ129" s="521" t="e">
        <f ca="1">+IF(AND(ISNUMBER(OFFSET('Sanitation Data'!$F$12,0,10*ROW('Sanitation Data'!F123))),'Data Summary'!CY129="Yes"),OFFSET('Sanitation Data'!$F$12,0,10*ROW('Sanitation Data'!F123)),NA())</f>
        <v>#N/A</v>
      </c>
      <c r="AK129" s="521" t="e">
        <f ca="1">+IF(AND(ISNUMBER(OFFSET('Sanitation Data'!$G$4,0,10*ROW('Sanitation Data'!G123))),'Data Summary'!CZ129="Yes"),100-OFFSET('Sanitation Data'!$G$4,0,10*ROW('Sanitation Data'!G123)),NA())</f>
        <v>#N/A</v>
      </c>
      <c r="AL129" s="521" t="e">
        <f ca="1">+IF(AND(ISNUMBER(OFFSET('Sanitation Data'!$G$6,0,10*ROW('Sanitation Data'!G123))),'Data Summary'!DA129="Yes"),OFFSET('Sanitation Data'!$G$6,0,10*ROW('Sanitation Data'!G123)),NA())</f>
        <v>#N/A</v>
      </c>
      <c r="AM129" s="521" t="e">
        <f ca="1">+IF(AND(ISNUMBER(OFFSET('Sanitation Data'!$G$10,0,10*ROW('Sanitation Data'!G123))),'Data Summary'!DB129="Yes"),OFFSET('Sanitation Data'!$G$10,0,10*ROW('Sanitation Data'!G123)),NA())</f>
        <v>#N/A</v>
      </c>
      <c r="AN129" s="521" t="e">
        <f ca="1">+IF(AND(ISNUMBER(OFFSET('Sanitation Data'!$G$11,0,10*ROW('Sanitation Data'!G123))),'Data Summary'!DC129="Yes"),OFFSET('Sanitation Data'!$G$11,0,10*ROW('Sanitation Data'!G123)),NA())</f>
        <v>#N/A</v>
      </c>
      <c r="AO129" s="521" t="e">
        <f ca="1">+IF(AND(ISNUMBER(OFFSET('Sanitation Data'!$G$12,0,10*ROW('Sanitation Data'!G123))),'Data Summary'!DD129="Yes"),OFFSET('Sanitation Data'!$G$12,0,10*ROW('Sanitation Data'!G123)),NA())</f>
        <v>#N/A</v>
      </c>
      <c r="AP129" s="521" t="e">
        <f ca="1">+IF(AND(ISNUMBER(OFFSET('Sanitation Data'!$H$4,0,10*ROW('Sanitation Data'!H123))),'Data Summary'!DE129="Yes"),100-OFFSET('Sanitation Data'!$H$4,0,10*ROW('Sanitation Data'!H123)),NA())</f>
        <v>#N/A</v>
      </c>
      <c r="AQ129" s="521" t="e">
        <f ca="1">+IF(AND(ISNUMBER(OFFSET('Sanitation Data'!$H$6,0,10*ROW('Sanitation Data'!H123))),'Data Summary'!DF129="Yes"),OFFSET('Sanitation Data'!$H$6,0,10*ROW('Sanitation Data'!H123)),NA())</f>
        <v>#N/A</v>
      </c>
      <c r="AR129" s="521" t="e">
        <f ca="1">+IF(AND(ISNUMBER(OFFSET('Sanitation Data'!$H$10,0,10*ROW('Sanitation Data'!H123))),'Data Summary'!DG129="Yes"),OFFSET('Sanitation Data'!$H$10,0,10*ROW('Sanitation Data'!H123)),NA())</f>
        <v>#N/A</v>
      </c>
      <c r="AS129" s="521" t="e">
        <f ca="1">+IF(AND(ISNUMBER(OFFSET('Sanitation Data'!$H$11,0,10*ROW('Sanitation Data'!H123))),'Data Summary'!DH129="Yes"),OFFSET('Sanitation Data'!$H$11,0,10*ROW('Sanitation Data'!H123)),NA())</f>
        <v>#N/A</v>
      </c>
      <c r="AT129" s="521" t="e">
        <f ca="1">+IF(AND(ISNUMBER(OFFSET('Sanitation Data'!$H$12,0,10*ROW('Sanitation Data'!H123))),'Data Summary'!DI129="Yes"),OFFSET('Sanitation Data'!$H$12,0,10*ROW('Sanitation Data'!H123)),NA())</f>
        <v>#N/A</v>
      </c>
      <c r="AU129" s="521" t="e">
        <f ca="1">+IF(AND(ISNUMBER(OFFSET('Sanitation Data'!$I$4,0,10*ROW('Sanitation Data'!I123))),'Data Summary'!DJ129="Yes"),100-OFFSET('Sanitation Data'!$I$4,0,10*ROW('Sanitation Data'!I123)),NA())</f>
        <v>#N/A</v>
      </c>
      <c r="AV129" s="521" t="e">
        <f ca="1">+IF(AND(ISNUMBER(OFFSET('Sanitation Data'!$I$6,0,10*ROW('Sanitation Data'!I123))),'Data Summary'!DK129="Yes"),OFFSET('Sanitation Data'!$I$6,0,10*ROW('Sanitation Data'!I123)),NA())</f>
        <v>#N/A</v>
      </c>
      <c r="AW129" s="521" t="e">
        <f ca="1">+IF(AND(ISNUMBER(OFFSET('Sanitation Data'!$I$10,0,10*ROW('Sanitation Data'!I123))),'Data Summary'!DL129="Yes"),OFFSET('Sanitation Data'!$I$10,0,10*ROW('Sanitation Data'!I123)),NA())</f>
        <v>#N/A</v>
      </c>
      <c r="AX129" s="521" t="e">
        <f ca="1">+IF(AND(ISNUMBER(OFFSET('Sanitation Data'!$I$11,0,10*ROW('Sanitation Data'!I123))),'Data Summary'!DM129="Yes"),OFFSET('Sanitation Data'!$I$11,0,10*ROW('Sanitation Data'!I123)),NA())</f>
        <v>#N/A</v>
      </c>
      <c r="AY129" s="521" t="e">
        <f ca="1">+IF(AND(ISNUMBER(OFFSET('Sanitation Data'!$I$12,0,10*ROW('Sanitation Data'!I123))),'Data Summary'!DN129="Yes"),OFFSET('Sanitation Data'!$I$12,0,10*ROW('Sanitation Data'!I123)),NA())</f>
        <v>#N/A</v>
      </c>
      <c r="AZ129" s="522" t="e">
        <f ca="1">+IF(AND(ISNUMBER(OFFSET('Hygiene Data'!$D$5,0,10*ROW('Hygiene Data'!D123))),'Data Summary'!DO129="Yes"),OFFSET('Hygiene Data'!$D$5,0,10*ROW('Hygiene Data'!D123)),NA())</f>
        <v>#N/A</v>
      </c>
      <c r="BA129" s="522" t="e">
        <f ca="1">+IF(AND(ISNUMBER(OFFSET('Hygiene Data'!$D$7,0,10*ROW('Hygiene Data'!D123))),'Data Summary'!DP129="Yes"),OFFSET('Hygiene Data'!$D$7,0,10*ROW('Hygiene Data'!D123)),NA())</f>
        <v>#N/A</v>
      </c>
      <c r="BB129" s="522" t="e">
        <f ca="1">+IF(AND(ISNUMBER(OFFSET('Hygiene Data'!$D$9,0,10*ROW('Hygiene Data'!D123))),'Data Summary'!DQ129="Yes"),OFFSET('Hygiene Data'!$D$9,0,10*ROW('Hygiene Data'!D123)),NA())</f>
        <v>#N/A</v>
      </c>
      <c r="BC129" s="522" t="e">
        <f ca="1">+IF(AND(ISNUMBER(OFFSET('Hygiene Data'!$E$5,0,10*ROW('Hygiene Data'!E123))),'Data Summary'!DR129="Yes"),OFFSET('Hygiene Data'!$E$5,0,10*ROW('Hygiene Data'!E123)),NA())</f>
        <v>#N/A</v>
      </c>
      <c r="BD129" s="522" t="e">
        <f ca="1">+IF(AND(ISNUMBER(OFFSET('Hygiene Data'!$E$7,0,10*ROW('Hygiene Data'!E123))),'Data Summary'!DS129="Yes"),OFFSET('Hygiene Data'!$E$7,0,10*ROW('Hygiene Data'!E123)),NA())</f>
        <v>#N/A</v>
      </c>
      <c r="BE129" s="522" t="e">
        <f ca="1">+IF(AND(ISNUMBER(OFFSET('Hygiene Data'!$E$9,0,10*ROW('Hygiene Data'!E123))),'Data Summary'!DT129="Yes"),OFFSET('Hygiene Data'!$E$9,0,10*ROW('Hygiene Data'!E123)),NA())</f>
        <v>#N/A</v>
      </c>
      <c r="BF129" s="522" t="e">
        <f ca="1">+IF(AND(ISNUMBER(OFFSET('Hygiene Data'!$F$5,0,10*ROW('Hygiene Data'!F123))),'Data Summary'!DU129="Yes"),OFFSET('Hygiene Data'!$F$5,0,10*ROW('Hygiene Data'!F123)),NA())</f>
        <v>#N/A</v>
      </c>
      <c r="BG129" s="522" t="e">
        <f ca="1">+IF(AND(ISNUMBER(OFFSET('Hygiene Data'!$F$7,0,10*ROW('Hygiene Data'!F123))),'Data Summary'!DV129="Yes"),OFFSET('Hygiene Data'!$F$7,0,10*ROW('Hygiene Data'!F123)),NA())</f>
        <v>#N/A</v>
      </c>
      <c r="BH129" s="522" t="e">
        <f ca="1">+IF(AND(ISNUMBER(OFFSET('Hygiene Data'!$F$9,0,10*ROW('Hygiene Data'!F123))),'Data Summary'!DW129="Yes"),OFFSET('Hygiene Data'!$F$9,0,10*ROW('Hygiene Data'!F123)),NA())</f>
        <v>#N/A</v>
      </c>
      <c r="BI129" s="522" t="e">
        <f ca="1">+IF(AND(ISNUMBER(OFFSET('Hygiene Data'!$G$5,0,10*ROW('Hygiene Data'!G123))),'Data Summary'!DX129="Yes"),OFFSET('Hygiene Data'!$G$5,0,10*ROW('Hygiene Data'!G123)),NA())</f>
        <v>#N/A</v>
      </c>
      <c r="BJ129" s="522" t="e">
        <f ca="1">+IF(AND(ISNUMBER(OFFSET('Hygiene Data'!$G$7,0,10*ROW('Hygiene Data'!G123))),'Data Summary'!DY129="Yes"),OFFSET('Hygiene Data'!$G$7,0,10*ROW('Hygiene Data'!G123)),NA())</f>
        <v>#N/A</v>
      </c>
      <c r="BK129" s="522" t="e">
        <f ca="1">+IF(AND(ISNUMBER(OFFSET('Hygiene Data'!$G$9,0,10*ROW('Hygiene Data'!G123))),'Data Summary'!DZ129="Yes"),OFFSET('Hygiene Data'!$G$9,0,10*ROW('Hygiene Data'!G123)),NA())</f>
        <v>#N/A</v>
      </c>
      <c r="BL129" s="522" t="e">
        <f ca="1">+IF(AND(ISNUMBER(OFFSET('Hygiene Data'!$H$5,0,10*ROW('Hygiene Data'!H123))),'Data Summary'!EA129="Yes"),OFFSET('Hygiene Data'!$H$5,0,10*ROW('Hygiene Data'!H123)),NA())</f>
        <v>#N/A</v>
      </c>
      <c r="BM129" s="522" t="e">
        <f ca="1">+IF(AND(ISNUMBER(OFFSET('Hygiene Data'!$H$7,0,10*ROW('Hygiene Data'!H123))),'Data Summary'!EB129="Yes"),OFFSET('Hygiene Data'!$H$7,0,10*ROW('Hygiene Data'!H123)),NA())</f>
        <v>#N/A</v>
      </c>
      <c r="BN129" s="522" t="e">
        <f ca="1">+IF(AND(ISNUMBER(OFFSET('Hygiene Data'!$H$9,0,10*ROW('Hygiene Data'!H123))),'Data Summary'!EC129="Yes"),OFFSET('Hygiene Data'!$H$9,0,10*ROW('Hygiene Data'!H123)),NA())</f>
        <v>#N/A</v>
      </c>
      <c r="BO129" s="522" t="e">
        <f ca="1">+IF(AND(ISNUMBER(OFFSET('Hygiene Data'!$I$5,0,10*ROW('Hygiene Data'!I123))),'Data Summary'!ED129="Yes"),OFFSET('Hygiene Data'!$I$5,0,10*ROW('Hygiene Data'!I123)),NA())</f>
        <v>#N/A</v>
      </c>
      <c r="BP129" s="522" t="e">
        <f ca="1">+IF(AND(ISNUMBER(OFFSET('Hygiene Data'!$I$7,0,10*ROW('Hygiene Data'!I123))),'Data Summary'!EE129="Yes"),OFFSET('Hygiene Data'!$I$7,0,10*ROW('Hygiene Data'!I123)),NA())</f>
        <v>#N/A</v>
      </c>
      <c r="BQ129" s="522" t="e">
        <f ca="1">+IF(AND(ISNUMBER(OFFSET('Hygiene Data'!$I$9,0,10*ROW('Hygiene Data'!I123))),'Data Summary'!EF129="Yes"),OFFSET('Hygiene Data'!$I$9,0,10*ROW('Hygiene Data'!I123)),NA())</f>
        <v>#N/A</v>
      </c>
    </row>
    <row r="130" spans="1:69" x14ac:dyDescent="0.25">
      <c r="A130" s="518" t="e">
        <f ca="1">+RIGHT('Data Summary'!A130,LEN('Data Summary'!A130)-9)</f>
        <v>#VALUE!</v>
      </c>
      <c r="B130" s="492" t="str">
        <f ca="1">+IF(ISTEXT('Data Summary'!B130),'Data Summary'!B130,"")</f>
        <v/>
      </c>
      <c r="C130" s="519" t="e">
        <f ca="1">+VALUE('Data Summary'!C130)</f>
        <v>#VALUE!</v>
      </c>
      <c r="D130" s="520" t="e">
        <f ca="1">+IF(AND(ISNUMBER(OFFSET('Water Data'!$D$4,0,10*ROW('Water Data'!D124))),'Data Summary'!BS130="Yes"),100-OFFSET('Water Data'!$D$4,0,10*ROW('Water Data'!D124)),NA())</f>
        <v>#N/A</v>
      </c>
      <c r="E130" s="520" t="e">
        <f ca="1">+IF(AND(ISNUMBER(OFFSET('Water Data'!$D$6,0,10*ROW('Water Data'!D124))),'Data Summary'!BT130="Yes"),OFFSET('Water Data'!$D$6,0,10*ROW('Water Data'!D124)),NA())</f>
        <v>#N/A</v>
      </c>
      <c r="F130" s="520" t="e">
        <f ca="1">+IF(AND(ISNUMBER(OFFSET('Water Data'!$D$9,0,10*ROW('Water Data'!D124))),'Data Summary'!BU130="Yes"),OFFSET('Water Data'!$D$9,0,10*ROW('Water Data'!D124)),NA())</f>
        <v>#N/A</v>
      </c>
      <c r="G130" s="520" t="e">
        <f ca="1">+IF(AND(ISNUMBER(OFFSET('Water Data'!$E$4,0,10*ROW('Water Data'!E124))),'Data Summary'!BV130="Yes"),100-OFFSET('Water Data'!$E$4,0,10*ROW('Water Data'!E124)),NA())</f>
        <v>#N/A</v>
      </c>
      <c r="H130" s="520" t="e">
        <f ca="1">+IF(AND(ISNUMBER(OFFSET('Water Data'!$E$6,0,10*ROW('Water Data'!E124))),'Data Summary'!BW130="Yes"),OFFSET('Water Data'!$E$6,0,10*ROW('Water Data'!E124)),NA())</f>
        <v>#N/A</v>
      </c>
      <c r="I130" s="520" t="e">
        <f ca="1">+IF(AND(ISNUMBER(OFFSET('Water Data'!$E$9,0,10*ROW('Water Data'!E124))),'Data Summary'!BX130="Yes"),OFFSET('Water Data'!$E$9,0,10*ROW('Water Data'!E124)),NA())</f>
        <v>#N/A</v>
      </c>
      <c r="J130" s="520" t="e">
        <f ca="1">+IF(AND(ISNUMBER(OFFSET('Water Data'!$F$4,0,10*ROW('Water Data'!F124))),'Data Summary'!BY130="Yes"),100-OFFSET('Water Data'!$F$4,0,10*ROW('Water Data'!F124)),NA())</f>
        <v>#N/A</v>
      </c>
      <c r="K130" s="520" t="e">
        <f ca="1">+IF(AND(ISNUMBER(OFFSET('Water Data'!$F$6,0,10*ROW('Water Data'!F124))),'Data Summary'!BZ130="Yes"),OFFSET('Water Data'!$F$6,0,10*ROW('Water Data'!F124)),NA())</f>
        <v>#N/A</v>
      </c>
      <c r="L130" s="520" t="e">
        <f ca="1">+IF(AND(ISNUMBER(OFFSET('Water Data'!$F$9,0,10*ROW('Water Data'!F124))),'Data Summary'!CA130="Yes"),OFFSET('Water Data'!$F$9,0,10*ROW('Water Data'!F124)),NA())</f>
        <v>#N/A</v>
      </c>
      <c r="M130" s="520" t="e">
        <f ca="1">+IF(AND(ISNUMBER(OFFSET('Water Data'!$G$4,0,10*ROW('Water Data'!G124))),'Data Summary'!CB130="Yes"),100-OFFSET('Water Data'!$G$4,0,10*ROW('Water Data'!G124)),NA())</f>
        <v>#N/A</v>
      </c>
      <c r="N130" s="520" t="e">
        <f ca="1">+IF(AND(ISNUMBER(OFFSET('Water Data'!$G$6,0,10*ROW('Water Data'!G124))),'Data Summary'!CC130="Yes"),OFFSET('Water Data'!$G$6,0,10*ROW('Water Data'!G124)),NA())</f>
        <v>#N/A</v>
      </c>
      <c r="O130" s="520" t="e">
        <f ca="1">+IF(AND(ISNUMBER(OFFSET('Water Data'!$G$9,0,10*ROW('Water Data'!G124))),'Data Summary'!CD130="Yes"),OFFSET('Water Data'!$G$9,0,10*ROW('Water Data'!G124)),NA())</f>
        <v>#N/A</v>
      </c>
      <c r="P130" s="520" t="e">
        <f ca="1">+IF(AND(ISNUMBER(OFFSET('Water Data'!$H$4,0,10*ROW('Water Data'!H124))),'Data Summary'!CE130="Yes"),100-OFFSET('Water Data'!$H$4,0,10*ROW('Water Data'!H124)),NA())</f>
        <v>#N/A</v>
      </c>
      <c r="Q130" s="520" t="e">
        <f ca="1">+IF(AND(ISNUMBER(OFFSET('Water Data'!$H$6,0,10*ROW('Water Data'!H124))),'Data Summary'!CF130="Yes"),OFFSET('Water Data'!$H$6,0,10*ROW('Water Data'!H124)),NA())</f>
        <v>#N/A</v>
      </c>
      <c r="R130" s="520" t="e">
        <f ca="1">+IF(AND(ISNUMBER(OFFSET('Water Data'!$H$9,0,10*ROW('Water Data'!H124))),'Data Summary'!CG130="Yes"),OFFSET('Water Data'!$H$9,0,10*ROW('Water Data'!H124)),NA())</f>
        <v>#N/A</v>
      </c>
      <c r="S130" s="520" t="e">
        <f ca="1">+IF(AND(ISNUMBER(OFFSET('Water Data'!$I$4,0,10*ROW('Water Data'!I124))),'Data Summary'!CH130="Yes"),100-OFFSET('Water Data'!$I$4,0,10*ROW('Water Data'!I124)),NA())</f>
        <v>#N/A</v>
      </c>
      <c r="T130" s="520" t="e">
        <f ca="1">+IF(AND(ISNUMBER(OFFSET('Water Data'!$I$6,0,10*ROW('Water Data'!I124))),'Data Summary'!CI130="Yes"),OFFSET('Water Data'!$I$6,0,10*ROW('Water Data'!I124)),NA())</f>
        <v>#N/A</v>
      </c>
      <c r="U130" s="520" t="e">
        <f ca="1">+IF(AND(ISNUMBER(OFFSET('Water Data'!$I$9,0,10*ROW('Water Data'!I124))),'Data Summary'!CJ130="Yes"),OFFSET('Water Data'!$I$9,0,10*ROW('Water Data'!I124)),NA())</f>
        <v>#N/A</v>
      </c>
      <c r="V130" s="521" t="e">
        <f ca="1">+IF(AND(ISNUMBER(OFFSET('Sanitation Data'!$D$4,0,10*ROW('Sanitation Data'!D124))),'Data Summary'!CK130="Yes"),100-OFFSET('Sanitation Data'!$D$4,0,10*ROW('Sanitation Data'!D124)),NA())</f>
        <v>#N/A</v>
      </c>
      <c r="W130" s="521" t="e">
        <f ca="1">+IF(AND(ISNUMBER(OFFSET('Sanitation Data'!$D$6,0,10*ROW('Sanitation Data'!D124))),'Data Summary'!CL130="Yes"),OFFSET('Sanitation Data'!$D$6,0,10*ROW('Sanitation Data'!D124)),NA())</f>
        <v>#N/A</v>
      </c>
      <c r="X130" s="521" t="e">
        <f ca="1">+IF(AND(ISNUMBER(OFFSET('Sanitation Data'!$D$10,0,10*ROW('Sanitation Data'!D124))),'Data Summary'!CM130="Yes"),OFFSET('Sanitation Data'!$D$10,0,10*ROW('Sanitation Data'!D124)),NA())</f>
        <v>#N/A</v>
      </c>
      <c r="Y130" s="521" t="e">
        <f ca="1">+IF(AND(ISNUMBER(OFFSET('Sanitation Data'!$D$11,0,10*ROW('Sanitation Data'!D124))),'Data Summary'!CN130="Yes"),OFFSET('Sanitation Data'!$D$11,0,10*ROW('Sanitation Data'!D124)),NA())</f>
        <v>#N/A</v>
      </c>
      <c r="Z130" s="521" t="e">
        <f ca="1">+IF(AND(ISNUMBER(OFFSET('Sanitation Data'!$D$12,0,10*ROW('Sanitation Data'!D124))),'Data Summary'!CO130="Yes"),OFFSET('Sanitation Data'!$D$12,0,10*ROW('Sanitation Data'!D124)),NA())</f>
        <v>#N/A</v>
      </c>
      <c r="AA130" s="521" t="e">
        <f ca="1">+IF(AND(ISNUMBER(OFFSET('Sanitation Data'!$E$4,0,10*ROW('Sanitation Data'!E124))),'Data Summary'!CP130="Yes"),100-OFFSET('Sanitation Data'!$E$4,0,10*ROW('Sanitation Data'!E124)),NA())</f>
        <v>#N/A</v>
      </c>
      <c r="AB130" s="521" t="e">
        <f ca="1">+IF(AND(ISNUMBER(OFFSET('Sanitation Data'!$E$6,0,10*ROW('Sanitation Data'!E124))),'Data Summary'!CQ130="Yes"),OFFSET('Sanitation Data'!$E$6,0,10*ROW('Sanitation Data'!E124)),NA())</f>
        <v>#N/A</v>
      </c>
      <c r="AC130" s="521" t="e">
        <f ca="1">+IF(AND(ISNUMBER(OFFSET('Sanitation Data'!$E$10,0,10*ROW('Sanitation Data'!E124))),'Data Summary'!CR130="Yes"),OFFSET('Sanitation Data'!$E$10,0,10*ROW('Sanitation Data'!E124)),NA())</f>
        <v>#N/A</v>
      </c>
      <c r="AD130" s="521" t="e">
        <f ca="1">+IF(AND(ISNUMBER(OFFSET('Sanitation Data'!$E$11,0,10*ROW('Sanitation Data'!E124))),'Data Summary'!CS130="Yes"),OFFSET('Sanitation Data'!$E$11,0,10*ROW('Sanitation Data'!E124)),NA())</f>
        <v>#N/A</v>
      </c>
      <c r="AE130" s="521" t="e">
        <f ca="1">+IF(AND(ISNUMBER(OFFSET('Sanitation Data'!$E$12,0,10*ROW('Sanitation Data'!E124))),'Data Summary'!CT130="Yes"),OFFSET('Sanitation Data'!$E$12,0,10*ROW('Sanitation Data'!E124)),NA())</f>
        <v>#N/A</v>
      </c>
      <c r="AF130" s="521" t="e">
        <f ca="1">+IF(AND(ISNUMBER(OFFSET('Sanitation Data'!$F$4,0,10*ROW('Sanitation Data'!F124))),'Data Summary'!CU130="Yes"),100-OFFSET('Sanitation Data'!$F$4,0,10*ROW('Sanitation Data'!F124)),NA())</f>
        <v>#N/A</v>
      </c>
      <c r="AG130" s="521" t="e">
        <f ca="1">+IF(AND(ISNUMBER(OFFSET('Sanitation Data'!$F$6,0,10*ROW('Sanitation Data'!F124))),'Data Summary'!CV130="Yes"),OFFSET('Sanitation Data'!$F$6,0,10*ROW('Sanitation Data'!F124)),NA())</f>
        <v>#N/A</v>
      </c>
      <c r="AH130" s="521" t="e">
        <f ca="1">+IF(AND(ISNUMBER(OFFSET('Sanitation Data'!$F$10,0,10*ROW('Sanitation Data'!F124))),'Data Summary'!CW130="Yes"),OFFSET('Sanitation Data'!$F$10,0,10*ROW('Sanitation Data'!F124)),NA())</f>
        <v>#N/A</v>
      </c>
      <c r="AI130" s="521" t="e">
        <f ca="1">+IF(AND(ISNUMBER(OFFSET('Sanitation Data'!$F$11,0,10*ROW('Sanitation Data'!F124))),'Data Summary'!CX130="Yes"),OFFSET('Sanitation Data'!$F$11,0,10*ROW('Sanitation Data'!F124)),NA())</f>
        <v>#N/A</v>
      </c>
      <c r="AJ130" s="521" t="e">
        <f ca="1">+IF(AND(ISNUMBER(OFFSET('Sanitation Data'!$F$12,0,10*ROW('Sanitation Data'!F124))),'Data Summary'!CY130="Yes"),OFFSET('Sanitation Data'!$F$12,0,10*ROW('Sanitation Data'!F124)),NA())</f>
        <v>#N/A</v>
      </c>
      <c r="AK130" s="521" t="e">
        <f ca="1">+IF(AND(ISNUMBER(OFFSET('Sanitation Data'!$G$4,0,10*ROW('Sanitation Data'!G124))),'Data Summary'!CZ130="Yes"),100-OFFSET('Sanitation Data'!$G$4,0,10*ROW('Sanitation Data'!G124)),NA())</f>
        <v>#N/A</v>
      </c>
      <c r="AL130" s="521" t="e">
        <f ca="1">+IF(AND(ISNUMBER(OFFSET('Sanitation Data'!$G$6,0,10*ROW('Sanitation Data'!G124))),'Data Summary'!DA130="Yes"),OFFSET('Sanitation Data'!$G$6,0,10*ROW('Sanitation Data'!G124)),NA())</f>
        <v>#N/A</v>
      </c>
      <c r="AM130" s="521" t="e">
        <f ca="1">+IF(AND(ISNUMBER(OFFSET('Sanitation Data'!$G$10,0,10*ROW('Sanitation Data'!G124))),'Data Summary'!DB130="Yes"),OFFSET('Sanitation Data'!$G$10,0,10*ROW('Sanitation Data'!G124)),NA())</f>
        <v>#N/A</v>
      </c>
      <c r="AN130" s="521" t="e">
        <f ca="1">+IF(AND(ISNUMBER(OFFSET('Sanitation Data'!$G$11,0,10*ROW('Sanitation Data'!G124))),'Data Summary'!DC130="Yes"),OFFSET('Sanitation Data'!$G$11,0,10*ROW('Sanitation Data'!G124)),NA())</f>
        <v>#N/A</v>
      </c>
      <c r="AO130" s="521" t="e">
        <f ca="1">+IF(AND(ISNUMBER(OFFSET('Sanitation Data'!$G$12,0,10*ROW('Sanitation Data'!G124))),'Data Summary'!DD130="Yes"),OFFSET('Sanitation Data'!$G$12,0,10*ROW('Sanitation Data'!G124)),NA())</f>
        <v>#N/A</v>
      </c>
      <c r="AP130" s="521" t="e">
        <f ca="1">+IF(AND(ISNUMBER(OFFSET('Sanitation Data'!$H$4,0,10*ROW('Sanitation Data'!H124))),'Data Summary'!DE130="Yes"),100-OFFSET('Sanitation Data'!$H$4,0,10*ROW('Sanitation Data'!H124)),NA())</f>
        <v>#N/A</v>
      </c>
      <c r="AQ130" s="521" t="e">
        <f ca="1">+IF(AND(ISNUMBER(OFFSET('Sanitation Data'!$H$6,0,10*ROW('Sanitation Data'!H124))),'Data Summary'!DF130="Yes"),OFFSET('Sanitation Data'!$H$6,0,10*ROW('Sanitation Data'!H124)),NA())</f>
        <v>#N/A</v>
      </c>
      <c r="AR130" s="521" t="e">
        <f ca="1">+IF(AND(ISNUMBER(OFFSET('Sanitation Data'!$H$10,0,10*ROW('Sanitation Data'!H124))),'Data Summary'!DG130="Yes"),OFFSET('Sanitation Data'!$H$10,0,10*ROW('Sanitation Data'!H124)),NA())</f>
        <v>#N/A</v>
      </c>
      <c r="AS130" s="521" t="e">
        <f ca="1">+IF(AND(ISNUMBER(OFFSET('Sanitation Data'!$H$11,0,10*ROW('Sanitation Data'!H124))),'Data Summary'!DH130="Yes"),OFFSET('Sanitation Data'!$H$11,0,10*ROW('Sanitation Data'!H124)),NA())</f>
        <v>#N/A</v>
      </c>
      <c r="AT130" s="521" t="e">
        <f ca="1">+IF(AND(ISNUMBER(OFFSET('Sanitation Data'!$H$12,0,10*ROW('Sanitation Data'!H124))),'Data Summary'!DI130="Yes"),OFFSET('Sanitation Data'!$H$12,0,10*ROW('Sanitation Data'!H124)),NA())</f>
        <v>#N/A</v>
      </c>
      <c r="AU130" s="521" t="e">
        <f ca="1">+IF(AND(ISNUMBER(OFFSET('Sanitation Data'!$I$4,0,10*ROW('Sanitation Data'!I124))),'Data Summary'!DJ130="Yes"),100-OFFSET('Sanitation Data'!$I$4,0,10*ROW('Sanitation Data'!I124)),NA())</f>
        <v>#N/A</v>
      </c>
      <c r="AV130" s="521" t="e">
        <f ca="1">+IF(AND(ISNUMBER(OFFSET('Sanitation Data'!$I$6,0,10*ROW('Sanitation Data'!I124))),'Data Summary'!DK130="Yes"),OFFSET('Sanitation Data'!$I$6,0,10*ROW('Sanitation Data'!I124)),NA())</f>
        <v>#N/A</v>
      </c>
      <c r="AW130" s="521" t="e">
        <f ca="1">+IF(AND(ISNUMBER(OFFSET('Sanitation Data'!$I$10,0,10*ROW('Sanitation Data'!I124))),'Data Summary'!DL130="Yes"),OFFSET('Sanitation Data'!$I$10,0,10*ROW('Sanitation Data'!I124)),NA())</f>
        <v>#N/A</v>
      </c>
      <c r="AX130" s="521" t="e">
        <f ca="1">+IF(AND(ISNUMBER(OFFSET('Sanitation Data'!$I$11,0,10*ROW('Sanitation Data'!I124))),'Data Summary'!DM130="Yes"),OFFSET('Sanitation Data'!$I$11,0,10*ROW('Sanitation Data'!I124)),NA())</f>
        <v>#N/A</v>
      </c>
      <c r="AY130" s="521" t="e">
        <f ca="1">+IF(AND(ISNUMBER(OFFSET('Sanitation Data'!$I$12,0,10*ROW('Sanitation Data'!I124))),'Data Summary'!DN130="Yes"),OFFSET('Sanitation Data'!$I$12,0,10*ROW('Sanitation Data'!I124)),NA())</f>
        <v>#N/A</v>
      </c>
      <c r="AZ130" s="522" t="e">
        <f ca="1">+IF(AND(ISNUMBER(OFFSET('Hygiene Data'!$D$5,0,10*ROW('Hygiene Data'!D124))),'Data Summary'!DO130="Yes"),OFFSET('Hygiene Data'!$D$5,0,10*ROW('Hygiene Data'!D124)),NA())</f>
        <v>#N/A</v>
      </c>
      <c r="BA130" s="522" t="e">
        <f ca="1">+IF(AND(ISNUMBER(OFFSET('Hygiene Data'!$D$7,0,10*ROW('Hygiene Data'!D124))),'Data Summary'!DP130="Yes"),OFFSET('Hygiene Data'!$D$7,0,10*ROW('Hygiene Data'!D124)),NA())</f>
        <v>#N/A</v>
      </c>
      <c r="BB130" s="522" t="e">
        <f ca="1">+IF(AND(ISNUMBER(OFFSET('Hygiene Data'!$D$9,0,10*ROW('Hygiene Data'!D124))),'Data Summary'!DQ130="Yes"),OFFSET('Hygiene Data'!$D$9,0,10*ROW('Hygiene Data'!D124)),NA())</f>
        <v>#N/A</v>
      </c>
      <c r="BC130" s="522" t="e">
        <f ca="1">+IF(AND(ISNUMBER(OFFSET('Hygiene Data'!$E$5,0,10*ROW('Hygiene Data'!E124))),'Data Summary'!DR130="Yes"),OFFSET('Hygiene Data'!$E$5,0,10*ROW('Hygiene Data'!E124)),NA())</f>
        <v>#N/A</v>
      </c>
      <c r="BD130" s="522" t="e">
        <f ca="1">+IF(AND(ISNUMBER(OFFSET('Hygiene Data'!$E$7,0,10*ROW('Hygiene Data'!E124))),'Data Summary'!DS130="Yes"),OFFSET('Hygiene Data'!$E$7,0,10*ROW('Hygiene Data'!E124)),NA())</f>
        <v>#N/A</v>
      </c>
      <c r="BE130" s="522" t="e">
        <f ca="1">+IF(AND(ISNUMBER(OFFSET('Hygiene Data'!$E$9,0,10*ROW('Hygiene Data'!E124))),'Data Summary'!DT130="Yes"),OFFSET('Hygiene Data'!$E$9,0,10*ROW('Hygiene Data'!E124)),NA())</f>
        <v>#N/A</v>
      </c>
      <c r="BF130" s="522" t="e">
        <f ca="1">+IF(AND(ISNUMBER(OFFSET('Hygiene Data'!$F$5,0,10*ROW('Hygiene Data'!F124))),'Data Summary'!DU130="Yes"),OFFSET('Hygiene Data'!$F$5,0,10*ROW('Hygiene Data'!F124)),NA())</f>
        <v>#N/A</v>
      </c>
      <c r="BG130" s="522" t="e">
        <f ca="1">+IF(AND(ISNUMBER(OFFSET('Hygiene Data'!$F$7,0,10*ROW('Hygiene Data'!F124))),'Data Summary'!DV130="Yes"),OFFSET('Hygiene Data'!$F$7,0,10*ROW('Hygiene Data'!F124)),NA())</f>
        <v>#N/A</v>
      </c>
      <c r="BH130" s="522" t="e">
        <f ca="1">+IF(AND(ISNUMBER(OFFSET('Hygiene Data'!$F$9,0,10*ROW('Hygiene Data'!F124))),'Data Summary'!DW130="Yes"),OFFSET('Hygiene Data'!$F$9,0,10*ROW('Hygiene Data'!F124)),NA())</f>
        <v>#N/A</v>
      </c>
      <c r="BI130" s="522" t="e">
        <f ca="1">+IF(AND(ISNUMBER(OFFSET('Hygiene Data'!$G$5,0,10*ROW('Hygiene Data'!G124))),'Data Summary'!DX130="Yes"),OFFSET('Hygiene Data'!$G$5,0,10*ROW('Hygiene Data'!G124)),NA())</f>
        <v>#N/A</v>
      </c>
      <c r="BJ130" s="522" t="e">
        <f ca="1">+IF(AND(ISNUMBER(OFFSET('Hygiene Data'!$G$7,0,10*ROW('Hygiene Data'!G124))),'Data Summary'!DY130="Yes"),OFFSET('Hygiene Data'!$G$7,0,10*ROW('Hygiene Data'!G124)),NA())</f>
        <v>#N/A</v>
      </c>
      <c r="BK130" s="522" t="e">
        <f ca="1">+IF(AND(ISNUMBER(OFFSET('Hygiene Data'!$G$9,0,10*ROW('Hygiene Data'!G124))),'Data Summary'!DZ130="Yes"),OFFSET('Hygiene Data'!$G$9,0,10*ROW('Hygiene Data'!G124)),NA())</f>
        <v>#N/A</v>
      </c>
      <c r="BL130" s="522" t="e">
        <f ca="1">+IF(AND(ISNUMBER(OFFSET('Hygiene Data'!$H$5,0,10*ROW('Hygiene Data'!H124))),'Data Summary'!EA130="Yes"),OFFSET('Hygiene Data'!$H$5,0,10*ROW('Hygiene Data'!H124)),NA())</f>
        <v>#N/A</v>
      </c>
      <c r="BM130" s="522" t="e">
        <f ca="1">+IF(AND(ISNUMBER(OFFSET('Hygiene Data'!$H$7,0,10*ROW('Hygiene Data'!H124))),'Data Summary'!EB130="Yes"),OFFSET('Hygiene Data'!$H$7,0,10*ROW('Hygiene Data'!H124)),NA())</f>
        <v>#N/A</v>
      </c>
      <c r="BN130" s="522" t="e">
        <f ca="1">+IF(AND(ISNUMBER(OFFSET('Hygiene Data'!$H$9,0,10*ROW('Hygiene Data'!H124))),'Data Summary'!EC130="Yes"),OFFSET('Hygiene Data'!$H$9,0,10*ROW('Hygiene Data'!H124)),NA())</f>
        <v>#N/A</v>
      </c>
      <c r="BO130" s="522" t="e">
        <f ca="1">+IF(AND(ISNUMBER(OFFSET('Hygiene Data'!$I$5,0,10*ROW('Hygiene Data'!I124))),'Data Summary'!ED130="Yes"),OFFSET('Hygiene Data'!$I$5,0,10*ROW('Hygiene Data'!I124)),NA())</f>
        <v>#N/A</v>
      </c>
      <c r="BP130" s="522" t="e">
        <f ca="1">+IF(AND(ISNUMBER(OFFSET('Hygiene Data'!$I$7,0,10*ROW('Hygiene Data'!I124))),'Data Summary'!EE130="Yes"),OFFSET('Hygiene Data'!$I$7,0,10*ROW('Hygiene Data'!I124)),NA())</f>
        <v>#N/A</v>
      </c>
      <c r="BQ130" s="522" t="e">
        <f ca="1">+IF(AND(ISNUMBER(OFFSET('Hygiene Data'!$I$9,0,10*ROW('Hygiene Data'!I124))),'Data Summary'!EF130="Yes"),OFFSET('Hygiene Data'!$I$9,0,10*ROW('Hygiene Data'!I124)),NA())</f>
        <v>#N/A</v>
      </c>
    </row>
    <row r="131" spans="1:69" x14ac:dyDescent="0.25">
      <c r="A131" s="518" t="e">
        <f ca="1">+RIGHT('Data Summary'!A131,LEN('Data Summary'!A131)-9)</f>
        <v>#VALUE!</v>
      </c>
      <c r="B131" s="492" t="str">
        <f ca="1">+IF(ISTEXT('Data Summary'!B131),'Data Summary'!B131,"")</f>
        <v/>
      </c>
      <c r="C131" s="519" t="e">
        <f ca="1">+VALUE('Data Summary'!C131)</f>
        <v>#VALUE!</v>
      </c>
      <c r="D131" s="520" t="e">
        <f ca="1">+IF(AND(ISNUMBER(OFFSET('Water Data'!$D$4,0,10*ROW('Water Data'!D125))),'Data Summary'!BS131="Yes"),100-OFFSET('Water Data'!$D$4,0,10*ROW('Water Data'!D125)),NA())</f>
        <v>#N/A</v>
      </c>
      <c r="E131" s="520" t="e">
        <f ca="1">+IF(AND(ISNUMBER(OFFSET('Water Data'!$D$6,0,10*ROW('Water Data'!D125))),'Data Summary'!BT131="Yes"),OFFSET('Water Data'!$D$6,0,10*ROW('Water Data'!D125)),NA())</f>
        <v>#N/A</v>
      </c>
      <c r="F131" s="520" t="e">
        <f ca="1">+IF(AND(ISNUMBER(OFFSET('Water Data'!$D$9,0,10*ROW('Water Data'!D125))),'Data Summary'!BU131="Yes"),OFFSET('Water Data'!$D$9,0,10*ROW('Water Data'!D125)),NA())</f>
        <v>#N/A</v>
      </c>
      <c r="G131" s="520" t="e">
        <f ca="1">+IF(AND(ISNUMBER(OFFSET('Water Data'!$E$4,0,10*ROW('Water Data'!E125))),'Data Summary'!BV131="Yes"),100-OFFSET('Water Data'!$E$4,0,10*ROW('Water Data'!E125)),NA())</f>
        <v>#N/A</v>
      </c>
      <c r="H131" s="520" t="e">
        <f ca="1">+IF(AND(ISNUMBER(OFFSET('Water Data'!$E$6,0,10*ROW('Water Data'!E125))),'Data Summary'!BW131="Yes"),OFFSET('Water Data'!$E$6,0,10*ROW('Water Data'!E125)),NA())</f>
        <v>#N/A</v>
      </c>
      <c r="I131" s="520" t="e">
        <f ca="1">+IF(AND(ISNUMBER(OFFSET('Water Data'!$E$9,0,10*ROW('Water Data'!E125))),'Data Summary'!BX131="Yes"),OFFSET('Water Data'!$E$9,0,10*ROW('Water Data'!E125)),NA())</f>
        <v>#N/A</v>
      </c>
      <c r="J131" s="520" t="e">
        <f ca="1">+IF(AND(ISNUMBER(OFFSET('Water Data'!$F$4,0,10*ROW('Water Data'!F125))),'Data Summary'!BY131="Yes"),100-OFFSET('Water Data'!$F$4,0,10*ROW('Water Data'!F125)),NA())</f>
        <v>#N/A</v>
      </c>
      <c r="K131" s="520" t="e">
        <f ca="1">+IF(AND(ISNUMBER(OFFSET('Water Data'!$F$6,0,10*ROW('Water Data'!F125))),'Data Summary'!BZ131="Yes"),OFFSET('Water Data'!$F$6,0,10*ROW('Water Data'!F125)),NA())</f>
        <v>#N/A</v>
      </c>
      <c r="L131" s="520" t="e">
        <f ca="1">+IF(AND(ISNUMBER(OFFSET('Water Data'!$F$9,0,10*ROW('Water Data'!F125))),'Data Summary'!CA131="Yes"),OFFSET('Water Data'!$F$9,0,10*ROW('Water Data'!F125)),NA())</f>
        <v>#N/A</v>
      </c>
      <c r="M131" s="520" t="e">
        <f ca="1">+IF(AND(ISNUMBER(OFFSET('Water Data'!$G$4,0,10*ROW('Water Data'!G125))),'Data Summary'!CB131="Yes"),100-OFFSET('Water Data'!$G$4,0,10*ROW('Water Data'!G125)),NA())</f>
        <v>#N/A</v>
      </c>
      <c r="N131" s="520" t="e">
        <f ca="1">+IF(AND(ISNUMBER(OFFSET('Water Data'!$G$6,0,10*ROW('Water Data'!G125))),'Data Summary'!CC131="Yes"),OFFSET('Water Data'!$G$6,0,10*ROW('Water Data'!G125)),NA())</f>
        <v>#N/A</v>
      </c>
      <c r="O131" s="520" t="e">
        <f ca="1">+IF(AND(ISNUMBER(OFFSET('Water Data'!$G$9,0,10*ROW('Water Data'!G125))),'Data Summary'!CD131="Yes"),OFFSET('Water Data'!$G$9,0,10*ROW('Water Data'!G125)),NA())</f>
        <v>#N/A</v>
      </c>
      <c r="P131" s="520" t="e">
        <f ca="1">+IF(AND(ISNUMBER(OFFSET('Water Data'!$H$4,0,10*ROW('Water Data'!H125))),'Data Summary'!CE131="Yes"),100-OFFSET('Water Data'!$H$4,0,10*ROW('Water Data'!H125)),NA())</f>
        <v>#N/A</v>
      </c>
      <c r="Q131" s="520" t="e">
        <f ca="1">+IF(AND(ISNUMBER(OFFSET('Water Data'!$H$6,0,10*ROW('Water Data'!H125))),'Data Summary'!CF131="Yes"),OFFSET('Water Data'!$H$6,0,10*ROW('Water Data'!H125)),NA())</f>
        <v>#N/A</v>
      </c>
      <c r="R131" s="520" t="e">
        <f ca="1">+IF(AND(ISNUMBER(OFFSET('Water Data'!$H$9,0,10*ROW('Water Data'!H125))),'Data Summary'!CG131="Yes"),OFFSET('Water Data'!$H$9,0,10*ROW('Water Data'!H125)),NA())</f>
        <v>#N/A</v>
      </c>
      <c r="S131" s="520" t="e">
        <f ca="1">+IF(AND(ISNUMBER(OFFSET('Water Data'!$I$4,0,10*ROW('Water Data'!I125))),'Data Summary'!CH131="Yes"),100-OFFSET('Water Data'!$I$4,0,10*ROW('Water Data'!I125)),NA())</f>
        <v>#N/A</v>
      </c>
      <c r="T131" s="520" t="e">
        <f ca="1">+IF(AND(ISNUMBER(OFFSET('Water Data'!$I$6,0,10*ROW('Water Data'!I125))),'Data Summary'!CI131="Yes"),OFFSET('Water Data'!$I$6,0,10*ROW('Water Data'!I125)),NA())</f>
        <v>#N/A</v>
      </c>
      <c r="U131" s="520" t="e">
        <f ca="1">+IF(AND(ISNUMBER(OFFSET('Water Data'!$I$9,0,10*ROW('Water Data'!I125))),'Data Summary'!CJ131="Yes"),OFFSET('Water Data'!$I$9,0,10*ROW('Water Data'!I125)),NA())</f>
        <v>#N/A</v>
      </c>
      <c r="V131" s="521" t="e">
        <f ca="1">+IF(AND(ISNUMBER(OFFSET('Sanitation Data'!$D$4,0,10*ROW('Sanitation Data'!D125))),'Data Summary'!CK131="Yes"),100-OFFSET('Sanitation Data'!$D$4,0,10*ROW('Sanitation Data'!D125)),NA())</f>
        <v>#N/A</v>
      </c>
      <c r="W131" s="521" t="e">
        <f ca="1">+IF(AND(ISNUMBER(OFFSET('Sanitation Data'!$D$6,0,10*ROW('Sanitation Data'!D125))),'Data Summary'!CL131="Yes"),OFFSET('Sanitation Data'!$D$6,0,10*ROW('Sanitation Data'!D125)),NA())</f>
        <v>#N/A</v>
      </c>
      <c r="X131" s="521" t="e">
        <f ca="1">+IF(AND(ISNUMBER(OFFSET('Sanitation Data'!$D$10,0,10*ROW('Sanitation Data'!D125))),'Data Summary'!CM131="Yes"),OFFSET('Sanitation Data'!$D$10,0,10*ROW('Sanitation Data'!D125)),NA())</f>
        <v>#N/A</v>
      </c>
      <c r="Y131" s="521" t="e">
        <f ca="1">+IF(AND(ISNUMBER(OFFSET('Sanitation Data'!$D$11,0,10*ROW('Sanitation Data'!D125))),'Data Summary'!CN131="Yes"),OFFSET('Sanitation Data'!$D$11,0,10*ROW('Sanitation Data'!D125)),NA())</f>
        <v>#N/A</v>
      </c>
      <c r="Z131" s="521" t="e">
        <f ca="1">+IF(AND(ISNUMBER(OFFSET('Sanitation Data'!$D$12,0,10*ROW('Sanitation Data'!D125))),'Data Summary'!CO131="Yes"),OFFSET('Sanitation Data'!$D$12,0,10*ROW('Sanitation Data'!D125)),NA())</f>
        <v>#N/A</v>
      </c>
      <c r="AA131" s="521" t="e">
        <f ca="1">+IF(AND(ISNUMBER(OFFSET('Sanitation Data'!$E$4,0,10*ROW('Sanitation Data'!E125))),'Data Summary'!CP131="Yes"),100-OFFSET('Sanitation Data'!$E$4,0,10*ROW('Sanitation Data'!E125)),NA())</f>
        <v>#N/A</v>
      </c>
      <c r="AB131" s="521" t="e">
        <f ca="1">+IF(AND(ISNUMBER(OFFSET('Sanitation Data'!$E$6,0,10*ROW('Sanitation Data'!E125))),'Data Summary'!CQ131="Yes"),OFFSET('Sanitation Data'!$E$6,0,10*ROW('Sanitation Data'!E125)),NA())</f>
        <v>#N/A</v>
      </c>
      <c r="AC131" s="521" t="e">
        <f ca="1">+IF(AND(ISNUMBER(OFFSET('Sanitation Data'!$E$10,0,10*ROW('Sanitation Data'!E125))),'Data Summary'!CR131="Yes"),OFFSET('Sanitation Data'!$E$10,0,10*ROW('Sanitation Data'!E125)),NA())</f>
        <v>#N/A</v>
      </c>
      <c r="AD131" s="521" t="e">
        <f ca="1">+IF(AND(ISNUMBER(OFFSET('Sanitation Data'!$E$11,0,10*ROW('Sanitation Data'!E125))),'Data Summary'!CS131="Yes"),OFFSET('Sanitation Data'!$E$11,0,10*ROW('Sanitation Data'!E125)),NA())</f>
        <v>#N/A</v>
      </c>
      <c r="AE131" s="521" t="e">
        <f ca="1">+IF(AND(ISNUMBER(OFFSET('Sanitation Data'!$E$12,0,10*ROW('Sanitation Data'!E125))),'Data Summary'!CT131="Yes"),OFFSET('Sanitation Data'!$E$12,0,10*ROW('Sanitation Data'!E125)),NA())</f>
        <v>#N/A</v>
      </c>
      <c r="AF131" s="521" t="e">
        <f ca="1">+IF(AND(ISNUMBER(OFFSET('Sanitation Data'!$F$4,0,10*ROW('Sanitation Data'!F125))),'Data Summary'!CU131="Yes"),100-OFFSET('Sanitation Data'!$F$4,0,10*ROW('Sanitation Data'!F125)),NA())</f>
        <v>#N/A</v>
      </c>
      <c r="AG131" s="521" t="e">
        <f ca="1">+IF(AND(ISNUMBER(OFFSET('Sanitation Data'!$F$6,0,10*ROW('Sanitation Data'!F125))),'Data Summary'!CV131="Yes"),OFFSET('Sanitation Data'!$F$6,0,10*ROW('Sanitation Data'!F125)),NA())</f>
        <v>#N/A</v>
      </c>
      <c r="AH131" s="521" t="e">
        <f ca="1">+IF(AND(ISNUMBER(OFFSET('Sanitation Data'!$F$10,0,10*ROW('Sanitation Data'!F125))),'Data Summary'!CW131="Yes"),OFFSET('Sanitation Data'!$F$10,0,10*ROW('Sanitation Data'!F125)),NA())</f>
        <v>#N/A</v>
      </c>
      <c r="AI131" s="521" t="e">
        <f ca="1">+IF(AND(ISNUMBER(OFFSET('Sanitation Data'!$F$11,0,10*ROW('Sanitation Data'!F125))),'Data Summary'!CX131="Yes"),OFFSET('Sanitation Data'!$F$11,0,10*ROW('Sanitation Data'!F125)),NA())</f>
        <v>#N/A</v>
      </c>
      <c r="AJ131" s="521" t="e">
        <f ca="1">+IF(AND(ISNUMBER(OFFSET('Sanitation Data'!$F$12,0,10*ROW('Sanitation Data'!F125))),'Data Summary'!CY131="Yes"),OFFSET('Sanitation Data'!$F$12,0,10*ROW('Sanitation Data'!F125)),NA())</f>
        <v>#N/A</v>
      </c>
      <c r="AK131" s="521" t="e">
        <f ca="1">+IF(AND(ISNUMBER(OFFSET('Sanitation Data'!$G$4,0,10*ROW('Sanitation Data'!G125))),'Data Summary'!CZ131="Yes"),100-OFFSET('Sanitation Data'!$G$4,0,10*ROW('Sanitation Data'!G125)),NA())</f>
        <v>#N/A</v>
      </c>
      <c r="AL131" s="521" t="e">
        <f ca="1">+IF(AND(ISNUMBER(OFFSET('Sanitation Data'!$G$6,0,10*ROW('Sanitation Data'!G125))),'Data Summary'!DA131="Yes"),OFFSET('Sanitation Data'!$G$6,0,10*ROW('Sanitation Data'!G125)),NA())</f>
        <v>#N/A</v>
      </c>
      <c r="AM131" s="521" t="e">
        <f ca="1">+IF(AND(ISNUMBER(OFFSET('Sanitation Data'!$G$10,0,10*ROW('Sanitation Data'!G125))),'Data Summary'!DB131="Yes"),OFFSET('Sanitation Data'!$G$10,0,10*ROW('Sanitation Data'!G125)),NA())</f>
        <v>#N/A</v>
      </c>
      <c r="AN131" s="521" t="e">
        <f ca="1">+IF(AND(ISNUMBER(OFFSET('Sanitation Data'!$G$11,0,10*ROW('Sanitation Data'!G125))),'Data Summary'!DC131="Yes"),OFFSET('Sanitation Data'!$G$11,0,10*ROW('Sanitation Data'!G125)),NA())</f>
        <v>#N/A</v>
      </c>
      <c r="AO131" s="521" t="e">
        <f ca="1">+IF(AND(ISNUMBER(OFFSET('Sanitation Data'!$G$12,0,10*ROW('Sanitation Data'!G125))),'Data Summary'!DD131="Yes"),OFFSET('Sanitation Data'!$G$12,0,10*ROW('Sanitation Data'!G125)),NA())</f>
        <v>#N/A</v>
      </c>
      <c r="AP131" s="521" t="e">
        <f ca="1">+IF(AND(ISNUMBER(OFFSET('Sanitation Data'!$H$4,0,10*ROW('Sanitation Data'!H125))),'Data Summary'!DE131="Yes"),100-OFFSET('Sanitation Data'!$H$4,0,10*ROW('Sanitation Data'!H125)),NA())</f>
        <v>#N/A</v>
      </c>
      <c r="AQ131" s="521" t="e">
        <f ca="1">+IF(AND(ISNUMBER(OFFSET('Sanitation Data'!$H$6,0,10*ROW('Sanitation Data'!H125))),'Data Summary'!DF131="Yes"),OFFSET('Sanitation Data'!$H$6,0,10*ROW('Sanitation Data'!H125)),NA())</f>
        <v>#N/A</v>
      </c>
      <c r="AR131" s="521" t="e">
        <f ca="1">+IF(AND(ISNUMBER(OFFSET('Sanitation Data'!$H$10,0,10*ROW('Sanitation Data'!H125))),'Data Summary'!DG131="Yes"),OFFSET('Sanitation Data'!$H$10,0,10*ROW('Sanitation Data'!H125)),NA())</f>
        <v>#N/A</v>
      </c>
      <c r="AS131" s="521" t="e">
        <f ca="1">+IF(AND(ISNUMBER(OFFSET('Sanitation Data'!$H$11,0,10*ROW('Sanitation Data'!H125))),'Data Summary'!DH131="Yes"),OFFSET('Sanitation Data'!$H$11,0,10*ROW('Sanitation Data'!H125)),NA())</f>
        <v>#N/A</v>
      </c>
      <c r="AT131" s="521" t="e">
        <f ca="1">+IF(AND(ISNUMBER(OFFSET('Sanitation Data'!$H$12,0,10*ROW('Sanitation Data'!H125))),'Data Summary'!DI131="Yes"),OFFSET('Sanitation Data'!$H$12,0,10*ROW('Sanitation Data'!H125)),NA())</f>
        <v>#N/A</v>
      </c>
      <c r="AU131" s="521" t="e">
        <f ca="1">+IF(AND(ISNUMBER(OFFSET('Sanitation Data'!$I$4,0,10*ROW('Sanitation Data'!I125))),'Data Summary'!DJ131="Yes"),100-OFFSET('Sanitation Data'!$I$4,0,10*ROW('Sanitation Data'!I125)),NA())</f>
        <v>#N/A</v>
      </c>
      <c r="AV131" s="521" t="e">
        <f ca="1">+IF(AND(ISNUMBER(OFFSET('Sanitation Data'!$I$6,0,10*ROW('Sanitation Data'!I125))),'Data Summary'!DK131="Yes"),OFFSET('Sanitation Data'!$I$6,0,10*ROW('Sanitation Data'!I125)),NA())</f>
        <v>#N/A</v>
      </c>
      <c r="AW131" s="521" t="e">
        <f ca="1">+IF(AND(ISNUMBER(OFFSET('Sanitation Data'!$I$10,0,10*ROW('Sanitation Data'!I125))),'Data Summary'!DL131="Yes"),OFFSET('Sanitation Data'!$I$10,0,10*ROW('Sanitation Data'!I125)),NA())</f>
        <v>#N/A</v>
      </c>
      <c r="AX131" s="521" t="e">
        <f ca="1">+IF(AND(ISNUMBER(OFFSET('Sanitation Data'!$I$11,0,10*ROW('Sanitation Data'!I125))),'Data Summary'!DM131="Yes"),OFFSET('Sanitation Data'!$I$11,0,10*ROW('Sanitation Data'!I125)),NA())</f>
        <v>#N/A</v>
      </c>
      <c r="AY131" s="521" t="e">
        <f ca="1">+IF(AND(ISNUMBER(OFFSET('Sanitation Data'!$I$12,0,10*ROW('Sanitation Data'!I125))),'Data Summary'!DN131="Yes"),OFFSET('Sanitation Data'!$I$12,0,10*ROW('Sanitation Data'!I125)),NA())</f>
        <v>#N/A</v>
      </c>
      <c r="AZ131" s="522" t="e">
        <f ca="1">+IF(AND(ISNUMBER(OFFSET('Hygiene Data'!$D$5,0,10*ROW('Hygiene Data'!D125))),'Data Summary'!DO131="Yes"),OFFSET('Hygiene Data'!$D$5,0,10*ROW('Hygiene Data'!D125)),NA())</f>
        <v>#N/A</v>
      </c>
      <c r="BA131" s="522" t="e">
        <f ca="1">+IF(AND(ISNUMBER(OFFSET('Hygiene Data'!$D$7,0,10*ROW('Hygiene Data'!D125))),'Data Summary'!DP131="Yes"),OFFSET('Hygiene Data'!$D$7,0,10*ROW('Hygiene Data'!D125)),NA())</f>
        <v>#N/A</v>
      </c>
      <c r="BB131" s="522" t="e">
        <f ca="1">+IF(AND(ISNUMBER(OFFSET('Hygiene Data'!$D$9,0,10*ROW('Hygiene Data'!D125))),'Data Summary'!DQ131="Yes"),OFFSET('Hygiene Data'!$D$9,0,10*ROW('Hygiene Data'!D125)),NA())</f>
        <v>#N/A</v>
      </c>
      <c r="BC131" s="522" t="e">
        <f ca="1">+IF(AND(ISNUMBER(OFFSET('Hygiene Data'!$E$5,0,10*ROW('Hygiene Data'!E125))),'Data Summary'!DR131="Yes"),OFFSET('Hygiene Data'!$E$5,0,10*ROW('Hygiene Data'!E125)),NA())</f>
        <v>#N/A</v>
      </c>
      <c r="BD131" s="522" t="e">
        <f ca="1">+IF(AND(ISNUMBER(OFFSET('Hygiene Data'!$E$7,0,10*ROW('Hygiene Data'!E125))),'Data Summary'!DS131="Yes"),OFFSET('Hygiene Data'!$E$7,0,10*ROW('Hygiene Data'!E125)),NA())</f>
        <v>#N/A</v>
      </c>
      <c r="BE131" s="522" t="e">
        <f ca="1">+IF(AND(ISNUMBER(OFFSET('Hygiene Data'!$E$9,0,10*ROW('Hygiene Data'!E125))),'Data Summary'!DT131="Yes"),OFFSET('Hygiene Data'!$E$9,0,10*ROW('Hygiene Data'!E125)),NA())</f>
        <v>#N/A</v>
      </c>
      <c r="BF131" s="522" t="e">
        <f ca="1">+IF(AND(ISNUMBER(OFFSET('Hygiene Data'!$F$5,0,10*ROW('Hygiene Data'!F125))),'Data Summary'!DU131="Yes"),OFFSET('Hygiene Data'!$F$5,0,10*ROW('Hygiene Data'!F125)),NA())</f>
        <v>#N/A</v>
      </c>
      <c r="BG131" s="522" t="e">
        <f ca="1">+IF(AND(ISNUMBER(OFFSET('Hygiene Data'!$F$7,0,10*ROW('Hygiene Data'!F125))),'Data Summary'!DV131="Yes"),OFFSET('Hygiene Data'!$F$7,0,10*ROW('Hygiene Data'!F125)),NA())</f>
        <v>#N/A</v>
      </c>
      <c r="BH131" s="522" t="e">
        <f ca="1">+IF(AND(ISNUMBER(OFFSET('Hygiene Data'!$F$9,0,10*ROW('Hygiene Data'!F125))),'Data Summary'!DW131="Yes"),OFFSET('Hygiene Data'!$F$9,0,10*ROW('Hygiene Data'!F125)),NA())</f>
        <v>#N/A</v>
      </c>
      <c r="BI131" s="522" t="e">
        <f ca="1">+IF(AND(ISNUMBER(OFFSET('Hygiene Data'!$G$5,0,10*ROW('Hygiene Data'!G125))),'Data Summary'!DX131="Yes"),OFFSET('Hygiene Data'!$G$5,0,10*ROW('Hygiene Data'!G125)),NA())</f>
        <v>#N/A</v>
      </c>
      <c r="BJ131" s="522" t="e">
        <f ca="1">+IF(AND(ISNUMBER(OFFSET('Hygiene Data'!$G$7,0,10*ROW('Hygiene Data'!G125))),'Data Summary'!DY131="Yes"),OFFSET('Hygiene Data'!$G$7,0,10*ROW('Hygiene Data'!G125)),NA())</f>
        <v>#N/A</v>
      </c>
      <c r="BK131" s="522" t="e">
        <f ca="1">+IF(AND(ISNUMBER(OFFSET('Hygiene Data'!$G$9,0,10*ROW('Hygiene Data'!G125))),'Data Summary'!DZ131="Yes"),OFFSET('Hygiene Data'!$G$9,0,10*ROW('Hygiene Data'!G125)),NA())</f>
        <v>#N/A</v>
      </c>
      <c r="BL131" s="522" t="e">
        <f ca="1">+IF(AND(ISNUMBER(OFFSET('Hygiene Data'!$H$5,0,10*ROW('Hygiene Data'!H125))),'Data Summary'!EA131="Yes"),OFFSET('Hygiene Data'!$H$5,0,10*ROW('Hygiene Data'!H125)),NA())</f>
        <v>#N/A</v>
      </c>
      <c r="BM131" s="522" t="e">
        <f ca="1">+IF(AND(ISNUMBER(OFFSET('Hygiene Data'!$H$7,0,10*ROW('Hygiene Data'!H125))),'Data Summary'!EB131="Yes"),OFFSET('Hygiene Data'!$H$7,0,10*ROW('Hygiene Data'!H125)),NA())</f>
        <v>#N/A</v>
      </c>
      <c r="BN131" s="522" t="e">
        <f ca="1">+IF(AND(ISNUMBER(OFFSET('Hygiene Data'!$H$9,0,10*ROW('Hygiene Data'!H125))),'Data Summary'!EC131="Yes"),OFFSET('Hygiene Data'!$H$9,0,10*ROW('Hygiene Data'!H125)),NA())</f>
        <v>#N/A</v>
      </c>
      <c r="BO131" s="522" t="e">
        <f ca="1">+IF(AND(ISNUMBER(OFFSET('Hygiene Data'!$I$5,0,10*ROW('Hygiene Data'!I125))),'Data Summary'!ED131="Yes"),OFFSET('Hygiene Data'!$I$5,0,10*ROW('Hygiene Data'!I125)),NA())</f>
        <v>#N/A</v>
      </c>
      <c r="BP131" s="522" t="e">
        <f ca="1">+IF(AND(ISNUMBER(OFFSET('Hygiene Data'!$I$7,0,10*ROW('Hygiene Data'!I125))),'Data Summary'!EE131="Yes"),OFFSET('Hygiene Data'!$I$7,0,10*ROW('Hygiene Data'!I125)),NA())</f>
        <v>#N/A</v>
      </c>
      <c r="BQ131" s="522" t="e">
        <f ca="1">+IF(AND(ISNUMBER(OFFSET('Hygiene Data'!$I$9,0,10*ROW('Hygiene Data'!I125))),'Data Summary'!EF131="Yes"),OFFSET('Hygiene Data'!$I$9,0,10*ROW('Hygiene Data'!I125)),NA())</f>
        <v>#N/A</v>
      </c>
    </row>
    <row r="132" spans="1:69" x14ac:dyDescent="0.25">
      <c r="A132" s="518" t="e">
        <f ca="1">+RIGHT('Data Summary'!A132,LEN('Data Summary'!A132)-9)</f>
        <v>#VALUE!</v>
      </c>
      <c r="B132" s="492" t="str">
        <f ca="1">+IF(ISTEXT('Data Summary'!B132),'Data Summary'!B132,"")</f>
        <v/>
      </c>
      <c r="C132" s="519" t="e">
        <f ca="1">+VALUE('Data Summary'!C132)</f>
        <v>#VALUE!</v>
      </c>
      <c r="D132" s="520" t="e">
        <f ca="1">+IF(AND(ISNUMBER(OFFSET('Water Data'!$D$4,0,10*ROW('Water Data'!D126))),'Data Summary'!BS132="Yes"),100-OFFSET('Water Data'!$D$4,0,10*ROW('Water Data'!D126)),NA())</f>
        <v>#N/A</v>
      </c>
      <c r="E132" s="520" t="e">
        <f ca="1">+IF(AND(ISNUMBER(OFFSET('Water Data'!$D$6,0,10*ROW('Water Data'!D126))),'Data Summary'!BT132="Yes"),OFFSET('Water Data'!$D$6,0,10*ROW('Water Data'!D126)),NA())</f>
        <v>#N/A</v>
      </c>
      <c r="F132" s="520" t="e">
        <f ca="1">+IF(AND(ISNUMBER(OFFSET('Water Data'!$D$9,0,10*ROW('Water Data'!D126))),'Data Summary'!BU132="Yes"),OFFSET('Water Data'!$D$9,0,10*ROW('Water Data'!D126)),NA())</f>
        <v>#N/A</v>
      </c>
      <c r="G132" s="520" t="e">
        <f ca="1">+IF(AND(ISNUMBER(OFFSET('Water Data'!$E$4,0,10*ROW('Water Data'!E126))),'Data Summary'!BV132="Yes"),100-OFFSET('Water Data'!$E$4,0,10*ROW('Water Data'!E126)),NA())</f>
        <v>#N/A</v>
      </c>
      <c r="H132" s="520" t="e">
        <f ca="1">+IF(AND(ISNUMBER(OFFSET('Water Data'!$E$6,0,10*ROW('Water Data'!E126))),'Data Summary'!BW132="Yes"),OFFSET('Water Data'!$E$6,0,10*ROW('Water Data'!E126)),NA())</f>
        <v>#N/A</v>
      </c>
      <c r="I132" s="520" t="e">
        <f ca="1">+IF(AND(ISNUMBER(OFFSET('Water Data'!$E$9,0,10*ROW('Water Data'!E126))),'Data Summary'!BX132="Yes"),OFFSET('Water Data'!$E$9,0,10*ROW('Water Data'!E126)),NA())</f>
        <v>#N/A</v>
      </c>
      <c r="J132" s="520" t="e">
        <f ca="1">+IF(AND(ISNUMBER(OFFSET('Water Data'!$F$4,0,10*ROW('Water Data'!F126))),'Data Summary'!BY132="Yes"),100-OFFSET('Water Data'!$F$4,0,10*ROW('Water Data'!F126)),NA())</f>
        <v>#N/A</v>
      </c>
      <c r="K132" s="520" t="e">
        <f ca="1">+IF(AND(ISNUMBER(OFFSET('Water Data'!$F$6,0,10*ROW('Water Data'!F126))),'Data Summary'!BZ132="Yes"),OFFSET('Water Data'!$F$6,0,10*ROW('Water Data'!F126)),NA())</f>
        <v>#N/A</v>
      </c>
      <c r="L132" s="520" t="e">
        <f ca="1">+IF(AND(ISNUMBER(OFFSET('Water Data'!$F$9,0,10*ROW('Water Data'!F126))),'Data Summary'!CA132="Yes"),OFFSET('Water Data'!$F$9,0,10*ROW('Water Data'!F126)),NA())</f>
        <v>#N/A</v>
      </c>
      <c r="M132" s="520" t="e">
        <f ca="1">+IF(AND(ISNUMBER(OFFSET('Water Data'!$G$4,0,10*ROW('Water Data'!G126))),'Data Summary'!CB132="Yes"),100-OFFSET('Water Data'!$G$4,0,10*ROW('Water Data'!G126)),NA())</f>
        <v>#N/A</v>
      </c>
      <c r="N132" s="520" t="e">
        <f ca="1">+IF(AND(ISNUMBER(OFFSET('Water Data'!$G$6,0,10*ROW('Water Data'!G126))),'Data Summary'!CC132="Yes"),OFFSET('Water Data'!$G$6,0,10*ROW('Water Data'!G126)),NA())</f>
        <v>#N/A</v>
      </c>
      <c r="O132" s="520" t="e">
        <f ca="1">+IF(AND(ISNUMBER(OFFSET('Water Data'!$G$9,0,10*ROW('Water Data'!G126))),'Data Summary'!CD132="Yes"),OFFSET('Water Data'!$G$9,0,10*ROW('Water Data'!G126)),NA())</f>
        <v>#N/A</v>
      </c>
      <c r="P132" s="520" t="e">
        <f ca="1">+IF(AND(ISNUMBER(OFFSET('Water Data'!$H$4,0,10*ROW('Water Data'!H126))),'Data Summary'!CE132="Yes"),100-OFFSET('Water Data'!$H$4,0,10*ROW('Water Data'!H126)),NA())</f>
        <v>#N/A</v>
      </c>
      <c r="Q132" s="520" t="e">
        <f ca="1">+IF(AND(ISNUMBER(OFFSET('Water Data'!$H$6,0,10*ROW('Water Data'!H126))),'Data Summary'!CF132="Yes"),OFFSET('Water Data'!$H$6,0,10*ROW('Water Data'!H126)),NA())</f>
        <v>#N/A</v>
      </c>
      <c r="R132" s="520" t="e">
        <f ca="1">+IF(AND(ISNUMBER(OFFSET('Water Data'!$H$9,0,10*ROW('Water Data'!H126))),'Data Summary'!CG132="Yes"),OFFSET('Water Data'!$H$9,0,10*ROW('Water Data'!H126)),NA())</f>
        <v>#N/A</v>
      </c>
      <c r="S132" s="520" t="e">
        <f ca="1">+IF(AND(ISNUMBER(OFFSET('Water Data'!$I$4,0,10*ROW('Water Data'!I126))),'Data Summary'!CH132="Yes"),100-OFFSET('Water Data'!$I$4,0,10*ROW('Water Data'!I126)),NA())</f>
        <v>#N/A</v>
      </c>
      <c r="T132" s="520" t="e">
        <f ca="1">+IF(AND(ISNUMBER(OFFSET('Water Data'!$I$6,0,10*ROW('Water Data'!I126))),'Data Summary'!CI132="Yes"),OFFSET('Water Data'!$I$6,0,10*ROW('Water Data'!I126)),NA())</f>
        <v>#N/A</v>
      </c>
      <c r="U132" s="520" t="e">
        <f ca="1">+IF(AND(ISNUMBER(OFFSET('Water Data'!$I$9,0,10*ROW('Water Data'!I126))),'Data Summary'!CJ132="Yes"),OFFSET('Water Data'!$I$9,0,10*ROW('Water Data'!I126)),NA())</f>
        <v>#N/A</v>
      </c>
      <c r="V132" s="521" t="e">
        <f ca="1">+IF(AND(ISNUMBER(OFFSET('Sanitation Data'!$D$4,0,10*ROW('Sanitation Data'!D126))),'Data Summary'!CK132="Yes"),100-OFFSET('Sanitation Data'!$D$4,0,10*ROW('Sanitation Data'!D126)),NA())</f>
        <v>#N/A</v>
      </c>
      <c r="W132" s="521" t="e">
        <f ca="1">+IF(AND(ISNUMBER(OFFSET('Sanitation Data'!$D$6,0,10*ROW('Sanitation Data'!D126))),'Data Summary'!CL132="Yes"),OFFSET('Sanitation Data'!$D$6,0,10*ROW('Sanitation Data'!D126)),NA())</f>
        <v>#N/A</v>
      </c>
      <c r="X132" s="521" t="e">
        <f ca="1">+IF(AND(ISNUMBER(OFFSET('Sanitation Data'!$D$10,0,10*ROW('Sanitation Data'!D126))),'Data Summary'!CM132="Yes"),OFFSET('Sanitation Data'!$D$10,0,10*ROW('Sanitation Data'!D126)),NA())</f>
        <v>#N/A</v>
      </c>
      <c r="Y132" s="521" t="e">
        <f ca="1">+IF(AND(ISNUMBER(OFFSET('Sanitation Data'!$D$11,0,10*ROW('Sanitation Data'!D126))),'Data Summary'!CN132="Yes"),OFFSET('Sanitation Data'!$D$11,0,10*ROW('Sanitation Data'!D126)),NA())</f>
        <v>#N/A</v>
      </c>
      <c r="Z132" s="521" t="e">
        <f ca="1">+IF(AND(ISNUMBER(OFFSET('Sanitation Data'!$D$12,0,10*ROW('Sanitation Data'!D126))),'Data Summary'!CO132="Yes"),OFFSET('Sanitation Data'!$D$12,0,10*ROW('Sanitation Data'!D126)),NA())</f>
        <v>#N/A</v>
      </c>
      <c r="AA132" s="521" t="e">
        <f ca="1">+IF(AND(ISNUMBER(OFFSET('Sanitation Data'!$E$4,0,10*ROW('Sanitation Data'!E126))),'Data Summary'!CP132="Yes"),100-OFFSET('Sanitation Data'!$E$4,0,10*ROW('Sanitation Data'!E126)),NA())</f>
        <v>#N/A</v>
      </c>
      <c r="AB132" s="521" t="e">
        <f ca="1">+IF(AND(ISNUMBER(OFFSET('Sanitation Data'!$E$6,0,10*ROW('Sanitation Data'!E126))),'Data Summary'!CQ132="Yes"),OFFSET('Sanitation Data'!$E$6,0,10*ROW('Sanitation Data'!E126)),NA())</f>
        <v>#N/A</v>
      </c>
      <c r="AC132" s="521" t="e">
        <f ca="1">+IF(AND(ISNUMBER(OFFSET('Sanitation Data'!$E$10,0,10*ROW('Sanitation Data'!E126))),'Data Summary'!CR132="Yes"),OFFSET('Sanitation Data'!$E$10,0,10*ROW('Sanitation Data'!E126)),NA())</f>
        <v>#N/A</v>
      </c>
      <c r="AD132" s="521" t="e">
        <f ca="1">+IF(AND(ISNUMBER(OFFSET('Sanitation Data'!$E$11,0,10*ROW('Sanitation Data'!E126))),'Data Summary'!CS132="Yes"),OFFSET('Sanitation Data'!$E$11,0,10*ROW('Sanitation Data'!E126)),NA())</f>
        <v>#N/A</v>
      </c>
      <c r="AE132" s="521" t="e">
        <f ca="1">+IF(AND(ISNUMBER(OFFSET('Sanitation Data'!$E$12,0,10*ROW('Sanitation Data'!E126))),'Data Summary'!CT132="Yes"),OFFSET('Sanitation Data'!$E$12,0,10*ROW('Sanitation Data'!E126)),NA())</f>
        <v>#N/A</v>
      </c>
      <c r="AF132" s="521" t="e">
        <f ca="1">+IF(AND(ISNUMBER(OFFSET('Sanitation Data'!$F$4,0,10*ROW('Sanitation Data'!F126))),'Data Summary'!CU132="Yes"),100-OFFSET('Sanitation Data'!$F$4,0,10*ROW('Sanitation Data'!F126)),NA())</f>
        <v>#N/A</v>
      </c>
      <c r="AG132" s="521" t="e">
        <f ca="1">+IF(AND(ISNUMBER(OFFSET('Sanitation Data'!$F$6,0,10*ROW('Sanitation Data'!F126))),'Data Summary'!CV132="Yes"),OFFSET('Sanitation Data'!$F$6,0,10*ROW('Sanitation Data'!F126)),NA())</f>
        <v>#N/A</v>
      </c>
      <c r="AH132" s="521" t="e">
        <f ca="1">+IF(AND(ISNUMBER(OFFSET('Sanitation Data'!$F$10,0,10*ROW('Sanitation Data'!F126))),'Data Summary'!CW132="Yes"),OFFSET('Sanitation Data'!$F$10,0,10*ROW('Sanitation Data'!F126)),NA())</f>
        <v>#N/A</v>
      </c>
      <c r="AI132" s="521" t="e">
        <f ca="1">+IF(AND(ISNUMBER(OFFSET('Sanitation Data'!$F$11,0,10*ROW('Sanitation Data'!F126))),'Data Summary'!CX132="Yes"),OFFSET('Sanitation Data'!$F$11,0,10*ROW('Sanitation Data'!F126)),NA())</f>
        <v>#N/A</v>
      </c>
      <c r="AJ132" s="521" t="e">
        <f ca="1">+IF(AND(ISNUMBER(OFFSET('Sanitation Data'!$F$12,0,10*ROW('Sanitation Data'!F126))),'Data Summary'!CY132="Yes"),OFFSET('Sanitation Data'!$F$12,0,10*ROW('Sanitation Data'!F126)),NA())</f>
        <v>#N/A</v>
      </c>
      <c r="AK132" s="521" t="e">
        <f ca="1">+IF(AND(ISNUMBER(OFFSET('Sanitation Data'!$G$4,0,10*ROW('Sanitation Data'!G126))),'Data Summary'!CZ132="Yes"),100-OFFSET('Sanitation Data'!$G$4,0,10*ROW('Sanitation Data'!G126)),NA())</f>
        <v>#N/A</v>
      </c>
      <c r="AL132" s="521" t="e">
        <f ca="1">+IF(AND(ISNUMBER(OFFSET('Sanitation Data'!$G$6,0,10*ROW('Sanitation Data'!G126))),'Data Summary'!DA132="Yes"),OFFSET('Sanitation Data'!$G$6,0,10*ROW('Sanitation Data'!G126)),NA())</f>
        <v>#N/A</v>
      </c>
      <c r="AM132" s="521" t="e">
        <f ca="1">+IF(AND(ISNUMBER(OFFSET('Sanitation Data'!$G$10,0,10*ROW('Sanitation Data'!G126))),'Data Summary'!DB132="Yes"),OFFSET('Sanitation Data'!$G$10,0,10*ROW('Sanitation Data'!G126)),NA())</f>
        <v>#N/A</v>
      </c>
      <c r="AN132" s="521" t="e">
        <f ca="1">+IF(AND(ISNUMBER(OFFSET('Sanitation Data'!$G$11,0,10*ROW('Sanitation Data'!G126))),'Data Summary'!DC132="Yes"),OFFSET('Sanitation Data'!$G$11,0,10*ROW('Sanitation Data'!G126)),NA())</f>
        <v>#N/A</v>
      </c>
      <c r="AO132" s="521" t="e">
        <f ca="1">+IF(AND(ISNUMBER(OFFSET('Sanitation Data'!$G$12,0,10*ROW('Sanitation Data'!G126))),'Data Summary'!DD132="Yes"),OFFSET('Sanitation Data'!$G$12,0,10*ROW('Sanitation Data'!G126)),NA())</f>
        <v>#N/A</v>
      </c>
      <c r="AP132" s="521" t="e">
        <f ca="1">+IF(AND(ISNUMBER(OFFSET('Sanitation Data'!$H$4,0,10*ROW('Sanitation Data'!H126))),'Data Summary'!DE132="Yes"),100-OFFSET('Sanitation Data'!$H$4,0,10*ROW('Sanitation Data'!H126)),NA())</f>
        <v>#N/A</v>
      </c>
      <c r="AQ132" s="521" t="e">
        <f ca="1">+IF(AND(ISNUMBER(OFFSET('Sanitation Data'!$H$6,0,10*ROW('Sanitation Data'!H126))),'Data Summary'!DF132="Yes"),OFFSET('Sanitation Data'!$H$6,0,10*ROW('Sanitation Data'!H126)),NA())</f>
        <v>#N/A</v>
      </c>
      <c r="AR132" s="521" t="e">
        <f ca="1">+IF(AND(ISNUMBER(OFFSET('Sanitation Data'!$H$10,0,10*ROW('Sanitation Data'!H126))),'Data Summary'!DG132="Yes"),OFFSET('Sanitation Data'!$H$10,0,10*ROW('Sanitation Data'!H126)),NA())</f>
        <v>#N/A</v>
      </c>
      <c r="AS132" s="521" t="e">
        <f ca="1">+IF(AND(ISNUMBER(OFFSET('Sanitation Data'!$H$11,0,10*ROW('Sanitation Data'!H126))),'Data Summary'!DH132="Yes"),OFFSET('Sanitation Data'!$H$11,0,10*ROW('Sanitation Data'!H126)),NA())</f>
        <v>#N/A</v>
      </c>
      <c r="AT132" s="521" t="e">
        <f ca="1">+IF(AND(ISNUMBER(OFFSET('Sanitation Data'!$H$12,0,10*ROW('Sanitation Data'!H126))),'Data Summary'!DI132="Yes"),OFFSET('Sanitation Data'!$H$12,0,10*ROW('Sanitation Data'!H126)),NA())</f>
        <v>#N/A</v>
      </c>
      <c r="AU132" s="521" t="e">
        <f ca="1">+IF(AND(ISNUMBER(OFFSET('Sanitation Data'!$I$4,0,10*ROW('Sanitation Data'!I126))),'Data Summary'!DJ132="Yes"),100-OFFSET('Sanitation Data'!$I$4,0,10*ROW('Sanitation Data'!I126)),NA())</f>
        <v>#N/A</v>
      </c>
      <c r="AV132" s="521" t="e">
        <f ca="1">+IF(AND(ISNUMBER(OFFSET('Sanitation Data'!$I$6,0,10*ROW('Sanitation Data'!I126))),'Data Summary'!DK132="Yes"),OFFSET('Sanitation Data'!$I$6,0,10*ROW('Sanitation Data'!I126)),NA())</f>
        <v>#N/A</v>
      </c>
      <c r="AW132" s="521" t="e">
        <f ca="1">+IF(AND(ISNUMBER(OFFSET('Sanitation Data'!$I$10,0,10*ROW('Sanitation Data'!I126))),'Data Summary'!DL132="Yes"),OFFSET('Sanitation Data'!$I$10,0,10*ROW('Sanitation Data'!I126)),NA())</f>
        <v>#N/A</v>
      </c>
      <c r="AX132" s="521" t="e">
        <f ca="1">+IF(AND(ISNUMBER(OFFSET('Sanitation Data'!$I$11,0,10*ROW('Sanitation Data'!I126))),'Data Summary'!DM132="Yes"),OFFSET('Sanitation Data'!$I$11,0,10*ROW('Sanitation Data'!I126)),NA())</f>
        <v>#N/A</v>
      </c>
      <c r="AY132" s="521" t="e">
        <f ca="1">+IF(AND(ISNUMBER(OFFSET('Sanitation Data'!$I$12,0,10*ROW('Sanitation Data'!I126))),'Data Summary'!DN132="Yes"),OFFSET('Sanitation Data'!$I$12,0,10*ROW('Sanitation Data'!I126)),NA())</f>
        <v>#N/A</v>
      </c>
      <c r="AZ132" s="522" t="e">
        <f ca="1">+IF(AND(ISNUMBER(OFFSET('Hygiene Data'!$D$5,0,10*ROW('Hygiene Data'!D126))),'Data Summary'!DO132="Yes"),OFFSET('Hygiene Data'!$D$5,0,10*ROW('Hygiene Data'!D126)),NA())</f>
        <v>#N/A</v>
      </c>
      <c r="BA132" s="522" t="e">
        <f ca="1">+IF(AND(ISNUMBER(OFFSET('Hygiene Data'!$D$7,0,10*ROW('Hygiene Data'!D126))),'Data Summary'!DP132="Yes"),OFFSET('Hygiene Data'!$D$7,0,10*ROW('Hygiene Data'!D126)),NA())</f>
        <v>#N/A</v>
      </c>
      <c r="BB132" s="522" t="e">
        <f ca="1">+IF(AND(ISNUMBER(OFFSET('Hygiene Data'!$D$9,0,10*ROW('Hygiene Data'!D126))),'Data Summary'!DQ132="Yes"),OFFSET('Hygiene Data'!$D$9,0,10*ROW('Hygiene Data'!D126)),NA())</f>
        <v>#N/A</v>
      </c>
      <c r="BC132" s="522" t="e">
        <f ca="1">+IF(AND(ISNUMBER(OFFSET('Hygiene Data'!$E$5,0,10*ROW('Hygiene Data'!E126))),'Data Summary'!DR132="Yes"),OFFSET('Hygiene Data'!$E$5,0,10*ROW('Hygiene Data'!E126)),NA())</f>
        <v>#N/A</v>
      </c>
      <c r="BD132" s="522" t="e">
        <f ca="1">+IF(AND(ISNUMBER(OFFSET('Hygiene Data'!$E$7,0,10*ROW('Hygiene Data'!E126))),'Data Summary'!DS132="Yes"),OFFSET('Hygiene Data'!$E$7,0,10*ROW('Hygiene Data'!E126)),NA())</f>
        <v>#N/A</v>
      </c>
      <c r="BE132" s="522" t="e">
        <f ca="1">+IF(AND(ISNUMBER(OFFSET('Hygiene Data'!$E$9,0,10*ROW('Hygiene Data'!E126))),'Data Summary'!DT132="Yes"),OFFSET('Hygiene Data'!$E$9,0,10*ROW('Hygiene Data'!E126)),NA())</f>
        <v>#N/A</v>
      </c>
      <c r="BF132" s="522" t="e">
        <f ca="1">+IF(AND(ISNUMBER(OFFSET('Hygiene Data'!$F$5,0,10*ROW('Hygiene Data'!F126))),'Data Summary'!DU132="Yes"),OFFSET('Hygiene Data'!$F$5,0,10*ROW('Hygiene Data'!F126)),NA())</f>
        <v>#N/A</v>
      </c>
      <c r="BG132" s="522" t="e">
        <f ca="1">+IF(AND(ISNUMBER(OFFSET('Hygiene Data'!$F$7,0,10*ROW('Hygiene Data'!F126))),'Data Summary'!DV132="Yes"),OFFSET('Hygiene Data'!$F$7,0,10*ROW('Hygiene Data'!F126)),NA())</f>
        <v>#N/A</v>
      </c>
      <c r="BH132" s="522" t="e">
        <f ca="1">+IF(AND(ISNUMBER(OFFSET('Hygiene Data'!$F$9,0,10*ROW('Hygiene Data'!F126))),'Data Summary'!DW132="Yes"),OFFSET('Hygiene Data'!$F$9,0,10*ROW('Hygiene Data'!F126)),NA())</f>
        <v>#N/A</v>
      </c>
      <c r="BI132" s="522" t="e">
        <f ca="1">+IF(AND(ISNUMBER(OFFSET('Hygiene Data'!$G$5,0,10*ROW('Hygiene Data'!G126))),'Data Summary'!DX132="Yes"),OFFSET('Hygiene Data'!$G$5,0,10*ROW('Hygiene Data'!G126)),NA())</f>
        <v>#N/A</v>
      </c>
      <c r="BJ132" s="522" t="e">
        <f ca="1">+IF(AND(ISNUMBER(OFFSET('Hygiene Data'!$G$7,0,10*ROW('Hygiene Data'!G126))),'Data Summary'!DY132="Yes"),OFFSET('Hygiene Data'!$G$7,0,10*ROW('Hygiene Data'!G126)),NA())</f>
        <v>#N/A</v>
      </c>
      <c r="BK132" s="522" t="e">
        <f ca="1">+IF(AND(ISNUMBER(OFFSET('Hygiene Data'!$G$9,0,10*ROW('Hygiene Data'!G126))),'Data Summary'!DZ132="Yes"),OFFSET('Hygiene Data'!$G$9,0,10*ROW('Hygiene Data'!G126)),NA())</f>
        <v>#N/A</v>
      </c>
      <c r="BL132" s="522" t="e">
        <f ca="1">+IF(AND(ISNUMBER(OFFSET('Hygiene Data'!$H$5,0,10*ROW('Hygiene Data'!H126))),'Data Summary'!EA132="Yes"),OFFSET('Hygiene Data'!$H$5,0,10*ROW('Hygiene Data'!H126)),NA())</f>
        <v>#N/A</v>
      </c>
      <c r="BM132" s="522" t="e">
        <f ca="1">+IF(AND(ISNUMBER(OFFSET('Hygiene Data'!$H$7,0,10*ROW('Hygiene Data'!H126))),'Data Summary'!EB132="Yes"),OFFSET('Hygiene Data'!$H$7,0,10*ROW('Hygiene Data'!H126)),NA())</f>
        <v>#N/A</v>
      </c>
      <c r="BN132" s="522" t="e">
        <f ca="1">+IF(AND(ISNUMBER(OFFSET('Hygiene Data'!$H$9,0,10*ROW('Hygiene Data'!H126))),'Data Summary'!EC132="Yes"),OFFSET('Hygiene Data'!$H$9,0,10*ROW('Hygiene Data'!H126)),NA())</f>
        <v>#N/A</v>
      </c>
      <c r="BO132" s="522" t="e">
        <f ca="1">+IF(AND(ISNUMBER(OFFSET('Hygiene Data'!$I$5,0,10*ROW('Hygiene Data'!I126))),'Data Summary'!ED132="Yes"),OFFSET('Hygiene Data'!$I$5,0,10*ROW('Hygiene Data'!I126)),NA())</f>
        <v>#N/A</v>
      </c>
      <c r="BP132" s="522" t="e">
        <f ca="1">+IF(AND(ISNUMBER(OFFSET('Hygiene Data'!$I$7,0,10*ROW('Hygiene Data'!I126))),'Data Summary'!EE132="Yes"),OFFSET('Hygiene Data'!$I$7,0,10*ROW('Hygiene Data'!I126)),NA())</f>
        <v>#N/A</v>
      </c>
      <c r="BQ132" s="522" t="e">
        <f ca="1">+IF(AND(ISNUMBER(OFFSET('Hygiene Data'!$I$9,0,10*ROW('Hygiene Data'!I126))),'Data Summary'!EF132="Yes"),OFFSET('Hygiene Data'!$I$9,0,10*ROW('Hygiene Data'!I126)),NA())</f>
        <v>#N/A</v>
      </c>
    </row>
    <row r="133" spans="1:69" x14ac:dyDescent="0.25">
      <c r="A133" s="518" t="e">
        <f ca="1">+RIGHT('Data Summary'!A133,LEN('Data Summary'!A133)-9)</f>
        <v>#VALUE!</v>
      </c>
      <c r="B133" s="492" t="str">
        <f ca="1">+IF(ISTEXT('Data Summary'!B133),'Data Summary'!B133,"")</f>
        <v/>
      </c>
      <c r="C133" s="519" t="e">
        <f ca="1">+VALUE('Data Summary'!C133)</f>
        <v>#VALUE!</v>
      </c>
      <c r="D133" s="520" t="e">
        <f ca="1">+IF(AND(ISNUMBER(OFFSET('Water Data'!$D$4,0,10*ROW('Water Data'!D127))),'Data Summary'!BS133="Yes"),100-OFFSET('Water Data'!$D$4,0,10*ROW('Water Data'!D127)),NA())</f>
        <v>#N/A</v>
      </c>
      <c r="E133" s="520" t="e">
        <f ca="1">+IF(AND(ISNUMBER(OFFSET('Water Data'!$D$6,0,10*ROW('Water Data'!D127))),'Data Summary'!BT133="Yes"),OFFSET('Water Data'!$D$6,0,10*ROW('Water Data'!D127)),NA())</f>
        <v>#N/A</v>
      </c>
      <c r="F133" s="520" t="e">
        <f ca="1">+IF(AND(ISNUMBER(OFFSET('Water Data'!$D$9,0,10*ROW('Water Data'!D127))),'Data Summary'!BU133="Yes"),OFFSET('Water Data'!$D$9,0,10*ROW('Water Data'!D127)),NA())</f>
        <v>#N/A</v>
      </c>
      <c r="G133" s="520" t="e">
        <f ca="1">+IF(AND(ISNUMBER(OFFSET('Water Data'!$E$4,0,10*ROW('Water Data'!E127))),'Data Summary'!BV133="Yes"),100-OFFSET('Water Data'!$E$4,0,10*ROW('Water Data'!E127)),NA())</f>
        <v>#N/A</v>
      </c>
      <c r="H133" s="520" t="e">
        <f ca="1">+IF(AND(ISNUMBER(OFFSET('Water Data'!$E$6,0,10*ROW('Water Data'!E127))),'Data Summary'!BW133="Yes"),OFFSET('Water Data'!$E$6,0,10*ROW('Water Data'!E127)),NA())</f>
        <v>#N/A</v>
      </c>
      <c r="I133" s="520" t="e">
        <f ca="1">+IF(AND(ISNUMBER(OFFSET('Water Data'!$E$9,0,10*ROW('Water Data'!E127))),'Data Summary'!BX133="Yes"),OFFSET('Water Data'!$E$9,0,10*ROW('Water Data'!E127)),NA())</f>
        <v>#N/A</v>
      </c>
      <c r="J133" s="520" t="e">
        <f ca="1">+IF(AND(ISNUMBER(OFFSET('Water Data'!$F$4,0,10*ROW('Water Data'!F127))),'Data Summary'!BY133="Yes"),100-OFFSET('Water Data'!$F$4,0,10*ROW('Water Data'!F127)),NA())</f>
        <v>#N/A</v>
      </c>
      <c r="K133" s="520" t="e">
        <f ca="1">+IF(AND(ISNUMBER(OFFSET('Water Data'!$F$6,0,10*ROW('Water Data'!F127))),'Data Summary'!BZ133="Yes"),OFFSET('Water Data'!$F$6,0,10*ROW('Water Data'!F127)),NA())</f>
        <v>#N/A</v>
      </c>
      <c r="L133" s="520" t="e">
        <f ca="1">+IF(AND(ISNUMBER(OFFSET('Water Data'!$F$9,0,10*ROW('Water Data'!F127))),'Data Summary'!CA133="Yes"),OFFSET('Water Data'!$F$9,0,10*ROW('Water Data'!F127)),NA())</f>
        <v>#N/A</v>
      </c>
      <c r="M133" s="520" t="e">
        <f ca="1">+IF(AND(ISNUMBER(OFFSET('Water Data'!$G$4,0,10*ROW('Water Data'!G127))),'Data Summary'!CB133="Yes"),100-OFFSET('Water Data'!$G$4,0,10*ROW('Water Data'!G127)),NA())</f>
        <v>#N/A</v>
      </c>
      <c r="N133" s="520" t="e">
        <f ca="1">+IF(AND(ISNUMBER(OFFSET('Water Data'!$G$6,0,10*ROW('Water Data'!G127))),'Data Summary'!CC133="Yes"),OFFSET('Water Data'!$G$6,0,10*ROW('Water Data'!G127)),NA())</f>
        <v>#N/A</v>
      </c>
      <c r="O133" s="520" t="e">
        <f ca="1">+IF(AND(ISNUMBER(OFFSET('Water Data'!$G$9,0,10*ROW('Water Data'!G127))),'Data Summary'!CD133="Yes"),OFFSET('Water Data'!$G$9,0,10*ROW('Water Data'!G127)),NA())</f>
        <v>#N/A</v>
      </c>
      <c r="P133" s="520" t="e">
        <f ca="1">+IF(AND(ISNUMBER(OFFSET('Water Data'!$H$4,0,10*ROW('Water Data'!H127))),'Data Summary'!CE133="Yes"),100-OFFSET('Water Data'!$H$4,0,10*ROW('Water Data'!H127)),NA())</f>
        <v>#N/A</v>
      </c>
      <c r="Q133" s="520" t="e">
        <f ca="1">+IF(AND(ISNUMBER(OFFSET('Water Data'!$H$6,0,10*ROW('Water Data'!H127))),'Data Summary'!CF133="Yes"),OFFSET('Water Data'!$H$6,0,10*ROW('Water Data'!H127)),NA())</f>
        <v>#N/A</v>
      </c>
      <c r="R133" s="520" t="e">
        <f ca="1">+IF(AND(ISNUMBER(OFFSET('Water Data'!$H$9,0,10*ROW('Water Data'!H127))),'Data Summary'!CG133="Yes"),OFFSET('Water Data'!$H$9,0,10*ROW('Water Data'!H127)),NA())</f>
        <v>#N/A</v>
      </c>
      <c r="S133" s="520" t="e">
        <f ca="1">+IF(AND(ISNUMBER(OFFSET('Water Data'!$I$4,0,10*ROW('Water Data'!I127))),'Data Summary'!CH133="Yes"),100-OFFSET('Water Data'!$I$4,0,10*ROW('Water Data'!I127)),NA())</f>
        <v>#N/A</v>
      </c>
      <c r="T133" s="520" t="e">
        <f ca="1">+IF(AND(ISNUMBER(OFFSET('Water Data'!$I$6,0,10*ROW('Water Data'!I127))),'Data Summary'!CI133="Yes"),OFFSET('Water Data'!$I$6,0,10*ROW('Water Data'!I127)),NA())</f>
        <v>#N/A</v>
      </c>
      <c r="U133" s="520" t="e">
        <f ca="1">+IF(AND(ISNUMBER(OFFSET('Water Data'!$I$9,0,10*ROW('Water Data'!I127))),'Data Summary'!CJ133="Yes"),OFFSET('Water Data'!$I$9,0,10*ROW('Water Data'!I127)),NA())</f>
        <v>#N/A</v>
      </c>
      <c r="V133" s="521" t="e">
        <f ca="1">+IF(AND(ISNUMBER(OFFSET('Sanitation Data'!$D$4,0,10*ROW('Sanitation Data'!D127))),'Data Summary'!CK133="Yes"),100-OFFSET('Sanitation Data'!$D$4,0,10*ROW('Sanitation Data'!D127)),NA())</f>
        <v>#N/A</v>
      </c>
      <c r="W133" s="521" t="e">
        <f ca="1">+IF(AND(ISNUMBER(OFFSET('Sanitation Data'!$D$6,0,10*ROW('Sanitation Data'!D127))),'Data Summary'!CL133="Yes"),OFFSET('Sanitation Data'!$D$6,0,10*ROW('Sanitation Data'!D127)),NA())</f>
        <v>#N/A</v>
      </c>
      <c r="X133" s="521" t="e">
        <f ca="1">+IF(AND(ISNUMBER(OFFSET('Sanitation Data'!$D$10,0,10*ROW('Sanitation Data'!D127))),'Data Summary'!CM133="Yes"),OFFSET('Sanitation Data'!$D$10,0,10*ROW('Sanitation Data'!D127)),NA())</f>
        <v>#N/A</v>
      </c>
      <c r="Y133" s="521" t="e">
        <f ca="1">+IF(AND(ISNUMBER(OFFSET('Sanitation Data'!$D$11,0,10*ROW('Sanitation Data'!D127))),'Data Summary'!CN133="Yes"),OFFSET('Sanitation Data'!$D$11,0,10*ROW('Sanitation Data'!D127)),NA())</f>
        <v>#N/A</v>
      </c>
      <c r="Z133" s="521" t="e">
        <f ca="1">+IF(AND(ISNUMBER(OFFSET('Sanitation Data'!$D$12,0,10*ROW('Sanitation Data'!D127))),'Data Summary'!CO133="Yes"),OFFSET('Sanitation Data'!$D$12,0,10*ROW('Sanitation Data'!D127)),NA())</f>
        <v>#N/A</v>
      </c>
      <c r="AA133" s="521" t="e">
        <f ca="1">+IF(AND(ISNUMBER(OFFSET('Sanitation Data'!$E$4,0,10*ROW('Sanitation Data'!E127))),'Data Summary'!CP133="Yes"),100-OFFSET('Sanitation Data'!$E$4,0,10*ROW('Sanitation Data'!E127)),NA())</f>
        <v>#N/A</v>
      </c>
      <c r="AB133" s="521" t="e">
        <f ca="1">+IF(AND(ISNUMBER(OFFSET('Sanitation Data'!$E$6,0,10*ROW('Sanitation Data'!E127))),'Data Summary'!CQ133="Yes"),OFFSET('Sanitation Data'!$E$6,0,10*ROW('Sanitation Data'!E127)),NA())</f>
        <v>#N/A</v>
      </c>
      <c r="AC133" s="521" t="e">
        <f ca="1">+IF(AND(ISNUMBER(OFFSET('Sanitation Data'!$E$10,0,10*ROW('Sanitation Data'!E127))),'Data Summary'!CR133="Yes"),OFFSET('Sanitation Data'!$E$10,0,10*ROW('Sanitation Data'!E127)),NA())</f>
        <v>#N/A</v>
      </c>
      <c r="AD133" s="521" t="e">
        <f ca="1">+IF(AND(ISNUMBER(OFFSET('Sanitation Data'!$E$11,0,10*ROW('Sanitation Data'!E127))),'Data Summary'!CS133="Yes"),OFFSET('Sanitation Data'!$E$11,0,10*ROW('Sanitation Data'!E127)),NA())</f>
        <v>#N/A</v>
      </c>
      <c r="AE133" s="521" t="e">
        <f ca="1">+IF(AND(ISNUMBER(OFFSET('Sanitation Data'!$E$12,0,10*ROW('Sanitation Data'!E127))),'Data Summary'!CT133="Yes"),OFFSET('Sanitation Data'!$E$12,0,10*ROW('Sanitation Data'!E127)),NA())</f>
        <v>#N/A</v>
      </c>
      <c r="AF133" s="521" t="e">
        <f ca="1">+IF(AND(ISNUMBER(OFFSET('Sanitation Data'!$F$4,0,10*ROW('Sanitation Data'!F127))),'Data Summary'!CU133="Yes"),100-OFFSET('Sanitation Data'!$F$4,0,10*ROW('Sanitation Data'!F127)),NA())</f>
        <v>#N/A</v>
      </c>
      <c r="AG133" s="521" t="e">
        <f ca="1">+IF(AND(ISNUMBER(OFFSET('Sanitation Data'!$F$6,0,10*ROW('Sanitation Data'!F127))),'Data Summary'!CV133="Yes"),OFFSET('Sanitation Data'!$F$6,0,10*ROW('Sanitation Data'!F127)),NA())</f>
        <v>#N/A</v>
      </c>
      <c r="AH133" s="521" t="e">
        <f ca="1">+IF(AND(ISNUMBER(OFFSET('Sanitation Data'!$F$10,0,10*ROW('Sanitation Data'!F127))),'Data Summary'!CW133="Yes"),OFFSET('Sanitation Data'!$F$10,0,10*ROW('Sanitation Data'!F127)),NA())</f>
        <v>#N/A</v>
      </c>
      <c r="AI133" s="521" t="e">
        <f ca="1">+IF(AND(ISNUMBER(OFFSET('Sanitation Data'!$F$11,0,10*ROW('Sanitation Data'!F127))),'Data Summary'!CX133="Yes"),OFFSET('Sanitation Data'!$F$11,0,10*ROW('Sanitation Data'!F127)),NA())</f>
        <v>#N/A</v>
      </c>
      <c r="AJ133" s="521" t="e">
        <f ca="1">+IF(AND(ISNUMBER(OFFSET('Sanitation Data'!$F$12,0,10*ROW('Sanitation Data'!F127))),'Data Summary'!CY133="Yes"),OFFSET('Sanitation Data'!$F$12,0,10*ROW('Sanitation Data'!F127)),NA())</f>
        <v>#N/A</v>
      </c>
      <c r="AK133" s="521" t="e">
        <f ca="1">+IF(AND(ISNUMBER(OFFSET('Sanitation Data'!$G$4,0,10*ROW('Sanitation Data'!G127))),'Data Summary'!CZ133="Yes"),100-OFFSET('Sanitation Data'!$G$4,0,10*ROW('Sanitation Data'!G127)),NA())</f>
        <v>#N/A</v>
      </c>
      <c r="AL133" s="521" t="e">
        <f ca="1">+IF(AND(ISNUMBER(OFFSET('Sanitation Data'!$G$6,0,10*ROW('Sanitation Data'!G127))),'Data Summary'!DA133="Yes"),OFFSET('Sanitation Data'!$G$6,0,10*ROW('Sanitation Data'!G127)),NA())</f>
        <v>#N/A</v>
      </c>
      <c r="AM133" s="521" t="e">
        <f ca="1">+IF(AND(ISNUMBER(OFFSET('Sanitation Data'!$G$10,0,10*ROW('Sanitation Data'!G127))),'Data Summary'!DB133="Yes"),OFFSET('Sanitation Data'!$G$10,0,10*ROW('Sanitation Data'!G127)),NA())</f>
        <v>#N/A</v>
      </c>
      <c r="AN133" s="521" t="e">
        <f ca="1">+IF(AND(ISNUMBER(OFFSET('Sanitation Data'!$G$11,0,10*ROW('Sanitation Data'!G127))),'Data Summary'!DC133="Yes"),OFFSET('Sanitation Data'!$G$11,0,10*ROW('Sanitation Data'!G127)),NA())</f>
        <v>#N/A</v>
      </c>
      <c r="AO133" s="521" t="e">
        <f ca="1">+IF(AND(ISNUMBER(OFFSET('Sanitation Data'!$G$12,0,10*ROW('Sanitation Data'!G127))),'Data Summary'!DD133="Yes"),OFFSET('Sanitation Data'!$G$12,0,10*ROW('Sanitation Data'!G127)),NA())</f>
        <v>#N/A</v>
      </c>
      <c r="AP133" s="521" t="e">
        <f ca="1">+IF(AND(ISNUMBER(OFFSET('Sanitation Data'!$H$4,0,10*ROW('Sanitation Data'!H127))),'Data Summary'!DE133="Yes"),100-OFFSET('Sanitation Data'!$H$4,0,10*ROW('Sanitation Data'!H127)),NA())</f>
        <v>#N/A</v>
      </c>
      <c r="AQ133" s="521" t="e">
        <f ca="1">+IF(AND(ISNUMBER(OFFSET('Sanitation Data'!$H$6,0,10*ROW('Sanitation Data'!H127))),'Data Summary'!DF133="Yes"),OFFSET('Sanitation Data'!$H$6,0,10*ROW('Sanitation Data'!H127)),NA())</f>
        <v>#N/A</v>
      </c>
      <c r="AR133" s="521" t="e">
        <f ca="1">+IF(AND(ISNUMBER(OFFSET('Sanitation Data'!$H$10,0,10*ROW('Sanitation Data'!H127))),'Data Summary'!DG133="Yes"),OFFSET('Sanitation Data'!$H$10,0,10*ROW('Sanitation Data'!H127)),NA())</f>
        <v>#N/A</v>
      </c>
      <c r="AS133" s="521" t="e">
        <f ca="1">+IF(AND(ISNUMBER(OFFSET('Sanitation Data'!$H$11,0,10*ROW('Sanitation Data'!H127))),'Data Summary'!DH133="Yes"),OFFSET('Sanitation Data'!$H$11,0,10*ROW('Sanitation Data'!H127)),NA())</f>
        <v>#N/A</v>
      </c>
      <c r="AT133" s="521" t="e">
        <f ca="1">+IF(AND(ISNUMBER(OFFSET('Sanitation Data'!$H$12,0,10*ROW('Sanitation Data'!H127))),'Data Summary'!DI133="Yes"),OFFSET('Sanitation Data'!$H$12,0,10*ROW('Sanitation Data'!H127)),NA())</f>
        <v>#N/A</v>
      </c>
      <c r="AU133" s="521" t="e">
        <f ca="1">+IF(AND(ISNUMBER(OFFSET('Sanitation Data'!$I$4,0,10*ROW('Sanitation Data'!I127))),'Data Summary'!DJ133="Yes"),100-OFFSET('Sanitation Data'!$I$4,0,10*ROW('Sanitation Data'!I127)),NA())</f>
        <v>#N/A</v>
      </c>
      <c r="AV133" s="521" t="e">
        <f ca="1">+IF(AND(ISNUMBER(OFFSET('Sanitation Data'!$I$6,0,10*ROW('Sanitation Data'!I127))),'Data Summary'!DK133="Yes"),OFFSET('Sanitation Data'!$I$6,0,10*ROW('Sanitation Data'!I127)),NA())</f>
        <v>#N/A</v>
      </c>
      <c r="AW133" s="521" t="e">
        <f ca="1">+IF(AND(ISNUMBER(OFFSET('Sanitation Data'!$I$10,0,10*ROW('Sanitation Data'!I127))),'Data Summary'!DL133="Yes"),OFFSET('Sanitation Data'!$I$10,0,10*ROW('Sanitation Data'!I127)),NA())</f>
        <v>#N/A</v>
      </c>
      <c r="AX133" s="521" t="e">
        <f ca="1">+IF(AND(ISNUMBER(OFFSET('Sanitation Data'!$I$11,0,10*ROW('Sanitation Data'!I127))),'Data Summary'!DM133="Yes"),OFFSET('Sanitation Data'!$I$11,0,10*ROW('Sanitation Data'!I127)),NA())</f>
        <v>#N/A</v>
      </c>
      <c r="AY133" s="521" t="e">
        <f ca="1">+IF(AND(ISNUMBER(OFFSET('Sanitation Data'!$I$12,0,10*ROW('Sanitation Data'!I127))),'Data Summary'!DN133="Yes"),OFFSET('Sanitation Data'!$I$12,0,10*ROW('Sanitation Data'!I127)),NA())</f>
        <v>#N/A</v>
      </c>
      <c r="AZ133" s="522" t="e">
        <f ca="1">+IF(AND(ISNUMBER(OFFSET('Hygiene Data'!$D$5,0,10*ROW('Hygiene Data'!D127))),'Data Summary'!DO133="Yes"),OFFSET('Hygiene Data'!$D$5,0,10*ROW('Hygiene Data'!D127)),NA())</f>
        <v>#N/A</v>
      </c>
      <c r="BA133" s="522" t="e">
        <f ca="1">+IF(AND(ISNUMBER(OFFSET('Hygiene Data'!$D$7,0,10*ROW('Hygiene Data'!D127))),'Data Summary'!DP133="Yes"),OFFSET('Hygiene Data'!$D$7,0,10*ROW('Hygiene Data'!D127)),NA())</f>
        <v>#N/A</v>
      </c>
      <c r="BB133" s="522" t="e">
        <f ca="1">+IF(AND(ISNUMBER(OFFSET('Hygiene Data'!$D$9,0,10*ROW('Hygiene Data'!D127))),'Data Summary'!DQ133="Yes"),OFFSET('Hygiene Data'!$D$9,0,10*ROW('Hygiene Data'!D127)),NA())</f>
        <v>#N/A</v>
      </c>
      <c r="BC133" s="522" t="e">
        <f ca="1">+IF(AND(ISNUMBER(OFFSET('Hygiene Data'!$E$5,0,10*ROW('Hygiene Data'!E127))),'Data Summary'!DR133="Yes"),OFFSET('Hygiene Data'!$E$5,0,10*ROW('Hygiene Data'!E127)),NA())</f>
        <v>#N/A</v>
      </c>
      <c r="BD133" s="522" t="e">
        <f ca="1">+IF(AND(ISNUMBER(OFFSET('Hygiene Data'!$E$7,0,10*ROW('Hygiene Data'!E127))),'Data Summary'!DS133="Yes"),OFFSET('Hygiene Data'!$E$7,0,10*ROW('Hygiene Data'!E127)),NA())</f>
        <v>#N/A</v>
      </c>
      <c r="BE133" s="522" t="e">
        <f ca="1">+IF(AND(ISNUMBER(OFFSET('Hygiene Data'!$E$9,0,10*ROW('Hygiene Data'!E127))),'Data Summary'!DT133="Yes"),OFFSET('Hygiene Data'!$E$9,0,10*ROW('Hygiene Data'!E127)),NA())</f>
        <v>#N/A</v>
      </c>
      <c r="BF133" s="522" t="e">
        <f ca="1">+IF(AND(ISNUMBER(OFFSET('Hygiene Data'!$F$5,0,10*ROW('Hygiene Data'!F127))),'Data Summary'!DU133="Yes"),OFFSET('Hygiene Data'!$F$5,0,10*ROW('Hygiene Data'!F127)),NA())</f>
        <v>#N/A</v>
      </c>
      <c r="BG133" s="522" t="e">
        <f ca="1">+IF(AND(ISNUMBER(OFFSET('Hygiene Data'!$F$7,0,10*ROW('Hygiene Data'!F127))),'Data Summary'!DV133="Yes"),OFFSET('Hygiene Data'!$F$7,0,10*ROW('Hygiene Data'!F127)),NA())</f>
        <v>#N/A</v>
      </c>
      <c r="BH133" s="522" t="e">
        <f ca="1">+IF(AND(ISNUMBER(OFFSET('Hygiene Data'!$F$9,0,10*ROW('Hygiene Data'!F127))),'Data Summary'!DW133="Yes"),OFFSET('Hygiene Data'!$F$9,0,10*ROW('Hygiene Data'!F127)),NA())</f>
        <v>#N/A</v>
      </c>
      <c r="BI133" s="522" t="e">
        <f ca="1">+IF(AND(ISNUMBER(OFFSET('Hygiene Data'!$G$5,0,10*ROW('Hygiene Data'!G127))),'Data Summary'!DX133="Yes"),OFFSET('Hygiene Data'!$G$5,0,10*ROW('Hygiene Data'!G127)),NA())</f>
        <v>#N/A</v>
      </c>
      <c r="BJ133" s="522" t="e">
        <f ca="1">+IF(AND(ISNUMBER(OFFSET('Hygiene Data'!$G$7,0,10*ROW('Hygiene Data'!G127))),'Data Summary'!DY133="Yes"),OFFSET('Hygiene Data'!$G$7,0,10*ROW('Hygiene Data'!G127)),NA())</f>
        <v>#N/A</v>
      </c>
      <c r="BK133" s="522" t="e">
        <f ca="1">+IF(AND(ISNUMBER(OFFSET('Hygiene Data'!$G$9,0,10*ROW('Hygiene Data'!G127))),'Data Summary'!DZ133="Yes"),OFFSET('Hygiene Data'!$G$9,0,10*ROW('Hygiene Data'!G127)),NA())</f>
        <v>#N/A</v>
      </c>
      <c r="BL133" s="522" t="e">
        <f ca="1">+IF(AND(ISNUMBER(OFFSET('Hygiene Data'!$H$5,0,10*ROW('Hygiene Data'!H127))),'Data Summary'!EA133="Yes"),OFFSET('Hygiene Data'!$H$5,0,10*ROW('Hygiene Data'!H127)),NA())</f>
        <v>#N/A</v>
      </c>
      <c r="BM133" s="522" t="e">
        <f ca="1">+IF(AND(ISNUMBER(OFFSET('Hygiene Data'!$H$7,0,10*ROW('Hygiene Data'!H127))),'Data Summary'!EB133="Yes"),OFFSET('Hygiene Data'!$H$7,0,10*ROW('Hygiene Data'!H127)),NA())</f>
        <v>#N/A</v>
      </c>
      <c r="BN133" s="522" t="e">
        <f ca="1">+IF(AND(ISNUMBER(OFFSET('Hygiene Data'!$H$9,0,10*ROW('Hygiene Data'!H127))),'Data Summary'!EC133="Yes"),OFFSET('Hygiene Data'!$H$9,0,10*ROW('Hygiene Data'!H127)),NA())</f>
        <v>#N/A</v>
      </c>
      <c r="BO133" s="522" t="e">
        <f ca="1">+IF(AND(ISNUMBER(OFFSET('Hygiene Data'!$I$5,0,10*ROW('Hygiene Data'!I127))),'Data Summary'!ED133="Yes"),OFFSET('Hygiene Data'!$I$5,0,10*ROW('Hygiene Data'!I127)),NA())</f>
        <v>#N/A</v>
      </c>
      <c r="BP133" s="522" t="e">
        <f ca="1">+IF(AND(ISNUMBER(OFFSET('Hygiene Data'!$I$7,0,10*ROW('Hygiene Data'!I127))),'Data Summary'!EE133="Yes"),OFFSET('Hygiene Data'!$I$7,0,10*ROW('Hygiene Data'!I127)),NA())</f>
        <v>#N/A</v>
      </c>
      <c r="BQ133" s="522" t="e">
        <f ca="1">+IF(AND(ISNUMBER(OFFSET('Hygiene Data'!$I$9,0,10*ROW('Hygiene Data'!I127))),'Data Summary'!EF133="Yes"),OFFSET('Hygiene Data'!$I$9,0,10*ROW('Hygiene Data'!I127)),NA())</f>
        <v>#N/A</v>
      </c>
    </row>
    <row r="134" spans="1:69" x14ac:dyDescent="0.25">
      <c r="A134" s="518" t="e">
        <f ca="1">+RIGHT('Data Summary'!A134,LEN('Data Summary'!A134)-9)</f>
        <v>#VALUE!</v>
      </c>
      <c r="B134" s="492" t="str">
        <f ca="1">+IF(ISTEXT('Data Summary'!B134),'Data Summary'!B134,"")</f>
        <v/>
      </c>
      <c r="C134" s="519" t="e">
        <f ca="1">+VALUE('Data Summary'!C134)</f>
        <v>#VALUE!</v>
      </c>
      <c r="D134" s="520" t="e">
        <f ca="1">+IF(AND(ISNUMBER(OFFSET('Water Data'!$D$4,0,10*ROW('Water Data'!D128))),'Data Summary'!BS134="Yes"),100-OFFSET('Water Data'!$D$4,0,10*ROW('Water Data'!D128)),NA())</f>
        <v>#N/A</v>
      </c>
      <c r="E134" s="520" t="e">
        <f ca="1">+IF(AND(ISNUMBER(OFFSET('Water Data'!$D$6,0,10*ROW('Water Data'!D128))),'Data Summary'!BT134="Yes"),OFFSET('Water Data'!$D$6,0,10*ROW('Water Data'!D128)),NA())</f>
        <v>#N/A</v>
      </c>
      <c r="F134" s="520" t="e">
        <f ca="1">+IF(AND(ISNUMBER(OFFSET('Water Data'!$D$9,0,10*ROW('Water Data'!D128))),'Data Summary'!BU134="Yes"),OFFSET('Water Data'!$D$9,0,10*ROW('Water Data'!D128)),NA())</f>
        <v>#N/A</v>
      </c>
      <c r="G134" s="520" t="e">
        <f ca="1">+IF(AND(ISNUMBER(OFFSET('Water Data'!$E$4,0,10*ROW('Water Data'!E128))),'Data Summary'!BV134="Yes"),100-OFFSET('Water Data'!$E$4,0,10*ROW('Water Data'!E128)),NA())</f>
        <v>#N/A</v>
      </c>
      <c r="H134" s="520" t="e">
        <f ca="1">+IF(AND(ISNUMBER(OFFSET('Water Data'!$E$6,0,10*ROW('Water Data'!E128))),'Data Summary'!BW134="Yes"),OFFSET('Water Data'!$E$6,0,10*ROW('Water Data'!E128)),NA())</f>
        <v>#N/A</v>
      </c>
      <c r="I134" s="520" t="e">
        <f ca="1">+IF(AND(ISNUMBER(OFFSET('Water Data'!$E$9,0,10*ROW('Water Data'!E128))),'Data Summary'!BX134="Yes"),OFFSET('Water Data'!$E$9,0,10*ROW('Water Data'!E128)),NA())</f>
        <v>#N/A</v>
      </c>
      <c r="J134" s="520" t="e">
        <f ca="1">+IF(AND(ISNUMBER(OFFSET('Water Data'!$F$4,0,10*ROW('Water Data'!F128))),'Data Summary'!BY134="Yes"),100-OFFSET('Water Data'!$F$4,0,10*ROW('Water Data'!F128)),NA())</f>
        <v>#N/A</v>
      </c>
      <c r="K134" s="520" t="e">
        <f ca="1">+IF(AND(ISNUMBER(OFFSET('Water Data'!$F$6,0,10*ROW('Water Data'!F128))),'Data Summary'!BZ134="Yes"),OFFSET('Water Data'!$F$6,0,10*ROW('Water Data'!F128)),NA())</f>
        <v>#N/A</v>
      </c>
      <c r="L134" s="520" t="e">
        <f ca="1">+IF(AND(ISNUMBER(OFFSET('Water Data'!$F$9,0,10*ROW('Water Data'!F128))),'Data Summary'!CA134="Yes"),OFFSET('Water Data'!$F$9,0,10*ROW('Water Data'!F128)),NA())</f>
        <v>#N/A</v>
      </c>
      <c r="M134" s="520" t="e">
        <f ca="1">+IF(AND(ISNUMBER(OFFSET('Water Data'!$G$4,0,10*ROW('Water Data'!G128))),'Data Summary'!CB134="Yes"),100-OFFSET('Water Data'!$G$4,0,10*ROW('Water Data'!G128)),NA())</f>
        <v>#N/A</v>
      </c>
      <c r="N134" s="520" t="e">
        <f ca="1">+IF(AND(ISNUMBER(OFFSET('Water Data'!$G$6,0,10*ROW('Water Data'!G128))),'Data Summary'!CC134="Yes"),OFFSET('Water Data'!$G$6,0,10*ROW('Water Data'!G128)),NA())</f>
        <v>#N/A</v>
      </c>
      <c r="O134" s="520" t="e">
        <f ca="1">+IF(AND(ISNUMBER(OFFSET('Water Data'!$G$9,0,10*ROW('Water Data'!G128))),'Data Summary'!CD134="Yes"),OFFSET('Water Data'!$G$9,0,10*ROW('Water Data'!G128)),NA())</f>
        <v>#N/A</v>
      </c>
      <c r="P134" s="520" t="e">
        <f ca="1">+IF(AND(ISNUMBER(OFFSET('Water Data'!$H$4,0,10*ROW('Water Data'!H128))),'Data Summary'!CE134="Yes"),100-OFFSET('Water Data'!$H$4,0,10*ROW('Water Data'!H128)),NA())</f>
        <v>#N/A</v>
      </c>
      <c r="Q134" s="520" t="e">
        <f ca="1">+IF(AND(ISNUMBER(OFFSET('Water Data'!$H$6,0,10*ROW('Water Data'!H128))),'Data Summary'!CF134="Yes"),OFFSET('Water Data'!$H$6,0,10*ROW('Water Data'!H128)),NA())</f>
        <v>#N/A</v>
      </c>
      <c r="R134" s="520" t="e">
        <f ca="1">+IF(AND(ISNUMBER(OFFSET('Water Data'!$H$9,0,10*ROW('Water Data'!H128))),'Data Summary'!CG134="Yes"),OFFSET('Water Data'!$H$9,0,10*ROW('Water Data'!H128)),NA())</f>
        <v>#N/A</v>
      </c>
      <c r="S134" s="520" t="e">
        <f ca="1">+IF(AND(ISNUMBER(OFFSET('Water Data'!$I$4,0,10*ROW('Water Data'!I128))),'Data Summary'!CH134="Yes"),100-OFFSET('Water Data'!$I$4,0,10*ROW('Water Data'!I128)),NA())</f>
        <v>#N/A</v>
      </c>
      <c r="T134" s="520" t="e">
        <f ca="1">+IF(AND(ISNUMBER(OFFSET('Water Data'!$I$6,0,10*ROW('Water Data'!I128))),'Data Summary'!CI134="Yes"),OFFSET('Water Data'!$I$6,0,10*ROW('Water Data'!I128)),NA())</f>
        <v>#N/A</v>
      </c>
      <c r="U134" s="520" t="e">
        <f ca="1">+IF(AND(ISNUMBER(OFFSET('Water Data'!$I$9,0,10*ROW('Water Data'!I128))),'Data Summary'!CJ134="Yes"),OFFSET('Water Data'!$I$9,0,10*ROW('Water Data'!I128)),NA())</f>
        <v>#N/A</v>
      </c>
      <c r="V134" s="521" t="e">
        <f ca="1">+IF(AND(ISNUMBER(OFFSET('Sanitation Data'!$D$4,0,10*ROW('Sanitation Data'!D128))),'Data Summary'!CK134="Yes"),100-OFFSET('Sanitation Data'!$D$4,0,10*ROW('Sanitation Data'!D128)),NA())</f>
        <v>#N/A</v>
      </c>
      <c r="W134" s="521" t="e">
        <f ca="1">+IF(AND(ISNUMBER(OFFSET('Sanitation Data'!$D$6,0,10*ROW('Sanitation Data'!D128))),'Data Summary'!CL134="Yes"),OFFSET('Sanitation Data'!$D$6,0,10*ROW('Sanitation Data'!D128)),NA())</f>
        <v>#N/A</v>
      </c>
      <c r="X134" s="521" t="e">
        <f ca="1">+IF(AND(ISNUMBER(OFFSET('Sanitation Data'!$D$10,0,10*ROW('Sanitation Data'!D128))),'Data Summary'!CM134="Yes"),OFFSET('Sanitation Data'!$D$10,0,10*ROW('Sanitation Data'!D128)),NA())</f>
        <v>#N/A</v>
      </c>
      <c r="Y134" s="521" t="e">
        <f ca="1">+IF(AND(ISNUMBER(OFFSET('Sanitation Data'!$D$11,0,10*ROW('Sanitation Data'!D128))),'Data Summary'!CN134="Yes"),OFFSET('Sanitation Data'!$D$11,0,10*ROW('Sanitation Data'!D128)),NA())</f>
        <v>#N/A</v>
      </c>
      <c r="Z134" s="521" t="e">
        <f ca="1">+IF(AND(ISNUMBER(OFFSET('Sanitation Data'!$D$12,0,10*ROW('Sanitation Data'!D128))),'Data Summary'!CO134="Yes"),OFFSET('Sanitation Data'!$D$12,0,10*ROW('Sanitation Data'!D128)),NA())</f>
        <v>#N/A</v>
      </c>
      <c r="AA134" s="521" t="e">
        <f ca="1">+IF(AND(ISNUMBER(OFFSET('Sanitation Data'!$E$4,0,10*ROW('Sanitation Data'!E128))),'Data Summary'!CP134="Yes"),100-OFFSET('Sanitation Data'!$E$4,0,10*ROW('Sanitation Data'!E128)),NA())</f>
        <v>#N/A</v>
      </c>
      <c r="AB134" s="521" t="e">
        <f ca="1">+IF(AND(ISNUMBER(OFFSET('Sanitation Data'!$E$6,0,10*ROW('Sanitation Data'!E128))),'Data Summary'!CQ134="Yes"),OFFSET('Sanitation Data'!$E$6,0,10*ROW('Sanitation Data'!E128)),NA())</f>
        <v>#N/A</v>
      </c>
      <c r="AC134" s="521" t="e">
        <f ca="1">+IF(AND(ISNUMBER(OFFSET('Sanitation Data'!$E$10,0,10*ROW('Sanitation Data'!E128))),'Data Summary'!CR134="Yes"),OFFSET('Sanitation Data'!$E$10,0,10*ROW('Sanitation Data'!E128)),NA())</f>
        <v>#N/A</v>
      </c>
      <c r="AD134" s="521" t="e">
        <f ca="1">+IF(AND(ISNUMBER(OFFSET('Sanitation Data'!$E$11,0,10*ROW('Sanitation Data'!E128))),'Data Summary'!CS134="Yes"),OFFSET('Sanitation Data'!$E$11,0,10*ROW('Sanitation Data'!E128)),NA())</f>
        <v>#N/A</v>
      </c>
      <c r="AE134" s="521" t="e">
        <f ca="1">+IF(AND(ISNUMBER(OFFSET('Sanitation Data'!$E$12,0,10*ROW('Sanitation Data'!E128))),'Data Summary'!CT134="Yes"),OFFSET('Sanitation Data'!$E$12,0,10*ROW('Sanitation Data'!E128)),NA())</f>
        <v>#N/A</v>
      </c>
      <c r="AF134" s="521" t="e">
        <f ca="1">+IF(AND(ISNUMBER(OFFSET('Sanitation Data'!$F$4,0,10*ROW('Sanitation Data'!F128))),'Data Summary'!CU134="Yes"),100-OFFSET('Sanitation Data'!$F$4,0,10*ROW('Sanitation Data'!F128)),NA())</f>
        <v>#N/A</v>
      </c>
      <c r="AG134" s="521" t="e">
        <f ca="1">+IF(AND(ISNUMBER(OFFSET('Sanitation Data'!$F$6,0,10*ROW('Sanitation Data'!F128))),'Data Summary'!CV134="Yes"),OFFSET('Sanitation Data'!$F$6,0,10*ROW('Sanitation Data'!F128)),NA())</f>
        <v>#N/A</v>
      </c>
      <c r="AH134" s="521" t="e">
        <f ca="1">+IF(AND(ISNUMBER(OFFSET('Sanitation Data'!$F$10,0,10*ROW('Sanitation Data'!F128))),'Data Summary'!CW134="Yes"),OFFSET('Sanitation Data'!$F$10,0,10*ROW('Sanitation Data'!F128)),NA())</f>
        <v>#N/A</v>
      </c>
      <c r="AI134" s="521" t="e">
        <f ca="1">+IF(AND(ISNUMBER(OFFSET('Sanitation Data'!$F$11,0,10*ROW('Sanitation Data'!F128))),'Data Summary'!CX134="Yes"),OFFSET('Sanitation Data'!$F$11,0,10*ROW('Sanitation Data'!F128)),NA())</f>
        <v>#N/A</v>
      </c>
      <c r="AJ134" s="521" t="e">
        <f ca="1">+IF(AND(ISNUMBER(OFFSET('Sanitation Data'!$F$12,0,10*ROW('Sanitation Data'!F128))),'Data Summary'!CY134="Yes"),OFFSET('Sanitation Data'!$F$12,0,10*ROW('Sanitation Data'!F128)),NA())</f>
        <v>#N/A</v>
      </c>
      <c r="AK134" s="521" t="e">
        <f ca="1">+IF(AND(ISNUMBER(OFFSET('Sanitation Data'!$G$4,0,10*ROW('Sanitation Data'!G128))),'Data Summary'!CZ134="Yes"),100-OFFSET('Sanitation Data'!$G$4,0,10*ROW('Sanitation Data'!G128)),NA())</f>
        <v>#N/A</v>
      </c>
      <c r="AL134" s="521" t="e">
        <f ca="1">+IF(AND(ISNUMBER(OFFSET('Sanitation Data'!$G$6,0,10*ROW('Sanitation Data'!G128))),'Data Summary'!DA134="Yes"),OFFSET('Sanitation Data'!$G$6,0,10*ROW('Sanitation Data'!G128)),NA())</f>
        <v>#N/A</v>
      </c>
      <c r="AM134" s="521" t="e">
        <f ca="1">+IF(AND(ISNUMBER(OFFSET('Sanitation Data'!$G$10,0,10*ROW('Sanitation Data'!G128))),'Data Summary'!DB134="Yes"),OFFSET('Sanitation Data'!$G$10,0,10*ROW('Sanitation Data'!G128)),NA())</f>
        <v>#N/A</v>
      </c>
      <c r="AN134" s="521" t="e">
        <f ca="1">+IF(AND(ISNUMBER(OFFSET('Sanitation Data'!$G$11,0,10*ROW('Sanitation Data'!G128))),'Data Summary'!DC134="Yes"),OFFSET('Sanitation Data'!$G$11,0,10*ROW('Sanitation Data'!G128)),NA())</f>
        <v>#N/A</v>
      </c>
      <c r="AO134" s="521" t="e">
        <f ca="1">+IF(AND(ISNUMBER(OFFSET('Sanitation Data'!$G$12,0,10*ROW('Sanitation Data'!G128))),'Data Summary'!DD134="Yes"),OFFSET('Sanitation Data'!$G$12,0,10*ROW('Sanitation Data'!G128)),NA())</f>
        <v>#N/A</v>
      </c>
      <c r="AP134" s="521" t="e">
        <f ca="1">+IF(AND(ISNUMBER(OFFSET('Sanitation Data'!$H$4,0,10*ROW('Sanitation Data'!H128))),'Data Summary'!DE134="Yes"),100-OFFSET('Sanitation Data'!$H$4,0,10*ROW('Sanitation Data'!H128)),NA())</f>
        <v>#N/A</v>
      </c>
      <c r="AQ134" s="521" t="e">
        <f ca="1">+IF(AND(ISNUMBER(OFFSET('Sanitation Data'!$H$6,0,10*ROW('Sanitation Data'!H128))),'Data Summary'!DF134="Yes"),OFFSET('Sanitation Data'!$H$6,0,10*ROW('Sanitation Data'!H128)),NA())</f>
        <v>#N/A</v>
      </c>
      <c r="AR134" s="521" t="e">
        <f ca="1">+IF(AND(ISNUMBER(OFFSET('Sanitation Data'!$H$10,0,10*ROW('Sanitation Data'!H128))),'Data Summary'!DG134="Yes"),OFFSET('Sanitation Data'!$H$10,0,10*ROW('Sanitation Data'!H128)),NA())</f>
        <v>#N/A</v>
      </c>
      <c r="AS134" s="521" t="e">
        <f ca="1">+IF(AND(ISNUMBER(OFFSET('Sanitation Data'!$H$11,0,10*ROW('Sanitation Data'!H128))),'Data Summary'!DH134="Yes"),OFFSET('Sanitation Data'!$H$11,0,10*ROW('Sanitation Data'!H128)),NA())</f>
        <v>#N/A</v>
      </c>
      <c r="AT134" s="521" t="e">
        <f ca="1">+IF(AND(ISNUMBER(OFFSET('Sanitation Data'!$H$12,0,10*ROW('Sanitation Data'!H128))),'Data Summary'!DI134="Yes"),OFFSET('Sanitation Data'!$H$12,0,10*ROW('Sanitation Data'!H128)),NA())</f>
        <v>#N/A</v>
      </c>
      <c r="AU134" s="521" t="e">
        <f ca="1">+IF(AND(ISNUMBER(OFFSET('Sanitation Data'!$I$4,0,10*ROW('Sanitation Data'!I128))),'Data Summary'!DJ134="Yes"),100-OFFSET('Sanitation Data'!$I$4,0,10*ROW('Sanitation Data'!I128)),NA())</f>
        <v>#N/A</v>
      </c>
      <c r="AV134" s="521" t="e">
        <f ca="1">+IF(AND(ISNUMBER(OFFSET('Sanitation Data'!$I$6,0,10*ROW('Sanitation Data'!I128))),'Data Summary'!DK134="Yes"),OFFSET('Sanitation Data'!$I$6,0,10*ROW('Sanitation Data'!I128)),NA())</f>
        <v>#N/A</v>
      </c>
      <c r="AW134" s="521" t="e">
        <f ca="1">+IF(AND(ISNUMBER(OFFSET('Sanitation Data'!$I$10,0,10*ROW('Sanitation Data'!I128))),'Data Summary'!DL134="Yes"),OFFSET('Sanitation Data'!$I$10,0,10*ROW('Sanitation Data'!I128)),NA())</f>
        <v>#N/A</v>
      </c>
      <c r="AX134" s="521" t="e">
        <f ca="1">+IF(AND(ISNUMBER(OFFSET('Sanitation Data'!$I$11,0,10*ROW('Sanitation Data'!I128))),'Data Summary'!DM134="Yes"),OFFSET('Sanitation Data'!$I$11,0,10*ROW('Sanitation Data'!I128)),NA())</f>
        <v>#N/A</v>
      </c>
      <c r="AY134" s="521" t="e">
        <f ca="1">+IF(AND(ISNUMBER(OFFSET('Sanitation Data'!$I$12,0,10*ROW('Sanitation Data'!I128))),'Data Summary'!DN134="Yes"),OFFSET('Sanitation Data'!$I$12,0,10*ROW('Sanitation Data'!I128)),NA())</f>
        <v>#N/A</v>
      </c>
      <c r="AZ134" s="522" t="e">
        <f ca="1">+IF(AND(ISNUMBER(OFFSET('Hygiene Data'!$D$5,0,10*ROW('Hygiene Data'!D128))),'Data Summary'!DO134="Yes"),OFFSET('Hygiene Data'!$D$5,0,10*ROW('Hygiene Data'!D128)),NA())</f>
        <v>#N/A</v>
      </c>
      <c r="BA134" s="522" t="e">
        <f ca="1">+IF(AND(ISNUMBER(OFFSET('Hygiene Data'!$D$7,0,10*ROW('Hygiene Data'!D128))),'Data Summary'!DP134="Yes"),OFFSET('Hygiene Data'!$D$7,0,10*ROW('Hygiene Data'!D128)),NA())</f>
        <v>#N/A</v>
      </c>
      <c r="BB134" s="522" t="e">
        <f ca="1">+IF(AND(ISNUMBER(OFFSET('Hygiene Data'!$D$9,0,10*ROW('Hygiene Data'!D128))),'Data Summary'!DQ134="Yes"),OFFSET('Hygiene Data'!$D$9,0,10*ROW('Hygiene Data'!D128)),NA())</f>
        <v>#N/A</v>
      </c>
      <c r="BC134" s="522" t="e">
        <f ca="1">+IF(AND(ISNUMBER(OFFSET('Hygiene Data'!$E$5,0,10*ROW('Hygiene Data'!E128))),'Data Summary'!DR134="Yes"),OFFSET('Hygiene Data'!$E$5,0,10*ROW('Hygiene Data'!E128)),NA())</f>
        <v>#N/A</v>
      </c>
      <c r="BD134" s="522" t="e">
        <f ca="1">+IF(AND(ISNUMBER(OFFSET('Hygiene Data'!$E$7,0,10*ROW('Hygiene Data'!E128))),'Data Summary'!DS134="Yes"),OFFSET('Hygiene Data'!$E$7,0,10*ROW('Hygiene Data'!E128)),NA())</f>
        <v>#N/A</v>
      </c>
      <c r="BE134" s="522" t="e">
        <f ca="1">+IF(AND(ISNUMBER(OFFSET('Hygiene Data'!$E$9,0,10*ROW('Hygiene Data'!E128))),'Data Summary'!DT134="Yes"),OFFSET('Hygiene Data'!$E$9,0,10*ROW('Hygiene Data'!E128)),NA())</f>
        <v>#N/A</v>
      </c>
      <c r="BF134" s="522" t="e">
        <f ca="1">+IF(AND(ISNUMBER(OFFSET('Hygiene Data'!$F$5,0,10*ROW('Hygiene Data'!F128))),'Data Summary'!DU134="Yes"),OFFSET('Hygiene Data'!$F$5,0,10*ROW('Hygiene Data'!F128)),NA())</f>
        <v>#N/A</v>
      </c>
      <c r="BG134" s="522" t="e">
        <f ca="1">+IF(AND(ISNUMBER(OFFSET('Hygiene Data'!$F$7,0,10*ROW('Hygiene Data'!F128))),'Data Summary'!DV134="Yes"),OFFSET('Hygiene Data'!$F$7,0,10*ROW('Hygiene Data'!F128)),NA())</f>
        <v>#N/A</v>
      </c>
      <c r="BH134" s="522" t="e">
        <f ca="1">+IF(AND(ISNUMBER(OFFSET('Hygiene Data'!$F$9,0,10*ROW('Hygiene Data'!F128))),'Data Summary'!DW134="Yes"),OFFSET('Hygiene Data'!$F$9,0,10*ROW('Hygiene Data'!F128)),NA())</f>
        <v>#N/A</v>
      </c>
      <c r="BI134" s="522" t="e">
        <f ca="1">+IF(AND(ISNUMBER(OFFSET('Hygiene Data'!$G$5,0,10*ROW('Hygiene Data'!G128))),'Data Summary'!DX134="Yes"),OFFSET('Hygiene Data'!$G$5,0,10*ROW('Hygiene Data'!G128)),NA())</f>
        <v>#N/A</v>
      </c>
      <c r="BJ134" s="522" t="e">
        <f ca="1">+IF(AND(ISNUMBER(OFFSET('Hygiene Data'!$G$7,0,10*ROW('Hygiene Data'!G128))),'Data Summary'!DY134="Yes"),OFFSET('Hygiene Data'!$G$7,0,10*ROW('Hygiene Data'!G128)),NA())</f>
        <v>#N/A</v>
      </c>
      <c r="BK134" s="522" t="e">
        <f ca="1">+IF(AND(ISNUMBER(OFFSET('Hygiene Data'!$G$9,0,10*ROW('Hygiene Data'!G128))),'Data Summary'!DZ134="Yes"),OFFSET('Hygiene Data'!$G$9,0,10*ROW('Hygiene Data'!G128)),NA())</f>
        <v>#N/A</v>
      </c>
      <c r="BL134" s="522" t="e">
        <f ca="1">+IF(AND(ISNUMBER(OFFSET('Hygiene Data'!$H$5,0,10*ROW('Hygiene Data'!H128))),'Data Summary'!EA134="Yes"),OFFSET('Hygiene Data'!$H$5,0,10*ROW('Hygiene Data'!H128)),NA())</f>
        <v>#N/A</v>
      </c>
      <c r="BM134" s="522" t="e">
        <f ca="1">+IF(AND(ISNUMBER(OFFSET('Hygiene Data'!$H$7,0,10*ROW('Hygiene Data'!H128))),'Data Summary'!EB134="Yes"),OFFSET('Hygiene Data'!$H$7,0,10*ROW('Hygiene Data'!H128)),NA())</f>
        <v>#N/A</v>
      </c>
      <c r="BN134" s="522" t="e">
        <f ca="1">+IF(AND(ISNUMBER(OFFSET('Hygiene Data'!$H$9,0,10*ROW('Hygiene Data'!H128))),'Data Summary'!EC134="Yes"),OFFSET('Hygiene Data'!$H$9,0,10*ROW('Hygiene Data'!H128)),NA())</f>
        <v>#N/A</v>
      </c>
      <c r="BO134" s="522" t="e">
        <f ca="1">+IF(AND(ISNUMBER(OFFSET('Hygiene Data'!$I$5,0,10*ROW('Hygiene Data'!I128))),'Data Summary'!ED134="Yes"),OFFSET('Hygiene Data'!$I$5,0,10*ROW('Hygiene Data'!I128)),NA())</f>
        <v>#N/A</v>
      </c>
      <c r="BP134" s="522" t="e">
        <f ca="1">+IF(AND(ISNUMBER(OFFSET('Hygiene Data'!$I$7,0,10*ROW('Hygiene Data'!I128))),'Data Summary'!EE134="Yes"),OFFSET('Hygiene Data'!$I$7,0,10*ROW('Hygiene Data'!I128)),NA())</f>
        <v>#N/A</v>
      </c>
      <c r="BQ134" s="522" t="e">
        <f ca="1">+IF(AND(ISNUMBER(OFFSET('Hygiene Data'!$I$9,0,10*ROW('Hygiene Data'!I128))),'Data Summary'!EF134="Yes"),OFFSET('Hygiene Data'!$I$9,0,10*ROW('Hygiene Data'!I128)),NA())</f>
        <v>#N/A</v>
      </c>
    </row>
    <row r="135" spans="1:69" x14ac:dyDescent="0.25">
      <c r="A135" s="518" t="e">
        <f ca="1">+RIGHT('Data Summary'!A135,LEN('Data Summary'!A135)-9)</f>
        <v>#VALUE!</v>
      </c>
      <c r="B135" s="492" t="str">
        <f ca="1">+IF(ISTEXT('Data Summary'!B135),'Data Summary'!B135,"")</f>
        <v/>
      </c>
      <c r="C135" s="519" t="e">
        <f ca="1">+VALUE('Data Summary'!C135)</f>
        <v>#VALUE!</v>
      </c>
      <c r="D135" s="520" t="e">
        <f ca="1">+IF(AND(ISNUMBER(OFFSET('Water Data'!$D$4,0,10*ROW('Water Data'!D129))),'Data Summary'!BS135="Yes"),100-OFFSET('Water Data'!$D$4,0,10*ROW('Water Data'!D129)),NA())</f>
        <v>#N/A</v>
      </c>
      <c r="E135" s="520" t="e">
        <f ca="1">+IF(AND(ISNUMBER(OFFSET('Water Data'!$D$6,0,10*ROW('Water Data'!D129))),'Data Summary'!BT135="Yes"),OFFSET('Water Data'!$D$6,0,10*ROW('Water Data'!D129)),NA())</f>
        <v>#N/A</v>
      </c>
      <c r="F135" s="520" t="e">
        <f ca="1">+IF(AND(ISNUMBER(OFFSET('Water Data'!$D$9,0,10*ROW('Water Data'!D129))),'Data Summary'!BU135="Yes"),OFFSET('Water Data'!$D$9,0,10*ROW('Water Data'!D129)),NA())</f>
        <v>#N/A</v>
      </c>
      <c r="G135" s="520" t="e">
        <f ca="1">+IF(AND(ISNUMBER(OFFSET('Water Data'!$E$4,0,10*ROW('Water Data'!E129))),'Data Summary'!BV135="Yes"),100-OFFSET('Water Data'!$E$4,0,10*ROW('Water Data'!E129)),NA())</f>
        <v>#N/A</v>
      </c>
      <c r="H135" s="520" t="e">
        <f ca="1">+IF(AND(ISNUMBER(OFFSET('Water Data'!$E$6,0,10*ROW('Water Data'!E129))),'Data Summary'!BW135="Yes"),OFFSET('Water Data'!$E$6,0,10*ROW('Water Data'!E129)),NA())</f>
        <v>#N/A</v>
      </c>
      <c r="I135" s="520" t="e">
        <f ca="1">+IF(AND(ISNUMBER(OFFSET('Water Data'!$E$9,0,10*ROW('Water Data'!E129))),'Data Summary'!BX135="Yes"),OFFSET('Water Data'!$E$9,0,10*ROW('Water Data'!E129)),NA())</f>
        <v>#N/A</v>
      </c>
      <c r="J135" s="520" t="e">
        <f ca="1">+IF(AND(ISNUMBER(OFFSET('Water Data'!$F$4,0,10*ROW('Water Data'!F129))),'Data Summary'!BY135="Yes"),100-OFFSET('Water Data'!$F$4,0,10*ROW('Water Data'!F129)),NA())</f>
        <v>#N/A</v>
      </c>
      <c r="K135" s="520" t="e">
        <f ca="1">+IF(AND(ISNUMBER(OFFSET('Water Data'!$F$6,0,10*ROW('Water Data'!F129))),'Data Summary'!BZ135="Yes"),OFFSET('Water Data'!$F$6,0,10*ROW('Water Data'!F129)),NA())</f>
        <v>#N/A</v>
      </c>
      <c r="L135" s="520" t="e">
        <f ca="1">+IF(AND(ISNUMBER(OFFSET('Water Data'!$F$9,0,10*ROW('Water Data'!F129))),'Data Summary'!CA135="Yes"),OFFSET('Water Data'!$F$9,0,10*ROW('Water Data'!F129)),NA())</f>
        <v>#N/A</v>
      </c>
      <c r="M135" s="520" t="e">
        <f ca="1">+IF(AND(ISNUMBER(OFFSET('Water Data'!$G$4,0,10*ROW('Water Data'!G129))),'Data Summary'!CB135="Yes"),100-OFFSET('Water Data'!$G$4,0,10*ROW('Water Data'!G129)),NA())</f>
        <v>#N/A</v>
      </c>
      <c r="N135" s="520" t="e">
        <f ca="1">+IF(AND(ISNUMBER(OFFSET('Water Data'!$G$6,0,10*ROW('Water Data'!G129))),'Data Summary'!CC135="Yes"),OFFSET('Water Data'!$G$6,0,10*ROW('Water Data'!G129)),NA())</f>
        <v>#N/A</v>
      </c>
      <c r="O135" s="520" t="e">
        <f ca="1">+IF(AND(ISNUMBER(OFFSET('Water Data'!$G$9,0,10*ROW('Water Data'!G129))),'Data Summary'!CD135="Yes"),OFFSET('Water Data'!$G$9,0,10*ROW('Water Data'!G129)),NA())</f>
        <v>#N/A</v>
      </c>
      <c r="P135" s="520" t="e">
        <f ca="1">+IF(AND(ISNUMBER(OFFSET('Water Data'!$H$4,0,10*ROW('Water Data'!H129))),'Data Summary'!CE135="Yes"),100-OFFSET('Water Data'!$H$4,0,10*ROW('Water Data'!H129)),NA())</f>
        <v>#N/A</v>
      </c>
      <c r="Q135" s="520" t="e">
        <f ca="1">+IF(AND(ISNUMBER(OFFSET('Water Data'!$H$6,0,10*ROW('Water Data'!H129))),'Data Summary'!CF135="Yes"),OFFSET('Water Data'!$H$6,0,10*ROW('Water Data'!H129)),NA())</f>
        <v>#N/A</v>
      </c>
      <c r="R135" s="520" t="e">
        <f ca="1">+IF(AND(ISNUMBER(OFFSET('Water Data'!$H$9,0,10*ROW('Water Data'!H129))),'Data Summary'!CG135="Yes"),OFFSET('Water Data'!$H$9,0,10*ROW('Water Data'!H129)),NA())</f>
        <v>#N/A</v>
      </c>
      <c r="S135" s="520" t="e">
        <f ca="1">+IF(AND(ISNUMBER(OFFSET('Water Data'!$I$4,0,10*ROW('Water Data'!I129))),'Data Summary'!CH135="Yes"),100-OFFSET('Water Data'!$I$4,0,10*ROW('Water Data'!I129)),NA())</f>
        <v>#N/A</v>
      </c>
      <c r="T135" s="520" t="e">
        <f ca="1">+IF(AND(ISNUMBER(OFFSET('Water Data'!$I$6,0,10*ROW('Water Data'!I129))),'Data Summary'!CI135="Yes"),OFFSET('Water Data'!$I$6,0,10*ROW('Water Data'!I129)),NA())</f>
        <v>#N/A</v>
      </c>
      <c r="U135" s="520" t="e">
        <f ca="1">+IF(AND(ISNUMBER(OFFSET('Water Data'!$I$9,0,10*ROW('Water Data'!I129))),'Data Summary'!CJ135="Yes"),OFFSET('Water Data'!$I$9,0,10*ROW('Water Data'!I129)),NA())</f>
        <v>#N/A</v>
      </c>
      <c r="V135" s="521" t="e">
        <f ca="1">+IF(AND(ISNUMBER(OFFSET('Sanitation Data'!$D$4,0,10*ROW('Sanitation Data'!D129))),'Data Summary'!CK135="Yes"),100-OFFSET('Sanitation Data'!$D$4,0,10*ROW('Sanitation Data'!D129)),NA())</f>
        <v>#N/A</v>
      </c>
      <c r="W135" s="521" t="e">
        <f ca="1">+IF(AND(ISNUMBER(OFFSET('Sanitation Data'!$D$6,0,10*ROW('Sanitation Data'!D129))),'Data Summary'!CL135="Yes"),OFFSET('Sanitation Data'!$D$6,0,10*ROW('Sanitation Data'!D129)),NA())</f>
        <v>#N/A</v>
      </c>
      <c r="X135" s="521" t="e">
        <f ca="1">+IF(AND(ISNUMBER(OFFSET('Sanitation Data'!$D$10,0,10*ROW('Sanitation Data'!D129))),'Data Summary'!CM135="Yes"),OFFSET('Sanitation Data'!$D$10,0,10*ROW('Sanitation Data'!D129)),NA())</f>
        <v>#N/A</v>
      </c>
      <c r="Y135" s="521" t="e">
        <f ca="1">+IF(AND(ISNUMBER(OFFSET('Sanitation Data'!$D$11,0,10*ROW('Sanitation Data'!D129))),'Data Summary'!CN135="Yes"),OFFSET('Sanitation Data'!$D$11,0,10*ROW('Sanitation Data'!D129)),NA())</f>
        <v>#N/A</v>
      </c>
      <c r="Z135" s="521" t="e">
        <f ca="1">+IF(AND(ISNUMBER(OFFSET('Sanitation Data'!$D$12,0,10*ROW('Sanitation Data'!D129))),'Data Summary'!CO135="Yes"),OFFSET('Sanitation Data'!$D$12,0,10*ROW('Sanitation Data'!D129)),NA())</f>
        <v>#N/A</v>
      </c>
      <c r="AA135" s="521" t="e">
        <f ca="1">+IF(AND(ISNUMBER(OFFSET('Sanitation Data'!$E$4,0,10*ROW('Sanitation Data'!E129))),'Data Summary'!CP135="Yes"),100-OFFSET('Sanitation Data'!$E$4,0,10*ROW('Sanitation Data'!E129)),NA())</f>
        <v>#N/A</v>
      </c>
      <c r="AB135" s="521" t="e">
        <f ca="1">+IF(AND(ISNUMBER(OFFSET('Sanitation Data'!$E$6,0,10*ROW('Sanitation Data'!E129))),'Data Summary'!CQ135="Yes"),OFFSET('Sanitation Data'!$E$6,0,10*ROW('Sanitation Data'!E129)),NA())</f>
        <v>#N/A</v>
      </c>
      <c r="AC135" s="521" t="e">
        <f ca="1">+IF(AND(ISNUMBER(OFFSET('Sanitation Data'!$E$10,0,10*ROW('Sanitation Data'!E129))),'Data Summary'!CR135="Yes"),OFFSET('Sanitation Data'!$E$10,0,10*ROW('Sanitation Data'!E129)),NA())</f>
        <v>#N/A</v>
      </c>
      <c r="AD135" s="521" t="e">
        <f ca="1">+IF(AND(ISNUMBER(OFFSET('Sanitation Data'!$E$11,0,10*ROW('Sanitation Data'!E129))),'Data Summary'!CS135="Yes"),OFFSET('Sanitation Data'!$E$11,0,10*ROW('Sanitation Data'!E129)),NA())</f>
        <v>#N/A</v>
      </c>
      <c r="AE135" s="521" t="e">
        <f ca="1">+IF(AND(ISNUMBER(OFFSET('Sanitation Data'!$E$12,0,10*ROW('Sanitation Data'!E129))),'Data Summary'!CT135="Yes"),OFFSET('Sanitation Data'!$E$12,0,10*ROW('Sanitation Data'!E129)),NA())</f>
        <v>#N/A</v>
      </c>
      <c r="AF135" s="521" t="e">
        <f ca="1">+IF(AND(ISNUMBER(OFFSET('Sanitation Data'!$F$4,0,10*ROW('Sanitation Data'!F129))),'Data Summary'!CU135="Yes"),100-OFFSET('Sanitation Data'!$F$4,0,10*ROW('Sanitation Data'!F129)),NA())</f>
        <v>#N/A</v>
      </c>
      <c r="AG135" s="521" t="e">
        <f ca="1">+IF(AND(ISNUMBER(OFFSET('Sanitation Data'!$F$6,0,10*ROW('Sanitation Data'!F129))),'Data Summary'!CV135="Yes"),OFFSET('Sanitation Data'!$F$6,0,10*ROW('Sanitation Data'!F129)),NA())</f>
        <v>#N/A</v>
      </c>
      <c r="AH135" s="521" t="e">
        <f ca="1">+IF(AND(ISNUMBER(OFFSET('Sanitation Data'!$F$10,0,10*ROW('Sanitation Data'!F129))),'Data Summary'!CW135="Yes"),OFFSET('Sanitation Data'!$F$10,0,10*ROW('Sanitation Data'!F129)),NA())</f>
        <v>#N/A</v>
      </c>
      <c r="AI135" s="521" t="e">
        <f ca="1">+IF(AND(ISNUMBER(OFFSET('Sanitation Data'!$F$11,0,10*ROW('Sanitation Data'!F129))),'Data Summary'!CX135="Yes"),OFFSET('Sanitation Data'!$F$11,0,10*ROW('Sanitation Data'!F129)),NA())</f>
        <v>#N/A</v>
      </c>
      <c r="AJ135" s="521" t="e">
        <f ca="1">+IF(AND(ISNUMBER(OFFSET('Sanitation Data'!$F$12,0,10*ROW('Sanitation Data'!F129))),'Data Summary'!CY135="Yes"),OFFSET('Sanitation Data'!$F$12,0,10*ROW('Sanitation Data'!F129)),NA())</f>
        <v>#N/A</v>
      </c>
      <c r="AK135" s="521" t="e">
        <f ca="1">+IF(AND(ISNUMBER(OFFSET('Sanitation Data'!$G$4,0,10*ROW('Sanitation Data'!G129))),'Data Summary'!CZ135="Yes"),100-OFFSET('Sanitation Data'!$G$4,0,10*ROW('Sanitation Data'!G129)),NA())</f>
        <v>#N/A</v>
      </c>
      <c r="AL135" s="521" t="e">
        <f ca="1">+IF(AND(ISNUMBER(OFFSET('Sanitation Data'!$G$6,0,10*ROW('Sanitation Data'!G129))),'Data Summary'!DA135="Yes"),OFFSET('Sanitation Data'!$G$6,0,10*ROW('Sanitation Data'!G129)),NA())</f>
        <v>#N/A</v>
      </c>
      <c r="AM135" s="521" t="e">
        <f ca="1">+IF(AND(ISNUMBER(OFFSET('Sanitation Data'!$G$10,0,10*ROW('Sanitation Data'!G129))),'Data Summary'!DB135="Yes"),OFFSET('Sanitation Data'!$G$10,0,10*ROW('Sanitation Data'!G129)),NA())</f>
        <v>#N/A</v>
      </c>
      <c r="AN135" s="521" t="e">
        <f ca="1">+IF(AND(ISNUMBER(OFFSET('Sanitation Data'!$G$11,0,10*ROW('Sanitation Data'!G129))),'Data Summary'!DC135="Yes"),OFFSET('Sanitation Data'!$G$11,0,10*ROW('Sanitation Data'!G129)),NA())</f>
        <v>#N/A</v>
      </c>
      <c r="AO135" s="521" t="e">
        <f ca="1">+IF(AND(ISNUMBER(OFFSET('Sanitation Data'!$G$12,0,10*ROW('Sanitation Data'!G129))),'Data Summary'!DD135="Yes"),OFFSET('Sanitation Data'!$G$12,0,10*ROW('Sanitation Data'!G129)),NA())</f>
        <v>#N/A</v>
      </c>
      <c r="AP135" s="521" t="e">
        <f ca="1">+IF(AND(ISNUMBER(OFFSET('Sanitation Data'!$H$4,0,10*ROW('Sanitation Data'!H129))),'Data Summary'!DE135="Yes"),100-OFFSET('Sanitation Data'!$H$4,0,10*ROW('Sanitation Data'!H129)),NA())</f>
        <v>#N/A</v>
      </c>
      <c r="AQ135" s="521" t="e">
        <f ca="1">+IF(AND(ISNUMBER(OFFSET('Sanitation Data'!$H$6,0,10*ROW('Sanitation Data'!H129))),'Data Summary'!DF135="Yes"),OFFSET('Sanitation Data'!$H$6,0,10*ROW('Sanitation Data'!H129)),NA())</f>
        <v>#N/A</v>
      </c>
      <c r="AR135" s="521" t="e">
        <f ca="1">+IF(AND(ISNUMBER(OFFSET('Sanitation Data'!$H$10,0,10*ROW('Sanitation Data'!H129))),'Data Summary'!DG135="Yes"),OFFSET('Sanitation Data'!$H$10,0,10*ROW('Sanitation Data'!H129)),NA())</f>
        <v>#N/A</v>
      </c>
      <c r="AS135" s="521" t="e">
        <f ca="1">+IF(AND(ISNUMBER(OFFSET('Sanitation Data'!$H$11,0,10*ROW('Sanitation Data'!H129))),'Data Summary'!DH135="Yes"),OFFSET('Sanitation Data'!$H$11,0,10*ROW('Sanitation Data'!H129)),NA())</f>
        <v>#N/A</v>
      </c>
      <c r="AT135" s="521" t="e">
        <f ca="1">+IF(AND(ISNUMBER(OFFSET('Sanitation Data'!$H$12,0,10*ROW('Sanitation Data'!H129))),'Data Summary'!DI135="Yes"),OFFSET('Sanitation Data'!$H$12,0,10*ROW('Sanitation Data'!H129)),NA())</f>
        <v>#N/A</v>
      </c>
      <c r="AU135" s="521" t="e">
        <f ca="1">+IF(AND(ISNUMBER(OFFSET('Sanitation Data'!$I$4,0,10*ROW('Sanitation Data'!I129))),'Data Summary'!DJ135="Yes"),100-OFFSET('Sanitation Data'!$I$4,0,10*ROW('Sanitation Data'!I129)),NA())</f>
        <v>#N/A</v>
      </c>
      <c r="AV135" s="521" t="e">
        <f ca="1">+IF(AND(ISNUMBER(OFFSET('Sanitation Data'!$I$6,0,10*ROW('Sanitation Data'!I129))),'Data Summary'!DK135="Yes"),OFFSET('Sanitation Data'!$I$6,0,10*ROW('Sanitation Data'!I129)),NA())</f>
        <v>#N/A</v>
      </c>
      <c r="AW135" s="521" t="e">
        <f ca="1">+IF(AND(ISNUMBER(OFFSET('Sanitation Data'!$I$10,0,10*ROW('Sanitation Data'!I129))),'Data Summary'!DL135="Yes"),OFFSET('Sanitation Data'!$I$10,0,10*ROW('Sanitation Data'!I129)),NA())</f>
        <v>#N/A</v>
      </c>
      <c r="AX135" s="521" t="e">
        <f ca="1">+IF(AND(ISNUMBER(OFFSET('Sanitation Data'!$I$11,0,10*ROW('Sanitation Data'!I129))),'Data Summary'!DM135="Yes"),OFFSET('Sanitation Data'!$I$11,0,10*ROW('Sanitation Data'!I129)),NA())</f>
        <v>#N/A</v>
      </c>
      <c r="AY135" s="521" t="e">
        <f ca="1">+IF(AND(ISNUMBER(OFFSET('Sanitation Data'!$I$12,0,10*ROW('Sanitation Data'!I129))),'Data Summary'!DN135="Yes"),OFFSET('Sanitation Data'!$I$12,0,10*ROW('Sanitation Data'!I129)),NA())</f>
        <v>#N/A</v>
      </c>
      <c r="AZ135" s="522" t="e">
        <f ca="1">+IF(AND(ISNUMBER(OFFSET('Hygiene Data'!$D$5,0,10*ROW('Hygiene Data'!D129))),'Data Summary'!DO135="Yes"),OFFSET('Hygiene Data'!$D$5,0,10*ROW('Hygiene Data'!D129)),NA())</f>
        <v>#N/A</v>
      </c>
      <c r="BA135" s="522" t="e">
        <f ca="1">+IF(AND(ISNUMBER(OFFSET('Hygiene Data'!$D$7,0,10*ROW('Hygiene Data'!D129))),'Data Summary'!DP135="Yes"),OFFSET('Hygiene Data'!$D$7,0,10*ROW('Hygiene Data'!D129)),NA())</f>
        <v>#N/A</v>
      </c>
      <c r="BB135" s="522" t="e">
        <f ca="1">+IF(AND(ISNUMBER(OFFSET('Hygiene Data'!$D$9,0,10*ROW('Hygiene Data'!D129))),'Data Summary'!DQ135="Yes"),OFFSET('Hygiene Data'!$D$9,0,10*ROW('Hygiene Data'!D129)),NA())</f>
        <v>#N/A</v>
      </c>
      <c r="BC135" s="522" t="e">
        <f ca="1">+IF(AND(ISNUMBER(OFFSET('Hygiene Data'!$E$5,0,10*ROW('Hygiene Data'!E129))),'Data Summary'!DR135="Yes"),OFFSET('Hygiene Data'!$E$5,0,10*ROW('Hygiene Data'!E129)),NA())</f>
        <v>#N/A</v>
      </c>
      <c r="BD135" s="522" t="e">
        <f ca="1">+IF(AND(ISNUMBER(OFFSET('Hygiene Data'!$E$7,0,10*ROW('Hygiene Data'!E129))),'Data Summary'!DS135="Yes"),OFFSET('Hygiene Data'!$E$7,0,10*ROW('Hygiene Data'!E129)),NA())</f>
        <v>#N/A</v>
      </c>
      <c r="BE135" s="522" t="e">
        <f ca="1">+IF(AND(ISNUMBER(OFFSET('Hygiene Data'!$E$9,0,10*ROW('Hygiene Data'!E129))),'Data Summary'!DT135="Yes"),OFFSET('Hygiene Data'!$E$9,0,10*ROW('Hygiene Data'!E129)),NA())</f>
        <v>#N/A</v>
      </c>
      <c r="BF135" s="522" t="e">
        <f ca="1">+IF(AND(ISNUMBER(OFFSET('Hygiene Data'!$F$5,0,10*ROW('Hygiene Data'!F129))),'Data Summary'!DU135="Yes"),OFFSET('Hygiene Data'!$F$5,0,10*ROW('Hygiene Data'!F129)),NA())</f>
        <v>#N/A</v>
      </c>
      <c r="BG135" s="522" t="e">
        <f ca="1">+IF(AND(ISNUMBER(OFFSET('Hygiene Data'!$F$7,0,10*ROW('Hygiene Data'!F129))),'Data Summary'!DV135="Yes"),OFFSET('Hygiene Data'!$F$7,0,10*ROW('Hygiene Data'!F129)),NA())</f>
        <v>#N/A</v>
      </c>
      <c r="BH135" s="522" t="e">
        <f ca="1">+IF(AND(ISNUMBER(OFFSET('Hygiene Data'!$F$9,0,10*ROW('Hygiene Data'!F129))),'Data Summary'!DW135="Yes"),OFFSET('Hygiene Data'!$F$9,0,10*ROW('Hygiene Data'!F129)),NA())</f>
        <v>#N/A</v>
      </c>
      <c r="BI135" s="522" t="e">
        <f ca="1">+IF(AND(ISNUMBER(OFFSET('Hygiene Data'!$G$5,0,10*ROW('Hygiene Data'!G129))),'Data Summary'!DX135="Yes"),OFFSET('Hygiene Data'!$G$5,0,10*ROW('Hygiene Data'!G129)),NA())</f>
        <v>#N/A</v>
      </c>
      <c r="BJ135" s="522" t="e">
        <f ca="1">+IF(AND(ISNUMBER(OFFSET('Hygiene Data'!$G$7,0,10*ROW('Hygiene Data'!G129))),'Data Summary'!DY135="Yes"),OFFSET('Hygiene Data'!$G$7,0,10*ROW('Hygiene Data'!G129)),NA())</f>
        <v>#N/A</v>
      </c>
      <c r="BK135" s="522" t="e">
        <f ca="1">+IF(AND(ISNUMBER(OFFSET('Hygiene Data'!$G$9,0,10*ROW('Hygiene Data'!G129))),'Data Summary'!DZ135="Yes"),OFFSET('Hygiene Data'!$G$9,0,10*ROW('Hygiene Data'!G129)),NA())</f>
        <v>#N/A</v>
      </c>
      <c r="BL135" s="522" t="e">
        <f ca="1">+IF(AND(ISNUMBER(OFFSET('Hygiene Data'!$H$5,0,10*ROW('Hygiene Data'!H129))),'Data Summary'!EA135="Yes"),OFFSET('Hygiene Data'!$H$5,0,10*ROW('Hygiene Data'!H129)),NA())</f>
        <v>#N/A</v>
      </c>
      <c r="BM135" s="522" t="e">
        <f ca="1">+IF(AND(ISNUMBER(OFFSET('Hygiene Data'!$H$7,0,10*ROW('Hygiene Data'!H129))),'Data Summary'!EB135="Yes"),OFFSET('Hygiene Data'!$H$7,0,10*ROW('Hygiene Data'!H129)),NA())</f>
        <v>#N/A</v>
      </c>
      <c r="BN135" s="522" t="e">
        <f ca="1">+IF(AND(ISNUMBER(OFFSET('Hygiene Data'!$H$9,0,10*ROW('Hygiene Data'!H129))),'Data Summary'!EC135="Yes"),OFFSET('Hygiene Data'!$H$9,0,10*ROW('Hygiene Data'!H129)),NA())</f>
        <v>#N/A</v>
      </c>
      <c r="BO135" s="522" t="e">
        <f ca="1">+IF(AND(ISNUMBER(OFFSET('Hygiene Data'!$I$5,0,10*ROW('Hygiene Data'!I129))),'Data Summary'!ED135="Yes"),OFFSET('Hygiene Data'!$I$5,0,10*ROW('Hygiene Data'!I129)),NA())</f>
        <v>#N/A</v>
      </c>
      <c r="BP135" s="522" t="e">
        <f ca="1">+IF(AND(ISNUMBER(OFFSET('Hygiene Data'!$I$7,0,10*ROW('Hygiene Data'!I129))),'Data Summary'!EE135="Yes"),OFFSET('Hygiene Data'!$I$7,0,10*ROW('Hygiene Data'!I129)),NA())</f>
        <v>#N/A</v>
      </c>
      <c r="BQ135" s="522" t="e">
        <f ca="1">+IF(AND(ISNUMBER(OFFSET('Hygiene Data'!$I$9,0,10*ROW('Hygiene Data'!I129))),'Data Summary'!EF135="Yes"),OFFSET('Hygiene Data'!$I$9,0,10*ROW('Hygiene Data'!I129)),NA())</f>
        <v>#N/A</v>
      </c>
    </row>
    <row r="136" spans="1:69" x14ac:dyDescent="0.25">
      <c r="A136" s="518" t="e">
        <f ca="1">+RIGHT('Data Summary'!A136,LEN('Data Summary'!A136)-9)</f>
        <v>#VALUE!</v>
      </c>
      <c r="B136" s="492" t="str">
        <f ca="1">+IF(ISTEXT('Data Summary'!B136),'Data Summary'!B136,"")</f>
        <v/>
      </c>
      <c r="C136" s="519" t="e">
        <f ca="1">+VALUE('Data Summary'!C136)</f>
        <v>#VALUE!</v>
      </c>
      <c r="D136" s="520" t="e">
        <f ca="1">+IF(AND(ISNUMBER(OFFSET('Water Data'!$D$4,0,10*ROW('Water Data'!D130))),'Data Summary'!BS136="Yes"),100-OFFSET('Water Data'!$D$4,0,10*ROW('Water Data'!D130)),NA())</f>
        <v>#N/A</v>
      </c>
      <c r="E136" s="520" t="e">
        <f ca="1">+IF(AND(ISNUMBER(OFFSET('Water Data'!$D$6,0,10*ROW('Water Data'!D130))),'Data Summary'!BT136="Yes"),OFFSET('Water Data'!$D$6,0,10*ROW('Water Data'!D130)),NA())</f>
        <v>#N/A</v>
      </c>
      <c r="F136" s="520" t="e">
        <f ca="1">+IF(AND(ISNUMBER(OFFSET('Water Data'!$D$9,0,10*ROW('Water Data'!D130))),'Data Summary'!BU136="Yes"),OFFSET('Water Data'!$D$9,0,10*ROW('Water Data'!D130)),NA())</f>
        <v>#N/A</v>
      </c>
      <c r="G136" s="520" t="e">
        <f ca="1">+IF(AND(ISNUMBER(OFFSET('Water Data'!$E$4,0,10*ROW('Water Data'!E130))),'Data Summary'!BV136="Yes"),100-OFFSET('Water Data'!$E$4,0,10*ROW('Water Data'!E130)),NA())</f>
        <v>#N/A</v>
      </c>
      <c r="H136" s="520" t="e">
        <f ca="1">+IF(AND(ISNUMBER(OFFSET('Water Data'!$E$6,0,10*ROW('Water Data'!E130))),'Data Summary'!BW136="Yes"),OFFSET('Water Data'!$E$6,0,10*ROW('Water Data'!E130)),NA())</f>
        <v>#N/A</v>
      </c>
      <c r="I136" s="520" t="e">
        <f ca="1">+IF(AND(ISNUMBER(OFFSET('Water Data'!$E$9,0,10*ROW('Water Data'!E130))),'Data Summary'!BX136="Yes"),OFFSET('Water Data'!$E$9,0,10*ROW('Water Data'!E130)),NA())</f>
        <v>#N/A</v>
      </c>
      <c r="J136" s="520" t="e">
        <f ca="1">+IF(AND(ISNUMBER(OFFSET('Water Data'!$F$4,0,10*ROW('Water Data'!F130))),'Data Summary'!BY136="Yes"),100-OFFSET('Water Data'!$F$4,0,10*ROW('Water Data'!F130)),NA())</f>
        <v>#N/A</v>
      </c>
      <c r="K136" s="520" t="e">
        <f ca="1">+IF(AND(ISNUMBER(OFFSET('Water Data'!$F$6,0,10*ROW('Water Data'!F130))),'Data Summary'!BZ136="Yes"),OFFSET('Water Data'!$F$6,0,10*ROW('Water Data'!F130)),NA())</f>
        <v>#N/A</v>
      </c>
      <c r="L136" s="520" t="e">
        <f ca="1">+IF(AND(ISNUMBER(OFFSET('Water Data'!$F$9,0,10*ROW('Water Data'!F130))),'Data Summary'!CA136="Yes"),OFFSET('Water Data'!$F$9,0,10*ROW('Water Data'!F130)),NA())</f>
        <v>#N/A</v>
      </c>
      <c r="M136" s="520" t="e">
        <f ca="1">+IF(AND(ISNUMBER(OFFSET('Water Data'!$G$4,0,10*ROW('Water Data'!G130))),'Data Summary'!CB136="Yes"),100-OFFSET('Water Data'!$G$4,0,10*ROW('Water Data'!G130)),NA())</f>
        <v>#N/A</v>
      </c>
      <c r="N136" s="520" t="e">
        <f ca="1">+IF(AND(ISNUMBER(OFFSET('Water Data'!$G$6,0,10*ROW('Water Data'!G130))),'Data Summary'!CC136="Yes"),OFFSET('Water Data'!$G$6,0,10*ROW('Water Data'!G130)),NA())</f>
        <v>#N/A</v>
      </c>
      <c r="O136" s="520" t="e">
        <f ca="1">+IF(AND(ISNUMBER(OFFSET('Water Data'!$G$9,0,10*ROW('Water Data'!G130))),'Data Summary'!CD136="Yes"),OFFSET('Water Data'!$G$9,0,10*ROW('Water Data'!G130)),NA())</f>
        <v>#N/A</v>
      </c>
      <c r="P136" s="520" t="e">
        <f ca="1">+IF(AND(ISNUMBER(OFFSET('Water Data'!$H$4,0,10*ROW('Water Data'!H130))),'Data Summary'!CE136="Yes"),100-OFFSET('Water Data'!$H$4,0,10*ROW('Water Data'!H130)),NA())</f>
        <v>#N/A</v>
      </c>
      <c r="Q136" s="520" t="e">
        <f ca="1">+IF(AND(ISNUMBER(OFFSET('Water Data'!$H$6,0,10*ROW('Water Data'!H130))),'Data Summary'!CF136="Yes"),OFFSET('Water Data'!$H$6,0,10*ROW('Water Data'!H130)),NA())</f>
        <v>#N/A</v>
      </c>
      <c r="R136" s="520" t="e">
        <f ca="1">+IF(AND(ISNUMBER(OFFSET('Water Data'!$H$9,0,10*ROW('Water Data'!H130))),'Data Summary'!CG136="Yes"),OFFSET('Water Data'!$H$9,0,10*ROW('Water Data'!H130)),NA())</f>
        <v>#N/A</v>
      </c>
      <c r="S136" s="520" t="e">
        <f ca="1">+IF(AND(ISNUMBER(OFFSET('Water Data'!$I$4,0,10*ROW('Water Data'!I130))),'Data Summary'!CH136="Yes"),100-OFFSET('Water Data'!$I$4,0,10*ROW('Water Data'!I130)),NA())</f>
        <v>#N/A</v>
      </c>
      <c r="T136" s="520" t="e">
        <f ca="1">+IF(AND(ISNUMBER(OFFSET('Water Data'!$I$6,0,10*ROW('Water Data'!I130))),'Data Summary'!CI136="Yes"),OFFSET('Water Data'!$I$6,0,10*ROW('Water Data'!I130)),NA())</f>
        <v>#N/A</v>
      </c>
      <c r="U136" s="520" t="e">
        <f ca="1">+IF(AND(ISNUMBER(OFFSET('Water Data'!$I$9,0,10*ROW('Water Data'!I130))),'Data Summary'!CJ136="Yes"),OFFSET('Water Data'!$I$9,0,10*ROW('Water Data'!I130)),NA())</f>
        <v>#N/A</v>
      </c>
      <c r="V136" s="521" t="e">
        <f ca="1">+IF(AND(ISNUMBER(OFFSET('Sanitation Data'!$D$4,0,10*ROW('Sanitation Data'!D130))),'Data Summary'!CK136="Yes"),100-OFFSET('Sanitation Data'!$D$4,0,10*ROW('Sanitation Data'!D130)),NA())</f>
        <v>#N/A</v>
      </c>
      <c r="W136" s="521" t="e">
        <f ca="1">+IF(AND(ISNUMBER(OFFSET('Sanitation Data'!$D$6,0,10*ROW('Sanitation Data'!D130))),'Data Summary'!CL136="Yes"),OFFSET('Sanitation Data'!$D$6,0,10*ROW('Sanitation Data'!D130)),NA())</f>
        <v>#N/A</v>
      </c>
      <c r="X136" s="521" t="e">
        <f ca="1">+IF(AND(ISNUMBER(OFFSET('Sanitation Data'!$D$10,0,10*ROW('Sanitation Data'!D130))),'Data Summary'!CM136="Yes"),OFFSET('Sanitation Data'!$D$10,0,10*ROW('Sanitation Data'!D130)),NA())</f>
        <v>#N/A</v>
      </c>
      <c r="Y136" s="521" t="e">
        <f ca="1">+IF(AND(ISNUMBER(OFFSET('Sanitation Data'!$D$11,0,10*ROW('Sanitation Data'!D130))),'Data Summary'!CN136="Yes"),OFFSET('Sanitation Data'!$D$11,0,10*ROW('Sanitation Data'!D130)),NA())</f>
        <v>#N/A</v>
      </c>
      <c r="Z136" s="521" t="e">
        <f ca="1">+IF(AND(ISNUMBER(OFFSET('Sanitation Data'!$D$12,0,10*ROW('Sanitation Data'!D130))),'Data Summary'!CO136="Yes"),OFFSET('Sanitation Data'!$D$12,0,10*ROW('Sanitation Data'!D130)),NA())</f>
        <v>#N/A</v>
      </c>
      <c r="AA136" s="521" t="e">
        <f ca="1">+IF(AND(ISNUMBER(OFFSET('Sanitation Data'!$E$4,0,10*ROW('Sanitation Data'!E130))),'Data Summary'!CP136="Yes"),100-OFFSET('Sanitation Data'!$E$4,0,10*ROW('Sanitation Data'!E130)),NA())</f>
        <v>#N/A</v>
      </c>
      <c r="AB136" s="521" t="e">
        <f ca="1">+IF(AND(ISNUMBER(OFFSET('Sanitation Data'!$E$6,0,10*ROW('Sanitation Data'!E130))),'Data Summary'!CQ136="Yes"),OFFSET('Sanitation Data'!$E$6,0,10*ROW('Sanitation Data'!E130)),NA())</f>
        <v>#N/A</v>
      </c>
      <c r="AC136" s="521" t="e">
        <f ca="1">+IF(AND(ISNUMBER(OFFSET('Sanitation Data'!$E$10,0,10*ROW('Sanitation Data'!E130))),'Data Summary'!CR136="Yes"),OFFSET('Sanitation Data'!$E$10,0,10*ROW('Sanitation Data'!E130)),NA())</f>
        <v>#N/A</v>
      </c>
      <c r="AD136" s="521" t="e">
        <f ca="1">+IF(AND(ISNUMBER(OFFSET('Sanitation Data'!$E$11,0,10*ROW('Sanitation Data'!E130))),'Data Summary'!CS136="Yes"),OFFSET('Sanitation Data'!$E$11,0,10*ROW('Sanitation Data'!E130)),NA())</f>
        <v>#N/A</v>
      </c>
      <c r="AE136" s="521" t="e">
        <f ca="1">+IF(AND(ISNUMBER(OFFSET('Sanitation Data'!$E$12,0,10*ROW('Sanitation Data'!E130))),'Data Summary'!CT136="Yes"),OFFSET('Sanitation Data'!$E$12,0,10*ROW('Sanitation Data'!E130)),NA())</f>
        <v>#N/A</v>
      </c>
      <c r="AF136" s="521" t="e">
        <f ca="1">+IF(AND(ISNUMBER(OFFSET('Sanitation Data'!$F$4,0,10*ROW('Sanitation Data'!F130))),'Data Summary'!CU136="Yes"),100-OFFSET('Sanitation Data'!$F$4,0,10*ROW('Sanitation Data'!F130)),NA())</f>
        <v>#N/A</v>
      </c>
      <c r="AG136" s="521" t="e">
        <f ca="1">+IF(AND(ISNUMBER(OFFSET('Sanitation Data'!$F$6,0,10*ROW('Sanitation Data'!F130))),'Data Summary'!CV136="Yes"),OFFSET('Sanitation Data'!$F$6,0,10*ROW('Sanitation Data'!F130)),NA())</f>
        <v>#N/A</v>
      </c>
      <c r="AH136" s="521" t="e">
        <f ca="1">+IF(AND(ISNUMBER(OFFSET('Sanitation Data'!$F$10,0,10*ROW('Sanitation Data'!F130))),'Data Summary'!CW136="Yes"),OFFSET('Sanitation Data'!$F$10,0,10*ROW('Sanitation Data'!F130)),NA())</f>
        <v>#N/A</v>
      </c>
      <c r="AI136" s="521" t="e">
        <f ca="1">+IF(AND(ISNUMBER(OFFSET('Sanitation Data'!$F$11,0,10*ROW('Sanitation Data'!F130))),'Data Summary'!CX136="Yes"),OFFSET('Sanitation Data'!$F$11,0,10*ROW('Sanitation Data'!F130)),NA())</f>
        <v>#N/A</v>
      </c>
      <c r="AJ136" s="521" t="e">
        <f ca="1">+IF(AND(ISNUMBER(OFFSET('Sanitation Data'!$F$12,0,10*ROW('Sanitation Data'!F130))),'Data Summary'!CY136="Yes"),OFFSET('Sanitation Data'!$F$12,0,10*ROW('Sanitation Data'!F130)),NA())</f>
        <v>#N/A</v>
      </c>
      <c r="AK136" s="521" t="e">
        <f ca="1">+IF(AND(ISNUMBER(OFFSET('Sanitation Data'!$G$4,0,10*ROW('Sanitation Data'!G130))),'Data Summary'!CZ136="Yes"),100-OFFSET('Sanitation Data'!$G$4,0,10*ROW('Sanitation Data'!G130)),NA())</f>
        <v>#N/A</v>
      </c>
      <c r="AL136" s="521" t="e">
        <f ca="1">+IF(AND(ISNUMBER(OFFSET('Sanitation Data'!$G$6,0,10*ROW('Sanitation Data'!G130))),'Data Summary'!DA136="Yes"),OFFSET('Sanitation Data'!$G$6,0,10*ROW('Sanitation Data'!G130)),NA())</f>
        <v>#N/A</v>
      </c>
      <c r="AM136" s="521" t="e">
        <f ca="1">+IF(AND(ISNUMBER(OFFSET('Sanitation Data'!$G$10,0,10*ROW('Sanitation Data'!G130))),'Data Summary'!DB136="Yes"),OFFSET('Sanitation Data'!$G$10,0,10*ROW('Sanitation Data'!G130)),NA())</f>
        <v>#N/A</v>
      </c>
      <c r="AN136" s="521" t="e">
        <f ca="1">+IF(AND(ISNUMBER(OFFSET('Sanitation Data'!$G$11,0,10*ROW('Sanitation Data'!G130))),'Data Summary'!DC136="Yes"),OFFSET('Sanitation Data'!$G$11,0,10*ROW('Sanitation Data'!G130)),NA())</f>
        <v>#N/A</v>
      </c>
      <c r="AO136" s="521" t="e">
        <f ca="1">+IF(AND(ISNUMBER(OFFSET('Sanitation Data'!$G$12,0,10*ROW('Sanitation Data'!G130))),'Data Summary'!DD136="Yes"),OFFSET('Sanitation Data'!$G$12,0,10*ROW('Sanitation Data'!G130)),NA())</f>
        <v>#N/A</v>
      </c>
      <c r="AP136" s="521" t="e">
        <f ca="1">+IF(AND(ISNUMBER(OFFSET('Sanitation Data'!$H$4,0,10*ROW('Sanitation Data'!H130))),'Data Summary'!DE136="Yes"),100-OFFSET('Sanitation Data'!$H$4,0,10*ROW('Sanitation Data'!H130)),NA())</f>
        <v>#N/A</v>
      </c>
      <c r="AQ136" s="521" t="e">
        <f ca="1">+IF(AND(ISNUMBER(OFFSET('Sanitation Data'!$H$6,0,10*ROW('Sanitation Data'!H130))),'Data Summary'!DF136="Yes"),OFFSET('Sanitation Data'!$H$6,0,10*ROW('Sanitation Data'!H130)),NA())</f>
        <v>#N/A</v>
      </c>
      <c r="AR136" s="521" t="e">
        <f ca="1">+IF(AND(ISNUMBER(OFFSET('Sanitation Data'!$H$10,0,10*ROW('Sanitation Data'!H130))),'Data Summary'!DG136="Yes"),OFFSET('Sanitation Data'!$H$10,0,10*ROW('Sanitation Data'!H130)),NA())</f>
        <v>#N/A</v>
      </c>
      <c r="AS136" s="521" t="e">
        <f ca="1">+IF(AND(ISNUMBER(OFFSET('Sanitation Data'!$H$11,0,10*ROW('Sanitation Data'!H130))),'Data Summary'!DH136="Yes"),OFFSET('Sanitation Data'!$H$11,0,10*ROW('Sanitation Data'!H130)),NA())</f>
        <v>#N/A</v>
      </c>
      <c r="AT136" s="521" t="e">
        <f ca="1">+IF(AND(ISNUMBER(OFFSET('Sanitation Data'!$H$12,0,10*ROW('Sanitation Data'!H130))),'Data Summary'!DI136="Yes"),OFFSET('Sanitation Data'!$H$12,0,10*ROW('Sanitation Data'!H130)),NA())</f>
        <v>#N/A</v>
      </c>
      <c r="AU136" s="521" t="e">
        <f ca="1">+IF(AND(ISNUMBER(OFFSET('Sanitation Data'!$I$4,0,10*ROW('Sanitation Data'!I130))),'Data Summary'!DJ136="Yes"),100-OFFSET('Sanitation Data'!$I$4,0,10*ROW('Sanitation Data'!I130)),NA())</f>
        <v>#N/A</v>
      </c>
      <c r="AV136" s="521" t="e">
        <f ca="1">+IF(AND(ISNUMBER(OFFSET('Sanitation Data'!$I$6,0,10*ROW('Sanitation Data'!I130))),'Data Summary'!DK136="Yes"),OFFSET('Sanitation Data'!$I$6,0,10*ROW('Sanitation Data'!I130)),NA())</f>
        <v>#N/A</v>
      </c>
      <c r="AW136" s="521" t="e">
        <f ca="1">+IF(AND(ISNUMBER(OFFSET('Sanitation Data'!$I$10,0,10*ROW('Sanitation Data'!I130))),'Data Summary'!DL136="Yes"),OFFSET('Sanitation Data'!$I$10,0,10*ROW('Sanitation Data'!I130)),NA())</f>
        <v>#N/A</v>
      </c>
      <c r="AX136" s="521" t="e">
        <f ca="1">+IF(AND(ISNUMBER(OFFSET('Sanitation Data'!$I$11,0,10*ROW('Sanitation Data'!I130))),'Data Summary'!DM136="Yes"),OFFSET('Sanitation Data'!$I$11,0,10*ROW('Sanitation Data'!I130)),NA())</f>
        <v>#N/A</v>
      </c>
      <c r="AY136" s="521" t="e">
        <f ca="1">+IF(AND(ISNUMBER(OFFSET('Sanitation Data'!$I$12,0,10*ROW('Sanitation Data'!I130))),'Data Summary'!DN136="Yes"),OFFSET('Sanitation Data'!$I$12,0,10*ROW('Sanitation Data'!I130)),NA())</f>
        <v>#N/A</v>
      </c>
      <c r="AZ136" s="522" t="e">
        <f ca="1">+IF(AND(ISNUMBER(OFFSET('Hygiene Data'!$D$5,0,10*ROW('Hygiene Data'!D130))),'Data Summary'!DO136="Yes"),OFFSET('Hygiene Data'!$D$5,0,10*ROW('Hygiene Data'!D130)),NA())</f>
        <v>#N/A</v>
      </c>
      <c r="BA136" s="522" t="e">
        <f ca="1">+IF(AND(ISNUMBER(OFFSET('Hygiene Data'!$D$7,0,10*ROW('Hygiene Data'!D130))),'Data Summary'!DP136="Yes"),OFFSET('Hygiene Data'!$D$7,0,10*ROW('Hygiene Data'!D130)),NA())</f>
        <v>#N/A</v>
      </c>
      <c r="BB136" s="522" t="e">
        <f ca="1">+IF(AND(ISNUMBER(OFFSET('Hygiene Data'!$D$9,0,10*ROW('Hygiene Data'!D130))),'Data Summary'!DQ136="Yes"),OFFSET('Hygiene Data'!$D$9,0,10*ROW('Hygiene Data'!D130)),NA())</f>
        <v>#N/A</v>
      </c>
      <c r="BC136" s="522" t="e">
        <f ca="1">+IF(AND(ISNUMBER(OFFSET('Hygiene Data'!$E$5,0,10*ROW('Hygiene Data'!E130))),'Data Summary'!DR136="Yes"),OFFSET('Hygiene Data'!$E$5,0,10*ROW('Hygiene Data'!E130)),NA())</f>
        <v>#N/A</v>
      </c>
      <c r="BD136" s="522" t="e">
        <f ca="1">+IF(AND(ISNUMBER(OFFSET('Hygiene Data'!$E$7,0,10*ROW('Hygiene Data'!E130))),'Data Summary'!DS136="Yes"),OFFSET('Hygiene Data'!$E$7,0,10*ROW('Hygiene Data'!E130)),NA())</f>
        <v>#N/A</v>
      </c>
      <c r="BE136" s="522" t="e">
        <f ca="1">+IF(AND(ISNUMBER(OFFSET('Hygiene Data'!$E$9,0,10*ROW('Hygiene Data'!E130))),'Data Summary'!DT136="Yes"),OFFSET('Hygiene Data'!$E$9,0,10*ROW('Hygiene Data'!E130)),NA())</f>
        <v>#N/A</v>
      </c>
      <c r="BF136" s="522" t="e">
        <f ca="1">+IF(AND(ISNUMBER(OFFSET('Hygiene Data'!$F$5,0,10*ROW('Hygiene Data'!F130))),'Data Summary'!DU136="Yes"),OFFSET('Hygiene Data'!$F$5,0,10*ROW('Hygiene Data'!F130)),NA())</f>
        <v>#N/A</v>
      </c>
      <c r="BG136" s="522" t="e">
        <f ca="1">+IF(AND(ISNUMBER(OFFSET('Hygiene Data'!$F$7,0,10*ROW('Hygiene Data'!F130))),'Data Summary'!DV136="Yes"),OFFSET('Hygiene Data'!$F$7,0,10*ROW('Hygiene Data'!F130)),NA())</f>
        <v>#N/A</v>
      </c>
      <c r="BH136" s="522" t="e">
        <f ca="1">+IF(AND(ISNUMBER(OFFSET('Hygiene Data'!$F$9,0,10*ROW('Hygiene Data'!F130))),'Data Summary'!DW136="Yes"),OFFSET('Hygiene Data'!$F$9,0,10*ROW('Hygiene Data'!F130)),NA())</f>
        <v>#N/A</v>
      </c>
      <c r="BI136" s="522" t="e">
        <f ca="1">+IF(AND(ISNUMBER(OFFSET('Hygiene Data'!$G$5,0,10*ROW('Hygiene Data'!G130))),'Data Summary'!DX136="Yes"),OFFSET('Hygiene Data'!$G$5,0,10*ROW('Hygiene Data'!G130)),NA())</f>
        <v>#N/A</v>
      </c>
      <c r="BJ136" s="522" t="e">
        <f ca="1">+IF(AND(ISNUMBER(OFFSET('Hygiene Data'!$G$7,0,10*ROW('Hygiene Data'!G130))),'Data Summary'!DY136="Yes"),OFFSET('Hygiene Data'!$G$7,0,10*ROW('Hygiene Data'!G130)),NA())</f>
        <v>#N/A</v>
      </c>
      <c r="BK136" s="522" t="e">
        <f ca="1">+IF(AND(ISNUMBER(OFFSET('Hygiene Data'!$G$9,0,10*ROW('Hygiene Data'!G130))),'Data Summary'!DZ136="Yes"),OFFSET('Hygiene Data'!$G$9,0,10*ROW('Hygiene Data'!G130)),NA())</f>
        <v>#N/A</v>
      </c>
      <c r="BL136" s="522" t="e">
        <f ca="1">+IF(AND(ISNUMBER(OFFSET('Hygiene Data'!$H$5,0,10*ROW('Hygiene Data'!H130))),'Data Summary'!EA136="Yes"),OFFSET('Hygiene Data'!$H$5,0,10*ROW('Hygiene Data'!H130)),NA())</f>
        <v>#N/A</v>
      </c>
      <c r="BM136" s="522" t="e">
        <f ca="1">+IF(AND(ISNUMBER(OFFSET('Hygiene Data'!$H$7,0,10*ROW('Hygiene Data'!H130))),'Data Summary'!EB136="Yes"),OFFSET('Hygiene Data'!$H$7,0,10*ROW('Hygiene Data'!H130)),NA())</f>
        <v>#N/A</v>
      </c>
      <c r="BN136" s="522" t="e">
        <f ca="1">+IF(AND(ISNUMBER(OFFSET('Hygiene Data'!$H$9,0,10*ROW('Hygiene Data'!H130))),'Data Summary'!EC136="Yes"),OFFSET('Hygiene Data'!$H$9,0,10*ROW('Hygiene Data'!H130)),NA())</f>
        <v>#N/A</v>
      </c>
      <c r="BO136" s="522" t="e">
        <f ca="1">+IF(AND(ISNUMBER(OFFSET('Hygiene Data'!$I$5,0,10*ROW('Hygiene Data'!I130))),'Data Summary'!ED136="Yes"),OFFSET('Hygiene Data'!$I$5,0,10*ROW('Hygiene Data'!I130)),NA())</f>
        <v>#N/A</v>
      </c>
      <c r="BP136" s="522" t="e">
        <f ca="1">+IF(AND(ISNUMBER(OFFSET('Hygiene Data'!$I$7,0,10*ROW('Hygiene Data'!I130))),'Data Summary'!EE136="Yes"),OFFSET('Hygiene Data'!$I$7,0,10*ROW('Hygiene Data'!I130)),NA())</f>
        <v>#N/A</v>
      </c>
      <c r="BQ136" s="522" t="e">
        <f ca="1">+IF(AND(ISNUMBER(OFFSET('Hygiene Data'!$I$9,0,10*ROW('Hygiene Data'!I130))),'Data Summary'!EF136="Yes"),OFFSET('Hygiene Data'!$I$9,0,10*ROW('Hygiene Data'!I130)),NA())</f>
        <v>#N/A</v>
      </c>
    </row>
    <row r="137" spans="1:69" x14ac:dyDescent="0.25">
      <c r="A137" s="518" t="e">
        <f ca="1">+RIGHT('Data Summary'!A137,LEN('Data Summary'!A137)-9)</f>
        <v>#VALUE!</v>
      </c>
      <c r="B137" s="492" t="str">
        <f ca="1">+IF(ISTEXT('Data Summary'!B137),'Data Summary'!B137,"")</f>
        <v/>
      </c>
      <c r="C137" s="519" t="e">
        <f ca="1">+VALUE('Data Summary'!C137)</f>
        <v>#VALUE!</v>
      </c>
      <c r="D137" s="520" t="e">
        <f ca="1">+IF(AND(ISNUMBER(OFFSET('Water Data'!$D$4,0,10*ROW('Water Data'!D131))),'Data Summary'!BS137="Yes"),100-OFFSET('Water Data'!$D$4,0,10*ROW('Water Data'!D131)),NA())</f>
        <v>#N/A</v>
      </c>
      <c r="E137" s="520" t="e">
        <f ca="1">+IF(AND(ISNUMBER(OFFSET('Water Data'!$D$6,0,10*ROW('Water Data'!D131))),'Data Summary'!BT137="Yes"),OFFSET('Water Data'!$D$6,0,10*ROW('Water Data'!D131)),NA())</f>
        <v>#N/A</v>
      </c>
      <c r="F137" s="520" t="e">
        <f ca="1">+IF(AND(ISNUMBER(OFFSET('Water Data'!$D$9,0,10*ROW('Water Data'!D131))),'Data Summary'!BU137="Yes"),OFFSET('Water Data'!$D$9,0,10*ROW('Water Data'!D131)),NA())</f>
        <v>#N/A</v>
      </c>
      <c r="G137" s="520" t="e">
        <f ca="1">+IF(AND(ISNUMBER(OFFSET('Water Data'!$E$4,0,10*ROW('Water Data'!E131))),'Data Summary'!BV137="Yes"),100-OFFSET('Water Data'!$E$4,0,10*ROW('Water Data'!E131)),NA())</f>
        <v>#N/A</v>
      </c>
      <c r="H137" s="520" t="e">
        <f ca="1">+IF(AND(ISNUMBER(OFFSET('Water Data'!$E$6,0,10*ROW('Water Data'!E131))),'Data Summary'!BW137="Yes"),OFFSET('Water Data'!$E$6,0,10*ROW('Water Data'!E131)),NA())</f>
        <v>#N/A</v>
      </c>
      <c r="I137" s="520" t="e">
        <f ca="1">+IF(AND(ISNUMBER(OFFSET('Water Data'!$E$9,0,10*ROW('Water Data'!E131))),'Data Summary'!BX137="Yes"),OFFSET('Water Data'!$E$9,0,10*ROW('Water Data'!E131)),NA())</f>
        <v>#N/A</v>
      </c>
      <c r="J137" s="520" t="e">
        <f ca="1">+IF(AND(ISNUMBER(OFFSET('Water Data'!$F$4,0,10*ROW('Water Data'!F131))),'Data Summary'!BY137="Yes"),100-OFFSET('Water Data'!$F$4,0,10*ROW('Water Data'!F131)),NA())</f>
        <v>#N/A</v>
      </c>
      <c r="K137" s="520" t="e">
        <f ca="1">+IF(AND(ISNUMBER(OFFSET('Water Data'!$F$6,0,10*ROW('Water Data'!F131))),'Data Summary'!BZ137="Yes"),OFFSET('Water Data'!$F$6,0,10*ROW('Water Data'!F131)),NA())</f>
        <v>#N/A</v>
      </c>
      <c r="L137" s="520" t="e">
        <f ca="1">+IF(AND(ISNUMBER(OFFSET('Water Data'!$F$9,0,10*ROW('Water Data'!F131))),'Data Summary'!CA137="Yes"),OFFSET('Water Data'!$F$9,0,10*ROW('Water Data'!F131)),NA())</f>
        <v>#N/A</v>
      </c>
      <c r="M137" s="520" t="e">
        <f ca="1">+IF(AND(ISNUMBER(OFFSET('Water Data'!$G$4,0,10*ROW('Water Data'!G131))),'Data Summary'!CB137="Yes"),100-OFFSET('Water Data'!$G$4,0,10*ROW('Water Data'!G131)),NA())</f>
        <v>#N/A</v>
      </c>
      <c r="N137" s="520" t="e">
        <f ca="1">+IF(AND(ISNUMBER(OFFSET('Water Data'!$G$6,0,10*ROW('Water Data'!G131))),'Data Summary'!CC137="Yes"),OFFSET('Water Data'!$G$6,0,10*ROW('Water Data'!G131)),NA())</f>
        <v>#N/A</v>
      </c>
      <c r="O137" s="520" t="e">
        <f ca="1">+IF(AND(ISNUMBER(OFFSET('Water Data'!$G$9,0,10*ROW('Water Data'!G131))),'Data Summary'!CD137="Yes"),OFFSET('Water Data'!$G$9,0,10*ROW('Water Data'!G131)),NA())</f>
        <v>#N/A</v>
      </c>
      <c r="P137" s="520" t="e">
        <f ca="1">+IF(AND(ISNUMBER(OFFSET('Water Data'!$H$4,0,10*ROW('Water Data'!H131))),'Data Summary'!CE137="Yes"),100-OFFSET('Water Data'!$H$4,0,10*ROW('Water Data'!H131)),NA())</f>
        <v>#N/A</v>
      </c>
      <c r="Q137" s="520" t="e">
        <f ca="1">+IF(AND(ISNUMBER(OFFSET('Water Data'!$H$6,0,10*ROW('Water Data'!H131))),'Data Summary'!CF137="Yes"),OFFSET('Water Data'!$H$6,0,10*ROW('Water Data'!H131)),NA())</f>
        <v>#N/A</v>
      </c>
      <c r="R137" s="520" t="e">
        <f ca="1">+IF(AND(ISNUMBER(OFFSET('Water Data'!$H$9,0,10*ROW('Water Data'!H131))),'Data Summary'!CG137="Yes"),OFFSET('Water Data'!$H$9,0,10*ROW('Water Data'!H131)),NA())</f>
        <v>#N/A</v>
      </c>
      <c r="S137" s="520" t="e">
        <f ca="1">+IF(AND(ISNUMBER(OFFSET('Water Data'!$I$4,0,10*ROW('Water Data'!I131))),'Data Summary'!CH137="Yes"),100-OFFSET('Water Data'!$I$4,0,10*ROW('Water Data'!I131)),NA())</f>
        <v>#N/A</v>
      </c>
      <c r="T137" s="520" t="e">
        <f ca="1">+IF(AND(ISNUMBER(OFFSET('Water Data'!$I$6,0,10*ROW('Water Data'!I131))),'Data Summary'!CI137="Yes"),OFFSET('Water Data'!$I$6,0,10*ROW('Water Data'!I131)),NA())</f>
        <v>#N/A</v>
      </c>
      <c r="U137" s="520" t="e">
        <f ca="1">+IF(AND(ISNUMBER(OFFSET('Water Data'!$I$9,0,10*ROW('Water Data'!I131))),'Data Summary'!CJ137="Yes"),OFFSET('Water Data'!$I$9,0,10*ROW('Water Data'!I131)),NA())</f>
        <v>#N/A</v>
      </c>
      <c r="V137" s="521" t="e">
        <f ca="1">+IF(AND(ISNUMBER(OFFSET('Sanitation Data'!$D$4,0,10*ROW('Sanitation Data'!D131))),'Data Summary'!CK137="Yes"),100-OFFSET('Sanitation Data'!$D$4,0,10*ROW('Sanitation Data'!D131)),NA())</f>
        <v>#N/A</v>
      </c>
      <c r="W137" s="521" t="e">
        <f ca="1">+IF(AND(ISNUMBER(OFFSET('Sanitation Data'!$D$6,0,10*ROW('Sanitation Data'!D131))),'Data Summary'!CL137="Yes"),OFFSET('Sanitation Data'!$D$6,0,10*ROW('Sanitation Data'!D131)),NA())</f>
        <v>#N/A</v>
      </c>
      <c r="X137" s="521" t="e">
        <f ca="1">+IF(AND(ISNUMBER(OFFSET('Sanitation Data'!$D$10,0,10*ROW('Sanitation Data'!D131))),'Data Summary'!CM137="Yes"),OFFSET('Sanitation Data'!$D$10,0,10*ROW('Sanitation Data'!D131)),NA())</f>
        <v>#N/A</v>
      </c>
      <c r="Y137" s="521" t="e">
        <f ca="1">+IF(AND(ISNUMBER(OFFSET('Sanitation Data'!$D$11,0,10*ROW('Sanitation Data'!D131))),'Data Summary'!CN137="Yes"),OFFSET('Sanitation Data'!$D$11,0,10*ROW('Sanitation Data'!D131)),NA())</f>
        <v>#N/A</v>
      </c>
      <c r="Z137" s="521" t="e">
        <f ca="1">+IF(AND(ISNUMBER(OFFSET('Sanitation Data'!$D$12,0,10*ROW('Sanitation Data'!D131))),'Data Summary'!CO137="Yes"),OFFSET('Sanitation Data'!$D$12,0,10*ROW('Sanitation Data'!D131)),NA())</f>
        <v>#N/A</v>
      </c>
      <c r="AA137" s="521" t="e">
        <f ca="1">+IF(AND(ISNUMBER(OFFSET('Sanitation Data'!$E$4,0,10*ROW('Sanitation Data'!E131))),'Data Summary'!CP137="Yes"),100-OFFSET('Sanitation Data'!$E$4,0,10*ROW('Sanitation Data'!E131)),NA())</f>
        <v>#N/A</v>
      </c>
      <c r="AB137" s="521" t="e">
        <f ca="1">+IF(AND(ISNUMBER(OFFSET('Sanitation Data'!$E$6,0,10*ROW('Sanitation Data'!E131))),'Data Summary'!CQ137="Yes"),OFFSET('Sanitation Data'!$E$6,0,10*ROW('Sanitation Data'!E131)),NA())</f>
        <v>#N/A</v>
      </c>
      <c r="AC137" s="521" t="e">
        <f ca="1">+IF(AND(ISNUMBER(OFFSET('Sanitation Data'!$E$10,0,10*ROW('Sanitation Data'!E131))),'Data Summary'!CR137="Yes"),OFFSET('Sanitation Data'!$E$10,0,10*ROW('Sanitation Data'!E131)),NA())</f>
        <v>#N/A</v>
      </c>
      <c r="AD137" s="521" t="e">
        <f ca="1">+IF(AND(ISNUMBER(OFFSET('Sanitation Data'!$E$11,0,10*ROW('Sanitation Data'!E131))),'Data Summary'!CS137="Yes"),OFFSET('Sanitation Data'!$E$11,0,10*ROW('Sanitation Data'!E131)),NA())</f>
        <v>#N/A</v>
      </c>
      <c r="AE137" s="521" t="e">
        <f ca="1">+IF(AND(ISNUMBER(OFFSET('Sanitation Data'!$E$12,0,10*ROW('Sanitation Data'!E131))),'Data Summary'!CT137="Yes"),OFFSET('Sanitation Data'!$E$12,0,10*ROW('Sanitation Data'!E131)),NA())</f>
        <v>#N/A</v>
      </c>
      <c r="AF137" s="521" t="e">
        <f ca="1">+IF(AND(ISNUMBER(OFFSET('Sanitation Data'!$F$4,0,10*ROW('Sanitation Data'!F131))),'Data Summary'!CU137="Yes"),100-OFFSET('Sanitation Data'!$F$4,0,10*ROW('Sanitation Data'!F131)),NA())</f>
        <v>#N/A</v>
      </c>
      <c r="AG137" s="521" t="e">
        <f ca="1">+IF(AND(ISNUMBER(OFFSET('Sanitation Data'!$F$6,0,10*ROW('Sanitation Data'!F131))),'Data Summary'!CV137="Yes"),OFFSET('Sanitation Data'!$F$6,0,10*ROW('Sanitation Data'!F131)),NA())</f>
        <v>#N/A</v>
      </c>
      <c r="AH137" s="521" t="e">
        <f ca="1">+IF(AND(ISNUMBER(OFFSET('Sanitation Data'!$F$10,0,10*ROW('Sanitation Data'!F131))),'Data Summary'!CW137="Yes"),OFFSET('Sanitation Data'!$F$10,0,10*ROW('Sanitation Data'!F131)),NA())</f>
        <v>#N/A</v>
      </c>
      <c r="AI137" s="521" t="e">
        <f ca="1">+IF(AND(ISNUMBER(OFFSET('Sanitation Data'!$F$11,0,10*ROW('Sanitation Data'!F131))),'Data Summary'!CX137="Yes"),OFFSET('Sanitation Data'!$F$11,0,10*ROW('Sanitation Data'!F131)),NA())</f>
        <v>#N/A</v>
      </c>
      <c r="AJ137" s="521" t="e">
        <f ca="1">+IF(AND(ISNUMBER(OFFSET('Sanitation Data'!$F$12,0,10*ROW('Sanitation Data'!F131))),'Data Summary'!CY137="Yes"),OFFSET('Sanitation Data'!$F$12,0,10*ROW('Sanitation Data'!F131)),NA())</f>
        <v>#N/A</v>
      </c>
      <c r="AK137" s="521" t="e">
        <f ca="1">+IF(AND(ISNUMBER(OFFSET('Sanitation Data'!$G$4,0,10*ROW('Sanitation Data'!G131))),'Data Summary'!CZ137="Yes"),100-OFFSET('Sanitation Data'!$G$4,0,10*ROW('Sanitation Data'!G131)),NA())</f>
        <v>#N/A</v>
      </c>
      <c r="AL137" s="521" t="e">
        <f ca="1">+IF(AND(ISNUMBER(OFFSET('Sanitation Data'!$G$6,0,10*ROW('Sanitation Data'!G131))),'Data Summary'!DA137="Yes"),OFFSET('Sanitation Data'!$G$6,0,10*ROW('Sanitation Data'!G131)),NA())</f>
        <v>#N/A</v>
      </c>
      <c r="AM137" s="521" t="e">
        <f ca="1">+IF(AND(ISNUMBER(OFFSET('Sanitation Data'!$G$10,0,10*ROW('Sanitation Data'!G131))),'Data Summary'!DB137="Yes"),OFFSET('Sanitation Data'!$G$10,0,10*ROW('Sanitation Data'!G131)),NA())</f>
        <v>#N/A</v>
      </c>
      <c r="AN137" s="521" t="e">
        <f ca="1">+IF(AND(ISNUMBER(OFFSET('Sanitation Data'!$G$11,0,10*ROW('Sanitation Data'!G131))),'Data Summary'!DC137="Yes"),OFFSET('Sanitation Data'!$G$11,0,10*ROW('Sanitation Data'!G131)),NA())</f>
        <v>#N/A</v>
      </c>
      <c r="AO137" s="521" t="e">
        <f ca="1">+IF(AND(ISNUMBER(OFFSET('Sanitation Data'!$G$12,0,10*ROW('Sanitation Data'!G131))),'Data Summary'!DD137="Yes"),OFFSET('Sanitation Data'!$G$12,0,10*ROW('Sanitation Data'!G131)),NA())</f>
        <v>#N/A</v>
      </c>
      <c r="AP137" s="521" t="e">
        <f ca="1">+IF(AND(ISNUMBER(OFFSET('Sanitation Data'!$H$4,0,10*ROW('Sanitation Data'!H131))),'Data Summary'!DE137="Yes"),100-OFFSET('Sanitation Data'!$H$4,0,10*ROW('Sanitation Data'!H131)),NA())</f>
        <v>#N/A</v>
      </c>
      <c r="AQ137" s="521" t="e">
        <f ca="1">+IF(AND(ISNUMBER(OFFSET('Sanitation Data'!$H$6,0,10*ROW('Sanitation Data'!H131))),'Data Summary'!DF137="Yes"),OFFSET('Sanitation Data'!$H$6,0,10*ROW('Sanitation Data'!H131)),NA())</f>
        <v>#N/A</v>
      </c>
      <c r="AR137" s="521" t="e">
        <f ca="1">+IF(AND(ISNUMBER(OFFSET('Sanitation Data'!$H$10,0,10*ROW('Sanitation Data'!H131))),'Data Summary'!DG137="Yes"),OFFSET('Sanitation Data'!$H$10,0,10*ROW('Sanitation Data'!H131)),NA())</f>
        <v>#N/A</v>
      </c>
      <c r="AS137" s="521" t="e">
        <f ca="1">+IF(AND(ISNUMBER(OFFSET('Sanitation Data'!$H$11,0,10*ROW('Sanitation Data'!H131))),'Data Summary'!DH137="Yes"),OFFSET('Sanitation Data'!$H$11,0,10*ROW('Sanitation Data'!H131)),NA())</f>
        <v>#N/A</v>
      </c>
      <c r="AT137" s="521" t="e">
        <f ca="1">+IF(AND(ISNUMBER(OFFSET('Sanitation Data'!$H$12,0,10*ROW('Sanitation Data'!H131))),'Data Summary'!DI137="Yes"),OFFSET('Sanitation Data'!$H$12,0,10*ROW('Sanitation Data'!H131)),NA())</f>
        <v>#N/A</v>
      </c>
      <c r="AU137" s="521" t="e">
        <f ca="1">+IF(AND(ISNUMBER(OFFSET('Sanitation Data'!$I$4,0,10*ROW('Sanitation Data'!I131))),'Data Summary'!DJ137="Yes"),100-OFFSET('Sanitation Data'!$I$4,0,10*ROW('Sanitation Data'!I131)),NA())</f>
        <v>#N/A</v>
      </c>
      <c r="AV137" s="521" t="e">
        <f ca="1">+IF(AND(ISNUMBER(OFFSET('Sanitation Data'!$I$6,0,10*ROW('Sanitation Data'!I131))),'Data Summary'!DK137="Yes"),OFFSET('Sanitation Data'!$I$6,0,10*ROW('Sanitation Data'!I131)),NA())</f>
        <v>#N/A</v>
      </c>
      <c r="AW137" s="521" t="e">
        <f ca="1">+IF(AND(ISNUMBER(OFFSET('Sanitation Data'!$I$10,0,10*ROW('Sanitation Data'!I131))),'Data Summary'!DL137="Yes"),OFFSET('Sanitation Data'!$I$10,0,10*ROW('Sanitation Data'!I131)),NA())</f>
        <v>#N/A</v>
      </c>
      <c r="AX137" s="521" t="e">
        <f ca="1">+IF(AND(ISNUMBER(OFFSET('Sanitation Data'!$I$11,0,10*ROW('Sanitation Data'!I131))),'Data Summary'!DM137="Yes"),OFFSET('Sanitation Data'!$I$11,0,10*ROW('Sanitation Data'!I131)),NA())</f>
        <v>#N/A</v>
      </c>
      <c r="AY137" s="521" t="e">
        <f ca="1">+IF(AND(ISNUMBER(OFFSET('Sanitation Data'!$I$12,0,10*ROW('Sanitation Data'!I131))),'Data Summary'!DN137="Yes"),OFFSET('Sanitation Data'!$I$12,0,10*ROW('Sanitation Data'!I131)),NA())</f>
        <v>#N/A</v>
      </c>
      <c r="AZ137" s="522" t="e">
        <f ca="1">+IF(AND(ISNUMBER(OFFSET('Hygiene Data'!$D$5,0,10*ROW('Hygiene Data'!D131))),'Data Summary'!DO137="Yes"),OFFSET('Hygiene Data'!$D$5,0,10*ROW('Hygiene Data'!D131)),NA())</f>
        <v>#N/A</v>
      </c>
      <c r="BA137" s="522" t="e">
        <f ca="1">+IF(AND(ISNUMBER(OFFSET('Hygiene Data'!$D$7,0,10*ROW('Hygiene Data'!D131))),'Data Summary'!DP137="Yes"),OFFSET('Hygiene Data'!$D$7,0,10*ROW('Hygiene Data'!D131)),NA())</f>
        <v>#N/A</v>
      </c>
      <c r="BB137" s="522" t="e">
        <f ca="1">+IF(AND(ISNUMBER(OFFSET('Hygiene Data'!$D$9,0,10*ROW('Hygiene Data'!D131))),'Data Summary'!DQ137="Yes"),OFFSET('Hygiene Data'!$D$9,0,10*ROW('Hygiene Data'!D131)),NA())</f>
        <v>#N/A</v>
      </c>
      <c r="BC137" s="522" t="e">
        <f ca="1">+IF(AND(ISNUMBER(OFFSET('Hygiene Data'!$E$5,0,10*ROW('Hygiene Data'!E131))),'Data Summary'!DR137="Yes"),OFFSET('Hygiene Data'!$E$5,0,10*ROW('Hygiene Data'!E131)),NA())</f>
        <v>#N/A</v>
      </c>
      <c r="BD137" s="522" t="e">
        <f ca="1">+IF(AND(ISNUMBER(OFFSET('Hygiene Data'!$E$7,0,10*ROW('Hygiene Data'!E131))),'Data Summary'!DS137="Yes"),OFFSET('Hygiene Data'!$E$7,0,10*ROW('Hygiene Data'!E131)),NA())</f>
        <v>#N/A</v>
      </c>
      <c r="BE137" s="522" t="e">
        <f ca="1">+IF(AND(ISNUMBER(OFFSET('Hygiene Data'!$E$9,0,10*ROW('Hygiene Data'!E131))),'Data Summary'!DT137="Yes"),OFFSET('Hygiene Data'!$E$9,0,10*ROW('Hygiene Data'!E131)),NA())</f>
        <v>#N/A</v>
      </c>
      <c r="BF137" s="522" t="e">
        <f ca="1">+IF(AND(ISNUMBER(OFFSET('Hygiene Data'!$F$5,0,10*ROW('Hygiene Data'!F131))),'Data Summary'!DU137="Yes"),OFFSET('Hygiene Data'!$F$5,0,10*ROW('Hygiene Data'!F131)),NA())</f>
        <v>#N/A</v>
      </c>
      <c r="BG137" s="522" t="e">
        <f ca="1">+IF(AND(ISNUMBER(OFFSET('Hygiene Data'!$F$7,0,10*ROW('Hygiene Data'!F131))),'Data Summary'!DV137="Yes"),OFFSET('Hygiene Data'!$F$7,0,10*ROW('Hygiene Data'!F131)),NA())</f>
        <v>#N/A</v>
      </c>
      <c r="BH137" s="522" t="e">
        <f ca="1">+IF(AND(ISNUMBER(OFFSET('Hygiene Data'!$F$9,0,10*ROW('Hygiene Data'!F131))),'Data Summary'!DW137="Yes"),OFFSET('Hygiene Data'!$F$9,0,10*ROW('Hygiene Data'!F131)),NA())</f>
        <v>#N/A</v>
      </c>
      <c r="BI137" s="522" t="e">
        <f ca="1">+IF(AND(ISNUMBER(OFFSET('Hygiene Data'!$G$5,0,10*ROW('Hygiene Data'!G131))),'Data Summary'!DX137="Yes"),OFFSET('Hygiene Data'!$G$5,0,10*ROW('Hygiene Data'!G131)),NA())</f>
        <v>#N/A</v>
      </c>
      <c r="BJ137" s="522" t="e">
        <f ca="1">+IF(AND(ISNUMBER(OFFSET('Hygiene Data'!$G$7,0,10*ROW('Hygiene Data'!G131))),'Data Summary'!DY137="Yes"),OFFSET('Hygiene Data'!$G$7,0,10*ROW('Hygiene Data'!G131)),NA())</f>
        <v>#N/A</v>
      </c>
      <c r="BK137" s="522" t="e">
        <f ca="1">+IF(AND(ISNUMBER(OFFSET('Hygiene Data'!$G$9,0,10*ROW('Hygiene Data'!G131))),'Data Summary'!DZ137="Yes"),OFFSET('Hygiene Data'!$G$9,0,10*ROW('Hygiene Data'!G131)),NA())</f>
        <v>#N/A</v>
      </c>
      <c r="BL137" s="522" t="e">
        <f ca="1">+IF(AND(ISNUMBER(OFFSET('Hygiene Data'!$H$5,0,10*ROW('Hygiene Data'!H131))),'Data Summary'!EA137="Yes"),OFFSET('Hygiene Data'!$H$5,0,10*ROW('Hygiene Data'!H131)),NA())</f>
        <v>#N/A</v>
      </c>
      <c r="BM137" s="522" t="e">
        <f ca="1">+IF(AND(ISNUMBER(OFFSET('Hygiene Data'!$H$7,0,10*ROW('Hygiene Data'!H131))),'Data Summary'!EB137="Yes"),OFFSET('Hygiene Data'!$H$7,0,10*ROW('Hygiene Data'!H131)),NA())</f>
        <v>#N/A</v>
      </c>
      <c r="BN137" s="522" t="e">
        <f ca="1">+IF(AND(ISNUMBER(OFFSET('Hygiene Data'!$H$9,0,10*ROW('Hygiene Data'!H131))),'Data Summary'!EC137="Yes"),OFFSET('Hygiene Data'!$H$9,0,10*ROW('Hygiene Data'!H131)),NA())</f>
        <v>#N/A</v>
      </c>
      <c r="BO137" s="522" t="e">
        <f ca="1">+IF(AND(ISNUMBER(OFFSET('Hygiene Data'!$I$5,0,10*ROW('Hygiene Data'!I131))),'Data Summary'!ED137="Yes"),OFFSET('Hygiene Data'!$I$5,0,10*ROW('Hygiene Data'!I131)),NA())</f>
        <v>#N/A</v>
      </c>
      <c r="BP137" s="522" t="e">
        <f ca="1">+IF(AND(ISNUMBER(OFFSET('Hygiene Data'!$I$7,0,10*ROW('Hygiene Data'!I131))),'Data Summary'!EE137="Yes"),OFFSET('Hygiene Data'!$I$7,0,10*ROW('Hygiene Data'!I131)),NA())</f>
        <v>#N/A</v>
      </c>
      <c r="BQ137" s="522" t="e">
        <f ca="1">+IF(AND(ISNUMBER(OFFSET('Hygiene Data'!$I$9,0,10*ROW('Hygiene Data'!I131))),'Data Summary'!EF137="Yes"),OFFSET('Hygiene Data'!$I$9,0,10*ROW('Hygiene Data'!I131)),NA())</f>
        <v>#N/A</v>
      </c>
    </row>
    <row r="138" spans="1:69" x14ac:dyDescent="0.25">
      <c r="A138" s="518" t="e">
        <f ca="1">+RIGHT('Data Summary'!A138,LEN('Data Summary'!A138)-9)</f>
        <v>#VALUE!</v>
      </c>
      <c r="B138" s="492" t="str">
        <f ca="1">+IF(ISTEXT('Data Summary'!B138),'Data Summary'!B138,"")</f>
        <v/>
      </c>
      <c r="C138" s="519" t="e">
        <f ca="1">+VALUE('Data Summary'!C138)</f>
        <v>#VALUE!</v>
      </c>
      <c r="D138" s="520" t="e">
        <f ca="1">+IF(AND(ISNUMBER(OFFSET('Water Data'!$D$4,0,10*ROW('Water Data'!D132))),'Data Summary'!BS138="Yes"),100-OFFSET('Water Data'!$D$4,0,10*ROW('Water Data'!D132)),NA())</f>
        <v>#N/A</v>
      </c>
      <c r="E138" s="520" t="e">
        <f ca="1">+IF(AND(ISNUMBER(OFFSET('Water Data'!$D$6,0,10*ROW('Water Data'!D132))),'Data Summary'!BT138="Yes"),OFFSET('Water Data'!$D$6,0,10*ROW('Water Data'!D132)),NA())</f>
        <v>#N/A</v>
      </c>
      <c r="F138" s="520" t="e">
        <f ca="1">+IF(AND(ISNUMBER(OFFSET('Water Data'!$D$9,0,10*ROW('Water Data'!D132))),'Data Summary'!BU138="Yes"),OFFSET('Water Data'!$D$9,0,10*ROW('Water Data'!D132)),NA())</f>
        <v>#N/A</v>
      </c>
      <c r="G138" s="520" t="e">
        <f ca="1">+IF(AND(ISNUMBER(OFFSET('Water Data'!$E$4,0,10*ROW('Water Data'!E132))),'Data Summary'!BV138="Yes"),100-OFFSET('Water Data'!$E$4,0,10*ROW('Water Data'!E132)),NA())</f>
        <v>#N/A</v>
      </c>
      <c r="H138" s="520" t="e">
        <f ca="1">+IF(AND(ISNUMBER(OFFSET('Water Data'!$E$6,0,10*ROW('Water Data'!E132))),'Data Summary'!BW138="Yes"),OFFSET('Water Data'!$E$6,0,10*ROW('Water Data'!E132)),NA())</f>
        <v>#N/A</v>
      </c>
      <c r="I138" s="520" t="e">
        <f ca="1">+IF(AND(ISNUMBER(OFFSET('Water Data'!$E$9,0,10*ROW('Water Data'!E132))),'Data Summary'!BX138="Yes"),OFFSET('Water Data'!$E$9,0,10*ROW('Water Data'!E132)),NA())</f>
        <v>#N/A</v>
      </c>
      <c r="J138" s="520" t="e">
        <f ca="1">+IF(AND(ISNUMBER(OFFSET('Water Data'!$F$4,0,10*ROW('Water Data'!F132))),'Data Summary'!BY138="Yes"),100-OFFSET('Water Data'!$F$4,0,10*ROW('Water Data'!F132)),NA())</f>
        <v>#N/A</v>
      </c>
      <c r="K138" s="520" t="e">
        <f ca="1">+IF(AND(ISNUMBER(OFFSET('Water Data'!$F$6,0,10*ROW('Water Data'!F132))),'Data Summary'!BZ138="Yes"),OFFSET('Water Data'!$F$6,0,10*ROW('Water Data'!F132)),NA())</f>
        <v>#N/A</v>
      </c>
      <c r="L138" s="520" t="e">
        <f ca="1">+IF(AND(ISNUMBER(OFFSET('Water Data'!$F$9,0,10*ROW('Water Data'!F132))),'Data Summary'!CA138="Yes"),OFFSET('Water Data'!$F$9,0,10*ROW('Water Data'!F132)),NA())</f>
        <v>#N/A</v>
      </c>
      <c r="M138" s="520" t="e">
        <f ca="1">+IF(AND(ISNUMBER(OFFSET('Water Data'!$G$4,0,10*ROW('Water Data'!G132))),'Data Summary'!CB138="Yes"),100-OFFSET('Water Data'!$G$4,0,10*ROW('Water Data'!G132)),NA())</f>
        <v>#N/A</v>
      </c>
      <c r="N138" s="520" t="e">
        <f ca="1">+IF(AND(ISNUMBER(OFFSET('Water Data'!$G$6,0,10*ROW('Water Data'!G132))),'Data Summary'!CC138="Yes"),OFFSET('Water Data'!$G$6,0,10*ROW('Water Data'!G132)),NA())</f>
        <v>#N/A</v>
      </c>
      <c r="O138" s="520" t="e">
        <f ca="1">+IF(AND(ISNUMBER(OFFSET('Water Data'!$G$9,0,10*ROW('Water Data'!G132))),'Data Summary'!CD138="Yes"),OFFSET('Water Data'!$G$9,0,10*ROW('Water Data'!G132)),NA())</f>
        <v>#N/A</v>
      </c>
      <c r="P138" s="520" t="e">
        <f ca="1">+IF(AND(ISNUMBER(OFFSET('Water Data'!$H$4,0,10*ROW('Water Data'!H132))),'Data Summary'!CE138="Yes"),100-OFFSET('Water Data'!$H$4,0,10*ROW('Water Data'!H132)),NA())</f>
        <v>#N/A</v>
      </c>
      <c r="Q138" s="520" t="e">
        <f ca="1">+IF(AND(ISNUMBER(OFFSET('Water Data'!$H$6,0,10*ROW('Water Data'!H132))),'Data Summary'!CF138="Yes"),OFFSET('Water Data'!$H$6,0,10*ROW('Water Data'!H132)),NA())</f>
        <v>#N/A</v>
      </c>
      <c r="R138" s="520" t="e">
        <f ca="1">+IF(AND(ISNUMBER(OFFSET('Water Data'!$H$9,0,10*ROW('Water Data'!H132))),'Data Summary'!CG138="Yes"),OFFSET('Water Data'!$H$9,0,10*ROW('Water Data'!H132)),NA())</f>
        <v>#N/A</v>
      </c>
      <c r="S138" s="520" t="e">
        <f ca="1">+IF(AND(ISNUMBER(OFFSET('Water Data'!$I$4,0,10*ROW('Water Data'!I132))),'Data Summary'!CH138="Yes"),100-OFFSET('Water Data'!$I$4,0,10*ROW('Water Data'!I132)),NA())</f>
        <v>#N/A</v>
      </c>
      <c r="T138" s="520" t="e">
        <f ca="1">+IF(AND(ISNUMBER(OFFSET('Water Data'!$I$6,0,10*ROW('Water Data'!I132))),'Data Summary'!CI138="Yes"),OFFSET('Water Data'!$I$6,0,10*ROW('Water Data'!I132)),NA())</f>
        <v>#N/A</v>
      </c>
      <c r="U138" s="520" t="e">
        <f ca="1">+IF(AND(ISNUMBER(OFFSET('Water Data'!$I$9,0,10*ROW('Water Data'!I132))),'Data Summary'!CJ138="Yes"),OFFSET('Water Data'!$I$9,0,10*ROW('Water Data'!I132)),NA())</f>
        <v>#N/A</v>
      </c>
      <c r="V138" s="521" t="e">
        <f ca="1">+IF(AND(ISNUMBER(OFFSET('Sanitation Data'!$D$4,0,10*ROW('Sanitation Data'!D132))),'Data Summary'!CK138="Yes"),100-OFFSET('Sanitation Data'!$D$4,0,10*ROW('Sanitation Data'!D132)),NA())</f>
        <v>#N/A</v>
      </c>
      <c r="W138" s="521" t="e">
        <f ca="1">+IF(AND(ISNUMBER(OFFSET('Sanitation Data'!$D$6,0,10*ROW('Sanitation Data'!D132))),'Data Summary'!CL138="Yes"),OFFSET('Sanitation Data'!$D$6,0,10*ROW('Sanitation Data'!D132)),NA())</f>
        <v>#N/A</v>
      </c>
      <c r="X138" s="521" t="e">
        <f ca="1">+IF(AND(ISNUMBER(OFFSET('Sanitation Data'!$D$10,0,10*ROW('Sanitation Data'!D132))),'Data Summary'!CM138="Yes"),OFFSET('Sanitation Data'!$D$10,0,10*ROW('Sanitation Data'!D132)),NA())</f>
        <v>#N/A</v>
      </c>
      <c r="Y138" s="521" t="e">
        <f ca="1">+IF(AND(ISNUMBER(OFFSET('Sanitation Data'!$D$11,0,10*ROW('Sanitation Data'!D132))),'Data Summary'!CN138="Yes"),OFFSET('Sanitation Data'!$D$11,0,10*ROW('Sanitation Data'!D132)),NA())</f>
        <v>#N/A</v>
      </c>
      <c r="Z138" s="521" t="e">
        <f ca="1">+IF(AND(ISNUMBER(OFFSET('Sanitation Data'!$D$12,0,10*ROW('Sanitation Data'!D132))),'Data Summary'!CO138="Yes"),OFFSET('Sanitation Data'!$D$12,0,10*ROW('Sanitation Data'!D132)),NA())</f>
        <v>#N/A</v>
      </c>
      <c r="AA138" s="521" t="e">
        <f ca="1">+IF(AND(ISNUMBER(OFFSET('Sanitation Data'!$E$4,0,10*ROW('Sanitation Data'!E132))),'Data Summary'!CP138="Yes"),100-OFFSET('Sanitation Data'!$E$4,0,10*ROW('Sanitation Data'!E132)),NA())</f>
        <v>#N/A</v>
      </c>
      <c r="AB138" s="521" t="e">
        <f ca="1">+IF(AND(ISNUMBER(OFFSET('Sanitation Data'!$E$6,0,10*ROW('Sanitation Data'!E132))),'Data Summary'!CQ138="Yes"),OFFSET('Sanitation Data'!$E$6,0,10*ROW('Sanitation Data'!E132)),NA())</f>
        <v>#N/A</v>
      </c>
      <c r="AC138" s="521" t="e">
        <f ca="1">+IF(AND(ISNUMBER(OFFSET('Sanitation Data'!$E$10,0,10*ROW('Sanitation Data'!E132))),'Data Summary'!CR138="Yes"),OFFSET('Sanitation Data'!$E$10,0,10*ROW('Sanitation Data'!E132)),NA())</f>
        <v>#N/A</v>
      </c>
      <c r="AD138" s="521" t="e">
        <f ca="1">+IF(AND(ISNUMBER(OFFSET('Sanitation Data'!$E$11,0,10*ROW('Sanitation Data'!E132))),'Data Summary'!CS138="Yes"),OFFSET('Sanitation Data'!$E$11,0,10*ROW('Sanitation Data'!E132)),NA())</f>
        <v>#N/A</v>
      </c>
      <c r="AE138" s="521" t="e">
        <f ca="1">+IF(AND(ISNUMBER(OFFSET('Sanitation Data'!$E$12,0,10*ROW('Sanitation Data'!E132))),'Data Summary'!CT138="Yes"),OFFSET('Sanitation Data'!$E$12,0,10*ROW('Sanitation Data'!E132)),NA())</f>
        <v>#N/A</v>
      </c>
      <c r="AF138" s="521" t="e">
        <f ca="1">+IF(AND(ISNUMBER(OFFSET('Sanitation Data'!$F$4,0,10*ROW('Sanitation Data'!F132))),'Data Summary'!CU138="Yes"),100-OFFSET('Sanitation Data'!$F$4,0,10*ROW('Sanitation Data'!F132)),NA())</f>
        <v>#N/A</v>
      </c>
      <c r="AG138" s="521" t="e">
        <f ca="1">+IF(AND(ISNUMBER(OFFSET('Sanitation Data'!$F$6,0,10*ROW('Sanitation Data'!F132))),'Data Summary'!CV138="Yes"),OFFSET('Sanitation Data'!$F$6,0,10*ROW('Sanitation Data'!F132)),NA())</f>
        <v>#N/A</v>
      </c>
      <c r="AH138" s="521" t="e">
        <f ca="1">+IF(AND(ISNUMBER(OFFSET('Sanitation Data'!$F$10,0,10*ROW('Sanitation Data'!F132))),'Data Summary'!CW138="Yes"),OFFSET('Sanitation Data'!$F$10,0,10*ROW('Sanitation Data'!F132)),NA())</f>
        <v>#N/A</v>
      </c>
      <c r="AI138" s="521" t="e">
        <f ca="1">+IF(AND(ISNUMBER(OFFSET('Sanitation Data'!$F$11,0,10*ROW('Sanitation Data'!F132))),'Data Summary'!CX138="Yes"),OFFSET('Sanitation Data'!$F$11,0,10*ROW('Sanitation Data'!F132)),NA())</f>
        <v>#N/A</v>
      </c>
      <c r="AJ138" s="521" t="e">
        <f ca="1">+IF(AND(ISNUMBER(OFFSET('Sanitation Data'!$F$12,0,10*ROW('Sanitation Data'!F132))),'Data Summary'!CY138="Yes"),OFFSET('Sanitation Data'!$F$12,0,10*ROW('Sanitation Data'!F132)),NA())</f>
        <v>#N/A</v>
      </c>
      <c r="AK138" s="521" t="e">
        <f ca="1">+IF(AND(ISNUMBER(OFFSET('Sanitation Data'!$G$4,0,10*ROW('Sanitation Data'!G132))),'Data Summary'!CZ138="Yes"),100-OFFSET('Sanitation Data'!$G$4,0,10*ROW('Sanitation Data'!G132)),NA())</f>
        <v>#N/A</v>
      </c>
      <c r="AL138" s="521" t="e">
        <f ca="1">+IF(AND(ISNUMBER(OFFSET('Sanitation Data'!$G$6,0,10*ROW('Sanitation Data'!G132))),'Data Summary'!DA138="Yes"),OFFSET('Sanitation Data'!$G$6,0,10*ROW('Sanitation Data'!G132)),NA())</f>
        <v>#N/A</v>
      </c>
      <c r="AM138" s="521" t="e">
        <f ca="1">+IF(AND(ISNUMBER(OFFSET('Sanitation Data'!$G$10,0,10*ROW('Sanitation Data'!G132))),'Data Summary'!DB138="Yes"),OFFSET('Sanitation Data'!$G$10,0,10*ROW('Sanitation Data'!G132)),NA())</f>
        <v>#N/A</v>
      </c>
      <c r="AN138" s="521" t="e">
        <f ca="1">+IF(AND(ISNUMBER(OFFSET('Sanitation Data'!$G$11,0,10*ROW('Sanitation Data'!G132))),'Data Summary'!DC138="Yes"),OFFSET('Sanitation Data'!$G$11,0,10*ROW('Sanitation Data'!G132)),NA())</f>
        <v>#N/A</v>
      </c>
      <c r="AO138" s="521" t="e">
        <f ca="1">+IF(AND(ISNUMBER(OFFSET('Sanitation Data'!$G$12,0,10*ROW('Sanitation Data'!G132))),'Data Summary'!DD138="Yes"),OFFSET('Sanitation Data'!$G$12,0,10*ROW('Sanitation Data'!G132)),NA())</f>
        <v>#N/A</v>
      </c>
      <c r="AP138" s="521" t="e">
        <f ca="1">+IF(AND(ISNUMBER(OFFSET('Sanitation Data'!$H$4,0,10*ROW('Sanitation Data'!H132))),'Data Summary'!DE138="Yes"),100-OFFSET('Sanitation Data'!$H$4,0,10*ROW('Sanitation Data'!H132)),NA())</f>
        <v>#N/A</v>
      </c>
      <c r="AQ138" s="521" t="e">
        <f ca="1">+IF(AND(ISNUMBER(OFFSET('Sanitation Data'!$H$6,0,10*ROW('Sanitation Data'!H132))),'Data Summary'!DF138="Yes"),OFFSET('Sanitation Data'!$H$6,0,10*ROW('Sanitation Data'!H132)),NA())</f>
        <v>#N/A</v>
      </c>
      <c r="AR138" s="521" t="e">
        <f ca="1">+IF(AND(ISNUMBER(OFFSET('Sanitation Data'!$H$10,0,10*ROW('Sanitation Data'!H132))),'Data Summary'!DG138="Yes"),OFFSET('Sanitation Data'!$H$10,0,10*ROW('Sanitation Data'!H132)),NA())</f>
        <v>#N/A</v>
      </c>
      <c r="AS138" s="521" t="e">
        <f ca="1">+IF(AND(ISNUMBER(OFFSET('Sanitation Data'!$H$11,0,10*ROW('Sanitation Data'!H132))),'Data Summary'!DH138="Yes"),OFFSET('Sanitation Data'!$H$11,0,10*ROW('Sanitation Data'!H132)),NA())</f>
        <v>#N/A</v>
      </c>
      <c r="AT138" s="521" t="e">
        <f ca="1">+IF(AND(ISNUMBER(OFFSET('Sanitation Data'!$H$12,0,10*ROW('Sanitation Data'!H132))),'Data Summary'!DI138="Yes"),OFFSET('Sanitation Data'!$H$12,0,10*ROW('Sanitation Data'!H132)),NA())</f>
        <v>#N/A</v>
      </c>
      <c r="AU138" s="521" t="e">
        <f ca="1">+IF(AND(ISNUMBER(OFFSET('Sanitation Data'!$I$4,0,10*ROW('Sanitation Data'!I132))),'Data Summary'!DJ138="Yes"),100-OFFSET('Sanitation Data'!$I$4,0,10*ROW('Sanitation Data'!I132)),NA())</f>
        <v>#N/A</v>
      </c>
      <c r="AV138" s="521" t="e">
        <f ca="1">+IF(AND(ISNUMBER(OFFSET('Sanitation Data'!$I$6,0,10*ROW('Sanitation Data'!I132))),'Data Summary'!DK138="Yes"),OFFSET('Sanitation Data'!$I$6,0,10*ROW('Sanitation Data'!I132)),NA())</f>
        <v>#N/A</v>
      </c>
      <c r="AW138" s="521" t="e">
        <f ca="1">+IF(AND(ISNUMBER(OFFSET('Sanitation Data'!$I$10,0,10*ROW('Sanitation Data'!I132))),'Data Summary'!DL138="Yes"),OFFSET('Sanitation Data'!$I$10,0,10*ROW('Sanitation Data'!I132)),NA())</f>
        <v>#N/A</v>
      </c>
      <c r="AX138" s="521" t="e">
        <f ca="1">+IF(AND(ISNUMBER(OFFSET('Sanitation Data'!$I$11,0,10*ROW('Sanitation Data'!I132))),'Data Summary'!DM138="Yes"),OFFSET('Sanitation Data'!$I$11,0,10*ROW('Sanitation Data'!I132)),NA())</f>
        <v>#N/A</v>
      </c>
      <c r="AY138" s="521" t="e">
        <f ca="1">+IF(AND(ISNUMBER(OFFSET('Sanitation Data'!$I$12,0,10*ROW('Sanitation Data'!I132))),'Data Summary'!DN138="Yes"),OFFSET('Sanitation Data'!$I$12,0,10*ROW('Sanitation Data'!I132)),NA())</f>
        <v>#N/A</v>
      </c>
      <c r="AZ138" s="522" t="e">
        <f ca="1">+IF(AND(ISNUMBER(OFFSET('Hygiene Data'!$D$5,0,10*ROW('Hygiene Data'!D132))),'Data Summary'!DO138="Yes"),OFFSET('Hygiene Data'!$D$5,0,10*ROW('Hygiene Data'!D132)),NA())</f>
        <v>#N/A</v>
      </c>
      <c r="BA138" s="522" t="e">
        <f ca="1">+IF(AND(ISNUMBER(OFFSET('Hygiene Data'!$D$7,0,10*ROW('Hygiene Data'!D132))),'Data Summary'!DP138="Yes"),OFFSET('Hygiene Data'!$D$7,0,10*ROW('Hygiene Data'!D132)),NA())</f>
        <v>#N/A</v>
      </c>
      <c r="BB138" s="522" t="e">
        <f ca="1">+IF(AND(ISNUMBER(OFFSET('Hygiene Data'!$D$9,0,10*ROW('Hygiene Data'!D132))),'Data Summary'!DQ138="Yes"),OFFSET('Hygiene Data'!$D$9,0,10*ROW('Hygiene Data'!D132)),NA())</f>
        <v>#N/A</v>
      </c>
      <c r="BC138" s="522" t="e">
        <f ca="1">+IF(AND(ISNUMBER(OFFSET('Hygiene Data'!$E$5,0,10*ROW('Hygiene Data'!E132))),'Data Summary'!DR138="Yes"),OFFSET('Hygiene Data'!$E$5,0,10*ROW('Hygiene Data'!E132)),NA())</f>
        <v>#N/A</v>
      </c>
      <c r="BD138" s="522" t="e">
        <f ca="1">+IF(AND(ISNUMBER(OFFSET('Hygiene Data'!$E$7,0,10*ROW('Hygiene Data'!E132))),'Data Summary'!DS138="Yes"),OFFSET('Hygiene Data'!$E$7,0,10*ROW('Hygiene Data'!E132)),NA())</f>
        <v>#N/A</v>
      </c>
      <c r="BE138" s="522" t="e">
        <f ca="1">+IF(AND(ISNUMBER(OFFSET('Hygiene Data'!$E$9,0,10*ROW('Hygiene Data'!E132))),'Data Summary'!DT138="Yes"),OFFSET('Hygiene Data'!$E$9,0,10*ROW('Hygiene Data'!E132)),NA())</f>
        <v>#N/A</v>
      </c>
      <c r="BF138" s="522" t="e">
        <f ca="1">+IF(AND(ISNUMBER(OFFSET('Hygiene Data'!$F$5,0,10*ROW('Hygiene Data'!F132))),'Data Summary'!DU138="Yes"),OFFSET('Hygiene Data'!$F$5,0,10*ROW('Hygiene Data'!F132)),NA())</f>
        <v>#N/A</v>
      </c>
      <c r="BG138" s="522" t="e">
        <f ca="1">+IF(AND(ISNUMBER(OFFSET('Hygiene Data'!$F$7,0,10*ROW('Hygiene Data'!F132))),'Data Summary'!DV138="Yes"),OFFSET('Hygiene Data'!$F$7,0,10*ROW('Hygiene Data'!F132)),NA())</f>
        <v>#N/A</v>
      </c>
      <c r="BH138" s="522" t="e">
        <f ca="1">+IF(AND(ISNUMBER(OFFSET('Hygiene Data'!$F$9,0,10*ROW('Hygiene Data'!F132))),'Data Summary'!DW138="Yes"),OFFSET('Hygiene Data'!$F$9,0,10*ROW('Hygiene Data'!F132)),NA())</f>
        <v>#N/A</v>
      </c>
      <c r="BI138" s="522" t="e">
        <f ca="1">+IF(AND(ISNUMBER(OFFSET('Hygiene Data'!$G$5,0,10*ROW('Hygiene Data'!G132))),'Data Summary'!DX138="Yes"),OFFSET('Hygiene Data'!$G$5,0,10*ROW('Hygiene Data'!G132)),NA())</f>
        <v>#N/A</v>
      </c>
      <c r="BJ138" s="522" t="e">
        <f ca="1">+IF(AND(ISNUMBER(OFFSET('Hygiene Data'!$G$7,0,10*ROW('Hygiene Data'!G132))),'Data Summary'!DY138="Yes"),OFFSET('Hygiene Data'!$G$7,0,10*ROW('Hygiene Data'!G132)),NA())</f>
        <v>#N/A</v>
      </c>
      <c r="BK138" s="522" t="e">
        <f ca="1">+IF(AND(ISNUMBER(OFFSET('Hygiene Data'!$G$9,0,10*ROW('Hygiene Data'!G132))),'Data Summary'!DZ138="Yes"),OFFSET('Hygiene Data'!$G$9,0,10*ROW('Hygiene Data'!G132)),NA())</f>
        <v>#N/A</v>
      </c>
      <c r="BL138" s="522" t="e">
        <f ca="1">+IF(AND(ISNUMBER(OFFSET('Hygiene Data'!$H$5,0,10*ROW('Hygiene Data'!H132))),'Data Summary'!EA138="Yes"),OFFSET('Hygiene Data'!$H$5,0,10*ROW('Hygiene Data'!H132)),NA())</f>
        <v>#N/A</v>
      </c>
      <c r="BM138" s="522" t="e">
        <f ca="1">+IF(AND(ISNUMBER(OFFSET('Hygiene Data'!$H$7,0,10*ROW('Hygiene Data'!H132))),'Data Summary'!EB138="Yes"),OFFSET('Hygiene Data'!$H$7,0,10*ROW('Hygiene Data'!H132)),NA())</f>
        <v>#N/A</v>
      </c>
      <c r="BN138" s="522" t="e">
        <f ca="1">+IF(AND(ISNUMBER(OFFSET('Hygiene Data'!$H$9,0,10*ROW('Hygiene Data'!H132))),'Data Summary'!EC138="Yes"),OFFSET('Hygiene Data'!$H$9,0,10*ROW('Hygiene Data'!H132)),NA())</f>
        <v>#N/A</v>
      </c>
      <c r="BO138" s="522" t="e">
        <f ca="1">+IF(AND(ISNUMBER(OFFSET('Hygiene Data'!$I$5,0,10*ROW('Hygiene Data'!I132))),'Data Summary'!ED138="Yes"),OFFSET('Hygiene Data'!$I$5,0,10*ROW('Hygiene Data'!I132)),NA())</f>
        <v>#N/A</v>
      </c>
      <c r="BP138" s="522" t="e">
        <f ca="1">+IF(AND(ISNUMBER(OFFSET('Hygiene Data'!$I$7,0,10*ROW('Hygiene Data'!I132))),'Data Summary'!EE138="Yes"),OFFSET('Hygiene Data'!$I$7,0,10*ROW('Hygiene Data'!I132)),NA())</f>
        <v>#N/A</v>
      </c>
      <c r="BQ138" s="522" t="e">
        <f ca="1">+IF(AND(ISNUMBER(OFFSET('Hygiene Data'!$I$9,0,10*ROW('Hygiene Data'!I132))),'Data Summary'!EF138="Yes"),OFFSET('Hygiene Data'!$I$9,0,10*ROW('Hygiene Data'!I132)),NA())</f>
        <v>#N/A</v>
      </c>
    </row>
    <row r="139" spans="1:69" x14ac:dyDescent="0.25">
      <c r="A139" s="518" t="e">
        <f ca="1">+RIGHT('Data Summary'!A139,LEN('Data Summary'!A139)-9)</f>
        <v>#VALUE!</v>
      </c>
      <c r="B139" s="492" t="str">
        <f ca="1">+IF(ISTEXT('Data Summary'!B139),'Data Summary'!B139,"")</f>
        <v/>
      </c>
      <c r="C139" s="519" t="e">
        <f ca="1">+VALUE('Data Summary'!C139)</f>
        <v>#VALUE!</v>
      </c>
      <c r="D139" s="520" t="e">
        <f ca="1">+IF(AND(ISNUMBER(OFFSET('Water Data'!$D$4,0,10*ROW('Water Data'!D133))),'Data Summary'!BS139="Yes"),100-OFFSET('Water Data'!$D$4,0,10*ROW('Water Data'!D133)),NA())</f>
        <v>#N/A</v>
      </c>
      <c r="E139" s="520" t="e">
        <f ca="1">+IF(AND(ISNUMBER(OFFSET('Water Data'!$D$6,0,10*ROW('Water Data'!D133))),'Data Summary'!BT139="Yes"),OFFSET('Water Data'!$D$6,0,10*ROW('Water Data'!D133)),NA())</f>
        <v>#N/A</v>
      </c>
      <c r="F139" s="520" t="e">
        <f ca="1">+IF(AND(ISNUMBER(OFFSET('Water Data'!$D$9,0,10*ROW('Water Data'!D133))),'Data Summary'!BU139="Yes"),OFFSET('Water Data'!$D$9,0,10*ROW('Water Data'!D133)),NA())</f>
        <v>#N/A</v>
      </c>
      <c r="G139" s="520" t="e">
        <f ca="1">+IF(AND(ISNUMBER(OFFSET('Water Data'!$E$4,0,10*ROW('Water Data'!E133))),'Data Summary'!BV139="Yes"),100-OFFSET('Water Data'!$E$4,0,10*ROW('Water Data'!E133)),NA())</f>
        <v>#N/A</v>
      </c>
      <c r="H139" s="520" t="e">
        <f ca="1">+IF(AND(ISNUMBER(OFFSET('Water Data'!$E$6,0,10*ROW('Water Data'!E133))),'Data Summary'!BW139="Yes"),OFFSET('Water Data'!$E$6,0,10*ROW('Water Data'!E133)),NA())</f>
        <v>#N/A</v>
      </c>
      <c r="I139" s="520" t="e">
        <f ca="1">+IF(AND(ISNUMBER(OFFSET('Water Data'!$E$9,0,10*ROW('Water Data'!E133))),'Data Summary'!BX139="Yes"),OFFSET('Water Data'!$E$9,0,10*ROW('Water Data'!E133)),NA())</f>
        <v>#N/A</v>
      </c>
      <c r="J139" s="520" t="e">
        <f ca="1">+IF(AND(ISNUMBER(OFFSET('Water Data'!$F$4,0,10*ROW('Water Data'!F133))),'Data Summary'!BY139="Yes"),100-OFFSET('Water Data'!$F$4,0,10*ROW('Water Data'!F133)),NA())</f>
        <v>#N/A</v>
      </c>
      <c r="K139" s="520" t="e">
        <f ca="1">+IF(AND(ISNUMBER(OFFSET('Water Data'!$F$6,0,10*ROW('Water Data'!F133))),'Data Summary'!BZ139="Yes"),OFFSET('Water Data'!$F$6,0,10*ROW('Water Data'!F133)),NA())</f>
        <v>#N/A</v>
      </c>
      <c r="L139" s="520" t="e">
        <f ca="1">+IF(AND(ISNUMBER(OFFSET('Water Data'!$F$9,0,10*ROW('Water Data'!F133))),'Data Summary'!CA139="Yes"),OFFSET('Water Data'!$F$9,0,10*ROW('Water Data'!F133)),NA())</f>
        <v>#N/A</v>
      </c>
      <c r="M139" s="520" t="e">
        <f ca="1">+IF(AND(ISNUMBER(OFFSET('Water Data'!$G$4,0,10*ROW('Water Data'!G133))),'Data Summary'!CB139="Yes"),100-OFFSET('Water Data'!$G$4,0,10*ROW('Water Data'!G133)),NA())</f>
        <v>#N/A</v>
      </c>
      <c r="N139" s="520" t="e">
        <f ca="1">+IF(AND(ISNUMBER(OFFSET('Water Data'!$G$6,0,10*ROW('Water Data'!G133))),'Data Summary'!CC139="Yes"),OFFSET('Water Data'!$G$6,0,10*ROW('Water Data'!G133)),NA())</f>
        <v>#N/A</v>
      </c>
      <c r="O139" s="520" t="e">
        <f ca="1">+IF(AND(ISNUMBER(OFFSET('Water Data'!$G$9,0,10*ROW('Water Data'!G133))),'Data Summary'!CD139="Yes"),OFFSET('Water Data'!$G$9,0,10*ROW('Water Data'!G133)),NA())</f>
        <v>#N/A</v>
      </c>
      <c r="P139" s="520" t="e">
        <f ca="1">+IF(AND(ISNUMBER(OFFSET('Water Data'!$H$4,0,10*ROW('Water Data'!H133))),'Data Summary'!CE139="Yes"),100-OFFSET('Water Data'!$H$4,0,10*ROW('Water Data'!H133)),NA())</f>
        <v>#N/A</v>
      </c>
      <c r="Q139" s="520" t="e">
        <f ca="1">+IF(AND(ISNUMBER(OFFSET('Water Data'!$H$6,0,10*ROW('Water Data'!H133))),'Data Summary'!CF139="Yes"),OFFSET('Water Data'!$H$6,0,10*ROW('Water Data'!H133)),NA())</f>
        <v>#N/A</v>
      </c>
      <c r="R139" s="520" t="e">
        <f ca="1">+IF(AND(ISNUMBER(OFFSET('Water Data'!$H$9,0,10*ROW('Water Data'!H133))),'Data Summary'!CG139="Yes"),OFFSET('Water Data'!$H$9,0,10*ROW('Water Data'!H133)),NA())</f>
        <v>#N/A</v>
      </c>
      <c r="S139" s="520" t="e">
        <f ca="1">+IF(AND(ISNUMBER(OFFSET('Water Data'!$I$4,0,10*ROW('Water Data'!I133))),'Data Summary'!CH139="Yes"),100-OFFSET('Water Data'!$I$4,0,10*ROW('Water Data'!I133)),NA())</f>
        <v>#N/A</v>
      </c>
      <c r="T139" s="520" t="e">
        <f ca="1">+IF(AND(ISNUMBER(OFFSET('Water Data'!$I$6,0,10*ROW('Water Data'!I133))),'Data Summary'!CI139="Yes"),OFFSET('Water Data'!$I$6,0,10*ROW('Water Data'!I133)),NA())</f>
        <v>#N/A</v>
      </c>
      <c r="U139" s="520" t="e">
        <f ca="1">+IF(AND(ISNUMBER(OFFSET('Water Data'!$I$9,0,10*ROW('Water Data'!I133))),'Data Summary'!CJ139="Yes"),OFFSET('Water Data'!$I$9,0,10*ROW('Water Data'!I133)),NA())</f>
        <v>#N/A</v>
      </c>
      <c r="V139" s="521" t="e">
        <f ca="1">+IF(AND(ISNUMBER(OFFSET('Sanitation Data'!$D$4,0,10*ROW('Sanitation Data'!D133))),'Data Summary'!CK139="Yes"),100-OFFSET('Sanitation Data'!$D$4,0,10*ROW('Sanitation Data'!D133)),NA())</f>
        <v>#N/A</v>
      </c>
      <c r="W139" s="521" t="e">
        <f ca="1">+IF(AND(ISNUMBER(OFFSET('Sanitation Data'!$D$6,0,10*ROW('Sanitation Data'!D133))),'Data Summary'!CL139="Yes"),OFFSET('Sanitation Data'!$D$6,0,10*ROW('Sanitation Data'!D133)),NA())</f>
        <v>#N/A</v>
      </c>
      <c r="X139" s="521" t="e">
        <f ca="1">+IF(AND(ISNUMBER(OFFSET('Sanitation Data'!$D$10,0,10*ROW('Sanitation Data'!D133))),'Data Summary'!CM139="Yes"),OFFSET('Sanitation Data'!$D$10,0,10*ROW('Sanitation Data'!D133)),NA())</f>
        <v>#N/A</v>
      </c>
      <c r="Y139" s="521" t="e">
        <f ca="1">+IF(AND(ISNUMBER(OFFSET('Sanitation Data'!$D$11,0,10*ROW('Sanitation Data'!D133))),'Data Summary'!CN139="Yes"),OFFSET('Sanitation Data'!$D$11,0,10*ROW('Sanitation Data'!D133)),NA())</f>
        <v>#N/A</v>
      </c>
      <c r="Z139" s="521" t="e">
        <f ca="1">+IF(AND(ISNUMBER(OFFSET('Sanitation Data'!$D$12,0,10*ROW('Sanitation Data'!D133))),'Data Summary'!CO139="Yes"),OFFSET('Sanitation Data'!$D$12,0,10*ROW('Sanitation Data'!D133)),NA())</f>
        <v>#N/A</v>
      </c>
      <c r="AA139" s="521" t="e">
        <f ca="1">+IF(AND(ISNUMBER(OFFSET('Sanitation Data'!$E$4,0,10*ROW('Sanitation Data'!E133))),'Data Summary'!CP139="Yes"),100-OFFSET('Sanitation Data'!$E$4,0,10*ROW('Sanitation Data'!E133)),NA())</f>
        <v>#N/A</v>
      </c>
      <c r="AB139" s="521" t="e">
        <f ca="1">+IF(AND(ISNUMBER(OFFSET('Sanitation Data'!$E$6,0,10*ROW('Sanitation Data'!E133))),'Data Summary'!CQ139="Yes"),OFFSET('Sanitation Data'!$E$6,0,10*ROW('Sanitation Data'!E133)),NA())</f>
        <v>#N/A</v>
      </c>
      <c r="AC139" s="521" t="e">
        <f ca="1">+IF(AND(ISNUMBER(OFFSET('Sanitation Data'!$E$10,0,10*ROW('Sanitation Data'!E133))),'Data Summary'!CR139="Yes"),OFFSET('Sanitation Data'!$E$10,0,10*ROW('Sanitation Data'!E133)),NA())</f>
        <v>#N/A</v>
      </c>
      <c r="AD139" s="521" t="e">
        <f ca="1">+IF(AND(ISNUMBER(OFFSET('Sanitation Data'!$E$11,0,10*ROW('Sanitation Data'!E133))),'Data Summary'!CS139="Yes"),OFFSET('Sanitation Data'!$E$11,0,10*ROW('Sanitation Data'!E133)),NA())</f>
        <v>#N/A</v>
      </c>
      <c r="AE139" s="521" t="e">
        <f ca="1">+IF(AND(ISNUMBER(OFFSET('Sanitation Data'!$E$12,0,10*ROW('Sanitation Data'!E133))),'Data Summary'!CT139="Yes"),OFFSET('Sanitation Data'!$E$12,0,10*ROW('Sanitation Data'!E133)),NA())</f>
        <v>#N/A</v>
      </c>
      <c r="AF139" s="521" t="e">
        <f ca="1">+IF(AND(ISNUMBER(OFFSET('Sanitation Data'!$F$4,0,10*ROW('Sanitation Data'!F133))),'Data Summary'!CU139="Yes"),100-OFFSET('Sanitation Data'!$F$4,0,10*ROW('Sanitation Data'!F133)),NA())</f>
        <v>#N/A</v>
      </c>
      <c r="AG139" s="521" t="e">
        <f ca="1">+IF(AND(ISNUMBER(OFFSET('Sanitation Data'!$F$6,0,10*ROW('Sanitation Data'!F133))),'Data Summary'!CV139="Yes"),OFFSET('Sanitation Data'!$F$6,0,10*ROW('Sanitation Data'!F133)),NA())</f>
        <v>#N/A</v>
      </c>
      <c r="AH139" s="521" t="e">
        <f ca="1">+IF(AND(ISNUMBER(OFFSET('Sanitation Data'!$F$10,0,10*ROW('Sanitation Data'!F133))),'Data Summary'!CW139="Yes"),OFFSET('Sanitation Data'!$F$10,0,10*ROW('Sanitation Data'!F133)),NA())</f>
        <v>#N/A</v>
      </c>
      <c r="AI139" s="521" t="e">
        <f ca="1">+IF(AND(ISNUMBER(OFFSET('Sanitation Data'!$F$11,0,10*ROW('Sanitation Data'!F133))),'Data Summary'!CX139="Yes"),OFFSET('Sanitation Data'!$F$11,0,10*ROW('Sanitation Data'!F133)),NA())</f>
        <v>#N/A</v>
      </c>
      <c r="AJ139" s="521" t="e">
        <f ca="1">+IF(AND(ISNUMBER(OFFSET('Sanitation Data'!$F$12,0,10*ROW('Sanitation Data'!F133))),'Data Summary'!CY139="Yes"),OFFSET('Sanitation Data'!$F$12,0,10*ROW('Sanitation Data'!F133)),NA())</f>
        <v>#N/A</v>
      </c>
      <c r="AK139" s="521" t="e">
        <f ca="1">+IF(AND(ISNUMBER(OFFSET('Sanitation Data'!$G$4,0,10*ROW('Sanitation Data'!G133))),'Data Summary'!CZ139="Yes"),100-OFFSET('Sanitation Data'!$G$4,0,10*ROW('Sanitation Data'!G133)),NA())</f>
        <v>#N/A</v>
      </c>
      <c r="AL139" s="521" t="e">
        <f ca="1">+IF(AND(ISNUMBER(OFFSET('Sanitation Data'!$G$6,0,10*ROW('Sanitation Data'!G133))),'Data Summary'!DA139="Yes"),OFFSET('Sanitation Data'!$G$6,0,10*ROW('Sanitation Data'!G133)),NA())</f>
        <v>#N/A</v>
      </c>
      <c r="AM139" s="521" t="e">
        <f ca="1">+IF(AND(ISNUMBER(OFFSET('Sanitation Data'!$G$10,0,10*ROW('Sanitation Data'!G133))),'Data Summary'!DB139="Yes"),OFFSET('Sanitation Data'!$G$10,0,10*ROW('Sanitation Data'!G133)),NA())</f>
        <v>#N/A</v>
      </c>
      <c r="AN139" s="521" t="e">
        <f ca="1">+IF(AND(ISNUMBER(OFFSET('Sanitation Data'!$G$11,0,10*ROW('Sanitation Data'!G133))),'Data Summary'!DC139="Yes"),OFFSET('Sanitation Data'!$G$11,0,10*ROW('Sanitation Data'!G133)),NA())</f>
        <v>#N/A</v>
      </c>
      <c r="AO139" s="521" t="e">
        <f ca="1">+IF(AND(ISNUMBER(OFFSET('Sanitation Data'!$G$12,0,10*ROW('Sanitation Data'!G133))),'Data Summary'!DD139="Yes"),OFFSET('Sanitation Data'!$G$12,0,10*ROW('Sanitation Data'!G133)),NA())</f>
        <v>#N/A</v>
      </c>
      <c r="AP139" s="521" t="e">
        <f ca="1">+IF(AND(ISNUMBER(OFFSET('Sanitation Data'!$H$4,0,10*ROW('Sanitation Data'!H133))),'Data Summary'!DE139="Yes"),100-OFFSET('Sanitation Data'!$H$4,0,10*ROW('Sanitation Data'!H133)),NA())</f>
        <v>#N/A</v>
      </c>
      <c r="AQ139" s="521" t="e">
        <f ca="1">+IF(AND(ISNUMBER(OFFSET('Sanitation Data'!$H$6,0,10*ROW('Sanitation Data'!H133))),'Data Summary'!DF139="Yes"),OFFSET('Sanitation Data'!$H$6,0,10*ROW('Sanitation Data'!H133)),NA())</f>
        <v>#N/A</v>
      </c>
      <c r="AR139" s="521" t="e">
        <f ca="1">+IF(AND(ISNUMBER(OFFSET('Sanitation Data'!$H$10,0,10*ROW('Sanitation Data'!H133))),'Data Summary'!DG139="Yes"),OFFSET('Sanitation Data'!$H$10,0,10*ROW('Sanitation Data'!H133)),NA())</f>
        <v>#N/A</v>
      </c>
      <c r="AS139" s="521" t="e">
        <f ca="1">+IF(AND(ISNUMBER(OFFSET('Sanitation Data'!$H$11,0,10*ROW('Sanitation Data'!H133))),'Data Summary'!DH139="Yes"),OFFSET('Sanitation Data'!$H$11,0,10*ROW('Sanitation Data'!H133)),NA())</f>
        <v>#N/A</v>
      </c>
      <c r="AT139" s="521" t="e">
        <f ca="1">+IF(AND(ISNUMBER(OFFSET('Sanitation Data'!$H$12,0,10*ROW('Sanitation Data'!H133))),'Data Summary'!DI139="Yes"),OFFSET('Sanitation Data'!$H$12,0,10*ROW('Sanitation Data'!H133)),NA())</f>
        <v>#N/A</v>
      </c>
      <c r="AU139" s="521" t="e">
        <f ca="1">+IF(AND(ISNUMBER(OFFSET('Sanitation Data'!$I$4,0,10*ROW('Sanitation Data'!I133))),'Data Summary'!DJ139="Yes"),100-OFFSET('Sanitation Data'!$I$4,0,10*ROW('Sanitation Data'!I133)),NA())</f>
        <v>#N/A</v>
      </c>
      <c r="AV139" s="521" t="e">
        <f ca="1">+IF(AND(ISNUMBER(OFFSET('Sanitation Data'!$I$6,0,10*ROW('Sanitation Data'!I133))),'Data Summary'!DK139="Yes"),OFFSET('Sanitation Data'!$I$6,0,10*ROW('Sanitation Data'!I133)),NA())</f>
        <v>#N/A</v>
      </c>
      <c r="AW139" s="521" t="e">
        <f ca="1">+IF(AND(ISNUMBER(OFFSET('Sanitation Data'!$I$10,0,10*ROW('Sanitation Data'!I133))),'Data Summary'!DL139="Yes"),OFFSET('Sanitation Data'!$I$10,0,10*ROW('Sanitation Data'!I133)),NA())</f>
        <v>#N/A</v>
      </c>
      <c r="AX139" s="521" t="e">
        <f ca="1">+IF(AND(ISNUMBER(OFFSET('Sanitation Data'!$I$11,0,10*ROW('Sanitation Data'!I133))),'Data Summary'!DM139="Yes"),OFFSET('Sanitation Data'!$I$11,0,10*ROW('Sanitation Data'!I133)),NA())</f>
        <v>#N/A</v>
      </c>
      <c r="AY139" s="521" t="e">
        <f ca="1">+IF(AND(ISNUMBER(OFFSET('Sanitation Data'!$I$12,0,10*ROW('Sanitation Data'!I133))),'Data Summary'!DN139="Yes"),OFFSET('Sanitation Data'!$I$12,0,10*ROW('Sanitation Data'!I133)),NA())</f>
        <v>#N/A</v>
      </c>
      <c r="AZ139" s="522" t="e">
        <f ca="1">+IF(AND(ISNUMBER(OFFSET('Hygiene Data'!$D$5,0,10*ROW('Hygiene Data'!D133))),'Data Summary'!DO139="Yes"),OFFSET('Hygiene Data'!$D$5,0,10*ROW('Hygiene Data'!D133)),NA())</f>
        <v>#N/A</v>
      </c>
      <c r="BA139" s="522" t="e">
        <f ca="1">+IF(AND(ISNUMBER(OFFSET('Hygiene Data'!$D$7,0,10*ROW('Hygiene Data'!D133))),'Data Summary'!DP139="Yes"),OFFSET('Hygiene Data'!$D$7,0,10*ROW('Hygiene Data'!D133)),NA())</f>
        <v>#N/A</v>
      </c>
      <c r="BB139" s="522" t="e">
        <f ca="1">+IF(AND(ISNUMBER(OFFSET('Hygiene Data'!$D$9,0,10*ROW('Hygiene Data'!D133))),'Data Summary'!DQ139="Yes"),OFFSET('Hygiene Data'!$D$9,0,10*ROW('Hygiene Data'!D133)),NA())</f>
        <v>#N/A</v>
      </c>
      <c r="BC139" s="522" t="e">
        <f ca="1">+IF(AND(ISNUMBER(OFFSET('Hygiene Data'!$E$5,0,10*ROW('Hygiene Data'!E133))),'Data Summary'!DR139="Yes"),OFFSET('Hygiene Data'!$E$5,0,10*ROW('Hygiene Data'!E133)),NA())</f>
        <v>#N/A</v>
      </c>
      <c r="BD139" s="522" t="e">
        <f ca="1">+IF(AND(ISNUMBER(OFFSET('Hygiene Data'!$E$7,0,10*ROW('Hygiene Data'!E133))),'Data Summary'!DS139="Yes"),OFFSET('Hygiene Data'!$E$7,0,10*ROW('Hygiene Data'!E133)),NA())</f>
        <v>#N/A</v>
      </c>
      <c r="BE139" s="522" t="e">
        <f ca="1">+IF(AND(ISNUMBER(OFFSET('Hygiene Data'!$E$9,0,10*ROW('Hygiene Data'!E133))),'Data Summary'!DT139="Yes"),OFFSET('Hygiene Data'!$E$9,0,10*ROW('Hygiene Data'!E133)),NA())</f>
        <v>#N/A</v>
      </c>
      <c r="BF139" s="522" t="e">
        <f ca="1">+IF(AND(ISNUMBER(OFFSET('Hygiene Data'!$F$5,0,10*ROW('Hygiene Data'!F133))),'Data Summary'!DU139="Yes"),OFFSET('Hygiene Data'!$F$5,0,10*ROW('Hygiene Data'!F133)),NA())</f>
        <v>#N/A</v>
      </c>
      <c r="BG139" s="522" t="e">
        <f ca="1">+IF(AND(ISNUMBER(OFFSET('Hygiene Data'!$F$7,0,10*ROW('Hygiene Data'!F133))),'Data Summary'!DV139="Yes"),OFFSET('Hygiene Data'!$F$7,0,10*ROW('Hygiene Data'!F133)),NA())</f>
        <v>#N/A</v>
      </c>
      <c r="BH139" s="522" t="e">
        <f ca="1">+IF(AND(ISNUMBER(OFFSET('Hygiene Data'!$F$9,0,10*ROW('Hygiene Data'!F133))),'Data Summary'!DW139="Yes"),OFFSET('Hygiene Data'!$F$9,0,10*ROW('Hygiene Data'!F133)),NA())</f>
        <v>#N/A</v>
      </c>
      <c r="BI139" s="522" t="e">
        <f ca="1">+IF(AND(ISNUMBER(OFFSET('Hygiene Data'!$G$5,0,10*ROW('Hygiene Data'!G133))),'Data Summary'!DX139="Yes"),OFFSET('Hygiene Data'!$G$5,0,10*ROW('Hygiene Data'!G133)),NA())</f>
        <v>#N/A</v>
      </c>
      <c r="BJ139" s="522" t="e">
        <f ca="1">+IF(AND(ISNUMBER(OFFSET('Hygiene Data'!$G$7,0,10*ROW('Hygiene Data'!G133))),'Data Summary'!DY139="Yes"),OFFSET('Hygiene Data'!$G$7,0,10*ROW('Hygiene Data'!G133)),NA())</f>
        <v>#N/A</v>
      </c>
      <c r="BK139" s="522" t="e">
        <f ca="1">+IF(AND(ISNUMBER(OFFSET('Hygiene Data'!$G$9,0,10*ROW('Hygiene Data'!G133))),'Data Summary'!DZ139="Yes"),OFFSET('Hygiene Data'!$G$9,0,10*ROW('Hygiene Data'!G133)),NA())</f>
        <v>#N/A</v>
      </c>
      <c r="BL139" s="522" t="e">
        <f ca="1">+IF(AND(ISNUMBER(OFFSET('Hygiene Data'!$H$5,0,10*ROW('Hygiene Data'!H133))),'Data Summary'!EA139="Yes"),OFFSET('Hygiene Data'!$H$5,0,10*ROW('Hygiene Data'!H133)),NA())</f>
        <v>#N/A</v>
      </c>
      <c r="BM139" s="522" t="e">
        <f ca="1">+IF(AND(ISNUMBER(OFFSET('Hygiene Data'!$H$7,0,10*ROW('Hygiene Data'!H133))),'Data Summary'!EB139="Yes"),OFFSET('Hygiene Data'!$H$7,0,10*ROW('Hygiene Data'!H133)),NA())</f>
        <v>#N/A</v>
      </c>
      <c r="BN139" s="522" t="e">
        <f ca="1">+IF(AND(ISNUMBER(OFFSET('Hygiene Data'!$H$9,0,10*ROW('Hygiene Data'!H133))),'Data Summary'!EC139="Yes"),OFFSET('Hygiene Data'!$H$9,0,10*ROW('Hygiene Data'!H133)),NA())</f>
        <v>#N/A</v>
      </c>
      <c r="BO139" s="522" t="e">
        <f ca="1">+IF(AND(ISNUMBER(OFFSET('Hygiene Data'!$I$5,0,10*ROW('Hygiene Data'!I133))),'Data Summary'!ED139="Yes"),OFFSET('Hygiene Data'!$I$5,0,10*ROW('Hygiene Data'!I133)),NA())</f>
        <v>#N/A</v>
      </c>
      <c r="BP139" s="522" t="e">
        <f ca="1">+IF(AND(ISNUMBER(OFFSET('Hygiene Data'!$I$7,0,10*ROW('Hygiene Data'!I133))),'Data Summary'!EE139="Yes"),OFFSET('Hygiene Data'!$I$7,0,10*ROW('Hygiene Data'!I133)),NA())</f>
        <v>#N/A</v>
      </c>
      <c r="BQ139" s="522" t="e">
        <f ca="1">+IF(AND(ISNUMBER(OFFSET('Hygiene Data'!$I$9,0,10*ROW('Hygiene Data'!I133))),'Data Summary'!EF139="Yes"),OFFSET('Hygiene Data'!$I$9,0,10*ROW('Hygiene Data'!I133)),NA())</f>
        <v>#N/A</v>
      </c>
    </row>
    <row r="140" spans="1:69" x14ac:dyDescent="0.25">
      <c r="A140" s="518" t="e">
        <f ca="1">+RIGHT('Data Summary'!A140,LEN('Data Summary'!A140)-9)</f>
        <v>#VALUE!</v>
      </c>
      <c r="B140" s="492" t="str">
        <f ca="1">+IF(ISTEXT('Data Summary'!B140),'Data Summary'!B140,"")</f>
        <v/>
      </c>
      <c r="C140" s="519" t="e">
        <f ca="1">+VALUE('Data Summary'!C140)</f>
        <v>#VALUE!</v>
      </c>
      <c r="D140" s="520" t="e">
        <f ca="1">+IF(AND(ISNUMBER(OFFSET('Water Data'!$D$4,0,10*ROW('Water Data'!D134))),'Data Summary'!BS140="Yes"),100-OFFSET('Water Data'!$D$4,0,10*ROW('Water Data'!D134)),NA())</f>
        <v>#N/A</v>
      </c>
      <c r="E140" s="520" t="e">
        <f ca="1">+IF(AND(ISNUMBER(OFFSET('Water Data'!$D$6,0,10*ROW('Water Data'!D134))),'Data Summary'!BT140="Yes"),OFFSET('Water Data'!$D$6,0,10*ROW('Water Data'!D134)),NA())</f>
        <v>#N/A</v>
      </c>
      <c r="F140" s="520" t="e">
        <f ca="1">+IF(AND(ISNUMBER(OFFSET('Water Data'!$D$9,0,10*ROW('Water Data'!D134))),'Data Summary'!BU140="Yes"),OFFSET('Water Data'!$D$9,0,10*ROW('Water Data'!D134)),NA())</f>
        <v>#N/A</v>
      </c>
      <c r="G140" s="520" t="e">
        <f ca="1">+IF(AND(ISNUMBER(OFFSET('Water Data'!$E$4,0,10*ROW('Water Data'!E134))),'Data Summary'!BV140="Yes"),100-OFFSET('Water Data'!$E$4,0,10*ROW('Water Data'!E134)),NA())</f>
        <v>#N/A</v>
      </c>
      <c r="H140" s="520" t="e">
        <f ca="1">+IF(AND(ISNUMBER(OFFSET('Water Data'!$E$6,0,10*ROW('Water Data'!E134))),'Data Summary'!BW140="Yes"),OFFSET('Water Data'!$E$6,0,10*ROW('Water Data'!E134)),NA())</f>
        <v>#N/A</v>
      </c>
      <c r="I140" s="520" t="e">
        <f ca="1">+IF(AND(ISNUMBER(OFFSET('Water Data'!$E$9,0,10*ROW('Water Data'!E134))),'Data Summary'!BX140="Yes"),OFFSET('Water Data'!$E$9,0,10*ROW('Water Data'!E134)),NA())</f>
        <v>#N/A</v>
      </c>
      <c r="J140" s="520" t="e">
        <f ca="1">+IF(AND(ISNUMBER(OFFSET('Water Data'!$F$4,0,10*ROW('Water Data'!F134))),'Data Summary'!BY140="Yes"),100-OFFSET('Water Data'!$F$4,0,10*ROW('Water Data'!F134)),NA())</f>
        <v>#N/A</v>
      </c>
      <c r="K140" s="520" t="e">
        <f ca="1">+IF(AND(ISNUMBER(OFFSET('Water Data'!$F$6,0,10*ROW('Water Data'!F134))),'Data Summary'!BZ140="Yes"),OFFSET('Water Data'!$F$6,0,10*ROW('Water Data'!F134)),NA())</f>
        <v>#N/A</v>
      </c>
      <c r="L140" s="520" t="e">
        <f ca="1">+IF(AND(ISNUMBER(OFFSET('Water Data'!$F$9,0,10*ROW('Water Data'!F134))),'Data Summary'!CA140="Yes"),OFFSET('Water Data'!$F$9,0,10*ROW('Water Data'!F134)),NA())</f>
        <v>#N/A</v>
      </c>
      <c r="M140" s="520" t="e">
        <f ca="1">+IF(AND(ISNUMBER(OFFSET('Water Data'!$G$4,0,10*ROW('Water Data'!G134))),'Data Summary'!CB140="Yes"),100-OFFSET('Water Data'!$G$4,0,10*ROW('Water Data'!G134)),NA())</f>
        <v>#N/A</v>
      </c>
      <c r="N140" s="520" t="e">
        <f ca="1">+IF(AND(ISNUMBER(OFFSET('Water Data'!$G$6,0,10*ROW('Water Data'!G134))),'Data Summary'!CC140="Yes"),OFFSET('Water Data'!$G$6,0,10*ROW('Water Data'!G134)),NA())</f>
        <v>#N/A</v>
      </c>
      <c r="O140" s="520" t="e">
        <f ca="1">+IF(AND(ISNUMBER(OFFSET('Water Data'!$G$9,0,10*ROW('Water Data'!G134))),'Data Summary'!CD140="Yes"),OFFSET('Water Data'!$G$9,0,10*ROW('Water Data'!G134)),NA())</f>
        <v>#N/A</v>
      </c>
      <c r="P140" s="520" t="e">
        <f ca="1">+IF(AND(ISNUMBER(OFFSET('Water Data'!$H$4,0,10*ROW('Water Data'!H134))),'Data Summary'!CE140="Yes"),100-OFFSET('Water Data'!$H$4,0,10*ROW('Water Data'!H134)),NA())</f>
        <v>#N/A</v>
      </c>
      <c r="Q140" s="520" t="e">
        <f ca="1">+IF(AND(ISNUMBER(OFFSET('Water Data'!$H$6,0,10*ROW('Water Data'!H134))),'Data Summary'!CF140="Yes"),OFFSET('Water Data'!$H$6,0,10*ROW('Water Data'!H134)),NA())</f>
        <v>#N/A</v>
      </c>
      <c r="R140" s="520" t="e">
        <f ca="1">+IF(AND(ISNUMBER(OFFSET('Water Data'!$H$9,0,10*ROW('Water Data'!H134))),'Data Summary'!CG140="Yes"),OFFSET('Water Data'!$H$9,0,10*ROW('Water Data'!H134)),NA())</f>
        <v>#N/A</v>
      </c>
      <c r="S140" s="520" t="e">
        <f ca="1">+IF(AND(ISNUMBER(OFFSET('Water Data'!$I$4,0,10*ROW('Water Data'!I134))),'Data Summary'!CH140="Yes"),100-OFFSET('Water Data'!$I$4,0,10*ROW('Water Data'!I134)),NA())</f>
        <v>#N/A</v>
      </c>
      <c r="T140" s="520" t="e">
        <f ca="1">+IF(AND(ISNUMBER(OFFSET('Water Data'!$I$6,0,10*ROW('Water Data'!I134))),'Data Summary'!CI140="Yes"),OFFSET('Water Data'!$I$6,0,10*ROW('Water Data'!I134)),NA())</f>
        <v>#N/A</v>
      </c>
      <c r="U140" s="520" t="e">
        <f ca="1">+IF(AND(ISNUMBER(OFFSET('Water Data'!$I$9,0,10*ROW('Water Data'!I134))),'Data Summary'!CJ140="Yes"),OFFSET('Water Data'!$I$9,0,10*ROW('Water Data'!I134)),NA())</f>
        <v>#N/A</v>
      </c>
      <c r="V140" s="521" t="e">
        <f ca="1">+IF(AND(ISNUMBER(OFFSET('Sanitation Data'!$D$4,0,10*ROW('Sanitation Data'!D134))),'Data Summary'!CK140="Yes"),100-OFFSET('Sanitation Data'!$D$4,0,10*ROW('Sanitation Data'!D134)),NA())</f>
        <v>#N/A</v>
      </c>
      <c r="W140" s="521" t="e">
        <f ca="1">+IF(AND(ISNUMBER(OFFSET('Sanitation Data'!$D$6,0,10*ROW('Sanitation Data'!D134))),'Data Summary'!CL140="Yes"),OFFSET('Sanitation Data'!$D$6,0,10*ROW('Sanitation Data'!D134)),NA())</f>
        <v>#N/A</v>
      </c>
      <c r="X140" s="521" t="e">
        <f ca="1">+IF(AND(ISNUMBER(OFFSET('Sanitation Data'!$D$10,0,10*ROW('Sanitation Data'!D134))),'Data Summary'!CM140="Yes"),OFFSET('Sanitation Data'!$D$10,0,10*ROW('Sanitation Data'!D134)),NA())</f>
        <v>#N/A</v>
      </c>
      <c r="Y140" s="521" t="e">
        <f ca="1">+IF(AND(ISNUMBER(OFFSET('Sanitation Data'!$D$11,0,10*ROW('Sanitation Data'!D134))),'Data Summary'!CN140="Yes"),OFFSET('Sanitation Data'!$D$11,0,10*ROW('Sanitation Data'!D134)),NA())</f>
        <v>#N/A</v>
      </c>
      <c r="Z140" s="521" t="e">
        <f ca="1">+IF(AND(ISNUMBER(OFFSET('Sanitation Data'!$D$12,0,10*ROW('Sanitation Data'!D134))),'Data Summary'!CO140="Yes"),OFFSET('Sanitation Data'!$D$12,0,10*ROW('Sanitation Data'!D134)),NA())</f>
        <v>#N/A</v>
      </c>
      <c r="AA140" s="521" t="e">
        <f ca="1">+IF(AND(ISNUMBER(OFFSET('Sanitation Data'!$E$4,0,10*ROW('Sanitation Data'!E134))),'Data Summary'!CP140="Yes"),100-OFFSET('Sanitation Data'!$E$4,0,10*ROW('Sanitation Data'!E134)),NA())</f>
        <v>#N/A</v>
      </c>
      <c r="AB140" s="521" t="e">
        <f ca="1">+IF(AND(ISNUMBER(OFFSET('Sanitation Data'!$E$6,0,10*ROW('Sanitation Data'!E134))),'Data Summary'!CQ140="Yes"),OFFSET('Sanitation Data'!$E$6,0,10*ROW('Sanitation Data'!E134)),NA())</f>
        <v>#N/A</v>
      </c>
      <c r="AC140" s="521" t="e">
        <f ca="1">+IF(AND(ISNUMBER(OFFSET('Sanitation Data'!$E$10,0,10*ROW('Sanitation Data'!E134))),'Data Summary'!CR140="Yes"),OFFSET('Sanitation Data'!$E$10,0,10*ROW('Sanitation Data'!E134)),NA())</f>
        <v>#N/A</v>
      </c>
      <c r="AD140" s="521" t="e">
        <f ca="1">+IF(AND(ISNUMBER(OFFSET('Sanitation Data'!$E$11,0,10*ROW('Sanitation Data'!E134))),'Data Summary'!CS140="Yes"),OFFSET('Sanitation Data'!$E$11,0,10*ROW('Sanitation Data'!E134)),NA())</f>
        <v>#N/A</v>
      </c>
      <c r="AE140" s="521" t="e">
        <f ca="1">+IF(AND(ISNUMBER(OFFSET('Sanitation Data'!$E$12,0,10*ROW('Sanitation Data'!E134))),'Data Summary'!CT140="Yes"),OFFSET('Sanitation Data'!$E$12,0,10*ROW('Sanitation Data'!E134)),NA())</f>
        <v>#N/A</v>
      </c>
      <c r="AF140" s="521" t="e">
        <f ca="1">+IF(AND(ISNUMBER(OFFSET('Sanitation Data'!$F$4,0,10*ROW('Sanitation Data'!F134))),'Data Summary'!CU140="Yes"),100-OFFSET('Sanitation Data'!$F$4,0,10*ROW('Sanitation Data'!F134)),NA())</f>
        <v>#N/A</v>
      </c>
      <c r="AG140" s="521" t="e">
        <f ca="1">+IF(AND(ISNUMBER(OFFSET('Sanitation Data'!$F$6,0,10*ROW('Sanitation Data'!F134))),'Data Summary'!CV140="Yes"),OFFSET('Sanitation Data'!$F$6,0,10*ROW('Sanitation Data'!F134)),NA())</f>
        <v>#N/A</v>
      </c>
      <c r="AH140" s="521" t="e">
        <f ca="1">+IF(AND(ISNUMBER(OFFSET('Sanitation Data'!$F$10,0,10*ROW('Sanitation Data'!F134))),'Data Summary'!CW140="Yes"),OFFSET('Sanitation Data'!$F$10,0,10*ROW('Sanitation Data'!F134)),NA())</f>
        <v>#N/A</v>
      </c>
      <c r="AI140" s="521" t="e">
        <f ca="1">+IF(AND(ISNUMBER(OFFSET('Sanitation Data'!$F$11,0,10*ROW('Sanitation Data'!F134))),'Data Summary'!CX140="Yes"),OFFSET('Sanitation Data'!$F$11,0,10*ROW('Sanitation Data'!F134)),NA())</f>
        <v>#N/A</v>
      </c>
      <c r="AJ140" s="521" t="e">
        <f ca="1">+IF(AND(ISNUMBER(OFFSET('Sanitation Data'!$F$12,0,10*ROW('Sanitation Data'!F134))),'Data Summary'!CY140="Yes"),OFFSET('Sanitation Data'!$F$12,0,10*ROW('Sanitation Data'!F134)),NA())</f>
        <v>#N/A</v>
      </c>
      <c r="AK140" s="521" t="e">
        <f ca="1">+IF(AND(ISNUMBER(OFFSET('Sanitation Data'!$G$4,0,10*ROW('Sanitation Data'!G134))),'Data Summary'!CZ140="Yes"),100-OFFSET('Sanitation Data'!$G$4,0,10*ROW('Sanitation Data'!G134)),NA())</f>
        <v>#N/A</v>
      </c>
      <c r="AL140" s="521" t="e">
        <f ca="1">+IF(AND(ISNUMBER(OFFSET('Sanitation Data'!$G$6,0,10*ROW('Sanitation Data'!G134))),'Data Summary'!DA140="Yes"),OFFSET('Sanitation Data'!$G$6,0,10*ROW('Sanitation Data'!G134)),NA())</f>
        <v>#N/A</v>
      </c>
      <c r="AM140" s="521" t="e">
        <f ca="1">+IF(AND(ISNUMBER(OFFSET('Sanitation Data'!$G$10,0,10*ROW('Sanitation Data'!G134))),'Data Summary'!DB140="Yes"),OFFSET('Sanitation Data'!$G$10,0,10*ROW('Sanitation Data'!G134)),NA())</f>
        <v>#N/A</v>
      </c>
      <c r="AN140" s="521" t="e">
        <f ca="1">+IF(AND(ISNUMBER(OFFSET('Sanitation Data'!$G$11,0,10*ROW('Sanitation Data'!G134))),'Data Summary'!DC140="Yes"),OFFSET('Sanitation Data'!$G$11,0,10*ROW('Sanitation Data'!G134)),NA())</f>
        <v>#N/A</v>
      </c>
      <c r="AO140" s="521" t="e">
        <f ca="1">+IF(AND(ISNUMBER(OFFSET('Sanitation Data'!$G$12,0,10*ROW('Sanitation Data'!G134))),'Data Summary'!DD140="Yes"),OFFSET('Sanitation Data'!$G$12,0,10*ROW('Sanitation Data'!G134)),NA())</f>
        <v>#N/A</v>
      </c>
      <c r="AP140" s="521" t="e">
        <f ca="1">+IF(AND(ISNUMBER(OFFSET('Sanitation Data'!$H$4,0,10*ROW('Sanitation Data'!H134))),'Data Summary'!DE140="Yes"),100-OFFSET('Sanitation Data'!$H$4,0,10*ROW('Sanitation Data'!H134)),NA())</f>
        <v>#N/A</v>
      </c>
      <c r="AQ140" s="521" t="e">
        <f ca="1">+IF(AND(ISNUMBER(OFFSET('Sanitation Data'!$H$6,0,10*ROW('Sanitation Data'!H134))),'Data Summary'!DF140="Yes"),OFFSET('Sanitation Data'!$H$6,0,10*ROW('Sanitation Data'!H134)),NA())</f>
        <v>#N/A</v>
      </c>
      <c r="AR140" s="521" t="e">
        <f ca="1">+IF(AND(ISNUMBER(OFFSET('Sanitation Data'!$H$10,0,10*ROW('Sanitation Data'!H134))),'Data Summary'!DG140="Yes"),OFFSET('Sanitation Data'!$H$10,0,10*ROW('Sanitation Data'!H134)),NA())</f>
        <v>#N/A</v>
      </c>
      <c r="AS140" s="521" t="e">
        <f ca="1">+IF(AND(ISNUMBER(OFFSET('Sanitation Data'!$H$11,0,10*ROW('Sanitation Data'!H134))),'Data Summary'!DH140="Yes"),OFFSET('Sanitation Data'!$H$11,0,10*ROW('Sanitation Data'!H134)),NA())</f>
        <v>#N/A</v>
      </c>
      <c r="AT140" s="521" t="e">
        <f ca="1">+IF(AND(ISNUMBER(OFFSET('Sanitation Data'!$H$12,0,10*ROW('Sanitation Data'!H134))),'Data Summary'!DI140="Yes"),OFFSET('Sanitation Data'!$H$12,0,10*ROW('Sanitation Data'!H134)),NA())</f>
        <v>#N/A</v>
      </c>
      <c r="AU140" s="521" t="e">
        <f ca="1">+IF(AND(ISNUMBER(OFFSET('Sanitation Data'!$I$4,0,10*ROW('Sanitation Data'!I134))),'Data Summary'!DJ140="Yes"),100-OFFSET('Sanitation Data'!$I$4,0,10*ROW('Sanitation Data'!I134)),NA())</f>
        <v>#N/A</v>
      </c>
      <c r="AV140" s="521" t="e">
        <f ca="1">+IF(AND(ISNUMBER(OFFSET('Sanitation Data'!$I$6,0,10*ROW('Sanitation Data'!I134))),'Data Summary'!DK140="Yes"),OFFSET('Sanitation Data'!$I$6,0,10*ROW('Sanitation Data'!I134)),NA())</f>
        <v>#N/A</v>
      </c>
      <c r="AW140" s="521" t="e">
        <f ca="1">+IF(AND(ISNUMBER(OFFSET('Sanitation Data'!$I$10,0,10*ROW('Sanitation Data'!I134))),'Data Summary'!DL140="Yes"),OFFSET('Sanitation Data'!$I$10,0,10*ROW('Sanitation Data'!I134)),NA())</f>
        <v>#N/A</v>
      </c>
      <c r="AX140" s="521" t="e">
        <f ca="1">+IF(AND(ISNUMBER(OFFSET('Sanitation Data'!$I$11,0,10*ROW('Sanitation Data'!I134))),'Data Summary'!DM140="Yes"),OFFSET('Sanitation Data'!$I$11,0,10*ROW('Sanitation Data'!I134)),NA())</f>
        <v>#N/A</v>
      </c>
      <c r="AY140" s="521" t="e">
        <f ca="1">+IF(AND(ISNUMBER(OFFSET('Sanitation Data'!$I$12,0,10*ROW('Sanitation Data'!I134))),'Data Summary'!DN140="Yes"),OFFSET('Sanitation Data'!$I$12,0,10*ROW('Sanitation Data'!I134)),NA())</f>
        <v>#N/A</v>
      </c>
      <c r="AZ140" s="522" t="e">
        <f ca="1">+IF(AND(ISNUMBER(OFFSET('Hygiene Data'!$D$5,0,10*ROW('Hygiene Data'!D134))),'Data Summary'!DO140="Yes"),OFFSET('Hygiene Data'!$D$5,0,10*ROW('Hygiene Data'!D134)),NA())</f>
        <v>#N/A</v>
      </c>
      <c r="BA140" s="522" t="e">
        <f ca="1">+IF(AND(ISNUMBER(OFFSET('Hygiene Data'!$D$7,0,10*ROW('Hygiene Data'!D134))),'Data Summary'!DP140="Yes"),OFFSET('Hygiene Data'!$D$7,0,10*ROW('Hygiene Data'!D134)),NA())</f>
        <v>#N/A</v>
      </c>
      <c r="BB140" s="522" t="e">
        <f ca="1">+IF(AND(ISNUMBER(OFFSET('Hygiene Data'!$D$9,0,10*ROW('Hygiene Data'!D134))),'Data Summary'!DQ140="Yes"),OFFSET('Hygiene Data'!$D$9,0,10*ROW('Hygiene Data'!D134)),NA())</f>
        <v>#N/A</v>
      </c>
      <c r="BC140" s="522" t="e">
        <f ca="1">+IF(AND(ISNUMBER(OFFSET('Hygiene Data'!$E$5,0,10*ROW('Hygiene Data'!E134))),'Data Summary'!DR140="Yes"),OFFSET('Hygiene Data'!$E$5,0,10*ROW('Hygiene Data'!E134)),NA())</f>
        <v>#N/A</v>
      </c>
      <c r="BD140" s="522" t="e">
        <f ca="1">+IF(AND(ISNUMBER(OFFSET('Hygiene Data'!$E$7,0,10*ROW('Hygiene Data'!E134))),'Data Summary'!DS140="Yes"),OFFSET('Hygiene Data'!$E$7,0,10*ROW('Hygiene Data'!E134)),NA())</f>
        <v>#N/A</v>
      </c>
      <c r="BE140" s="522" t="e">
        <f ca="1">+IF(AND(ISNUMBER(OFFSET('Hygiene Data'!$E$9,0,10*ROW('Hygiene Data'!E134))),'Data Summary'!DT140="Yes"),OFFSET('Hygiene Data'!$E$9,0,10*ROW('Hygiene Data'!E134)),NA())</f>
        <v>#N/A</v>
      </c>
      <c r="BF140" s="522" t="e">
        <f ca="1">+IF(AND(ISNUMBER(OFFSET('Hygiene Data'!$F$5,0,10*ROW('Hygiene Data'!F134))),'Data Summary'!DU140="Yes"),OFFSET('Hygiene Data'!$F$5,0,10*ROW('Hygiene Data'!F134)),NA())</f>
        <v>#N/A</v>
      </c>
      <c r="BG140" s="522" t="e">
        <f ca="1">+IF(AND(ISNUMBER(OFFSET('Hygiene Data'!$F$7,0,10*ROW('Hygiene Data'!F134))),'Data Summary'!DV140="Yes"),OFFSET('Hygiene Data'!$F$7,0,10*ROW('Hygiene Data'!F134)),NA())</f>
        <v>#N/A</v>
      </c>
      <c r="BH140" s="522" t="e">
        <f ca="1">+IF(AND(ISNUMBER(OFFSET('Hygiene Data'!$F$9,0,10*ROW('Hygiene Data'!F134))),'Data Summary'!DW140="Yes"),OFFSET('Hygiene Data'!$F$9,0,10*ROW('Hygiene Data'!F134)),NA())</f>
        <v>#N/A</v>
      </c>
      <c r="BI140" s="522" t="e">
        <f ca="1">+IF(AND(ISNUMBER(OFFSET('Hygiene Data'!$G$5,0,10*ROW('Hygiene Data'!G134))),'Data Summary'!DX140="Yes"),OFFSET('Hygiene Data'!$G$5,0,10*ROW('Hygiene Data'!G134)),NA())</f>
        <v>#N/A</v>
      </c>
      <c r="BJ140" s="522" t="e">
        <f ca="1">+IF(AND(ISNUMBER(OFFSET('Hygiene Data'!$G$7,0,10*ROW('Hygiene Data'!G134))),'Data Summary'!DY140="Yes"),OFFSET('Hygiene Data'!$G$7,0,10*ROW('Hygiene Data'!G134)),NA())</f>
        <v>#N/A</v>
      </c>
      <c r="BK140" s="522" t="e">
        <f ca="1">+IF(AND(ISNUMBER(OFFSET('Hygiene Data'!$G$9,0,10*ROW('Hygiene Data'!G134))),'Data Summary'!DZ140="Yes"),OFFSET('Hygiene Data'!$G$9,0,10*ROW('Hygiene Data'!G134)),NA())</f>
        <v>#N/A</v>
      </c>
      <c r="BL140" s="522" t="e">
        <f ca="1">+IF(AND(ISNUMBER(OFFSET('Hygiene Data'!$H$5,0,10*ROW('Hygiene Data'!H134))),'Data Summary'!EA140="Yes"),OFFSET('Hygiene Data'!$H$5,0,10*ROW('Hygiene Data'!H134)),NA())</f>
        <v>#N/A</v>
      </c>
      <c r="BM140" s="522" t="e">
        <f ca="1">+IF(AND(ISNUMBER(OFFSET('Hygiene Data'!$H$7,0,10*ROW('Hygiene Data'!H134))),'Data Summary'!EB140="Yes"),OFFSET('Hygiene Data'!$H$7,0,10*ROW('Hygiene Data'!H134)),NA())</f>
        <v>#N/A</v>
      </c>
      <c r="BN140" s="522" t="e">
        <f ca="1">+IF(AND(ISNUMBER(OFFSET('Hygiene Data'!$H$9,0,10*ROW('Hygiene Data'!H134))),'Data Summary'!EC140="Yes"),OFFSET('Hygiene Data'!$H$9,0,10*ROW('Hygiene Data'!H134)),NA())</f>
        <v>#N/A</v>
      </c>
      <c r="BO140" s="522" t="e">
        <f ca="1">+IF(AND(ISNUMBER(OFFSET('Hygiene Data'!$I$5,0,10*ROW('Hygiene Data'!I134))),'Data Summary'!ED140="Yes"),OFFSET('Hygiene Data'!$I$5,0,10*ROW('Hygiene Data'!I134)),NA())</f>
        <v>#N/A</v>
      </c>
      <c r="BP140" s="522" t="e">
        <f ca="1">+IF(AND(ISNUMBER(OFFSET('Hygiene Data'!$I$7,0,10*ROW('Hygiene Data'!I134))),'Data Summary'!EE140="Yes"),OFFSET('Hygiene Data'!$I$7,0,10*ROW('Hygiene Data'!I134)),NA())</f>
        <v>#N/A</v>
      </c>
      <c r="BQ140" s="522" t="e">
        <f ca="1">+IF(AND(ISNUMBER(OFFSET('Hygiene Data'!$I$9,0,10*ROW('Hygiene Data'!I134))),'Data Summary'!EF140="Yes"),OFFSET('Hygiene Data'!$I$9,0,10*ROW('Hygiene Data'!I134)),NA())</f>
        <v>#N/A</v>
      </c>
    </row>
    <row r="141" spans="1:69" x14ac:dyDescent="0.25">
      <c r="A141" s="518" t="e">
        <f ca="1">+RIGHT('Data Summary'!A141,LEN('Data Summary'!A141)-9)</f>
        <v>#VALUE!</v>
      </c>
      <c r="B141" s="492" t="str">
        <f ca="1">+IF(ISTEXT('Data Summary'!B141),'Data Summary'!B141,"")</f>
        <v/>
      </c>
      <c r="C141" s="519" t="e">
        <f ca="1">+VALUE('Data Summary'!C141)</f>
        <v>#VALUE!</v>
      </c>
      <c r="D141" s="520" t="e">
        <f ca="1">+IF(AND(ISNUMBER(OFFSET('Water Data'!$D$4,0,10*ROW('Water Data'!D135))),'Data Summary'!BS141="Yes"),100-OFFSET('Water Data'!$D$4,0,10*ROW('Water Data'!D135)),NA())</f>
        <v>#N/A</v>
      </c>
      <c r="E141" s="520" t="e">
        <f ca="1">+IF(AND(ISNUMBER(OFFSET('Water Data'!$D$6,0,10*ROW('Water Data'!D135))),'Data Summary'!BT141="Yes"),OFFSET('Water Data'!$D$6,0,10*ROW('Water Data'!D135)),NA())</f>
        <v>#N/A</v>
      </c>
      <c r="F141" s="520" t="e">
        <f ca="1">+IF(AND(ISNUMBER(OFFSET('Water Data'!$D$9,0,10*ROW('Water Data'!D135))),'Data Summary'!BU141="Yes"),OFFSET('Water Data'!$D$9,0,10*ROW('Water Data'!D135)),NA())</f>
        <v>#N/A</v>
      </c>
      <c r="G141" s="520" t="e">
        <f ca="1">+IF(AND(ISNUMBER(OFFSET('Water Data'!$E$4,0,10*ROW('Water Data'!E135))),'Data Summary'!BV141="Yes"),100-OFFSET('Water Data'!$E$4,0,10*ROW('Water Data'!E135)),NA())</f>
        <v>#N/A</v>
      </c>
      <c r="H141" s="520" t="e">
        <f ca="1">+IF(AND(ISNUMBER(OFFSET('Water Data'!$E$6,0,10*ROW('Water Data'!E135))),'Data Summary'!BW141="Yes"),OFFSET('Water Data'!$E$6,0,10*ROW('Water Data'!E135)),NA())</f>
        <v>#N/A</v>
      </c>
      <c r="I141" s="520" t="e">
        <f ca="1">+IF(AND(ISNUMBER(OFFSET('Water Data'!$E$9,0,10*ROW('Water Data'!E135))),'Data Summary'!BX141="Yes"),OFFSET('Water Data'!$E$9,0,10*ROW('Water Data'!E135)),NA())</f>
        <v>#N/A</v>
      </c>
      <c r="J141" s="520" t="e">
        <f ca="1">+IF(AND(ISNUMBER(OFFSET('Water Data'!$F$4,0,10*ROW('Water Data'!F135))),'Data Summary'!BY141="Yes"),100-OFFSET('Water Data'!$F$4,0,10*ROW('Water Data'!F135)),NA())</f>
        <v>#N/A</v>
      </c>
      <c r="K141" s="520" t="e">
        <f ca="1">+IF(AND(ISNUMBER(OFFSET('Water Data'!$F$6,0,10*ROW('Water Data'!F135))),'Data Summary'!BZ141="Yes"),OFFSET('Water Data'!$F$6,0,10*ROW('Water Data'!F135)),NA())</f>
        <v>#N/A</v>
      </c>
      <c r="L141" s="520" t="e">
        <f ca="1">+IF(AND(ISNUMBER(OFFSET('Water Data'!$F$9,0,10*ROW('Water Data'!F135))),'Data Summary'!CA141="Yes"),OFFSET('Water Data'!$F$9,0,10*ROW('Water Data'!F135)),NA())</f>
        <v>#N/A</v>
      </c>
      <c r="M141" s="520" t="e">
        <f ca="1">+IF(AND(ISNUMBER(OFFSET('Water Data'!$G$4,0,10*ROW('Water Data'!G135))),'Data Summary'!CB141="Yes"),100-OFFSET('Water Data'!$G$4,0,10*ROW('Water Data'!G135)),NA())</f>
        <v>#N/A</v>
      </c>
      <c r="N141" s="520" t="e">
        <f ca="1">+IF(AND(ISNUMBER(OFFSET('Water Data'!$G$6,0,10*ROW('Water Data'!G135))),'Data Summary'!CC141="Yes"),OFFSET('Water Data'!$G$6,0,10*ROW('Water Data'!G135)),NA())</f>
        <v>#N/A</v>
      </c>
      <c r="O141" s="520" t="e">
        <f ca="1">+IF(AND(ISNUMBER(OFFSET('Water Data'!$G$9,0,10*ROW('Water Data'!G135))),'Data Summary'!CD141="Yes"),OFFSET('Water Data'!$G$9,0,10*ROW('Water Data'!G135)),NA())</f>
        <v>#N/A</v>
      </c>
      <c r="P141" s="520" t="e">
        <f ca="1">+IF(AND(ISNUMBER(OFFSET('Water Data'!$H$4,0,10*ROW('Water Data'!H135))),'Data Summary'!CE141="Yes"),100-OFFSET('Water Data'!$H$4,0,10*ROW('Water Data'!H135)),NA())</f>
        <v>#N/A</v>
      </c>
      <c r="Q141" s="520" t="e">
        <f ca="1">+IF(AND(ISNUMBER(OFFSET('Water Data'!$H$6,0,10*ROW('Water Data'!H135))),'Data Summary'!CF141="Yes"),OFFSET('Water Data'!$H$6,0,10*ROW('Water Data'!H135)),NA())</f>
        <v>#N/A</v>
      </c>
      <c r="R141" s="520" t="e">
        <f ca="1">+IF(AND(ISNUMBER(OFFSET('Water Data'!$H$9,0,10*ROW('Water Data'!H135))),'Data Summary'!CG141="Yes"),OFFSET('Water Data'!$H$9,0,10*ROW('Water Data'!H135)),NA())</f>
        <v>#N/A</v>
      </c>
      <c r="S141" s="520" t="e">
        <f ca="1">+IF(AND(ISNUMBER(OFFSET('Water Data'!$I$4,0,10*ROW('Water Data'!I135))),'Data Summary'!CH141="Yes"),100-OFFSET('Water Data'!$I$4,0,10*ROW('Water Data'!I135)),NA())</f>
        <v>#N/A</v>
      </c>
      <c r="T141" s="520" t="e">
        <f ca="1">+IF(AND(ISNUMBER(OFFSET('Water Data'!$I$6,0,10*ROW('Water Data'!I135))),'Data Summary'!CI141="Yes"),OFFSET('Water Data'!$I$6,0,10*ROW('Water Data'!I135)),NA())</f>
        <v>#N/A</v>
      </c>
      <c r="U141" s="520" t="e">
        <f ca="1">+IF(AND(ISNUMBER(OFFSET('Water Data'!$I$9,0,10*ROW('Water Data'!I135))),'Data Summary'!CJ141="Yes"),OFFSET('Water Data'!$I$9,0,10*ROW('Water Data'!I135)),NA())</f>
        <v>#N/A</v>
      </c>
      <c r="V141" s="521" t="e">
        <f ca="1">+IF(AND(ISNUMBER(OFFSET('Sanitation Data'!$D$4,0,10*ROW('Sanitation Data'!D135))),'Data Summary'!CK141="Yes"),100-OFFSET('Sanitation Data'!$D$4,0,10*ROW('Sanitation Data'!D135)),NA())</f>
        <v>#N/A</v>
      </c>
      <c r="W141" s="521" t="e">
        <f ca="1">+IF(AND(ISNUMBER(OFFSET('Sanitation Data'!$D$6,0,10*ROW('Sanitation Data'!D135))),'Data Summary'!CL141="Yes"),OFFSET('Sanitation Data'!$D$6,0,10*ROW('Sanitation Data'!D135)),NA())</f>
        <v>#N/A</v>
      </c>
      <c r="X141" s="521" t="e">
        <f ca="1">+IF(AND(ISNUMBER(OFFSET('Sanitation Data'!$D$10,0,10*ROW('Sanitation Data'!D135))),'Data Summary'!CM141="Yes"),OFFSET('Sanitation Data'!$D$10,0,10*ROW('Sanitation Data'!D135)),NA())</f>
        <v>#N/A</v>
      </c>
      <c r="Y141" s="521" t="e">
        <f ca="1">+IF(AND(ISNUMBER(OFFSET('Sanitation Data'!$D$11,0,10*ROW('Sanitation Data'!D135))),'Data Summary'!CN141="Yes"),OFFSET('Sanitation Data'!$D$11,0,10*ROW('Sanitation Data'!D135)),NA())</f>
        <v>#N/A</v>
      </c>
      <c r="Z141" s="521" t="e">
        <f ca="1">+IF(AND(ISNUMBER(OFFSET('Sanitation Data'!$D$12,0,10*ROW('Sanitation Data'!D135))),'Data Summary'!CO141="Yes"),OFFSET('Sanitation Data'!$D$12,0,10*ROW('Sanitation Data'!D135)),NA())</f>
        <v>#N/A</v>
      </c>
      <c r="AA141" s="521" t="e">
        <f ca="1">+IF(AND(ISNUMBER(OFFSET('Sanitation Data'!$E$4,0,10*ROW('Sanitation Data'!E135))),'Data Summary'!CP141="Yes"),100-OFFSET('Sanitation Data'!$E$4,0,10*ROW('Sanitation Data'!E135)),NA())</f>
        <v>#N/A</v>
      </c>
      <c r="AB141" s="521" t="e">
        <f ca="1">+IF(AND(ISNUMBER(OFFSET('Sanitation Data'!$E$6,0,10*ROW('Sanitation Data'!E135))),'Data Summary'!CQ141="Yes"),OFFSET('Sanitation Data'!$E$6,0,10*ROW('Sanitation Data'!E135)),NA())</f>
        <v>#N/A</v>
      </c>
      <c r="AC141" s="521" t="e">
        <f ca="1">+IF(AND(ISNUMBER(OFFSET('Sanitation Data'!$E$10,0,10*ROW('Sanitation Data'!E135))),'Data Summary'!CR141="Yes"),OFFSET('Sanitation Data'!$E$10,0,10*ROW('Sanitation Data'!E135)),NA())</f>
        <v>#N/A</v>
      </c>
      <c r="AD141" s="521" t="e">
        <f ca="1">+IF(AND(ISNUMBER(OFFSET('Sanitation Data'!$E$11,0,10*ROW('Sanitation Data'!E135))),'Data Summary'!CS141="Yes"),OFFSET('Sanitation Data'!$E$11,0,10*ROW('Sanitation Data'!E135)),NA())</f>
        <v>#N/A</v>
      </c>
      <c r="AE141" s="521" t="e">
        <f ca="1">+IF(AND(ISNUMBER(OFFSET('Sanitation Data'!$E$12,0,10*ROW('Sanitation Data'!E135))),'Data Summary'!CT141="Yes"),OFFSET('Sanitation Data'!$E$12,0,10*ROW('Sanitation Data'!E135)),NA())</f>
        <v>#N/A</v>
      </c>
      <c r="AF141" s="521" t="e">
        <f ca="1">+IF(AND(ISNUMBER(OFFSET('Sanitation Data'!$F$4,0,10*ROW('Sanitation Data'!F135))),'Data Summary'!CU141="Yes"),100-OFFSET('Sanitation Data'!$F$4,0,10*ROW('Sanitation Data'!F135)),NA())</f>
        <v>#N/A</v>
      </c>
      <c r="AG141" s="521" t="e">
        <f ca="1">+IF(AND(ISNUMBER(OFFSET('Sanitation Data'!$F$6,0,10*ROW('Sanitation Data'!F135))),'Data Summary'!CV141="Yes"),OFFSET('Sanitation Data'!$F$6,0,10*ROW('Sanitation Data'!F135)),NA())</f>
        <v>#N/A</v>
      </c>
      <c r="AH141" s="521" t="e">
        <f ca="1">+IF(AND(ISNUMBER(OFFSET('Sanitation Data'!$F$10,0,10*ROW('Sanitation Data'!F135))),'Data Summary'!CW141="Yes"),OFFSET('Sanitation Data'!$F$10,0,10*ROW('Sanitation Data'!F135)),NA())</f>
        <v>#N/A</v>
      </c>
      <c r="AI141" s="521" t="e">
        <f ca="1">+IF(AND(ISNUMBER(OFFSET('Sanitation Data'!$F$11,0,10*ROW('Sanitation Data'!F135))),'Data Summary'!CX141="Yes"),OFFSET('Sanitation Data'!$F$11,0,10*ROW('Sanitation Data'!F135)),NA())</f>
        <v>#N/A</v>
      </c>
      <c r="AJ141" s="521" t="e">
        <f ca="1">+IF(AND(ISNUMBER(OFFSET('Sanitation Data'!$F$12,0,10*ROW('Sanitation Data'!F135))),'Data Summary'!CY141="Yes"),OFFSET('Sanitation Data'!$F$12,0,10*ROW('Sanitation Data'!F135)),NA())</f>
        <v>#N/A</v>
      </c>
      <c r="AK141" s="521" t="e">
        <f ca="1">+IF(AND(ISNUMBER(OFFSET('Sanitation Data'!$G$4,0,10*ROW('Sanitation Data'!G135))),'Data Summary'!CZ141="Yes"),100-OFFSET('Sanitation Data'!$G$4,0,10*ROW('Sanitation Data'!G135)),NA())</f>
        <v>#N/A</v>
      </c>
      <c r="AL141" s="521" t="e">
        <f ca="1">+IF(AND(ISNUMBER(OFFSET('Sanitation Data'!$G$6,0,10*ROW('Sanitation Data'!G135))),'Data Summary'!DA141="Yes"),OFFSET('Sanitation Data'!$G$6,0,10*ROW('Sanitation Data'!G135)),NA())</f>
        <v>#N/A</v>
      </c>
      <c r="AM141" s="521" t="e">
        <f ca="1">+IF(AND(ISNUMBER(OFFSET('Sanitation Data'!$G$10,0,10*ROW('Sanitation Data'!G135))),'Data Summary'!DB141="Yes"),OFFSET('Sanitation Data'!$G$10,0,10*ROW('Sanitation Data'!G135)),NA())</f>
        <v>#N/A</v>
      </c>
      <c r="AN141" s="521" t="e">
        <f ca="1">+IF(AND(ISNUMBER(OFFSET('Sanitation Data'!$G$11,0,10*ROW('Sanitation Data'!G135))),'Data Summary'!DC141="Yes"),OFFSET('Sanitation Data'!$G$11,0,10*ROW('Sanitation Data'!G135)),NA())</f>
        <v>#N/A</v>
      </c>
      <c r="AO141" s="521" t="e">
        <f ca="1">+IF(AND(ISNUMBER(OFFSET('Sanitation Data'!$G$12,0,10*ROW('Sanitation Data'!G135))),'Data Summary'!DD141="Yes"),OFFSET('Sanitation Data'!$G$12,0,10*ROW('Sanitation Data'!G135)),NA())</f>
        <v>#N/A</v>
      </c>
      <c r="AP141" s="521" t="e">
        <f ca="1">+IF(AND(ISNUMBER(OFFSET('Sanitation Data'!$H$4,0,10*ROW('Sanitation Data'!H135))),'Data Summary'!DE141="Yes"),100-OFFSET('Sanitation Data'!$H$4,0,10*ROW('Sanitation Data'!H135)),NA())</f>
        <v>#N/A</v>
      </c>
      <c r="AQ141" s="521" t="e">
        <f ca="1">+IF(AND(ISNUMBER(OFFSET('Sanitation Data'!$H$6,0,10*ROW('Sanitation Data'!H135))),'Data Summary'!DF141="Yes"),OFFSET('Sanitation Data'!$H$6,0,10*ROW('Sanitation Data'!H135)),NA())</f>
        <v>#N/A</v>
      </c>
      <c r="AR141" s="521" t="e">
        <f ca="1">+IF(AND(ISNUMBER(OFFSET('Sanitation Data'!$H$10,0,10*ROW('Sanitation Data'!H135))),'Data Summary'!DG141="Yes"),OFFSET('Sanitation Data'!$H$10,0,10*ROW('Sanitation Data'!H135)),NA())</f>
        <v>#N/A</v>
      </c>
      <c r="AS141" s="521" t="e">
        <f ca="1">+IF(AND(ISNUMBER(OFFSET('Sanitation Data'!$H$11,0,10*ROW('Sanitation Data'!H135))),'Data Summary'!DH141="Yes"),OFFSET('Sanitation Data'!$H$11,0,10*ROW('Sanitation Data'!H135)),NA())</f>
        <v>#N/A</v>
      </c>
      <c r="AT141" s="521" t="e">
        <f ca="1">+IF(AND(ISNUMBER(OFFSET('Sanitation Data'!$H$12,0,10*ROW('Sanitation Data'!H135))),'Data Summary'!DI141="Yes"),OFFSET('Sanitation Data'!$H$12,0,10*ROW('Sanitation Data'!H135)),NA())</f>
        <v>#N/A</v>
      </c>
      <c r="AU141" s="521" t="e">
        <f ca="1">+IF(AND(ISNUMBER(OFFSET('Sanitation Data'!$I$4,0,10*ROW('Sanitation Data'!I135))),'Data Summary'!DJ141="Yes"),100-OFFSET('Sanitation Data'!$I$4,0,10*ROW('Sanitation Data'!I135)),NA())</f>
        <v>#N/A</v>
      </c>
      <c r="AV141" s="521" t="e">
        <f ca="1">+IF(AND(ISNUMBER(OFFSET('Sanitation Data'!$I$6,0,10*ROW('Sanitation Data'!I135))),'Data Summary'!DK141="Yes"),OFFSET('Sanitation Data'!$I$6,0,10*ROW('Sanitation Data'!I135)),NA())</f>
        <v>#N/A</v>
      </c>
      <c r="AW141" s="521" t="e">
        <f ca="1">+IF(AND(ISNUMBER(OFFSET('Sanitation Data'!$I$10,0,10*ROW('Sanitation Data'!I135))),'Data Summary'!DL141="Yes"),OFFSET('Sanitation Data'!$I$10,0,10*ROW('Sanitation Data'!I135)),NA())</f>
        <v>#N/A</v>
      </c>
      <c r="AX141" s="521" t="e">
        <f ca="1">+IF(AND(ISNUMBER(OFFSET('Sanitation Data'!$I$11,0,10*ROW('Sanitation Data'!I135))),'Data Summary'!DM141="Yes"),OFFSET('Sanitation Data'!$I$11,0,10*ROW('Sanitation Data'!I135)),NA())</f>
        <v>#N/A</v>
      </c>
      <c r="AY141" s="521" t="e">
        <f ca="1">+IF(AND(ISNUMBER(OFFSET('Sanitation Data'!$I$12,0,10*ROW('Sanitation Data'!I135))),'Data Summary'!DN141="Yes"),OFFSET('Sanitation Data'!$I$12,0,10*ROW('Sanitation Data'!I135)),NA())</f>
        <v>#N/A</v>
      </c>
      <c r="AZ141" s="522" t="e">
        <f ca="1">+IF(AND(ISNUMBER(OFFSET('Hygiene Data'!$D$5,0,10*ROW('Hygiene Data'!D135))),'Data Summary'!DO141="Yes"),OFFSET('Hygiene Data'!$D$5,0,10*ROW('Hygiene Data'!D135)),NA())</f>
        <v>#N/A</v>
      </c>
      <c r="BA141" s="522" t="e">
        <f ca="1">+IF(AND(ISNUMBER(OFFSET('Hygiene Data'!$D$7,0,10*ROW('Hygiene Data'!D135))),'Data Summary'!DP141="Yes"),OFFSET('Hygiene Data'!$D$7,0,10*ROW('Hygiene Data'!D135)),NA())</f>
        <v>#N/A</v>
      </c>
      <c r="BB141" s="522" t="e">
        <f ca="1">+IF(AND(ISNUMBER(OFFSET('Hygiene Data'!$D$9,0,10*ROW('Hygiene Data'!D135))),'Data Summary'!DQ141="Yes"),OFFSET('Hygiene Data'!$D$9,0,10*ROW('Hygiene Data'!D135)),NA())</f>
        <v>#N/A</v>
      </c>
      <c r="BC141" s="522" t="e">
        <f ca="1">+IF(AND(ISNUMBER(OFFSET('Hygiene Data'!$E$5,0,10*ROW('Hygiene Data'!E135))),'Data Summary'!DR141="Yes"),OFFSET('Hygiene Data'!$E$5,0,10*ROW('Hygiene Data'!E135)),NA())</f>
        <v>#N/A</v>
      </c>
      <c r="BD141" s="522" t="e">
        <f ca="1">+IF(AND(ISNUMBER(OFFSET('Hygiene Data'!$E$7,0,10*ROW('Hygiene Data'!E135))),'Data Summary'!DS141="Yes"),OFFSET('Hygiene Data'!$E$7,0,10*ROW('Hygiene Data'!E135)),NA())</f>
        <v>#N/A</v>
      </c>
      <c r="BE141" s="522" t="e">
        <f ca="1">+IF(AND(ISNUMBER(OFFSET('Hygiene Data'!$E$9,0,10*ROW('Hygiene Data'!E135))),'Data Summary'!DT141="Yes"),OFFSET('Hygiene Data'!$E$9,0,10*ROW('Hygiene Data'!E135)),NA())</f>
        <v>#N/A</v>
      </c>
      <c r="BF141" s="522" t="e">
        <f ca="1">+IF(AND(ISNUMBER(OFFSET('Hygiene Data'!$F$5,0,10*ROW('Hygiene Data'!F135))),'Data Summary'!DU141="Yes"),OFFSET('Hygiene Data'!$F$5,0,10*ROW('Hygiene Data'!F135)),NA())</f>
        <v>#N/A</v>
      </c>
      <c r="BG141" s="522" t="e">
        <f ca="1">+IF(AND(ISNUMBER(OFFSET('Hygiene Data'!$F$7,0,10*ROW('Hygiene Data'!F135))),'Data Summary'!DV141="Yes"),OFFSET('Hygiene Data'!$F$7,0,10*ROW('Hygiene Data'!F135)),NA())</f>
        <v>#N/A</v>
      </c>
      <c r="BH141" s="522" t="e">
        <f ca="1">+IF(AND(ISNUMBER(OFFSET('Hygiene Data'!$F$9,0,10*ROW('Hygiene Data'!F135))),'Data Summary'!DW141="Yes"),OFFSET('Hygiene Data'!$F$9,0,10*ROW('Hygiene Data'!F135)),NA())</f>
        <v>#N/A</v>
      </c>
      <c r="BI141" s="522" t="e">
        <f ca="1">+IF(AND(ISNUMBER(OFFSET('Hygiene Data'!$G$5,0,10*ROW('Hygiene Data'!G135))),'Data Summary'!DX141="Yes"),OFFSET('Hygiene Data'!$G$5,0,10*ROW('Hygiene Data'!G135)),NA())</f>
        <v>#N/A</v>
      </c>
      <c r="BJ141" s="522" t="e">
        <f ca="1">+IF(AND(ISNUMBER(OFFSET('Hygiene Data'!$G$7,0,10*ROW('Hygiene Data'!G135))),'Data Summary'!DY141="Yes"),OFFSET('Hygiene Data'!$G$7,0,10*ROW('Hygiene Data'!G135)),NA())</f>
        <v>#N/A</v>
      </c>
      <c r="BK141" s="522" t="e">
        <f ca="1">+IF(AND(ISNUMBER(OFFSET('Hygiene Data'!$G$9,0,10*ROW('Hygiene Data'!G135))),'Data Summary'!DZ141="Yes"),OFFSET('Hygiene Data'!$G$9,0,10*ROW('Hygiene Data'!G135)),NA())</f>
        <v>#N/A</v>
      </c>
      <c r="BL141" s="522" t="e">
        <f ca="1">+IF(AND(ISNUMBER(OFFSET('Hygiene Data'!$H$5,0,10*ROW('Hygiene Data'!H135))),'Data Summary'!EA141="Yes"),OFFSET('Hygiene Data'!$H$5,0,10*ROW('Hygiene Data'!H135)),NA())</f>
        <v>#N/A</v>
      </c>
      <c r="BM141" s="522" t="e">
        <f ca="1">+IF(AND(ISNUMBER(OFFSET('Hygiene Data'!$H$7,0,10*ROW('Hygiene Data'!H135))),'Data Summary'!EB141="Yes"),OFFSET('Hygiene Data'!$H$7,0,10*ROW('Hygiene Data'!H135)),NA())</f>
        <v>#N/A</v>
      </c>
      <c r="BN141" s="522" t="e">
        <f ca="1">+IF(AND(ISNUMBER(OFFSET('Hygiene Data'!$H$9,0,10*ROW('Hygiene Data'!H135))),'Data Summary'!EC141="Yes"),OFFSET('Hygiene Data'!$H$9,0,10*ROW('Hygiene Data'!H135)),NA())</f>
        <v>#N/A</v>
      </c>
      <c r="BO141" s="522" t="e">
        <f ca="1">+IF(AND(ISNUMBER(OFFSET('Hygiene Data'!$I$5,0,10*ROW('Hygiene Data'!I135))),'Data Summary'!ED141="Yes"),OFFSET('Hygiene Data'!$I$5,0,10*ROW('Hygiene Data'!I135)),NA())</f>
        <v>#N/A</v>
      </c>
      <c r="BP141" s="522" t="e">
        <f ca="1">+IF(AND(ISNUMBER(OFFSET('Hygiene Data'!$I$7,0,10*ROW('Hygiene Data'!I135))),'Data Summary'!EE141="Yes"),OFFSET('Hygiene Data'!$I$7,0,10*ROW('Hygiene Data'!I135)),NA())</f>
        <v>#N/A</v>
      </c>
      <c r="BQ141" s="522" t="e">
        <f ca="1">+IF(AND(ISNUMBER(OFFSET('Hygiene Data'!$I$9,0,10*ROW('Hygiene Data'!I135))),'Data Summary'!EF141="Yes"),OFFSET('Hygiene Data'!$I$9,0,10*ROW('Hygiene Data'!I135)),NA())</f>
        <v>#N/A</v>
      </c>
    </row>
    <row r="142" spans="1:69" x14ac:dyDescent="0.25">
      <c r="A142" s="518" t="e">
        <f ca="1">+RIGHT('Data Summary'!A142,LEN('Data Summary'!A142)-9)</f>
        <v>#VALUE!</v>
      </c>
      <c r="B142" s="492" t="str">
        <f ca="1">+IF(ISTEXT('Data Summary'!B142),'Data Summary'!B142,"")</f>
        <v/>
      </c>
      <c r="C142" s="519" t="e">
        <f ca="1">+VALUE('Data Summary'!C142)</f>
        <v>#VALUE!</v>
      </c>
      <c r="D142" s="520" t="e">
        <f ca="1">+IF(AND(ISNUMBER(OFFSET('Water Data'!$D$4,0,10*ROW('Water Data'!D136))),'Data Summary'!BS142="Yes"),100-OFFSET('Water Data'!$D$4,0,10*ROW('Water Data'!D136)),NA())</f>
        <v>#N/A</v>
      </c>
      <c r="E142" s="520" t="e">
        <f ca="1">+IF(AND(ISNUMBER(OFFSET('Water Data'!$D$6,0,10*ROW('Water Data'!D136))),'Data Summary'!BT142="Yes"),OFFSET('Water Data'!$D$6,0,10*ROW('Water Data'!D136)),NA())</f>
        <v>#N/A</v>
      </c>
      <c r="F142" s="520" t="e">
        <f ca="1">+IF(AND(ISNUMBER(OFFSET('Water Data'!$D$9,0,10*ROW('Water Data'!D136))),'Data Summary'!BU142="Yes"),OFFSET('Water Data'!$D$9,0,10*ROW('Water Data'!D136)),NA())</f>
        <v>#N/A</v>
      </c>
      <c r="G142" s="520" t="e">
        <f ca="1">+IF(AND(ISNUMBER(OFFSET('Water Data'!$E$4,0,10*ROW('Water Data'!E136))),'Data Summary'!BV142="Yes"),100-OFFSET('Water Data'!$E$4,0,10*ROW('Water Data'!E136)),NA())</f>
        <v>#N/A</v>
      </c>
      <c r="H142" s="520" t="e">
        <f ca="1">+IF(AND(ISNUMBER(OFFSET('Water Data'!$E$6,0,10*ROW('Water Data'!E136))),'Data Summary'!BW142="Yes"),OFFSET('Water Data'!$E$6,0,10*ROW('Water Data'!E136)),NA())</f>
        <v>#N/A</v>
      </c>
      <c r="I142" s="520" t="e">
        <f ca="1">+IF(AND(ISNUMBER(OFFSET('Water Data'!$E$9,0,10*ROW('Water Data'!E136))),'Data Summary'!BX142="Yes"),OFFSET('Water Data'!$E$9,0,10*ROW('Water Data'!E136)),NA())</f>
        <v>#N/A</v>
      </c>
      <c r="J142" s="520" t="e">
        <f ca="1">+IF(AND(ISNUMBER(OFFSET('Water Data'!$F$4,0,10*ROW('Water Data'!F136))),'Data Summary'!BY142="Yes"),100-OFFSET('Water Data'!$F$4,0,10*ROW('Water Data'!F136)),NA())</f>
        <v>#N/A</v>
      </c>
      <c r="K142" s="520" t="e">
        <f ca="1">+IF(AND(ISNUMBER(OFFSET('Water Data'!$F$6,0,10*ROW('Water Data'!F136))),'Data Summary'!BZ142="Yes"),OFFSET('Water Data'!$F$6,0,10*ROW('Water Data'!F136)),NA())</f>
        <v>#N/A</v>
      </c>
      <c r="L142" s="520" t="e">
        <f ca="1">+IF(AND(ISNUMBER(OFFSET('Water Data'!$F$9,0,10*ROW('Water Data'!F136))),'Data Summary'!CA142="Yes"),OFFSET('Water Data'!$F$9,0,10*ROW('Water Data'!F136)),NA())</f>
        <v>#N/A</v>
      </c>
      <c r="M142" s="520" t="e">
        <f ca="1">+IF(AND(ISNUMBER(OFFSET('Water Data'!$G$4,0,10*ROW('Water Data'!G136))),'Data Summary'!CB142="Yes"),100-OFFSET('Water Data'!$G$4,0,10*ROW('Water Data'!G136)),NA())</f>
        <v>#N/A</v>
      </c>
      <c r="N142" s="520" t="e">
        <f ca="1">+IF(AND(ISNUMBER(OFFSET('Water Data'!$G$6,0,10*ROW('Water Data'!G136))),'Data Summary'!CC142="Yes"),OFFSET('Water Data'!$G$6,0,10*ROW('Water Data'!G136)),NA())</f>
        <v>#N/A</v>
      </c>
      <c r="O142" s="520" t="e">
        <f ca="1">+IF(AND(ISNUMBER(OFFSET('Water Data'!$G$9,0,10*ROW('Water Data'!G136))),'Data Summary'!CD142="Yes"),OFFSET('Water Data'!$G$9,0,10*ROW('Water Data'!G136)),NA())</f>
        <v>#N/A</v>
      </c>
      <c r="P142" s="520" t="e">
        <f ca="1">+IF(AND(ISNUMBER(OFFSET('Water Data'!$H$4,0,10*ROW('Water Data'!H136))),'Data Summary'!CE142="Yes"),100-OFFSET('Water Data'!$H$4,0,10*ROW('Water Data'!H136)),NA())</f>
        <v>#N/A</v>
      </c>
      <c r="Q142" s="520" t="e">
        <f ca="1">+IF(AND(ISNUMBER(OFFSET('Water Data'!$H$6,0,10*ROW('Water Data'!H136))),'Data Summary'!CF142="Yes"),OFFSET('Water Data'!$H$6,0,10*ROW('Water Data'!H136)),NA())</f>
        <v>#N/A</v>
      </c>
      <c r="R142" s="520" t="e">
        <f ca="1">+IF(AND(ISNUMBER(OFFSET('Water Data'!$H$9,0,10*ROW('Water Data'!H136))),'Data Summary'!CG142="Yes"),OFFSET('Water Data'!$H$9,0,10*ROW('Water Data'!H136)),NA())</f>
        <v>#N/A</v>
      </c>
      <c r="S142" s="520" t="e">
        <f ca="1">+IF(AND(ISNUMBER(OFFSET('Water Data'!$I$4,0,10*ROW('Water Data'!I136))),'Data Summary'!CH142="Yes"),100-OFFSET('Water Data'!$I$4,0,10*ROW('Water Data'!I136)),NA())</f>
        <v>#N/A</v>
      </c>
      <c r="T142" s="520" t="e">
        <f ca="1">+IF(AND(ISNUMBER(OFFSET('Water Data'!$I$6,0,10*ROW('Water Data'!I136))),'Data Summary'!CI142="Yes"),OFFSET('Water Data'!$I$6,0,10*ROW('Water Data'!I136)),NA())</f>
        <v>#N/A</v>
      </c>
      <c r="U142" s="520" t="e">
        <f ca="1">+IF(AND(ISNUMBER(OFFSET('Water Data'!$I$9,0,10*ROW('Water Data'!I136))),'Data Summary'!CJ142="Yes"),OFFSET('Water Data'!$I$9,0,10*ROW('Water Data'!I136)),NA())</f>
        <v>#N/A</v>
      </c>
      <c r="V142" s="521" t="e">
        <f ca="1">+IF(AND(ISNUMBER(OFFSET('Sanitation Data'!$D$4,0,10*ROW('Sanitation Data'!D136))),'Data Summary'!CK142="Yes"),100-OFFSET('Sanitation Data'!$D$4,0,10*ROW('Sanitation Data'!D136)),NA())</f>
        <v>#N/A</v>
      </c>
      <c r="W142" s="521" t="e">
        <f ca="1">+IF(AND(ISNUMBER(OFFSET('Sanitation Data'!$D$6,0,10*ROW('Sanitation Data'!D136))),'Data Summary'!CL142="Yes"),OFFSET('Sanitation Data'!$D$6,0,10*ROW('Sanitation Data'!D136)),NA())</f>
        <v>#N/A</v>
      </c>
      <c r="X142" s="521" t="e">
        <f ca="1">+IF(AND(ISNUMBER(OFFSET('Sanitation Data'!$D$10,0,10*ROW('Sanitation Data'!D136))),'Data Summary'!CM142="Yes"),OFFSET('Sanitation Data'!$D$10,0,10*ROW('Sanitation Data'!D136)),NA())</f>
        <v>#N/A</v>
      </c>
      <c r="Y142" s="521" t="e">
        <f ca="1">+IF(AND(ISNUMBER(OFFSET('Sanitation Data'!$D$11,0,10*ROW('Sanitation Data'!D136))),'Data Summary'!CN142="Yes"),OFFSET('Sanitation Data'!$D$11,0,10*ROW('Sanitation Data'!D136)),NA())</f>
        <v>#N/A</v>
      </c>
      <c r="Z142" s="521" t="e">
        <f ca="1">+IF(AND(ISNUMBER(OFFSET('Sanitation Data'!$D$12,0,10*ROW('Sanitation Data'!D136))),'Data Summary'!CO142="Yes"),OFFSET('Sanitation Data'!$D$12,0,10*ROW('Sanitation Data'!D136)),NA())</f>
        <v>#N/A</v>
      </c>
      <c r="AA142" s="521" t="e">
        <f ca="1">+IF(AND(ISNUMBER(OFFSET('Sanitation Data'!$E$4,0,10*ROW('Sanitation Data'!E136))),'Data Summary'!CP142="Yes"),100-OFFSET('Sanitation Data'!$E$4,0,10*ROW('Sanitation Data'!E136)),NA())</f>
        <v>#N/A</v>
      </c>
      <c r="AB142" s="521" t="e">
        <f ca="1">+IF(AND(ISNUMBER(OFFSET('Sanitation Data'!$E$6,0,10*ROW('Sanitation Data'!E136))),'Data Summary'!CQ142="Yes"),OFFSET('Sanitation Data'!$E$6,0,10*ROW('Sanitation Data'!E136)),NA())</f>
        <v>#N/A</v>
      </c>
      <c r="AC142" s="521" t="e">
        <f ca="1">+IF(AND(ISNUMBER(OFFSET('Sanitation Data'!$E$10,0,10*ROW('Sanitation Data'!E136))),'Data Summary'!CR142="Yes"),OFFSET('Sanitation Data'!$E$10,0,10*ROW('Sanitation Data'!E136)),NA())</f>
        <v>#N/A</v>
      </c>
      <c r="AD142" s="521" t="e">
        <f ca="1">+IF(AND(ISNUMBER(OFFSET('Sanitation Data'!$E$11,0,10*ROW('Sanitation Data'!E136))),'Data Summary'!CS142="Yes"),OFFSET('Sanitation Data'!$E$11,0,10*ROW('Sanitation Data'!E136)),NA())</f>
        <v>#N/A</v>
      </c>
      <c r="AE142" s="521" t="e">
        <f ca="1">+IF(AND(ISNUMBER(OFFSET('Sanitation Data'!$E$12,0,10*ROW('Sanitation Data'!E136))),'Data Summary'!CT142="Yes"),OFFSET('Sanitation Data'!$E$12,0,10*ROW('Sanitation Data'!E136)),NA())</f>
        <v>#N/A</v>
      </c>
      <c r="AF142" s="521" t="e">
        <f ca="1">+IF(AND(ISNUMBER(OFFSET('Sanitation Data'!$F$4,0,10*ROW('Sanitation Data'!F136))),'Data Summary'!CU142="Yes"),100-OFFSET('Sanitation Data'!$F$4,0,10*ROW('Sanitation Data'!F136)),NA())</f>
        <v>#N/A</v>
      </c>
      <c r="AG142" s="521" t="e">
        <f ca="1">+IF(AND(ISNUMBER(OFFSET('Sanitation Data'!$F$6,0,10*ROW('Sanitation Data'!F136))),'Data Summary'!CV142="Yes"),OFFSET('Sanitation Data'!$F$6,0,10*ROW('Sanitation Data'!F136)),NA())</f>
        <v>#N/A</v>
      </c>
      <c r="AH142" s="521" t="e">
        <f ca="1">+IF(AND(ISNUMBER(OFFSET('Sanitation Data'!$F$10,0,10*ROW('Sanitation Data'!F136))),'Data Summary'!CW142="Yes"),OFFSET('Sanitation Data'!$F$10,0,10*ROW('Sanitation Data'!F136)),NA())</f>
        <v>#N/A</v>
      </c>
      <c r="AI142" s="521" t="e">
        <f ca="1">+IF(AND(ISNUMBER(OFFSET('Sanitation Data'!$F$11,0,10*ROW('Sanitation Data'!F136))),'Data Summary'!CX142="Yes"),OFFSET('Sanitation Data'!$F$11,0,10*ROW('Sanitation Data'!F136)),NA())</f>
        <v>#N/A</v>
      </c>
      <c r="AJ142" s="521" t="e">
        <f ca="1">+IF(AND(ISNUMBER(OFFSET('Sanitation Data'!$F$12,0,10*ROW('Sanitation Data'!F136))),'Data Summary'!CY142="Yes"),OFFSET('Sanitation Data'!$F$12,0,10*ROW('Sanitation Data'!F136)),NA())</f>
        <v>#N/A</v>
      </c>
      <c r="AK142" s="521" t="e">
        <f ca="1">+IF(AND(ISNUMBER(OFFSET('Sanitation Data'!$G$4,0,10*ROW('Sanitation Data'!G136))),'Data Summary'!CZ142="Yes"),100-OFFSET('Sanitation Data'!$G$4,0,10*ROW('Sanitation Data'!G136)),NA())</f>
        <v>#N/A</v>
      </c>
      <c r="AL142" s="521" t="e">
        <f ca="1">+IF(AND(ISNUMBER(OFFSET('Sanitation Data'!$G$6,0,10*ROW('Sanitation Data'!G136))),'Data Summary'!DA142="Yes"),OFFSET('Sanitation Data'!$G$6,0,10*ROW('Sanitation Data'!G136)),NA())</f>
        <v>#N/A</v>
      </c>
      <c r="AM142" s="521" t="e">
        <f ca="1">+IF(AND(ISNUMBER(OFFSET('Sanitation Data'!$G$10,0,10*ROW('Sanitation Data'!G136))),'Data Summary'!DB142="Yes"),OFFSET('Sanitation Data'!$G$10,0,10*ROW('Sanitation Data'!G136)),NA())</f>
        <v>#N/A</v>
      </c>
      <c r="AN142" s="521" t="e">
        <f ca="1">+IF(AND(ISNUMBER(OFFSET('Sanitation Data'!$G$11,0,10*ROW('Sanitation Data'!G136))),'Data Summary'!DC142="Yes"),OFFSET('Sanitation Data'!$G$11,0,10*ROW('Sanitation Data'!G136)),NA())</f>
        <v>#N/A</v>
      </c>
      <c r="AO142" s="521" t="e">
        <f ca="1">+IF(AND(ISNUMBER(OFFSET('Sanitation Data'!$G$12,0,10*ROW('Sanitation Data'!G136))),'Data Summary'!DD142="Yes"),OFFSET('Sanitation Data'!$G$12,0,10*ROW('Sanitation Data'!G136)),NA())</f>
        <v>#N/A</v>
      </c>
      <c r="AP142" s="521" t="e">
        <f ca="1">+IF(AND(ISNUMBER(OFFSET('Sanitation Data'!$H$4,0,10*ROW('Sanitation Data'!H136))),'Data Summary'!DE142="Yes"),100-OFFSET('Sanitation Data'!$H$4,0,10*ROW('Sanitation Data'!H136)),NA())</f>
        <v>#N/A</v>
      </c>
      <c r="AQ142" s="521" t="e">
        <f ca="1">+IF(AND(ISNUMBER(OFFSET('Sanitation Data'!$H$6,0,10*ROW('Sanitation Data'!H136))),'Data Summary'!DF142="Yes"),OFFSET('Sanitation Data'!$H$6,0,10*ROW('Sanitation Data'!H136)),NA())</f>
        <v>#N/A</v>
      </c>
      <c r="AR142" s="521" t="e">
        <f ca="1">+IF(AND(ISNUMBER(OFFSET('Sanitation Data'!$H$10,0,10*ROW('Sanitation Data'!H136))),'Data Summary'!DG142="Yes"),OFFSET('Sanitation Data'!$H$10,0,10*ROW('Sanitation Data'!H136)),NA())</f>
        <v>#N/A</v>
      </c>
      <c r="AS142" s="521" t="e">
        <f ca="1">+IF(AND(ISNUMBER(OFFSET('Sanitation Data'!$H$11,0,10*ROW('Sanitation Data'!H136))),'Data Summary'!DH142="Yes"),OFFSET('Sanitation Data'!$H$11,0,10*ROW('Sanitation Data'!H136)),NA())</f>
        <v>#N/A</v>
      </c>
      <c r="AT142" s="521" t="e">
        <f ca="1">+IF(AND(ISNUMBER(OFFSET('Sanitation Data'!$H$12,0,10*ROW('Sanitation Data'!H136))),'Data Summary'!DI142="Yes"),OFFSET('Sanitation Data'!$H$12,0,10*ROW('Sanitation Data'!H136)),NA())</f>
        <v>#N/A</v>
      </c>
      <c r="AU142" s="521" t="e">
        <f ca="1">+IF(AND(ISNUMBER(OFFSET('Sanitation Data'!$I$4,0,10*ROW('Sanitation Data'!I136))),'Data Summary'!DJ142="Yes"),100-OFFSET('Sanitation Data'!$I$4,0,10*ROW('Sanitation Data'!I136)),NA())</f>
        <v>#N/A</v>
      </c>
      <c r="AV142" s="521" t="e">
        <f ca="1">+IF(AND(ISNUMBER(OFFSET('Sanitation Data'!$I$6,0,10*ROW('Sanitation Data'!I136))),'Data Summary'!DK142="Yes"),OFFSET('Sanitation Data'!$I$6,0,10*ROW('Sanitation Data'!I136)),NA())</f>
        <v>#N/A</v>
      </c>
      <c r="AW142" s="521" t="e">
        <f ca="1">+IF(AND(ISNUMBER(OFFSET('Sanitation Data'!$I$10,0,10*ROW('Sanitation Data'!I136))),'Data Summary'!DL142="Yes"),OFFSET('Sanitation Data'!$I$10,0,10*ROW('Sanitation Data'!I136)),NA())</f>
        <v>#N/A</v>
      </c>
      <c r="AX142" s="521" t="e">
        <f ca="1">+IF(AND(ISNUMBER(OFFSET('Sanitation Data'!$I$11,0,10*ROW('Sanitation Data'!I136))),'Data Summary'!DM142="Yes"),OFFSET('Sanitation Data'!$I$11,0,10*ROW('Sanitation Data'!I136)),NA())</f>
        <v>#N/A</v>
      </c>
      <c r="AY142" s="521" t="e">
        <f ca="1">+IF(AND(ISNUMBER(OFFSET('Sanitation Data'!$I$12,0,10*ROW('Sanitation Data'!I136))),'Data Summary'!DN142="Yes"),OFFSET('Sanitation Data'!$I$12,0,10*ROW('Sanitation Data'!I136)),NA())</f>
        <v>#N/A</v>
      </c>
      <c r="AZ142" s="522" t="e">
        <f ca="1">+IF(AND(ISNUMBER(OFFSET('Hygiene Data'!$D$5,0,10*ROW('Hygiene Data'!D136))),'Data Summary'!DO142="Yes"),OFFSET('Hygiene Data'!$D$5,0,10*ROW('Hygiene Data'!D136)),NA())</f>
        <v>#N/A</v>
      </c>
      <c r="BA142" s="522" t="e">
        <f ca="1">+IF(AND(ISNUMBER(OFFSET('Hygiene Data'!$D$7,0,10*ROW('Hygiene Data'!D136))),'Data Summary'!DP142="Yes"),OFFSET('Hygiene Data'!$D$7,0,10*ROW('Hygiene Data'!D136)),NA())</f>
        <v>#N/A</v>
      </c>
      <c r="BB142" s="522" t="e">
        <f ca="1">+IF(AND(ISNUMBER(OFFSET('Hygiene Data'!$D$9,0,10*ROW('Hygiene Data'!D136))),'Data Summary'!DQ142="Yes"),OFFSET('Hygiene Data'!$D$9,0,10*ROW('Hygiene Data'!D136)),NA())</f>
        <v>#N/A</v>
      </c>
      <c r="BC142" s="522" t="e">
        <f ca="1">+IF(AND(ISNUMBER(OFFSET('Hygiene Data'!$E$5,0,10*ROW('Hygiene Data'!E136))),'Data Summary'!DR142="Yes"),OFFSET('Hygiene Data'!$E$5,0,10*ROW('Hygiene Data'!E136)),NA())</f>
        <v>#N/A</v>
      </c>
      <c r="BD142" s="522" t="e">
        <f ca="1">+IF(AND(ISNUMBER(OFFSET('Hygiene Data'!$E$7,0,10*ROW('Hygiene Data'!E136))),'Data Summary'!DS142="Yes"),OFFSET('Hygiene Data'!$E$7,0,10*ROW('Hygiene Data'!E136)),NA())</f>
        <v>#N/A</v>
      </c>
      <c r="BE142" s="522" t="e">
        <f ca="1">+IF(AND(ISNUMBER(OFFSET('Hygiene Data'!$E$9,0,10*ROW('Hygiene Data'!E136))),'Data Summary'!DT142="Yes"),OFFSET('Hygiene Data'!$E$9,0,10*ROW('Hygiene Data'!E136)),NA())</f>
        <v>#N/A</v>
      </c>
      <c r="BF142" s="522" t="e">
        <f ca="1">+IF(AND(ISNUMBER(OFFSET('Hygiene Data'!$F$5,0,10*ROW('Hygiene Data'!F136))),'Data Summary'!DU142="Yes"),OFFSET('Hygiene Data'!$F$5,0,10*ROW('Hygiene Data'!F136)),NA())</f>
        <v>#N/A</v>
      </c>
      <c r="BG142" s="522" t="e">
        <f ca="1">+IF(AND(ISNUMBER(OFFSET('Hygiene Data'!$F$7,0,10*ROW('Hygiene Data'!F136))),'Data Summary'!DV142="Yes"),OFFSET('Hygiene Data'!$F$7,0,10*ROW('Hygiene Data'!F136)),NA())</f>
        <v>#N/A</v>
      </c>
      <c r="BH142" s="522" t="e">
        <f ca="1">+IF(AND(ISNUMBER(OFFSET('Hygiene Data'!$F$9,0,10*ROW('Hygiene Data'!F136))),'Data Summary'!DW142="Yes"),OFFSET('Hygiene Data'!$F$9,0,10*ROW('Hygiene Data'!F136)),NA())</f>
        <v>#N/A</v>
      </c>
      <c r="BI142" s="522" t="e">
        <f ca="1">+IF(AND(ISNUMBER(OFFSET('Hygiene Data'!$G$5,0,10*ROW('Hygiene Data'!G136))),'Data Summary'!DX142="Yes"),OFFSET('Hygiene Data'!$G$5,0,10*ROW('Hygiene Data'!G136)),NA())</f>
        <v>#N/A</v>
      </c>
      <c r="BJ142" s="522" t="e">
        <f ca="1">+IF(AND(ISNUMBER(OFFSET('Hygiene Data'!$G$7,0,10*ROW('Hygiene Data'!G136))),'Data Summary'!DY142="Yes"),OFFSET('Hygiene Data'!$G$7,0,10*ROW('Hygiene Data'!G136)),NA())</f>
        <v>#N/A</v>
      </c>
      <c r="BK142" s="522" t="e">
        <f ca="1">+IF(AND(ISNUMBER(OFFSET('Hygiene Data'!$G$9,0,10*ROW('Hygiene Data'!G136))),'Data Summary'!DZ142="Yes"),OFFSET('Hygiene Data'!$G$9,0,10*ROW('Hygiene Data'!G136)),NA())</f>
        <v>#N/A</v>
      </c>
      <c r="BL142" s="522" t="e">
        <f ca="1">+IF(AND(ISNUMBER(OFFSET('Hygiene Data'!$H$5,0,10*ROW('Hygiene Data'!H136))),'Data Summary'!EA142="Yes"),OFFSET('Hygiene Data'!$H$5,0,10*ROW('Hygiene Data'!H136)),NA())</f>
        <v>#N/A</v>
      </c>
      <c r="BM142" s="522" t="e">
        <f ca="1">+IF(AND(ISNUMBER(OFFSET('Hygiene Data'!$H$7,0,10*ROW('Hygiene Data'!H136))),'Data Summary'!EB142="Yes"),OFFSET('Hygiene Data'!$H$7,0,10*ROW('Hygiene Data'!H136)),NA())</f>
        <v>#N/A</v>
      </c>
      <c r="BN142" s="522" t="e">
        <f ca="1">+IF(AND(ISNUMBER(OFFSET('Hygiene Data'!$H$9,0,10*ROW('Hygiene Data'!H136))),'Data Summary'!EC142="Yes"),OFFSET('Hygiene Data'!$H$9,0,10*ROW('Hygiene Data'!H136)),NA())</f>
        <v>#N/A</v>
      </c>
      <c r="BO142" s="522" t="e">
        <f ca="1">+IF(AND(ISNUMBER(OFFSET('Hygiene Data'!$I$5,0,10*ROW('Hygiene Data'!I136))),'Data Summary'!ED142="Yes"),OFFSET('Hygiene Data'!$I$5,0,10*ROW('Hygiene Data'!I136)),NA())</f>
        <v>#N/A</v>
      </c>
      <c r="BP142" s="522" t="e">
        <f ca="1">+IF(AND(ISNUMBER(OFFSET('Hygiene Data'!$I$7,0,10*ROW('Hygiene Data'!I136))),'Data Summary'!EE142="Yes"),OFFSET('Hygiene Data'!$I$7,0,10*ROW('Hygiene Data'!I136)),NA())</f>
        <v>#N/A</v>
      </c>
      <c r="BQ142" s="522" t="e">
        <f ca="1">+IF(AND(ISNUMBER(OFFSET('Hygiene Data'!$I$9,0,10*ROW('Hygiene Data'!I136))),'Data Summary'!EF142="Yes"),OFFSET('Hygiene Data'!$I$9,0,10*ROW('Hygiene Data'!I136)),NA())</f>
        <v>#N/A</v>
      </c>
    </row>
    <row r="143" spans="1:69" x14ac:dyDescent="0.25">
      <c r="A143" s="518" t="e">
        <f ca="1">+RIGHT('Data Summary'!A143,LEN('Data Summary'!A143)-9)</f>
        <v>#VALUE!</v>
      </c>
      <c r="B143" s="492" t="str">
        <f ca="1">+IF(ISTEXT('Data Summary'!B143),'Data Summary'!B143,"")</f>
        <v/>
      </c>
      <c r="C143" s="519" t="e">
        <f ca="1">+VALUE('Data Summary'!C143)</f>
        <v>#VALUE!</v>
      </c>
      <c r="D143" s="520" t="e">
        <f ca="1">+IF(AND(ISNUMBER(OFFSET('Water Data'!$D$4,0,10*ROW('Water Data'!D137))),'Data Summary'!BS143="Yes"),100-OFFSET('Water Data'!$D$4,0,10*ROW('Water Data'!D137)),NA())</f>
        <v>#N/A</v>
      </c>
      <c r="E143" s="520" t="e">
        <f ca="1">+IF(AND(ISNUMBER(OFFSET('Water Data'!$D$6,0,10*ROW('Water Data'!D137))),'Data Summary'!BT143="Yes"),OFFSET('Water Data'!$D$6,0,10*ROW('Water Data'!D137)),NA())</f>
        <v>#N/A</v>
      </c>
      <c r="F143" s="520" t="e">
        <f ca="1">+IF(AND(ISNUMBER(OFFSET('Water Data'!$D$9,0,10*ROW('Water Data'!D137))),'Data Summary'!BU143="Yes"),OFFSET('Water Data'!$D$9,0,10*ROW('Water Data'!D137)),NA())</f>
        <v>#N/A</v>
      </c>
      <c r="G143" s="520" t="e">
        <f ca="1">+IF(AND(ISNUMBER(OFFSET('Water Data'!$E$4,0,10*ROW('Water Data'!E137))),'Data Summary'!BV143="Yes"),100-OFFSET('Water Data'!$E$4,0,10*ROW('Water Data'!E137)),NA())</f>
        <v>#N/A</v>
      </c>
      <c r="H143" s="520" t="e">
        <f ca="1">+IF(AND(ISNUMBER(OFFSET('Water Data'!$E$6,0,10*ROW('Water Data'!E137))),'Data Summary'!BW143="Yes"),OFFSET('Water Data'!$E$6,0,10*ROW('Water Data'!E137)),NA())</f>
        <v>#N/A</v>
      </c>
      <c r="I143" s="520" t="e">
        <f ca="1">+IF(AND(ISNUMBER(OFFSET('Water Data'!$E$9,0,10*ROW('Water Data'!E137))),'Data Summary'!BX143="Yes"),OFFSET('Water Data'!$E$9,0,10*ROW('Water Data'!E137)),NA())</f>
        <v>#N/A</v>
      </c>
      <c r="J143" s="520" t="e">
        <f ca="1">+IF(AND(ISNUMBER(OFFSET('Water Data'!$F$4,0,10*ROW('Water Data'!F137))),'Data Summary'!BY143="Yes"),100-OFFSET('Water Data'!$F$4,0,10*ROW('Water Data'!F137)),NA())</f>
        <v>#N/A</v>
      </c>
      <c r="K143" s="520" t="e">
        <f ca="1">+IF(AND(ISNUMBER(OFFSET('Water Data'!$F$6,0,10*ROW('Water Data'!F137))),'Data Summary'!BZ143="Yes"),OFFSET('Water Data'!$F$6,0,10*ROW('Water Data'!F137)),NA())</f>
        <v>#N/A</v>
      </c>
      <c r="L143" s="520" t="e">
        <f ca="1">+IF(AND(ISNUMBER(OFFSET('Water Data'!$F$9,0,10*ROW('Water Data'!F137))),'Data Summary'!CA143="Yes"),OFFSET('Water Data'!$F$9,0,10*ROW('Water Data'!F137)),NA())</f>
        <v>#N/A</v>
      </c>
      <c r="M143" s="520" t="e">
        <f ca="1">+IF(AND(ISNUMBER(OFFSET('Water Data'!$G$4,0,10*ROW('Water Data'!G137))),'Data Summary'!CB143="Yes"),100-OFFSET('Water Data'!$G$4,0,10*ROW('Water Data'!G137)),NA())</f>
        <v>#N/A</v>
      </c>
      <c r="N143" s="520" t="e">
        <f ca="1">+IF(AND(ISNUMBER(OFFSET('Water Data'!$G$6,0,10*ROW('Water Data'!G137))),'Data Summary'!CC143="Yes"),OFFSET('Water Data'!$G$6,0,10*ROW('Water Data'!G137)),NA())</f>
        <v>#N/A</v>
      </c>
      <c r="O143" s="520" t="e">
        <f ca="1">+IF(AND(ISNUMBER(OFFSET('Water Data'!$G$9,0,10*ROW('Water Data'!G137))),'Data Summary'!CD143="Yes"),OFFSET('Water Data'!$G$9,0,10*ROW('Water Data'!G137)),NA())</f>
        <v>#N/A</v>
      </c>
      <c r="P143" s="520" t="e">
        <f ca="1">+IF(AND(ISNUMBER(OFFSET('Water Data'!$H$4,0,10*ROW('Water Data'!H137))),'Data Summary'!CE143="Yes"),100-OFFSET('Water Data'!$H$4,0,10*ROW('Water Data'!H137)),NA())</f>
        <v>#N/A</v>
      </c>
      <c r="Q143" s="520" t="e">
        <f ca="1">+IF(AND(ISNUMBER(OFFSET('Water Data'!$H$6,0,10*ROW('Water Data'!H137))),'Data Summary'!CF143="Yes"),OFFSET('Water Data'!$H$6,0,10*ROW('Water Data'!H137)),NA())</f>
        <v>#N/A</v>
      </c>
      <c r="R143" s="520" t="e">
        <f ca="1">+IF(AND(ISNUMBER(OFFSET('Water Data'!$H$9,0,10*ROW('Water Data'!H137))),'Data Summary'!CG143="Yes"),OFFSET('Water Data'!$H$9,0,10*ROW('Water Data'!H137)),NA())</f>
        <v>#N/A</v>
      </c>
      <c r="S143" s="520" t="e">
        <f ca="1">+IF(AND(ISNUMBER(OFFSET('Water Data'!$I$4,0,10*ROW('Water Data'!I137))),'Data Summary'!CH143="Yes"),100-OFFSET('Water Data'!$I$4,0,10*ROW('Water Data'!I137)),NA())</f>
        <v>#N/A</v>
      </c>
      <c r="T143" s="520" t="e">
        <f ca="1">+IF(AND(ISNUMBER(OFFSET('Water Data'!$I$6,0,10*ROW('Water Data'!I137))),'Data Summary'!CI143="Yes"),OFFSET('Water Data'!$I$6,0,10*ROW('Water Data'!I137)),NA())</f>
        <v>#N/A</v>
      </c>
      <c r="U143" s="520" t="e">
        <f ca="1">+IF(AND(ISNUMBER(OFFSET('Water Data'!$I$9,0,10*ROW('Water Data'!I137))),'Data Summary'!CJ143="Yes"),OFFSET('Water Data'!$I$9,0,10*ROW('Water Data'!I137)),NA())</f>
        <v>#N/A</v>
      </c>
      <c r="V143" s="521" t="e">
        <f ca="1">+IF(AND(ISNUMBER(OFFSET('Sanitation Data'!$D$4,0,10*ROW('Sanitation Data'!D137))),'Data Summary'!CK143="Yes"),100-OFFSET('Sanitation Data'!$D$4,0,10*ROW('Sanitation Data'!D137)),NA())</f>
        <v>#N/A</v>
      </c>
      <c r="W143" s="521" t="e">
        <f ca="1">+IF(AND(ISNUMBER(OFFSET('Sanitation Data'!$D$6,0,10*ROW('Sanitation Data'!D137))),'Data Summary'!CL143="Yes"),OFFSET('Sanitation Data'!$D$6,0,10*ROW('Sanitation Data'!D137)),NA())</f>
        <v>#N/A</v>
      </c>
      <c r="X143" s="521" t="e">
        <f ca="1">+IF(AND(ISNUMBER(OFFSET('Sanitation Data'!$D$10,0,10*ROW('Sanitation Data'!D137))),'Data Summary'!CM143="Yes"),OFFSET('Sanitation Data'!$D$10,0,10*ROW('Sanitation Data'!D137)),NA())</f>
        <v>#N/A</v>
      </c>
      <c r="Y143" s="521" t="e">
        <f ca="1">+IF(AND(ISNUMBER(OFFSET('Sanitation Data'!$D$11,0,10*ROW('Sanitation Data'!D137))),'Data Summary'!CN143="Yes"),OFFSET('Sanitation Data'!$D$11,0,10*ROW('Sanitation Data'!D137)),NA())</f>
        <v>#N/A</v>
      </c>
      <c r="Z143" s="521" t="e">
        <f ca="1">+IF(AND(ISNUMBER(OFFSET('Sanitation Data'!$D$12,0,10*ROW('Sanitation Data'!D137))),'Data Summary'!CO143="Yes"),OFFSET('Sanitation Data'!$D$12,0,10*ROW('Sanitation Data'!D137)),NA())</f>
        <v>#N/A</v>
      </c>
      <c r="AA143" s="521" t="e">
        <f ca="1">+IF(AND(ISNUMBER(OFFSET('Sanitation Data'!$E$4,0,10*ROW('Sanitation Data'!E137))),'Data Summary'!CP143="Yes"),100-OFFSET('Sanitation Data'!$E$4,0,10*ROW('Sanitation Data'!E137)),NA())</f>
        <v>#N/A</v>
      </c>
      <c r="AB143" s="521" t="e">
        <f ca="1">+IF(AND(ISNUMBER(OFFSET('Sanitation Data'!$E$6,0,10*ROW('Sanitation Data'!E137))),'Data Summary'!CQ143="Yes"),OFFSET('Sanitation Data'!$E$6,0,10*ROW('Sanitation Data'!E137)),NA())</f>
        <v>#N/A</v>
      </c>
      <c r="AC143" s="521" t="e">
        <f ca="1">+IF(AND(ISNUMBER(OFFSET('Sanitation Data'!$E$10,0,10*ROW('Sanitation Data'!E137))),'Data Summary'!CR143="Yes"),OFFSET('Sanitation Data'!$E$10,0,10*ROW('Sanitation Data'!E137)),NA())</f>
        <v>#N/A</v>
      </c>
      <c r="AD143" s="521" t="e">
        <f ca="1">+IF(AND(ISNUMBER(OFFSET('Sanitation Data'!$E$11,0,10*ROW('Sanitation Data'!E137))),'Data Summary'!CS143="Yes"),OFFSET('Sanitation Data'!$E$11,0,10*ROW('Sanitation Data'!E137)),NA())</f>
        <v>#N/A</v>
      </c>
      <c r="AE143" s="521" t="e">
        <f ca="1">+IF(AND(ISNUMBER(OFFSET('Sanitation Data'!$E$12,0,10*ROW('Sanitation Data'!E137))),'Data Summary'!CT143="Yes"),OFFSET('Sanitation Data'!$E$12,0,10*ROW('Sanitation Data'!E137)),NA())</f>
        <v>#N/A</v>
      </c>
      <c r="AF143" s="521" t="e">
        <f ca="1">+IF(AND(ISNUMBER(OFFSET('Sanitation Data'!$F$4,0,10*ROW('Sanitation Data'!F137))),'Data Summary'!CU143="Yes"),100-OFFSET('Sanitation Data'!$F$4,0,10*ROW('Sanitation Data'!F137)),NA())</f>
        <v>#N/A</v>
      </c>
      <c r="AG143" s="521" t="e">
        <f ca="1">+IF(AND(ISNUMBER(OFFSET('Sanitation Data'!$F$6,0,10*ROW('Sanitation Data'!F137))),'Data Summary'!CV143="Yes"),OFFSET('Sanitation Data'!$F$6,0,10*ROW('Sanitation Data'!F137)),NA())</f>
        <v>#N/A</v>
      </c>
      <c r="AH143" s="521" t="e">
        <f ca="1">+IF(AND(ISNUMBER(OFFSET('Sanitation Data'!$F$10,0,10*ROW('Sanitation Data'!F137))),'Data Summary'!CW143="Yes"),OFFSET('Sanitation Data'!$F$10,0,10*ROW('Sanitation Data'!F137)),NA())</f>
        <v>#N/A</v>
      </c>
      <c r="AI143" s="521" t="e">
        <f ca="1">+IF(AND(ISNUMBER(OFFSET('Sanitation Data'!$F$11,0,10*ROW('Sanitation Data'!F137))),'Data Summary'!CX143="Yes"),OFFSET('Sanitation Data'!$F$11,0,10*ROW('Sanitation Data'!F137)),NA())</f>
        <v>#N/A</v>
      </c>
      <c r="AJ143" s="521" t="e">
        <f ca="1">+IF(AND(ISNUMBER(OFFSET('Sanitation Data'!$F$12,0,10*ROW('Sanitation Data'!F137))),'Data Summary'!CY143="Yes"),OFFSET('Sanitation Data'!$F$12,0,10*ROW('Sanitation Data'!F137)),NA())</f>
        <v>#N/A</v>
      </c>
      <c r="AK143" s="521" t="e">
        <f ca="1">+IF(AND(ISNUMBER(OFFSET('Sanitation Data'!$G$4,0,10*ROW('Sanitation Data'!G137))),'Data Summary'!CZ143="Yes"),100-OFFSET('Sanitation Data'!$G$4,0,10*ROW('Sanitation Data'!G137)),NA())</f>
        <v>#N/A</v>
      </c>
      <c r="AL143" s="521" t="e">
        <f ca="1">+IF(AND(ISNUMBER(OFFSET('Sanitation Data'!$G$6,0,10*ROW('Sanitation Data'!G137))),'Data Summary'!DA143="Yes"),OFFSET('Sanitation Data'!$G$6,0,10*ROW('Sanitation Data'!G137)),NA())</f>
        <v>#N/A</v>
      </c>
      <c r="AM143" s="521" t="e">
        <f ca="1">+IF(AND(ISNUMBER(OFFSET('Sanitation Data'!$G$10,0,10*ROW('Sanitation Data'!G137))),'Data Summary'!DB143="Yes"),OFFSET('Sanitation Data'!$G$10,0,10*ROW('Sanitation Data'!G137)),NA())</f>
        <v>#N/A</v>
      </c>
      <c r="AN143" s="521" t="e">
        <f ca="1">+IF(AND(ISNUMBER(OFFSET('Sanitation Data'!$G$11,0,10*ROW('Sanitation Data'!G137))),'Data Summary'!DC143="Yes"),OFFSET('Sanitation Data'!$G$11,0,10*ROW('Sanitation Data'!G137)),NA())</f>
        <v>#N/A</v>
      </c>
      <c r="AO143" s="521" t="e">
        <f ca="1">+IF(AND(ISNUMBER(OFFSET('Sanitation Data'!$G$12,0,10*ROW('Sanitation Data'!G137))),'Data Summary'!DD143="Yes"),OFFSET('Sanitation Data'!$G$12,0,10*ROW('Sanitation Data'!G137)),NA())</f>
        <v>#N/A</v>
      </c>
      <c r="AP143" s="521" t="e">
        <f ca="1">+IF(AND(ISNUMBER(OFFSET('Sanitation Data'!$H$4,0,10*ROW('Sanitation Data'!H137))),'Data Summary'!DE143="Yes"),100-OFFSET('Sanitation Data'!$H$4,0,10*ROW('Sanitation Data'!H137)),NA())</f>
        <v>#N/A</v>
      </c>
      <c r="AQ143" s="521" t="e">
        <f ca="1">+IF(AND(ISNUMBER(OFFSET('Sanitation Data'!$H$6,0,10*ROW('Sanitation Data'!H137))),'Data Summary'!DF143="Yes"),OFFSET('Sanitation Data'!$H$6,0,10*ROW('Sanitation Data'!H137)),NA())</f>
        <v>#N/A</v>
      </c>
      <c r="AR143" s="521" t="e">
        <f ca="1">+IF(AND(ISNUMBER(OFFSET('Sanitation Data'!$H$10,0,10*ROW('Sanitation Data'!H137))),'Data Summary'!DG143="Yes"),OFFSET('Sanitation Data'!$H$10,0,10*ROW('Sanitation Data'!H137)),NA())</f>
        <v>#N/A</v>
      </c>
      <c r="AS143" s="521" t="e">
        <f ca="1">+IF(AND(ISNUMBER(OFFSET('Sanitation Data'!$H$11,0,10*ROW('Sanitation Data'!H137))),'Data Summary'!DH143="Yes"),OFFSET('Sanitation Data'!$H$11,0,10*ROW('Sanitation Data'!H137)),NA())</f>
        <v>#N/A</v>
      </c>
      <c r="AT143" s="521" t="e">
        <f ca="1">+IF(AND(ISNUMBER(OFFSET('Sanitation Data'!$H$12,0,10*ROW('Sanitation Data'!H137))),'Data Summary'!DI143="Yes"),OFFSET('Sanitation Data'!$H$12,0,10*ROW('Sanitation Data'!H137)),NA())</f>
        <v>#N/A</v>
      </c>
      <c r="AU143" s="521" t="e">
        <f ca="1">+IF(AND(ISNUMBER(OFFSET('Sanitation Data'!$I$4,0,10*ROW('Sanitation Data'!I137))),'Data Summary'!DJ143="Yes"),100-OFFSET('Sanitation Data'!$I$4,0,10*ROW('Sanitation Data'!I137)),NA())</f>
        <v>#N/A</v>
      </c>
      <c r="AV143" s="521" t="e">
        <f ca="1">+IF(AND(ISNUMBER(OFFSET('Sanitation Data'!$I$6,0,10*ROW('Sanitation Data'!I137))),'Data Summary'!DK143="Yes"),OFFSET('Sanitation Data'!$I$6,0,10*ROW('Sanitation Data'!I137)),NA())</f>
        <v>#N/A</v>
      </c>
      <c r="AW143" s="521" t="e">
        <f ca="1">+IF(AND(ISNUMBER(OFFSET('Sanitation Data'!$I$10,0,10*ROW('Sanitation Data'!I137))),'Data Summary'!DL143="Yes"),OFFSET('Sanitation Data'!$I$10,0,10*ROW('Sanitation Data'!I137)),NA())</f>
        <v>#N/A</v>
      </c>
      <c r="AX143" s="521" t="e">
        <f ca="1">+IF(AND(ISNUMBER(OFFSET('Sanitation Data'!$I$11,0,10*ROW('Sanitation Data'!I137))),'Data Summary'!DM143="Yes"),OFFSET('Sanitation Data'!$I$11,0,10*ROW('Sanitation Data'!I137)),NA())</f>
        <v>#N/A</v>
      </c>
      <c r="AY143" s="521" t="e">
        <f ca="1">+IF(AND(ISNUMBER(OFFSET('Sanitation Data'!$I$12,0,10*ROW('Sanitation Data'!I137))),'Data Summary'!DN143="Yes"),OFFSET('Sanitation Data'!$I$12,0,10*ROW('Sanitation Data'!I137)),NA())</f>
        <v>#N/A</v>
      </c>
      <c r="AZ143" s="522" t="e">
        <f ca="1">+IF(AND(ISNUMBER(OFFSET('Hygiene Data'!$D$5,0,10*ROW('Hygiene Data'!D137))),'Data Summary'!DO143="Yes"),OFFSET('Hygiene Data'!$D$5,0,10*ROW('Hygiene Data'!D137)),NA())</f>
        <v>#N/A</v>
      </c>
      <c r="BA143" s="522" t="e">
        <f ca="1">+IF(AND(ISNUMBER(OFFSET('Hygiene Data'!$D$7,0,10*ROW('Hygiene Data'!D137))),'Data Summary'!DP143="Yes"),OFFSET('Hygiene Data'!$D$7,0,10*ROW('Hygiene Data'!D137)),NA())</f>
        <v>#N/A</v>
      </c>
      <c r="BB143" s="522" t="e">
        <f ca="1">+IF(AND(ISNUMBER(OFFSET('Hygiene Data'!$D$9,0,10*ROW('Hygiene Data'!D137))),'Data Summary'!DQ143="Yes"),OFFSET('Hygiene Data'!$D$9,0,10*ROW('Hygiene Data'!D137)),NA())</f>
        <v>#N/A</v>
      </c>
      <c r="BC143" s="522" t="e">
        <f ca="1">+IF(AND(ISNUMBER(OFFSET('Hygiene Data'!$E$5,0,10*ROW('Hygiene Data'!E137))),'Data Summary'!DR143="Yes"),OFFSET('Hygiene Data'!$E$5,0,10*ROW('Hygiene Data'!E137)),NA())</f>
        <v>#N/A</v>
      </c>
      <c r="BD143" s="522" t="e">
        <f ca="1">+IF(AND(ISNUMBER(OFFSET('Hygiene Data'!$E$7,0,10*ROW('Hygiene Data'!E137))),'Data Summary'!DS143="Yes"),OFFSET('Hygiene Data'!$E$7,0,10*ROW('Hygiene Data'!E137)),NA())</f>
        <v>#N/A</v>
      </c>
      <c r="BE143" s="522" t="e">
        <f ca="1">+IF(AND(ISNUMBER(OFFSET('Hygiene Data'!$E$9,0,10*ROW('Hygiene Data'!E137))),'Data Summary'!DT143="Yes"),OFFSET('Hygiene Data'!$E$9,0,10*ROW('Hygiene Data'!E137)),NA())</f>
        <v>#N/A</v>
      </c>
      <c r="BF143" s="522" t="e">
        <f ca="1">+IF(AND(ISNUMBER(OFFSET('Hygiene Data'!$F$5,0,10*ROW('Hygiene Data'!F137))),'Data Summary'!DU143="Yes"),OFFSET('Hygiene Data'!$F$5,0,10*ROW('Hygiene Data'!F137)),NA())</f>
        <v>#N/A</v>
      </c>
      <c r="BG143" s="522" t="e">
        <f ca="1">+IF(AND(ISNUMBER(OFFSET('Hygiene Data'!$F$7,0,10*ROW('Hygiene Data'!F137))),'Data Summary'!DV143="Yes"),OFFSET('Hygiene Data'!$F$7,0,10*ROW('Hygiene Data'!F137)),NA())</f>
        <v>#N/A</v>
      </c>
      <c r="BH143" s="522" t="e">
        <f ca="1">+IF(AND(ISNUMBER(OFFSET('Hygiene Data'!$F$9,0,10*ROW('Hygiene Data'!F137))),'Data Summary'!DW143="Yes"),OFFSET('Hygiene Data'!$F$9,0,10*ROW('Hygiene Data'!F137)),NA())</f>
        <v>#N/A</v>
      </c>
      <c r="BI143" s="522" t="e">
        <f ca="1">+IF(AND(ISNUMBER(OFFSET('Hygiene Data'!$G$5,0,10*ROW('Hygiene Data'!G137))),'Data Summary'!DX143="Yes"),OFFSET('Hygiene Data'!$G$5,0,10*ROW('Hygiene Data'!G137)),NA())</f>
        <v>#N/A</v>
      </c>
      <c r="BJ143" s="522" t="e">
        <f ca="1">+IF(AND(ISNUMBER(OFFSET('Hygiene Data'!$G$7,0,10*ROW('Hygiene Data'!G137))),'Data Summary'!DY143="Yes"),OFFSET('Hygiene Data'!$G$7,0,10*ROW('Hygiene Data'!G137)),NA())</f>
        <v>#N/A</v>
      </c>
      <c r="BK143" s="522" t="e">
        <f ca="1">+IF(AND(ISNUMBER(OFFSET('Hygiene Data'!$G$9,0,10*ROW('Hygiene Data'!G137))),'Data Summary'!DZ143="Yes"),OFFSET('Hygiene Data'!$G$9,0,10*ROW('Hygiene Data'!G137)),NA())</f>
        <v>#N/A</v>
      </c>
      <c r="BL143" s="522" t="e">
        <f ca="1">+IF(AND(ISNUMBER(OFFSET('Hygiene Data'!$H$5,0,10*ROW('Hygiene Data'!H137))),'Data Summary'!EA143="Yes"),OFFSET('Hygiene Data'!$H$5,0,10*ROW('Hygiene Data'!H137)),NA())</f>
        <v>#N/A</v>
      </c>
      <c r="BM143" s="522" t="e">
        <f ca="1">+IF(AND(ISNUMBER(OFFSET('Hygiene Data'!$H$7,0,10*ROW('Hygiene Data'!H137))),'Data Summary'!EB143="Yes"),OFFSET('Hygiene Data'!$H$7,0,10*ROW('Hygiene Data'!H137)),NA())</f>
        <v>#N/A</v>
      </c>
      <c r="BN143" s="522" t="e">
        <f ca="1">+IF(AND(ISNUMBER(OFFSET('Hygiene Data'!$H$9,0,10*ROW('Hygiene Data'!H137))),'Data Summary'!EC143="Yes"),OFFSET('Hygiene Data'!$H$9,0,10*ROW('Hygiene Data'!H137)),NA())</f>
        <v>#N/A</v>
      </c>
      <c r="BO143" s="522" t="e">
        <f ca="1">+IF(AND(ISNUMBER(OFFSET('Hygiene Data'!$I$5,0,10*ROW('Hygiene Data'!I137))),'Data Summary'!ED143="Yes"),OFFSET('Hygiene Data'!$I$5,0,10*ROW('Hygiene Data'!I137)),NA())</f>
        <v>#N/A</v>
      </c>
      <c r="BP143" s="522" t="e">
        <f ca="1">+IF(AND(ISNUMBER(OFFSET('Hygiene Data'!$I$7,0,10*ROW('Hygiene Data'!I137))),'Data Summary'!EE143="Yes"),OFFSET('Hygiene Data'!$I$7,0,10*ROW('Hygiene Data'!I137)),NA())</f>
        <v>#N/A</v>
      </c>
      <c r="BQ143" s="522" t="e">
        <f ca="1">+IF(AND(ISNUMBER(OFFSET('Hygiene Data'!$I$9,0,10*ROW('Hygiene Data'!I137))),'Data Summary'!EF143="Yes"),OFFSET('Hygiene Data'!$I$9,0,10*ROW('Hygiene Data'!I137)),NA())</f>
        <v>#N/A</v>
      </c>
    </row>
    <row r="144" spans="1:69" x14ac:dyDescent="0.25">
      <c r="A144" s="518" t="e">
        <f ca="1">+RIGHT('Data Summary'!A144,LEN('Data Summary'!A144)-9)</f>
        <v>#VALUE!</v>
      </c>
      <c r="B144" s="492" t="str">
        <f ca="1">+IF(ISTEXT('Data Summary'!B144),'Data Summary'!B144,"")</f>
        <v/>
      </c>
      <c r="C144" s="519" t="e">
        <f ca="1">+VALUE('Data Summary'!C144)</f>
        <v>#VALUE!</v>
      </c>
      <c r="D144" s="520" t="e">
        <f ca="1">+IF(AND(ISNUMBER(OFFSET('Water Data'!$D$4,0,10*ROW('Water Data'!D138))),'Data Summary'!BS144="Yes"),100-OFFSET('Water Data'!$D$4,0,10*ROW('Water Data'!D138)),NA())</f>
        <v>#N/A</v>
      </c>
      <c r="E144" s="520" t="e">
        <f ca="1">+IF(AND(ISNUMBER(OFFSET('Water Data'!$D$6,0,10*ROW('Water Data'!D138))),'Data Summary'!BT144="Yes"),OFFSET('Water Data'!$D$6,0,10*ROW('Water Data'!D138)),NA())</f>
        <v>#N/A</v>
      </c>
      <c r="F144" s="520" t="e">
        <f ca="1">+IF(AND(ISNUMBER(OFFSET('Water Data'!$D$9,0,10*ROW('Water Data'!D138))),'Data Summary'!BU144="Yes"),OFFSET('Water Data'!$D$9,0,10*ROW('Water Data'!D138)),NA())</f>
        <v>#N/A</v>
      </c>
      <c r="G144" s="520" t="e">
        <f ca="1">+IF(AND(ISNUMBER(OFFSET('Water Data'!$E$4,0,10*ROW('Water Data'!E138))),'Data Summary'!BV144="Yes"),100-OFFSET('Water Data'!$E$4,0,10*ROW('Water Data'!E138)),NA())</f>
        <v>#N/A</v>
      </c>
      <c r="H144" s="520" t="e">
        <f ca="1">+IF(AND(ISNUMBER(OFFSET('Water Data'!$E$6,0,10*ROW('Water Data'!E138))),'Data Summary'!BW144="Yes"),OFFSET('Water Data'!$E$6,0,10*ROW('Water Data'!E138)),NA())</f>
        <v>#N/A</v>
      </c>
      <c r="I144" s="520" t="e">
        <f ca="1">+IF(AND(ISNUMBER(OFFSET('Water Data'!$E$9,0,10*ROW('Water Data'!E138))),'Data Summary'!BX144="Yes"),OFFSET('Water Data'!$E$9,0,10*ROW('Water Data'!E138)),NA())</f>
        <v>#N/A</v>
      </c>
      <c r="J144" s="520" t="e">
        <f ca="1">+IF(AND(ISNUMBER(OFFSET('Water Data'!$F$4,0,10*ROW('Water Data'!F138))),'Data Summary'!BY144="Yes"),100-OFFSET('Water Data'!$F$4,0,10*ROW('Water Data'!F138)),NA())</f>
        <v>#N/A</v>
      </c>
      <c r="K144" s="520" t="e">
        <f ca="1">+IF(AND(ISNUMBER(OFFSET('Water Data'!$F$6,0,10*ROW('Water Data'!F138))),'Data Summary'!BZ144="Yes"),OFFSET('Water Data'!$F$6,0,10*ROW('Water Data'!F138)),NA())</f>
        <v>#N/A</v>
      </c>
      <c r="L144" s="520" t="e">
        <f ca="1">+IF(AND(ISNUMBER(OFFSET('Water Data'!$F$9,0,10*ROW('Water Data'!F138))),'Data Summary'!CA144="Yes"),OFFSET('Water Data'!$F$9,0,10*ROW('Water Data'!F138)),NA())</f>
        <v>#N/A</v>
      </c>
      <c r="M144" s="520" t="e">
        <f ca="1">+IF(AND(ISNUMBER(OFFSET('Water Data'!$G$4,0,10*ROW('Water Data'!G138))),'Data Summary'!CB144="Yes"),100-OFFSET('Water Data'!$G$4,0,10*ROW('Water Data'!G138)),NA())</f>
        <v>#N/A</v>
      </c>
      <c r="N144" s="520" t="e">
        <f ca="1">+IF(AND(ISNUMBER(OFFSET('Water Data'!$G$6,0,10*ROW('Water Data'!G138))),'Data Summary'!CC144="Yes"),OFFSET('Water Data'!$G$6,0,10*ROW('Water Data'!G138)),NA())</f>
        <v>#N/A</v>
      </c>
      <c r="O144" s="520" t="e">
        <f ca="1">+IF(AND(ISNUMBER(OFFSET('Water Data'!$G$9,0,10*ROW('Water Data'!G138))),'Data Summary'!CD144="Yes"),OFFSET('Water Data'!$G$9,0,10*ROW('Water Data'!G138)),NA())</f>
        <v>#N/A</v>
      </c>
      <c r="P144" s="520" t="e">
        <f ca="1">+IF(AND(ISNUMBER(OFFSET('Water Data'!$H$4,0,10*ROW('Water Data'!H138))),'Data Summary'!CE144="Yes"),100-OFFSET('Water Data'!$H$4,0,10*ROW('Water Data'!H138)),NA())</f>
        <v>#N/A</v>
      </c>
      <c r="Q144" s="520" t="e">
        <f ca="1">+IF(AND(ISNUMBER(OFFSET('Water Data'!$H$6,0,10*ROW('Water Data'!H138))),'Data Summary'!CF144="Yes"),OFFSET('Water Data'!$H$6,0,10*ROW('Water Data'!H138)),NA())</f>
        <v>#N/A</v>
      </c>
      <c r="R144" s="520" t="e">
        <f ca="1">+IF(AND(ISNUMBER(OFFSET('Water Data'!$H$9,0,10*ROW('Water Data'!H138))),'Data Summary'!CG144="Yes"),OFFSET('Water Data'!$H$9,0,10*ROW('Water Data'!H138)),NA())</f>
        <v>#N/A</v>
      </c>
      <c r="S144" s="520" t="e">
        <f ca="1">+IF(AND(ISNUMBER(OFFSET('Water Data'!$I$4,0,10*ROW('Water Data'!I138))),'Data Summary'!CH144="Yes"),100-OFFSET('Water Data'!$I$4,0,10*ROW('Water Data'!I138)),NA())</f>
        <v>#N/A</v>
      </c>
      <c r="T144" s="520" t="e">
        <f ca="1">+IF(AND(ISNUMBER(OFFSET('Water Data'!$I$6,0,10*ROW('Water Data'!I138))),'Data Summary'!CI144="Yes"),OFFSET('Water Data'!$I$6,0,10*ROW('Water Data'!I138)),NA())</f>
        <v>#N/A</v>
      </c>
      <c r="U144" s="520" t="e">
        <f ca="1">+IF(AND(ISNUMBER(OFFSET('Water Data'!$I$9,0,10*ROW('Water Data'!I138))),'Data Summary'!CJ144="Yes"),OFFSET('Water Data'!$I$9,0,10*ROW('Water Data'!I138)),NA())</f>
        <v>#N/A</v>
      </c>
      <c r="V144" s="521" t="e">
        <f ca="1">+IF(AND(ISNUMBER(OFFSET('Sanitation Data'!$D$4,0,10*ROW('Sanitation Data'!D138))),'Data Summary'!CK144="Yes"),100-OFFSET('Sanitation Data'!$D$4,0,10*ROW('Sanitation Data'!D138)),NA())</f>
        <v>#N/A</v>
      </c>
      <c r="W144" s="521" t="e">
        <f ca="1">+IF(AND(ISNUMBER(OFFSET('Sanitation Data'!$D$6,0,10*ROW('Sanitation Data'!D138))),'Data Summary'!CL144="Yes"),OFFSET('Sanitation Data'!$D$6,0,10*ROW('Sanitation Data'!D138)),NA())</f>
        <v>#N/A</v>
      </c>
      <c r="X144" s="521" t="e">
        <f ca="1">+IF(AND(ISNUMBER(OFFSET('Sanitation Data'!$D$10,0,10*ROW('Sanitation Data'!D138))),'Data Summary'!CM144="Yes"),OFFSET('Sanitation Data'!$D$10,0,10*ROW('Sanitation Data'!D138)),NA())</f>
        <v>#N/A</v>
      </c>
      <c r="Y144" s="521" t="e">
        <f ca="1">+IF(AND(ISNUMBER(OFFSET('Sanitation Data'!$D$11,0,10*ROW('Sanitation Data'!D138))),'Data Summary'!CN144="Yes"),OFFSET('Sanitation Data'!$D$11,0,10*ROW('Sanitation Data'!D138)),NA())</f>
        <v>#N/A</v>
      </c>
      <c r="Z144" s="521" t="e">
        <f ca="1">+IF(AND(ISNUMBER(OFFSET('Sanitation Data'!$D$12,0,10*ROW('Sanitation Data'!D138))),'Data Summary'!CO144="Yes"),OFFSET('Sanitation Data'!$D$12,0,10*ROW('Sanitation Data'!D138)),NA())</f>
        <v>#N/A</v>
      </c>
      <c r="AA144" s="521" t="e">
        <f ca="1">+IF(AND(ISNUMBER(OFFSET('Sanitation Data'!$E$4,0,10*ROW('Sanitation Data'!E138))),'Data Summary'!CP144="Yes"),100-OFFSET('Sanitation Data'!$E$4,0,10*ROW('Sanitation Data'!E138)),NA())</f>
        <v>#N/A</v>
      </c>
      <c r="AB144" s="521" t="e">
        <f ca="1">+IF(AND(ISNUMBER(OFFSET('Sanitation Data'!$E$6,0,10*ROW('Sanitation Data'!E138))),'Data Summary'!CQ144="Yes"),OFFSET('Sanitation Data'!$E$6,0,10*ROW('Sanitation Data'!E138)),NA())</f>
        <v>#N/A</v>
      </c>
      <c r="AC144" s="521" t="e">
        <f ca="1">+IF(AND(ISNUMBER(OFFSET('Sanitation Data'!$E$10,0,10*ROW('Sanitation Data'!E138))),'Data Summary'!CR144="Yes"),OFFSET('Sanitation Data'!$E$10,0,10*ROW('Sanitation Data'!E138)),NA())</f>
        <v>#N/A</v>
      </c>
      <c r="AD144" s="521" t="e">
        <f ca="1">+IF(AND(ISNUMBER(OFFSET('Sanitation Data'!$E$11,0,10*ROW('Sanitation Data'!E138))),'Data Summary'!CS144="Yes"),OFFSET('Sanitation Data'!$E$11,0,10*ROW('Sanitation Data'!E138)),NA())</f>
        <v>#N/A</v>
      </c>
      <c r="AE144" s="521" t="e">
        <f ca="1">+IF(AND(ISNUMBER(OFFSET('Sanitation Data'!$E$12,0,10*ROW('Sanitation Data'!E138))),'Data Summary'!CT144="Yes"),OFFSET('Sanitation Data'!$E$12,0,10*ROW('Sanitation Data'!E138)),NA())</f>
        <v>#N/A</v>
      </c>
      <c r="AF144" s="521" t="e">
        <f ca="1">+IF(AND(ISNUMBER(OFFSET('Sanitation Data'!$F$4,0,10*ROW('Sanitation Data'!F138))),'Data Summary'!CU144="Yes"),100-OFFSET('Sanitation Data'!$F$4,0,10*ROW('Sanitation Data'!F138)),NA())</f>
        <v>#N/A</v>
      </c>
      <c r="AG144" s="521" t="e">
        <f ca="1">+IF(AND(ISNUMBER(OFFSET('Sanitation Data'!$F$6,0,10*ROW('Sanitation Data'!F138))),'Data Summary'!CV144="Yes"),OFFSET('Sanitation Data'!$F$6,0,10*ROW('Sanitation Data'!F138)),NA())</f>
        <v>#N/A</v>
      </c>
      <c r="AH144" s="521" t="e">
        <f ca="1">+IF(AND(ISNUMBER(OFFSET('Sanitation Data'!$F$10,0,10*ROW('Sanitation Data'!F138))),'Data Summary'!CW144="Yes"),OFFSET('Sanitation Data'!$F$10,0,10*ROW('Sanitation Data'!F138)),NA())</f>
        <v>#N/A</v>
      </c>
      <c r="AI144" s="521" t="e">
        <f ca="1">+IF(AND(ISNUMBER(OFFSET('Sanitation Data'!$F$11,0,10*ROW('Sanitation Data'!F138))),'Data Summary'!CX144="Yes"),OFFSET('Sanitation Data'!$F$11,0,10*ROW('Sanitation Data'!F138)),NA())</f>
        <v>#N/A</v>
      </c>
      <c r="AJ144" s="521" t="e">
        <f ca="1">+IF(AND(ISNUMBER(OFFSET('Sanitation Data'!$F$12,0,10*ROW('Sanitation Data'!F138))),'Data Summary'!CY144="Yes"),OFFSET('Sanitation Data'!$F$12,0,10*ROW('Sanitation Data'!F138)),NA())</f>
        <v>#N/A</v>
      </c>
      <c r="AK144" s="521" t="e">
        <f ca="1">+IF(AND(ISNUMBER(OFFSET('Sanitation Data'!$G$4,0,10*ROW('Sanitation Data'!G138))),'Data Summary'!CZ144="Yes"),100-OFFSET('Sanitation Data'!$G$4,0,10*ROW('Sanitation Data'!G138)),NA())</f>
        <v>#N/A</v>
      </c>
      <c r="AL144" s="521" t="e">
        <f ca="1">+IF(AND(ISNUMBER(OFFSET('Sanitation Data'!$G$6,0,10*ROW('Sanitation Data'!G138))),'Data Summary'!DA144="Yes"),OFFSET('Sanitation Data'!$G$6,0,10*ROW('Sanitation Data'!G138)),NA())</f>
        <v>#N/A</v>
      </c>
      <c r="AM144" s="521" t="e">
        <f ca="1">+IF(AND(ISNUMBER(OFFSET('Sanitation Data'!$G$10,0,10*ROW('Sanitation Data'!G138))),'Data Summary'!DB144="Yes"),OFFSET('Sanitation Data'!$G$10,0,10*ROW('Sanitation Data'!G138)),NA())</f>
        <v>#N/A</v>
      </c>
      <c r="AN144" s="521" t="e">
        <f ca="1">+IF(AND(ISNUMBER(OFFSET('Sanitation Data'!$G$11,0,10*ROW('Sanitation Data'!G138))),'Data Summary'!DC144="Yes"),OFFSET('Sanitation Data'!$G$11,0,10*ROW('Sanitation Data'!G138)),NA())</f>
        <v>#N/A</v>
      </c>
      <c r="AO144" s="521" t="e">
        <f ca="1">+IF(AND(ISNUMBER(OFFSET('Sanitation Data'!$G$12,0,10*ROW('Sanitation Data'!G138))),'Data Summary'!DD144="Yes"),OFFSET('Sanitation Data'!$G$12,0,10*ROW('Sanitation Data'!G138)),NA())</f>
        <v>#N/A</v>
      </c>
      <c r="AP144" s="521" t="e">
        <f ca="1">+IF(AND(ISNUMBER(OFFSET('Sanitation Data'!$H$4,0,10*ROW('Sanitation Data'!H138))),'Data Summary'!DE144="Yes"),100-OFFSET('Sanitation Data'!$H$4,0,10*ROW('Sanitation Data'!H138)),NA())</f>
        <v>#N/A</v>
      </c>
      <c r="AQ144" s="521" t="e">
        <f ca="1">+IF(AND(ISNUMBER(OFFSET('Sanitation Data'!$H$6,0,10*ROW('Sanitation Data'!H138))),'Data Summary'!DF144="Yes"),OFFSET('Sanitation Data'!$H$6,0,10*ROW('Sanitation Data'!H138)),NA())</f>
        <v>#N/A</v>
      </c>
      <c r="AR144" s="521" t="e">
        <f ca="1">+IF(AND(ISNUMBER(OFFSET('Sanitation Data'!$H$10,0,10*ROW('Sanitation Data'!H138))),'Data Summary'!DG144="Yes"),OFFSET('Sanitation Data'!$H$10,0,10*ROW('Sanitation Data'!H138)),NA())</f>
        <v>#N/A</v>
      </c>
      <c r="AS144" s="521" t="e">
        <f ca="1">+IF(AND(ISNUMBER(OFFSET('Sanitation Data'!$H$11,0,10*ROW('Sanitation Data'!H138))),'Data Summary'!DH144="Yes"),OFFSET('Sanitation Data'!$H$11,0,10*ROW('Sanitation Data'!H138)),NA())</f>
        <v>#N/A</v>
      </c>
      <c r="AT144" s="521" t="e">
        <f ca="1">+IF(AND(ISNUMBER(OFFSET('Sanitation Data'!$H$12,0,10*ROW('Sanitation Data'!H138))),'Data Summary'!DI144="Yes"),OFFSET('Sanitation Data'!$H$12,0,10*ROW('Sanitation Data'!H138)),NA())</f>
        <v>#N/A</v>
      </c>
      <c r="AU144" s="521" t="e">
        <f ca="1">+IF(AND(ISNUMBER(OFFSET('Sanitation Data'!$I$4,0,10*ROW('Sanitation Data'!I138))),'Data Summary'!DJ144="Yes"),100-OFFSET('Sanitation Data'!$I$4,0,10*ROW('Sanitation Data'!I138)),NA())</f>
        <v>#N/A</v>
      </c>
      <c r="AV144" s="521" t="e">
        <f ca="1">+IF(AND(ISNUMBER(OFFSET('Sanitation Data'!$I$6,0,10*ROW('Sanitation Data'!I138))),'Data Summary'!DK144="Yes"),OFFSET('Sanitation Data'!$I$6,0,10*ROW('Sanitation Data'!I138)),NA())</f>
        <v>#N/A</v>
      </c>
      <c r="AW144" s="521" t="e">
        <f ca="1">+IF(AND(ISNUMBER(OFFSET('Sanitation Data'!$I$10,0,10*ROW('Sanitation Data'!I138))),'Data Summary'!DL144="Yes"),OFFSET('Sanitation Data'!$I$10,0,10*ROW('Sanitation Data'!I138)),NA())</f>
        <v>#N/A</v>
      </c>
      <c r="AX144" s="521" t="e">
        <f ca="1">+IF(AND(ISNUMBER(OFFSET('Sanitation Data'!$I$11,0,10*ROW('Sanitation Data'!I138))),'Data Summary'!DM144="Yes"),OFFSET('Sanitation Data'!$I$11,0,10*ROW('Sanitation Data'!I138)),NA())</f>
        <v>#N/A</v>
      </c>
      <c r="AY144" s="521" t="e">
        <f ca="1">+IF(AND(ISNUMBER(OFFSET('Sanitation Data'!$I$12,0,10*ROW('Sanitation Data'!I138))),'Data Summary'!DN144="Yes"),OFFSET('Sanitation Data'!$I$12,0,10*ROW('Sanitation Data'!I138)),NA())</f>
        <v>#N/A</v>
      </c>
      <c r="AZ144" s="522" t="e">
        <f ca="1">+IF(AND(ISNUMBER(OFFSET('Hygiene Data'!$D$5,0,10*ROW('Hygiene Data'!D138))),'Data Summary'!DO144="Yes"),OFFSET('Hygiene Data'!$D$5,0,10*ROW('Hygiene Data'!D138)),NA())</f>
        <v>#N/A</v>
      </c>
      <c r="BA144" s="522" t="e">
        <f ca="1">+IF(AND(ISNUMBER(OFFSET('Hygiene Data'!$D$7,0,10*ROW('Hygiene Data'!D138))),'Data Summary'!DP144="Yes"),OFFSET('Hygiene Data'!$D$7,0,10*ROW('Hygiene Data'!D138)),NA())</f>
        <v>#N/A</v>
      </c>
      <c r="BB144" s="522" t="e">
        <f ca="1">+IF(AND(ISNUMBER(OFFSET('Hygiene Data'!$D$9,0,10*ROW('Hygiene Data'!D138))),'Data Summary'!DQ144="Yes"),OFFSET('Hygiene Data'!$D$9,0,10*ROW('Hygiene Data'!D138)),NA())</f>
        <v>#N/A</v>
      </c>
      <c r="BC144" s="522" t="e">
        <f ca="1">+IF(AND(ISNUMBER(OFFSET('Hygiene Data'!$E$5,0,10*ROW('Hygiene Data'!E138))),'Data Summary'!DR144="Yes"),OFFSET('Hygiene Data'!$E$5,0,10*ROW('Hygiene Data'!E138)),NA())</f>
        <v>#N/A</v>
      </c>
      <c r="BD144" s="522" t="e">
        <f ca="1">+IF(AND(ISNUMBER(OFFSET('Hygiene Data'!$E$7,0,10*ROW('Hygiene Data'!E138))),'Data Summary'!DS144="Yes"),OFFSET('Hygiene Data'!$E$7,0,10*ROW('Hygiene Data'!E138)),NA())</f>
        <v>#N/A</v>
      </c>
      <c r="BE144" s="522" t="e">
        <f ca="1">+IF(AND(ISNUMBER(OFFSET('Hygiene Data'!$E$9,0,10*ROW('Hygiene Data'!E138))),'Data Summary'!DT144="Yes"),OFFSET('Hygiene Data'!$E$9,0,10*ROW('Hygiene Data'!E138)),NA())</f>
        <v>#N/A</v>
      </c>
      <c r="BF144" s="522" t="e">
        <f ca="1">+IF(AND(ISNUMBER(OFFSET('Hygiene Data'!$F$5,0,10*ROW('Hygiene Data'!F138))),'Data Summary'!DU144="Yes"),OFFSET('Hygiene Data'!$F$5,0,10*ROW('Hygiene Data'!F138)),NA())</f>
        <v>#N/A</v>
      </c>
      <c r="BG144" s="522" t="e">
        <f ca="1">+IF(AND(ISNUMBER(OFFSET('Hygiene Data'!$F$7,0,10*ROW('Hygiene Data'!F138))),'Data Summary'!DV144="Yes"),OFFSET('Hygiene Data'!$F$7,0,10*ROW('Hygiene Data'!F138)),NA())</f>
        <v>#N/A</v>
      </c>
      <c r="BH144" s="522" t="e">
        <f ca="1">+IF(AND(ISNUMBER(OFFSET('Hygiene Data'!$F$9,0,10*ROW('Hygiene Data'!F138))),'Data Summary'!DW144="Yes"),OFFSET('Hygiene Data'!$F$9,0,10*ROW('Hygiene Data'!F138)),NA())</f>
        <v>#N/A</v>
      </c>
      <c r="BI144" s="522" t="e">
        <f ca="1">+IF(AND(ISNUMBER(OFFSET('Hygiene Data'!$G$5,0,10*ROW('Hygiene Data'!G138))),'Data Summary'!DX144="Yes"),OFFSET('Hygiene Data'!$G$5,0,10*ROW('Hygiene Data'!G138)),NA())</f>
        <v>#N/A</v>
      </c>
      <c r="BJ144" s="522" t="e">
        <f ca="1">+IF(AND(ISNUMBER(OFFSET('Hygiene Data'!$G$7,0,10*ROW('Hygiene Data'!G138))),'Data Summary'!DY144="Yes"),OFFSET('Hygiene Data'!$G$7,0,10*ROW('Hygiene Data'!G138)),NA())</f>
        <v>#N/A</v>
      </c>
      <c r="BK144" s="522" t="e">
        <f ca="1">+IF(AND(ISNUMBER(OFFSET('Hygiene Data'!$G$9,0,10*ROW('Hygiene Data'!G138))),'Data Summary'!DZ144="Yes"),OFFSET('Hygiene Data'!$G$9,0,10*ROW('Hygiene Data'!G138)),NA())</f>
        <v>#N/A</v>
      </c>
      <c r="BL144" s="522" t="e">
        <f ca="1">+IF(AND(ISNUMBER(OFFSET('Hygiene Data'!$H$5,0,10*ROW('Hygiene Data'!H138))),'Data Summary'!EA144="Yes"),OFFSET('Hygiene Data'!$H$5,0,10*ROW('Hygiene Data'!H138)),NA())</f>
        <v>#N/A</v>
      </c>
      <c r="BM144" s="522" t="e">
        <f ca="1">+IF(AND(ISNUMBER(OFFSET('Hygiene Data'!$H$7,0,10*ROW('Hygiene Data'!H138))),'Data Summary'!EB144="Yes"),OFFSET('Hygiene Data'!$H$7,0,10*ROW('Hygiene Data'!H138)),NA())</f>
        <v>#N/A</v>
      </c>
      <c r="BN144" s="522" t="e">
        <f ca="1">+IF(AND(ISNUMBER(OFFSET('Hygiene Data'!$H$9,0,10*ROW('Hygiene Data'!H138))),'Data Summary'!EC144="Yes"),OFFSET('Hygiene Data'!$H$9,0,10*ROW('Hygiene Data'!H138)),NA())</f>
        <v>#N/A</v>
      </c>
      <c r="BO144" s="522" t="e">
        <f ca="1">+IF(AND(ISNUMBER(OFFSET('Hygiene Data'!$I$5,0,10*ROW('Hygiene Data'!I138))),'Data Summary'!ED144="Yes"),OFFSET('Hygiene Data'!$I$5,0,10*ROW('Hygiene Data'!I138)),NA())</f>
        <v>#N/A</v>
      </c>
      <c r="BP144" s="522" t="e">
        <f ca="1">+IF(AND(ISNUMBER(OFFSET('Hygiene Data'!$I$7,0,10*ROW('Hygiene Data'!I138))),'Data Summary'!EE144="Yes"),OFFSET('Hygiene Data'!$I$7,0,10*ROW('Hygiene Data'!I138)),NA())</f>
        <v>#N/A</v>
      </c>
      <c r="BQ144" s="522" t="e">
        <f ca="1">+IF(AND(ISNUMBER(OFFSET('Hygiene Data'!$I$9,0,10*ROW('Hygiene Data'!I138))),'Data Summary'!EF144="Yes"),OFFSET('Hygiene Data'!$I$9,0,10*ROW('Hygiene Data'!I138)),NA())</f>
        <v>#N/A</v>
      </c>
    </row>
    <row r="145" spans="1:69" x14ac:dyDescent="0.25">
      <c r="A145" s="518" t="e">
        <f ca="1">+RIGHT('Data Summary'!A145,LEN('Data Summary'!A145)-9)</f>
        <v>#VALUE!</v>
      </c>
      <c r="B145" s="492" t="str">
        <f ca="1">+IF(ISTEXT('Data Summary'!B145),'Data Summary'!B145,"")</f>
        <v/>
      </c>
      <c r="C145" s="519" t="e">
        <f ca="1">+VALUE('Data Summary'!C145)</f>
        <v>#VALUE!</v>
      </c>
      <c r="D145" s="520" t="e">
        <f ca="1">+IF(AND(ISNUMBER(OFFSET('Water Data'!$D$4,0,10*ROW('Water Data'!D139))),'Data Summary'!BS145="Yes"),100-OFFSET('Water Data'!$D$4,0,10*ROW('Water Data'!D139)),NA())</f>
        <v>#N/A</v>
      </c>
      <c r="E145" s="520" t="e">
        <f ca="1">+IF(AND(ISNUMBER(OFFSET('Water Data'!$D$6,0,10*ROW('Water Data'!D139))),'Data Summary'!BT145="Yes"),OFFSET('Water Data'!$D$6,0,10*ROW('Water Data'!D139)),NA())</f>
        <v>#N/A</v>
      </c>
      <c r="F145" s="520" t="e">
        <f ca="1">+IF(AND(ISNUMBER(OFFSET('Water Data'!$D$9,0,10*ROW('Water Data'!D139))),'Data Summary'!BU145="Yes"),OFFSET('Water Data'!$D$9,0,10*ROW('Water Data'!D139)),NA())</f>
        <v>#N/A</v>
      </c>
      <c r="G145" s="520" t="e">
        <f ca="1">+IF(AND(ISNUMBER(OFFSET('Water Data'!$E$4,0,10*ROW('Water Data'!E139))),'Data Summary'!BV145="Yes"),100-OFFSET('Water Data'!$E$4,0,10*ROW('Water Data'!E139)),NA())</f>
        <v>#N/A</v>
      </c>
      <c r="H145" s="520" t="e">
        <f ca="1">+IF(AND(ISNUMBER(OFFSET('Water Data'!$E$6,0,10*ROW('Water Data'!E139))),'Data Summary'!BW145="Yes"),OFFSET('Water Data'!$E$6,0,10*ROW('Water Data'!E139)),NA())</f>
        <v>#N/A</v>
      </c>
      <c r="I145" s="520" t="e">
        <f ca="1">+IF(AND(ISNUMBER(OFFSET('Water Data'!$E$9,0,10*ROW('Water Data'!E139))),'Data Summary'!BX145="Yes"),OFFSET('Water Data'!$E$9,0,10*ROW('Water Data'!E139)),NA())</f>
        <v>#N/A</v>
      </c>
      <c r="J145" s="520" t="e">
        <f ca="1">+IF(AND(ISNUMBER(OFFSET('Water Data'!$F$4,0,10*ROW('Water Data'!F139))),'Data Summary'!BY145="Yes"),100-OFFSET('Water Data'!$F$4,0,10*ROW('Water Data'!F139)),NA())</f>
        <v>#N/A</v>
      </c>
      <c r="K145" s="520" t="e">
        <f ca="1">+IF(AND(ISNUMBER(OFFSET('Water Data'!$F$6,0,10*ROW('Water Data'!F139))),'Data Summary'!BZ145="Yes"),OFFSET('Water Data'!$F$6,0,10*ROW('Water Data'!F139)),NA())</f>
        <v>#N/A</v>
      </c>
      <c r="L145" s="520" t="e">
        <f ca="1">+IF(AND(ISNUMBER(OFFSET('Water Data'!$F$9,0,10*ROW('Water Data'!F139))),'Data Summary'!CA145="Yes"),OFFSET('Water Data'!$F$9,0,10*ROW('Water Data'!F139)),NA())</f>
        <v>#N/A</v>
      </c>
      <c r="M145" s="520" t="e">
        <f ca="1">+IF(AND(ISNUMBER(OFFSET('Water Data'!$G$4,0,10*ROW('Water Data'!G139))),'Data Summary'!CB145="Yes"),100-OFFSET('Water Data'!$G$4,0,10*ROW('Water Data'!G139)),NA())</f>
        <v>#N/A</v>
      </c>
      <c r="N145" s="520" t="e">
        <f ca="1">+IF(AND(ISNUMBER(OFFSET('Water Data'!$G$6,0,10*ROW('Water Data'!G139))),'Data Summary'!CC145="Yes"),OFFSET('Water Data'!$G$6,0,10*ROW('Water Data'!G139)),NA())</f>
        <v>#N/A</v>
      </c>
      <c r="O145" s="520" t="e">
        <f ca="1">+IF(AND(ISNUMBER(OFFSET('Water Data'!$G$9,0,10*ROW('Water Data'!G139))),'Data Summary'!CD145="Yes"),OFFSET('Water Data'!$G$9,0,10*ROW('Water Data'!G139)),NA())</f>
        <v>#N/A</v>
      </c>
      <c r="P145" s="520" t="e">
        <f ca="1">+IF(AND(ISNUMBER(OFFSET('Water Data'!$H$4,0,10*ROW('Water Data'!H139))),'Data Summary'!CE145="Yes"),100-OFFSET('Water Data'!$H$4,0,10*ROW('Water Data'!H139)),NA())</f>
        <v>#N/A</v>
      </c>
      <c r="Q145" s="520" t="e">
        <f ca="1">+IF(AND(ISNUMBER(OFFSET('Water Data'!$H$6,0,10*ROW('Water Data'!H139))),'Data Summary'!CF145="Yes"),OFFSET('Water Data'!$H$6,0,10*ROW('Water Data'!H139)),NA())</f>
        <v>#N/A</v>
      </c>
      <c r="R145" s="520" t="e">
        <f ca="1">+IF(AND(ISNUMBER(OFFSET('Water Data'!$H$9,0,10*ROW('Water Data'!H139))),'Data Summary'!CG145="Yes"),OFFSET('Water Data'!$H$9,0,10*ROW('Water Data'!H139)),NA())</f>
        <v>#N/A</v>
      </c>
      <c r="S145" s="520" t="e">
        <f ca="1">+IF(AND(ISNUMBER(OFFSET('Water Data'!$I$4,0,10*ROW('Water Data'!I139))),'Data Summary'!CH145="Yes"),100-OFFSET('Water Data'!$I$4,0,10*ROW('Water Data'!I139)),NA())</f>
        <v>#N/A</v>
      </c>
      <c r="T145" s="520" t="e">
        <f ca="1">+IF(AND(ISNUMBER(OFFSET('Water Data'!$I$6,0,10*ROW('Water Data'!I139))),'Data Summary'!CI145="Yes"),OFFSET('Water Data'!$I$6,0,10*ROW('Water Data'!I139)),NA())</f>
        <v>#N/A</v>
      </c>
      <c r="U145" s="520" t="e">
        <f ca="1">+IF(AND(ISNUMBER(OFFSET('Water Data'!$I$9,0,10*ROW('Water Data'!I139))),'Data Summary'!CJ145="Yes"),OFFSET('Water Data'!$I$9,0,10*ROW('Water Data'!I139)),NA())</f>
        <v>#N/A</v>
      </c>
      <c r="V145" s="521" t="e">
        <f ca="1">+IF(AND(ISNUMBER(OFFSET('Sanitation Data'!$D$4,0,10*ROW('Sanitation Data'!D139))),'Data Summary'!CK145="Yes"),100-OFFSET('Sanitation Data'!$D$4,0,10*ROW('Sanitation Data'!D139)),NA())</f>
        <v>#N/A</v>
      </c>
      <c r="W145" s="521" t="e">
        <f ca="1">+IF(AND(ISNUMBER(OFFSET('Sanitation Data'!$D$6,0,10*ROW('Sanitation Data'!D139))),'Data Summary'!CL145="Yes"),OFFSET('Sanitation Data'!$D$6,0,10*ROW('Sanitation Data'!D139)),NA())</f>
        <v>#N/A</v>
      </c>
      <c r="X145" s="521" t="e">
        <f ca="1">+IF(AND(ISNUMBER(OFFSET('Sanitation Data'!$D$10,0,10*ROW('Sanitation Data'!D139))),'Data Summary'!CM145="Yes"),OFFSET('Sanitation Data'!$D$10,0,10*ROW('Sanitation Data'!D139)),NA())</f>
        <v>#N/A</v>
      </c>
      <c r="Y145" s="521" t="e">
        <f ca="1">+IF(AND(ISNUMBER(OFFSET('Sanitation Data'!$D$11,0,10*ROW('Sanitation Data'!D139))),'Data Summary'!CN145="Yes"),OFFSET('Sanitation Data'!$D$11,0,10*ROW('Sanitation Data'!D139)),NA())</f>
        <v>#N/A</v>
      </c>
      <c r="Z145" s="521" t="e">
        <f ca="1">+IF(AND(ISNUMBER(OFFSET('Sanitation Data'!$D$12,0,10*ROW('Sanitation Data'!D139))),'Data Summary'!CO145="Yes"),OFFSET('Sanitation Data'!$D$12,0,10*ROW('Sanitation Data'!D139)),NA())</f>
        <v>#N/A</v>
      </c>
      <c r="AA145" s="521" t="e">
        <f ca="1">+IF(AND(ISNUMBER(OFFSET('Sanitation Data'!$E$4,0,10*ROW('Sanitation Data'!E139))),'Data Summary'!CP145="Yes"),100-OFFSET('Sanitation Data'!$E$4,0,10*ROW('Sanitation Data'!E139)),NA())</f>
        <v>#N/A</v>
      </c>
      <c r="AB145" s="521" t="e">
        <f ca="1">+IF(AND(ISNUMBER(OFFSET('Sanitation Data'!$E$6,0,10*ROW('Sanitation Data'!E139))),'Data Summary'!CQ145="Yes"),OFFSET('Sanitation Data'!$E$6,0,10*ROW('Sanitation Data'!E139)),NA())</f>
        <v>#N/A</v>
      </c>
      <c r="AC145" s="521" t="e">
        <f ca="1">+IF(AND(ISNUMBER(OFFSET('Sanitation Data'!$E$10,0,10*ROW('Sanitation Data'!E139))),'Data Summary'!CR145="Yes"),OFFSET('Sanitation Data'!$E$10,0,10*ROW('Sanitation Data'!E139)),NA())</f>
        <v>#N/A</v>
      </c>
      <c r="AD145" s="521" t="e">
        <f ca="1">+IF(AND(ISNUMBER(OFFSET('Sanitation Data'!$E$11,0,10*ROW('Sanitation Data'!E139))),'Data Summary'!CS145="Yes"),OFFSET('Sanitation Data'!$E$11,0,10*ROW('Sanitation Data'!E139)),NA())</f>
        <v>#N/A</v>
      </c>
      <c r="AE145" s="521" t="e">
        <f ca="1">+IF(AND(ISNUMBER(OFFSET('Sanitation Data'!$E$12,0,10*ROW('Sanitation Data'!E139))),'Data Summary'!CT145="Yes"),OFFSET('Sanitation Data'!$E$12,0,10*ROW('Sanitation Data'!E139)),NA())</f>
        <v>#N/A</v>
      </c>
      <c r="AF145" s="521" t="e">
        <f ca="1">+IF(AND(ISNUMBER(OFFSET('Sanitation Data'!$F$4,0,10*ROW('Sanitation Data'!F139))),'Data Summary'!CU145="Yes"),100-OFFSET('Sanitation Data'!$F$4,0,10*ROW('Sanitation Data'!F139)),NA())</f>
        <v>#N/A</v>
      </c>
      <c r="AG145" s="521" t="e">
        <f ca="1">+IF(AND(ISNUMBER(OFFSET('Sanitation Data'!$F$6,0,10*ROW('Sanitation Data'!F139))),'Data Summary'!CV145="Yes"),OFFSET('Sanitation Data'!$F$6,0,10*ROW('Sanitation Data'!F139)),NA())</f>
        <v>#N/A</v>
      </c>
      <c r="AH145" s="521" t="e">
        <f ca="1">+IF(AND(ISNUMBER(OFFSET('Sanitation Data'!$F$10,0,10*ROW('Sanitation Data'!F139))),'Data Summary'!CW145="Yes"),OFFSET('Sanitation Data'!$F$10,0,10*ROW('Sanitation Data'!F139)),NA())</f>
        <v>#N/A</v>
      </c>
      <c r="AI145" s="521" t="e">
        <f ca="1">+IF(AND(ISNUMBER(OFFSET('Sanitation Data'!$F$11,0,10*ROW('Sanitation Data'!F139))),'Data Summary'!CX145="Yes"),OFFSET('Sanitation Data'!$F$11,0,10*ROW('Sanitation Data'!F139)),NA())</f>
        <v>#N/A</v>
      </c>
      <c r="AJ145" s="521" t="e">
        <f ca="1">+IF(AND(ISNUMBER(OFFSET('Sanitation Data'!$F$12,0,10*ROW('Sanitation Data'!F139))),'Data Summary'!CY145="Yes"),OFFSET('Sanitation Data'!$F$12,0,10*ROW('Sanitation Data'!F139)),NA())</f>
        <v>#N/A</v>
      </c>
      <c r="AK145" s="521" t="e">
        <f ca="1">+IF(AND(ISNUMBER(OFFSET('Sanitation Data'!$G$4,0,10*ROW('Sanitation Data'!G139))),'Data Summary'!CZ145="Yes"),100-OFFSET('Sanitation Data'!$G$4,0,10*ROW('Sanitation Data'!G139)),NA())</f>
        <v>#N/A</v>
      </c>
      <c r="AL145" s="521" t="e">
        <f ca="1">+IF(AND(ISNUMBER(OFFSET('Sanitation Data'!$G$6,0,10*ROW('Sanitation Data'!G139))),'Data Summary'!DA145="Yes"),OFFSET('Sanitation Data'!$G$6,0,10*ROW('Sanitation Data'!G139)),NA())</f>
        <v>#N/A</v>
      </c>
      <c r="AM145" s="521" t="e">
        <f ca="1">+IF(AND(ISNUMBER(OFFSET('Sanitation Data'!$G$10,0,10*ROW('Sanitation Data'!G139))),'Data Summary'!DB145="Yes"),OFFSET('Sanitation Data'!$G$10,0,10*ROW('Sanitation Data'!G139)),NA())</f>
        <v>#N/A</v>
      </c>
      <c r="AN145" s="521" t="e">
        <f ca="1">+IF(AND(ISNUMBER(OFFSET('Sanitation Data'!$G$11,0,10*ROW('Sanitation Data'!G139))),'Data Summary'!DC145="Yes"),OFFSET('Sanitation Data'!$G$11,0,10*ROW('Sanitation Data'!G139)),NA())</f>
        <v>#N/A</v>
      </c>
      <c r="AO145" s="521" t="e">
        <f ca="1">+IF(AND(ISNUMBER(OFFSET('Sanitation Data'!$G$12,0,10*ROW('Sanitation Data'!G139))),'Data Summary'!DD145="Yes"),OFFSET('Sanitation Data'!$G$12,0,10*ROW('Sanitation Data'!G139)),NA())</f>
        <v>#N/A</v>
      </c>
      <c r="AP145" s="521" t="e">
        <f ca="1">+IF(AND(ISNUMBER(OFFSET('Sanitation Data'!$H$4,0,10*ROW('Sanitation Data'!H139))),'Data Summary'!DE145="Yes"),100-OFFSET('Sanitation Data'!$H$4,0,10*ROW('Sanitation Data'!H139)),NA())</f>
        <v>#N/A</v>
      </c>
      <c r="AQ145" s="521" t="e">
        <f ca="1">+IF(AND(ISNUMBER(OFFSET('Sanitation Data'!$H$6,0,10*ROW('Sanitation Data'!H139))),'Data Summary'!DF145="Yes"),OFFSET('Sanitation Data'!$H$6,0,10*ROW('Sanitation Data'!H139)),NA())</f>
        <v>#N/A</v>
      </c>
      <c r="AR145" s="521" t="e">
        <f ca="1">+IF(AND(ISNUMBER(OFFSET('Sanitation Data'!$H$10,0,10*ROW('Sanitation Data'!H139))),'Data Summary'!DG145="Yes"),OFFSET('Sanitation Data'!$H$10,0,10*ROW('Sanitation Data'!H139)),NA())</f>
        <v>#N/A</v>
      </c>
      <c r="AS145" s="521" t="e">
        <f ca="1">+IF(AND(ISNUMBER(OFFSET('Sanitation Data'!$H$11,0,10*ROW('Sanitation Data'!H139))),'Data Summary'!DH145="Yes"),OFFSET('Sanitation Data'!$H$11,0,10*ROW('Sanitation Data'!H139)),NA())</f>
        <v>#N/A</v>
      </c>
      <c r="AT145" s="521" t="e">
        <f ca="1">+IF(AND(ISNUMBER(OFFSET('Sanitation Data'!$H$12,0,10*ROW('Sanitation Data'!H139))),'Data Summary'!DI145="Yes"),OFFSET('Sanitation Data'!$H$12,0,10*ROW('Sanitation Data'!H139)),NA())</f>
        <v>#N/A</v>
      </c>
      <c r="AU145" s="521" t="e">
        <f ca="1">+IF(AND(ISNUMBER(OFFSET('Sanitation Data'!$I$4,0,10*ROW('Sanitation Data'!I139))),'Data Summary'!DJ145="Yes"),100-OFFSET('Sanitation Data'!$I$4,0,10*ROW('Sanitation Data'!I139)),NA())</f>
        <v>#N/A</v>
      </c>
      <c r="AV145" s="521" t="e">
        <f ca="1">+IF(AND(ISNUMBER(OFFSET('Sanitation Data'!$I$6,0,10*ROW('Sanitation Data'!I139))),'Data Summary'!DK145="Yes"),OFFSET('Sanitation Data'!$I$6,0,10*ROW('Sanitation Data'!I139)),NA())</f>
        <v>#N/A</v>
      </c>
      <c r="AW145" s="521" t="e">
        <f ca="1">+IF(AND(ISNUMBER(OFFSET('Sanitation Data'!$I$10,0,10*ROW('Sanitation Data'!I139))),'Data Summary'!DL145="Yes"),OFFSET('Sanitation Data'!$I$10,0,10*ROW('Sanitation Data'!I139)),NA())</f>
        <v>#N/A</v>
      </c>
      <c r="AX145" s="521" t="e">
        <f ca="1">+IF(AND(ISNUMBER(OFFSET('Sanitation Data'!$I$11,0,10*ROW('Sanitation Data'!I139))),'Data Summary'!DM145="Yes"),OFFSET('Sanitation Data'!$I$11,0,10*ROW('Sanitation Data'!I139)),NA())</f>
        <v>#N/A</v>
      </c>
      <c r="AY145" s="521" t="e">
        <f ca="1">+IF(AND(ISNUMBER(OFFSET('Sanitation Data'!$I$12,0,10*ROW('Sanitation Data'!I139))),'Data Summary'!DN145="Yes"),OFFSET('Sanitation Data'!$I$12,0,10*ROW('Sanitation Data'!I139)),NA())</f>
        <v>#N/A</v>
      </c>
      <c r="AZ145" s="522" t="e">
        <f ca="1">+IF(AND(ISNUMBER(OFFSET('Hygiene Data'!$D$5,0,10*ROW('Hygiene Data'!D139))),'Data Summary'!DO145="Yes"),OFFSET('Hygiene Data'!$D$5,0,10*ROW('Hygiene Data'!D139)),NA())</f>
        <v>#N/A</v>
      </c>
      <c r="BA145" s="522" t="e">
        <f ca="1">+IF(AND(ISNUMBER(OFFSET('Hygiene Data'!$D$7,0,10*ROW('Hygiene Data'!D139))),'Data Summary'!DP145="Yes"),OFFSET('Hygiene Data'!$D$7,0,10*ROW('Hygiene Data'!D139)),NA())</f>
        <v>#N/A</v>
      </c>
      <c r="BB145" s="522" t="e">
        <f ca="1">+IF(AND(ISNUMBER(OFFSET('Hygiene Data'!$D$9,0,10*ROW('Hygiene Data'!D139))),'Data Summary'!DQ145="Yes"),OFFSET('Hygiene Data'!$D$9,0,10*ROW('Hygiene Data'!D139)),NA())</f>
        <v>#N/A</v>
      </c>
      <c r="BC145" s="522" t="e">
        <f ca="1">+IF(AND(ISNUMBER(OFFSET('Hygiene Data'!$E$5,0,10*ROW('Hygiene Data'!E139))),'Data Summary'!DR145="Yes"),OFFSET('Hygiene Data'!$E$5,0,10*ROW('Hygiene Data'!E139)),NA())</f>
        <v>#N/A</v>
      </c>
      <c r="BD145" s="522" t="e">
        <f ca="1">+IF(AND(ISNUMBER(OFFSET('Hygiene Data'!$E$7,0,10*ROW('Hygiene Data'!E139))),'Data Summary'!DS145="Yes"),OFFSET('Hygiene Data'!$E$7,0,10*ROW('Hygiene Data'!E139)),NA())</f>
        <v>#N/A</v>
      </c>
      <c r="BE145" s="522" t="e">
        <f ca="1">+IF(AND(ISNUMBER(OFFSET('Hygiene Data'!$E$9,0,10*ROW('Hygiene Data'!E139))),'Data Summary'!DT145="Yes"),OFFSET('Hygiene Data'!$E$9,0,10*ROW('Hygiene Data'!E139)),NA())</f>
        <v>#N/A</v>
      </c>
      <c r="BF145" s="522" t="e">
        <f ca="1">+IF(AND(ISNUMBER(OFFSET('Hygiene Data'!$F$5,0,10*ROW('Hygiene Data'!F139))),'Data Summary'!DU145="Yes"),OFFSET('Hygiene Data'!$F$5,0,10*ROW('Hygiene Data'!F139)),NA())</f>
        <v>#N/A</v>
      </c>
      <c r="BG145" s="522" t="e">
        <f ca="1">+IF(AND(ISNUMBER(OFFSET('Hygiene Data'!$F$7,0,10*ROW('Hygiene Data'!F139))),'Data Summary'!DV145="Yes"),OFFSET('Hygiene Data'!$F$7,0,10*ROW('Hygiene Data'!F139)),NA())</f>
        <v>#N/A</v>
      </c>
      <c r="BH145" s="522" t="e">
        <f ca="1">+IF(AND(ISNUMBER(OFFSET('Hygiene Data'!$F$9,0,10*ROW('Hygiene Data'!F139))),'Data Summary'!DW145="Yes"),OFFSET('Hygiene Data'!$F$9,0,10*ROW('Hygiene Data'!F139)),NA())</f>
        <v>#N/A</v>
      </c>
      <c r="BI145" s="522" t="e">
        <f ca="1">+IF(AND(ISNUMBER(OFFSET('Hygiene Data'!$G$5,0,10*ROW('Hygiene Data'!G139))),'Data Summary'!DX145="Yes"),OFFSET('Hygiene Data'!$G$5,0,10*ROW('Hygiene Data'!G139)),NA())</f>
        <v>#N/A</v>
      </c>
      <c r="BJ145" s="522" t="e">
        <f ca="1">+IF(AND(ISNUMBER(OFFSET('Hygiene Data'!$G$7,0,10*ROW('Hygiene Data'!G139))),'Data Summary'!DY145="Yes"),OFFSET('Hygiene Data'!$G$7,0,10*ROW('Hygiene Data'!G139)),NA())</f>
        <v>#N/A</v>
      </c>
      <c r="BK145" s="522" t="e">
        <f ca="1">+IF(AND(ISNUMBER(OFFSET('Hygiene Data'!$G$9,0,10*ROW('Hygiene Data'!G139))),'Data Summary'!DZ145="Yes"),OFFSET('Hygiene Data'!$G$9,0,10*ROW('Hygiene Data'!G139)),NA())</f>
        <v>#N/A</v>
      </c>
      <c r="BL145" s="522" t="e">
        <f ca="1">+IF(AND(ISNUMBER(OFFSET('Hygiene Data'!$H$5,0,10*ROW('Hygiene Data'!H139))),'Data Summary'!EA145="Yes"),OFFSET('Hygiene Data'!$H$5,0,10*ROW('Hygiene Data'!H139)),NA())</f>
        <v>#N/A</v>
      </c>
      <c r="BM145" s="522" t="e">
        <f ca="1">+IF(AND(ISNUMBER(OFFSET('Hygiene Data'!$H$7,0,10*ROW('Hygiene Data'!H139))),'Data Summary'!EB145="Yes"),OFFSET('Hygiene Data'!$H$7,0,10*ROW('Hygiene Data'!H139)),NA())</f>
        <v>#N/A</v>
      </c>
      <c r="BN145" s="522" t="e">
        <f ca="1">+IF(AND(ISNUMBER(OFFSET('Hygiene Data'!$H$9,0,10*ROW('Hygiene Data'!H139))),'Data Summary'!EC145="Yes"),OFFSET('Hygiene Data'!$H$9,0,10*ROW('Hygiene Data'!H139)),NA())</f>
        <v>#N/A</v>
      </c>
      <c r="BO145" s="522" t="e">
        <f ca="1">+IF(AND(ISNUMBER(OFFSET('Hygiene Data'!$I$5,0,10*ROW('Hygiene Data'!I139))),'Data Summary'!ED145="Yes"),OFFSET('Hygiene Data'!$I$5,0,10*ROW('Hygiene Data'!I139)),NA())</f>
        <v>#N/A</v>
      </c>
      <c r="BP145" s="522" t="e">
        <f ca="1">+IF(AND(ISNUMBER(OFFSET('Hygiene Data'!$I$7,0,10*ROW('Hygiene Data'!I139))),'Data Summary'!EE145="Yes"),OFFSET('Hygiene Data'!$I$7,0,10*ROW('Hygiene Data'!I139)),NA())</f>
        <v>#N/A</v>
      </c>
      <c r="BQ145" s="522" t="e">
        <f ca="1">+IF(AND(ISNUMBER(OFFSET('Hygiene Data'!$I$9,0,10*ROW('Hygiene Data'!I139))),'Data Summary'!EF145="Yes"),OFFSET('Hygiene Data'!$I$9,0,10*ROW('Hygiene Data'!I139)),NA())</f>
        <v>#N/A</v>
      </c>
    </row>
    <row r="146" spans="1:69" x14ac:dyDescent="0.25">
      <c r="A146" s="518" t="e">
        <f ca="1">+RIGHT('Data Summary'!A146,LEN('Data Summary'!A146)-9)</f>
        <v>#VALUE!</v>
      </c>
      <c r="B146" s="492" t="str">
        <f ca="1">+IF(ISTEXT('Data Summary'!B146),'Data Summary'!B146,"")</f>
        <v/>
      </c>
      <c r="C146" s="519" t="e">
        <f ca="1">+VALUE('Data Summary'!C146)</f>
        <v>#VALUE!</v>
      </c>
      <c r="D146" s="520" t="e">
        <f ca="1">+IF(AND(ISNUMBER(OFFSET('Water Data'!$D$4,0,10*ROW('Water Data'!D140))),'Data Summary'!BS146="Yes"),100-OFFSET('Water Data'!$D$4,0,10*ROW('Water Data'!D140)),NA())</f>
        <v>#N/A</v>
      </c>
      <c r="E146" s="520" t="e">
        <f ca="1">+IF(AND(ISNUMBER(OFFSET('Water Data'!$D$6,0,10*ROW('Water Data'!D140))),'Data Summary'!BT146="Yes"),OFFSET('Water Data'!$D$6,0,10*ROW('Water Data'!D140)),NA())</f>
        <v>#N/A</v>
      </c>
      <c r="F146" s="520" t="e">
        <f ca="1">+IF(AND(ISNUMBER(OFFSET('Water Data'!$D$9,0,10*ROW('Water Data'!D140))),'Data Summary'!BU146="Yes"),OFFSET('Water Data'!$D$9,0,10*ROW('Water Data'!D140)),NA())</f>
        <v>#N/A</v>
      </c>
      <c r="G146" s="520" t="e">
        <f ca="1">+IF(AND(ISNUMBER(OFFSET('Water Data'!$E$4,0,10*ROW('Water Data'!E140))),'Data Summary'!BV146="Yes"),100-OFFSET('Water Data'!$E$4,0,10*ROW('Water Data'!E140)),NA())</f>
        <v>#N/A</v>
      </c>
      <c r="H146" s="520" t="e">
        <f ca="1">+IF(AND(ISNUMBER(OFFSET('Water Data'!$E$6,0,10*ROW('Water Data'!E140))),'Data Summary'!BW146="Yes"),OFFSET('Water Data'!$E$6,0,10*ROW('Water Data'!E140)),NA())</f>
        <v>#N/A</v>
      </c>
      <c r="I146" s="520" t="e">
        <f ca="1">+IF(AND(ISNUMBER(OFFSET('Water Data'!$E$9,0,10*ROW('Water Data'!E140))),'Data Summary'!BX146="Yes"),OFFSET('Water Data'!$E$9,0,10*ROW('Water Data'!E140)),NA())</f>
        <v>#N/A</v>
      </c>
      <c r="J146" s="520" t="e">
        <f ca="1">+IF(AND(ISNUMBER(OFFSET('Water Data'!$F$4,0,10*ROW('Water Data'!F140))),'Data Summary'!BY146="Yes"),100-OFFSET('Water Data'!$F$4,0,10*ROW('Water Data'!F140)),NA())</f>
        <v>#N/A</v>
      </c>
      <c r="K146" s="520" t="e">
        <f ca="1">+IF(AND(ISNUMBER(OFFSET('Water Data'!$F$6,0,10*ROW('Water Data'!F140))),'Data Summary'!BZ146="Yes"),OFFSET('Water Data'!$F$6,0,10*ROW('Water Data'!F140)),NA())</f>
        <v>#N/A</v>
      </c>
      <c r="L146" s="520" t="e">
        <f ca="1">+IF(AND(ISNUMBER(OFFSET('Water Data'!$F$9,0,10*ROW('Water Data'!F140))),'Data Summary'!CA146="Yes"),OFFSET('Water Data'!$F$9,0,10*ROW('Water Data'!F140)),NA())</f>
        <v>#N/A</v>
      </c>
      <c r="M146" s="520" t="e">
        <f ca="1">+IF(AND(ISNUMBER(OFFSET('Water Data'!$G$4,0,10*ROW('Water Data'!G140))),'Data Summary'!CB146="Yes"),100-OFFSET('Water Data'!$G$4,0,10*ROW('Water Data'!G140)),NA())</f>
        <v>#N/A</v>
      </c>
      <c r="N146" s="520" t="e">
        <f ca="1">+IF(AND(ISNUMBER(OFFSET('Water Data'!$G$6,0,10*ROW('Water Data'!G140))),'Data Summary'!CC146="Yes"),OFFSET('Water Data'!$G$6,0,10*ROW('Water Data'!G140)),NA())</f>
        <v>#N/A</v>
      </c>
      <c r="O146" s="520" t="e">
        <f ca="1">+IF(AND(ISNUMBER(OFFSET('Water Data'!$G$9,0,10*ROW('Water Data'!G140))),'Data Summary'!CD146="Yes"),OFFSET('Water Data'!$G$9,0,10*ROW('Water Data'!G140)),NA())</f>
        <v>#N/A</v>
      </c>
      <c r="P146" s="520" t="e">
        <f ca="1">+IF(AND(ISNUMBER(OFFSET('Water Data'!$H$4,0,10*ROW('Water Data'!H140))),'Data Summary'!CE146="Yes"),100-OFFSET('Water Data'!$H$4,0,10*ROW('Water Data'!H140)),NA())</f>
        <v>#N/A</v>
      </c>
      <c r="Q146" s="520" t="e">
        <f ca="1">+IF(AND(ISNUMBER(OFFSET('Water Data'!$H$6,0,10*ROW('Water Data'!H140))),'Data Summary'!CF146="Yes"),OFFSET('Water Data'!$H$6,0,10*ROW('Water Data'!H140)),NA())</f>
        <v>#N/A</v>
      </c>
      <c r="R146" s="520" t="e">
        <f ca="1">+IF(AND(ISNUMBER(OFFSET('Water Data'!$H$9,0,10*ROW('Water Data'!H140))),'Data Summary'!CG146="Yes"),OFFSET('Water Data'!$H$9,0,10*ROW('Water Data'!H140)),NA())</f>
        <v>#N/A</v>
      </c>
      <c r="S146" s="520" t="e">
        <f ca="1">+IF(AND(ISNUMBER(OFFSET('Water Data'!$I$4,0,10*ROW('Water Data'!I140))),'Data Summary'!CH146="Yes"),100-OFFSET('Water Data'!$I$4,0,10*ROW('Water Data'!I140)),NA())</f>
        <v>#N/A</v>
      </c>
      <c r="T146" s="520" t="e">
        <f ca="1">+IF(AND(ISNUMBER(OFFSET('Water Data'!$I$6,0,10*ROW('Water Data'!I140))),'Data Summary'!CI146="Yes"),OFFSET('Water Data'!$I$6,0,10*ROW('Water Data'!I140)),NA())</f>
        <v>#N/A</v>
      </c>
      <c r="U146" s="520" t="e">
        <f ca="1">+IF(AND(ISNUMBER(OFFSET('Water Data'!$I$9,0,10*ROW('Water Data'!I140))),'Data Summary'!CJ146="Yes"),OFFSET('Water Data'!$I$9,0,10*ROW('Water Data'!I140)),NA())</f>
        <v>#N/A</v>
      </c>
      <c r="V146" s="521" t="e">
        <f ca="1">+IF(AND(ISNUMBER(OFFSET('Sanitation Data'!$D$4,0,10*ROW('Sanitation Data'!D140))),'Data Summary'!CK146="Yes"),100-OFFSET('Sanitation Data'!$D$4,0,10*ROW('Sanitation Data'!D140)),NA())</f>
        <v>#N/A</v>
      </c>
      <c r="W146" s="521" t="e">
        <f ca="1">+IF(AND(ISNUMBER(OFFSET('Sanitation Data'!$D$6,0,10*ROW('Sanitation Data'!D140))),'Data Summary'!CL146="Yes"),OFFSET('Sanitation Data'!$D$6,0,10*ROW('Sanitation Data'!D140)),NA())</f>
        <v>#N/A</v>
      </c>
      <c r="X146" s="521" t="e">
        <f ca="1">+IF(AND(ISNUMBER(OFFSET('Sanitation Data'!$D$10,0,10*ROW('Sanitation Data'!D140))),'Data Summary'!CM146="Yes"),OFFSET('Sanitation Data'!$D$10,0,10*ROW('Sanitation Data'!D140)),NA())</f>
        <v>#N/A</v>
      </c>
      <c r="Y146" s="521" t="e">
        <f ca="1">+IF(AND(ISNUMBER(OFFSET('Sanitation Data'!$D$11,0,10*ROW('Sanitation Data'!D140))),'Data Summary'!CN146="Yes"),OFFSET('Sanitation Data'!$D$11,0,10*ROW('Sanitation Data'!D140)),NA())</f>
        <v>#N/A</v>
      </c>
      <c r="Z146" s="521" t="e">
        <f ca="1">+IF(AND(ISNUMBER(OFFSET('Sanitation Data'!$D$12,0,10*ROW('Sanitation Data'!D140))),'Data Summary'!CO146="Yes"),OFFSET('Sanitation Data'!$D$12,0,10*ROW('Sanitation Data'!D140)),NA())</f>
        <v>#N/A</v>
      </c>
      <c r="AA146" s="521" t="e">
        <f ca="1">+IF(AND(ISNUMBER(OFFSET('Sanitation Data'!$E$4,0,10*ROW('Sanitation Data'!E140))),'Data Summary'!CP146="Yes"),100-OFFSET('Sanitation Data'!$E$4,0,10*ROW('Sanitation Data'!E140)),NA())</f>
        <v>#N/A</v>
      </c>
      <c r="AB146" s="521" t="e">
        <f ca="1">+IF(AND(ISNUMBER(OFFSET('Sanitation Data'!$E$6,0,10*ROW('Sanitation Data'!E140))),'Data Summary'!CQ146="Yes"),OFFSET('Sanitation Data'!$E$6,0,10*ROW('Sanitation Data'!E140)),NA())</f>
        <v>#N/A</v>
      </c>
      <c r="AC146" s="521" t="e">
        <f ca="1">+IF(AND(ISNUMBER(OFFSET('Sanitation Data'!$E$10,0,10*ROW('Sanitation Data'!E140))),'Data Summary'!CR146="Yes"),OFFSET('Sanitation Data'!$E$10,0,10*ROW('Sanitation Data'!E140)),NA())</f>
        <v>#N/A</v>
      </c>
      <c r="AD146" s="521" t="e">
        <f ca="1">+IF(AND(ISNUMBER(OFFSET('Sanitation Data'!$E$11,0,10*ROW('Sanitation Data'!E140))),'Data Summary'!CS146="Yes"),OFFSET('Sanitation Data'!$E$11,0,10*ROW('Sanitation Data'!E140)),NA())</f>
        <v>#N/A</v>
      </c>
      <c r="AE146" s="521" t="e">
        <f ca="1">+IF(AND(ISNUMBER(OFFSET('Sanitation Data'!$E$12,0,10*ROW('Sanitation Data'!E140))),'Data Summary'!CT146="Yes"),OFFSET('Sanitation Data'!$E$12,0,10*ROW('Sanitation Data'!E140)),NA())</f>
        <v>#N/A</v>
      </c>
      <c r="AF146" s="521" t="e">
        <f ca="1">+IF(AND(ISNUMBER(OFFSET('Sanitation Data'!$F$4,0,10*ROW('Sanitation Data'!F140))),'Data Summary'!CU146="Yes"),100-OFFSET('Sanitation Data'!$F$4,0,10*ROW('Sanitation Data'!F140)),NA())</f>
        <v>#N/A</v>
      </c>
      <c r="AG146" s="521" t="e">
        <f ca="1">+IF(AND(ISNUMBER(OFFSET('Sanitation Data'!$F$6,0,10*ROW('Sanitation Data'!F140))),'Data Summary'!CV146="Yes"),OFFSET('Sanitation Data'!$F$6,0,10*ROW('Sanitation Data'!F140)),NA())</f>
        <v>#N/A</v>
      </c>
      <c r="AH146" s="521" t="e">
        <f ca="1">+IF(AND(ISNUMBER(OFFSET('Sanitation Data'!$F$10,0,10*ROW('Sanitation Data'!F140))),'Data Summary'!CW146="Yes"),OFFSET('Sanitation Data'!$F$10,0,10*ROW('Sanitation Data'!F140)),NA())</f>
        <v>#N/A</v>
      </c>
      <c r="AI146" s="521" t="e">
        <f ca="1">+IF(AND(ISNUMBER(OFFSET('Sanitation Data'!$F$11,0,10*ROW('Sanitation Data'!F140))),'Data Summary'!CX146="Yes"),OFFSET('Sanitation Data'!$F$11,0,10*ROW('Sanitation Data'!F140)),NA())</f>
        <v>#N/A</v>
      </c>
      <c r="AJ146" s="521" t="e">
        <f ca="1">+IF(AND(ISNUMBER(OFFSET('Sanitation Data'!$F$12,0,10*ROW('Sanitation Data'!F140))),'Data Summary'!CY146="Yes"),OFFSET('Sanitation Data'!$F$12,0,10*ROW('Sanitation Data'!F140)),NA())</f>
        <v>#N/A</v>
      </c>
      <c r="AK146" s="521" t="e">
        <f ca="1">+IF(AND(ISNUMBER(OFFSET('Sanitation Data'!$G$4,0,10*ROW('Sanitation Data'!G140))),'Data Summary'!CZ146="Yes"),100-OFFSET('Sanitation Data'!$G$4,0,10*ROW('Sanitation Data'!G140)),NA())</f>
        <v>#N/A</v>
      </c>
      <c r="AL146" s="521" t="e">
        <f ca="1">+IF(AND(ISNUMBER(OFFSET('Sanitation Data'!$G$6,0,10*ROW('Sanitation Data'!G140))),'Data Summary'!DA146="Yes"),OFFSET('Sanitation Data'!$G$6,0,10*ROW('Sanitation Data'!G140)),NA())</f>
        <v>#N/A</v>
      </c>
      <c r="AM146" s="521" t="e">
        <f ca="1">+IF(AND(ISNUMBER(OFFSET('Sanitation Data'!$G$10,0,10*ROW('Sanitation Data'!G140))),'Data Summary'!DB146="Yes"),OFFSET('Sanitation Data'!$G$10,0,10*ROW('Sanitation Data'!G140)),NA())</f>
        <v>#N/A</v>
      </c>
      <c r="AN146" s="521" t="e">
        <f ca="1">+IF(AND(ISNUMBER(OFFSET('Sanitation Data'!$G$11,0,10*ROW('Sanitation Data'!G140))),'Data Summary'!DC146="Yes"),OFFSET('Sanitation Data'!$G$11,0,10*ROW('Sanitation Data'!G140)),NA())</f>
        <v>#N/A</v>
      </c>
      <c r="AO146" s="521" t="e">
        <f ca="1">+IF(AND(ISNUMBER(OFFSET('Sanitation Data'!$G$12,0,10*ROW('Sanitation Data'!G140))),'Data Summary'!DD146="Yes"),OFFSET('Sanitation Data'!$G$12,0,10*ROW('Sanitation Data'!G140)),NA())</f>
        <v>#N/A</v>
      </c>
      <c r="AP146" s="521" t="e">
        <f ca="1">+IF(AND(ISNUMBER(OFFSET('Sanitation Data'!$H$4,0,10*ROW('Sanitation Data'!H140))),'Data Summary'!DE146="Yes"),100-OFFSET('Sanitation Data'!$H$4,0,10*ROW('Sanitation Data'!H140)),NA())</f>
        <v>#N/A</v>
      </c>
      <c r="AQ146" s="521" t="e">
        <f ca="1">+IF(AND(ISNUMBER(OFFSET('Sanitation Data'!$H$6,0,10*ROW('Sanitation Data'!H140))),'Data Summary'!DF146="Yes"),OFFSET('Sanitation Data'!$H$6,0,10*ROW('Sanitation Data'!H140)),NA())</f>
        <v>#N/A</v>
      </c>
      <c r="AR146" s="521" t="e">
        <f ca="1">+IF(AND(ISNUMBER(OFFSET('Sanitation Data'!$H$10,0,10*ROW('Sanitation Data'!H140))),'Data Summary'!DG146="Yes"),OFFSET('Sanitation Data'!$H$10,0,10*ROW('Sanitation Data'!H140)),NA())</f>
        <v>#N/A</v>
      </c>
      <c r="AS146" s="521" t="e">
        <f ca="1">+IF(AND(ISNUMBER(OFFSET('Sanitation Data'!$H$11,0,10*ROW('Sanitation Data'!H140))),'Data Summary'!DH146="Yes"),OFFSET('Sanitation Data'!$H$11,0,10*ROW('Sanitation Data'!H140)),NA())</f>
        <v>#N/A</v>
      </c>
      <c r="AT146" s="521" t="e">
        <f ca="1">+IF(AND(ISNUMBER(OFFSET('Sanitation Data'!$H$12,0,10*ROW('Sanitation Data'!H140))),'Data Summary'!DI146="Yes"),OFFSET('Sanitation Data'!$H$12,0,10*ROW('Sanitation Data'!H140)),NA())</f>
        <v>#N/A</v>
      </c>
      <c r="AU146" s="521" t="e">
        <f ca="1">+IF(AND(ISNUMBER(OFFSET('Sanitation Data'!$I$4,0,10*ROW('Sanitation Data'!I140))),'Data Summary'!DJ146="Yes"),100-OFFSET('Sanitation Data'!$I$4,0,10*ROW('Sanitation Data'!I140)),NA())</f>
        <v>#N/A</v>
      </c>
      <c r="AV146" s="521" t="e">
        <f ca="1">+IF(AND(ISNUMBER(OFFSET('Sanitation Data'!$I$6,0,10*ROW('Sanitation Data'!I140))),'Data Summary'!DK146="Yes"),OFFSET('Sanitation Data'!$I$6,0,10*ROW('Sanitation Data'!I140)),NA())</f>
        <v>#N/A</v>
      </c>
      <c r="AW146" s="521" t="e">
        <f ca="1">+IF(AND(ISNUMBER(OFFSET('Sanitation Data'!$I$10,0,10*ROW('Sanitation Data'!I140))),'Data Summary'!DL146="Yes"),OFFSET('Sanitation Data'!$I$10,0,10*ROW('Sanitation Data'!I140)),NA())</f>
        <v>#N/A</v>
      </c>
      <c r="AX146" s="521" t="e">
        <f ca="1">+IF(AND(ISNUMBER(OFFSET('Sanitation Data'!$I$11,0,10*ROW('Sanitation Data'!I140))),'Data Summary'!DM146="Yes"),OFFSET('Sanitation Data'!$I$11,0,10*ROW('Sanitation Data'!I140)),NA())</f>
        <v>#N/A</v>
      </c>
      <c r="AY146" s="521" t="e">
        <f ca="1">+IF(AND(ISNUMBER(OFFSET('Sanitation Data'!$I$12,0,10*ROW('Sanitation Data'!I140))),'Data Summary'!DN146="Yes"),OFFSET('Sanitation Data'!$I$12,0,10*ROW('Sanitation Data'!I140)),NA())</f>
        <v>#N/A</v>
      </c>
      <c r="AZ146" s="522" t="e">
        <f ca="1">+IF(AND(ISNUMBER(OFFSET('Hygiene Data'!$D$5,0,10*ROW('Hygiene Data'!D140))),'Data Summary'!DO146="Yes"),OFFSET('Hygiene Data'!$D$5,0,10*ROW('Hygiene Data'!D140)),NA())</f>
        <v>#N/A</v>
      </c>
      <c r="BA146" s="522" t="e">
        <f ca="1">+IF(AND(ISNUMBER(OFFSET('Hygiene Data'!$D$7,0,10*ROW('Hygiene Data'!D140))),'Data Summary'!DP146="Yes"),OFFSET('Hygiene Data'!$D$7,0,10*ROW('Hygiene Data'!D140)),NA())</f>
        <v>#N/A</v>
      </c>
      <c r="BB146" s="522" t="e">
        <f ca="1">+IF(AND(ISNUMBER(OFFSET('Hygiene Data'!$D$9,0,10*ROW('Hygiene Data'!D140))),'Data Summary'!DQ146="Yes"),OFFSET('Hygiene Data'!$D$9,0,10*ROW('Hygiene Data'!D140)),NA())</f>
        <v>#N/A</v>
      </c>
      <c r="BC146" s="522" t="e">
        <f ca="1">+IF(AND(ISNUMBER(OFFSET('Hygiene Data'!$E$5,0,10*ROW('Hygiene Data'!E140))),'Data Summary'!DR146="Yes"),OFFSET('Hygiene Data'!$E$5,0,10*ROW('Hygiene Data'!E140)),NA())</f>
        <v>#N/A</v>
      </c>
      <c r="BD146" s="522" t="e">
        <f ca="1">+IF(AND(ISNUMBER(OFFSET('Hygiene Data'!$E$7,0,10*ROW('Hygiene Data'!E140))),'Data Summary'!DS146="Yes"),OFFSET('Hygiene Data'!$E$7,0,10*ROW('Hygiene Data'!E140)),NA())</f>
        <v>#N/A</v>
      </c>
      <c r="BE146" s="522" t="e">
        <f ca="1">+IF(AND(ISNUMBER(OFFSET('Hygiene Data'!$E$9,0,10*ROW('Hygiene Data'!E140))),'Data Summary'!DT146="Yes"),OFFSET('Hygiene Data'!$E$9,0,10*ROW('Hygiene Data'!E140)),NA())</f>
        <v>#N/A</v>
      </c>
      <c r="BF146" s="522" t="e">
        <f ca="1">+IF(AND(ISNUMBER(OFFSET('Hygiene Data'!$F$5,0,10*ROW('Hygiene Data'!F140))),'Data Summary'!DU146="Yes"),OFFSET('Hygiene Data'!$F$5,0,10*ROW('Hygiene Data'!F140)),NA())</f>
        <v>#N/A</v>
      </c>
      <c r="BG146" s="522" t="e">
        <f ca="1">+IF(AND(ISNUMBER(OFFSET('Hygiene Data'!$F$7,0,10*ROW('Hygiene Data'!F140))),'Data Summary'!DV146="Yes"),OFFSET('Hygiene Data'!$F$7,0,10*ROW('Hygiene Data'!F140)),NA())</f>
        <v>#N/A</v>
      </c>
      <c r="BH146" s="522" t="e">
        <f ca="1">+IF(AND(ISNUMBER(OFFSET('Hygiene Data'!$F$9,0,10*ROW('Hygiene Data'!F140))),'Data Summary'!DW146="Yes"),OFFSET('Hygiene Data'!$F$9,0,10*ROW('Hygiene Data'!F140)),NA())</f>
        <v>#N/A</v>
      </c>
      <c r="BI146" s="522" t="e">
        <f ca="1">+IF(AND(ISNUMBER(OFFSET('Hygiene Data'!$G$5,0,10*ROW('Hygiene Data'!G140))),'Data Summary'!DX146="Yes"),OFFSET('Hygiene Data'!$G$5,0,10*ROW('Hygiene Data'!G140)),NA())</f>
        <v>#N/A</v>
      </c>
      <c r="BJ146" s="522" t="e">
        <f ca="1">+IF(AND(ISNUMBER(OFFSET('Hygiene Data'!$G$7,0,10*ROW('Hygiene Data'!G140))),'Data Summary'!DY146="Yes"),OFFSET('Hygiene Data'!$G$7,0,10*ROW('Hygiene Data'!G140)),NA())</f>
        <v>#N/A</v>
      </c>
      <c r="BK146" s="522" t="e">
        <f ca="1">+IF(AND(ISNUMBER(OFFSET('Hygiene Data'!$G$9,0,10*ROW('Hygiene Data'!G140))),'Data Summary'!DZ146="Yes"),OFFSET('Hygiene Data'!$G$9,0,10*ROW('Hygiene Data'!G140)),NA())</f>
        <v>#N/A</v>
      </c>
      <c r="BL146" s="522" t="e">
        <f ca="1">+IF(AND(ISNUMBER(OFFSET('Hygiene Data'!$H$5,0,10*ROW('Hygiene Data'!H140))),'Data Summary'!EA146="Yes"),OFFSET('Hygiene Data'!$H$5,0,10*ROW('Hygiene Data'!H140)),NA())</f>
        <v>#N/A</v>
      </c>
      <c r="BM146" s="522" t="e">
        <f ca="1">+IF(AND(ISNUMBER(OFFSET('Hygiene Data'!$H$7,0,10*ROW('Hygiene Data'!H140))),'Data Summary'!EB146="Yes"),OFFSET('Hygiene Data'!$H$7,0,10*ROW('Hygiene Data'!H140)),NA())</f>
        <v>#N/A</v>
      </c>
      <c r="BN146" s="522" t="e">
        <f ca="1">+IF(AND(ISNUMBER(OFFSET('Hygiene Data'!$H$9,0,10*ROW('Hygiene Data'!H140))),'Data Summary'!EC146="Yes"),OFFSET('Hygiene Data'!$H$9,0,10*ROW('Hygiene Data'!H140)),NA())</f>
        <v>#N/A</v>
      </c>
      <c r="BO146" s="522" t="e">
        <f ca="1">+IF(AND(ISNUMBER(OFFSET('Hygiene Data'!$I$5,0,10*ROW('Hygiene Data'!I140))),'Data Summary'!ED146="Yes"),OFFSET('Hygiene Data'!$I$5,0,10*ROW('Hygiene Data'!I140)),NA())</f>
        <v>#N/A</v>
      </c>
      <c r="BP146" s="522" t="e">
        <f ca="1">+IF(AND(ISNUMBER(OFFSET('Hygiene Data'!$I$7,0,10*ROW('Hygiene Data'!I140))),'Data Summary'!EE146="Yes"),OFFSET('Hygiene Data'!$I$7,0,10*ROW('Hygiene Data'!I140)),NA())</f>
        <v>#N/A</v>
      </c>
      <c r="BQ146" s="522" t="e">
        <f ca="1">+IF(AND(ISNUMBER(OFFSET('Hygiene Data'!$I$9,0,10*ROW('Hygiene Data'!I140))),'Data Summary'!EF146="Yes"),OFFSET('Hygiene Data'!$I$9,0,10*ROW('Hygiene Data'!I140)),NA())</f>
        <v>#N/A</v>
      </c>
    </row>
    <row r="147" spans="1:69" x14ac:dyDescent="0.25">
      <c r="A147" s="518" t="e">
        <f ca="1">+RIGHT('Data Summary'!A147,LEN('Data Summary'!A147)-9)</f>
        <v>#VALUE!</v>
      </c>
      <c r="B147" s="492" t="str">
        <f ca="1">+IF(ISTEXT('Data Summary'!B147),'Data Summary'!B147,"")</f>
        <v/>
      </c>
      <c r="C147" s="519" t="e">
        <f ca="1">+VALUE('Data Summary'!C147)</f>
        <v>#VALUE!</v>
      </c>
      <c r="D147" s="520" t="e">
        <f ca="1">+IF(AND(ISNUMBER(OFFSET('Water Data'!$D$4,0,10*ROW('Water Data'!D141))),'Data Summary'!BS147="Yes"),100-OFFSET('Water Data'!$D$4,0,10*ROW('Water Data'!D141)),NA())</f>
        <v>#N/A</v>
      </c>
      <c r="E147" s="520" t="e">
        <f ca="1">+IF(AND(ISNUMBER(OFFSET('Water Data'!$D$6,0,10*ROW('Water Data'!D141))),'Data Summary'!BT147="Yes"),OFFSET('Water Data'!$D$6,0,10*ROW('Water Data'!D141)),NA())</f>
        <v>#N/A</v>
      </c>
      <c r="F147" s="520" t="e">
        <f ca="1">+IF(AND(ISNUMBER(OFFSET('Water Data'!$D$9,0,10*ROW('Water Data'!D141))),'Data Summary'!BU147="Yes"),OFFSET('Water Data'!$D$9,0,10*ROW('Water Data'!D141)),NA())</f>
        <v>#N/A</v>
      </c>
      <c r="G147" s="520" t="e">
        <f ca="1">+IF(AND(ISNUMBER(OFFSET('Water Data'!$E$4,0,10*ROW('Water Data'!E141))),'Data Summary'!BV147="Yes"),100-OFFSET('Water Data'!$E$4,0,10*ROW('Water Data'!E141)),NA())</f>
        <v>#N/A</v>
      </c>
      <c r="H147" s="520" t="e">
        <f ca="1">+IF(AND(ISNUMBER(OFFSET('Water Data'!$E$6,0,10*ROW('Water Data'!E141))),'Data Summary'!BW147="Yes"),OFFSET('Water Data'!$E$6,0,10*ROW('Water Data'!E141)),NA())</f>
        <v>#N/A</v>
      </c>
      <c r="I147" s="520" t="e">
        <f ca="1">+IF(AND(ISNUMBER(OFFSET('Water Data'!$E$9,0,10*ROW('Water Data'!E141))),'Data Summary'!BX147="Yes"),OFFSET('Water Data'!$E$9,0,10*ROW('Water Data'!E141)),NA())</f>
        <v>#N/A</v>
      </c>
      <c r="J147" s="520" t="e">
        <f ca="1">+IF(AND(ISNUMBER(OFFSET('Water Data'!$F$4,0,10*ROW('Water Data'!F141))),'Data Summary'!BY147="Yes"),100-OFFSET('Water Data'!$F$4,0,10*ROW('Water Data'!F141)),NA())</f>
        <v>#N/A</v>
      </c>
      <c r="K147" s="520" t="e">
        <f ca="1">+IF(AND(ISNUMBER(OFFSET('Water Data'!$F$6,0,10*ROW('Water Data'!F141))),'Data Summary'!BZ147="Yes"),OFFSET('Water Data'!$F$6,0,10*ROW('Water Data'!F141)),NA())</f>
        <v>#N/A</v>
      </c>
      <c r="L147" s="520" t="e">
        <f ca="1">+IF(AND(ISNUMBER(OFFSET('Water Data'!$F$9,0,10*ROW('Water Data'!F141))),'Data Summary'!CA147="Yes"),OFFSET('Water Data'!$F$9,0,10*ROW('Water Data'!F141)),NA())</f>
        <v>#N/A</v>
      </c>
      <c r="M147" s="520" t="e">
        <f ca="1">+IF(AND(ISNUMBER(OFFSET('Water Data'!$G$4,0,10*ROW('Water Data'!G141))),'Data Summary'!CB147="Yes"),100-OFFSET('Water Data'!$G$4,0,10*ROW('Water Data'!G141)),NA())</f>
        <v>#N/A</v>
      </c>
      <c r="N147" s="520" t="e">
        <f ca="1">+IF(AND(ISNUMBER(OFFSET('Water Data'!$G$6,0,10*ROW('Water Data'!G141))),'Data Summary'!CC147="Yes"),OFFSET('Water Data'!$G$6,0,10*ROW('Water Data'!G141)),NA())</f>
        <v>#N/A</v>
      </c>
      <c r="O147" s="520" t="e">
        <f ca="1">+IF(AND(ISNUMBER(OFFSET('Water Data'!$G$9,0,10*ROW('Water Data'!G141))),'Data Summary'!CD147="Yes"),OFFSET('Water Data'!$G$9,0,10*ROW('Water Data'!G141)),NA())</f>
        <v>#N/A</v>
      </c>
      <c r="P147" s="520" t="e">
        <f ca="1">+IF(AND(ISNUMBER(OFFSET('Water Data'!$H$4,0,10*ROW('Water Data'!H141))),'Data Summary'!CE147="Yes"),100-OFFSET('Water Data'!$H$4,0,10*ROW('Water Data'!H141)),NA())</f>
        <v>#N/A</v>
      </c>
      <c r="Q147" s="520" t="e">
        <f ca="1">+IF(AND(ISNUMBER(OFFSET('Water Data'!$H$6,0,10*ROW('Water Data'!H141))),'Data Summary'!CF147="Yes"),OFFSET('Water Data'!$H$6,0,10*ROW('Water Data'!H141)),NA())</f>
        <v>#N/A</v>
      </c>
      <c r="R147" s="520" t="e">
        <f ca="1">+IF(AND(ISNUMBER(OFFSET('Water Data'!$H$9,0,10*ROW('Water Data'!H141))),'Data Summary'!CG147="Yes"),OFFSET('Water Data'!$H$9,0,10*ROW('Water Data'!H141)),NA())</f>
        <v>#N/A</v>
      </c>
      <c r="S147" s="520" t="e">
        <f ca="1">+IF(AND(ISNUMBER(OFFSET('Water Data'!$I$4,0,10*ROW('Water Data'!I141))),'Data Summary'!CH147="Yes"),100-OFFSET('Water Data'!$I$4,0,10*ROW('Water Data'!I141)),NA())</f>
        <v>#N/A</v>
      </c>
      <c r="T147" s="520" t="e">
        <f ca="1">+IF(AND(ISNUMBER(OFFSET('Water Data'!$I$6,0,10*ROW('Water Data'!I141))),'Data Summary'!CI147="Yes"),OFFSET('Water Data'!$I$6,0,10*ROW('Water Data'!I141)),NA())</f>
        <v>#N/A</v>
      </c>
      <c r="U147" s="520" t="e">
        <f ca="1">+IF(AND(ISNUMBER(OFFSET('Water Data'!$I$9,0,10*ROW('Water Data'!I141))),'Data Summary'!CJ147="Yes"),OFFSET('Water Data'!$I$9,0,10*ROW('Water Data'!I141)),NA())</f>
        <v>#N/A</v>
      </c>
      <c r="V147" s="521" t="e">
        <f ca="1">+IF(AND(ISNUMBER(OFFSET('Sanitation Data'!$D$4,0,10*ROW('Sanitation Data'!D141))),'Data Summary'!CK147="Yes"),100-OFFSET('Sanitation Data'!$D$4,0,10*ROW('Sanitation Data'!D141)),NA())</f>
        <v>#N/A</v>
      </c>
      <c r="W147" s="521" t="e">
        <f ca="1">+IF(AND(ISNUMBER(OFFSET('Sanitation Data'!$D$6,0,10*ROW('Sanitation Data'!D141))),'Data Summary'!CL147="Yes"),OFFSET('Sanitation Data'!$D$6,0,10*ROW('Sanitation Data'!D141)),NA())</f>
        <v>#N/A</v>
      </c>
      <c r="X147" s="521" t="e">
        <f ca="1">+IF(AND(ISNUMBER(OFFSET('Sanitation Data'!$D$10,0,10*ROW('Sanitation Data'!D141))),'Data Summary'!CM147="Yes"),OFFSET('Sanitation Data'!$D$10,0,10*ROW('Sanitation Data'!D141)),NA())</f>
        <v>#N/A</v>
      </c>
      <c r="Y147" s="521" t="e">
        <f ca="1">+IF(AND(ISNUMBER(OFFSET('Sanitation Data'!$D$11,0,10*ROW('Sanitation Data'!D141))),'Data Summary'!CN147="Yes"),OFFSET('Sanitation Data'!$D$11,0,10*ROW('Sanitation Data'!D141)),NA())</f>
        <v>#N/A</v>
      </c>
      <c r="Z147" s="521" t="e">
        <f ca="1">+IF(AND(ISNUMBER(OFFSET('Sanitation Data'!$D$12,0,10*ROW('Sanitation Data'!D141))),'Data Summary'!CO147="Yes"),OFFSET('Sanitation Data'!$D$12,0,10*ROW('Sanitation Data'!D141)),NA())</f>
        <v>#N/A</v>
      </c>
      <c r="AA147" s="521" t="e">
        <f ca="1">+IF(AND(ISNUMBER(OFFSET('Sanitation Data'!$E$4,0,10*ROW('Sanitation Data'!E141))),'Data Summary'!CP147="Yes"),100-OFFSET('Sanitation Data'!$E$4,0,10*ROW('Sanitation Data'!E141)),NA())</f>
        <v>#N/A</v>
      </c>
      <c r="AB147" s="521" t="e">
        <f ca="1">+IF(AND(ISNUMBER(OFFSET('Sanitation Data'!$E$6,0,10*ROW('Sanitation Data'!E141))),'Data Summary'!CQ147="Yes"),OFFSET('Sanitation Data'!$E$6,0,10*ROW('Sanitation Data'!E141)),NA())</f>
        <v>#N/A</v>
      </c>
      <c r="AC147" s="521" t="e">
        <f ca="1">+IF(AND(ISNUMBER(OFFSET('Sanitation Data'!$E$10,0,10*ROW('Sanitation Data'!E141))),'Data Summary'!CR147="Yes"),OFFSET('Sanitation Data'!$E$10,0,10*ROW('Sanitation Data'!E141)),NA())</f>
        <v>#N/A</v>
      </c>
      <c r="AD147" s="521" t="e">
        <f ca="1">+IF(AND(ISNUMBER(OFFSET('Sanitation Data'!$E$11,0,10*ROW('Sanitation Data'!E141))),'Data Summary'!CS147="Yes"),OFFSET('Sanitation Data'!$E$11,0,10*ROW('Sanitation Data'!E141)),NA())</f>
        <v>#N/A</v>
      </c>
      <c r="AE147" s="521" t="e">
        <f ca="1">+IF(AND(ISNUMBER(OFFSET('Sanitation Data'!$E$12,0,10*ROW('Sanitation Data'!E141))),'Data Summary'!CT147="Yes"),OFFSET('Sanitation Data'!$E$12,0,10*ROW('Sanitation Data'!E141)),NA())</f>
        <v>#N/A</v>
      </c>
      <c r="AF147" s="521" t="e">
        <f ca="1">+IF(AND(ISNUMBER(OFFSET('Sanitation Data'!$F$4,0,10*ROW('Sanitation Data'!F141))),'Data Summary'!CU147="Yes"),100-OFFSET('Sanitation Data'!$F$4,0,10*ROW('Sanitation Data'!F141)),NA())</f>
        <v>#N/A</v>
      </c>
      <c r="AG147" s="521" t="e">
        <f ca="1">+IF(AND(ISNUMBER(OFFSET('Sanitation Data'!$F$6,0,10*ROW('Sanitation Data'!F141))),'Data Summary'!CV147="Yes"),OFFSET('Sanitation Data'!$F$6,0,10*ROW('Sanitation Data'!F141)),NA())</f>
        <v>#N/A</v>
      </c>
      <c r="AH147" s="521" t="e">
        <f ca="1">+IF(AND(ISNUMBER(OFFSET('Sanitation Data'!$F$10,0,10*ROW('Sanitation Data'!F141))),'Data Summary'!CW147="Yes"),OFFSET('Sanitation Data'!$F$10,0,10*ROW('Sanitation Data'!F141)),NA())</f>
        <v>#N/A</v>
      </c>
      <c r="AI147" s="521" t="e">
        <f ca="1">+IF(AND(ISNUMBER(OFFSET('Sanitation Data'!$F$11,0,10*ROW('Sanitation Data'!F141))),'Data Summary'!CX147="Yes"),OFFSET('Sanitation Data'!$F$11,0,10*ROW('Sanitation Data'!F141)),NA())</f>
        <v>#N/A</v>
      </c>
      <c r="AJ147" s="521" t="e">
        <f ca="1">+IF(AND(ISNUMBER(OFFSET('Sanitation Data'!$F$12,0,10*ROW('Sanitation Data'!F141))),'Data Summary'!CY147="Yes"),OFFSET('Sanitation Data'!$F$12,0,10*ROW('Sanitation Data'!F141)),NA())</f>
        <v>#N/A</v>
      </c>
      <c r="AK147" s="521" t="e">
        <f ca="1">+IF(AND(ISNUMBER(OFFSET('Sanitation Data'!$G$4,0,10*ROW('Sanitation Data'!G141))),'Data Summary'!CZ147="Yes"),100-OFFSET('Sanitation Data'!$G$4,0,10*ROW('Sanitation Data'!G141)),NA())</f>
        <v>#N/A</v>
      </c>
      <c r="AL147" s="521" t="e">
        <f ca="1">+IF(AND(ISNUMBER(OFFSET('Sanitation Data'!$G$6,0,10*ROW('Sanitation Data'!G141))),'Data Summary'!DA147="Yes"),OFFSET('Sanitation Data'!$G$6,0,10*ROW('Sanitation Data'!G141)),NA())</f>
        <v>#N/A</v>
      </c>
      <c r="AM147" s="521" t="e">
        <f ca="1">+IF(AND(ISNUMBER(OFFSET('Sanitation Data'!$G$10,0,10*ROW('Sanitation Data'!G141))),'Data Summary'!DB147="Yes"),OFFSET('Sanitation Data'!$G$10,0,10*ROW('Sanitation Data'!G141)),NA())</f>
        <v>#N/A</v>
      </c>
      <c r="AN147" s="521" t="e">
        <f ca="1">+IF(AND(ISNUMBER(OFFSET('Sanitation Data'!$G$11,0,10*ROW('Sanitation Data'!G141))),'Data Summary'!DC147="Yes"),OFFSET('Sanitation Data'!$G$11,0,10*ROW('Sanitation Data'!G141)),NA())</f>
        <v>#N/A</v>
      </c>
      <c r="AO147" s="521" t="e">
        <f ca="1">+IF(AND(ISNUMBER(OFFSET('Sanitation Data'!$G$12,0,10*ROW('Sanitation Data'!G141))),'Data Summary'!DD147="Yes"),OFFSET('Sanitation Data'!$G$12,0,10*ROW('Sanitation Data'!G141)),NA())</f>
        <v>#N/A</v>
      </c>
      <c r="AP147" s="521" t="e">
        <f ca="1">+IF(AND(ISNUMBER(OFFSET('Sanitation Data'!$H$4,0,10*ROW('Sanitation Data'!H141))),'Data Summary'!DE147="Yes"),100-OFFSET('Sanitation Data'!$H$4,0,10*ROW('Sanitation Data'!H141)),NA())</f>
        <v>#N/A</v>
      </c>
      <c r="AQ147" s="521" t="e">
        <f ca="1">+IF(AND(ISNUMBER(OFFSET('Sanitation Data'!$H$6,0,10*ROW('Sanitation Data'!H141))),'Data Summary'!DF147="Yes"),OFFSET('Sanitation Data'!$H$6,0,10*ROW('Sanitation Data'!H141)),NA())</f>
        <v>#N/A</v>
      </c>
      <c r="AR147" s="521" t="e">
        <f ca="1">+IF(AND(ISNUMBER(OFFSET('Sanitation Data'!$H$10,0,10*ROW('Sanitation Data'!H141))),'Data Summary'!DG147="Yes"),OFFSET('Sanitation Data'!$H$10,0,10*ROW('Sanitation Data'!H141)),NA())</f>
        <v>#N/A</v>
      </c>
      <c r="AS147" s="521" t="e">
        <f ca="1">+IF(AND(ISNUMBER(OFFSET('Sanitation Data'!$H$11,0,10*ROW('Sanitation Data'!H141))),'Data Summary'!DH147="Yes"),OFFSET('Sanitation Data'!$H$11,0,10*ROW('Sanitation Data'!H141)),NA())</f>
        <v>#N/A</v>
      </c>
      <c r="AT147" s="521" t="e">
        <f ca="1">+IF(AND(ISNUMBER(OFFSET('Sanitation Data'!$H$12,0,10*ROW('Sanitation Data'!H141))),'Data Summary'!DI147="Yes"),OFFSET('Sanitation Data'!$H$12,0,10*ROW('Sanitation Data'!H141)),NA())</f>
        <v>#N/A</v>
      </c>
      <c r="AU147" s="521" t="e">
        <f ca="1">+IF(AND(ISNUMBER(OFFSET('Sanitation Data'!$I$4,0,10*ROW('Sanitation Data'!I141))),'Data Summary'!DJ147="Yes"),100-OFFSET('Sanitation Data'!$I$4,0,10*ROW('Sanitation Data'!I141)),NA())</f>
        <v>#N/A</v>
      </c>
      <c r="AV147" s="521" t="e">
        <f ca="1">+IF(AND(ISNUMBER(OFFSET('Sanitation Data'!$I$6,0,10*ROW('Sanitation Data'!I141))),'Data Summary'!DK147="Yes"),OFFSET('Sanitation Data'!$I$6,0,10*ROW('Sanitation Data'!I141)),NA())</f>
        <v>#N/A</v>
      </c>
      <c r="AW147" s="521" t="e">
        <f ca="1">+IF(AND(ISNUMBER(OFFSET('Sanitation Data'!$I$10,0,10*ROW('Sanitation Data'!I141))),'Data Summary'!DL147="Yes"),OFFSET('Sanitation Data'!$I$10,0,10*ROW('Sanitation Data'!I141)),NA())</f>
        <v>#N/A</v>
      </c>
      <c r="AX147" s="521" t="e">
        <f ca="1">+IF(AND(ISNUMBER(OFFSET('Sanitation Data'!$I$11,0,10*ROW('Sanitation Data'!I141))),'Data Summary'!DM147="Yes"),OFFSET('Sanitation Data'!$I$11,0,10*ROW('Sanitation Data'!I141)),NA())</f>
        <v>#N/A</v>
      </c>
      <c r="AY147" s="521" t="e">
        <f ca="1">+IF(AND(ISNUMBER(OFFSET('Sanitation Data'!$I$12,0,10*ROW('Sanitation Data'!I141))),'Data Summary'!DN147="Yes"),OFFSET('Sanitation Data'!$I$12,0,10*ROW('Sanitation Data'!I141)),NA())</f>
        <v>#N/A</v>
      </c>
      <c r="AZ147" s="522" t="e">
        <f ca="1">+IF(AND(ISNUMBER(OFFSET('Hygiene Data'!$D$5,0,10*ROW('Hygiene Data'!D141))),'Data Summary'!DO147="Yes"),OFFSET('Hygiene Data'!$D$5,0,10*ROW('Hygiene Data'!D141)),NA())</f>
        <v>#N/A</v>
      </c>
      <c r="BA147" s="522" t="e">
        <f ca="1">+IF(AND(ISNUMBER(OFFSET('Hygiene Data'!$D$7,0,10*ROW('Hygiene Data'!D141))),'Data Summary'!DP147="Yes"),OFFSET('Hygiene Data'!$D$7,0,10*ROW('Hygiene Data'!D141)),NA())</f>
        <v>#N/A</v>
      </c>
      <c r="BB147" s="522" t="e">
        <f ca="1">+IF(AND(ISNUMBER(OFFSET('Hygiene Data'!$D$9,0,10*ROW('Hygiene Data'!D141))),'Data Summary'!DQ147="Yes"),OFFSET('Hygiene Data'!$D$9,0,10*ROW('Hygiene Data'!D141)),NA())</f>
        <v>#N/A</v>
      </c>
      <c r="BC147" s="522" t="e">
        <f ca="1">+IF(AND(ISNUMBER(OFFSET('Hygiene Data'!$E$5,0,10*ROW('Hygiene Data'!E141))),'Data Summary'!DR147="Yes"),OFFSET('Hygiene Data'!$E$5,0,10*ROW('Hygiene Data'!E141)),NA())</f>
        <v>#N/A</v>
      </c>
      <c r="BD147" s="522" t="e">
        <f ca="1">+IF(AND(ISNUMBER(OFFSET('Hygiene Data'!$E$7,0,10*ROW('Hygiene Data'!E141))),'Data Summary'!DS147="Yes"),OFFSET('Hygiene Data'!$E$7,0,10*ROW('Hygiene Data'!E141)),NA())</f>
        <v>#N/A</v>
      </c>
      <c r="BE147" s="522" t="e">
        <f ca="1">+IF(AND(ISNUMBER(OFFSET('Hygiene Data'!$E$9,0,10*ROW('Hygiene Data'!E141))),'Data Summary'!DT147="Yes"),OFFSET('Hygiene Data'!$E$9,0,10*ROW('Hygiene Data'!E141)),NA())</f>
        <v>#N/A</v>
      </c>
      <c r="BF147" s="522" t="e">
        <f ca="1">+IF(AND(ISNUMBER(OFFSET('Hygiene Data'!$F$5,0,10*ROW('Hygiene Data'!F141))),'Data Summary'!DU147="Yes"),OFFSET('Hygiene Data'!$F$5,0,10*ROW('Hygiene Data'!F141)),NA())</f>
        <v>#N/A</v>
      </c>
      <c r="BG147" s="522" t="e">
        <f ca="1">+IF(AND(ISNUMBER(OFFSET('Hygiene Data'!$F$7,0,10*ROW('Hygiene Data'!F141))),'Data Summary'!DV147="Yes"),OFFSET('Hygiene Data'!$F$7,0,10*ROW('Hygiene Data'!F141)),NA())</f>
        <v>#N/A</v>
      </c>
      <c r="BH147" s="522" t="e">
        <f ca="1">+IF(AND(ISNUMBER(OFFSET('Hygiene Data'!$F$9,0,10*ROW('Hygiene Data'!F141))),'Data Summary'!DW147="Yes"),OFFSET('Hygiene Data'!$F$9,0,10*ROW('Hygiene Data'!F141)),NA())</f>
        <v>#N/A</v>
      </c>
      <c r="BI147" s="522" t="e">
        <f ca="1">+IF(AND(ISNUMBER(OFFSET('Hygiene Data'!$G$5,0,10*ROW('Hygiene Data'!G141))),'Data Summary'!DX147="Yes"),OFFSET('Hygiene Data'!$G$5,0,10*ROW('Hygiene Data'!G141)),NA())</f>
        <v>#N/A</v>
      </c>
      <c r="BJ147" s="522" t="e">
        <f ca="1">+IF(AND(ISNUMBER(OFFSET('Hygiene Data'!$G$7,0,10*ROW('Hygiene Data'!G141))),'Data Summary'!DY147="Yes"),OFFSET('Hygiene Data'!$G$7,0,10*ROW('Hygiene Data'!G141)),NA())</f>
        <v>#N/A</v>
      </c>
      <c r="BK147" s="522" t="e">
        <f ca="1">+IF(AND(ISNUMBER(OFFSET('Hygiene Data'!$G$9,0,10*ROW('Hygiene Data'!G141))),'Data Summary'!DZ147="Yes"),OFFSET('Hygiene Data'!$G$9,0,10*ROW('Hygiene Data'!G141)),NA())</f>
        <v>#N/A</v>
      </c>
      <c r="BL147" s="522" t="e">
        <f ca="1">+IF(AND(ISNUMBER(OFFSET('Hygiene Data'!$H$5,0,10*ROW('Hygiene Data'!H141))),'Data Summary'!EA147="Yes"),OFFSET('Hygiene Data'!$H$5,0,10*ROW('Hygiene Data'!H141)),NA())</f>
        <v>#N/A</v>
      </c>
      <c r="BM147" s="522" t="e">
        <f ca="1">+IF(AND(ISNUMBER(OFFSET('Hygiene Data'!$H$7,0,10*ROW('Hygiene Data'!H141))),'Data Summary'!EB147="Yes"),OFFSET('Hygiene Data'!$H$7,0,10*ROW('Hygiene Data'!H141)),NA())</f>
        <v>#N/A</v>
      </c>
      <c r="BN147" s="522" t="e">
        <f ca="1">+IF(AND(ISNUMBER(OFFSET('Hygiene Data'!$H$9,0,10*ROW('Hygiene Data'!H141))),'Data Summary'!EC147="Yes"),OFFSET('Hygiene Data'!$H$9,0,10*ROW('Hygiene Data'!H141)),NA())</f>
        <v>#N/A</v>
      </c>
      <c r="BO147" s="522" t="e">
        <f ca="1">+IF(AND(ISNUMBER(OFFSET('Hygiene Data'!$I$5,0,10*ROW('Hygiene Data'!I141))),'Data Summary'!ED147="Yes"),OFFSET('Hygiene Data'!$I$5,0,10*ROW('Hygiene Data'!I141)),NA())</f>
        <v>#N/A</v>
      </c>
      <c r="BP147" s="522" t="e">
        <f ca="1">+IF(AND(ISNUMBER(OFFSET('Hygiene Data'!$I$7,0,10*ROW('Hygiene Data'!I141))),'Data Summary'!EE147="Yes"),OFFSET('Hygiene Data'!$I$7,0,10*ROW('Hygiene Data'!I141)),NA())</f>
        <v>#N/A</v>
      </c>
      <c r="BQ147" s="522" t="e">
        <f ca="1">+IF(AND(ISNUMBER(OFFSET('Hygiene Data'!$I$9,0,10*ROW('Hygiene Data'!I141))),'Data Summary'!EF147="Yes"),OFFSET('Hygiene Data'!$I$9,0,10*ROW('Hygiene Data'!I141)),NA())</f>
        <v>#N/A</v>
      </c>
    </row>
    <row r="148" spans="1:69" x14ac:dyDescent="0.25">
      <c r="A148" s="518" t="e">
        <f ca="1">+RIGHT('Data Summary'!A148,LEN('Data Summary'!A148)-9)</f>
        <v>#VALUE!</v>
      </c>
      <c r="B148" s="492" t="str">
        <f ca="1">+IF(ISTEXT('Data Summary'!B148),'Data Summary'!B148,"")</f>
        <v/>
      </c>
      <c r="C148" s="519" t="e">
        <f ca="1">+VALUE('Data Summary'!C148)</f>
        <v>#VALUE!</v>
      </c>
      <c r="D148" s="520" t="e">
        <f ca="1">+IF(AND(ISNUMBER(OFFSET('Water Data'!$D$4,0,10*ROW('Water Data'!D142))),'Data Summary'!BS148="Yes"),100-OFFSET('Water Data'!$D$4,0,10*ROW('Water Data'!D142)),NA())</f>
        <v>#N/A</v>
      </c>
      <c r="E148" s="520" t="e">
        <f ca="1">+IF(AND(ISNUMBER(OFFSET('Water Data'!$D$6,0,10*ROW('Water Data'!D142))),'Data Summary'!BT148="Yes"),OFFSET('Water Data'!$D$6,0,10*ROW('Water Data'!D142)),NA())</f>
        <v>#N/A</v>
      </c>
      <c r="F148" s="520" t="e">
        <f ca="1">+IF(AND(ISNUMBER(OFFSET('Water Data'!$D$9,0,10*ROW('Water Data'!D142))),'Data Summary'!BU148="Yes"),OFFSET('Water Data'!$D$9,0,10*ROW('Water Data'!D142)),NA())</f>
        <v>#N/A</v>
      </c>
      <c r="G148" s="520" t="e">
        <f ca="1">+IF(AND(ISNUMBER(OFFSET('Water Data'!$E$4,0,10*ROW('Water Data'!E142))),'Data Summary'!BV148="Yes"),100-OFFSET('Water Data'!$E$4,0,10*ROW('Water Data'!E142)),NA())</f>
        <v>#N/A</v>
      </c>
      <c r="H148" s="520" t="e">
        <f ca="1">+IF(AND(ISNUMBER(OFFSET('Water Data'!$E$6,0,10*ROW('Water Data'!E142))),'Data Summary'!BW148="Yes"),OFFSET('Water Data'!$E$6,0,10*ROW('Water Data'!E142)),NA())</f>
        <v>#N/A</v>
      </c>
      <c r="I148" s="520" t="e">
        <f ca="1">+IF(AND(ISNUMBER(OFFSET('Water Data'!$E$9,0,10*ROW('Water Data'!E142))),'Data Summary'!BX148="Yes"),OFFSET('Water Data'!$E$9,0,10*ROW('Water Data'!E142)),NA())</f>
        <v>#N/A</v>
      </c>
      <c r="J148" s="520" t="e">
        <f ca="1">+IF(AND(ISNUMBER(OFFSET('Water Data'!$F$4,0,10*ROW('Water Data'!F142))),'Data Summary'!BY148="Yes"),100-OFFSET('Water Data'!$F$4,0,10*ROW('Water Data'!F142)),NA())</f>
        <v>#N/A</v>
      </c>
      <c r="K148" s="520" t="e">
        <f ca="1">+IF(AND(ISNUMBER(OFFSET('Water Data'!$F$6,0,10*ROW('Water Data'!F142))),'Data Summary'!BZ148="Yes"),OFFSET('Water Data'!$F$6,0,10*ROW('Water Data'!F142)),NA())</f>
        <v>#N/A</v>
      </c>
      <c r="L148" s="520" t="e">
        <f ca="1">+IF(AND(ISNUMBER(OFFSET('Water Data'!$F$9,0,10*ROW('Water Data'!F142))),'Data Summary'!CA148="Yes"),OFFSET('Water Data'!$F$9,0,10*ROW('Water Data'!F142)),NA())</f>
        <v>#N/A</v>
      </c>
      <c r="M148" s="520" t="e">
        <f ca="1">+IF(AND(ISNUMBER(OFFSET('Water Data'!$G$4,0,10*ROW('Water Data'!G142))),'Data Summary'!CB148="Yes"),100-OFFSET('Water Data'!$G$4,0,10*ROW('Water Data'!G142)),NA())</f>
        <v>#N/A</v>
      </c>
      <c r="N148" s="520" t="e">
        <f ca="1">+IF(AND(ISNUMBER(OFFSET('Water Data'!$G$6,0,10*ROW('Water Data'!G142))),'Data Summary'!CC148="Yes"),OFFSET('Water Data'!$G$6,0,10*ROW('Water Data'!G142)),NA())</f>
        <v>#N/A</v>
      </c>
      <c r="O148" s="520" t="e">
        <f ca="1">+IF(AND(ISNUMBER(OFFSET('Water Data'!$G$9,0,10*ROW('Water Data'!G142))),'Data Summary'!CD148="Yes"),OFFSET('Water Data'!$G$9,0,10*ROW('Water Data'!G142)),NA())</f>
        <v>#N/A</v>
      </c>
      <c r="P148" s="520" t="e">
        <f ca="1">+IF(AND(ISNUMBER(OFFSET('Water Data'!$H$4,0,10*ROW('Water Data'!H142))),'Data Summary'!CE148="Yes"),100-OFFSET('Water Data'!$H$4,0,10*ROW('Water Data'!H142)),NA())</f>
        <v>#N/A</v>
      </c>
      <c r="Q148" s="520" t="e">
        <f ca="1">+IF(AND(ISNUMBER(OFFSET('Water Data'!$H$6,0,10*ROW('Water Data'!H142))),'Data Summary'!CF148="Yes"),OFFSET('Water Data'!$H$6,0,10*ROW('Water Data'!H142)),NA())</f>
        <v>#N/A</v>
      </c>
      <c r="R148" s="520" t="e">
        <f ca="1">+IF(AND(ISNUMBER(OFFSET('Water Data'!$H$9,0,10*ROW('Water Data'!H142))),'Data Summary'!CG148="Yes"),OFFSET('Water Data'!$H$9,0,10*ROW('Water Data'!H142)),NA())</f>
        <v>#N/A</v>
      </c>
      <c r="S148" s="520" t="e">
        <f ca="1">+IF(AND(ISNUMBER(OFFSET('Water Data'!$I$4,0,10*ROW('Water Data'!I142))),'Data Summary'!CH148="Yes"),100-OFFSET('Water Data'!$I$4,0,10*ROW('Water Data'!I142)),NA())</f>
        <v>#N/A</v>
      </c>
      <c r="T148" s="520" t="e">
        <f ca="1">+IF(AND(ISNUMBER(OFFSET('Water Data'!$I$6,0,10*ROW('Water Data'!I142))),'Data Summary'!CI148="Yes"),OFFSET('Water Data'!$I$6,0,10*ROW('Water Data'!I142)),NA())</f>
        <v>#N/A</v>
      </c>
      <c r="U148" s="520" t="e">
        <f ca="1">+IF(AND(ISNUMBER(OFFSET('Water Data'!$I$9,0,10*ROW('Water Data'!I142))),'Data Summary'!CJ148="Yes"),OFFSET('Water Data'!$I$9,0,10*ROW('Water Data'!I142)),NA())</f>
        <v>#N/A</v>
      </c>
      <c r="V148" s="521" t="e">
        <f ca="1">+IF(AND(ISNUMBER(OFFSET('Sanitation Data'!$D$4,0,10*ROW('Sanitation Data'!D142))),'Data Summary'!CK148="Yes"),100-OFFSET('Sanitation Data'!$D$4,0,10*ROW('Sanitation Data'!D142)),NA())</f>
        <v>#N/A</v>
      </c>
      <c r="W148" s="521" t="e">
        <f ca="1">+IF(AND(ISNUMBER(OFFSET('Sanitation Data'!$D$6,0,10*ROW('Sanitation Data'!D142))),'Data Summary'!CL148="Yes"),OFFSET('Sanitation Data'!$D$6,0,10*ROW('Sanitation Data'!D142)),NA())</f>
        <v>#N/A</v>
      </c>
      <c r="X148" s="521" t="e">
        <f ca="1">+IF(AND(ISNUMBER(OFFSET('Sanitation Data'!$D$10,0,10*ROW('Sanitation Data'!D142))),'Data Summary'!CM148="Yes"),OFFSET('Sanitation Data'!$D$10,0,10*ROW('Sanitation Data'!D142)),NA())</f>
        <v>#N/A</v>
      </c>
      <c r="Y148" s="521" t="e">
        <f ca="1">+IF(AND(ISNUMBER(OFFSET('Sanitation Data'!$D$11,0,10*ROW('Sanitation Data'!D142))),'Data Summary'!CN148="Yes"),OFFSET('Sanitation Data'!$D$11,0,10*ROW('Sanitation Data'!D142)),NA())</f>
        <v>#N/A</v>
      </c>
      <c r="Z148" s="521" t="e">
        <f ca="1">+IF(AND(ISNUMBER(OFFSET('Sanitation Data'!$D$12,0,10*ROW('Sanitation Data'!D142))),'Data Summary'!CO148="Yes"),OFFSET('Sanitation Data'!$D$12,0,10*ROW('Sanitation Data'!D142)),NA())</f>
        <v>#N/A</v>
      </c>
      <c r="AA148" s="521" t="e">
        <f ca="1">+IF(AND(ISNUMBER(OFFSET('Sanitation Data'!$E$4,0,10*ROW('Sanitation Data'!E142))),'Data Summary'!CP148="Yes"),100-OFFSET('Sanitation Data'!$E$4,0,10*ROW('Sanitation Data'!E142)),NA())</f>
        <v>#N/A</v>
      </c>
      <c r="AB148" s="521" t="e">
        <f ca="1">+IF(AND(ISNUMBER(OFFSET('Sanitation Data'!$E$6,0,10*ROW('Sanitation Data'!E142))),'Data Summary'!CQ148="Yes"),OFFSET('Sanitation Data'!$E$6,0,10*ROW('Sanitation Data'!E142)),NA())</f>
        <v>#N/A</v>
      </c>
      <c r="AC148" s="521" t="e">
        <f ca="1">+IF(AND(ISNUMBER(OFFSET('Sanitation Data'!$E$10,0,10*ROW('Sanitation Data'!E142))),'Data Summary'!CR148="Yes"),OFFSET('Sanitation Data'!$E$10,0,10*ROW('Sanitation Data'!E142)),NA())</f>
        <v>#N/A</v>
      </c>
      <c r="AD148" s="521" t="e">
        <f ca="1">+IF(AND(ISNUMBER(OFFSET('Sanitation Data'!$E$11,0,10*ROW('Sanitation Data'!E142))),'Data Summary'!CS148="Yes"),OFFSET('Sanitation Data'!$E$11,0,10*ROW('Sanitation Data'!E142)),NA())</f>
        <v>#N/A</v>
      </c>
      <c r="AE148" s="521" t="e">
        <f ca="1">+IF(AND(ISNUMBER(OFFSET('Sanitation Data'!$E$12,0,10*ROW('Sanitation Data'!E142))),'Data Summary'!CT148="Yes"),OFFSET('Sanitation Data'!$E$12,0,10*ROW('Sanitation Data'!E142)),NA())</f>
        <v>#N/A</v>
      </c>
      <c r="AF148" s="521" t="e">
        <f ca="1">+IF(AND(ISNUMBER(OFFSET('Sanitation Data'!$F$4,0,10*ROW('Sanitation Data'!F142))),'Data Summary'!CU148="Yes"),100-OFFSET('Sanitation Data'!$F$4,0,10*ROW('Sanitation Data'!F142)),NA())</f>
        <v>#N/A</v>
      </c>
      <c r="AG148" s="521" t="e">
        <f ca="1">+IF(AND(ISNUMBER(OFFSET('Sanitation Data'!$F$6,0,10*ROW('Sanitation Data'!F142))),'Data Summary'!CV148="Yes"),OFFSET('Sanitation Data'!$F$6,0,10*ROW('Sanitation Data'!F142)),NA())</f>
        <v>#N/A</v>
      </c>
      <c r="AH148" s="521" t="e">
        <f ca="1">+IF(AND(ISNUMBER(OFFSET('Sanitation Data'!$F$10,0,10*ROW('Sanitation Data'!F142))),'Data Summary'!CW148="Yes"),OFFSET('Sanitation Data'!$F$10,0,10*ROW('Sanitation Data'!F142)),NA())</f>
        <v>#N/A</v>
      </c>
      <c r="AI148" s="521" t="e">
        <f ca="1">+IF(AND(ISNUMBER(OFFSET('Sanitation Data'!$F$11,0,10*ROW('Sanitation Data'!F142))),'Data Summary'!CX148="Yes"),OFFSET('Sanitation Data'!$F$11,0,10*ROW('Sanitation Data'!F142)),NA())</f>
        <v>#N/A</v>
      </c>
      <c r="AJ148" s="521" t="e">
        <f ca="1">+IF(AND(ISNUMBER(OFFSET('Sanitation Data'!$F$12,0,10*ROW('Sanitation Data'!F142))),'Data Summary'!CY148="Yes"),OFFSET('Sanitation Data'!$F$12,0,10*ROW('Sanitation Data'!F142)),NA())</f>
        <v>#N/A</v>
      </c>
      <c r="AK148" s="521" t="e">
        <f ca="1">+IF(AND(ISNUMBER(OFFSET('Sanitation Data'!$G$4,0,10*ROW('Sanitation Data'!G142))),'Data Summary'!CZ148="Yes"),100-OFFSET('Sanitation Data'!$G$4,0,10*ROW('Sanitation Data'!G142)),NA())</f>
        <v>#N/A</v>
      </c>
      <c r="AL148" s="521" t="e">
        <f ca="1">+IF(AND(ISNUMBER(OFFSET('Sanitation Data'!$G$6,0,10*ROW('Sanitation Data'!G142))),'Data Summary'!DA148="Yes"),OFFSET('Sanitation Data'!$G$6,0,10*ROW('Sanitation Data'!G142)),NA())</f>
        <v>#N/A</v>
      </c>
      <c r="AM148" s="521" t="e">
        <f ca="1">+IF(AND(ISNUMBER(OFFSET('Sanitation Data'!$G$10,0,10*ROW('Sanitation Data'!G142))),'Data Summary'!DB148="Yes"),OFFSET('Sanitation Data'!$G$10,0,10*ROW('Sanitation Data'!G142)),NA())</f>
        <v>#N/A</v>
      </c>
      <c r="AN148" s="521" t="e">
        <f ca="1">+IF(AND(ISNUMBER(OFFSET('Sanitation Data'!$G$11,0,10*ROW('Sanitation Data'!G142))),'Data Summary'!DC148="Yes"),OFFSET('Sanitation Data'!$G$11,0,10*ROW('Sanitation Data'!G142)),NA())</f>
        <v>#N/A</v>
      </c>
      <c r="AO148" s="521" t="e">
        <f ca="1">+IF(AND(ISNUMBER(OFFSET('Sanitation Data'!$G$12,0,10*ROW('Sanitation Data'!G142))),'Data Summary'!DD148="Yes"),OFFSET('Sanitation Data'!$G$12,0,10*ROW('Sanitation Data'!G142)),NA())</f>
        <v>#N/A</v>
      </c>
      <c r="AP148" s="521" t="e">
        <f ca="1">+IF(AND(ISNUMBER(OFFSET('Sanitation Data'!$H$4,0,10*ROW('Sanitation Data'!H142))),'Data Summary'!DE148="Yes"),100-OFFSET('Sanitation Data'!$H$4,0,10*ROW('Sanitation Data'!H142)),NA())</f>
        <v>#N/A</v>
      </c>
      <c r="AQ148" s="521" t="e">
        <f ca="1">+IF(AND(ISNUMBER(OFFSET('Sanitation Data'!$H$6,0,10*ROW('Sanitation Data'!H142))),'Data Summary'!DF148="Yes"),OFFSET('Sanitation Data'!$H$6,0,10*ROW('Sanitation Data'!H142)),NA())</f>
        <v>#N/A</v>
      </c>
      <c r="AR148" s="521" t="e">
        <f ca="1">+IF(AND(ISNUMBER(OFFSET('Sanitation Data'!$H$10,0,10*ROW('Sanitation Data'!H142))),'Data Summary'!DG148="Yes"),OFFSET('Sanitation Data'!$H$10,0,10*ROW('Sanitation Data'!H142)),NA())</f>
        <v>#N/A</v>
      </c>
      <c r="AS148" s="521" t="e">
        <f ca="1">+IF(AND(ISNUMBER(OFFSET('Sanitation Data'!$H$11,0,10*ROW('Sanitation Data'!H142))),'Data Summary'!DH148="Yes"),OFFSET('Sanitation Data'!$H$11,0,10*ROW('Sanitation Data'!H142)),NA())</f>
        <v>#N/A</v>
      </c>
      <c r="AT148" s="521" t="e">
        <f ca="1">+IF(AND(ISNUMBER(OFFSET('Sanitation Data'!$H$12,0,10*ROW('Sanitation Data'!H142))),'Data Summary'!DI148="Yes"),OFFSET('Sanitation Data'!$H$12,0,10*ROW('Sanitation Data'!H142)),NA())</f>
        <v>#N/A</v>
      </c>
      <c r="AU148" s="521" t="e">
        <f ca="1">+IF(AND(ISNUMBER(OFFSET('Sanitation Data'!$I$4,0,10*ROW('Sanitation Data'!I142))),'Data Summary'!DJ148="Yes"),100-OFFSET('Sanitation Data'!$I$4,0,10*ROW('Sanitation Data'!I142)),NA())</f>
        <v>#N/A</v>
      </c>
      <c r="AV148" s="521" t="e">
        <f ca="1">+IF(AND(ISNUMBER(OFFSET('Sanitation Data'!$I$6,0,10*ROW('Sanitation Data'!I142))),'Data Summary'!DK148="Yes"),OFFSET('Sanitation Data'!$I$6,0,10*ROW('Sanitation Data'!I142)),NA())</f>
        <v>#N/A</v>
      </c>
      <c r="AW148" s="521" t="e">
        <f ca="1">+IF(AND(ISNUMBER(OFFSET('Sanitation Data'!$I$10,0,10*ROW('Sanitation Data'!I142))),'Data Summary'!DL148="Yes"),OFFSET('Sanitation Data'!$I$10,0,10*ROW('Sanitation Data'!I142)),NA())</f>
        <v>#N/A</v>
      </c>
      <c r="AX148" s="521" t="e">
        <f ca="1">+IF(AND(ISNUMBER(OFFSET('Sanitation Data'!$I$11,0,10*ROW('Sanitation Data'!I142))),'Data Summary'!DM148="Yes"),OFFSET('Sanitation Data'!$I$11,0,10*ROW('Sanitation Data'!I142)),NA())</f>
        <v>#N/A</v>
      </c>
      <c r="AY148" s="521" t="e">
        <f ca="1">+IF(AND(ISNUMBER(OFFSET('Sanitation Data'!$I$12,0,10*ROW('Sanitation Data'!I142))),'Data Summary'!DN148="Yes"),OFFSET('Sanitation Data'!$I$12,0,10*ROW('Sanitation Data'!I142)),NA())</f>
        <v>#N/A</v>
      </c>
      <c r="AZ148" s="522" t="e">
        <f ca="1">+IF(AND(ISNUMBER(OFFSET('Hygiene Data'!$D$5,0,10*ROW('Hygiene Data'!D142))),'Data Summary'!DO148="Yes"),OFFSET('Hygiene Data'!$D$5,0,10*ROW('Hygiene Data'!D142)),NA())</f>
        <v>#N/A</v>
      </c>
      <c r="BA148" s="522" t="e">
        <f ca="1">+IF(AND(ISNUMBER(OFFSET('Hygiene Data'!$D$7,0,10*ROW('Hygiene Data'!D142))),'Data Summary'!DP148="Yes"),OFFSET('Hygiene Data'!$D$7,0,10*ROW('Hygiene Data'!D142)),NA())</f>
        <v>#N/A</v>
      </c>
      <c r="BB148" s="522" t="e">
        <f ca="1">+IF(AND(ISNUMBER(OFFSET('Hygiene Data'!$D$9,0,10*ROW('Hygiene Data'!D142))),'Data Summary'!DQ148="Yes"),OFFSET('Hygiene Data'!$D$9,0,10*ROW('Hygiene Data'!D142)),NA())</f>
        <v>#N/A</v>
      </c>
      <c r="BC148" s="522" t="e">
        <f ca="1">+IF(AND(ISNUMBER(OFFSET('Hygiene Data'!$E$5,0,10*ROW('Hygiene Data'!E142))),'Data Summary'!DR148="Yes"),OFFSET('Hygiene Data'!$E$5,0,10*ROW('Hygiene Data'!E142)),NA())</f>
        <v>#N/A</v>
      </c>
      <c r="BD148" s="522" t="e">
        <f ca="1">+IF(AND(ISNUMBER(OFFSET('Hygiene Data'!$E$7,0,10*ROW('Hygiene Data'!E142))),'Data Summary'!DS148="Yes"),OFFSET('Hygiene Data'!$E$7,0,10*ROW('Hygiene Data'!E142)),NA())</f>
        <v>#N/A</v>
      </c>
      <c r="BE148" s="522" t="e">
        <f ca="1">+IF(AND(ISNUMBER(OFFSET('Hygiene Data'!$E$9,0,10*ROW('Hygiene Data'!E142))),'Data Summary'!DT148="Yes"),OFFSET('Hygiene Data'!$E$9,0,10*ROW('Hygiene Data'!E142)),NA())</f>
        <v>#N/A</v>
      </c>
      <c r="BF148" s="522" t="e">
        <f ca="1">+IF(AND(ISNUMBER(OFFSET('Hygiene Data'!$F$5,0,10*ROW('Hygiene Data'!F142))),'Data Summary'!DU148="Yes"),OFFSET('Hygiene Data'!$F$5,0,10*ROW('Hygiene Data'!F142)),NA())</f>
        <v>#N/A</v>
      </c>
      <c r="BG148" s="522" t="e">
        <f ca="1">+IF(AND(ISNUMBER(OFFSET('Hygiene Data'!$F$7,0,10*ROW('Hygiene Data'!F142))),'Data Summary'!DV148="Yes"),OFFSET('Hygiene Data'!$F$7,0,10*ROW('Hygiene Data'!F142)),NA())</f>
        <v>#N/A</v>
      </c>
      <c r="BH148" s="522" t="e">
        <f ca="1">+IF(AND(ISNUMBER(OFFSET('Hygiene Data'!$F$9,0,10*ROW('Hygiene Data'!F142))),'Data Summary'!DW148="Yes"),OFFSET('Hygiene Data'!$F$9,0,10*ROW('Hygiene Data'!F142)),NA())</f>
        <v>#N/A</v>
      </c>
      <c r="BI148" s="522" t="e">
        <f ca="1">+IF(AND(ISNUMBER(OFFSET('Hygiene Data'!$G$5,0,10*ROW('Hygiene Data'!G142))),'Data Summary'!DX148="Yes"),OFFSET('Hygiene Data'!$G$5,0,10*ROW('Hygiene Data'!G142)),NA())</f>
        <v>#N/A</v>
      </c>
      <c r="BJ148" s="522" t="e">
        <f ca="1">+IF(AND(ISNUMBER(OFFSET('Hygiene Data'!$G$7,0,10*ROW('Hygiene Data'!G142))),'Data Summary'!DY148="Yes"),OFFSET('Hygiene Data'!$G$7,0,10*ROW('Hygiene Data'!G142)),NA())</f>
        <v>#N/A</v>
      </c>
      <c r="BK148" s="522" t="e">
        <f ca="1">+IF(AND(ISNUMBER(OFFSET('Hygiene Data'!$G$9,0,10*ROW('Hygiene Data'!G142))),'Data Summary'!DZ148="Yes"),OFFSET('Hygiene Data'!$G$9,0,10*ROW('Hygiene Data'!G142)),NA())</f>
        <v>#N/A</v>
      </c>
      <c r="BL148" s="522" t="e">
        <f ca="1">+IF(AND(ISNUMBER(OFFSET('Hygiene Data'!$H$5,0,10*ROW('Hygiene Data'!H142))),'Data Summary'!EA148="Yes"),OFFSET('Hygiene Data'!$H$5,0,10*ROW('Hygiene Data'!H142)),NA())</f>
        <v>#N/A</v>
      </c>
      <c r="BM148" s="522" t="e">
        <f ca="1">+IF(AND(ISNUMBER(OFFSET('Hygiene Data'!$H$7,0,10*ROW('Hygiene Data'!H142))),'Data Summary'!EB148="Yes"),OFFSET('Hygiene Data'!$H$7,0,10*ROW('Hygiene Data'!H142)),NA())</f>
        <v>#N/A</v>
      </c>
      <c r="BN148" s="522" t="e">
        <f ca="1">+IF(AND(ISNUMBER(OFFSET('Hygiene Data'!$H$9,0,10*ROW('Hygiene Data'!H142))),'Data Summary'!EC148="Yes"),OFFSET('Hygiene Data'!$H$9,0,10*ROW('Hygiene Data'!H142)),NA())</f>
        <v>#N/A</v>
      </c>
      <c r="BO148" s="522" t="e">
        <f ca="1">+IF(AND(ISNUMBER(OFFSET('Hygiene Data'!$I$5,0,10*ROW('Hygiene Data'!I142))),'Data Summary'!ED148="Yes"),OFFSET('Hygiene Data'!$I$5,0,10*ROW('Hygiene Data'!I142)),NA())</f>
        <v>#N/A</v>
      </c>
      <c r="BP148" s="522" t="e">
        <f ca="1">+IF(AND(ISNUMBER(OFFSET('Hygiene Data'!$I$7,0,10*ROW('Hygiene Data'!I142))),'Data Summary'!EE148="Yes"),OFFSET('Hygiene Data'!$I$7,0,10*ROW('Hygiene Data'!I142)),NA())</f>
        <v>#N/A</v>
      </c>
      <c r="BQ148" s="522" t="e">
        <f ca="1">+IF(AND(ISNUMBER(OFFSET('Hygiene Data'!$I$9,0,10*ROW('Hygiene Data'!I142))),'Data Summary'!EF148="Yes"),OFFSET('Hygiene Data'!$I$9,0,10*ROW('Hygiene Data'!I142)),NA())</f>
        <v>#N/A</v>
      </c>
    </row>
    <row r="149" spans="1:69" x14ac:dyDescent="0.25">
      <c r="A149" s="518" t="e">
        <f ca="1">+RIGHT('Data Summary'!A149,LEN('Data Summary'!A149)-9)</f>
        <v>#VALUE!</v>
      </c>
      <c r="B149" s="492" t="str">
        <f ca="1">+IF(ISTEXT('Data Summary'!B149),'Data Summary'!B149,"")</f>
        <v/>
      </c>
      <c r="C149" s="519" t="e">
        <f ca="1">+VALUE('Data Summary'!C149)</f>
        <v>#VALUE!</v>
      </c>
      <c r="D149" s="520" t="e">
        <f ca="1">+IF(AND(ISNUMBER(OFFSET('Water Data'!$D$4,0,10*ROW('Water Data'!D143))),'Data Summary'!BS149="Yes"),100-OFFSET('Water Data'!$D$4,0,10*ROW('Water Data'!D143)),NA())</f>
        <v>#N/A</v>
      </c>
      <c r="E149" s="520" t="e">
        <f ca="1">+IF(AND(ISNUMBER(OFFSET('Water Data'!$D$6,0,10*ROW('Water Data'!D143))),'Data Summary'!BT149="Yes"),OFFSET('Water Data'!$D$6,0,10*ROW('Water Data'!D143)),NA())</f>
        <v>#N/A</v>
      </c>
      <c r="F149" s="520" t="e">
        <f ca="1">+IF(AND(ISNUMBER(OFFSET('Water Data'!$D$9,0,10*ROW('Water Data'!D143))),'Data Summary'!BU149="Yes"),OFFSET('Water Data'!$D$9,0,10*ROW('Water Data'!D143)),NA())</f>
        <v>#N/A</v>
      </c>
      <c r="G149" s="520" t="e">
        <f ca="1">+IF(AND(ISNUMBER(OFFSET('Water Data'!$E$4,0,10*ROW('Water Data'!E143))),'Data Summary'!BV149="Yes"),100-OFFSET('Water Data'!$E$4,0,10*ROW('Water Data'!E143)),NA())</f>
        <v>#N/A</v>
      </c>
      <c r="H149" s="520" t="e">
        <f ca="1">+IF(AND(ISNUMBER(OFFSET('Water Data'!$E$6,0,10*ROW('Water Data'!E143))),'Data Summary'!BW149="Yes"),OFFSET('Water Data'!$E$6,0,10*ROW('Water Data'!E143)),NA())</f>
        <v>#N/A</v>
      </c>
      <c r="I149" s="520" t="e">
        <f ca="1">+IF(AND(ISNUMBER(OFFSET('Water Data'!$E$9,0,10*ROW('Water Data'!E143))),'Data Summary'!BX149="Yes"),OFFSET('Water Data'!$E$9,0,10*ROW('Water Data'!E143)),NA())</f>
        <v>#N/A</v>
      </c>
      <c r="J149" s="520" t="e">
        <f ca="1">+IF(AND(ISNUMBER(OFFSET('Water Data'!$F$4,0,10*ROW('Water Data'!F143))),'Data Summary'!BY149="Yes"),100-OFFSET('Water Data'!$F$4,0,10*ROW('Water Data'!F143)),NA())</f>
        <v>#N/A</v>
      </c>
      <c r="K149" s="520" t="e">
        <f ca="1">+IF(AND(ISNUMBER(OFFSET('Water Data'!$F$6,0,10*ROW('Water Data'!F143))),'Data Summary'!BZ149="Yes"),OFFSET('Water Data'!$F$6,0,10*ROW('Water Data'!F143)),NA())</f>
        <v>#N/A</v>
      </c>
      <c r="L149" s="520" t="e">
        <f ca="1">+IF(AND(ISNUMBER(OFFSET('Water Data'!$F$9,0,10*ROW('Water Data'!F143))),'Data Summary'!CA149="Yes"),OFFSET('Water Data'!$F$9,0,10*ROW('Water Data'!F143)),NA())</f>
        <v>#N/A</v>
      </c>
      <c r="M149" s="520" t="e">
        <f ca="1">+IF(AND(ISNUMBER(OFFSET('Water Data'!$G$4,0,10*ROW('Water Data'!G143))),'Data Summary'!CB149="Yes"),100-OFFSET('Water Data'!$G$4,0,10*ROW('Water Data'!G143)),NA())</f>
        <v>#N/A</v>
      </c>
      <c r="N149" s="520" t="e">
        <f ca="1">+IF(AND(ISNUMBER(OFFSET('Water Data'!$G$6,0,10*ROW('Water Data'!G143))),'Data Summary'!CC149="Yes"),OFFSET('Water Data'!$G$6,0,10*ROW('Water Data'!G143)),NA())</f>
        <v>#N/A</v>
      </c>
      <c r="O149" s="520" t="e">
        <f ca="1">+IF(AND(ISNUMBER(OFFSET('Water Data'!$G$9,0,10*ROW('Water Data'!G143))),'Data Summary'!CD149="Yes"),OFFSET('Water Data'!$G$9,0,10*ROW('Water Data'!G143)),NA())</f>
        <v>#N/A</v>
      </c>
      <c r="P149" s="520" t="e">
        <f ca="1">+IF(AND(ISNUMBER(OFFSET('Water Data'!$H$4,0,10*ROW('Water Data'!H143))),'Data Summary'!CE149="Yes"),100-OFFSET('Water Data'!$H$4,0,10*ROW('Water Data'!H143)),NA())</f>
        <v>#N/A</v>
      </c>
      <c r="Q149" s="520" t="e">
        <f ca="1">+IF(AND(ISNUMBER(OFFSET('Water Data'!$H$6,0,10*ROW('Water Data'!H143))),'Data Summary'!CF149="Yes"),OFFSET('Water Data'!$H$6,0,10*ROW('Water Data'!H143)),NA())</f>
        <v>#N/A</v>
      </c>
      <c r="R149" s="520" t="e">
        <f ca="1">+IF(AND(ISNUMBER(OFFSET('Water Data'!$H$9,0,10*ROW('Water Data'!H143))),'Data Summary'!CG149="Yes"),OFFSET('Water Data'!$H$9,0,10*ROW('Water Data'!H143)),NA())</f>
        <v>#N/A</v>
      </c>
      <c r="S149" s="520" t="e">
        <f ca="1">+IF(AND(ISNUMBER(OFFSET('Water Data'!$I$4,0,10*ROW('Water Data'!I143))),'Data Summary'!CH149="Yes"),100-OFFSET('Water Data'!$I$4,0,10*ROW('Water Data'!I143)),NA())</f>
        <v>#N/A</v>
      </c>
      <c r="T149" s="520" t="e">
        <f ca="1">+IF(AND(ISNUMBER(OFFSET('Water Data'!$I$6,0,10*ROW('Water Data'!I143))),'Data Summary'!CI149="Yes"),OFFSET('Water Data'!$I$6,0,10*ROW('Water Data'!I143)),NA())</f>
        <v>#N/A</v>
      </c>
      <c r="U149" s="520" t="e">
        <f ca="1">+IF(AND(ISNUMBER(OFFSET('Water Data'!$I$9,0,10*ROW('Water Data'!I143))),'Data Summary'!CJ149="Yes"),OFFSET('Water Data'!$I$9,0,10*ROW('Water Data'!I143)),NA())</f>
        <v>#N/A</v>
      </c>
      <c r="V149" s="521" t="e">
        <f ca="1">+IF(AND(ISNUMBER(OFFSET('Sanitation Data'!$D$4,0,10*ROW('Sanitation Data'!D143))),'Data Summary'!CK149="Yes"),100-OFFSET('Sanitation Data'!$D$4,0,10*ROW('Sanitation Data'!D143)),NA())</f>
        <v>#N/A</v>
      </c>
      <c r="W149" s="521" t="e">
        <f ca="1">+IF(AND(ISNUMBER(OFFSET('Sanitation Data'!$D$6,0,10*ROW('Sanitation Data'!D143))),'Data Summary'!CL149="Yes"),OFFSET('Sanitation Data'!$D$6,0,10*ROW('Sanitation Data'!D143)),NA())</f>
        <v>#N/A</v>
      </c>
      <c r="X149" s="521" t="e">
        <f ca="1">+IF(AND(ISNUMBER(OFFSET('Sanitation Data'!$D$10,0,10*ROW('Sanitation Data'!D143))),'Data Summary'!CM149="Yes"),OFFSET('Sanitation Data'!$D$10,0,10*ROW('Sanitation Data'!D143)),NA())</f>
        <v>#N/A</v>
      </c>
      <c r="Y149" s="521" t="e">
        <f ca="1">+IF(AND(ISNUMBER(OFFSET('Sanitation Data'!$D$11,0,10*ROW('Sanitation Data'!D143))),'Data Summary'!CN149="Yes"),OFFSET('Sanitation Data'!$D$11,0,10*ROW('Sanitation Data'!D143)),NA())</f>
        <v>#N/A</v>
      </c>
      <c r="Z149" s="521" t="e">
        <f ca="1">+IF(AND(ISNUMBER(OFFSET('Sanitation Data'!$D$12,0,10*ROW('Sanitation Data'!D143))),'Data Summary'!CO149="Yes"),OFFSET('Sanitation Data'!$D$12,0,10*ROW('Sanitation Data'!D143)),NA())</f>
        <v>#N/A</v>
      </c>
      <c r="AA149" s="521" t="e">
        <f ca="1">+IF(AND(ISNUMBER(OFFSET('Sanitation Data'!$E$4,0,10*ROW('Sanitation Data'!E143))),'Data Summary'!CP149="Yes"),100-OFFSET('Sanitation Data'!$E$4,0,10*ROW('Sanitation Data'!E143)),NA())</f>
        <v>#N/A</v>
      </c>
      <c r="AB149" s="521" t="e">
        <f ca="1">+IF(AND(ISNUMBER(OFFSET('Sanitation Data'!$E$6,0,10*ROW('Sanitation Data'!E143))),'Data Summary'!CQ149="Yes"),OFFSET('Sanitation Data'!$E$6,0,10*ROW('Sanitation Data'!E143)),NA())</f>
        <v>#N/A</v>
      </c>
      <c r="AC149" s="521" t="e">
        <f ca="1">+IF(AND(ISNUMBER(OFFSET('Sanitation Data'!$E$10,0,10*ROW('Sanitation Data'!E143))),'Data Summary'!CR149="Yes"),OFFSET('Sanitation Data'!$E$10,0,10*ROW('Sanitation Data'!E143)),NA())</f>
        <v>#N/A</v>
      </c>
      <c r="AD149" s="521" t="e">
        <f ca="1">+IF(AND(ISNUMBER(OFFSET('Sanitation Data'!$E$11,0,10*ROW('Sanitation Data'!E143))),'Data Summary'!CS149="Yes"),OFFSET('Sanitation Data'!$E$11,0,10*ROW('Sanitation Data'!E143)),NA())</f>
        <v>#N/A</v>
      </c>
      <c r="AE149" s="521" t="e">
        <f ca="1">+IF(AND(ISNUMBER(OFFSET('Sanitation Data'!$E$12,0,10*ROW('Sanitation Data'!E143))),'Data Summary'!CT149="Yes"),OFFSET('Sanitation Data'!$E$12,0,10*ROW('Sanitation Data'!E143)),NA())</f>
        <v>#N/A</v>
      </c>
      <c r="AF149" s="521" t="e">
        <f ca="1">+IF(AND(ISNUMBER(OFFSET('Sanitation Data'!$F$4,0,10*ROW('Sanitation Data'!F143))),'Data Summary'!CU149="Yes"),100-OFFSET('Sanitation Data'!$F$4,0,10*ROW('Sanitation Data'!F143)),NA())</f>
        <v>#N/A</v>
      </c>
      <c r="AG149" s="521" t="e">
        <f ca="1">+IF(AND(ISNUMBER(OFFSET('Sanitation Data'!$F$6,0,10*ROW('Sanitation Data'!F143))),'Data Summary'!CV149="Yes"),OFFSET('Sanitation Data'!$F$6,0,10*ROW('Sanitation Data'!F143)),NA())</f>
        <v>#N/A</v>
      </c>
      <c r="AH149" s="521" t="e">
        <f ca="1">+IF(AND(ISNUMBER(OFFSET('Sanitation Data'!$F$10,0,10*ROW('Sanitation Data'!F143))),'Data Summary'!CW149="Yes"),OFFSET('Sanitation Data'!$F$10,0,10*ROW('Sanitation Data'!F143)),NA())</f>
        <v>#N/A</v>
      </c>
      <c r="AI149" s="521" t="e">
        <f ca="1">+IF(AND(ISNUMBER(OFFSET('Sanitation Data'!$F$11,0,10*ROW('Sanitation Data'!F143))),'Data Summary'!CX149="Yes"),OFFSET('Sanitation Data'!$F$11,0,10*ROW('Sanitation Data'!F143)),NA())</f>
        <v>#N/A</v>
      </c>
      <c r="AJ149" s="521" t="e">
        <f ca="1">+IF(AND(ISNUMBER(OFFSET('Sanitation Data'!$F$12,0,10*ROW('Sanitation Data'!F143))),'Data Summary'!CY149="Yes"),OFFSET('Sanitation Data'!$F$12,0,10*ROW('Sanitation Data'!F143)),NA())</f>
        <v>#N/A</v>
      </c>
      <c r="AK149" s="521" t="e">
        <f ca="1">+IF(AND(ISNUMBER(OFFSET('Sanitation Data'!$G$4,0,10*ROW('Sanitation Data'!G143))),'Data Summary'!CZ149="Yes"),100-OFFSET('Sanitation Data'!$G$4,0,10*ROW('Sanitation Data'!G143)),NA())</f>
        <v>#N/A</v>
      </c>
      <c r="AL149" s="521" t="e">
        <f ca="1">+IF(AND(ISNUMBER(OFFSET('Sanitation Data'!$G$6,0,10*ROW('Sanitation Data'!G143))),'Data Summary'!DA149="Yes"),OFFSET('Sanitation Data'!$G$6,0,10*ROW('Sanitation Data'!G143)),NA())</f>
        <v>#N/A</v>
      </c>
      <c r="AM149" s="521" t="e">
        <f ca="1">+IF(AND(ISNUMBER(OFFSET('Sanitation Data'!$G$10,0,10*ROW('Sanitation Data'!G143))),'Data Summary'!DB149="Yes"),OFFSET('Sanitation Data'!$G$10,0,10*ROW('Sanitation Data'!G143)),NA())</f>
        <v>#N/A</v>
      </c>
      <c r="AN149" s="521" t="e">
        <f ca="1">+IF(AND(ISNUMBER(OFFSET('Sanitation Data'!$G$11,0,10*ROW('Sanitation Data'!G143))),'Data Summary'!DC149="Yes"),OFFSET('Sanitation Data'!$G$11,0,10*ROW('Sanitation Data'!G143)),NA())</f>
        <v>#N/A</v>
      </c>
      <c r="AO149" s="521" t="e">
        <f ca="1">+IF(AND(ISNUMBER(OFFSET('Sanitation Data'!$G$12,0,10*ROW('Sanitation Data'!G143))),'Data Summary'!DD149="Yes"),OFFSET('Sanitation Data'!$G$12,0,10*ROW('Sanitation Data'!G143)),NA())</f>
        <v>#N/A</v>
      </c>
      <c r="AP149" s="521" t="e">
        <f ca="1">+IF(AND(ISNUMBER(OFFSET('Sanitation Data'!$H$4,0,10*ROW('Sanitation Data'!H143))),'Data Summary'!DE149="Yes"),100-OFFSET('Sanitation Data'!$H$4,0,10*ROW('Sanitation Data'!H143)),NA())</f>
        <v>#N/A</v>
      </c>
      <c r="AQ149" s="521" t="e">
        <f ca="1">+IF(AND(ISNUMBER(OFFSET('Sanitation Data'!$H$6,0,10*ROW('Sanitation Data'!H143))),'Data Summary'!DF149="Yes"),OFFSET('Sanitation Data'!$H$6,0,10*ROW('Sanitation Data'!H143)),NA())</f>
        <v>#N/A</v>
      </c>
      <c r="AR149" s="521" t="e">
        <f ca="1">+IF(AND(ISNUMBER(OFFSET('Sanitation Data'!$H$10,0,10*ROW('Sanitation Data'!H143))),'Data Summary'!DG149="Yes"),OFFSET('Sanitation Data'!$H$10,0,10*ROW('Sanitation Data'!H143)),NA())</f>
        <v>#N/A</v>
      </c>
      <c r="AS149" s="521" t="e">
        <f ca="1">+IF(AND(ISNUMBER(OFFSET('Sanitation Data'!$H$11,0,10*ROW('Sanitation Data'!H143))),'Data Summary'!DH149="Yes"),OFFSET('Sanitation Data'!$H$11,0,10*ROW('Sanitation Data'!H143)),NA())</f>
        <v>#N/A</v>
      </c>
      <c r="AT149" s="521" t="e">
        <f ca="1">+IF(AND(ISNUMBER(OFFSET('Sanitation Data'!$H$12,0,10*ROW('Sanitation Data'!H143))),'Data Summary'!DI149="Yes"),OFFSET('Sanitation Data'!$H$12,0,10*ROW('Sanitation Data'!H143)),NA())</f>
        <v>#N/A</v>
      </c>
      <c r="AU149" s="521" t="e">
        <f ca="1">+IF(AND(ISNUMBER(OFFSET('Sanitation Data'!$I$4,0,10*ROW('Sanitation Data'!I143))),'Data Summary'!DJ149="Yes"),100-OFFSET('Sanitation Data'!$I$4,0,10*ROW('Sanitation Data'!I143)),NA())</f>
        <v>#N/A</v>
      </c>
      <c r="AV149" s="521" t="e">
        <f ca="1">+IF(AND(ISNUMBER(OFFSET('Sanitation Data'!$I$6,0,10*ROW('Sanitation Data'!I143))),'Data Summary'!DK149="Yes"),OFFSET('Sanitation Data'!$I$6,0,10*ROW('Sanitation Data'!I143)),NA())</f>
        <v>#N/A</v>
      </c>
      <c r="AW149" s="521" t="e">
        <f ca="1">+IF(AND(ISNUMBER(OFFSET('Sanitation Data'!$I$10,0,10*ROW('Sanitation Data'!I143))),'Data Summary'!DL149="Yes"),OFFSET('Sanitation Data'!$I$10,0,10*ROW('Sanitation Data'!I143)),NA())</f>
        <v>#N/A</v>
      </c>
      <c r="AX149" s="521" t="e">
        <f ca="1">+IF(AND(ISNUMBER(OFFSET('Sanitation Data'!$I$11,0,10*ROW('Sanitation Data'!I143))),'Data Summary'!DM149="Yes"),OFFSET('Sanitation Data'!$I$11,0,10*ROW('Sanitation Data'!I143)),NA())</f>
        <v>#N/A</v>
      </c>
      <c r="AY149" s="521" t="e">
        <f ca="1">+IF(AND(ISNUMBER(OFFSET('Sanitation Data'!$I$12,0,10*ROW('Sanitation Data'!I143))),'Data Summary'!DN149="Yes"),OFFSET('Sanitation Data'!$I$12,0,10*ROW('Sanitation Data'!I143)),NA())</f>
        <v>#N/A</v>
      </c>
      <c r="AZ149" s="522" t="e">
        <f ca="1">+IF(AND(ISNUMBER(OFFSET('Hygiene Data'!$D$5,0,10*ROW('Hygiene Data'!D143))),'Data Summary'!DO149="Yes"),OFFSET('Hygiene Data'!$D$5,0,10*ROW('Hygiene Data'!D143)),NA())</f>
        <v>#N/A</v>
      </c>
      <c r="BA149" s="522" t="e">
        <f ca="1">+IF(AND(ISNUMBER(OFFSET('Hygiene Data'!$D$7,0,10*ROW('Hygiene Data'!D143))),'Data Summary'!DP149="Yes"),OFFSET('Hygiene Data'!$D$7,0,10*ROW('Hygiene Data'!D143)),NA())</f>
        <v>#N/A</v>
      </c>
      <c r="BB149" s="522" t="e">
        <f ca="1">+IF(AND(ISNUMBER(OFFSET('Hygiene Data'!$D$9,0,10*ROW('Hygiene Data'!D143))),'Data Summary'!DQ149="Yes"),OFFSET('Hygiene Data'!$D$9,0,10*ROW('Hygiene Data'!D143)),NA())</f>
        <v>#N/A</v>
      </c>
      <c r="BC149" s="522" t="e">
        <f ca="1">+IF(AND(ISNUMBER(OFFSET('Hygiene Data'!$E$5,0,10*ROW('Hygiene Data'!E143))),'Data Summary'!DR149="Yes"),OFFSET('Hygiene Data'!$E$5,0,10*ROW('Hygiene Data'!E143)),NA())</f>
        <v>#N/A</v>
      </c>
      <c r="BD149" s="522" t="e">
        <f ca="1">+IF(AND(ISNUMBER(OFFSET('Hygiene Data'!$E$7,0,10*ROW('Hygiene Data'!E143))),'Data Summary'!DS149="Yes"),OFFSET('Hygiene Data'!$E$7,0,10*ROW('Hygiene Data'!E143)),NA())</f>
        <v>#N/A</v>
      </c>
      <c r="BE149" s="522" t="e">
        <f ca="1">+IF(AND(ISNUMBER(OFFSET('Hygiene Data'!$E$9,0,10*ROW('Hygiene Data'!E143))),'Data Summary'!DT149="Yes"),OFFSET('Hygiene Data'!$E$9,0,10*ROW('Hygiene Data'!E143)),NA())</f>
        <v>#N/A</v>
      </c>
      <c r="BF149" s="522" t="e">
        <f ca="1">+IF(AND(ISNUMBER(OFFSET('Hygiene Data'!$F$5,0,10*ROW('Hygiene Data'!F143))),'Data Summary'!DU149="Yes"),OFFSET('Hygiene Data'!$F$5,0,10*ROW('Hygiene Data'!F143)),NA())</f>
        <v>#N/A</v>
      </c>
      <c r="BG149" s="522" t="e">
        <f ca="1">+IF(AND(ISNUMBER(OFFSET('Hygiene Data'!$F$7,0,10*ROW('Hygiene Data'!F143))),'Data Summary'!DV149="Yes"),OFFSET('Hygiene Data'!$F$7,0,10*ROW('Hygiene Data'!F143)),NA())</f>
        <v>#N/A</v>
      </c>
      <c r="BH149" s="522" t="e">
        <f ca="1">+IF(AND(ISNUMBER(OFFSET('Hygiene Data'!$F$9,0,10*ROW('Hygiene Data'!F143))),'Data Summary'!DW149="Yes"),OFFSET('Hygiene Data'!$F$9,0,10*ROW('Hygiene Data'!F143)),NA())</f>
        <v>#N/A</v>
      </c>
      <c r="BI149" s="522" t="e">
        <f ca="1">+IF(AND(ISNUMBER(OFFSET('Hygiene Data'!$G$5,0,10*ROW('Hygiene Data'!G143))),'Data Summary'!DX149="Yes"),OFFSET('Hygiene Data'!$G$5,0,10*ROW('Hygiene Data'!G143)),NA())</f>
        <v>#N/A</v>
      </c>
      <c r="BJ149" s="522" t="e">
        <f ca="1">+IF(AND(ISNUMBER(OFFSET('Hygiene Data'!$G$7,0,10*ROW('Hygiene Data'!G143))),'Data Summary'!DY149="Yes"),OFFSET('Hygiene Data'!$G$7,0,10*ROW('Hygiene Data'!G143)),NA())</f>
        <v>#N/A</v>
      </c>
      <c r="BK149" s="522" t="e">
        <f ca="1">+IF(AND(ISNUMBER(OFFSET('Hygiene Data'!$G$9,0,10*ROW('Hygiene Data'!G143))),'Data Summary'!DZ149="Yes"),OFFSET('Hygiene Data'!$G$9,0,10*ROW('Hygiene Data'!G143)),NA())</f>
        <v>#N/A</v>
      </c>
      <c r="BL149" s="522" t="e">
        <f ca="1">+IF(AND(ISNUMBER(OFFSET('Hygiene Data'!$H$5,0,10*ROW('Hygiene Data'!H143))),'Data Summary'!EA149="Yes"),OFFSET('Hygiene Data'!$H$5,0,10*ROW('Hygiene Data'!H143)),NA())</f>
        <v>#N/A</v>
      </c>
      <c r="BM149" s="522" t="e">
        <f ca="1">+IF(AND(ISNUMBER(OFFSET('Hygiene Data'!$H$7,0,10*ROW('Hygiene Data'!H143))),'Data Summary'!EB149="Yes"),OFFSET('Hygiene Data'!$H$7,0,10*ROW('Hygiene Data'!H143)),NA())</f>
        <v>#N/A</v>
      </c>
      <c r="BN149" s="522" t="e">
        <f ca="1">+IF(AND(ISNUMBER(OFFSET('Hygiene Data'!$H$9,0,10*ROW('Hygiene Data'!H143))),'Data Summary'!EC149="Yes"),OFFSET('Hygiene Data'!$H$9,0,10*ROW('Hygiene Data'!H143)),NA())</f>
        <v>#N/A</v>
      </c>
      <c r="BO149" s="522" t="e">
        <f ca="1">+IF(AND(ISNUMBER(OFFSET('Hygiene Data'!$I$5,0,10*ROW('Hygiene Data'!I143))),'Data Summary'!ED149="Yes"),OFFSET('Hygiene Data'!$I$5,0,10*ROW('Hygiene Data'!I143)),NA())</f>
        <v>#N/A</v>
      </c>
      <c r="BP149" s="522" t="e">
        <f ca="1">+IF(AND(ISNUMBER(OFFSET('Hygiene Data'!$I$7,0,10*ROW('Hygiene Data'!I143))),'Data Summary'!EE149="Yes"),OFFSET('Hygiene Data'!$I$7,0,10*ROW('Hygiene Data'!I143)),NA())</f>
        <v>#N/A</v>
      </c>
      <c r="BQ149" s="522" t="e">
        <f ca="1">+IF(AND(ISNUMBER(OFFSET('Hygiene Data'!$I$9,0,10*ROW('Hygiene Data'!I143))),'Data Summary'!EF149="Yes"),OFFSET('Hygiene Data'!$I$9,0,10*ROW('Hygiene Data'!I143)),NA())</f>
        <v>#N/A</v>
      </c>
    </row>
    <row r="150" spans="1:69" x14ac:dyDescent="0.25">
      <c r="A150" s="518" t="e">
        <f ca="1">+RIGHT('Data Summary'!A150,LEN('Data Summary'!A150)-9)</f>
        <v>#VALUE!</v>
      </c>
      <c r="B150" s="492" t="str">
        <f ca="1">+IF(ISTEXT('Data Summary'!B150),'Data Summary'!B150,"")</f>
        <v/>
      </c>
      <c r="C150" s="519" t="e">
        <f ca="1">+VALUE('Data Summary'!C150)</f>
        <v>#VALUE!</v>
      </c>
      <c r="D150" s="520" t="e">
        <f ca="1">+IF(AND(ISNUMBER(OFFSET('Water Data'!$D$4,0,10*ROW('Water Data'!D144))),'Data Summary'!BS150="Yes"),100-OFFSET('Water Data'!$D$4,0,10*ROW('Water Data'!D144)),NA())</f>
        <v>#N/A</v>
      </c>
      <c r="E150" s="520" t="e">
        <f ca="1">+IF(AND(ISNUMBER(OFFSET('Water Data'!$D$6,0,10*ROW('Water Data'!D144))),'Data Summary'!BT150="Yes"),OFFSET('Water Data'!$D$6,0,10*ROW('Water Data'!D144)),NA())</f>
        <v>#N/A</v>
      </c>
      <c r="F150" s="520" t="e">
        <f ca="1">+IF(AND(ISNUMBER(OFFSET('Water Data'!$D$9,0,10*ROW('Water Data'!D144))),'Data Summary'!BU150="Yes"),OFFSET('Water Data'!$D$9,0,10*ROW('Water Data'!D144)),NA())</f>
        <v>#N/A</v>
      </c>
      <c r="G150" s="520" t="e">
        <f ca="1">+IF(AND(ISNUMBER(OFFSET('Water Data'!$E$4,0,10*ROW('Water Data'!E144))),'Data Summary'!BV150="Yes"),100-OFFSET('Water Data'!$E$4,0,10*ROW('Water Data'!E144)),NA())</f>
        <v>#N/A</v>
      </c>
      <c r="H150" s="520" t="e">
        <f ca="1">+IF(AND(ISNUMBER(OFFSET('Water Data'!$E$6,0,10*ROW('Water Data'!E144))),'Data Summary'!BW150="Yes"),OFFSET('Water Data'!$E$6,0,10*ROW('Water Data'!E144)),NA())</f>
        <v>#N/A</v>
      </c>
      <c r="I150" s="520" t="e">
        <f ca="1">+IF(AND(ISNUMBER(OFFSET('Water Data'!$E$9,0,10*ROW('Water Data'!E144))),'Data Summary'!BX150="Yes"),OFFSET('Water Data'!$E$9,0,10*ROW('Water Data'!E144)),NA())</f>
        <v>#N/A</v>
      </c>
      <c r="J150" s="520" t="e">
        <f ca="1">+IF(AND(ISNUMBER(OFFSET('Water Data'!$F$4,0,10*ROW('Water Data'!F144))),'Data Summary'!BY150="Yes"),100-OFFSET('Water Data'!$F$4,0,10*ROW('Water Data'!F144)),NA())</f>
        <v>#N/A</v>
      </c>
      <c r="K150" s="520" t="e">
        <f ca="1">+IF(AND(ISNUMBER(OFFSET('Water Data'!$F$6,0,10*ROW('Water Data'!F144))),'Data Summary'!BZ150="Yes"),OFFSET('Water Data'!$F$6,0,10*ROW('Water Data'!F144)),NA())</f>
        <v>#N/A</v>
      </c>
      <c r="L150" s="520" t="e">
        <f ca="1">+IF(AND(ISNUMBER(OFFSET('Water Data'!$F$9,0,10*ROW('Water Data'!F144))),'Data Summary'!CA150="Yes"),OFFSET('Water Data'!$F$9,0,10*ROW('Water Data'!F144)),NA())</f>
        <v>#N/A</v>
      </c>
      <c r="M150" s="520" t="e">
        <f ca="1">+IF(AND(ISNUMBER(OFFSET('Water Data'!$G$4,0,10*ROW('Water Data'!G144))),'Data Summary'!CB150="Yes"),100-OFFSET('Water Data'!$G$4,0,10*ROW('Water Data'!G144)),NA())</f>
        <v>#N/A</v>
      </c>
      <c r="N150" s="520" t="e">
        <f ca="1">+IF(AND(ISNUMBER(OFFSET('Water Data'!$G$6,0,10*ROW('Water Data'!G144))),'Data Summary'!CC150="Yes"),OFFSET('Water Data'!$G$6,0,10*ROW('Water Data'!G144)),NA())</f>
        <v>#N/A</v>
      </c>
      <c r="O150" s="520" t="e">
        <f ca="1">+IF(AND(ISNUMBER(OFFSET('Water Data'!$G$9,0,10*ROW('Water Data'!G144))),'Data Summary'!CD150="Yes"),OFFSET('Water Data'!$G$9,0,10*ROW('Water Data'!G144)),NA())</f>
        <v>#N/A</v>
      </c>
      <c r="P150" s="520" t="e">
        <f ca="1">+IF(AND(ISNUMBER(OFFSET('Water Data'!$H$4,0,10*ROW('Water Data'!H144))),'Data Summary'!CE150="Yes"),100-OFFSET('Water Data'!$H$4,0,10*ROW('Water Data'!H144)),NA())</f>
        <v>#N/A</v>
      </c>
      <c r="Q150" s="520" t="e">
        <f ca="1">+IF(AND(ISNUMBER(OFFSET('Water Data'!$H$6,0,10*ROW('Water Data'!H144))),'Data Summary'!CF150="Yes"),OFFSET('Water Data'!$H$6,0,10*ROW('Water Data'!H144)),NA())</f>
        <v>#N/A</v>
      </c>
      <c r="R150" s="520" t="e">
        <f ca="1">+IF(AND(ISNUMBER(OFFSET('Water Data'!$H$9,0,10*ROW('Water Data'!H144))),'Data Summary'!CG150="Yes"),OFFSET('Water Data'!$H$9,0,10*ROW('Water Data'!H144)),NA())</f>
        <v>#N/A</v>
      </c>
      <c r="S150" s="520" t="e">
        <f ca="1">+IF(AND(ISNUMBER(OFFSET('Water Data'!$I$4,0,10*ROW('Water Data'!I144))),'Data Summary'!CH150="Yes"),100-OFFSET('Water Data'!$I$4,0,10*ROW('Water Data'!I144)),NA())</f>
        <v>#N/A</v>
      </c>
      <c r="T150" s="520" t="e">
        <f ca="1">+IF(AND(ISNUMBER(OFFSET('Water Data'!$I$6,0,10*ROW('Water Data'!I144))),'Data Summary'!CI150="Yes"),OFFSET('Water Data'!$I$6,0,10*ROW('Water Data'!I144)),NA())</f>
        <v>#N/A</v>
      </c>
      <c r="U150" s="520" t="e">
        <f ca="1">+IF(AND(ISNUMBER(OFFSET('Water Data'!$I$9,0,10*ROW('Water Data'!I144))),'Data Summary'!CJ150="Yes"),OFFSET('Water Data'!$I$9,0,10*ROW('Water Data'!I144)),NA())</f>
        <v>#N/A</v>
      </c>
      <c r="V150" s="521" t="e">
        <f ca="1">+IF(AND(ISNUMBER(OFFSET('Sanitation Data'!$D$4,0,10*ROW('Sanitation Data'!D144))),'Data Summary'!CK150="Yes"),100-OFFSET('Sanitation Data'!$D$4,0,10*ROW('Sanitation Data'!D144)),NA())</f>
        <v>#N/A</v>
      </c>
      <c r="W150" s="521" t="e">
        <f ca="1">+IF(AND(ISNUMBER(OFFSET('Sanitation Data'!$D$6,0,10*ROW('Sanitation Data'!D144))),'Data Summary'!CL150="Yes"),OFFSET('Sanitation Data'!$D$6,0,10*ROW('Sanitation Data'!D144)),NA())</f>
        <v>#N/A</v>
      </c>
      <c r="X150" s="521" t="e">
        <f ca="1">+IF(AND(ISNUMBER(OFFSET('Sanitation Data'!$D$10,0,10*ROW('Sanitation Data'!D144))),'Data Summary'!CM150="Yes"),OFFSET('Sanitation Data'!$D$10,0,10*ROW('Sanitation Data'!D144)),NA())</f>
        <v>#N/A</v>
      </c>
      <c r="Y150" s="521" t="e">
        <f ca="1">+IF(AND(ISNUMBER(OFFSET('Sanitation Data'!$D$11,0,10*ROW('Sanitation Data'!D144))),'Data Summary'!CN150="Yes"),OFFSET('Sanitation Data'!$D$11,0,10*ROW('Sanitation Data'!D144)),NA())</f>
        <v>#N/A</v>
      </c>
      <c r="Z150" s="521" t="e">
        <f ca="1">+IF(AND(ISNUMBER(OFFSET('Sanitation Data'!$D$12,0,10*ROW('Sanitation Data'!D144))),'Data Summary'!CO150="Yes"),OFFSET('Sanitation Data'!$D$12,0,10*ROW('Sanitation Data'!D144)),NA())</f>
        <v>#N/A</v>
      </c>
      <c r="AA150" s="521" t="e">
        <f ca="1">+IF(AND(ISNUMBER(OFFSET('Sanitation Data'!$E$4,0,10*ROW('Sanitation Data'!E144))),'Data Summary'!CP150="Yes"),100-OFFSET('Sanitation Data'!$E$4,0,10*ROW('Sanitation Data'!E144)),NA())</f>
        <v>#N/A</v>
      </c>
      <c r="AB150" s="521" t="e">
        <f ca="1">+IF(AND(ISNUMBER(OFFSET('Sanitation Data'!$E$6,0,10*ROW('Sanitation Data'!E144))),'Data Summary'!CQ150="Yes"),OFFSET('Sanitation Data'!$E$6,0,10*ROW('Sanitation Data'!E144)),NA())</f>
        <v>#N/A</v>
      </c>
      <c r="AC150" s="521" t="e">
        <f ca="1">+IF(AND(ISNUMBER(OFFSET('Sanitation Data'!$E$10,0,10*ROW('Sanitation Data'!E144))),'Data Summary'!CR150="Yes"),OFFSET('Sanitation Data'!$E$10,0,10*ROW('Sanitation Data'!E144)),NA())</f>
        <v>#N/A</v>
      </c>
      <c r="AD150" s="521" t="e">
        <f ca="1">+IF(AND(ISNUMBER(OFFSET('Sanitation Data'!$E$11,0,10*ROW('Sanitation Data'!E144))),'Data Summary'!CS150="Yes"),OFFSET('Sanitation Data'!$E$11,0,10*ROW('Sanitation Data'!E144)),NA())</f>
        <v>#N/A</v>
      </c>
      <c r="AE150" s="521" t="e">
        <f ca="1">+IF(AND(ISNUMBER(OFFSET('Sanitation Data'!$E$12,0,10*ROW('Sanitation Data'!E144))),'Data Summary'!CT150="Yes"),OFFSET('Sanitation Data'!$E$12,0,10*ROW('Sanitation Data'!E144)),NA())</f>
        <v>#N/A</v>
      </c>
      <c r="AF150" s="521" t="e">
        <f ca="1">+IF(AND(ISNUMBER(OFFSET('Sanitation Data'!$F$4,0,10*ROW('Sanitation Data'!F144))),'Data Summary'!CU150="Yes"),100-OFFSET('Sanitation Data'!$F$4,0,10*ROW('Sanitation Data'!F144)),NA())</f>
        <v>#N/A</v>
      </c>
      <c r="AG150" s="521" t="e">
        <f ca="1">+IF(AND(ISNUMBER(OFFSET('Sanitation Data'!$F$6,0,10*ROW('Sanitation Data'!F144))),'Data Summary'!CV150="Yes"),OFFSET('Sanitation Data'!$F$6,0,10*ROW('Sanitation Data'!F144)),NA())</f>
        <v>#N/A</v>
      </c>
      <c r="AH150" s="521" t="e">
        <f ca="1">+IF(AND(ISNUMBER(OFFSET('Sanitation Data'!$F$10,0,10*ROW('Sanitation Data'!F144))),'Data Summary'!CW150="Yes"),OFFSET('Sanitation Data'!$F$10,0,10*ROW('Sanitation Data'!F144)),NA())</f>
        <v>#N/A</v>
      </c>
      <c r="AI150" s="521" t="e">
        <f ca="1">+IF(AND(ISNUMBER(OFFSET('Sanitation Data'!$F$11,0,10*ROW('Sanitation Data'!F144))),'Data Summary'!CX150="Yes"),OFFSET('Sanitation Data'!$F$11,0,10*ROW('Sanitation Data'!F144)),NA())</f>
        <v>#N/A</v>
      </c>
      <c r="AJ150" s="521" t="e">
        <f ca="1">+IF(AND(ISNUMBER(OFFSET('Sanitation Data'!$F$12,0,10*ROW('Sanitation Data'!F144))),'Data Summary'!CY150="Yes"),OFFSET('Sanitation Data'!$F$12,0,10*ROW('Sanitation Data'!F144)),NA())</f>
        <v>#N/A</v>
      </c>
      <c r="AK150" s="521" t="e">
        <f ca="1">+IF(AND(ISNUMBER(OFFSET('Sanitation Data'!$G$4,0,10*ROW('Sanitation Data'!G144))),'Data Summary'!CZ150="Yes"),100-OFFSET('Sanitation Data'!$G$4,0,10*ROW('Sanitation Data'!G144)),NA())</f>
        <v>#N/A</v>
      </c>
      <c r="AL150" s="521" t="e">
        <f ca="1">+IF(AND(ISNUMBER(OFFSET('Sanitation Data'!$G$6,0,10*ROW('Sanitation Data'!G144))),'Data Summary'!DA150="Yes"),OFFSET('Sanitation Data'!$G$6,0,10*ROW('Sanitation Data'!G144)),NA())</f>
        <v>#N/A</v>
      </c>
      <c r="AM150" s="521" t="e">
        <f ca="1">+IF(AND(ISNUMBER(OFFSET('Sanitation Data'!$G$10,0,10*ROW('Sanitation Data'!G144))),'Data Summary'!DB150="Yes"),OFFSET('Sanitation Data'!$G$10,0,10*ROW('Sanitation Data'!G144)),NA())</f>
        <v>#N/A</v>
      </c>
      <c r="AN150" s="521" t="e">
        <f ca="1">+IF(AND(ISNUMBER(OFFSET('Sanitation Data'!$G$11,0,10*ROW('Sanitation Data'!G144))),'Data Summary'!DC150="Yes"),OFFSET('Sanitation Data'!$G$11,0,10*ROW('Sanitation Data'!G144)),NA())</f>
        <v>#N/A</v>
      </c>
      <c r="AO150" s="521" t="e">
        <f ca="1">+IF(AND(ISNUMBER(OFFSET('Sanitation Data'!$G$12,0,10*ROW('Sanitation Data'!G144))),'Data Summary'!DD150="Yes"),OFFSET('Sanitation Data'!$G$12,0,10*ROW('Sanitation Data'!G144)),NA())</f>
        <v>#N/A</v>
      </c>
      <c r="AP150" s="521" t="e">
        <f ca="1">+IF(AND(ISNUMBER(OFFSET('Sanitation Data'!$H$4,0,10*ROW('Sanitation Data'!H144))),'Data Summary'!DE150="Yes"),100-OFFSET('Sanitation Data'!$H$4,0,10*ROW('Sanitation Data'!H144)),NA())</f>
        <v>#N/A</v>
      </c>
      <c r="AQ150" s="521" t="e">
        <f ca="1">+IF(AND(ISNUMBER(OFFSET('Sanitation Data'!$H$6,0,10*ROW('Sanitation Data'!H144))),'Data Summary'!DF150="Yes"),OFFSET('Sanitation Data'!$H$6,0,10*ROW('Sanitation Data'!H144)),NA())</f>
        <v>#N/A</v>
      </c>
      <c r="AR150" s="521" t="e">
        <f ca="1">+IF(AND(ISNUMBER(OFFSET('Sanitation Data'!$H$10,0,10*ROW('Sanitation Data'!H144))),'Data Summary'!DG150="Yes"),OFFSET('Sanitation Data'!$H$10,0,10*ROW('Sanitation Data'!H144)),NA())</f>
        <v>#N/A</v>
      </c>
      <c r="AS150" s="521" t="e">
        <f ca="1">+IF(AND(ISNUMBER(OFFSET('Sanitation Data'!$H$11,0,10*ROW('Sanitation Data'!H144))),'Data Summary'!DH150="Yes"),OFFSET('Sanitation Data'!$H$11,0,10*ROW('Sanitation Data'!H144)),NA())</f>
        <v>#N/A</v>
      </c>
      <c r="AT150" s="521" t="e">
        <f ca="1">+IF(AND(ISNUMBER(OFFSET('Sanitation Data'!$H$12,0,10*ROW('Sanitation Data'!H144))),'Data Summary'!DI150="Yes"),OFFSET('Sanitation Data'!$H$12,0,10*ROW('Sanitation Data'!H144)),NA())</f>
        <v>#N/A</v>
      </c>
      <c r="AU150" s="521" t="e">
        <f ca="1">+IF(AND(ISNUMBER(OFFSET('Sanitation Data'!$I$4,0,10*ROW('Sanitation Data'!I144))),'Data Summary'!DJ150="Yes"),100-OFFSET('Sanitation Data'!$I$4,0,10*ROW('Sanitation Data'!I144)),NA())</f>
        <v>#N/A</v>
      </c>
      <c r="AV150" s="521" t="e">
        <f ca="1">+IF(AND(ISNUMBER(OFFSET('Sanitation Data'!$I$6,0,10*ROW('Sanitation Data'!I144))),'Data Summary'!DK150="Yes"),OFFSET('Sanitation Data'!$I$6,0,10*ROW('Sanitation Data'!I144)),NA())</f>
        <v>#N/A</v>
      </c>
      <c r="AW150" s="521" t="e">
        <f ca="1">+IF(AND(ISNUMBER(OFFSET('Sanitation Data'!$I$10,0,10*ROW('Sanitation Data'!I144))),'Data Summary'!DL150="Yes"),OFFSET('Sanitation Data'!$I$10,0,10*ROW('Sanitation Data'!I144)),NA())</f>
        <v>#N/A</v>
      </c>
      <c r="AX150" s="521" t="e">
        <f ca="1">+IF(AND(ISNUMBER(OFFSET('Sanitation Data'!$I$11,0,10*ROW('Sanitation Data'!I144))),'Data Summary'!DM150="Yes"),OFFSET('Sanitation Data'!$I$11,0,10*ROW('Sanitation Data'!I144)),NA())</f>
        <v>#N/A</v>
      </c>
      <c r="AY150" s="521" t="e">
        <f ca="1">+IF(AND(ISNUMBER(OFFSET('Sanitation Data'!$I$12,0,10*ROW('Sanitation Data'!I144))),'Data Summary'!DN150="Yes"),OFFSET('Sanitation Data'!$I$12,0,10*ROW('Sanitation Data'!I144)),NA())</f>
        <v>#N/A</v>
      </c>
      <c r="AZ150" s="522" t="e">
        <f ca="1">+IF(AND(ISNUMBER(OFFSET('Hygiene Data'!$D$5,0,10*ROW('Hygiene Data'!D144))),'Data Summary'!DO150="Yes"),OFFSET('Hygiene Data'!$D$5,0,10*ROW('Hygiene Data'!D144)),NA())</f>
        <v>#N/A</v>
      </c>
      <c r="BA150" s="522" t="e">
        <f ca="1">+IF(AND(ISNUMBER(OFFSET('Hygiene Data'!$D$7,0,10*ROW('Hygiene Data'!D144))),'Data Summary'!DP150="Yes"),OFFSET('Hygiene Data'!$D$7,0,10*ROW('Hygiene Data'!D144)),NA())</f>
        <v>#N/A</v>
      </c>
      <c r="BB150" s="522" t="e">
        <f ca="1">+IF(AND(ISNUMBER(OFFSET('Hygiene Data'!$D$9,0,10*ROW('Hygiene Data'!D144))),'Data Summary'!DQ150="Yes"),OFFSET('Hygiene Data'!$D$9,0,10*ROW('Hygiene Data'!D144)),NA())</f>
        <v>#N/A</v>
      </c>
      <c r="BC150" s="522" t="e">
        <f ca="1">+IF(AND(ISNUMBER(OFFSET('Hygiene Data'!$E$5,0,10*ROW('Hygiene Data'!E144))),'Data Summary'!DR150="Yes"),OFFSET('Hygiene Data'!$E$5,0,10*ROW('Hygiene Data'!E144)),NA())</f>
        <v>#N/A</v>
      </c>
      <c r="BD150" s="522" t="e">
        <f ca="1">+IF(AND(ISNUMBER(OFFSET('Hygiene Data'!$E$7,0,10*ROW('Hygiene Data'!E144))),'Data Summary'!DS150="Yes"),OFFSET('Hygiene Data'!$E$7,0,10*ROW('Hygiene Data'!E144)),NA())</f>
        <v>#N/A</v>
      </c>
      <c r="BE150" s="522" t="e">
        <f ca="1">+IF(AND(ISNUMBER(OFFSET('Hygiene Data'!$E$9,0,10*ROW('Hygiene Data'!E144))),'Data Summary'!DT150="Yes"),OFFSET('Hygiene Data'!$E$9,0,10*ROW('Hygiene Data'!E144)),NA())</f>
        <v>#N/A</v>
      </c>
      <c r="BF150" s="522" t="e">
        <f ca="1">+IF(AND(ISNUMBER(OFFSET('Hygiene Data'!$F$5,0,10*ROW('Hygiene Data'!F144))),'Data Summary'!DU150="Yes"),OFFSET('Hygiene Data'!$F$5,0,10*ROW('Hygiene Data'!F144)),NA())</f>
        <v>#N/A</v>
      </c>
      <c r="BG150" s="522" t="e">
        <f ca="1">+IF(AND(ISNUMBER(OFFSET('Hygiene Data'!$F$7,0,10*ROW('Hygiene Data'!F144))),'Data Summary'!DV150="Yes"),OFFSET('Hygiene Data'!$F$7,0,10*ROW('Hygiene Data'!F144)),NA())</f>
        <v>#N/A</v>
      </c>
      <c r="BH150" s="522" t="e">
        <f ca="1">+IF(AND(ISNUMBER(OFFSET('Hygiene Data'!$F$9,0,10*ROW('Hygiene Data'!F144))),'Data Summary'!DW150="Yes"),OFFSET('Hygiene Data'!$F$9,0,10*ROW('Hygiene Data'!F144)),NA())</f>
        <v>#N/A</v>
      </c>
      <c r="BI150" s="522" t="e">
        <f ca="1">+IF(AND(ISNUMBER(OFFSET('Hygiene Data'!$G$5,0,10*ROW('Hygiene Data'!G144))),'Data Summary'!DX150="Yes"),OFFSET('Hygiene Data'!$G$5,0,10*ROW('Hygiene Data'!G144)),NA())</f>
        <v>#N/A</v>
      </c>
      <c r="BJ150" s="522" t="e">
        <f ca="1">+IF(AND(ISNUMBER(OFFSET('Hygiene Data'!$G$7,0,10*ROW('Hygiene Data'!G144))),'Data Summary'!DY150="Yes"),OFFSET('Hygiene Data'!$G$7,0,10*ROW('Hygiene Data'!G144)),NA())</f>
        <v>#N/A</v>
      </c>
      <c r="BK150" s="522" t="e">
        <f ca="1">+IF(AND(ISNUMBER(OFFSET('Hygiene Data'!$G$9,0,10*ROW('Hygiene Data'!G144))),'Data Summary'!DZ150="Yes"),OFFSET('Hygiene Data'!$G$9,0,10*ROW('Hygiene Data'!G144)),NA())</f>
        <v>#N/A</v>
      </c>
      <c r="BL150" s="522" t="e">
        <f ca="1">+IF(AND(ISNUMBER(OFFSET('Hygiene Data'!$H$5,0,10*ROW('Hygiene Data'!H144))),'Data Summary'!EA150="Yes"),OFFSET('Hygiene Data'!$H$5,0,10*ROW('Hygiene Data'!H144)),NA())</f>
        <v>#N/A</v>
      </c>
      <c r="BM150" s="522" t="e">
        <f ca="1">+IF(AND(ISNUMBER(OFFSET('Hygiene Data'!$H$7,0,10*ROW('Hygiene Data'!H144))),'Data Summary'!EB150="Yes"),OFFSET('Hygiene Data'!$H$7,0,10*ROW('Hygiene Data'!H144)),NA())</f>
        <v>#N/A</v>
      </c>
      <c r="BN150" s="522" t="e">
        <f ca="1">+IF(AND(ISNUMBER(OFFSET('Hygiene Data'!$H$9,0,10*ROW('Hygiene Data'!H144))),'Data Summary'!EC150="Yes"),OFFSET('Hygiene Data'!$H$9,0,10*ROW('Hygiene Data'!H144)),NA())</f>
        <v>#N/A</v>
      </c>
      <c r="BO150" s="522" t="e">
        <f ca="1">+IF(AND(ISNUMBER(OFFSET('Hygiene Data'!$I$5,0,10*ROW('Hygiene Data'!I144))),'Data Summary'!ED150="Yes"),OFFSET('Hygiene Data'!$I$5,0,10*ROW('Hygiene Data'!I144)),NA())</f>
        <v>#N/A</v>
      </c>
      <c r="BP150" s="522" t="e">
        <f ca="1">+IF(AND(ISNUMBER(OFFSET('Hygiene Data'!$I$7,0,10*ROW('Hygiene Data'!I144))),'Data Summary'!EE150="Yes"),OFFSET('Hygiene Data'!$I$7,0,10*ROW('Hygiene Data'!I144)),NA())</f>
        <v>#N/A</v>
      </c>
      <c r="BQ150" s="522" t="e">
        <f ca="1">+IF(AND(ISNUMBER(OFFSET('Hygiene Data'!$I$9,0,10*ROW('Hygiene Data'!I144))),'Data Summary'!EF150="Yes"),OFFSET('Hygiene Data'!$I$9,0,10*ROW('Hygiene Data'!I144)),NA())</f>
        <v>#N/A</v>
      </c>
    </row>
    <row r="151" spans="1:69" x14ac:dyDescent="0.25">
      <c r="A151" s="518" t="e">
        <f ca="1">+RIGHT('Data Summary'!A151,LEN('Data Summary'!A151)-9)</f>
        <v>#VALUE!</v>
      </c>
      <c r="B151" s="492" t="str">
        <f ca="1">+IF(ISTEXT('Data Summary'!B151),'Data Summary'!B151,"")</f>
        <v/>
      </c>
      <c r="C151" s="519" t="e">
        <f ca="1">+VALUE('Data Summary'!C151)</f>
        <v>#VALUE!</v>
      </c>
      <c r="D151" s="520" t="e">
        <f ca="1">+IF(AND(ISNUMBER(OFFSET('Water Data'!$D$4,0,10*ROW('Water Data'!D145))),'Data Summary'!BS151="Yes"),100-OFFSET('Water Data'!$D$4,0,10*ROW('Water Data'!D145)),NA())</f>
        <v>#N/A</v>
      </c>
      <c r="E151" s="520" t="e">
        <f ca="1">+IF(AND(ISNUMBER(OFFSET('Water Data'!$D$6,0,10*ROW('Water Data'!D145))),'Data Summary'!BT151="Yes"),OFFSET('Water Data'!$D$6,0,10*ROW('Water Data'!D145)),NA())</f>
        <v>#N/A</v>
      </c>
      <c r="F151" s="520" t="e">
        <f ca="1">+IF(AND(ISNUMBER(OFFSET('Water Data'!$D$9,0,10*ROW('Water Data'!D145))),'Data Summary'!BU151="Yes"),OFFSET('Water Data'!$D$9,0,10*ROW('Water Data'!D145)),NA())</f>
        <v>#N/A</v>
      </c>
      <c r="G151" s="520" t="e">
        <f ca="1">+IF(AND(ISNUMBER(OFFSET('Water Data'!$E$4,0,10*ROW('Water Data'!E145))),'Data Summary'!BV151="Yes"),100-OFFSET('Water Data'!$E$4,0,10*ROW('Water Data'!E145)),NA())</f>
        <v>#N/A</v>
      </c>
      <c r="H151" s="520" t="e">
        <f ca="1">+IF(AND(ISNUMBER(OFFSET('Water Data'!$E$6,0,10*ROW('Water Data'!E145))),'Data Summary'!BW151="Yes"),OFFSET('Water Data'!$E$6,0,10*ROW('Water Data'!E145)),NA())</f>
        <v>#N/A</v>
      </c>
      <c r="I151" s="520" t="e">
        <f ca="1">+IF(AND(ISNUMBER(OFFSET('Water Data'!$E$9,0,10*ROW('Water Data'!E145))),'Data Summary'!BX151="Yes"),OFFSET('Water Data'!$E$9,0,10*ROW('Water Data'!E145)),NA())</f>
        <v>#N/A</v>
      </c>
      <c r="J151" s="520" t="e">
        <f ca="1">+IF(AND(ISNUMBER(OFFSET('Water Data'!$F$4,0,10*ROW('Water Data'!F145))),'Data Summary'!BY151="Yes"),100-OFFSET('Water Data'!$F$4,0,10*ROW('Water Data'!F145)),NA())</f>
        <v>#N/A</v>
      </c>
      <c r="K151" s="520" t="e">
        <f ca="1">+IF(AND(ISNUMBER(OFFSET('Water Data'!$F$6,0,10*ROW('Water Data'!F145))),'Data Summary'!BZ151="Yes"),OFFSET('Water Data'!$F$6,0,10*ROW('Water Data'!F145)),NA())</f>
        <v>#N/A</v>
      </c>
      <c r="L151" s="520" t="e">
        <f ca="1">+IF(AND(ISNUMBER(OFFSET('Water Data'!$F$9,0,10*ROW('Water Data'!F145))),'Data Summary'!CA151="Yes"),OFFSET('Water Data'!$F$9,0,10*ROW('Water Data'!F145)),NA())</f>
        <v>#N/A</v>
      </c>
      <c r="M151" s="520" t="e">
        <f ca="1">+IF(AND(ISNUMBER(OFFSET('Water Data'!$G$4,0,10*ROW('Water Data'!G145))),'Data Summary'!CB151="Yes"),100-OFFSET('Water Data'!$G$4,0,10*ROW('Water Data'!G145)),NA())</f>
        <v>#N/A</v>
      </c>
      <c r="N151" s="520" t="e">
        <f ca="1">+IF(AND(ISNUMBER(OFFSET('Water Data'!$G$6,0,10*ROW('Water Data'!G145))),'Data Summary'!CC151="Yes"),OFFSET('Water Data'!$G$6,0,10*ROW('Water Data'!G145)),NA())</f>
        <v>#N/A</v>
      </c>
      <c r="O151" s="520" t="e">
        <f ca="1">+IF(AND(ISNUMBER(OFFSET('Water Data'!$G$9,0,10*ROW('Water Data'!G145))),'Data Summary'!CD151="Yes"),OFFSET('Water Data'!$G$9,0,10*ROW('Water Data'!G145)),NA())</f>
        <v>#N/A</v>
      </c>
      <c r="P151" s="520" t="e">
        <f ca="1">+IF(AND(ISNUMBER(OFFSET('Water Data'!$H$4,0,10*ROW('Water Data'!H145))),'Data Summary'!CE151="Yes"),100-OFFSET('Water Data'!$H$4,0,10*ROW('Water Data'!H145)),NA())</f>
        <v>#N/A</v>
      </c>
      <c r="Q151" s="520" t="e">
        <f ca="1">+IF(AND(ISNUMBER(OFFSET('Water Data'!$H$6,0,10*ROW('Water Data'!H145))),'Data Summary'!CF151="Yes"),OFFSET('Water Data'!$H$6,0,10*ROW('Water Data'!H145)),NA())</f>
        <v>#N/A</v>
      </c>
      <c r="R151" s="520" t="e">
        <f ca="1">+IF(AND(ISNUMBER(OFFSET('Water Data'!$H$9,0,10*ROW('Water Data'!H145))),'Data Summary'!CG151="Yes"),OFFSET('Water Data'!$H$9,0,10*ROW('Water Data'!H145)),NA())</f>
        <v>#N/A</v>
      </c>
      <c r="S151" s="520" t="e">
        <f ca="1">+IF(AND(ISNUMBER(OFFSET('Water Data'!$I$4,0,10*ROW('Water Data'!I145))),'Data Summary'!CH151="Yes"),100-OFFSET('Water Data'!$I$4,0,10*ROW('Water Data'!I145)),NA())</f>
        <v>#N/A</v>
      </c>
      <c r="T151" s="520" t="e">
        <f ca="1">+IF(AND(ISNUMBER(OFFSET('Water Data'!$I$6,0,10*ROW('Water Data'!I145))),'Data Summary'!CI151="Yes"),OFFSET('Water Data'!$I$6,0,10*ROW('Water Data'!I145)),NA())</f>
        <v>#N/A</v>
      </c>
      <c r="U151" s="520" t="e">
        <f ca="1">+IF(AND(ISNUMBER(OFFSET('Water Data'!$I$9,0,10*ROW('Water Data'!I145))),'Data Summary'!CJ151="Yes"),OFFSET('Water Data'!$I$9,0,10*ROW('Water Data'!I145)),NA())</f>
        <v>#N/A</v>
      </c>
      <c r="V151" s="521" t="e">
        <f ca="1">+IF(AND(ISNUMBER(OFFSET('Sanitation Data'!$D$4,0,10*ROW('Sanitation Data'!D145))),'Data Summary'!CK151="Yes"),100-OFFSET('Sanitation Data'!$D$4,0,10*ROW('Sanitation Data'!D145)),NA())</f>
        <v>#N/A</v>
      </c>
      <c r="W151" s="521" t="e">
        <f ca="1">+IF(AND(ISNUMBER(OFFSET('Sanitation Data'!$D$6,0,10*ROW('Sanitation Data'!D145))),'Data Summary'!CL151="Yes"),OFFSET('Sanitation Data'!$D$6,0,10*ROW('Sanitation Data'!D145)),NA())</f>
        <v>#N/A</v>
      </c>
      <c r="X151" s="521" t="e">
        <f ca="1">+IF(AND(ISNUMBER(OFFSET('Sanitation Data'!$D$10,0,10*ROW('Sanitation Data'!D145))),'Data Summary'!CM151="Yes"),OFFSET('Sanitation Data'!$D$10,0,10*ROW('Sanitation Data'!D145)),NA())</f>
        <v>#N/A</v>
      </c>
      <c r="Y151" s="521" t="e">
        <f ca="1">+IF(AND(ISNUMBER(OFFSET('Sanitation Data'!$D$11,0,10*ROW('Sanitation Data'!D145))),'Data Summary'!CN151="Yes"),OFFSET('Sanitation Data'!$D$11,0,10*ROW('Sanitation Data'!D145)),NA())</f>
        <v>#N/A</v>
      </c>
      <c r="Z151" s="521" t="e">
        <f ca="1">+IF(AND(ISNUMBER(OFFSET('Sanitation Data'!$D$12,0,10*ROW('Sanitation Data'!D145))),'Data Summary'!CO151="Yes"),OFFSET('Sanitation Data'!$D$12,0,10*ROW('Sanitation Data'!D145)),NA())</f>
        <v>#N/A</v>
      </c>
      <c r="AA151" s="521" t="e">
        <f ca="1">+IF(AND(ISNUMBER(OFFSET('Sanitation Data'!$E$4,0,10*ROW('Sanitation Data'!E145))),'Data Summary'!CP151="Yes"),100-OFFSET('Sanitation Data'!$E$4,0,10*ROW('Sanitation Data'!E145)),NA())</f>
        <v>#N/A</v>
      </c>
      <c r="AB151" s="521" t="e">
        <f ca="1">+IF(AND(ISNUMBER(OFFSET('Sanitation Data'!$E$6,0,10*ROW('Sanitation Data'!E145))),'Data Summary'!CQ151="Yes"),OFFSET('Sanitation Data'!$E$6,0,10*ROW('Sanitation Data'!E145)),NA())</f>
        <v>#N/A</v>
      </c>
      <c r="AC151" s="521" t="e">
        <f ca="1">+IF(AND(ISNUMBER(OFFSET('Sanitation Data'!$E$10,0,10*ROW('Sanitation Data'!E145))),'Data Summary'!CR151="Yes"),OFFSET('Sanitation Data'!$E$10,0,10*ROW('Sanitation Data'!E145)),NA())</f>
        <v>#N/A</v>
      </c>
      <c r="AD151" s="521" t="e">
        <f ca="1">+IF(AND(ISNUMBER(OFFSET('Sanitation Data'!$E$11,0,10*ROW('Sanitation Data'!E145))),'Data Summary'!CS151="Yes"),OFFSET('Sanitation Data'!$E$11,0,10*ROW('Sanitation Data'!E145)),NA())</f>
        <v>#N/A</v>
      </c>
      <c r="AE151" s="521" t="e">
        <f ca="1">+IF(AND(ISNUMBER(OFFSET('Sanitation Data'!$E$12,0,10*ROW('Sanitation Data'!E145))),'Data Summary'!CT151="Yes"),OFFSET('Sanitation Data'!$E$12,0,10*ROW('Sanitation Data'!E145)),NA())</f>
        <v>#N/A</v>
      </c>
      <c r="AF151" s="521" t="e">
        <f ca="1">+IF(AND(ISNUMBER(OFFSET('Sanitation Data'!$F$4,0,10*ROW('Sanitation Data'!F145))),'Data Summary'!CU151="Yes"),100-OFFSET('Sanitation Data'!$F$4,0,10*ROW('Sanitation Data'!F145)),NA())</f>
        <v>#N/A</v>
      </c>
      <c r="AG151" s="521" t="e">
        <f ca="1">+IF(AND(ISNUMBER(OFFSET('Sanitation Data'!$F$6,0,10*ROW('Sanitation Data'!F145))),'Data Summary'!CV151="Yes"),OFFSET('Sanitation Data'!$F$6,0,10*ROW('Sanitation Data'!F145)),NA())</f>
        <v>#N/A</v>
      </c>
      <c r="AH151" s="521" t="e">
        <f ca="1">+IF(AND(ISNUMBER(OFFSET('Sanitation Data'!$F$10,0,10*ROW('Sanitation Data'!F145))),'Data Summary'!CW151="Yes"),OFFSET('Sanitation Data'!$F$10,0,10*ROW('Sanitation Data'!F145)),NA())</f>
        <v>#N/A</v>
      </c>
      <c r="AI151" s="521" t="e">
        <f ca="1">+IF(AND(ISNUMBER(OFFSET('Sanitation Data'!$F$11,0,10*ROW('Sanitation Data'!F145))),'Data Summary'!CX151="Yes"),OFFSET('Sanitation Data'!$F$11,0,10*ROW('Sanitation Data'!F145)),NA())</f>
        <v>#N/A</v>
      </c>
      <c r="AJ151" s="521" t="e">
        <f ca="1">+IF(AND(ISNUMBER(OFFSET('Sanitation Data'!$F$12,0,10*ROW('Sanitation Data'!F145))),'Data Summary'!CY151="Yes"),OFFSET('Sanitation Data'!$F$12,0,10*ROW('Sanitation Data'!F145)),NA())</f>
        <v>#N/A</v>
      </c>
      <c r="AK151" s="521" t="e">
        <f ca="1">+IF(AND(ISNUMBER(OFFSET('Sanitation Data'!$G$4,0,10*ROW('Sanitation Data'!G145))),'Data Summary'!CZ151="Yes"),100-OFFSET('Sanitation Data'!$G$4,0,10*ROW('Sanitation Data'!G145)),NA())</f>
        <v>#N/A</v>
      </c>
      <c r="AL151" s="521" t="e">
        <f ca="1">+IF(AND(ISNUMBER(OFFSET('Sanitation Data'!$G$6,0,10*ROW('Sanitation Data'!G145))),'Data Summary'!DA151="Yes"),OFFSET('Sanitation Data'!$G$6,0,10*ROW('Sanitation Data'!G145)),NA())</f>
        <v>#N/A</v>
      </c>
      <c r="AM151" s="521" t="e">
        <f ca="1">+IF(AND(ISNUMBER(OFFSET('Sanitation Data'!$G$10,0,10*ROW('Sanitation Data'!G145))),'Data Summary'!DB151="Yes"),OFFSET('Sanitation Data'!$G$10,0,10*ROW('Sanitation Data'!G145)),NA())</f>
        <v>#N/A</v>
      </c>
      <c r="AN151" s="521" t="e">
        <f ca="1">+IF(AND(ISNUMBER(OFFSET('Sanitation Data'!$G$11,0,10*ROW('Sanitation Data'!G145))),'Data Summary'!DC151="Yes"),OFFSET('Sanitation Data'!$G$11,0,10*ROW('Sanitation Data'!G145)),NA())</f>
        <v>#N/A</v>
      </c>
      <c r="AO151" s="521" t="e">
        <f ca="1">+IF(AND(ISNUMBER(OFFSET('Sanitation Data'!$G$12,0,10*ROW('Sanitation Data'!G145))),'Data Summary'!DD151="Yes"),OFFSET('Sanitation Data'!$G$12,0,10*ROW('Sanitation Data'!G145)),NA())</f>
        <v>#N/A</v>
      </c>
      <c r="AP151" s="521" t="e">
        <f ca="1">+IF(AND(ISNUMBER(OFFSET('Sanitation Data'!$H$4,0,10*ROW('Sanitation Data'!H145))),'Data Summary'!DE151="Yes"),100-OFFSET('Sanitation Data'!$H$4,0,10*ROW('Sanitation Data'!H145)),NA())</f>
        <v>#N/A</v>
      </c>
      <c r="AQ151" s="521" t="e">
        <f ca="1">+IF(AND(ISNUMBER(OFFSET('Sanitation Data'!$H$6,0,10*ROW('Sanitation Data'!H145))),'Data Summary'!DF151="Yes"),OFFSET('Sanitation Data'!$H$6,0,10*ROW('Sanitation Data'!H145)),NA())</f>
        <v>#N/A</v>
      </c>
      <c r="AR151" s="521" t="e">
        <f ca="1">+IF(AND(ISNUMBER(OFFSET('Sanitation Data'!$H$10,0,10*ROW('Sanitation Data'!H145))),'Data Summary'!DG151="Yes"),OFFSET('Sanitation Data'!$H$10,0,10*ROW('Sanitation Data'!H145)),NA())</f>
        <v>#N/A</v>
      </c>
      <c r="AS151" s="521" t="e">
        <f ca="1">+IF(AND(ISNUMBER(OFFSET('Sanitation Data'!$H$11,0,10*ROW('Sanitation Data'!H145))),'Data Summary'!DH151="Yes"),OFFSET('Sanitation Data'!$H$11,0,10*ROW('Sanitation Data'!H145)),NA())</f>
        <v>#N/A</v>
      </c>
      <c r="AT151" s="521" t="e">
        <f ca="1">+IF(AND(ISNUMBER(OFFSET('Sanitation Data'!$H$12,0,10*ROW('Sanitation Data'!H145))),'Data Summary'!DI151="Yes"),OFFSET('Sanitation Data'!$H$12,0,10*ROW('Sanitation Data'!H145)),NA())</f>
        <v>#N/A</v>
      </c>
      <c r="AU151" s="521" t="e">
        <f ca="1">+IF(AND(ISNUMBER(OFFSET('Sanitation Data'!$I$4,0,10*ROW('Sanitation Data'!I145))),'Data Summary'!DJ151="Yes"),100-OFFSET('Sanitation Data'!$I$4,0,10*ROW('Sanitation Data'!I145)),NA())</f>
        <v>#N/A</v>
      </c>
      <c r="AV151" s="521" t="e">
        <f ca="1">+IF(AND(ISNUMBER(OFFSET('Sanitation Data'!$I$6,0,10*ROW('Sanitation Data'!I145))),'Data Summary'!DK151="Yes"),OFFSET('Sanitation Data'!$I$6,0,10*ROW('Sanitation Data'!I145)),NA())</f>
        <v>#N/A</v>
      </c>
      <c r="AW151" s="521" t="e">
        <f ca="1">+IF(AND(ISNUMBER(OFFSET('Sanitation Data'!$I$10,0,10*ROW('Sanitation Data'!I145))),'Data Summary'!DL151="Yes"),OFFSET('Sanitation Data'!$I$10,0,10*ROW('Sanitation Data'!I145)),NA())</f>
        <v>#N/A</v>
      </c>
      <c r="AX151" s="521" t="e">
        <f ca="1">+IF(AND(ISNUMBER(OFFSET('Sanitation Data'!$I$11,0,10*ROW('Sanitation Data'!I145))),'Data Summary'!DM151="Yes"),OFFSET('Sanitation Data'!$I$11,0,10*ROW('Sanitation Data'!I145)),NA())</f>
        <v>#N/A</v>
      </c>
      <c r="AY151" s="521" t="e">
        <f ca="1">+IF(AND(ISNUMBER(OFFSET('Sanitation Data'!$I$12,0,10*ROW('Sanitation Data'!I145))),'Data Summary'!DN151="Yes"),OFFSET('Sanitation Data'!$I$12,0,10*ROW('Sanitation Data'!I145)),NA())</f>
        <v>#N/A</v>
      </c>
      <c r="AZ151" s="522" t="e">
        <f ca="1">+IF(AND(ISNUMBER(OFFSET('Hygiene Data'!$D$5,0,10*ROW('Hygiene Data'!D145))),'Data Summary'!DO151="Yes"),OFFSET('Hygiene Data'!$D$5,0,10*ROW('Hygiene Data'!D145)),NA())</f>
        <v>#N/A</v>
      </c>
      <c r="BA151" s="522" t="e">
        <f ca="1">+IF(AND(ISNUMBER(OFFSET('Hygiene Data'!$D$7,0,10*ROW('Hygiene Data'!D145))),'Data Summary'!DP151="Yes"),OFFSET('Hygiene Data'!$D$7,0,10*ROW('Hygiene Data'!D145)),NA())</f>
        <v>#N/A</v>
      </c>
      <c r="BB151" s="522" t="e">
        <f ca="1">+IF(AND(ISNUMBER(OFFSET('Hygiene Data'!$D$9,0,10*ROW('Hygiene Data'!D145))),'Data Summary'!DQ151="Yes"),OFFSET('Hygiene Data'!$D$9,0,10*ROW('Hygiene Data'!D145)),NA())</f>
        <v>#N/A</v>
      </c>
      <c r="BC151" s="522" t="e">
        <f ca="1">+IF(AND(ISNUMBER(OFFSET('Hygiene Data'!$E$5,0,10*ROW('Hygiene Data'!E145))),'Data Summary'!DR151="Yes"),OFFSET('Hygiene Data'!$E$5,0,10*ROW('Hygiene Data'!E145)),NA())</f>
        <v>#N/A</v>
      </c>
      <c r="BD151" s="522" t="e">
        <f ca="1">+IF(AND(ISNUMBER(OFFSET('Hygiene Data'!$E$7,0,10*ROW('Hygiene Data'!E145))),'Data Summary'!DS151="Yes"),OFFSET('Hygiene Data'!$E$7,0,10*ROW('Hygiene Data'!E145)),NA())</f>
        <v>#N/A</v>
      </c>
      <c r="BE151" s="522" t="e">
        <f ca="1">+IF(AND(ISNUMBER(OFFSET('Hygiene Data'!$E$9,0,10*ROW('Hygiene Data'!E145))),'Data Summary'!DT151="Yes"),OFFSET('Hygiene Data'!$E$9,0,10*ROW('Hygiene Data'!E145)),NA())</f>
        <v>#N/A</v>
      </c>
      <c r="BF151" s="522" t="e">
        <f ca="1">+IF(AND(ISNUMBER(OFFSET('Hygiene Data'!$F$5,0,10*ROW('Hygiene Data'!F145))),'Data Summary'!DU151="Yes"),OFFSET('Hygiene Data'!$F$5,0,10*ROW('Hygiene Data'!F145)),NA())</f>
        <v>#N/A</v>
      </c>
      <c r="BG151" s="522" t="e">
        <f ca="1">+IF(AND(ISNUMBER(OFFSET('Hygiene Data'!$F$7,0,10*ROW('Hygiene Data'!F145))),'Data Summary'!DV151="Yes"),OFFSET('Hygiene Data'!$F$7,0,10*ROW('Hygiene Data'!F145)),NA())</f>
        <v>#N/A</v>
      </c>
      <c r="BH151" s="522" t="e">
        <f ca="1">+IF(AND(ISNUMBER(OFFSET('Hygiene Data'!$F$9,0,10*ROW('Hygiene Data'!F145))),'Data Summary'!DW151="Yes"),OFFSET('Hygiene Data'!$F$9,0,10*ROW('Hygiene Data'!F145)),NA())</f>
        <v>#N/A</v>
      </c>
      <c r="BI151" s="522" t="e">
        <f ca="1">+IF(AND(ISNUMBER(OFFSET('Hygiene Data'!$G$5,0,10*ROW('Hygiene Data'!G145))),'Data Summary'!DX151="Yes"),OFFSET('Hygiene Data'!$G$5,0,10*ROW('Hygiene Data'!G145)),NA())</f>
        <v>#N/A</v>
      </c>
      <c r="BJ151" s="522" t="e">
        <f ca="1">+IF(AND(ISNUMBER(OFFSET('Hygiene Data'!$G$7,0,10*ROW('Hygiene Data'!G145))),'Data Summary'!DY151="Yes"),OFFSET('Hygiene Data'!$G$7,0,10*ROW('Hygiene Data'!G145)),NA())</f>
        <v>#N/A</v>
      </c>
      <c r="BK151" s="522" t="e">
        <f ca="1">+IF(AND(ISNUMBER(OFFSET('Hygiene Data'!$G$9,0,10*ROW('Hygiene Data'!G145))),'Data Summary'!DZ151="Yes"),OFFSET('Hygiene Data'!$G$9,0,10*ROW('Hygiene Data'!G145)),NA())</f>
        <v>#N/A</v>
      </c>
      <c r="BL151" s="522" t="e">
        <f ca="1">+IF(AND(ISNUMBER(OFFSET('Hygiene Data'!$H$5,0,10*ROW('Hygiene Data'!H145))),'Data Summary'!EA151="Yes"),OFFSET('Hygiene Data'!$H$5,0,10*ROW('Hygiene Data'!H145)),NA())</f>
        <v>#N/A</v>
      </c>
      <c r="BM151" s="522" t="e">
        <f ca="1">+IF(AND(ISNUMBER(OFFSET('Hygiene Data'!$H$7,0,10*ROW('Hygiene Data'!H145))),'Data Summary'!EB151="Yes"),OFFSET('Hygiene Data'!$H$7,0,10*ROW('Hygiene Data'!H145)),NA())</f>
        <v>#N/A</v>
      </c>
      <c r="BN151" s="522" t="e">
        <f ca="1">+IF(AND(ISNUMBER(OFFSET('Hygiene Data'!$H$9,0,10*ROW('Hygiene Data'!H145))),'Data Summary'!EC151="Yes"),OFFSET('Hygiene Data'!$H$9,0,10*ROW('Hygiene Data'!H145)),NA())</f>
        <v>#N/A</v>
      </c>
      <c r="BO151" s="522" t="e">
        <f ca="1">+IF(AND(ISNUMBER(OFFSET('Hygiene Data'!$I$5,0,10*ROW('Hygiene Data'!I145))),'Data Summary'!ED151="Yes"),OFFSET('Hygiene Data'!$I$5,0,10*ROW('Hygiene Data'!I145)),NA())</f>
        <v>#N/A</v>
      </c>
      <c r="BP151" s="522" t="e">
        <f ca="1">+IF(AND(ISNUMBER(OFFSET('Hygiene Data'!$I$7,0,10*ROW('Hygiene Data'!I145))),'Data Summary'!EE151="Yes"),OFFSET('Hygiene Data'!$I$7,0,10*ROW('Hygiene Data'!I145)),NA())</f>
        <v>#N/A</v>
      </c>
      <c r="BQ151" s="522" t="e">
        <f ca="1">+IF(AND(ISNUMBER(OFFSET('Hygiene Data'!$I$9,0,10*ROW('Hygiene Data'!I145))),'Data Summary'!EF151="Yes"),OFFSET('Hygiene Data'!$I$9,0,10*ROW('Hygiene Data'!I145)),NA())</f>
        <v>#N/A</v>
      </c>
    </row>
    <row r="152" spans="1:69" x14ac:dyDescent="0.25">
      <c r="A152" s="518" t="e">
        <f ca="1">+RIGHT('Data Summary'!A152,LEN('Data Summary'!A152)-9)</f>
        <v>#VALUE!</v>
      </c>
      <c r="B152" s="492" t="str">
        <f ca="1">+IF(ISTEXT('Data Summary'!B152),'Data Summary'!B152,"")</f>
        <v/>
      </c>
      <c r="C152" s="519" t="e">
        <f ca="1">+VALUE('Data Summary'!C152)</f>
        <v>#VALUE!</v>
      </c>
      <c r="D152" s="520" t="e">
        <f ca="1">+IF(AND(ISNUMBER(OFFSET('Water Data'!$D$4,0,10*ROW('Water Data'!D146))),'Data Summary'!BS152="Yes"),100-OFFSET('Water Data'!$D$4,0,10*ROW('Water Data'!D146)),NA())</f>
        <v>#N/A</v>
      </c>
      <c r="E152" s="520" t="e">
        <f ca="1">+IF(AND(ISNUMBER(OFFSET('Water Data'!$D$6,0,10*ROW('Water Data'!D146))),'Data Summary'!BT152="Yes"),OFFSET('Water Data'!$D$6,0,10*ROW('Water Data'!D146)),NA())</f>
        <v>#N/A</v>
      </c>
      <c r="F152" s="520" t="e">
        <f ca="1">+IF(AND(ISNUMBER(OFFSET('Water Data'!$D$9,0,10*ROW('Water Data'!D146))),'Data Summary'!BU152="Yes"),OFFSET('Water Data'!$D$9,0,10*ROW('Water Data'!D146)),NA())</f>
        <v>#N/A</v>
      </c>
      <c r="G152" s="520" t="e">
        <f ca="1">+IF(AND(ISNUMBER(OFFSET('Water Data'!$E$4,0,10*ROW('Water Data'!E146))),'Data Summary'!BV152="Yes"),100-OFFSET('Water Data'!$E$4,0,10*ROW('Water Data'!E146)),NA())</f>
        <v>#N/A</v>
      </c>
      <c r="H152" s="520" t="e">
        <f ca="1">+IF(AND(ISNUMBER(OFFSET('Water Data'!$E$6,0,10*ROW('Water Data'!E146))),'Data Summary'!BW152="Yes"),OFFSET('Water Data'!$E$6,0,10*ROW('Water Data'!E146)),NA())</f>
        <v>#N/A</v>
      </c>
      <c r="I152" s="520" t="e">
        <f ca="1">+IF(AND(ISNUMBER(OFFSET('Water Data'!$E$9,0,10*ROW('Water Data'!E146))),'Data Summary'!BX152="Yes"),OFFSET('Water Data'!$E$9,0,10*ROW('Water Data'!E146)),NA())</f>
        <v>#N/A</v>
      </c>
      <c r="J152" s="520" t="e">
        <f ca="1">+IF(AND(ISNUMBER(OFFSET('Water Data'!$F$4,0,10*ROW('Water Data'!F146))),'Data Summary'!BY152="Yes"),100-OFFSET('Water Data'!$F$4,0,10*ROW('Water Data'!F146)),NA())</f>
        <v>#N/A</v>
      </c>
      <c r="K152" s="520" t="e">
        <f ca="1">+IF(AND(ISNUMBER(OFFSET('Water Data'!$F$6,0,10*ROW('Water Data'!F146))),'Data Summary'!BZ152="Yes"),OFFSET('Water Data'!$F$6,0,10*ROW('Water Data'!F146)),NA())</f>
        <v>#N/A</v>
      </c>
      <c r="L152" s="520" t="e">
        <f ca="1">+IF(AND(ISNUMBER(OFFSET('Water Data'!$F$9,0,10*ROW('Water Data'!F146))),'Data Summary'!CA152="Yes"),OFFSET('Water Data'!$F$9,0,10*ROW('Water Data'!F146)),NA())</f>
        <v>#N/A</v>
      </c>
      <c r="M152" s="520" t="e">
        <f ca="1">+IF(AND(ISNUMBER(OFFSET('Water Data'!$G$4,0,10*ROW('Water Data'!G146))),'Data Summary'!CB152="Yes"),100-OFFSET('Water Data'!$G$4,0,10*ROW('Water Data'!G146)),NA())</f>
        <v>#N/A</v>
      </c>
      <c r="N152" s="520" t="e">
        <f ca="1">+IF(AND(ISNUMBER(OFFSET('Water Data'!$G$6,0,10*ROW('Water Data'!G146))),'Data Summary'!CC152="Yes"),OFFSET('Water Data'!$G$6,0,10*ROW('Water Data'!G146)),NA())</f>
        <v>#N/A</v>
      </c>
      <c r="O152" s="520" t="e">
        <f ca="1">+IF(AND(ISNUMBER(OFFSET('Water Data'!$G$9,0,10*ROW('Water Data'!G146))),'Data Summary'!CD152="Yes"),OFFSET('Water Data'!$G$9,0,10*ROW('Water Data'!G146)),NA())</f>
        <v>#N/A</v>
      </c>
      <c r="P152" s="520" t="e">
        <f ca="1">+IF(AND(ISNUMBER(OFFSET('Water Data'!$H$4,0,10*ROW('Water Data'!H146))),'Data Summary'!CE152="Yes"),100-OFFSET('Water Data'!$H$4,0,10*ROW('Water Data'!H146)),NA())</f>
        <v>#N/A</v>
      </c>
      <c r="Q152" s="520" t="e">
        <f ca="1">+IF(AND(ISNUMBER(OFFSET('Water Data'!$H$6,0,10*ROW('Water Data'!H146))),'Data Summary'!CF152="Yes"),OFFSET('Water Data'!$H$6,0,10*ROW('Water Data'!H146)),NA())</f>
        <v>#N/A</v>
      </c>
      <c r="R152" s="520" t="e">
        <f ca="1">+IF(AND(ISNUMBER(OFFSET('Water Data'!$H$9,0,10*ROW('Water Data'!H146))),'Data Summary'!CG152="Yes"),OFFSET('Water Data'!$H$9,0,10*ROW('Water Data'!H146)),NA())</f>
        <v>#N/A</v>
      </c>
      <c r="S152" s="520" t="e">
        <f ca="1">+IF(AND(ISNUMBER(OFFSET('Water Data'!$I$4,0,10*ROW('Water Data'!I146))),'Data Summary'!CH152="Yes"),100-OFFSET('Water Data'!$I$4,0,10*ROW('Water Data'!I146)),NA())</f>
        <v>#N/A</v>
      </c>
      <c r="T152" s="520" t="e">
        <f ca="1">+IF(AND(ISNUMBER(OFFSET('Water Data'!$I$6,0,10*ROW('Water Data'!I146))),'Data Summary'!CI152="Yes"),OFFSET('Water Data'!$I$6,0,10*ROW('Water Data'!I146)),NA())</f>
        <v>#N/A</v>
      </c>
      <c r="U152" s="520" t="e">
        <f ca="1">+IF(AND(ISNUMBER(OFFSET('Water Data'!$I$9,0,10*ROW('Water Data'!I146))),'Data Summary'!CJ152="Yes"),OFFSET('Water Data'!$I$9,0,10*ROW('Water Data'!I146)),NA())</f>
        <v>#N/A</v>
      </c>
      <c r="V152" s="521" t="e">
        <f ca="1">+IF(AND(ISNUMBER(OFFSET('Sanitation Data'!$D$4,0,10*ROW('Sanitation Data'!D146))),'Data Summary'!CK152="Yes"),100-OFFSET('Sanitation Data'!$D$4,0,10*ROW('Sanitation Data'!D146)),NA())</f>
        <v>#N/A</v>
      </c>
      <c r="W152" s="521" t="e">
        <f ca="1">+IF(AND(ISNUMBER(OFFSET('Sanitation Data'!$D$6,0,10*ROW('Sanitation Data'!D146))),'Data Summary'!CL152="Yes"),OFFSET('Sanitation Data'!$D$6,0,10*ROW('Sanitation Data'!D146)),NA())</f>
        <v>#N/A</v>
      </c>
      <c r="X152" s="521" t="e">
        <f ca="1">+IF(AND(ISNUMBER(OFFSET('Sanitation Data'!$D$10,0,10*ROW('Sanitation Data'!D146))),'Data Summary'!CM152="Yes"),OFFSET('Sanitation Data'!$D$10,0,10*ROW('Sanitation Data'!D146)),NA())</f>
        <v>#N/A</v>
      </c>
      <c r="Y152" s="521" t="e">
        <f ca="1">+IF(AND(ISNUMBER(OFFSET('Sanitation Data'!$D$11,0,10*ROW('Sanitation Data'!D146))),'Data Summary'!CN152="Yes"),OFFSET('Sanitation Data'!$D$11,0,10*ROW('Sanitation Data'!D146)),NA())</f>
        <v>#N/A</v>
      </c>
      <c r="Z152" s="521" t="e">
        <f ca="1">+IF(AND(ISNUMBER(OFFSET('Sanitation Data'!$D$12,0,10*ROW('Sanitation Data'!D146))),'Data Summary'!CO152="Yes"),OFFSET('Sanitation Data'!$D$12,0,10*ROW('Sanitation Data'!D146)),NA())</f>
        <v>#N/A</v>
      </c>
      <c r="AA152" s="521" t="e">
        <f ca="1">+IF(AND(ISNUMBER(OFFSET('Sanitation Data'!$E$4,0,10*ROW('Sanitation Data'!E146))),'Data Summary'!CP152="Yes"),100-OFFSET('Sanitation Data'!$E$4,0,10*ROW('Sanitation Data'!E146)),NA())</f>
        <v>#N/A</v>
      </c>
      <c r="AB152" s="521" t="e">
        <f ca="1">+IF(AND(ISNUMBER(OFFSET('Sanitation Data'!$E$6,0,10*ROW('Sanitation Data'!E146))),'Data Summary'!CQ152="Yes"),OFFSET('Sanitation Data'!$E$6,0,10*ROW('Sanitation Data'!E146)),NA())</f>
        <v>#N/A</v>
      </c>
      <c r="AC152" s="521" t="e">
        <f ca="1">+IF(AND(ISNUMBER(OFFSET('Sanitation Data'!$E$10,0,10*ROW('Sanitation Data'!E146))),'Data Summary'!CR152="Yes"),OFFSET('Sanitation Data'!$E$10,0,10*ROW('Sanitation Data'!E146)),NA())</f>
        <v>#N/A</v>
      </c>
      <c r="AD152" s="521" t="e">
        <f ca="1">+IF(AND(ISNUMBER(OFFSET('Sanitation Data'!$E$11,0,10*ROW('Sanitation Data'!E146))),'Data Summary'!CS152="Yes"),OFFSET('Sanitation Data'!$E$11,0,10*ROW('Sanitation Data'!E146)),NA())</f>
        <v>#N/A</v>
      </c>
      <c r="AE152" s="521" t="e">
        <f ca="1">+IF(AND(ISNUMBER(OFFSET('Sanitation Data'!$E$12,0,10*ROW('Sanitation Data'!E146))),'Data Summary'!CT152="Yes"),OFFSET('Sanitation Data'!$E$12,0,10*ROW('Sanitation Data'!E146)),NA())</f>
        <v>#N/A</v>
      </c>
      <c r="AF152" s="521" t="e">
        <f ca="1">+IF(AND(ISNUMBER(OFFSET('Sanitation Data'!$F$4,0,10*ROW('Sanitation Data'!F146))),'Data Summary'!CU152="Yes"),100-OFFSET('Sanitation Data'!$F$4,0,10*ROW('Sanitation Data'!F146)),NA())</f>
        <v>#N/A</v>
      </c>
      <c r="AG152" s="521" t="e">
        <f ca="1">+IF(AND(ISNUMBER(OFFSET('Sanitation Data'!$F$6,0,10*ROW('Sanitation Data'!F146))),'Data Summary'!CV152="Yes"),OFFSET('Sanitation Data'!$F$6,0,10*ROW('Sanitation Data'!F146)),NA())</f>
        <v>#N/A</v>
      </c>
      <c r="AH152" s="521" t="e">
        <f ca="1">+IF(AND(ISNUMBER(OFFSET('Sanitation Data'!$F$10,0,10*ROW('Sanitation Data'!F146))),'Data Summary'!CW152="Yes"),OFFSET('Sanitation Data'!$F$10,0,10*ROW('Sanitation Data'!F146)),NA())</f>
        <v>#N/A</v>
      </c>
      <c r="AI152" s="521" t="e">
        <f ca="1">+IF(AND(ISNUMBER(OFFSET('Sanitation Data'!$F$11,0,10*ROW('Sanitation Data'!F146))),'Data Summary'!CX152="Yes"),OFFSET('Sanitation Data'!$F$11,0,10*ROW('Sanitation Data'!F146)),NA())</f>
        <v>#N/A</v>
      </c>
      <c r="AJ152" s="521" t="e">
        <f ca="1">+IF(AND(ISNUMBER(OFFSET('Sanitation Data'!$F$12,0,10*ROW('Sanitation Data'!F146))),'Data Summary'!CY152="Yes"),OFFSET('Sanitation Data'!$F$12,0,10*ROW('Sanitation Data'!F146)),NA())</f>
        <v>#N/A</v>
      </c>
      <c r="AK152" s="521" t="e">
        <f ca="1">+IF(AND(ISNUMBER(OFFSET('Sanitation Data'!$G$4,0,10*ROW('Sanitation Data'!G146))),'Data Summary'!CZ152="Yes"),100-OFFSET('Sanitation Data'!$G$4,0,10*ROW('Sanitation Data'!G146)),NA())</f>
        <v>#N/A</v>
      </c>
      <c r="AL152" s="521" t="e">
        <f ca="1">+IF(AND(ISNUMBER(OFFSET('Sanitation Data'!$G$6,0,10*ROW('Sanitation Data'!G146))),'Data Summary'!DA152="Yes"),OFFSET('Sanitation Data'!$G$6,0,10*ROW('Sanitation Data'!G146)),NA())</f>
        <v>#N/A</v>
      </c>
      <c r="AM152" s="521" t="e">
        <f ca="1">+IF(AND(ISNUMBER(OFFSET('Sanitation Data'!$G$10,0,10*ROW('Sanitation Data'!G146))),'Data Summary'!DB152="Yes"),OFFSET('Sanitation Data'!$G$10,0,10*ROW('Sanitation Data'!G146)),NA())</f>
        <v>#N/A</v>
      </c>
      <c r="AN152" s="521" t="e">
        <f ca="1">+IF(AND(ISNUMBER(OFFSET('Sanitation Data'!$G$11,0,10*ROW('Sanitation Data'!G146))),'Data Summary'!DC152="Yes"),OFFSET('Sanitation Data'!$G$11,0,10*ROW('Sanitation Data'!G146)),NA())</f>
        <v>#N/A</v>
      </c>
      <c r="AO152" s="521" t="e">
        <f ca="1">+IF(AND(ISNUMBER(OFFSET('Sanitation Data'!$G$12,0,10*ROW('Sanitation Data'!G146))),'Data Summary'!DD152="Yes"),OFFSET('Sanitation Data'!$G$12,0,10*ROW('Sanitation Data'!G146)),NA())</f>
        <v>#N/A</v>
      </c>
      <c r="AP152" s="521" t="e">
        <f ca="1">+IF(AND(ISNUMBER(OFFSET('Sanitation Data'!$H$4,0,10*ROW('Sanitation Data'!H146))),'Data Summary'!DE152="Yes"),100-OFFSET('Sanitation Data'!$H$4,0,10*ROW('Sanitation Data'!H146)),NA())</f>
        <v>#N/A</v>
      </c>
      <c r="AQ152" s="521" t="e">
        <f ca="1">+IF(AND(ISNUMBER(OFFSET('Sanitation Data'!$H$6,0,10*ROW('Sanitation Data'!H146))),'Data Summary'!DF152="Yes"),OFFSET('Sanitation Data'!$H$6,0,10*ROW('Sanitation Data'!H146)),NA())</f>
        <v>#N/A</v>
      </c>
      <c r="AR152" s="521" t="e">
        <f ca="1">+IF(AND(ISNUMBER(OFFSET('Sanitation Data'!$H$10,0,10*ROW('Sanitation Data'!H146))),'Data Summary'!DG152="Yes"),OFFSET('Sanitation Data'!$H$10,0,10*ROW('Sanitation Data'!H146)),NA())</f>
        <v>#N/A</v>
      </c>
      <c r="AS152" s="521" t="e">
        <f ca="1">+IF(AND(ISNUMBER(OFFSET('Sanitation Data'!$H$11,0,10*ROW('Sanitation Data'!H146))),'Data Summary'!DH152="Yes"),OFFSET('Sanitation Data'!$H$11,0,10*ROW('Sanitation Data'!H146)),NA())</f>
        <v>#N/A</v>
      </c>
      <c r="AT152" s="521" t="e">
        <f ca="1">+IF(AND(ISNUMBER(OFFSET('Sanitation Data'!$H$12,0,10*ROW('Sanitation Data'!H146))),'Data Summary'!DI152="Yes"),OFFSET('Sanitation Data'!$H$12,0,10*ROW('Sanitation Data'!H146)),NA())</f>
        <v>#N/A</v>
      </c>
      <c r="AU152" s="521" t="e">
        <f ca="1">+IF(AND(ISNUMBER(OFFSET('Sanitation Data'!$I$4,0,10*ROW('Sanitation Data'!I146))),'Data Summary'!DJ152="Yes"),100-OFFSET('Sanitation Data'!$I$4,0,10*ROW('Sanitation Data'!I146)),NA())</f>
        <v>#N/A</v>
      </c>
      <c r="AV152" s="521" t="e">
        <f ca="1">+IF(AND(ISNUMBER(OFFSET('Sanitation Data'!$I$6,0,10*ROW('Sanitation Data'!I146))),'Data Summary'!DK152="Yes"),OFFSET('Sanitation Data'!$I$6,0,10*ROW('Sanitation Data'!I146)),NA())</f>
        <v>#N/A</v>
      </c>
      <c r="AW152" s="521" t="e">
        <f ca="1">+IF(AND(ISNUMBER(OFFSET('Sanitation Data'!$I$10,0,10*ROW('Sanitation Data'!I146))),'Data Summary'!DL152="Yes"),OFFSET('Sanitation Data'!$I$10,0,10*ROW('Sanitation Data'!I146)),NA())</f>
        <v>#N/A</v>
      </c>
      <c r="AX152" s="521" t="e">
        <f ca="1">+IF(AND(ISNUMBER(OFFSET('Sanitation Data'!$I$11,0,10*ROW('Sanitation Data'!I146))),'Data Summary'!DM152="Yes"),OFFSET('Sanitation Data'!$I$11,0,10*ROW('Sanitation Data'!I146)),NA())</f>
        <v>#N/A</v>
      </c>
      <c r="AY152" s="521" t="e">
        <f ca="1">+IF(AND(ISNUMBER(OFFSET('Sanitation Data'!$I$12,0,10*ROW('Sanitation Data'!I146))),'Data Summary'!DN152="Yes"),OFFSET('Sanitation Data'!$I$12,0,10*ROW('Sanitation Data'!I146)),NA())</f>
        <v>#N/A</v>
      </c>
      <c r="AZ152" s="522" t="e">
        <f ca="1">+IF(AND(ISNUMBER(OFFSET('Hygiene Data'!$D$5,0,10*ROW('Hygiene Data'!D146))),'Data Summary'!DO152="Yes"),OFFSET('Hygiene Data'!$D$5,0,10*ROW('Hygiene Data'!D146)),NA())</f>
        <v>#N/A</v>
      </c>
      <c r="BA152" s="522" t="e">
        <f ca="1">+IF(AND(ISNUMBER(OFFSET('Hygiene Data'!$D$7,0,10*ROW('Hygiene Data'!D146))),'Data Summary'!DP152="Yes"),OFFSET('Hygiene Data'!$D$7,0,10*ROW('Hygiene Data'!D146)),NA())</f>
        <v>#N/A</v>
      </c>
      <c r="BB152" s="522" t="e">
        <f ca="1">+IF(AND(ISNUMBER(OFFSET('Hygiene Data'!$D$9,0,10*ROW('Hygiene Data'!D146))),'Data Summary'!DQ152="Yes"),OFFSET('Hygiene Data'!$D$9,0,10*ROW('Hygiene Data'!D146)),NA())</f>
        <v>#N/A</v>
      </c>
      <c r="BC152" s="522" t="e">
        <f ca="1">+IF(AND(ISNUMBER(OFFSET('Hygiene Data'!$E$5,0,10*ROW('Hygiene Data'!E146))),'Data Summary'!DR152="Yes"),OFFSET('Hygiene Data'!$E$5,0,10*ROW('Hygiene Data'!E146)),NA())</f>
        <v>#N/A</v>
      </c>
      <c r="BD152" s="522" t="e">
        <f ca="1">+IF(AND(ISNUMBER(OFFSET('Hygiene Data'!$E$7,0,10*ROW('Hygiene Data'!E146))),'Data Summary'!DS152="Yes"),OFFSET('Hygiene Data'!$E$7,0,10*ROW('Hygiene Data'!E146)),NA())</f>
        <v>#N/A</v>
      </c>
      <c r="BE152" s="522" t="e">
        <f ca="1">+IF(AND(ISNUMBER(OFFSET('Hygiene Data'!$E$9,0,10*ROW('Hygiene Data'!E146))),'Data Summary'!DT152="Yes"),OFFSET('Hygiene Data'!$E$9,0,10*ROW('Hygiene Data'!E146)),NA())</f>
        <v>#N/A</v>
      </c>
      <c r="BF152" s="522" t="e">
        <f ca="1">+IF(AND(ISNUMBER(OFFSET('Hygiene Data'!$F$5,0,10*ROW('Hygiene Data'!F146))),'Data Summary'!DU152="Yes"),OFFSET('Hygiene Data'!$F$5,0,10*ROW('Hygiene Data'!F146)),NA())</f>
        <v>#N/A</v>
      </c>
      <c r="BG152" s="522" t="e">
        <f ca="1">+IF(AND(ISNUMBER(OFFSET('Hygiene Data'!$F$7,0,10*ROW('Hygiene Data'!F146))),'Data Summary'!DV152="Yes"),OFFSET('Hygiene Data'!$F$7,0,10*ROW('Hygiene Data'!F146)),NA())</f>
        <v>#N/A</v>
      </c>
      <c r="BH152" s="522" t="e">
        <f ca="1">+IF(AND(ISNUMBER(OFFSET('Hygiene Data'!$F$9,0,10*ROW('Hygiene Data'!F146))),'Data Summary'!DW152="Yes"),OFFSET('Hygiene Data'!$F$9,0,10*ROW('Hygiene Data'!F146)),NA())</f>
        <v>#N/A</v>
      </c>
      <c r="BI152" s="522" t="e">
        <f ca="1">+IF(AND(ISNUMBER(OFFSET('Hygiene Data'!$G$5,0,10*ROW('Hygiene Data'!G146))),'Data Summary'!DX152="Yes"),OFFSET('Hygiene Data'!$G$5,0,10*ROW('Hygiene Data'!G146)),NA())</f>
        <v>#N/A</v>
      </c>
      <c r="BJ152" s="522" t="e">
        <f ca="1">+IF(AND(ISNUMBER(OFFSET('Hygiene Data'!$G$7,0,10*ROW('Hygiene Data'!G146))),'Data Summary'!DY152="Yes"),OFFSET('Hygiene Data'!$G$7,0,10*ROW('Hygiene Data'!G146)),NA())</f>
        <v>#N/A</v>
      </c>
      <c r="BK152" s="522" t="e">
        <f ca="1">+IF(AND(ISNUMBER(OFFSET('Hygiene Data'!$G$9,0,10*ROW('Hygiene Data'!G146))),'Data Summary'!DZ152="Yes"),OFFSET('Hygiene Data'!$G$9,0,10*ROW('Hygiene Data'!G146)),NA())</f>
        <v>#N/A</v>
      </c>
      <c r="BL152" s="522" t="e">
        <f ca="1">+IF(AND(ISNUMBER(OFFSET('Hygiene Data'!$H$5,0,10*ROW('Hygiene Data'!H146))),'Data Summary'!EA152="Yes"),OFFSET('Hygiene Data'!$H$5,0,10*ROW('Hygiene Data'!H146)),NA())</f>
        <v>#N/A</v>
      </c>
      <c r="BM152" s="522" t="e">
        <f ca="1">+IF(AND(ISNUMBER(OFFSET('Hygiene Data'!$H$7,0,10*ROW('Hygiene Data'!H146))),'Data Summary'!EB152="Yes"),OFFSET('Hygiene Data'!$H$7,0,10*ROW('Hygiene Data'!H146)),NA())</f>
        <v>#N/A</v>
      </c>
      <c r="BN152" s="522" t="e">
        <f ca="1">+IF(AND(ISNUMBER(OFFSET('Hygiene Data'!$H$9,0,10*ROW('Hygiene Data'!H146))),'Data Summary'!EC152="Yes"),OFFSET('Hygiene Data'!$H$9,0,10*ROW('Hygiene Data'!H146)),NA())</f>
        <v>#N/A</v>
      </c>
      <c r="BO152" s="522" t="e">
        <f ca="1">+IF(AND(ISNUMBER(OFFSET('Hygiene Data'!$I$5,0,10*ROW('Hygiene Data'!I146))),'Data Summary'!ED152="Yes"),OFFSET('Hygiene Data'!$I$5,0,10*ROW('Hygiene Data'!I146)),NA())</f>
        <v>#N/A</v>
      </c>
      <c r="BP152" s="522" t="e">
        <f ca="1">+IF(AND(ISNUMBER(OFFSET('Hygiene Data'!$I$7,0,10*ROW('Hygiene Data'!I146))),'Data Summary'!EE152="Yes"),OFFSET('Hygiene Data'!$I$7,0,10*ROW('Hygiene Data'!I146)),NA())</f>
        <v>#N/A</v>
      </c>
      <c r="BQ152" s="522" t="e">
        <f ca="1">+IF(AND(ISNUMBER(OFFSET('Hygiene Data'!$I$9,0,10*ROW('Hygiene Data'!I146))),'Data Summary'!EF152="Yes"),OFFSET('Hygiene Data'!$I$9,0,10*ROW('Hygiene Data'!I146)),NA())</f>
        <v>#N/A</v>
      </c>
    </row>
    <row r="153" spans="1:69" x14ac:dyDescent="0.25">
      <c r="A153" s="518" t="e">
        <f ca="1">+RIGHT('Data Summary'!A153,LEN('Data Summary'!A153)-9)</f>
        <v>#VALUE!</v>
      </c>
      <c r="B153" s="492" t="str">
        <f ca="1">+IF(ISTEXT('Data Summary'!B153),'Data Summary'!B153,"")</f>
        <v/>
      </c>
      <c r="C153" s="519" t="e">
        <f ca="1">+VALUE('Data Summary'!C153)</f>
        <v>#VALUE!</v>
      </c>
      <c r="D153" s="520" t="e">
        <f ca="1">+IF(AND(ISNUMBER(OFFSET('Water Data'!$D$4,0,10*ROW('Water Data'!D147))),'Data Summary'!BS153="Yes"),100-OFFSET('Water Data'!$D$4,0,10*ROW('Water Data'!D147)),NA())</f>
        <v>#N/A</v>
      </c>
      <c r="E153" s="520" t="e">
        <f ca="1">+IF(AND(ISNUMBER(OFFSET('Water Data'!$D$6,0,10*ROW('Water Data'!D147))),'Data Summary'!BT153="Yes"),OFFSET('Water Data'!$D$6,0,10*ROW('Water Data'!D147)),NA())</f>
        <v>#N/A</v>
      </c>
      <c r="F153" s="520" t="e">
        <f ca="1">+IF(AND(ISNUMBER(OFFSET('Water Data'!$D$9,0,10*ROW('Water Data'!D147))),'Data Summary'!BU153="Yes"),OFFSET('Water Data'!$D$9,0,10*ROW('Water Data'!D147)),NA())</f>
        <v>#N/A</v>
      </c>
      <c r="G153" s="520" t="e">
        <f ca="1">+IF(AND(ISNUMBER(OFFSET('Water Data'!$E$4,0,10*ROW('Water Data'!E147))),'Data Summary'!BV153="Yes"),100-OFFSET('Water Data'!$E$4,0,10*ROW('Water Data'!E147)),NA())</f>
        <v>#N/A</v>
      </c>
      <c r="H153" s="520" t="e">
        <f ca="1">+IF(AND(ISNUMBER(OFFSET('Water Data'!$E$6,0,10*ROW('Water Data'!E147))),'Data Summary'!BW153="Yes"),OFFSET('Water Data'!$E$6,0,10*ROW('Water Data'!E147)),NA())</f>
        <v>#N/A</v>
      </c>
      <c r="I153" s="520" t="e">
        <f ca="1">+IF(AND(ISNUMBER(OFFSET('Water Data'!$E$9,0,10*ROW('Water Data'!E147))),'Data Summary'!BX153="Yes"),OFFSET('Water Data'!$E$9,0,10*ROW('Water Data'!E147)),NA())</f>
        <v>#N/A</v>
      </c>
      <c r="J153" s="520" t="e">
        <f ca="1">+IF(AND(ISNUMBER(OFFSET('Water Data'!$F$4,0,10*ROW('Water Data'!F147))),'Data Summary'!BY153="Yes"),100-OFFSET('Water Data'!$F$4,0,10*ROW('Water Data'!F147)),NA())</f>
        <v>#N/A</v>
      </c>
      <c r="K153" s="520" t="e">
        <f ca="1">+IF(AND(ISNUMBER(OFFSET('Water Data'!$F$6,0,10*ROW('Water Data'!F147))),'Data Summary'!BZ153="Yes"),OFFSET('Water Data'!$F$6,0,10*ROW('Water Data'!F147)),NA())</f>
        <v>#N/A</v>
      </c>
      <c r="L153" s="520" t="e">
        <f ca="1">+IF(AND(ISNUMBER(OFFSET('Water Data'!$F$9,0,10*ROW('Water Data'!F147))),'Data Summary'!CA153="Yes"),OFFSET('Water Data'!$F$9,0,10*ROW('Water Data'!F147)),NA())</f>
        <v>#N/A</v>
      </c>
      <c r="M153" s="520" t="e">
        <f ca="1">+IF(AND(ISNUMBER(OFFSET('Water Data'!$G$4,0,10*ROW('Water Data'!G147))),'Data Summary'!CB153="Yes"),100-OFFSET('Water Data'!$G$4,0,10*ROW('Water Data'!G147)),NA())</f>
        <v>#N/A</v>
      </c>
      <c r="N153" s="520" t="e">
        <f ca="1">+IF(AND(ISNUMBER(OFFSET('Water Data'!$G$6,0,10*ROW('Water Data'!G147))),'Data Summary'!CC153="Yes"),OFFSET('Water Data'!$G$6,0,10*ROW('Water Data'!G147)),NA())</f>
        <v>#N/A</v>
      </c>
      <c r="O153" s="520" t="e">
        <f ca="1">+IF(AND(ISNUMBER(OFFSET('Water Data'!$G$9,0,10*ROW('Water Data'!G147))),'Data Summary'!CD153="Yes"),OFFSET('Water Data'!$G$9,0,10*ROW('Water Data'!G147)),NA())</f>
        <v>#N/A</v>
      </c>
      <c r="P153" s="520" t="e">
        <f ca="1">+IF(AND(ISNUMBER(OFFSET('Water Data'!$H$4,0,10*ROW('Water Data'!H147))),'Data Summary'!CE153="Yes"),100-OFFSET('Water Data'!$H$4,0,10*ROW('Water Data'!H147)),NA())</f>
        <v>#N/A</v>
      </c>
      <c r="Q153" s="520" t="e">
        <f ca="1">+IF(AND(ISNUMBER(OFFSET('Water Data'!$H$6,0,10*ROW('Water Data'!H147))),'Data Summary'!CF153="Yes"),OFFSET('Water Data'!$H$6,0,10*ROW('Water Data'!H147)),NA())</f>
        <v>#N/A</v>
      </c>
      <c r="R153" s="520" t="e">
        <f ca="1">+IF(AND(ISNUMBER(OFFSET('Water Data'!$H$9,0,10*ROW('Water Data'!H147))),'Data Summary'!CG153="Yes"),OFFSET('Water Data'!$H$9,0,10*ROW('Water Data'!H147)),NA())</f>
        <v>#N/A</v>
      </c>
      <c r="S153" s="520" t="e">
        <f ca="1">+IF(AND(ISNUMBER(OFFSET('Water Data'!$I$4,0,10*ROW('Water Data'!I147))),'Data Summary'!CH153="Yes"),100-OFFSET('Water Data'!$I$4,0,10*ROW('Water Data'!I147)),NA())</f>
        <v>#N/A</v>
      </c>
      <c r="T153" s="520" t="e">
        <f ca="1">+IF(AND(ISNUMBER(OFFSET('Water Data'!$I$6,0,10*ROW('Water Data'!I147))),'Data Summary'!CI153="Yes"),OFFSET('Water Data'!$I$6,0,10*ROW('Water Data'!I147)),NA())</f>
        <v>#N/A</v>
      </c>
      <c r="U153" s="520" t="e">
        <f ca="1">+IF(AND(ISNUMBER(OFFSET('Water Data'!$I$9,0,10*ROW('Water Data'!I147))),'Data Summary'!CJ153="Yes"),OFFSET('Water Data'!$I$9,0,10*ROW('Water Data'!I147)),NA())</f>
        <v>#N/A</v>
      </c>
      <c r="V153" s="521" t="e">
        <f ca="1">+IF(AND(ISNUMBER(OFFSET('Sanitation Data'!$D$4,0,10*ROW('Sanitation Data'!D147))),'Data Summary'!CK153="Yes"),100-OFFSET('Sanitation Data'!$D$4,0,10*ROW('Sanitation Data'!D147)),NA())</f>
        <v>#N/A</v>
      </c>
      <c r="W153" s="521" t="e">
        <f ca="1">+IF(AND(ISNUMBER(OFFSET('Sanitation Data'!$D$6,0,10*ROW('Sanitation Data'!D147))),'Data Summary'!CL153="Yes"),OFFSET('Sanitation Data'!$D$6,0,10*ROW('Sanitation Data'!D147)),NA())</f>
        <v>#N/A</v>
      </c>
      <c r="X153" s="521" t="e">
        <f ca="1">+IF(AND(ISNUMBER(OFFSET('Sanitation Data'!$D$10,0,10*ROW('Sanitation Data'!D147))),'Data Summary'!CM153="Yes"),OFFSET('Sanitation Data'!$D$10,0,10*ROW('Sanitation Data'!D147)),NA())</f>
        <v>#N/A</v>
      </c>
      <c r="Y153" s="521" t="e">
        <f ca="1">+IF(AND(ISNUMBER(OFFSET('Sanitation Data'!$D$11,0,10*ROW('Sanitation Data'!D147))),'Data Summary'!CN153="Yes"),OFFSET('Sanitation Data'!$D$11,0,10*ROW('Sanitation Data'!D147)),NA())</f>
        <v>#N/A</v>
      </c>
      <c r="Z153" s="521" t="e">
        <f ca="1">+IF(AND(ISNUMBER(OFFSET('Sanitation Data'!$D$12,0,10*ROW('Sanitation Data'!D147))),'Data Summary'!CO153="Yes"),OFFSET('Sanitation Data'!$D$12,0,10*ROW('Sanitation Data'!D147)),NA())</f>
        <v>#N/A</v>
      </c>
      <c r="AA153" s="521" t="e">
        <f ca="1">+IF(AND(ISNUMBER(OFFSET('Sanitation Data'!$E$4,0,10*ROW('Sanitation Data'!E147))),'Data Summary'!CP153="Yes"),100-OFFSET('Sanitation Data'!$E$4,0,10*ROW('Sanitation Data'!E147)),NA())</f>
        <v>#N/A</v>
      </c>
      <c r="AB153" s="521" t="e">
        <f ca="1">+IF(AND(ISNUMBER(OFFSET('Sanitation Data'!$E$6,0,10*ROW('Sanitation Data'!E147))),'Data Summary'!CQ153="Yes"),OFFSET('Sanitation Data'!$E$6,0,10*ROW('Sanitation Data'!E147)),NA())</f>
        <v>#N/A</v>
      </c>
      <c r="AC153" s="521" t="e">
        <f ca="1">+IF(AND(ISNUMBER(OFFSET('Sanitation Data'!$E$10,0,10*ROW('Sanitation Data'!E147))),'Data Summary'!CR153="Yes"),OFFSET('Sanitation Data'!$E$10,0,10*ROW('Sanitation Data'!E147)),NA())</f>
        <v>#N/A</v>
      </c>
      <c r="AD153" s="521" t="e">
        <f ca="1">+IF(AND(ISNUMBER(OFFSET('Sanitation Data'!$E$11,0,10*ROW('Sanitation Data'!E147))),'Data Summary'!CS153="Yes"),OFFSET('Sanitation Data'!$E$11,0,10*ROW('Sanitation Data'!E147)),NA())</f>
        <v>#N/A</v>
      </c>
      <c r="AE153" s="521" t="e">
        <f ca="1">+IF(AND(ISNUMBER(OFFSET('Sanitation Data'!$E$12,0,10*ROW('Sanitation Data'!E147))),'Data Summary'!CT153="Yes"),OFFSET('Sanitation Data'!$E$12,0,10*ROW('Sanitation Data'!E147)),NA())</f>
        <v>#N/A</v>
      </c>
      <c r="AF153" s="521" t="e">
        <f ca="1">+IF(AND(ISNUMBER(OFFSET('Sanitation Data'!$F$4,0,10*ROW('Sanitation Data'!F147))),'Data Summary'!CU153="Yes"),100-OFFSET('Sanitation Data'!$F$4,0,10*ROW('Sanitation Data'!F147)),NA())</f>
        <v>#N/A</v>
      </c>
      <c r="AG153" s="521" t="e">
        <f ca="1">+IF(AND(ISNUMBER(OFFSET('Sanitation Data'!$F$6,0,10*ROW('Sanitation Data'!F147))),'Data Summary'!CV153="Yes"),OFFSET('Sanitation Data'!$F$6,0,10*ROW('Sanitation Data'!F147)),NA())</f>
        <v>#N/A</v>
      </c>
      <c r="AH153" s="521" t="e">
        <f ca="1">+IF(AND(ISNUMBER(OFFSET('Sanitation Data'!$F$10,0,10*ROW('Sanitation Data'!F147))),'Data Summary'!CW153="Yes"),OFFSET('Sanitation Data'!$F$10,0,10*ROW('Sanitation Data'!F147)),NA())</f>
        <v>#N/A</v>
      </c>
      <c r="AI153" s="521" t="e">
        <f ca="1">+IF(AND(ISNUMBER(OFFSET('Sanitation Data'!$F$11,0,10*ROW('Sanitation Data'!F147))),'Data Summary'!CX153="Yes"),OFFSET('Sanitation Data'!$F$11,0,10*ROW('Sanitation Data'!F147)),NA())</f>
        <v>#N/A</v>
      </c>
      <c r="AJ153" s="521" t="e">
        <f ca="1">+IF(AND(ISNUMBER(OFFSET('Sanitation Data'!$F$12,0,10*ROW('Sanitation Data'!F147))),'Data Summary'!CY153="Yes"),OFFSET('Sanitation Data'!$F$12,0,10*ROW('Sanitation Data'!F147)),NA())</f>
        <v>#N/A</v>
      </c>
      <c r="AK153" s="521" t="e">
        <f ca="1">+IF(AND(ISNUMBER(OFFSET('Sanitation Data'!$G$4,0,10*ROW('Sanitation Data'!G147))),'Data Summary'!CZ153="Yes"),100-OFFSET('Sanitation Data'!$G$4,0,10*ROW('Sanitation Data'!G147)),NA())</f>
        <v>#N/A</v>
      </c>
      <c r="AL153" s="521" t="e">
        <f ca="1">+IF(AND(ISNUMBER(OFFSET('Sanitation Data'!$G$6,0,10*ROW('Sanitation Data'!G147))),'Data Summary'!DA153="Yes"),OFFSET('Sanitation Data'!$G$6,0,10*ROW('Sanitation Data'!G147)),NA())</f>
        <v>#N/A</v>
      </c>
      <c r="AM153" s="521" t="e">
        <f ca="1">+IF(AND(ISNUMBER(OFFSET('Sanitation Data'!$G$10,0,10*ROW('Sanitation Data'!G147))),'Data Summary'!DB153="Yes"),OFFSET('Sanitation Data'!$G$10,0,10*ROW('Sanitation Data'!G147)),NA())</f>
        <v>#N/A</v>
      </c>
      <c r="AN153" s="521" t="e">
        <f ca="1">+IF(AND(ISNUMBER(OFFSET('Sanitation Data'!$G$11,0,10*ROW('Sanitation Data'!G147))),'Data Summary'!DC153="Yes"),OFFSET('Sanitation Data'!$G$11,0,10*ROW('Sanitation Data'!G147)),NA())</f>
        <v>#N/A</v>
      </c>
      <c r="AO153" s="521" t="e">
        <f ca="1">+IF(AND(ISNUMBER(OFFSET('Sanitation Data'!$G$12,0,10*ROW('Sanitation Data'!G147))),'Data Summary'!DD153="Yes"),OFFSET('Sanitation Data'!$G$12,0,10*ROW('Sanitation Data'!G147)),NA())</f>
        <v>#N/A</v>
      </c>
      <c r="AP153" s="521" t="e">
        <f ca="1">+IF(AND(ISNUMBER(OFFSET('Sanitation Data'!$H$4,0,10*ROW('Sanitation Data'!H147))),'Data Summary'!DE153="Yes"),100-OFFSET('Sanitation Data'!$H$4,0,10*ROW('Sanitation Data'!H147)),NA())</f>
        <v>#N/A</v>
      </c>
      <c r="AQ153" s="521" t="e">
        <f ca="1">+IF(AND(ISNUMBER(OFFSET('Sanitation Data'!$H$6,0,10*ROW('Sanitation Data'!H147))),'Data Summary'!DF153="Yes"),OFFSET('Sanitation Data'!$H$6,0,10*ROW('Sanitation Data'!H147)),NA())</f>
        <v>#N/A</v>
      </c>
      <c r="AR153" s="521" t="e">
        <f ca="1">+IF(AND(ISNUMBER(OFFSET('Sanitation Data'!$H$10,0,10*ROW('Sanitation Data'!H147))),'Data Summary'!DG153="Yes"),OFFSET('Sanitation Data'!$H$10,0,10*ROW('Sanitation Data'!H147)),NA())</f>
        <v>#N/A</v>
      </c>
      <c r="AS153" s="521" t="e">
        <f ca="1">+IF(AND(ISNUMBER(OFFSET('Sanitation Data'!$H$11,0,10*ROW('Sanitation Data'!H147))),'Data Summary'!DH153="Yes"),OFFSET('Sanitation Data'!$H$11,0,10*ROW('Sanitation Data'!H147)),NA())</f>
        <v>#N/A</v>
      </c>
      <c r="AT153" s="521" t="e">
        <f ca="1">+IF(AND(ISNUMBER(OFFSET('Sanitation Data'!$H$12,0,10*ROW('Sanitation Data'!H147))),'Data Summary'!DI153="Yes"),OFFSET('Sanitation Data'!$H$12,0,10*ROW('Sanitation Data'!H147)),NA())</f>
        <v>#N/A</v>
      </c>
      <c r="AU153" s="521" t="e">
        <f ca="1">+IF(AND(ISNUMBER(OFFSET('Sanitation Data'!$I$4,0,10*ROW('Sanitation Data'!I147))),'Data Summary'!DJ153="Yes"),100-OFFSET('Sanitation Data'!$I$4,0,10*ROW('Sanitation Data'!I147)),NA())</f>
        <v>#N/A</v>
      </c>
      <c r="AV153" s="521" t="e">
        <f ca="1">+IF(AND(ISNUMBER(OFFSET('Sanitation Data'!$I$6,0,10*ROW('Sanitation Data'!I147))),'Data Summary'!DK153="Yes"),OFFSET('Sanitation Data'!$I$6,0,10*ROW('Sanitation Data'!I147)),NA())</f>
        <v>#N/A</v>
      </c>
      <c r="AW153" s="521" t="e">
        <f ca="1">+IF(AND(ISNUMBER(OFFSET('Sanitation Data'!$I$10,0,10*ROW('Sanitation Data'!I147))),'Data Summary'!DL153="Yes"),OFFSET('Sanitation Data'!$I$10,0,10*ROW('Sanitation Data'!I147)),NA())</f>
        <v>#N/A</v>
      </c>
      <c r="AX153" s="521" t="e">
        <f ca="1">+IF(AND(ISNUMBER(OFFSET('Sanitation Data'!$I$11,0,10*ROW('Sanitation Data'!I147))),'Data Summary'!DM153="Yes"),OFFSET('Sanitation Data'!$I$11,0,10*ROW('Sanitation Data'!I147)),NA())</f>
        <v>#N/A</v>
      </c>
      <c r="AY153" s="521" t="e">
        <f ca="1">+IF(AND(ISNUMBER(OFFSET('Sanitation Data'!$I$12,0,10*ROW('Sanitation Data'!I147))),'Data Summary'!DN153="Yes"),OFFSET('Sanitation Data'!$I$12,0,10*ROW('Sanitation Data'!I147)),NA())</f>
        <v>#N/A</v>
      </c>
      <c r="AZ153" s="522" t="e">
        <f ca="1">+IF(AND(ISNUMBER(OFFSET('Hygiene Data'!$D$5,0,10*ROW('Hygiene Data'!D147))),'Data Summary'!DO153="Yes"),OFFSET('Hygiene Data'!$D$5,0,10*ROW('Hygiene Data'!D147)),NA())</f>
        <v>#N/A</v>
      </c>
      <c r="BA153" s="522" t="e">
        <f ca="1">+IF(AND(ISNUMBER(OFFSET('Hygiene Data'!$D$7,0,10*ROW('Hygiene Data'!D147))),'Data Summary'!DP153="Yes"),OFFSET('Hygiene Data'!$D$7,0,10*ROW('Hygiene Data'!D147)),NA())</f>
        <v>#N/A</v>
      </c>
      <c r="BB153" s="522" t="e">
        <f ca="1">+IF(AND(ISNUMBER(OFFSET('Hygiene Data'!$D$9,0,10*ROW('Hygiene Data'!D147))),'Data Summary'!DQ153="Yes"),OFFSET('Hygiene Data'!$D$9,0,10*ROW('Hygiene Data'!D147)),NA())</f>
        <v>#N/A</v>
      </c>
      <c r="BC153" s="522" t="e">
        <f ca="1">+IF(AND(ISNUMBER(OFFSET('Hygiene Data'!$E$5,0,10*ROW('Hygiene Data'!E147))),'Data Summary'!DR153="Yes"),OFFSET('Hygiene Data'!$E$5,0,10*ROW('Hygiene Data'!E147)),NA())</f>
        <v>#N/A</v>
      </c>
      <c r="BD153" s="522" t="e">
        <f ca="1">+IF(AND(ISNUMBER(OFFSET('Hygiene Data'!$E$7,0,10*ROW('Hygiene Data'!E147))),'Data Summary'!DS153="Yes"),OFFSET('Hygiene Data'!$E$7,0,10*ROW('Hygiene Data'!E147)),NA())</f>
        <v>#N/A</v>
      </c>
      <c r="BE153" s="522" t="e">
        <f ca="1">+IF(AND(ISNUMBER(OFFSET('Hygiene Data'!$E$9,0,10*ROW('Hygiene Data'!E147))),'Data Summary'!DT153="Yes"),OFFSET('Hygiene Data'!$E$9,0,10*ROW('Hygiene Data'!E147)),NA())</f>
        <v>#N/A</v>
      </c>
      <c r="BF153" s="522" t="e">
        <f ca="1">+IF(AND(ISNUMBER(OFFSET('Hygiene Data'!$F$5,0,10*ROW('Hygiene Data'!F147))),'Data Summary'!DU153="Yes"),OFFSET('Hygiene Data'!$F$5,0,10*ROW('Hygiene Data'!F147)),NA())</f>
        <v>#N/A</v>
      </c>
      <c r="BG153" s="522" t="e">
        <f ca="1">+IF(AND(ISNUMBER(OFFSET('Hygiene Data'!$F$7,0,10*ROW('Hygiene Data'!F147))),'Data Summary'!DV153="Yes"),OFFSET('Hygiene Data'!$F$7,0,10*ROW('Hygiene Data'!F147)),NA())</f>
        <v>#N/A</v>
      </c>
      <c r="BH153" s="522" t="e">
        <f ca="1">+IF(AND(ISNUMBER(OFFSET('Hygiene Data'!$F$9,0,10*ROW('Hygiene Data'!F147))),'Data Summary'!DW153="Yes"),OFFSET('Hygiene Data'!$F$9,0,10*ROW('Hygiene Data'!F147)),NA())</f>
        <v>#N/A</v>
      </c>
      <c r="BI153" s="522" t="e">
        <f ca="1">+IF(AND(ISNUMBER(OFFSET('Hygiene Data'!$G$5,0,10*ROW('Hygiene Data'!G147))),'Data Summary'!DX153="Yes"),OFFSET('Hygiene Data'!$G$5,0,10*ROW('Hygiene Data'!G147)),NA())</f>
        <v>#N/A</v>
      </c>
      <c r="BJ153" s="522" t="e">
        <f ca="1">+IF(AND(ISNUMBER(OFFSET('Hygiene Data'!$G$7,0,10*ROW('Hygiene Data'!G147))),'Data Summary'!DY153="Yes"),OFFSET('Hygiene Data'!$G$7,0,10*ROW('Hygiene Data'!G147)),NA())</f>
        <v>#N/A</v>
      </c>
      <c r="BK153" s="522" t="e">
        <f ca="1">+IF(AND(ISNUMBER(OFFSET('Hygiene Data'!$G$9,0,10*ROW('Hygiene Data'!G147))),'Data Summary'!DZ153="Yes"),OFFSET('Hygiene Data'!$G$9,0,10*ROW('Hygiene Data'!G147)),NA())</f>
        <v>#N/A</v>
      </c>
      <c r="BL153" s="522" t="e">
        <f ca="1">+IF(AND(ISNUMBER(OFFSET('Hygiene Data'!$H$5,0,10*ROW('Hygiene Data'!H147))),'Data Summary'!EA153="Yes"),OFFSET('Hygiene Data'!$H$5,0,10*ROW('Hygiene Data'!H147)),NA())</f>
        <v>#N/A</v>
      </c>
      <c r="BM153" s="522" t="e">
        <f ca="1">+IF(AND(ISNUMBER(OFFSET('Hygiene Data'!$H$7,0,10*ROW('Hygiene Data'!H147))),'Data Summary'!EB153="Yes"),OFFSET('Hygiene Data'!$H$7,0,10*ROW('Hygiene Data'!H147)),NA())</f>
        <v>#N/A</v>
      </c>
      <c r="BN153" s="522" t="e">
        <f ca="1">+IF(AND(ISNUMBER(OFFSET('Hygiene Data'!$H$9,0,10*ROW('Hygiene Data'!H147))),'Data Summary'!EC153="Yes"),OFFSET('Hygiene Data'!$H$9,0,10*ROW('Hygiene Data'!H147)),NA())</f>
        <v>#N/A</v>
      </c>
      <c r="BO153" s="522" t="e">
        <f ca="1">+IF(AND(ISNUMBER(OFFSET('Hygiene Data'!$I$5,0,10*ROW('Hygiene Data'!I147))),'Data Summary'!ED153="Yes"),OFFSET('Hygiene Data'!$I$5,0,10*ROW('Hygiene Data'!I147)),NA())</f>
        <v>#N/A</v>
      </c>
      <c r="BP153" s="522" t="e">
        <f ca="1">+IF(AND(ISNUMBER(OFFSET('Hygiene Data'!$I$7,0,10*ROW('Hygiene Data'!I147))),'Data Summary'!EE153="Yes"),OFFSET('Hygiene Data'!$I$7,0,10*ROW('Hygiene Data'!I147)),NA())</f>
        <v>#N/A</v>
      </c>
      <c r="BQ153" s="522" t="e">
        <f ca="1">+IF(AND(ISNUMBER(OFFSET('Hygiene Data'!$I$9,0,10*ROW('Hygiene Data'!I147))),'Data Summary'!EF153="Yes"),OFFSET('Hygiene Data'!$I$9,0,10*ROW('Hygiene Data'!I147)),NA())</f>
        <v>#N/A</v>
      </c>
    </row>
    <row r="154" spans="1:69" x14ac:dyDescent="0.25">
      <c r="A154" s="518" t="e">
        <f ca="1">+RIGHT('Data Summary'!A154,LEN('Data Summary'!A154)-9)</f>
        <v>#VALUE!</v>
      </c>
      <c r="B154" s="492" t="str">
        <f ca="1">+IF(ISTEXT('Data Summary'!B154),'Data Summary'!B154,"")</f>
        <v/>
      </c>
      <c r="C154" s="519" t="e">
        <f ca="1">+VALUE('Data Summary'!C154)</f>
        <v>#VALUE!</v>
      </c>
      <c r="D154" s="520" t="e">
        <f ca="1">+IF(AND(ISNUMBER(OFFSET('Water Data'!$D$4,0,10*ROW('Water Data'!D148))),'Data Summary'!BS154="Yes"),100-OFFSET('Water Data'!$D$4,0,10*ROW('Water Data'!D148)),NA())</f>
        <v>#N/A</v>
      </c>
      <c r="E154" s="520" t="e">
        <f ca="1">+IF(AND(ISNUMBER(OFFSET('Water Data'!$D$6,0,10*ROW('Water Data'!D148))),'Data Summary'!BT154="Yes"),OFFSET('Water Data'!$D$6,0,10*ROW('Water Data'!D148)),NA())</f>
        <v>#N/A</v>
      </c>
      <c r="F154" s="520" t="e">
        <f ca="1">+IF(AND(ISNUMBER(OFFSET('Water Data'!$D$9,0,10*ROW('Water Data'!D148))),'Data Summary'!BU154="Yes"),OFFSET('Water Data'!$D$9,0,10*ROW('Water Data'!D148)),NA())</f>
        <v>#N/A</v>
      </c>
      <c r="G154" s="520" t="e">
        <f ca="1">+IF(AND(ISNUMBER(OFFSET('Water Data'!$E$4,0,10*ROW('Water Data'!E148))),'Data Summary'!BV154="Yes"),100-OFFSET('Water Data'!$E$4,0,10*ROW('Water Data'!E148)),NA())</f>
        <v>#N/A</v>
      </c>
      <c r="H154" s="520" t="e">
        <f ca="1">+IF(AND(ISNUMBER(OFFSET('Water Data'!$E$6,0,10*ROW('Water Data'!E148))),'Data Summary'!BW154="Yes"),OFFSET('Water Data'!$E$6,0,10*ROW('Water Data'!E148)),NA())</f>
        <v>#N/A</v>
      </c>
      <c r="I154" s="520" t="e">
        <f ca="1">+IF(AND(ISNUMBER(OFFSET('Water Data'!$E$9,0,10*ROW('Water Data'!E148))),'Data Summary'!BX154="Yes"),OFFSET('Water Data'!$E$9,0,10*ROW('Water Data'!E148)),NA())</f>
        <v>#N/A</v>
      </c>
      <c r="J154" s="520" t="e">
        <f ca="1">+IF(AND(ISNUMBER(OFFSET('Water Data'!$F$4,0,10*ROW('Water Data'!F148))),'Data Summary'!BY154="Yes"),100-OFFSET('Water Data'!$F$4,0,10*ROW('Water Data'!F148)),NA())</f>
        <v>#N/A</v>
      </c>
      <c r="K154" s="520" t="e">
        <f ca="1">+IF(AND(ISNUMBER(OFFSET('Water Data'!$F$6,0,10*ROW('Water Data'!F148))),'Data Summary'!BZ154="Yes"),OFFSET('Water Data'!$F$6,0,10*ROW('Water Data'!F148)),NA())</f>
        <v>#N/A</v>
      </c>
      <c r="L154" s="520" t="e">
        <f ca="1">+IF(AND(ISNUMBER(OFFSET('Water Data'!$F$9,0,10*ROW('Water Data'!F148))),'Data Summary'!CA154="Yes"),OFFSET('Water Data'!$F$9,0,10*ROW('Water Data'!F148)),NA())</f>
        <v>#N/A</v>
      </c>
      <c r="M154" s="520" t="e">
        <f ca="1">+IF(AND(ISNUMBER(OFFSET('Water Data'!$G$4,0,10*ROW('Water Data'!G148))),'Data Summary'!CB154="Yes"),100-OFFSET('Water Data'!$G$4,0,10*ROW('Water Data'!G148)),NA())</f>
        <v>#N/A</v>
      </c>
      <c r="N154" s="520" t="e">
        <f ca="1">+IF(AND(ISNUMBER(OFFSET('Water Data'!$G$6,0,10*ROW('Water Data'!G148))),'Data Summary'!CC154="Yes"),OFFSET('Water Data'!$G$6,0,10*ROW('Water Data'!G148)),NA())</f>
        <v>#N/A</v>
      </c>
      <c r="O154" s="520" t="e">
        <f ca="1">+IF(AND(ISNUMBER(OFFSET('Water Data'!$G$9,0,10*ROW('Water Data'!G148))),'Data Summary'!CD154="Yes"),OFFSET('Water Data'!$G$9,0,10*ROW('Water Data'!G148)),NA())</f>
        <v>#N/A</v>
      </c>
      <c r="P154" s="520" t="e">
        <f ca="1">+IF(AND(ISNUMBER(OFFSET('Water Data'!$H$4,0,10*ROW('Water Data'!H148))),'Data Summary'!CE154="Yes"),100-OFFSET('Water Data'!$H$4,0,10*ROW('Water Data'!H148)),NA())</f>
        <v>#N/A</v>
      </c>
      <c r="Q154" s="520" t="e">
        <f ca="1">+IF(AND(ISNUMBER(OFFSET('Water Data'!$H$6,0,10*ROW('Water Data'!H148))),'Data Summary'!CF154="Yes"),OFFSET('Water Data'!$H$6,0,10*ROW('Water Data'!H148)),NA())</f>
        <v>#N/A</v>
      </c>
      <c r="R154" s="520" t="e">
        <f ca="1">+IF(AND(ISNUMBER(OFFSET('Water Data'!$H$9,0,10*ROW('Water Data'!H148))),'Data Summary'!CG154="Yes"),OFFSET('Water Data'!$H$9,0,10*ROW('Water Data'!H148)),NA())</f>
        <v>#N/A</v>
      </c>
      <c r="S154" s="520" t="e">
        <f ca="1">+IF(AND(ISNUMBER(OFFSET('Water Data'!$I$4,0,10*ROW('Water Data'!I148))),'Data Summary'!CH154="Yes"),100-OFFSET('Water Data'!$I$4,0,10*ROW('Water Data'!I148)),NA())</f>
        <v>#N/A</v>
      </c>
      <c r="T154" s="520" t="e">
        <f ca="1">+IF(AND(ISNUMBER(OFFSET('Water Data'!$I$6,0,10*ROW('Water Data'!I148))),'Data Summary'!CI154="Yes"),OFFSET('Water Data'!$I$6,0,10*ROW('Water Data'!I148)),NA())</f>
        <v>#N/A</v>
      </c>
      <c r="U154" s="520" t="e">
        <f ca="1">+IF(AND(ISNUMBER(OFFSET('Water Data'!$I$9,0,10*ROW('Water Data'!I148))),'Data Summary'!CJ154="Yes"),OFFSET('Water Data'!$I$9,0,10*ROW('Water Data'!I148)),NA())</f>
        <v>#N/A</v>
      </c>
      <c r="V154" s="521" t="e">
        <f ca="1">+IF(AND(ISNUMBER(OFFSET('Sanitation Data'!$D$4,0,10*ROW('Sanitation Data'!D148))),'Data Summary'!CK154="Yes"),100-OFFSET('Sanitation Data'!$D$4,0,10*ROW('Sanitation Data'!D148)),NA())</f>
        <v>#N/A</v>
      </c>
      <c r="W154" s="521" t="e">
        <f ca="1">+IF(AND(ISNUMBER(OFFSET('Sanitation Data'!$D$6,0,10*ROW('Sanitation Data'!D148))),'Data Summary'!CL154="Yes"),OFFSET('Sanitation Data'!$D$6,0,10*ROW('Sanitation Data'!D148)),NA())</f>
        <v>#N/A</v>
      </c>
      <c r="X154" s="521" t="e">
        <f ca="1">+IF(AND(ISNUMBER(OFFSET('Sanitation Data'!$D$10,0,10*ROW('Sanitation Data'!D148))),'Data Summary'!CM154="Yes"),OFFSET('Sanitation Data'!$D$10,0,10*ROW('Sanitation Data'!D148)),NA())</f>
        <v>#N/A</v>
      </c>
      <c r="Y154" s="521" t="e">
        <f ca="1">+IF(AND(ISNUMBER(OFFSET('Sanitation Data'!$D$11,0,10*ROW('Sanitation Data'!D148))),'Data Summary'!CN154="Yes"),OFFSET('Sanitation Data'!$D$11,0,10*ROW('Sanitation Data'!D148)),NA())</f>
        <v>#N/A</v>
      </c>
      <c r="Z154" s="521" t="e">
        <f ca="1">+IF(AND(ISNUMBER(OFFSET('Sanitation Data'!$D$12,0,10*ROW('Sanitation Data'!D148))),'Data Summary'!CO154="Yes"),OFFSET('Sanitation Data'!$D$12,0,10*ROW('Sanitation Data'!D148)),NA())</f>
        <v>#N/A</v>
      </c>
      <c r="AA154" s="521" t="e">
        <f ca="1">+IF(AND(ISNUMBER(OFFSET('Sanitation Data'!$E$4,0,10*ROW('Sanitation Data'!E148))),'Data Summary'!CP154="Yes"),100-OFFSET('Sanitation Data'!$E$4,0,10*ROW('Sanitation Data'!E148)),NA())</f>
        <v>#N/A</v>
      </c>
      <c r="AB154" s="521" t="e">
        <f ca="1">+IF(AND(ISNUMBER(OFFSET('Sanitation Data'!$E$6,0,10*ROW('Sanitation Data'!E148))),'Data Summary'!CQ154="Yes"),OFFSET('Sanitation Data'!$E$6,0,10*ROW('Sanitation Data'!E148)),NA())</f>
        <v>#N/A</v>
      </c>
      <c r="AC154" s="521" t="e">
        <f ca="1">+IF(AND(ISNUMBER(OFFSET('Sanitation Data'!$E$10,0,10*ROW('Sanitation Data'!E148))),'Data Summary'!CR154="Yes"),OFFSET('Sanitation Data'!$E$10,0,10*ROW('Sanitation Data'!E148)),NA())</f>
        <v>#N/A</v>
      </c>
      <c r="AD154" s="521" t="e">
        <f ca="1">+IF(AND(ISNUMBER(OFFSET('Sanitation Data'!$E$11,0,10*ROW('Sanitation Data'!E148))),'Data Summary'!CS154="Yes"),OFFSET('Sanitation Data'!$E$11,0,10*ROW('Sanitation Data'!E148)),NA())</f>
        <v>#N/A</v>
      </c>
      <c r="AE154" s="521" t="e">
        <f ca="1">+IF(AND(ISNUMBER(OFFSET('Sanitation Data'!$E$12,0,10*ROW('Sanitation Data'!E148))),'Data Summary'!CT154="Yes"),OFFSET('Sanitation Data'!$E$12,0,10*ROW('Sanitation Data'!E148)),NA())</f>
        <v>#N/A</v>
      </c>
      <c r="AF154" s="521" t="e">
        <f ca="1">+IF(AND(ISNUMBER(OFFSET('Sanitation Data'!$F$4,0,10*ROW('Sanitation Data'!F148))),'Data Summary'!CU154="Yes"),100-OFFSET('Sanitation Data'!$F$4,0,10*ROW('Sanitation Data'!F148)),NA())</f>
        <v>#N/A</v>
      </c>
      <c r="AG154" s="521" t="e">
        <f ca="1">+IF(AND(ISNUMBER(OFFSET('Sanitation Data'!$F$6,0,10*ROW('Sanitation Data'!F148))),'Data Summary'!CV154="Yes"),OFFSET('Sanitation Data'!$F$6,0,10*ROW('Sanitation Data'!F148)),NA())</f>
        <v>#N/A</v>
      </c>
      <c r="AH154" s="521" t="e">
        <f ca="1">+IF(AND(ISNUMBER(OFFSET('Sanitation Data'!$F$10,0,10*ROW('Sanitation Data'!F148))),'Data Summary'!CW154="Yes"),OFFSET('Sanitation Data'!$F$10,0,10*ROW('Sanitation Data'!F148)),NA())</f>
        <v>#N/A</v>
      </c>
      <c r="AI154" s="521" t="e">
        <f ca="1">+IF(AND(ISNUMBER(OFFSET('Sanitation Data'!$F$11,0,10*ROW('Sanitation Data'!F148))),'Data Summary'!CX154="Yes"),OFFSET('Sanitation Data'!$F$11,0,10*ROW('Sanitation Data'!F148)),NA())</f>
        <v>#N/A</v>
      </c>
      <c r="AJ154" s="521" t="e">
        <f ca="1">+IF(AND(ISNUMBER(OFFSET('Sanitation Data'!$F$12,0,10*ROW('Sanitation Data'!F148))),'Data Summary'!CY154="Yes"),OFFSET('Sanitation Data'!$F$12,0,10*ROW('Sanitation Data'!F148)),NA())</f>
        <v>#N/A</v>
      </c>
      <c r="AK154" s="521" t="e">
        <f ca="1">+IF(AND(ISNUMBER(OFFSET('Sanitation Data'!$G$4,0,10*ROW('Sanitation Data'!G148))),'Data Summary'!CZ154="Yes"),100-OFFSET('Sanitation Data'!$G$4,0,10*ROW('Sanitation Data'!G148)),NA())</f>
        <v>#N/A</v>
      </c>
      <c r="AL154" s="521" t="e">
        <f ca="1">+IF(AND(ISNUMBER(OFFSET('Sanitation Data'!$G$6,0,10*ROW('Sanitation Data'!G148))),'Data Summary'!DA154="Yes"),OFFSET('Sanitation Data'!$G$6,0,10*ROW('Sanitation Data'!G148)),NA())</f>
        <v>#N/A</v>
      </c>
      <c r="AM154" s="521" t="e">
        <f ca="1">+IF(AND(ISNUMBER(OFFSET('Sanitation Data'!$G$10,0,10*ROW('Sanitation Data'!G148))),'Data Summary'!DB154="Yes"),OFFSET('Sanitation Data'!$G$10,0,10*ROW('Sanitation Data'!G148)),NA())</f>
        <v>#N/A</v>
      </c>
      <c r="AN154" s="521" t="e">
        <f ca="1">+IF(AND(ISNUMBER(OFFSET('Sanitation Data'!$G$11,0,10*ROW('Sanitation Data'!G148))),'Data Summary'!DC154="Yes"),OFFSET('Sanitation Data'!$G$11,0,10*ROW('Sanitation Data'!G148)),NA())</f>
        <v>#N/A</v>
      </c>
      <c r="AO154" s="521" t="e">
        <f ca="1">+IF(AND(ISNUMBER(OFFSET('Sanitation Data'!$G$12,0,10*ROW('Sanitation Data'!G148))),'Data Summary'!DD154="Yes"),OFFSET('Sanitation Data'!$G$12,0,10*ROW('Sanitation Data'!G148)),NA())</f>
        <v>#N/A</v>
      </c>
      <c r="AP154" s="521" t="e">
        <f ca="1">+IF(AND(ISNUMBER(OFFSET('Sanitation Data'!$H$4,0,10*ROW('Sanitation Data'!H148))),'Data Summary'!DE154="Yes"),100-OFFSET('Sanitation Data'!$H$4,0,10*ROW('Sanitation Data'!H148)),NA())</f>
        <v>#N/A</v>
      </c>
      <c r="AQ154" s="521" t="e">
        <f ca="1">+IF(AND(ISNUMBER(OFFSET('Sanitation Data'!$H$6,0,10*ROW('Sanitation Data'!H148))),'Data Summary'!DF154="Yes"),OFFSET('Sanitation Data'!$H$6,0,10*ROW('Sanitation Data'!H148)),NA())</f>
        <v>#N/A</v>
      </c>
      <c r="AR154" s="521" t="e">
        <f ca="1">+IF(AND(ISNUMBER(OFFSET('Sanitation Data'!$H$10,0,10*ROW('Sanitation Data'!H148))),'Data Summary'!DG154="Yes"),OFFSET('Sanitation Data'!$H$10,0,10*ROW('Sanitation Data'!H148)),NA())</f>
        <v>#N/A</v>
      </c>
      <c r="AS154" s="521" t="e">
        <f ca="1">+IF(AND(ISNUMBER(OFFSET('Sanitation Data'!$H$11,0,10*ROW('Sanitation Data'!H148))),'Data Summary'!DH154="Yes"),OFFSET('Sanitation Data'!$H$11,0,10*ROW('Sanitation Data'!H148)),NA())</f>
        <v>#N/A</v>
      </c>
      <c r="AT154" s="521" t="e">
        <f ca="1">+IF(AND(ISNUMBER(OFFSET('Sanitation Data'!$H$12,0,10*ROW('Sanitation Data'!H148))),'Data Summary'!DI154="Yes"),OFFSET('Sanitation Data'!$H$12,0,10*ROW('Sanitation Data'!H148)),NA())</f>
        <v>#N/A</v>
      </c>
      <c r="AU154" s="521" t="e">
        <f ca="1">+IF(AND(ISNUMBER(OFFSET('Sanitation Data'!$I$4,0,10*ROW('Sanitation Data'!I148))),'Data Summary'!DJ154="Yes"),100-OFFSET('Sanitation Data'!$I$4,0,10*ROW('Sanitation Data'!I148)),NA())</f>
        <v>#N/A</v>
      </c>
      <c r="AV154" s="521" t="e">
        <f ca="1">+IF(AND(ISNUMBER(OFFSET('Sanitation Data'!$I$6,0,10*ROW('Sanitation Data'!I148))),'Data Summary'!DK154="Yes"),OFFSET('Sanitation Data'!$I$6,0,10*ROW('Sanitation Data'!I148)),NA())</f>
        <v>#N/A</v>
      </c>
      <c r="AW154" s="521" t="e">
        <f ca="1">+IF(AND(ISNUMBER(OFFSET('Sanitation Data'!$I$10,0,10*ROW('Sanitation Data'!I148))),'Data Summary'!DL154="Yes"),OFFSET('Sanitation Data'!$I$10,0,10*ROW('Sanitation Data'!I148)),NA())</f>
        <v>#N/A</v>
      </c>
      <c r="AX154" s="521" t="e">
        <f ca="1">+IF(AND(ISNUMBER(OFFSET('Sanitation Data'!$I$11,0,10*ROW('Sanitation Data'!I148))),'Data Summary'!DM154="Yes"),OFFSET('Sanitation Data'!$I$11,0,10*ROW('Sanitation Data'!I148)),NA())</f>
        <v>#N/A</v>
      </c>
      <c r="AY154" s="521" t="e">
        <f ca="1">+IF(AND(ISNUMBER(OFFSET('Sanitation Data'!$I$12,0,10*ROW('Sanitation Data'!I148))),'Data Summary'!DN154="Yes"),OFFSET('Sanitation Data'!$I$12,0,10*ROW('Sanitation Data'!I148)),NA())</f>
        <v>#N/A</v>
      </c>
      <c r="AZ154" s="522" t="e">
        <f ca="1">+IF(AND(ISNUMBER(OFFSET('Hygiene Data'!$D$5,0,10*ROW('Hygiene Data'!D148))),'Data Summary'!DO154="Yes"),OFFSET('Hygiene Data'!$D$5,0,10*ROW('Hygiene Data'!D148)),NA())</f>
        <v>#N/A</v>
      </c>
      <c r="BA154" s="522" t="e">
        <f ca="1">+IF(AND(ISNUMBER(OFFSET('Hygiene Data'!$D$7,0,10*ROW('Hygiene Data'!D148))),'Data Summary'!DP154="Yes"),OFFSET('Hygiene Data'!$D$7,0,10*ROW('Hygiene Data'!D148)),NA())</f>
        <v>#N/A</v>
      </c>
      <c r="BB154" s="522" t="e">
        <f ca="1">+IF(AND(ISNUMBER(OFFSET('Hygiene Data'!$D$9,0,10*ROW('Hygiene Data'!D148))),'Data Summary'!DQ154="Yes"),OFFSET('Hygiene Data'!$D$9,0,10*ROW('Hygiene Data'!D148)),NA())</f>
        <v>#N/A</v>
      </c>
      <c r="BC154" s="522" t="e">
        <f ca="1">+IF(AND(ISNUMBER(OFFSET('Hygiene Data'!$E$5,0,10*ROW('Hygiene Data'!E148))),'Data Summary'!DR154="Yes"),OFFSET('Hygiene Data'!$E$5,0,10*ROW('Hygiene Data'!E148)),NA())</f>
        <v>#N/A</v>
      </c>
      <c r="BD154" s="522" t="e">
        <f ca="1">+IF(AND(ISNUMBER(OFFSET('Hygiene Data'!$E$7,0,10*ROW('Hygiene Data'!E148))),'Data Summary'!DS154="Yes"),OFFSET('Hygiene Data'!$E$7,0,10*ROW('Hygiene Data'!E148)),NA())</f>
        <v>#N/A</v>
      </c>
      <c r="BE154" s="522" t="e">
        <f ca="1">+IF(AND(ISNUMBER(OFFSET('Hygiene Data'!$E$9,0,10*ROW('Hygiene Data'!E148))),'Data Summary'!DT154="Yes"),OFFSET('Hygiene Data'!$E$9,0,10*ROW('Hygiene Data'!E148)),NA())</f>
        <v>#N/A</v>
      </c>
      <c r="BF154" s="522" t="e">
        <f ca="1">+IF(AND(ISNUMBER(OFFSET('Hygiene Data'!$F$5,0,10*ROW('Hygiene Data'!F148))),'Data Summary'!DU154="Yes"),OFFSET('Hygiene Data'!$F$5,0,10*ROW('Hygiene Data'!F148)),NA())</f>
        <v>#N/A</v>
      </c>
      <c r="BG154" s="522" t="e">
        <f ca="1">+IF(AND(ISNUMBER(OFFSET('Hygiene Data'!$F$7,0,10*ROW('Hygiene Data'!F148))),'Data Summary'!DV154="Yes"),OFFSET('Hygiene Data'!$F$7,0,10*ROW('Hygiene Data'!F148)),NA())</f>
        <v>#N/A</v>
      </c>
      <c r="BH154" s="522" t="e">
        <f ca="1">+IF(AND(ISNUMBER(OFFSET('Hygiene Data'!$F$9,0,10*ROW('Hygiene Data'!F148))),'Data Summary'!DW154="Yes"),OFFSET('Hygiene Data'!$F$9,0,10*ROW('Hygiene Data'!F148)),NA())</f>
        <v>#N/A</v>
      </c>
      <c r="BI154" s="522" t="e">
        <f ca="1">+IF(AND(ISNUMBER(OFFSET('Hygiene Data'!$G$5,0,10*ROW('Hygiene Data'!G148))),'Data Summary'!DX154="Yes"),OFFSET('Hygiene Data'!$G$5,0,10*ROW('Hygiene Data'!G148)),NA())</f>
        <v>#N/A</v>
      </c>
      <c r="BJ154" s="522" t="e">
        <f ca="1">+IF(AND(ISNUMBER(OFFSET('Hygiene Data'!$G$7,0,10*ROW('Hygiene Data'!G148))),'Data Summary'!DY154="Yes"),OFFSET('Hygiene Data'!$G$7,0,10*ROW('Hygiene Data'!G148)),NA())</f>
        <v>#N/A</v>
      </c>
      <c r="BK154" s="522" t="e">
        <f ca="1">+IF(AND(ISNUMBER(OFFSET('Hygiene Data'!$G$9,0,10*ROW('Hygiene Data'!G148))),'Data Summary'!DZ154="Yes"),OFFSET('Hygiene Data'!$G$9,0,10*ROW('Hygiene Data'!G148)),NA())</f>
        <v>#N/A</v>
      </c>
      <c r="BL154" s="522" t="e">
        <f ca="1">+IF(AND(ISNUMBER(OFFSET('Hygiene Data'!$H$5,0,10*ROW('Hygiene Data'!H148))),'Data Summary'!EA154="Yes"),OFFSET('Hygiene Data'!$H$5,0,10*ROW('Hygiene Data'!H148)),NA())</f>
        <v>#N/A</v>
      </c>
      <c r="BM154" s="522" t="e">
        <f ca="1">+IF(AND(ISNUMBER(OFFSET('Hygiene Data'!$H$7,0,10*ROW('Hygiene Data'!H148))),'Data Summary'!EB154="Yes"),OFFSET('Hygiene Data'!$H$7,0,10*ROW('Hygiene Data'!H148)),NA())</f>
        <v>#N/A</v>
      </c>
      <c r="BN154" s="522" t="e">
        <f ca="1">+IF(AND(ISNUMBER(OFFSET('Hygiene Data'!$H$9,0,10*ROW('Hygiene Data'!H148))),'Data Summary'!EC154="Yes"),OFFSET('Hygiene Data'!$H$9,0,10*ROW('Hygiene Data'!H148)),NA())</f>
        <v>#N/A</v>
      </c>
      <c r="BO154" s="522" t="e">
        <f ca="1">+IF(AND(ISNUMBER(OFFSET('Hygiene Data'!$I$5,0,10*ROW('Hygiene Data'!I148))),'Data Summary'!ED154="Yes"),OFFSET('Hygiene Data'!$I$5,0,10*ROW('Hygiene Data'!I148)),NA())</f>
        <v>#N/A</v>
      </c>
      <c r="BP154" s="522" t="e">
        <f ca="1">+IF(AND(ISNUMBER(OFFSET('Hygiene Data'!$I$7,0,10*ROW('Hygiene Data'!I148))),'Data Summary'!EE154="Yes"),OFFSET('Hygiene Data'!$I$7,0,10*ROW('Hygiene Data'!I148)),NA())</f>
        <v>#N/A</v>
      </c>
      <c r="BQ154" s="522" t="e">
        <f ca="1">+IF(AND(ISNUMBER(OFFSET('Hygiene Data'!$I$9,0,10*ROW('Hygiene Data'!I148))),'Data Summary'!EF154="Yes"),OFFSET('Hygiene Data'!$I$9,0,10*ROW('Hygiene Data'!I148)),NA())</f>
        <v>#N/A</v>
      </c>
    </row>
    <row r="155" spans="1:69" x14ac:dyDescent="0.25">
      <c r="A155" s="518" t="e">
        <f ca="1">+RIGHT('Data Summary'!A155,LEN('Data Summary'!A155)-9)</f>
        <v>#VALUE!</v>
      </c>
      <c r="B155" s="492" t="str">
        <f ca="1">+IF(ISTEXT('Data Summary'!B155),'Data Summary'!B155,"")</f>
        <v/>
      </c>
      <c r="C155" s="519" t="e">
        <f ca="1">+VALUE('Data Summary'!C155)</f>
        <v>#VALUE!</v>
      </c>
      <c r="D155" s="520" t="e">
        <f ca="1">+IF(AND(ISNUMBER(OFFSET('Water Data'!$D$4,0,10*ROW('Water Data'!D149))),'Data Summary'!BS155="Yes"),100-OFFSET('Water Data'!$D$4,0,10*ROW('Water Data'!D149)),NA())</f>
        <v>#N/A</v>
      </c>
      <c r="E155" s="520" t="e">
        <f ca="1">+IF(AND(ISNUMBER(OFFSET('Water Data'!$D$6,0,10*ROW('Water Data'!D149))),'Data Summary'!BT155="Yes"),OFFSET('Water Data'!$D$6,0,10*ROW('Water Data'!D149)),NA())</f>
        <v>#N/A</v>
      </c>
      <c r="F155" s="520" t="e">
        <f ca="1">+IF(AND(ISNUMBER(OFFSET('Water Data'!$D$9,0,10*ROW('Water Data'!D149))),'Data Summary'!BU155="Yes"),OFFSET('Water Data'!$D$9,0,10*ROW('Water Data'!D149)),NA())</f>
        <v>#N/A</v>
      </c>
      <c r="G155" s="520" t="e">
        <f ca="1">+IF(AND(ISNUMBER(OFFSET('Water Data'!$E$4,0,10*ROW('Water Data'!E149))),'Data Summary'!BV155="Yes"),100-OFFSET('Water Data'!$E$4,0,10*ROW('Water Data'!E149)),NA())</f>
        <v>#N/A</v>
      </c>
      <c r="H155" s="520" t="e">
        <f ca="1">+IF(AND(ISNUMBER(OFFSET('Water Data'!$E$6,0,10*ROW('Water Data'!E149))),'Data Summary'!BW155="Yes"),OFFSET('Water Data'!$E$6,0,10*ROW('Water Data'!E149)),NA())</f>
        <v>#N/A</v>
      </c>
      <c r="I155" s="520" t="e">
        <f ca="1">+IF(AND(ISNUMBER(OFFSET('Water Data'!$E$9,0,10*ROW('Water Data'!E149))),'Data Summary'!BX155="Yes"),OFFSET('Water Data'!$E$9,0,10*ROW('Water Data'!E149)),NA())</f>
        <v>#N/A</v>
      </c>
      <c r="J155" s="520" t="e">
        <f ca="1">+IF(AND(ISNUMBER(OFFSET('Water Data'!$F$4,0,10*ROW('Water Data'!F149))),'Data Summary'!BY155="Yes"),100-OFFSET('Water Data'!$F$4,0,10*ROW('Water Data'!F149)),NA())</f>
        <v>#N/A</v>
      </c>
      <c r="K155" s="520" t="e">
        <f ca="1">+IF(AND(ISNUMBER(OFFSET('Water Data'!$F$6,0,10*ROW('Water Data'!F149))),'Data Summary'!BZ155="Yes"),OFFSET('Water Data'!$F$6,0,10*ROW('Water Data'!F149)),NA())</f>
        <v>#N/A</v>
      </c>
      <c r="L155" s="520" t="e">
        <f ca="1">+IF(AND(ISNUMBER(OFFSET('Water Data'!$F$9,0,10*ROW('Water Data'!F149))),'Data Summary'!CA155="Yes"),OFFSET('Water Data'!$F$9,0,10*ROW('Water Data'!F149)),NA())</f>
        <v>#N/A</v>
      </c>
      <c r="M155" s="520" t="e">
        <f ca="1">+IF(AND(ISNUMBER(OFFSET('Water Data'!$G$4,0,10*ROW('Water Data'!G149))),'Data Summary'!CB155="Yes"),100-OFFSET('Water Data'!$G$4,0,10*ROW('Water Data'!G149)),NA())</f>
        <v>#N/A</v>
      </c>
      <c r="N155" s="520" t="e">
        <f ca="1">+IF(AND(ISNUMBER(OFFSET('Water Data'!$G$6,0,10*ROW('Water Data'!G149))),'Data Summary'!CC155="Yes"),OFFSET('Water Data'!$G$6,0,10*ROW('Water Data'!G149)),NA())</f>
        <v>#N/A</v>
      </c>
      <c r="O155" s="520" t="e">
        <f ca="1">+IF(AND(ISNUMBER(OFFSET('Water Data'!$G$9,0,10*ROW('Water Data'!G149))),'Data Summary'!CD155="Yes"),OFFSET('Water Data'!$G$9,0,10*ROW('Water Data'!G149)),NA())</f>
        <v>#N/A</v>
      </c>
      <c r="P155" s="520" t="e">
        <f ca="1">+IF(AND(ISNUMBER(OFFSET('Water Data'!$H$4,0,10*ROW('Water Data'!H149))),'Data Summary'!CE155="Yes"),100-OFFSET('Water Data'!$H$4,0,10*ROW('Water Data'!H149)),NA())</f>
        <v>#N/A</v>
      </c>
      <c r="Q155" s="520" t="e">
        <f ca="1">+IF(AND(ISNUMBER(OFFSET('Water Data'!$H$6,0,10*ROW('Water Data'!H149))),'Data Summary'!CF155="Yes"),OFFSET('Water Data'!$H$6,0,10*ROW('Water Data'!H149)),NA())</f>
        <v>#N/A</v>
      </c>
      <c r="R155" s="520" t="e">
        <f ca="1">+IF(AND(ISNUMBER(OFFSET('Water Data'!$H$9,0,10*ROW('Water Data'!H149))),'Data Summary'!CG155="Yes"),OFFSET('Water Data'!$H$9,0,10*ROW('Water Data'!H149)),NA())</f>
        <v>#N/A</v>
      </c>
      <c r="S155" s="520" t="e">
        <f ca="1">+IF(AND(ISNUMBER(OFFSET('Water Data'!$I$4,0,10*ROW('Water Data'!I149))),'Data Summary'!CH155="Yes"),100-OFFSET('Water Data'!$I$4,0,10*ROW('Water Data'!I149)),NA())</f>
        <v>#N/A</v>
      </c>
      <c r="T155" s="520" t="e">
        <f ca="1">+IF(AND(ISNUMBER(OFFSET('Water Data'!$I$6,0,10*ROW('Water Data'!I149))),'Data Summary'!CI155="Yes"),OFFSET('Water Data'!$I$6,0,10*ROW('Water Data'!I149)),NA())</f>
        <v>#N/A</v>
      </c>
      <c r="U155" s="520" t="e">
        <f ca="1">+IF(AND(ISNUMBER(OFFSET('Water Data'!$I$9,0,10*ROW('Water Data'!I149))),'Data Summary'!CJ155="Yes"),OFFSET('Water Data'!$I$9,0,10*ROW('Water Data'!I149)),NA())</f>
        <v>#N/A</v>
      </c>
      <c r="V155" s="521" t="e">
        <f ca="1">+IF(AND(ISNUMBER(OFFSET('Sanitation Data'!$D$4,0,10*ROW('Sanitation Data'!D149))),'Data Summary'!CK155="Yes"),100-OFFSET('Sanitation Data'!$D$4,0,10*ROW('Sanitation Data'!D149)),NA())</f>
        <v>#N/A</v>
      </c>
      <c r="W155" s="521" t="e">
        <f ca="1">+IF(AND(ISNUMBER(OFFSET('Sanitation Data'!$D$6,0,10*ROW('Sanitation Data'!D149))),'Data Summary'!CL155="Yes"),OFFSET('Sanitation Data'!$D$6,0,10*ROW('Sanitation Data'!D149)),NA())</f>
        <v>#N/A</v>
      </c>
      <c r="X155" s="521" t="e">
        <f ca="1">+IF(AND(ISNUMBER(OFFSET('Sanitation Data'!$D$10,0,10*ROW('Sanitation Data'!D149))),'Data Summary'!CM155="Yes"),OFFSET('Sanitation Data'!$D$10,0,10*ROW('Sanitation Data'!D149)),NA())</f>
        <v>#N/A</v>
      </c>
      <c r="Y155" s="521" t="e">
        <f ca="1">+IF(AND(ISNUMBER(OFFSET('Sanitation Data'!$D$11,0,10*ROW('Sanitation Data'!D149))),'Data Summary'!CN155="Yes"),OFFSET('Sanitation Data'!$D$11,0,10*ROW('Sanitation Data'!D149)),NA())</f>
        <v>#N/A</v>
      </c>
      <c r="Z155" s="521" t="e">
        <f ca="1">+IF(AND(ISNUMBER(OFFSET('Sanitation Data'!$D$12,0,10*ROW('Sanitation Data'!D149))),'Data Summary'!CO155="Yes"),OFFSET('Sanitation Data'!$D$12,0,10*ROW('Sanitation Data'!D149)),NA())</f>
        <v>#N/A</v>
      </c>
      <c r="AA155" s="521" t="e">
        <f ca="1">+IF(AND(ISNUMBER(OFFSET('Sanitation Data'!$E$4,0,10*ROW('Sanitation Data'!E149))),'Data Summary'!CP155="Yes"),100-OFFSET('Sanitation Data'!$E$4,0,10*ROW('Sanitation Data'!E149)),NA())</f>
        <v>#N/A</v>
      </c>
      <c r="AB155" s="521" t="e">
        <f ca="1">+IF(AND(ISNUMBER(OFFSET('Sanitation Data'!$E$6,0,10*ROW('Sanitation Data'!E149))),'Data Summary'!CQ155="Yes"),OFFSET('Sanitation Data'!$E$6,0,10*ROW('Sanitation Data'!E149)),NA())</f>
        <v>#N/A</v>
      </c>
      <c r="AC155" s="521" t="e">
        <f ca="1">+IF(AND(ISNUMBER(OFFSET('Sanitation Data'!$E$10,0,10*ROW('Sanitation Data'!E149))),'Data Summary'!CR155="Yes"),OFFSET('Sanitation Data'!$E$10,0,10*ROW('Sanitation Data'!E149)),NA())</f>
        <v>#N/A</v>
      </c>
      <c r="AD155" s="521" t="e">
        <f ca="1">+IF(AND(ISNUMBER(OFFSET('Sanitation Data'!$E$11,0,10*ROW('Sanitation Data'!E149))),'Data Summary'!CS155="Yes"),OFFSET('Sanitation Data'!$E$11,0,10*ROW('Sanitation Data'!E149)),NA())</f>
        <v>#N/A</v>
      </c>
      <c r="AE155" s="521" t="e">
        <f ca="1">+IF(AND(ISNUMBER(OFFSET('Sanitation Data'!$E$12,0,10*ROW('Sanitation Data'!E149))),'Data Summary'!CT155="Yes"),OFFSET('Sanitation Data'!$E$12,0,10*ROW('Sanitation Data'!E149)),NA())</f>
        <v>#N/A</v>
      </c>
      <c r="AF155" s="521" t="e">
        <f ca="1">+IF(AND(ISNUMBER(OFFSET('Sanitation Data'!$F$4,0,10*ROW('Sanitation Data'!F149))),'Data Summary'!CU155="Yes"),100-OFFSET('Sanitation Data'!$F$4,0,10*ROW('Sanitation Data'!F149)),NA())</f>
        <v>#N/A</v>
      </c>
      <c r="AG155" s="521" t="e">
        <f ca="1">+IF(AND(ISNUMBER(OFFSET('Sanitation Data'!$F$6,0,10*ROW('Sanitation Data'!F149))),'Data Summary'!CV155="Yes"),OFFSET('Sanitation Data'!$F$6,0,10*ROW('Sanitation Data'!F149)),NA())</f>
        <v>#N/A</v>
      </c>
      <c r="AH155" s="521" t="e">
        <f ca="1">+IF(AND(ISNUMBER(OFFSET('Sanitation Data'!$F$10,0,10*ROW('Sanitation Data'!F149))),'Data Summary'!CW155="Yes"),OFFSET('Sanitation Data'!$F$10,0,10*ROW('Sanitation Data'!F149)),NA())</f>
        <v>#N/A</v>
      </c>
      <c r="AI155" s="521" t="e">
        <f ca="1">+IF(AND(ISNUMBER(OFFSET('Sanitation Data'!$F$11,0,10*ROW('Sanitation Data'!F149))),'Data Summary'!CX155="Yes"),OFFSET('Sanitation Data'!$F$11,0,10*ROW('Sanitation Data'!F149)),NA())</f>
        <v>#N/A</v>
      </c>
      <c r="AJ155" s="521" t="e">
        <f ca="1">+IF(AND(ISNUMBER(OFFSET('Sanitation Data'!$F$12,0,10*ROW('Sanitation Data'!F149))),'Data Summary'!CY155="Yes"),OFFSET('Sanitation Data'!$F$12,0,10*ROW('Sanitation Data'!F149)),NA())</f>
        <v>#N/A</v>
      </c>
      <c r="AK155" s="521" t="e">
        <f ca="1">+IF(AND(ISNUMBER(OFFSET('Sanitation Data'!$G$4,0,10*ROW('Sanitation Data'!G149))),'Data Summary'!CZ155="Yes"),100-OFFSET('Sanitation Data'!$G$4,0,10*ROW('Sanitation Data'!G149)),NA())</f>
        <v>#N/A</v>
      </c>
      <c r="AL155" s="521" t="e">
        <f ca="1">+IF(AND(ISNUMBER(OFFSET('Sanitation Data'!$G$6,0,10*ROW('Sanitation Data'!G149))),'Data Summary'!DA155="Yes"),OFFSET('Sanitation Data'!$G$6,0,10*ROW('Sanitation Data'!G149)),NA())</f>
        <v>#N/A</v>
      </c>
      <c r="AM155" s="521" t="e">
        <f ca="1">+IF(AND(ISNUMBER(OFFSET('Sanitation Data'!$G$10,0,10*ROW('Sanitation Data'!G149))),'Data Summary'!DB155="Yes"),OFFSET('Sanitation Data'!$G$10,0,10*ROW('Sanitation Data'!G149)),NA())</f>
        <v>#N/A</v>
      </c>
      <c r="AN155" s="521" t="e">
        <f ca="1">+IF(AND(ISNUMBER(OFFSET('Sanitation Data'!$G$11,0,10*ROW('Sanitation Data'!G149))),'Data Summary'!DC155="Yes"),OFFSET('Sanitation Data'!$G$11,0,10*ROW('Sanitation Data'!G149)),NA())</f>
        <v>#N/A</v>
      </c>
      <c r="AO155" s="521" t="e">
        <f ca="1">+IF(AND(ISNUMBER(OFFSET('Sanitation Data'!$G$12,0,10*ROW('Sanitation Data'!G149))),'Data Summary'!DD155="Yes"),OFFSET('Sanitation Data'!$G$12,0,10*ROW('Sanitation Data'!G149)),NA())</f>
        <v>#N/A</v>
      </c>
      <c r="AP155" s="521" t="e">
        <f ca="1">+IF(AND(ISNUMBER(OFFSET('Sanitation Data'!$H$4,0,10*ROW('Sanitation Data'!H149))),'Data Summary'!DE155="Yes"),100-OFFSET('Sanitation Data'!$H$4,0,10*ROW('Sanitation Data'!H149)),NA())</f>
        <v>#N/A</v>
      </c>
      <c r="AQ155" s="521" t="e">
        <f ca="1">+IF(AND(ISNUMBER(OFFSET('Sanitation Data'!$H$6,0,10*ROW('Sanitation Data'!H149))),'Data Summary'!DF155="Yes"),OFFSET('Sanitation Data'!$H$6,0,10*ROW('Sanitation Data'!H149)),NA())</f>
        <v>#N/A</v>
      </c>
      <c r="AR155" s="521" t="e">
        <f ca="1">+IF(AND(ISNUMBER(OFFSET('Sanitation Data'!$H$10,0,10*ROW('Sanitation Data'!H149))),'Data Summary'!DG155="Yes"),OFFSET('Sanitation Data'!$H$10,0,10*ROW('Sanitation Data'!H149)),NA())</f>
        <v>#N/A</v>
      </c>
      <c r="AS155" s="521" t="e">
        <f ca="1">+IF(AND(ISNUMBER(OFFSET('Sanitation Data'!$H$11,0,10*ROW('Sanitation Data'!H149))),'Data Summary'!DH155="Yes"),OFFSET('Sanitation Data'!$H$11,0,10*ROW('Sanitation Data'!H149)),NA())</f>
        <v>#N/A</v>
      </c>
      <c r="AT155" s="521" t="e">
        <f ca="1">+IF(AND(ISNUMBER(OFFSET('Sanitation Data'!$H$12,0,10*ROW('Sanitation Data'!H149))),'Data Summary'!DI155="Yes"),OFFSET('Sanitation Data'!$H$12,0,10*ROW('Sanitation Data'!H149)),NA())</f>
        <v>#N/A</v>
      </c>
      <c r="AU155" s="521" t="e">
        <f ca="1">+IF(AND(ISNUMBER(OFFSET('Sanitation Data'!$I$4,0,10*ROW('Sanitation Data'!I149))),'Data Summary'!DJ155="Yes"),100-OFFSET('Sanitation Data'!$I$4,0,10*ROW('Sanitation Data'!I149)),NA())</f>
        <v>#N/A</v>
      </c>
      <c r="AV155" s="521" t="e">
        <f ca="1">+IF(AND(ISNUMBER(OFFSET('Sanitation Data'!$I$6,0,10*ROW('Sanitation Data'!I149))),'Data Summary'!DK155="Yes"),OFFSET('Sanitation Data'!$I$6,0,10*ROW('Sanitation Data'!I149)),NA())</f>
        <v>#N/A</v>
      </c>
      <c r="AW155" s="521" t="e">
        <f ca="1">+IF(AND(ISNUMBER(OFFSET('Sanitation Data'!$I$10,0,10*ROW('Sanitation Data'!I149))),'Data Summary'!DL155="Yes"),OFFSET('Sanitation Data'!$I$10,0,10*ROW('Sanitation Data'!I149)),NA())</f>
        <v>#N/A</v>
      </c>
      <c r="AX155" s="521" t="e">
        <f ca="1">+IF(AND(ISNUMBER(OFFSET('Sanitation Data'!$I$11,0,10*ROW('Sanitation Data'!I149))),'Data Summary'!DM155="Yes"),OFFSET('Sanitation Data'!$I$11,0,10*ROW('Sanitation Data'!I149)),NA())</f>
        <v>#N/A</v>
      </c>
      <c r="AY155" s="521" t="e">
        <f ca="1">+IF(AND(ISNUMBER(OFFSET('Sanitation Data'!$I$12,0,10*ROW('Sanitation Data'!I149))),'Data Summary'!DN155="Yes"),OFFSET('Sanitation Data'!$I$12,0,10*ROW('Sanitation Data'!I149)),NA())</f>
        <v>#N/A</v>
      </c>
      <c r="AZ155" s="522" t="e">
        <f ca="1">+IF(AND(ISNUMBER(OFFSET('Hygiene Data'!$D$5,0,10*ROW('Hygiene Data'!D149))),'Data Summary'!DO155="Yes"),OFFSET('Hygiene Data'!$D$5,0,10*ROW('Hygiene Data'!D149)),NA())</f>
        <v>#N/A</v>
      </c>
      <c r="BA155" s="522" t="e">
        <f ca="1">+IF(AND(ISNUMBER(OFFSET('Hygiene Data'!$D$7,0,10*ROW('Hygiene Data'!D149))),'Data Summary'!DP155="Yes"),OFFSET('Hygiene Data'!$D$7,0,10*ROW('Hygiene Data'!D149)),NA())</f>
        <v>#N/A</v>
      </c>
      <c r="BB155" s="522" t="e">
        <f ca="1">+IF(AND(ISNUMBER(OFFSET('Hygiene Data'!$D$9,0,10*ROW('Hygiene Data'!D149))),'Data Summary'!DQ155="Yes"),OFFSET('Hygiene Data'!$D$9,0,10*ROW('Hygiene Data'!D149)),NA())</f>
        <v>#N/A</v>
      </c>
      <c r="BC155" s="522" t="e">
        <f ca="1">+IF(AND(ISNUMBER(OFFSET('Hygiene Data'!$E$5,0,10*ROW('Hygiene Data'!E149))),'Data Summary'!DR155="Yes"),OFFSET('Hygiene Data'!$E$5,0,10*ROW('Hygiene Data'!E149)),NA())</f>
        <v>#N/A</v>
      </c>
      <c r="BD155" s="522" t="e">
        <f ca="1">+IF(AND(ISNUMBER(OFFSET('Hygiene Data'!$E$7,0,10*ROW('Hygiene Data'!E149))),'Data Summary'!DS155="Yes"),OFFSET('Hygiene Data'!$E$7,0,10*ROW('Hygiene Data'!E149)),NA())</f>
        <v>#N/A</v>
      </c>
      <c r="BE155" s="522" t="e">
        <f ca="1">+IF(AND(ISNUMBER(OFFSET('Hygiene Data'!$E$9,0,10*ROW('Hygiene Data'!E149))),'Data Summary'!DT155="Yes"),OFFSET('Hygiene Data'!$E$9,0,10*ROW('Hygiene Data'!E149)),NA())</f>
        <v>#N/A</v>
      </c>
      <c r="BF155" s="522" t="e">
        <f ca="1">+IF(AND(ISNUMBER(OFFSET('Hygiene Data'!$F$5,0,10*ROW('Hygiene Data'!F149))),'Data Summary'!DU155="Yes"),OFFSET('Hygiene Data'!$F$5,0,10*ROW('Hygiene Data'!F149)),NA())</f>
        <v>#N/A</v>
      </c>
      <c r="BG155" s="522" t="e">
        <f ca="1">+IF(AND(ISNUMBER(OFFSET('Hygiene Data'!$F$7,0,10*ROW('Hygiene Data'!F149))),'Data Summary'!DV155="Yes"),OFFSET('Hygiene Data'!$F$7,0,10*ROW('Hygiene Data'!F149)),NA())</f>
        <v>#N/A</v>
      </c>
      <c r="BH155" s="522" t="e">
        <f ca="1">+IF(AND(ISNUMBER(OFFSET('Hygiene Data'!$F$9,0,10*ROW('Hygiene Data'!F149))),'Data Summary'!DW155="Yes"),OFFSET('Hygiene Data'!$F$9,0,10*ROW('Hygiene Data'!F149)),NA())</f>
        <v>#N/A</v>
      </c>
      <c r="BI155" s="522" t="e">
        <f ca="1">+IF(AND(ISNUMBER(OFFSET('Hygiene Data'!$G$5,0,10*ROW('Hygiene Data'!G149))),'Data Summary'!DX155="Yes"),OFFSET('Hygiene Data'!$G$5,0,10*ROW('Hygiene Data'!G149)),NA())</f>
        <v>#N/A</v>
      </c>
      <c r="BJ155" s="522" t="e">
        <f ca="1">+IF(AND(ISNUMBER(OFFSET('Hygiene Data'!$G$7,0,10*ROW('Hygiene Data'!G149))),'Data Summary'!DY155="Yes"),OFFSET('Hygiene Data'!$G$7,0,10*ROW('Hygiene Data'!G149)),NA())</f>
        <v>#N/A</v>
      </c>
      <c r="BK155" s="522" t="e">
        <f ca="1">+IF(AND(ISNUMBER(OFFSET('Hygiene Data'!$G$9,0,10*ROW('Hygiene Data'!G149))),'Data Summary'!DZ155="Yes"),OFFSET('Hygiene Data'!$G$9,0,10*ROW('Hygiene Data'!G149)),NA())</f>
        <v>#N/A</v>
      </c>
      <c r="BL155" s="522" t="e">
        <f ca="1">+IF(AND(ISNUMBER(OFFSET('Hygiene Data'!$H$5,0,10*ROW('Hygiene Data'!H149))),'Data Summary'!EA155="Yes"),OFFSET('Hygiene Data'!$H$5,0,10*ROW('Hygiene Data'!H149)),NA())</f>
        <v>#N/A</v>
      </c>
      <c r="BM155" s="522" t="e">
        <f ca="1">+IF(AND(ISNUMBER(OFFSET('Hygiene Data'!$H$7,0,10*ROW('Hygiene Data'!H149))),'Data Summary'!EB155="Yes"),OFFSET('Hygiene Data'!$H$7,0,10*ROW('Hygiene Data'!H149)),NA())</f>
        <v>#N/A</v>
      </c>
      <c r="BN155" s="522" t="e">
        <f ca="1">+IF(AND(ISNUMBER(OFFSET('Hygiene Data'!$H$9,0,10*ROW('Hygiene Data'!H149))),'Data Summary'!EC155="Yes"),OFFSET('Hygiene Data'!$H$9,0,10*ROW('Hygiene Data'!H149)),NA())</f>
        <v>#N/A</v>
      </c>
      <c r="BO155" s="522" t="e">
        <f ca="1">+IF(AND(ISNUMBER(OFFSET('Hygiene Data'!$I$5,0,10*ROW('Hygiene Data'!I149))),'Data Summary'!ED155="Yes"),OFFSET('Hygiene Data'!$I$5,0,10*ROW('Hygiene Data'!I149)),NA())</f>
        <v>#N/A</v>
      </c>
      <c r="BP155" s="522" t="e">
        <f ca="1">+IF(AND(ISNUMBER(OFFSET('Hygiene Data'!$I$7,0,10*ROW('Hygiene Data'!I149))),'Data Summary'!EE155="Yes"),OFFSET('Hygiene Data'!$I$7,0,10*ROW('Hygiene Data'!I149)),NA())</f>
        <v>#N/A</v>
      </c>
      <c r="BQ155" s="522" t="e">
        <f ca="1">+IF(AND(ISNUMBER(OFFSET('Hygiene Data'!$I$9,0,10*ROW('Hygiene Data'!I149))),'Data Summary'!EF155="Yes"),OFFSET('Hygiene Data'!$I$9,0,10*ROW('Hygiene Data'!I149)),NA())</f>
        <v>#N/A</v>
      </c>
    </row>
    <row r="156" spans="1:69" x14ac:dyDescent="0.25">
      <c r="A156" s="518" t="e">
        <f ca="1">+RIGHT('Data Summary'!A156,LEN('Data Summary'!A156)-9)</f>
        <v>#VALUE!</v>
      </c>
      <c r="B156" s="492" t="str">
        <f ca="1">+IF(ISTEXT('Data Summary'!B156),'Data Summary'!B156,"")</f>
        <v/>
      </c>
      <c r="C156" s="519" t="e">
        <f ca="1">+VALUE('Data Summary'!C156)</f>
        <v>#VALUE!</v>
      </c>
      <c r="D156" s="520" t="e">
        <f ca="1">+IF(AND(ISNUMBER(OFFSET('Water Data'!$D$4,0,10*ROW('Water Data'!D150))),'Data Summary'!BS156="Yes"),100-OFFSET('Water Data'!$D$4,0,10*ROW('Water Data'!D150)),NA())</f>
        <v>#N/A</v>
      </c>
      <c r="E156" s="520" t="e">
        <f ca="1">+IF(AND(ISNUMBER(OFFSET('Water Data'!$D$6,0,10*ROW('Water Data'!D150))),'Data Summary'!BT156="Yes"),OFFSET('Water Data'!$D$6,0,10*ROW('Water Data'!D150)),NA())</f>
        <v>#N/A</v>
      </c>
      <c r="F156" s="520" t="e">
        <f ca="1">+IF(AND(ISNUMBER(OFFSET('Water Data'!$D$9,0,10*ROW('Water Data'!D150))),'Data Summary'!BU156="Yes"),OFFSET('Water Data'!$D$9,0,10*ROW('Water Data'!D150)),NA())</f>
        <v>#N/A</v>
      </c>
      <c r="G156" s="520" t="e">
        <f ca="1">+IF(AND(ISNUMBER(OFFSET('Water Data'!$E$4,0,10*ROW('Water Data'!E150))),'Data Summary'!BV156="Yes"),100-OFFSET('Water Data'!$E$4,0,10*ROW('Water Data'!E150)),NA())</f>
        <v>#N/A</v>
      </c>
      <c r="H156" s="520" t="e">
        <f ca="1">+IF(AND(ISNUMBER(OFFSET('Water Data'!$E$6,0,10*ROW('Water Data'!E150))),'Data Summary'!BW156="Yes"),OFFSET('Water Data'!$E$6,0,10*ROW('Water Data'!E150)),NA())</f>
        <v>#N/A</v>
      </c>
      <c r="I156" s="520" t="e">
        <f ca="1">+IF(AND(ISNUMBER(OFFSET('Water Data'!$E$9,0,10*ROW('Water Data'!E150))),'Data Summary'!BX156="Yes"),OFFSET('Water Data'!$E$9,0,10*ROW('Water Data'!E150)),NA())</f>
        <v>#N/A</v>
      </c>
      <c r="J156" s="520" t="e">
        <f ca="1">+IF(AND(ISNUMBER(OFFSET('Water Data'!$F$4,0,10*ROW('Water Data'!F150))),'Data Summary'!BY156="Yes"),100-OFFSET('Water Data'!$F$4,0,10*ROW('Water Data'!F150)),NA())</f>
        <v>#N/A</v>
      </c>
      <c r="K156" s="520" t="e">
        <f ca="1">+IF(AND(ISNUMBER(OFFSET('Water Data'!$F$6,0,10*ROW('Water Data'!F150))),'Data Summary'!BZ156="Yes"),OFFSET('Water Data'!$F$6,0,10*ROW('Water Data'!F150)),NA())</f>
        <v>#N/A</v>
      </c>
      <c r="L156" s="520" t="e">
        <f ca="1">+IF(AND(ISNUMBER(OFFSET('Water Data'!$F$9,0,10*ROW('Water Data'!F150))),'Data Summary'!CA156="Yes"),OFFSET('Water Data'!$F$9,0,10*ROW('Water Data'!F150)),NA())</f>
        <v>#N/A</v>
      </c>
      <c r="M156" s="520" t="e">
        <f ca="1">+IF(AND(ISNUMBER(OFFSET('Water Data'!$G$4,0,10*ROW('Water Data'!G150))),'Data Summary'!CB156="Yes"),100-OFFSET('Water Data'!$G$4,0,10*ROW('Water Data'!G150)),NA())</f>
        <v>#N/A</v>
      </c>
      <c r="N156" s="520" t="e">
        <f ca="1">+IF(AND(ISNUMBER(OFFSET('Water Data'!$G$6,0,10*ROW('Water Data'!G150))),'Data Summary'!CC156="Yes"),OFFSET('Water Data'!$G$6,0,10*ROW('Water Data'!G150)),NA())</f>
        <v>#N/A</v>
      </c>
      <c r="O156" s="520" t="e">
        <f ca="1">+IF(AND(ISNUMBER(OFFSET('Water Data'!$G$9,0,10*ROW('Water Data'!G150))),'Data Summary'!CD156="Yes"),OFFSET('Water Data'!$G$9,0,10*ROW('Water Data'!G150)),NA())</f>
        <v>#N/A</v>
      </c>
      <c r="P156" s="520" t="e">
        <f ca="1">+IF(AND(ISNUMBER(OFFSET('Water Data'!$H$4,0,10*ROW('Water Data'!H150))),'Data Summary'!CE156="Yes"),100-OFFSET('Water Data'!$H$4,0,10*ROW('Water Data'!H150)),NA())</f>
        <v>#N/A</v>
      </c>
      <c r="Q156" s="520" t="e">
        <f ca="1">+IF(AND(ISNUMBER(OFFSET('Water Data'!$H$6,0,10*ROW('Water Data'!H150))),'Data Summary'!CF156="Yes"),OFFSET('Water Data'!$H$6,0,10*ROW('Water Data'!H150)),NA())</f>
        <v>#N/A</v>
      </c>
      <c r="R156" s="520" t="e">
        <f ca="1">+IF(AND(ISNUMBER(OFFSET('Water Data'!$H$9,0,10*ROW('Water Data'!H150))),'Data Summary'!CG156="Yes"),OFFSET('Water Data'!$H$9,0,10*ROW('Water Data'!H150)),NA())</f>
        <v>#N/A</v>
      </c>
      <c r="S156" s="520" t="e">
        <f ca="1">+IF(AND(ISNUMBER(OFFSET('Water Data'!$I$4,0,10*ROW('Water Data'!I150))),'Data Summary'!CH156="Yes"),100-OFFSET('Water Data'!$I$4,0,10*ROW('Water Data'!I150)),NA())</f>
        <v>#N/A</v>
      </c>
      <c r="T156" s="520" t="e">
        <f ca="1">+IF(AND(ISNUMBER(OFFSET('Water Data'!$I$6,0,10*ROW('Water Data'!I150))),'Data Summary'!CI156="Yes"),OFFSET('Water Data'!$I$6,0,10*ROW('Water Data'!I150)),NA())</f>
        <v>#N/A</v>
      </c>
      <c r="U156" s="520" t="e">
        <f ca="1">+IF(AND(ISNUMBER(OFFSET('Water Data'!$I$9,0,10*ROW('Water Data'!I150))),'Data Summary'!CJ156="Yes"),OFFSET('Water Data'!$I$9,0,10*ROW('Water Data'!I150)),NA())</f>
        <v>#N/A</v>
      </c>
      <c r="V156" s="521" t="e">
        <f ca="1">+IF(AND(ISNUMBER(OFFSET('Sanitation Data'!$D$4,0,10*ROW('Sanitation Data'!D150))),'Data Summary'!CK156="Yes"),100-OFFSET('Sanitation Data'!$D$4,0,10*ROW('Sanitation Data'!D150)),NA())</f>
        <v>#N/A</v>
      </c>
      <c r="W156" s="521" t="e">
        <f ca="1">+IF(AND(ISNUMBER(OFFSET('Sanitation Data'!$D$6,0,10*ROW('Sanitation Data'!D150))),'Data Summary'!CL156="Yes"),OFFSET('Sanitation Data'!$D$6,0,10*ROW('Sanitation Data'!D150)),NA())</f>
        <v>#N/A</v>
      </c>
      <c r="X156" s="521" t="e">
        <f ca="1">+IF(AND(ISNUMBER(OFFSET('Sanitation Data'!$D$10,0,10*ROW('Sanitation Data'!D150))),'Data Summary'!CM156="Yes"),OFFSET('Sanitation Data'!$D$10,0,10*ROW('Sanitation Data'!D150)),NA())</f>
        <v>#N/A</v>
      </c>
      <c r="Y156" s="521" t="e">
        <f ca="1">+IF(AND(ISNUMBER(OFFSET('Sanitation Data'!$D$11,0,10*ROW('Sanitation Data'!D150))),'Data Summary'!CN156="Yes"),OFFSET('Sanitation Data'!$D$11,0,10*ROW('Sanitation Data'!D150)),NA())</f>
        <v>#N/A</v>
      </c>
      <c r="Z156" s="521" t="e">
        <f ca="1">+IF(AND(ISNUMBER(OFFSET('Sanitation Data'!$D$12,0,10*ROW('Sanitation Data'!D150))),'Data Summary'!CO156="Yes"),OFFSET('Sanitation Data'!$D$12,0,10*ROW('Sanitation Data'!D150)),NA())</f>
        <v>#N/A</v>
      </c>
      <c r="AA156" s="521" t="e">
        <f ca="1">+IF(AND(ISNUMBER(OFFSET('Sanitation Data'!$E$4,0,10*ROW('Sanitation Data'!E150))),'Data Summary'!CP156="Yes"),100-OFFSET('Sanitation Data'!$E$4,0,10*ROW('Sanitation Data'!E150)),NA())</f>
        <v>#N/A</v>
      </c>
      <c r="AB156" s="521" t="e">
        <f ca="1">+IF(AND(ISNUMBER(OFFSET('Sanitation Data'!$E$6,0,10*ROW('Sanitation Data'!E150))),'Data Summary'!CQ156="Yes"),OFFSET('Sanitation Data'!$E$6,0,10*ROW('Sanitation Data'!E150)),NA())</f>
        <v>#N/A</v>
      </c>
      <c r="AC156" s="521" t="e">
        <f ca="1">+IF(AND(ISNUMBER(OFFSET('Sanitation Data'!$E$10,0,10*ROW('Sanitation Data'!E150))),'Data Summary'!CR156="Yes"),OFFSET('Sanitation Data'!$E$10,0,10*ROW('Sanitation Data'!E150)),NA())</f>
        <v>#N/A</v>
      </c>
      <c r="AD156" s="521" t="e">
        <f ca="1">+IF(AND(ISNUMBER(OFFSET('Sanitation Data'!$E$11,0,10*ROW('Sanitation Data'!E150))),'Data Summary'!CS156="Yes"),OFFSET('Sanitation Data'!$E$11,0,10*ROW('Sanitation Data'!E150)),NA())</f>
        <v>#N/A</v>
      </c>
      <c r="AE156" s="521" t="e">
        <f ca="1">+IF(AND(ISNUMBER(OFFSET('Sanitation Data'!$E$12,0,10*ROW('Sanitation Data'!E150))),'Data Summary'!CT156="Yes"),OFFSET('Sanitation Data'!$E$12,0,10*ROW('Sanitation Data'!E150)),NA())</f>
        <v>#N/A</v>
      </c>
      <c r="AF156" s="521" t="e">
        <f ca="1">+IF(AND(ISNUMBER(OFFSET('Sanitation Data'!$F$4,0,10*ROW('Sanitation Data'!F150))),'Data Summary'!CU156="Yes"),100-OFFSET('Sanitation Data'!$F$4,0,10*ROW('Sanitation Data'!F150)),NA())</f>
        <v>#N/A</v>
      </c>
      <c r="AG156" s="521" t="e">
        <f ca="1">+IF(AND(ISNUMBER(OFFSET('Sanitation Data'!$F$6,0,10*ROW('Sanitation Data'!F150))),'Data Summary'!CV156="Yes"),OFFSET('Sanitation Data'!$F$6,0,10*ROW('Sanitation Data'!F150)),NA())</f>
        <v>#N/A</v>
      </c>
      <c r="AH156" s="521" t="e">
        <f ca="1">+IF(AND(ISNUMBER(OFFSET('Sanitation Data'!$F$10,0,10*ROW('Sanitation Data'!F150))),'Data Summary'!CW156="Yes"),OFFSET('Sanitation Data'!$F$10,0,10*ROW('Sanitation Data'!F150)),NA())</f>
        <v>#N/A</v>
      </c>
      <c r="AI156" s="521" t="e">
        <f ca="1">+IF(AND(ISNUMBER(OFFSET('Sanitation Data'!$F$11,0,10*ROW('Sanitation Data'!F150))),'Data Summary'!CX156="Yes"),OFFSET('Sanitation Data'!$F$11,0,10*ROW('Sanitation Data'!F150)),NA())</f>
        <v>#N/A</v>
      </c>
      <c r="AJ156" s="521" t="e">
        <f ca="1">+IF(AND(ISNUMBER(OFFSET('Sanitation Data'!$F$12,0,10*ROW('Sanitation Data'!F150))),'Data Summary'!CY156="Yes"),OFFSET('Sanitation Data'!$F$12,0,10*ROW('Sanitation Data'!F150)),NA())</f>
        <v>#N/A</v>
      </c>
      <c r="AK156" s="521" t="e">
        <f ca="1">+IF(AND(ISNUMBER(OFFSET('Sanitation Data'!$G$4,0,10*ROW('Sanitation Data'!G150))),'Data Summary'!CZ156="Yes"),100-OFFSET('Sanitation Data'!$G$4,0,10*ROW('Sanitation Data'!G150)),NA())</f>
        <v>#N/A</v>
      </c>
      <c r="AL156" s="521" t="e">
        <f ca="1">+IF(AND(ISNUMBER(OFFSET('Sanitation Data'!$G$6,0,10*ROW('Sanitation Data'!G150))),'Data Summary'!DA156="Yes"),OFFSET('Sanitation Data'!$G$6,0,10*ROW('Sanitation Data'!G150)),NA())</f>
        <v>#N/A</v>
      </c>
      <c r="AM156" s="521" t="e">
        <f ca="1">+IF(AND(ISNUMBER(OFFSET('Sanitation Data'!$G$10,0,10*ROW('Sanitation Data'!G150))),'Data Summary'!DB156="Yes"),OFFSET('Sanitation Data'!$G$10,0,10*ROW('Sanitation Data'!G150)),NA())</f>
        <v>#N/A</v>
      </c>
      <c r="AN156" s="521" t="e">
        <f ca="1">+IF(AND(ISNUMBER(OFFSET('Sanitation Data'!$G$11,0,10*ROW('Sanitation Data'!G150))),'Data Summary'!DC156="Yes"),OFFSET('Sanitation Data'!$G$11,0,10*ROW('Sanitation Data'!G150)),NA())</f>
        <v>#N/A</v>
      </c>
      <c r="AO156" s="521" t="e">
        <f ca="1">+IF(AND(ISNUMBER(OFFSET('Sanitation Data'!$G$12,0,10*ROW('Sanitation Data'!G150))),'Data Summary'!DD156="Yes"),OFFSET('Sanitation Data'!$G$12,0,10*ROW('Sanitation Data'!G150)),NA())</f>
        <v>#N/A</v>
      </c>
      <c r="AP156" s="521" t="e">
        <f ca="1">+IF(AND(ISNUMBER(OFFSET('Sanitation Data'!$H$4,0,10*ROW('Sanitation Data'!H150))),'Data Summary'!DE156="Yes"),100-OFFSET('Sanitation Data'!$H$4,0,10*ROW('Sanitation Data'!H150)),NA())</f>
        <v>#N/A</v>
      </c>
      <c r="AQ156" s="521" t="e">
        <f ca="1">+IF(AND(ISNUMBER(OFFSET('Sanitation Data'!$H$6,0,10*ROW('Sanitation Data'!H150))),'Data Summary'!DF156="Yes"),OFFSET('Sanitation Data'!$H$6,0,10*ROW('Sanitation Data'!H150)),NA())</f>
        <v>#N/A</v>
      </c>
      <c r="AR156" s="521" t="e">
        <f ca="1">+IF(AND(ISNUMBER(OFFSET('Sanitation Data'!$H$10,0,10*ROW('Sanitation Data'!H150))),'Data Summary'!DG156="Yes"),OFFSET('Sanitation Data'!$H$10,0,10*ROW('Sanitation Data'!H150)),NA())</f>
        <v>#N/A</v>
      </c>
      <c r="AS156" s="521" t="e">
        <f ca="1">+IF(AND(ISNUMBER(OFFSET('Sanitation Data'!$H$11,0,10*ROW('Sanitation Data'!H150))),'Data Summary'!DH156="Yes"),OFFSET('Sanitation Data'!$H$11,0,10*ROW('Sanitation Data'!H150)),NA())</f>
        <v>#N/A</v>
      </c>
      <c r="AT156" s="521" t="e">
        <f ca="1">+IF(AND(ISNUMBER(OFFSET('Sanitation Data'!$H$12,0,10*ROW('Sanitation Data'!H150))),'Data Summary'!DI156="Yes"),OFFSET('Sanitation Data'!$H$12,0,10*ROW('Sanitation Data'!H150)),NA())</f>
        <v>#N/A</v>
      </c>
      <c r="AU156" s="521" t="e">
        <f ca="1">+IF(AND(ISNUMBER(OFFSET('Sanitation Data'!$I$4,0,10*ROW('Sanitation Data'!I150))),'Data Summary'!DJ156="Yes"),100-OFFSET('Sanitation Data'!$I$4,0,10*ROW('Sanitation Data'!I150)),NA())</f>
        <v>#N/A</v>
      </c>
      <c r="AV156" s="521" t="e">
        <f ca="1">+IF(AND(ISNUMBER(OFFSET('Sanitation Data'!$I$6,0,10*ROW('Sanitation Data'!I150))),'Data Summary'!DK156="Yes"),OFFSET('Sanitation Data'!$I$6,0,10*ROW('Sanitation Data'!I150)),NA())</f>
        <v>#N/A</v>
      </c>
      <c r="AW156" s="521" t="e">
        <f ca="1">+IF(AND(ISNUMBER(OFFSET('Sanitation Data'!$I$10,0,10*ROW('Sanitation Data'!I150))),'Data Summary'!DL156="Yes"),OFFSET('Sanitation Data'!$I$10,0,10*ROW('Sanitation Data'!I150)),NA())</f>
        <v>#N/A</v>
      </c>
      <c r="AX156" s="521" t="e">
        <f ca="1">+IF(AND(ISNUMBER(OFFSET('Sanitation Data'!$I$11,0,10*ROW('Sanitation Data'!I150))),'Data Summary'!DM156="Yes"),OFFSET('Sanitation Data'!$I$11,0,10*ROW('Sanitation Data'!I150)),NA())</f>
        <v>#N/A</v>
      </c>
      <c r="AY156" s="521" t="e">
        <f ca="1">+IF(AND(ISNUMBER(OFFSET('Sanitation Data'!$I$12,0,10*ROW('Sanitation Data'!I150))),'Data Summary'!DN156="Yes"),OFFSET('Sanitation Data'!$I$12,0,10*ROW('Sanitation Data'!I150)),NA())</f>
        <v>#N/A</v>
      </c>
      <c r="AZ156" s="522" t="e">
        <f ca="1">+IF(AND(ISNUMBER(OFFSET('Hygiene Data'!$D$5,0,10*ROW('Hygiene Data'!D150))),'Data Summary'!DO156="Yes"),OFFSET('Hygiene Data'!$D$5,0,10*ROW('Hygiene Data'!D150)),NA())</f>
        <v>#N/A</v>
      </c>
      <c r="BA156" s="522" t="e">
        <f ca="1">+IF(AND(ISNUMBER(OFFSET('Hygiene Data'!$D$7,0,10*ROW('Hygiene Data'!D150))),'Data Summary'!DP156="Yes"),OFFSET('Hygiene Data'!$D$7,0,10*ROW('Hygiene Data'!D150)),NA())</f>
        <v>#N/A</v>
      </c>
      <c r="BB156" s="522" t="e">
        <f ca="1">+IF(AND(ISNUMBER(OFFSET('Hygiene Data'!$D$9,0,10*ROW('Hygiene Data'!D150))),'Data Summary'!DQ156="Yes"),OFFSET('Hygiene Data'!$D$9,0,10*ROW('Hygiene Data'!D150)),NA())</f>
        <v>#N/A</v>
      </c>
      <c r="BC156" s="522" t="e">
        <f ca="1">+IF(AND(ISNUMBER(OFFSET('Hygiene Data'!$E$5,0,10*ROW('Hygiene Data'!E150))),'Data Summary'!DR156="Yes"),OFFSET('Hygiene Data'!$E$5,0,10*ROW('Hygiene Data'!E150)),NA())</f>
        <v>#N/A</v>
      </c>
      <c r="BD156" s="522" t="e">
        <f ca="1">+IF(AND(ISNUMBER(OFFSET('Hygiene Data'!$E$7,0,10*ROW('Hygiene Data'!E150))),'Data Summary'!DS156="Yes"),OFFSET('Hygiene Data'!$E$7,0,10*ROW('Hygiene Data'!E150)),NA())</f>
        <v>#N/A</v>
      </c>
      <c r="BE156" s="522" t="e">
        <f ca="1">+IF(AND(ISNUMBER(OFFSET('Hygiene Data'!$E$9,0,10*ROW('Hygiene Data'!E150))),'Data Summary'!DT156="Yes"),OFFSET('Hygiene Data'!$E$9,0,10*ROW('Hygiene Data'!E150)),NA())</f>
        <v>#N/A</v>
      </c>
      <c r="BF156" s="522" t="e">
        <f ca="1">+IF(AND(ISNUMBER(OFFSET('Hygiene Data'!$F$5,0,10*ROW('Hygiene Data'!F150))),'Data Summary'!DU156="Yes"),OFFSET('Hygiene Data'!$F$5,0,10*ROW('Hygiene Data'!F150)),NA())</f>
        <v>#N/A</v>
      </c>
      <c r="BG156" s="522" t="e">
        <f ca="1">+IF(AND(ISNUMBER(OFFSET('Hygiene Data'!$F$7,0,10*ROW('Hygiene Data'!F150))),'Data Summary'!DV156="Yes"),OFFSET('Hygiene Data'!$F$7,0,10*ROW('Hygiene Data'!F150)),NA())</f>
        <v>#N/A</v>
      </c>
      <c r="BH156" s="522" t="e">
        <f ca="1">+IF(AND(ISNUMBER(OFFSET('Hygiene Data'!$F$9,0,10*ROW('Hygiene Data'!F150))),'Data Summary'!DW156="Yes"),OFFSET('Hygiene Data'!$F$9,0,10*ROW('Hygiene Data'!F150)),NA())</f>
        <v>#N/A</v>
      </c>
      <c r="BI156" s="522" t="e">
        <f ca="1">+IF(AND(ISNUMBER(OFFSET('Hygiene Data'!$G$5,0,10*ROW('Hygiene Data'!G150))),'Data Summary'!DX156="Yes"),OFFSET('Hygiene Data'!$G$5,0,10*ROW('Hygiene Data'!G150)),NA())</f>
        <v>#N/A</v>
      </c>
      <c r="BJ156" s="522" t="e">
        <f ca="1">+IF(AND(ISNUMBER(OFFSET('Hygiene Data'!$G$7,0,10*ROW('Hygiene Data'!G150))),'Data Summary'!DY156="Yes"),OFFSET('Hygiene Data'!$G$7,0,10*ROW('Hygiene Data'!G150)),NA())</f>
        <v>#N/A</v>
      </c>
      <c r="BK156" s="522" t="e">
        <f ca="1">+IF(AND(ISNUMBER(OFFSET('Hygiene Data'!$G$9,0,10*ROW('Hygiene Data'!G150))),'Data Summary'!DZ156="Yes"),OFFSET('Hygiene Data'!$G$9,0,10*ROW('Hygiene Data'!G150)),NA())</f>
        <v>#N/A</v>
      </c>
      <c r="BL156" s="522" t="e">
        <f ca="1">+IF(AND(ISNUMBER(OFFSET('Hygiene Data'!$H$5,0,10*ROW('Hygiene Data'!H150))),'Data Summary'!EA156="Yes"),OFFSET('Hygiene Data'!$H$5,0,10*ROW('Hygiene Data'!H150)),NA())</f>
        <v>#N/A</v>
      </c>
      <c r="BM156" s="522" t="e">
        <f ca="1">+IF(AND(ISNUMBER(OFFSET('Hygiene Data'!$H$7,0,10*ROW('Hygiene Data'!H150))),'Data Summary'!EB156="Yes"),OFFSET('Hygiene Data'!$H$7,0,10*ROW('Hygiene Data'!H150)),NA())</f>
        <v>#N/A</v>
      </c>
      <c r="BN156" s="522" t="e">
        <f ca="1">+IF(AND(ISNUMBER(OFFSET('Hygiene Data'!$H$9,0,10*ROW('Hygiene Data'!H150))),'Data Summary'!EC156="Yes"),OFFSET('Hygiene Data'!$H$9,0,10*ROW('Hygiene Data'!H150)),NA())</f>
        <v>#N/A</v>
      </c>
      <c r="BO156" s="522" t="e">
        <f ca="1">+IF(AND(ISNUMBER(OFFSET('Hygiene Data'!$I$5,0,10*ROW('Hygiene Data'!I150))),'Data Summary'!ED156="Yes"),OFFSET('Hygiene Data'!$I$5,0,10*ROW('Hygiene Data'!I150)),NA())</f>
        <v>#N/A</v>
      </c>
      <c r="BP156" s="522" t="e">
        <f ca="1">+IF(AND(ISNUMBER(OFFSET('Hygiene Data'!$I$7,0,10*ROW('Hygiene Data'!I150))),'Data Summary'!EE156="Yes"),OFFSET('Hygiene Data'!$I$7,0,10*ROW('Hygiene Data'!I150)),NA())</f>
        <v>#N/A</v>
      </c>
      <c r="BQ156" s="522" t="e">
        <f ca="1">+IF(AND(ISNUMBER(OFFSET('Hygiene Data'!$I$9,0,10*ROW('Hygiene Data'!I150))),'Data Summary'!EF156="Yes"),OFFSET('Hygiene Data'!$I$9,0,10*ROW('Hygiene Data'!I150)),NA())</f>
        <v>#N/A</v>
      </c>
    </row>
    <row r="157" spans="1:69" x14ac:dyDescent="0.25">
      <c r="A157" s="518" t="e">
        <f ca="1">+RIGHT('Data Summary'!A157,LEN('Data Summary'!A157)-9)</f>
        <v>#VALUE!</v>
      </c>
      <c r="B157" s="492" t="str">
        <f ca="1">+IF(ISTEXT('Data Summary'!B157),'Data Summary'!B157,"")</f>
        <v/>
      </c>
      <c r="C157" s="519" t="e">
        <f ca="1">+VALUE('Data Summary'!C157)</f>
        <v>#VALUE!</v>
      </c>
      <c r="D157" s="520" t="e">
        <f ca="1">+IF(AND(ISNUMBER(OFFSET('Water Data'!$D$4,0,10*ROW('Water Data'!D151))),'Data Summary'!BS157="Yes"),100-OFFSET('Water Data'!$D$4,0,10*ROW('Water Data'!D151)),NA())</f>
        <v>#N/A</v>
      </c>
      <c r="E157" s="520" t="e">
        <f ca="1">+IF(AND(ISNUMBER(OFFSET('Water Data'!$D$6,0,10*ROW('Water Data'!D151))),'Data Summary'!BT157="Yes"),OFFSET('Water Data'!$D$6,0,10*ROW('Water Data'!D151)),NA())</f>
        <v>#N/A</v>
      </c>
      <c r="F157" s="520" t="e">
        <f ca="1">+IF(AND(ISNUMBER(OFFSET('Water Data'!$D$9,0,10*ROW('Water Data'!D151))),'Data Summary'!BU157="Yes"),OFFSET('Water Data'!$D$9,0,10*ROW('Water Data'!D151)),NA())</f>
        <v>#N/A</v>
      </c>
      <c r="G157" s="520" t="e">
        <f ca="1">+IF(AND(ISNUMBER(OFFSET('Water Data'!$E$4,0,10*ROW('Water Data'!E151))),'Data Summary'!BV157="Yes"),100-OFFSET('Water Data'!$E$4,0,10*ROW('Water Data'!E151)),NA())</f>
        <v>#N/A</v>
      </c>
      <c r="H157" s="520" t="e">
        <f ca="1">+IF(AND(ISNUMBER(OFFSET('Water Data'!$E$6,0,10*ROW('Water Data'!E151))),'Data Summary'!BW157="Yes"),OFFSET('Water Data'!$E$6,0,10*ROW('Water Data'!E151)),NA())</f>
        <v>#N/A</v>
      </c>
      <c r="I157" s="520" t="e">
        <f ca="1">+IF(AND(ISNUMBER(OFFSET('Water Data'!$E$9,0,10*ROW('Water Data'!E151))),'Data Summary'!BX157="Yes"),OFFSET('Water Data'!$E$9,0,10*ROW('Water Data'!E151)),NA())</f>
        <v>#N/A</v>
      </c>
      <c r="J157" s="520" t="e">
        <f ca="1">+IF(AND(ISNUMBER(OFFSET('Water Data'!$F$4,0,10*ROW('Water Data'!F151))),'Data Summary'!BY157="Yes"),100-OFFSET('Water Data'!$F$4,0,10*ROW('Water Data'!F151)),NA())</f>
        <v>#N/A</v>
      </c>
      <c r="K157" s="520" t="e">
        <f ca="1">+IF(AND(ISNUMBER(OFFSET('Water Data'!$F$6,0,10*ROW('Water Data'!F151))),'Data Summary'!BZ157="Yes"),OFFSET('Water Data'!$F$6,0,10*ROW('Water Data'!F151)),NA())</f>
        <v>#N/A</v>
      </c>
      <c r="L157" s="520" t="e">
        <f ca="1">+IF(AND(ISNUMBER(OFFSET('Water Data'!$F$9,0,10*ROW('Water Data'!F151))),'Data Summary'!CA157="Yes"),OFFSET('Water Data'!$F$9,0,10*ROW('Water Data'!F151)),NA())</f>
        <v>#N/A</v>
      </c>
      <c r="M157" s="520" t="e">
        <f ca="1">+IF(AND(ISNUMBER(OFFSET('Water Data'!$G$4,0,10*ROW('Water Data'!G151))),'Data Summary'!CB157="Yes"),100-OFFSET('Water Data'!$G$4,0,10*ROW('Water Data'!G151)),NA())</f>
        <v>#N/A</v>
      </c>
      <c r="N157" s="520" t="e">
        <f ca="1">+IF(AND(ISNUMBER(OFFSET('Water Data'!$G$6,0,10*ROW('Water Data'!G151))),'Data Summary'!CC157="Yes"),OFFSET('Water Data'!$G$6,0,10*ROW('Water Data'!G151)),NA())</f>
        <v>#N/A</v>
      </c>
      <c r="O157" s="520" t="e">
        <f ca="1">+IF(AND(ISNUMBER(OFFSET('Water Data'!$G$9,0,10*ROW('Water Data'!G151))),'Data Summary'!CD157="Yes"),OFFSET('Water Data'!$G$9,0,10*ROW('Water Data'!G151)),NA())</f>
        <v>#N/A</v>
      </c>
      <c r="P157" s="520" t="e">
        <f ca="1">+IF(AND(ISNUMBER(OFFSET('Water Data'!$H$4,0,10*ROW('Water Data'!H151))),'Data Summary'!CE157="Yes"),100-OFFSET('Water Data'!$H$4,0,10*ROW('Water Data'!H151)),NA())</f>
        <v>#N/A</v>
      </c>
      <c r="Q157" s="520" t="e">
        <f ca="1">+IF(AND(ISNUMBER(OFFSET('Water Data'!$H$6,0,10*ROW('Water Data'!H151))),'Data Summary'!CF157="Yes"),OFFSET('Water Data'!$H$6,0,10*ROW('Water Data'!H151)),NA())</f>
        <v>#N/A</v>
      </c>
      <c r="R157" s="520" t="e">
        <f ca="1">+IF(AND(ISNUMBER(OFFSET('Water Data'!$H$9,0,10*ROW('Water Data'!H151))),'Data Summary'!CG157="Yes"),OFFSET('Water Data'!$H$9,0,10*ROW('Water Data'!H151)),NA())</f>
        <v>#N/A</v>
      </c>
      <c r="S157" s="520" t="e">
        <f ca="1">+IF(AND(ISNUMBER(OFFSET('Water Data'!$I$4,0,10*ROW('Water Data'!I151))),'Data Summary'!CH157="Yes"),100-OFFSET('Water Data'!$I$4,0,10*ROW('Water Data'!I151)),NA())</f>
        <v>#N/A</v>
      </c>
      <c r="T157" s="520" t="e">
        <f ca="1">+IF(AND(ISNUMBER(OFFSET('Water Data'!$I$6,0,10*ROW('Water Data'!I151))),'Data Summary'!CI157="Yes"),OFFSET('Water Data'!$I$6,0,10*ROW('Water Data'!I151)),NA())</f>
        <v>#N/A</v>
      </c>
      <c r="U157" s="520" t="e">
        <f ca="1">+IF(AND(ISNUMBER(OFFSET('Water Data'!$I$9,0,10*ROW('Water Data'!I151))),'Data Summary'!CJ157="Yes"),OFFSET('Water Data'!$I$9,0,10*ROW('Water Data'!I151)),NA())</f>
        <v>#N/A</v>
      </c>
      <c r="V157" s="521" t="e">
        <f ca="1">+IF(AND(ISNUMBER(OFFSET('Sanitation Data'!$D$4,0,10*ROW('Sanitation Data'!D151))),'Data Summary'!CK157="Yes"),100-OFFSET('Sanitation Data'!$D$4,0,10*ROW('Sanitation Data'!D151)),NA())</f>
        <v>#N/A</v>
      </c>
      <c r="W157" s="521" t="e">
        <f ca="1">+IF(AND(ISNUMBER(OFFSET('Sanitation Data'!$D$6,0,10*ROW('Sanitation Data'!D151))),'Data Summary'!CL157="Yes"),OFFSET('Sanitation Data'!$D$6,0,10*ROW('Sanitation Data'!D151)),NA())</f>
        <v>#N/A</v>
      </c>
      <c r="X157" s="521" t="e">
        <f ca="1">+IF(AND(ISNUMBER(OFFSET('Sanitation Data'!$D$10,0,10*ROW('Sanitation Data'!D151))),'Data Summary'!CM157="Yes"),OFFSET('Sanitation Data'!$D$10,0,10*ROW('Sanitation Data'!D151)),NA())</f>
        <v>#N/A</v>
      </c>
      <c r="Y157" s="521" t="e">
        <f ca="1">+IF(AND(ISNUMBER(OFFSET('Sanitation Data'!$D$11,0,10*ROW('Sanitation Data'!D151))),'Data Summary'!CN157="Yes"),OFFSET('Sanitation Data'!$D$11,0,10*ROW('Sanitation Data'!D151)),NA())</f>
        <v>#N/A</v>
      </c>
      <c r="Z157" s="521" t="e">
        <f ca="1">+IF(AND(ISNUMBER(OFFSET('Sanitation Data'!$D$12,0,10*ROW('Sanitation Data'!D151))),'Data Summary'!CO157="Yes"),OFFSET('Sanitation Data'!$D$12,0,10*ROW('Sanitation Data'!D151)),NA())</f>
        <v>#N/A</v>
      </c>
      <c r="AA157" s="521" t="e">
        <f ca="1">+IF(AND(ISNUMBER(OFFSET('Sanitation Data'!$E$4,0,10*ROW('Sanitation Data'!E151))),'Data Summary'!CP157="Yes"),100-OFFSET('Sanitation Data'!$E$4,0,10*ROW('Sanitation Data'!E151)),NA())</f>
        <v>#N/A</v>
      </c>
      <c r="AB157" s="521" t="e">
        <f ca="1">+IF(AND(ISNUMBER(OFFSET('Sanitation Data'!$E$6,0,10*ROW('Sanitation Data'!E151))),'Data Summary'!CQ157="Yes"),OFFSET('Sanitation Data'!$E$6,0,10*ROW('Sanitation Data'!E151)),NA())</f>
        <v>#N/A</v>
      </c>
      <c r="AC157" s="521" t="e">
        <f ca="1">+IF(AND(ISNUMBER(OFFSET('Sanitation Data'!$E$10,0,10*ROW('Sanitation Data'!E151))),'Data Summary'!CR157="Yes"),OFFSET('Sanitation Data'!$E$10,0,10*ROW('Sanitation Data'!E151)),NA())</f>
        <v>#N/A</v>
      </c>
      <c r="AD157" s="521" t="e">
        <f ca="1">+IF(AND(ISNUMBER(OFFSET('Sanitation Data'!$E$11,0,10*ROW('Sanitation Data'!E151))),'Data Summary'!CS157="Yes"),OFFSET('Sanitation Data'!$E$11,0,10*ROW('Sanitation Data'!E151)),NA())</f>
        <v>#N/A</v>
      </c>
      <c r="AE157" s="521" t="e">
        <f ca="1">+IF(AND(ISNUMBER(OFFSET('Sanitation Data'!$E$12,0,10*ROW('Sanitation Data'!E151))),'Data Summary'!CT157="Yes"),OFFSET('Sanitation Data'!$E$12,0,10*ROW('Sanitation Data'!E151)),NA())</f>
        <v>#N/A</v>
      </c>
      <c r="AF157" s="521" t="e">
        <f ca="1">+IF(AND(ISNUMBER(OFFSET('Sanitation Data'!$F$4,0,10*ROW('Sanitation Data'!F151))),'Data Summary'!CU157="Yes"),100-OFFSET('Sanitation Data'!$F$4,0,10*ROW('Sanitation Data'!F151)),NA())</f>
        <v>#N/A</v>
      </c>
      <c r="AG157" s="521" t="e">
        <f ca="1">+IF(AND(ISNUMBER(OFFSET('Sanitation Data'!$F$6,0,10*ROW('Sanitation Data'!F151))),'Data Summary'!CV157="Yes"),OFFSET('Sanitation Data'!$F$6,0,10*ROW('Sanitation Data'!F151)),NA())</f>
        <v>#N/A</v>
      </c>
      <c r="AH157" s="521" t="e">
        <f ca="1">+IF(AND(ISNUMBER(OFFSET('Sanitation Data'!$F$10,0,10*ROW('Sanitation Data'!F151))),'Data Summary'!CW157="Yes"),OFFSET('Sanitation Data'!$F$10,0,10*ROW('Sanitation Data'!F151)),NA())</f>
        <v>#N/A</v>
      </c>
      <c r="AI157" s="521" t="e">
        <f ca="1">+IF(AND(ISNUMBER(OFFSET('Sanitation Data'!$F$11,0,10*ROW('Sanitation Data'!F151))),'Data Summary'!CX157="Yes"),OFFSET('Sanitation Data'!$F$11,0,10*ROW('Sanitation Data'!F151)),NA())</f>
        <v>#N/A</v>
      </c>
      <c r="AJ157" s="521" t="e">
        <f ca="1">+IF(AND(ISNUMBER(OFFSET('Sanitation Data'!$F$12,0,10*ROW('Sanitation Data'!F151))),'Data Summary'!CY157="Yes"),OFFSET('Sanitation Data'!$F$12,0,10*ROW('Sanitation Data'!F151)),NA())</f>
        <v>#N/A</v>
      </c>
      <c r="AK157" s="521" t="e">
        <f ca="1">+IF(AND(ISNUMBER(OFFSET('Sanitation Data'!$G$4,0,10*ROW('Sanitation Data'!G151))),'Data Summary'!CZ157="Yes"),100-OFFSET('Sanitation Data'!$G$4,0,10*ROW('Sanitation Data'!G151)),NA())</f>
        <v>#N/A</v>
      </c>
      <c r="AL157" s="521" t="e">
        <f ca="1">+IF(AND(ISNUMBER(OFFSET('Sanitation Data'!$G$6,0,10*ROW('Sanitation Data'!G151))),'Data Summary'!DA157="Yes"),OFFSET('Sanitation Data'!$G$6,0,10*ROW('Sanitation Data'!G151)),NA())</f>
        <v>#N/A</v>
      </c>
      <c r="AM157" s="521" t="e">
        <f ca="1">+IF(AND(ISNUMBER(OFFSET('Sanitation Data'!$G$10,0,10*ROW('Sanitation Data'!G151))),'Data Summary'!DB157="Yes"),OFFSET('Sanitation Data'!$G$10,0,10*ROW('Sanitation Data'!G151)),NA())</f>
        <v>#N/A</v>
      </c>
      <c r="AN157" s="521" t="e">
        <f ca="1">+IF(AND(ISNUMBER(OFFSET('Sanitation Data'!$G$11,0,10*ROW('Sanitation Data'!G151))),'Data Summary'!DC157="Yes"),OFFSET('Sanitation Data'!$G$11,0,10*ROW('Sanitation Data'!G151)),NA())</f>
        <v>#N/A</v>
      </c>
      <c r="AO157" s="521" t="e">
        <f ca="1">+IF(AND(ISNUMBER(OFFSET('Sanitation Data'!$G$12,0,10*ROW('Sanitation Data'!G151))),'Data Summary'!DD157="Yes"),OFFSET('Sanitation Data'!$G$12,0,10*ROW('Sanitation Data'!G151)),NA())</f>
        <v>#N/A</v>
      </c>
      <c r="AP157" s="521" t="e">
        <f ca="1">+IF(AND(ISNUMBER(OFFSET('Sanitation Data'!$H$4,0,10*ROW('Sanitation Data'!H151))),'Data Summary'!DE157="Yes"),100-OFFSET('Sanitation Data'!$H$4,0,10*ROW('Sanitation Data'!H151)),NA())</f>
        <v>#N/A</v>
      </c>
      <c r="AQ157" s="521" t="e">
        <f ca="1">+IF(AND(ISNUMBER(OFFSET('Sanitation Data'!$H$6,0,10*ROW('Sanitation Data'!H151))),'Data Summary'!DF157="Yes"),OFFSET('Sanitation Data'!$H$6,0,10*ROW('Sanitation Data'!H151)),NA())</f>
        <v>#N/A</v>
      </c>
      <c r="AR157" s="521" t="e">
        <f ca="1">+IF(AND(ISNUMBER(OFFSET('Sanitation Data'!$H$10,0,10*ROW('Sanitation Data'!H151))),'Data Summary'!DG157="Yes"),OFFSET('Sanitation Data'!$H$10,0,10*ROW('Sanitation Data'!H151)),NA())</f>
        <v>#N/A</v>
      </c>
      <c r="AS157" s="521" t="e">
        <f ca="1">+IF(AND(ISNUMBER(OFFSET('Sanitation Data'!$H$11,0,10*ROW('Sanitation Data'!H151))),'Data Summary'!DH157="Yes"),OFFSET('Sanitation Data'!$H$11,0,10*ROW('Sanitation Data'!H151)),NA())</f>
        <v>#N/A</v>
      </c>
      <c r="AT157" s="521" t="e">
        <f ca="1">+IF(AND(ISNUMBER(OFFSET('Sanitation Data'!$H$12,0,10*ROW('Sanitation Data'!H151))),'Data Summary'!DI157="Yes"),OFFSET('Sanitation Data'!$H$12,0,10*ROW('Sanitation Data'!H151)),NA())</f>
        <v>#N/A</v>
      </c>
      <c r="AU157" s="521" t="e">
        <f ca="1">+IF(AND(ISNUMBER(OFFSET('Sanitation Data'!$I$4,0,10*ROW('Sanitation Data'!I151))),'Data Summary'!DJ157="Yes"),100-OFFSET('Sanitation Data'!$I$4,0,10*ROW('Sanitation Data'!I151)),NA())</f>
        <v>#N/A</v>
      </c>
      <c r="AV157" s="521" t="e">
        <f ca="1">+IF(AND(ISNUMBER(OFFSET('Sanitation Data'!$I$6,0,10*ROW('Sanitation Data'!I151))),'Data Summary'!DK157="Yes"),OFFSET('Sanitation Data'!$I$6,0,10*ROW('Sanitation Data'!I151)),NA())</f>
        <v>#N/A</v>
      </c>
      <c r="AW157" s="521" t="e">
        <f ca="1">+IF(AND(ISNUMBER(OFFSET('Sanitation Data'!$I$10,0,10*ROW('Sanitation Data'!I151))),'Data Summary'!DL157="Yes"),OFFSET('Sanitation Data'!$I$10,0,10*ROW('Sanitation Data'!I151)),NA())</f>
        <v>#N/A</v>
      </c>
      <c r="AX157" s="521" t="e">
        <f ca="1">+IF(AND(ISNUMBER(OFFSET('Sanitation Data'!$I$11,0,10*ROW('Sanitation Data'!I151))),'Data Summary'!DM157="Yes"),OFFSET('Sanitation Data'!$I$11,0,10*ROW('Sanitation Data'!I151)),NA())</f>
        <v>#N/A</v>
      </c>
      <c r="AY157" s="521" t="e">
        <f ca="1">+IF(AND(ISNUMBER(OFFSET('Sanitation Data'!$I$12,0,10*ROW('Sanitation Data'!I151))),'Data Summary'!DN157="Yes"),OFFSET('Sanitation Data'!$I$12,0,10*ROW('Sanitation Data'!I151)),NA())</f>
        <v>#N/A</v>
      </c>
      <c r="AZ157" s="522" t="e">
        <f ca="1">+IF(AND(ISNUMBER(OFFSET('Hygiene Data'!$D$5,0,10*ROW('Hygiene Data'!D151))),'Data Summary'!DO157="Yes"),OFFSET('Hygiene Data'!$D$5,0,10*ROW('Hygiene Data'!D151)),NA())</f>
        <v>#N/A</v>
      </c>
      <c r="BA157" s="522" t="e">
        <f ca="1">+IF(AND(ISNUMBER(OFFSET('Hygiene Data'!$D$7,0,10*ROW('Hygiene Data'!D151))),'Data Summary'!DP157="Yes"),OFFSET('Hygiene Data'!$D$7,0,10*ROW('Hygiene Data'!D151)),NA())</f>
        <v>#N/A</v>
      </c>
      <c r="BB157" s="522" t="e">
        <f ca="1">+IF(AND(ISNUMBER(OFFSET('Hygiene Data'!$D$9,0,10*ROW('Hygiene Data'!D151))),'Data Summary'!DQ157="Yes"),OFFSET('Hygiene Data'!$D$9,0,10*ROW('Hygiene Data'!D151)),NA())</f>
        <v>#N/A</v>
      </c>
      <c r="BC157" s="522" t="e">
        <f ca="1">+IF(AND(ISNUMBER(OFFSET('Hygiene Data'!$E$5,0,10*ROW('Hygiene Data'!E151))),'Data Summary'!DR157="Yes"),OFFSET('Hygiene Data'!$E$5,0,10*ROW('Hygiene Data'!E151)),NA())</f>
        <v>#N/A</v>
      </c>
      <c r="BD157" s="522" t="e">
        <f ca="1">+IF(AND(ISNUMBER(OFFSET('Hygiene Data'!$E$7,0,10*ROW('Hygiene Data'!E151))),'Data Summary'!DS157="Yes"),OFFSET('Hygiene Data'!$E$7,0,10*ROW('Hygiene Data'!E151)),NA())</f>
        <v>#N/A</v>
      </c>
      <c r="BE157" s="522" t="e">
        <f ca="1">+IF(AND(ISNUMBER(OFFSET('Hygiene Data'!$E$9,0,10*ROW('Hygiene Data'!E151))),'Data Summary'!DT157="Yes"),OFFSET('Hygiene Data'!$E$9,0,10*ROW('Hygiene Data'!E151)),NA())</f>
        <v>#N/A</v>
      </c>
      <c r="BF157" s="522" t="e">
        <f ca="1">+IF(AND(ISNUMBER(OFFSET('Hygiene Data'!$F$5,0,10*ROW('Hygiene Data'!F151))),'Data Summary'!DU157="Yes"),OFFSET('Hygiene Data'!$F$5,0,10*ROW('Hygiene Data'!F151)),NA())</f>
        <v>#N/A</v>
      </c>
      <c r="BG157" s="522" t="e">
        <f ca="1">+IF(AND(ISNUMBER(OFFSET('Hygiene Data'!$F$7,0,10*ROW('Hygiene Data'!F151))),'Data Summary'!DV157="Yes"),OFFSET('Hygiene Data'!$F$7,0,10*ROW('Hygiene Data'!F151)),NA())</f>
        <v>#N/A</v>
      </c>
      <c r="BH157" s="522" t="e">
        <f ca="1">+IF(AND(ISNUMBER(OFFSET('Hygiene Data'!$F$9,0,10*ROW('Hygiene Data'!F151))),'Data Summary'!DW157="Yes"),OFFSET('Hygiene Data'!$F$9,0,10*ROW('Hygiene Data'!F151)),NA())</f>
        <v>#N/A</v>
      </c>
      <c r="BI157" s="522" t="e">
        <f ca="1">+IF(AND(ISNUMBER(OFFSET('Hygiene Data'!$G$5,0,10*ROW('Hygiene Data'!G151))),'Data Summary'!DX157="Yes"),OFFSET('Hygiene Data'!$G$5,0,10*ROW('Hygiene Data'!G151)),NA())</f>
        <v>#N/A</v>
      </c>
      <c r="BJ157" s="522" t="e">
        <f ca="1">+IF(AND(ISNUMBER(OFFSET('Hygiene Data'!$G$7,0,10*ROW('Hygiene Data'!G151))),'Data Summary'!DY157="Yes"),OFFSET('Hygiene Data'!$G$7,0,10*ROW('Hygiene Data'!G151)),NA())</f>
        <v>#N/A</v>
      </c>
      <c r="BK157" s="522" t="e">
        <f ca="1">+IF(AND(ISNUMBER(OFFSET('Hygiene Data'!$G$9,0,10*ROW('Hygiene Data'!G151))),'Data Summary'!DZ157="Yes"),OFFSET('Hygiene Data'!$G$9,0,10*ROW('Hygiene Data'!G151)),NA())</f>
        <v>#N/A</v>
      </c>
      <c r="BL157" s="522" t="e">
        <f ca="1">+IF(AND(ISNUMBER(OFFSET('Hygiene Data'!$H$5,0,10*ROW('Hygiene Data'!H151))),'Data Summary'!EA157="Yes"),OFFSET('Hygiene Data'!$H$5,0,10*ROW('Hygiene Data'!H151)),NA())</f>
        <v>#N/A</v>
      </c>
      <c r="BM157" s="522" t="e">
        <f ca="1">+IF(AND(ISNUMBER(OFFSET('Hygiene Data'!$H$7,0,10*ROW('Hygiene Data'!H151))),'Data Summary'!EB157="Yes"),OFFSET('Hygiene Data'!$H$7,0,10*ROW('Hygiene Data'!H151)),NA())</f>
        <v>#N/A</v>
      </c>
      <c r="BN157" s="522" t="e">
        <f ca="1">+IF(AND(ISNUMBER(OFFSET('Hygiene Data'!$H$9,0,10*ROW('Hygiene Data'!H151))),'Data Summary'!EC157="Yes"),OFFSET('Hygiene Data'!$H$9,0,10*ROW('Hygiene Data'!H151)),NA())</f>
        <v>#N/A</v>
      </c>
      <c r="BO157" s="522" t="e">
        <f ca="1">+IF(AND(ISNUMBER(OFFSET('Hygiene Data'!$I$5,0,10*ROW('Hygiene Data'!I151))),'Data Summary'!ED157="Yes"),OFFSET('Hygiene Data'!$I$5,0,10*ROW('Hygiene Data'!I151)),NA())</f>
        <v>#N/A</v>
      </c>
      <c r="BP157" s="522" t="e">
        <f ca="1">+IF(AND(ISNUMBER(OFFSET('Hygiene Data'!$I$7,0,10*ROW('Hygiene Data'!I151))),'Data Summary'!EE157="Yes"),OFFSET('Hygiene Data'!$I$7,0,10*ROW('Hygiene Data'!I151)),NA())</f>
        <v>#N/A</v>
      </c>
      <c r="BQ157" s="522" t="e">
        <f ca="1">+IF(AND(ISNUMBER(OFFSET('Hygiene Data'!$I$9,0,10*ROW('Hygiene Data'!I151))),'Data Summary'!EF157="Yes"),OFFSET('Hygiene Data'!$I$9,0,10*ROW('Hygiene Data'!I151)),NA())</f>
        <v>#N/A</v>
      </c>
    </row>
    <row r="158" spans="1:69" x14ac:dyDescent="0.25">
      <c r="A158" s="518" t="e">
        <f ca="1">+RIGHT('Data Summary'!A158,LEN('Data Summary'!A158)-9)</f>
        <v>#VALUE!</v>
      </c>
      <c r="B158" s="492" t="str">
        <f ca="1">+IF(ISTEXT('Data Summary'!B158),'Data Summary'!B158,"")</f>
        <v/>
      </c>
      <c r="C158" s="519" t="e">
        <f ca="1">+VALUE('Data Summary'!C158)</f>
        <v>#VALUE!</v>
      </c>
      <c r="D158" s="520" t="e">
        <f ca="1">+IF(AND(ISNUMBER(OFFSET('Water Data'!$D$4,0,10*ROW('Water Data'!D152))),'Data Summary'!BS158="Yes"),100-OFFSET('Water Data'!$D$4,0,10*ROW('Water Data'!D152)),NA())</f>
        <v>#N/A</v>
      </c>
      <c r="E158" s="520" t="e">
        <f ca="1">+IF(AND(ISNUMBER(OFFSET('Water Data'!$D$6,0,10*ROW('Water Data'!D152))),'Data Summary'!BT158="Yes"),OFFSET('Water Data'!$D$6,0,10*ROW('Water Data'!D152)),NA())</f>
        <v>#N/A</v>
      </c>
      <c r="F158" s="520" t="e">
        <f ca="1">+IF(AND(ISNUMBER(OFFSET('Water Data'!$D$9,0,10*ROW('Water Data'!D152))),'Data Summary'!BU158="Yes"),OFFSET('Water Data'!$D$9,0,10*ROW('Water Data'!D152)),NA())</f>
        <v>#N/A</v>
      </c>
      <c r="G158" s="520" t="e">
        <f ca="1">+IF(AND(ISNUMBER(OFFSET('Water Data'!$E$4,0,10*ROW('Water Data'!E152))),'Data Summary'!BV158="Yes"),100-OFFSET('Water Data'!$E$4,0,10*ROW('Water Data'!E152)),NA())</f>
        <v>#N/A</v>
      </c>
      <c r="H158" s="520" t="e">
        <f ca="1">+IF(AND(ISNUMBER(OFFSET('Water Data'!$E$6,0,10*ROW('Water Data'!E152))),'Data Summary'!BW158="Yes"),OFFSET('Water Data'!$E$6,0,10*ROW('Water Data'!E152)),NA())</f>
        <v>#N/A</v>
      </c>
      <c r="I158" s="520" t="e">
        <f ca="1">+IF(AND(ISNUMBER(OFFSET('Water Data'!$E$9,0,10*ROW('Water Data'!E152))),'Data Summary'!BX158="Yes"),OFFSET('Water Data'!$E$9,0,10*ROW('Water Data'!E152)),NA())</f>
        <v>#N/A</v>
      </c>
      <c r="J158" s="520" t="e">
        <f ca="1">+IF(AND(ISNUMBER(OFFSET('Water Data'!$F$4,0,10*ROW('Water Data'!F152))),'Data Summary'!BY158="Yes"),100-OFFSET('Water Data'!$F$4,0,10*ROW('Water Data'!F152)),NA())</f>
        <v>#N/A</v>
      </c>
      <c r="K158" s="520" t="e">
        <f ca="1">+IF(AND(ISNUMBER(OFFSET('Water Data'!$F$6,0,10*ROW('Water Data'!F152))),'Data Summary'!BZ158="Yes"),OFFSET('Water Data'!$F$6,0,10*ROW('Water Data'!F152)),NA())</f>
        <v>#N/A</v>
      </c>
      <c r="L158" s="520" t="e">
        <f ca="1">+IF(AND(ISNUMBER(OFFSET('Water Data'!$F$9,0,10*ROW('Water Data'!F152))),'Data Summary'!CA158="Yes"),OFFSET('Water Data'!$F$9,0,10*ROW('Water Data'!F152)),NA())</f>
        <v>#N/A</v>
      </c>
      <c r="M158" s="520" t="e">
        <f ca="1">+IF(AND(ISNUMBER(OFFSET('Water Data'!$G$4,0,10*ROW('Water Data'!G152))),'Data Summary'!CB158="Yes"),100-OFFSET('Water Data'!$G$4,0,10*ROW('Water Data'!G152)),NA())</f>
        <v>#N/A</v>
      </c>
      <c r="N158" s="520" t="e">
        <f ca="1">+IF(AND(ISNUMBER(OFFSET('Water Data'!$G$6,0,10*ROW('Water Data'!G152))),'Data Summary'!CC158="Yes"),OFFSET('Water Data'!$G$6,0,10*ROW('Water Data'!G152)),NA())</f>
        <v>#N/A</v>
      </c>
      <c r="O158" s="520" t="e">
        <f ca="1">+IF(AND(ISNUMBER(OFFSET('Water Data'!$G$9,0,10*ROW('Water Data'!G152))),'Data Summary'!CD158="Yes"),OFFSET('Water Data'!$G$9,0,10*ROW('Water Data'!G152)),NA())</f>
        <v>#N/A</v>
      </c>
      <c r="P158" s="520" t="e">
        <f ca="1">+IF(AND(ISNUMBER(OFFSET('Water Data'!$H$4,0,10*ROW('Water Data'!H152))),'Data Summary'!CE158="Yes"),100-OFFSET('Water Data'!$H$4,0,10*ROW('Water Data'!H152)),NA())</f>
        <v>#N/A</v>
      </c>
      <c r="Q158" s="520" t="e">
        <f ca="1">+IF(AND(ISNUMBER(OFFSET('Water Data'!$H$6,0,10*ROW('Water Data'!H152))),'Data Summary'!CF158="Yes"),OFFSET('Water Data'!$H$6,0,10*ROW('Water Data'!H152)),NA())</f>
        <v>#N/A</v>
      </c>
      <c r="R158" s="520" t="e">
        <f ca="1">+IF(AND(ISNUMBER(OFFSET('Water Data'!$H$9,0,10*ROW('Water Data'!H152))),'Data Summary'!CG158="Yes"),OFFSET('Water Data'!$H$9,0,10*ROW('Water Data'!H152)),NA())</f>
        <v>#N/A</v>
      </c>
      <c r="S158" s="520" t="e">
        <f ca="1">+IF(AND(ISNUMBER(OFFSET('Water Data'!$I$4,0,10*ROW('Water Data'!I152))),'Data Summary'!CH158="Yes"),100-OFFSET('Water Data'!$I$4,0,10*ROW('Water Data'!I152)),NA())</f>
        <v>#N/A</v>
      </c>
      <c r="T158" s="520" t="e">
        <f ca="1">+IF(AND(ISNUMBER(OFFSET('Water Data'!$I$6,0,10*ROW('Water Data'!I152))),'Data Summary'!CI158="Yes"),OFFSET('Water Data'!$I$6,0,10*ROW('Water Data'!I152)),NA())</f>
        <v>#N/A</v>
      </c>
      <c r="U158" s="520" t="e">
        <f ca="1">+IF(AND(ISNUMBER(OFFSET('Water Data'!$I$9,0,10*ROW('Water Data'!I152))),'Data Summary'!CJ158="Yes"),OFFSET('Water Data'!$I$9,0,10*ROW('Water Data'!I152)),NA())</f>
        <v>#N/A</v>
      </c>
      <c r="V158" s="521" t="e">
        <f ca="1">+IF(AND(ISNUMBER(OFFSET('Sanitation Data'!$D$4,0,10*ROW('Sanitation Data'!D152))),'Data Summary'!CK158="Yes"),100-OFFSET('Sanitation Data'!$D$4,0,10*ROW('Sanitation Data'!D152)),NA())</f>
        <v>#N/A</v>
      </c>
      <c r="W158" s="521" t="e">
        <f ca="1">+IF(AND(ISNUMBER(OFFSET('Sanitation Data'!$D$6,0,10*ROW('Sanitation Data'!D152))),'Data Summary'!CL158="Yes"),OFFSET('Sanitation Data'!$D$6,0,10*ROW('Sanitation Data'!D152)),NA())</f>
        <v>#N/A</v>
      </c>
      <c r="X158" s="521" t="e">
        <f ca="1">+IF(AND(ISNUMBER(OFFSET('Sanitation Data'!$D$10,0,10*ROW('Sanitation Data'!D152))),'Data Summary'!CM158="Yes"),OFFSET('Sanitation Data'!$D$10,0,10*ROW('Sanitation Data'!D152)),NA())</f>
        <v>#N/A</v>
      </c>
      <c r="Y158" s="521" t="e">
        <f ca="1">+IF(AND(ISNUMBER(OFFSET('Sanitation Data'!$D$11,0,10*ROW('Sanitation Data'!D152))),'Data Summary'!CN158="Yes"),OFFSET('Sanitation Data'!$D$11,0,10*ROW('Sanitation Data'!D152)),NA())</f>
        <v>#N/A</v>
      </c>
      <c r="Z158" s="521" t="e">
        <f ca="1">+IF(AND(ISNUMBER(OFFSET('Sanitation Data'!$D$12,0,10*ROW('Sanitation Data'!D152))),'Data Summary'!CO158="Yes"),OFFSET('Sanitation Data'!$D$12,0,10*ROW('Sanitation Data'!D152)),NA())</f>
        <v>#N/A</v>
      </c>
      <c r="AA158" s="521" t="e">
        <f ca="1">+IF(AND(ISNUMBER(OFFSET('Sanitation Data'!$E$4,0,10*ROW('Sanitation Data'!E152))),'Data Summary'!CP158="Yes"),100-OFFSET('Sanitation Data'!$E$4,0,10*ROW('Sanitation Data'!E152)),NA())</f>
        <v>#N/A</v>
      </c>
      <c r="AB158" s="521" t="e">
        <f ca="1">+IF(AND(ISNUMBER(OFFSET('Sanitation Data'!$E$6,0,10*ROW('Sanitation Data'!E152))),'Data Summary'!CQ158="Yes"),OFFSET('Sanitation Data'!$E$6,0,10*ROW('Sanitation Data'!E152)),NA())</f>
        <v>#N/A</v>
      </c>
      <c r="AC158" s="521" t="e">
        <f ca="1">+IF(AND(ISNUMBER(OFFSET('Sanitation Data'!$E$10,0,10*ROW('Sanitation Data'!E152))),'Data Summary'!CR158="Yes"),OFFSET('Sanitation Data'!$E$10,0,10*ROW('Sanitation Data'!E152)),NA())</f>
        <v>#N/A</v>
      </c>
      <c r="AD158" s="521" t="e">
        <f ca="1">+IF(AND(ISNUMBER(OFFSET('Sanitation Data'!$E$11,0,10*ROW('Sanitation Data'!E152))),'Data Summary'!CS158="Yes"),OFFSET('Sanitation Data'!$E$11,0,10*ROW('Sanitation Data'!E152)),NA())</f>
        <v>#N/A</v>
      </c>
      <c r="AE158" s="521" t="e">
        <f ca="1">+IF(AND(ISNUMBER(OFFSET('Sanitation Data'!$E$12,0,10*ROW('Sanitation Data'!E152))),'Data Summary'!CT158="Yes"),OFFSET('Sanitation Data'!$E$12,0,10*ROW('Sanitation Data'!E152)),NA())</f>
        <v>#N/A</v>
      </c>
      <c r="AF158" s="521" t="e">
        <f ca="1">+IF(AND(ISNUMBER(OFFSET('Sanitation Data'!$F$4,0,10*ROW('Sanitation Data'!F152))),'Data Summary'!CU158="Yes"),100-OFFSET('Sanitation Data'!$F$4,0,10*ROW('Sanitation Data'!F152)),NA())</f>
        <v>#N/A</v>
      </c>
      <c r="AG158" s="521" t="e">
        <f ca="1">+IF(AND(ISNUMBER(OFFSET('Sanitation Data'!$F$6,0,10*ROW('Sanitation Data'!F152))),'Data Summary'!CV158="Yes"),OFFSET('Sanitation Data'!$F$6,0,10*ROW('Sanitation Data'!F152)),NA())</f>
        <v>#N/A</v>
      </c>
      <c r="AH158" s="521" t="e">
        <f ca="1">+IF(AND(ISNUMBER(OFFSET('Sanitation Data'!$F$10,0,10*ROW('Sanitation Data'!F152))),'Data Summary'!CW158="Yes"),OFFSET('Sanitation Data'!$F$10,0,10*ROW('Sanitation Data'!F152)),NA())</f>
        <v>#N/A</v>
      </c>
      <c r="AI158" s="521" t="e">
        <f ca="1">+IF(AND(ISNUMBER(OFFSET('Sanitation Data'!$F$11,0,10*ROW('Sanitation Data'!F152))),'Data Summary'!CX158="Yes"),OFFSET('Sanitation Data'!$F$11,0,10*ROW('Sanitation Data'!F152)),NA())</f>
        <v>#N/A</v>
      </c>
      <c r="AJ158" s="521" t="e">
        <f ca="1">+IF(AND(ISNUMBER(OFFSET('Sanitation Data'!$F$12,0,10*ROW('Sanitation Data'!F152))),'Data Summary'!CY158="Yes"),OFFSET('Sanitation Data'!$F$12,0,10*ROW('Sanitation Data'!F152)),NA())</f>
        <v>#N/A</v>
      </c>
      <c r="AK158" s="521" t="e">
        <f ca="1">+IF(AND(ISNUMBER(OFFSET('Sanitation Data'!$G$4,0,10*ROW('Sanitation Data'!G152))),'Data Summary'!CZ158="Yes"),100-OFFSET('Sanitation Data'!$G$4,0,10*ROW('Sanitation Data'!G152)),NA())</f>
        <v>#N/A</v>
      </c>
      <c r="AL158" s="521" t="e">
        <f ca="1">+IF(AND(ISNUMBER(OFFSET('Sanitation Data'!$G$6,0,10*ROW('Sanitation Data'!G152))),'Data Summary'!DA158="Yes"),OFFSET('Sanitation Data'!$G$6,0,10*ROW('Sanitation Data'!G152)),NA())</f>
        <v>#N/A</v>
      </c>
      <c r="AM158" s="521" t="e">
        <f ca="1">+IF(AND(ISNUMBER(OFFSET('Sanitation Data'!$G$10,0,10*ROW('Sanitation Data'!G152))),'Data Summary'!DB158="Yes"),OFFSET('Sanitation Data'!$G$10,0,10*ROW('Sanitation Data'!G152)),NA())</f>
        <v>#N/A</v>
      </c>
      <c r="AN158" s="521" t="e">
        <f ca="1">+IF(AND(ISNUMBER(OFFSET('Sanitation Data'!$G$11,0,10*ROW('Sanitation Data'!G152))),'Data Summary'!DC158="Yes"),OFFSET('Sanitation Data'!$G$11,0,10*ROW('Sanitation Data'!G152)),NA())</f>
        <v>#N/A</v>
      </c>
      <c r="AO158" s="521" t="e">
        <f ca="1">+IF(AND(ISNUMBER(OFFSET('Sanitation Data'!$G$12,0,10*ROW('Sanitation Data'!G152))),'Data Summary'!DD158="Yes"),OFFSET('Sanitation Data'!$G$12,0,10*ROW('Sanitation Data'!G152)),NA())</f>
        <v>#N/A</v>
      </c>
      <c r="AP158" s="521" t="e">
        <f ca="1">+IF(AND(ISNUMBER(OFFSET('Sanitation Data'!$H$4,0,10*ROW('Sanitation Data'!H152))),'Data Summary'!DE158="Yes"),100-OFFSET('Sanitation Data'!$H$4,0,10*ROW('Sanitation Data'!H152)),NA())</f>
        <v>#N/A</v>
      </c>
      <c r="AQ158" s="521" t="e">
        <f ca="1">+IF(AND(ISNUMBER(OFFSET('Sanitation Data'!$H$6,0,10*ROW('Sanitation Data'!H152))),'Data Summary'!DF158="Yes"),OFFSET('Sanitation Data'!$H$6,0,10*ROW('Sanitation Data'!H152)),NA())</f>
        <v>#N/A</v>
      </c>
      <c r="AR158" s="521" t="e">
        <f ca="1">+IF(AND(ISNUMBER(OFFSET('Sanitation Data'!$H$10,0,10*ROW('Sanitation Data'!H152))),'Data Summary'!DG158="Yes"),OFFSET('Sanitation Data'!$H$10,0,10*ROW('Sanitation Data'!H152)),NA())</f>
        <v>#N/A</v>
      </c>
      <c r="AS158" s="521" t="e">
        <f ca="1">+IF(AND(ISNUMBER(OFFSET('Sanitation Data'!$H$11,0,10*ROW('Sanitation Data'!H152))),'Data Summary'!DH158="Yes"),OFFSET('Sanitation Data'!$H$11,0,10*ROW('Sanitation Data'!H152)),NA())</f>
        <v>#N/A</v>
      </c>
      <c r="AT158" s="521" t="e">
        <f ca="1">+IF(AND(ISNUMBER(OFFSET('Sanitation Data'!$H$12,0,10*ROW('Sanitation Data'!H152))),'Data Summary'!DI158="Yes"),OFFSET('Sanitation Data'!$H$12,0,10*ROW('Sanitation Data'!H152)),NA())</f>
        <v>#N/A</v>
      </c>
      <c r="AU158" s="521" t="e">
        <f ca="1">+IF(AND(ISNUMBER(OFFSET('Sanitation Data'!$I$4,0,10*ROW('Sanitation Data'!I152))),'Data Summary'!DJ158="Yes"),100-OFFSET('Sanitation Data'!$I$4,0,10*ROW('Sanitation Data'!I152)),NA())</f>
        <v>#N/A</v>
      </c>
      <c r="AV158" s="521" t="e">
        <f ca="1">+IF(AND(ISNUMBER(OFFSET('Sanitation Data'!$I$6,0,10*ROW('Sanitation Data'!I152))),'Data Summary'!DK158="Yes"),OFFSET('Sanitation Data'!$I$6,0,10*ROW('Sanitation Data'!I152)),NA())</f>
        <v>#N/A</v>
      </c>
      <c r="AW158" s="521" t="e">
        <f ca="1">+IF(AND(ISNUMBER(OFFSET('Sanitation Data'!$I$10,0,10*ROW('Sanitation Data'!I152))),'Data Summary'!DL158="Yes"),OFFSET('Sanitation Data'!$I$10,0,10*ROW('Sanitation Data'!I152)),NA())</f>
        <v>#N/A</v>
      </c>
      <c r="AX158" s="521" t="e">
        <f ca="1">+IF(AND(ISNUMBER(OFFSET('Sanitation Data'!$I$11,0,10*ROW('Sanitation Data'!I152))),'Data Summary'!DM158="Yes"),OFFSET('Sanitation Data'!$I$11,0,10*ROW('Sanitation Data'!I152)),NA())</f>
        <v>#N/A</v>
      </c>
      <c r="AY158" s="521" t="e">
        <f ca="1">+IF(AND(ISNUMBER(OFFSET('Sanitation Data'!$I$12,0,10*ROW('Sanitation Data'!I152))),'Data Summary'!DN158="Yes"),OFFSET('Sanitation Data'!$I$12,0,10*ROW('Sanitation Data'!I152)),NA())</f>
        <v>#N/A</v>
      </c>
      <c r="AZ158" s="522" t="e">
        <f ca="1">+IF(AND(ISNUMBER(OFFSET('Hygiene Data'!$D$5,0,10*ROW('Hygiene Data'!D152))),'Data Summary'!DO158="Yes"),OFFSET('Hygiene Data'!$D$5,0,10*ROW('Hygiene Data'!D152)),NA())</f>
        <v>#N/A</v>
      </c>
      <c r="BA158" s="522" t="e">
        <f ca="1">+IF(AND(ISNUMBER(OFFSET('Hygiene Data'!$D$7,0,10*ROW('Hygiene Data'!D152))),'Data Summary'!DP158="Yes"),OFFSET('Hygiene Data'!$D$7,0,10*ROW('Hygiene Data'!D152)),NA())</f>
        <v>#N/A</v>
      </c>
      <c r="BB158" s="522" t="e">
        <f ca="1">+IF(AND(ISNUMBER(OFFSET('Hygiene Data'!$D$9,0,10*ROW('Hygiene Data'!D152))),'Data Summary'!DQ158="Yes"),OFFSET('Hygiene Data'!$D$9,0,10*ROW('Hygiene Data'!D152)),NA())</f>
        <v>#N/A</v>
      </c>
      <c r="BC158" s="522" t="e">
        <f ca="1">+IF(AND(ISNUMBER(OFFSET('Hygiene Data'!$E$5,0,10*ROW('Hygiene Data'!E152))),'Data Summary'!DR158="Yes"),OFFSET('Hygiene Data'!$E$5,0,10*ROW('Hygiene Data'!E152)),NA())</f>
        <v>#N/A</v>
      </c>
      <c r="BD158" s="522" t="e">
        <f ca="1">+IF(AND(ISNUMBER(OFFSET('Hygiene Data'!$E$7,0,10*ROW('Hygiene Data'!E152))),'Data Summary'!DS158="Yes"),OFFSET('Hygiene Data'!$E$7,0,10*ROW('Hygiene Data'!E152)),NA())</f>
        <v>#N/A</v>
      </c>
      <c r="BE158" s="522" t="e">
        <f ca="1">+IF(AND(ISNUMBER(OFFSET('Hygiene Data'!$E$9,0,10*ROW('Hygiene Data'!E152))),'Data Summary'!DT158="Yes"),OFFSET('Hygiene Data'!$E$9,0,10*ROW('Hygiene Data'!E152)),NA())</f>
        <v>#N/A</v>
      </c>
      <c r="BF158" s="522" t="e">
        <f ca="1">+IF(AND(ISNUMBER(OFFSET('Hygiene Data'!$F$5,0,10*ROW('Hygiene Data'!F152))),'Data Summary'!DU158="Yes"),OFFSET('Hygiene Data'!$F$5,0,10*ROW('Hygiene Data'!F152)),NA())</f>
        <v>#N/A</v>
      </c>
      <c r="BG158" s="522" t="e">
        <f ca="1">+IF(AND(ISNUMBER(OFFSET('Hygiene Data'!$F$7,0,10*ROW('Hygiene Data'!F152))),'Data Summary'!DV158="Yes"),OFFSET('Hygiene Data'!$F$7,0,10*ROW('Hygiene Data'!F152)),NA())</f>
        <v>#N/A</v>
      </c>
      <c r="BH158" s="522" t="e">
        <f ca="1">+IF(AND(ISNUMBER(OFFSET('Hygiene Data'!$F$9,0,10*ROW('Hygiene Data'!F152))),'Data Summary'!DW158="Yes"),OFFSET('Hygiene Data'!$F$9,0,10*ROW('Hygiene Data'!F152)),NA())</f>
        <v>#N/A</v>
      </c>
      <c r="BI158" s="522" t="e">
        <f ca="1">+IF(AND(ISNUMBER(OFFSET('Hygiene Data'!$G$5,0,10*ROW('Hygiene Data'!G152))),'Data Summary'!DX158="Yes"),OFFSET('Hygiene Data'!$G$5,0,10*ROW('Hygiene Data'!G152)),NA())</f>
        <v>#N/A</v>
      </c>
      <c r="BJ158" s="522" t="e">
        <f ca="1">+IF(AND(ISNUMBER(OFFSET('Hygiene Data'!$G$7,0,10*ROW('Hygiene Data'!G152))),'Data Summary'!DY158="Yes"),OFFSET('Hygiene Data'!$G$7,0,10*ROW('Hygiene Data'!G152)),NA())</f>
        <v>#N/A</v>
      </c>
      <c r="BK158" s="522" t="e">
        <f ca="1">+IF(AND(ISNUMBER(OFFSET('Hygiene Data'!$G$9,0,10*ROW('Hygiene Data'!G152))),'Data Summary'!DZ158="Yes"),OFFSET('Hygiene Data'!$G$9,0,10*ROW('Hygiene Data'!G152)),NA())</f>
        <v>#N/A</v>
      </c>
      <c r="BL158" s="522" t="e">
        <f ca="1">+IF(AND(ISNUMBER(OFFSET('Hygiene Data'!$H$5,0,10*ROW('Hygiene Data'!H152))),'Data Summary'!EA158="Yes"),OFFSET('Hygiene Data'!$H$5,0,10*ROW('Hygiene Data'!H152)),NA())</f>
        <v>#N/A</v>
      </c>
      <c r="BM158" s="522" t="e">
        <f ca="1">+IF(AND(ISNUMBER(OFFSET('Hygiene Data'!$H$7,0,10*ROW('Hygiene Data'!H152))),'Data Summary'!EB158="Yes"),OFFSET('Hygiene Data'!$H$7,0,10*ROW('Hygiene Data'!H152)),NA())</f>
        <v>#N/A</v>
      </c>
      <c r="BN158" s="522" t="e">
        <f ca="1">+IF(AND(ISNUMBER(OFFSET('Hygiene Data'!$H$9,0,10*ROW('Hygiene Data'!H152))),'Data Summary'!EC158="Yes"),OFFSET('Hygiene Data'!$H$9,0,10*ROW('Hygiene Data'!H152)),NA())</f>
        <v>#N/A</v>
      </c>
      <c r="BO158" s="522" t="e">
        <f ca="1">+IF(AND(ISNUMBER(OFFSET('Hygiene Data'!$I$5,0,10*ROW('Hygiene Data'!I152))),'Data Summary'!ED158="Yes"),OFFSET('Hygiene Data'!$I$5,0,10*ROW('Hygiene Data'!I152)),NA())</f>
        <v>#N/A</v>
      </c>
      <c r="BP158" s="522" t="e">
        <f ca="1">+IF(AND(ISNUMBER(OFFSET('Hygiene Data'!$I$7,0,10*ROW('Hygiene Data'!I152))),'Data Summary'!EE158="Yes"),OFFSET('Hygiene Data'!$I$7,0,10*ROW('Hygiene Data'!I152)),NA())</f>
        <v>#N/A</v>
      </c>
      <c r="BQ158" s="522" t="e">
        <f ca="1">+IF(AND(ISNUMBER(OFFSET('Hygiene Data'!$I$9,0,10*ROW('Hygiene Data'!I152))),'Data Summary'!EF158="Yes"),OFFSET('Hygiene Data'!$I$9,0,10*ROW('Hygiene Data'!I152)),NA())</f>
        <v>#N/A</v>
      </c>
    </row>
    <row r="159" spans="1:69" x14ac:dyDescent="0.25">
      <c r="A159" s="518" t="e">
        <f ca="1">+RIGHT('Data Summary'!A159,LEN('Data Summary'!A159)-9)</f>
        <v>#VALUE!</v>
      </c>
      <c r="B159" s="492" t="str">
        <f ca="1">+IF(ISTEXT('Data Summary'!B159),'Data Summary'!B159,"")</f>
        <v/>
      </c>
      <c r="C159" s="519" t="e">
        <f ca="1">+VALUE('Data Summary'!C159)</f>
        <v>#VALUE!</v>
      </c>
      <c r="D159" s="520" t="e">
        <f ca="1">+IF(AND(ISNUMBER(OFFSET('Water Data'!$D$4,0,10*ROW('Water Data'!D153))),'Data Summary'!BS159="Yes"),100-OFFSET('Water Data'!$D$4,0,10*ROW('Water Data'!D153)),NA())</f>
        <v>#N/A</v>
      </c>
      <c r="E159" s="520" t="e">
        <f ca="1">+IF(AND(ISNUMBER(OFFSET('Water Data'!$D$6,0,10*ROW('Water Data'!D153))),'Data Summary'!BT159="Yes"),OFFSET('Water Data'!$D$6,0,10*ROW('Water Data'!D153)),NA())</f>
        <v>#N/A</v>
      </c>
      <c r="F159" s="520" t="e">
        <f ca="1">+IF(AND(ISNUMBER(OFFSET('Water Data'!$D$9,0,10*ROW('Water Data'!D153))),'Data Summary'!BU159="Yes"),OFFSET('Water Data'!$D$9,0,10*ROW('Water Data'!D153)),NA())</f>
        <v>#N/A</v>
      </c>
      <c r="G159" s="520" t="e">
        <f ca="1">+IF(AND(ISNUMBER(OFFSET('Water Data'!$E$4,0,10*ROW('Water Data'!E153))),'Data Summary'!BV159="Yes"),100-OFFSET('Water Data'!$E$4,0,10*ROW('Water Data'!E153)),NA())</f>
        <v>#N/A</v>
      </c>
      <c r="H159" s="520" t="e">
        <f ca="1">+IF(AND(ISNUMBER(OFFSET('Water Data'!$E$6,0,10*ROW('Water Data'!E153))),'Data Summary'!BW159="Yes"),OFFSET('Water Data'!$E$6,0,10*ROW('Water Data'!E153)),NA())</f>
        <v>#N/A</v>
      </c>
      <c r="I159" s="520" t="e">
        <f ca="1">+IF(AND(ISNUMBER(OFFSET('Water Data'!$E$9,0,10*ROW('Water Data'!E153))),'Data Summary'!BX159="Yes"),OFFSET('Water Data'!$E$9,0,10*ROW('Water Data'!E153)),NA())</f>
        <v>#N/A</v>
      </c>
      <c r="J159" s="520" t="e">
        <f ca="1">+IF(AND(ISNUMBER(OFFSET('Water Data'!$F$4,0,10*ROW('Water Data'!F153))),'Data Summary'!BY159="Yes"),100-OFFSET('Water Data'!$F$4,0,10*ROW('Water Data'!F153)),NA())</f>
        <v>#N/A</v>
      </c>
      <c r="K159" s="520" t="e">
        <f ca="1">+IF(AND(ISNUMBER(OFFSET('Water Data'!$F$6,0,10*ROW('Water Data'!F153))),'Data Summary'!BZ159="Yes"),OFFSET('Water Data'!$F$6,0,10*ROW('Water Data'!F153)),NA())</f>
        <v>#N/A</v>
      </c>
      <c r="L159" s="520" t="e">
        <f ca="1">+IF(AND(ISNUMBER(OFFSET('Water Data'!$F$9,0,10*ROW('Water Data'!F153))),'Data Summary'!CA159="Yes"),OFFSET('Water Data'!$F$9,0,10*ROW('Water Data'!F153)),NA())</f>
        <v>#N/A</v>
      </c>
      <c r="M159" s="520" t="e">
        <f ca="1">+IF(AND(ISNUMBER(OFFSET('Water Data'!$G$4,0,10*ROW('Water Data'!G153))),'Data Summary'!CB159="Yes"),100-OFFSET('Water Data'!$G$4,0,10*ROW('Water Data'!G153)),NA())</f>
        <v>#N/A</v>
      </c>
      <c r="N159" s="520" t="e">
        <f ca="1">+IF(AND(ISNUMBER(OFFSET('Water Data'!$G$6,0,10*ROW('Water Data'!G153))),'Data Summary'!CC159="Yes"),OFFSET('Water Data'!$G$6,0,10*ROW('Water Data'!G153)),NA())</f>
        <v>#N/A</v>
      </c>
      <c r="O159" s="520" t="e">
        <f ca="1">+IF(AND(ISNUMBER(OFFSET('Water Data'!$G$9,0,10*ROW('Water Data'!G153))),'Data Summary'!CD159="Yes"),OFFSET('Water Data'!$G$9,0,10*ROW('Water Data'!G153)),NA())</f>
        <v>#N/A</v>
      </c>
      <c r="P159" s="520" t="e">
        <f ca="1">+IF(AND(ISNUMBER(OFFSET('Water Data'!$H$4,0,10*ROW('Water Data'!H153))),'Data Summary'!CE159="Yes"),100-OFFSET('Water Data'!$H$4,0,10*ROW('Water Data'!H153)),NA())</f>
        <v>#N/A</v>
      </c>
      <c r="Q159" s="520" t="e">
        <f ca="1">+IF(AND(ISNUMBER(OFFSET('Water Data'!$H$6,0,10*ROW('Water Data'!H153))),'Data Summary'!CF159="Yes"),OFFSET('Water Data'!$H$6,0,10*ROW('Water Data'!H153)),NA())</f>
        <v>#N/A</v>
      </c>
      <c r="R159" s="520" t="e">
        <f ca="1">+IF(AND(ISNUMBER(OFFSET('Water Data'!$H$9,0,10*ROW('Water Data'!H153))),'Data Summary'!CG159="Yes"),OFFSET('Water Data'!$H$9,0,10*ROW('Water Data'!H153)),NA())</f>
        <v>#N/A</v>
      </c>
      <c r="S159" s="520" t="e">
        <f ca="1">+IF(AND(ISNUMBER(OFFSET('Water Data'!$I$4,0,10*ROW('Water Data'!I153))),'Data Summary'!CH159="Yes"),100-OFFSET('Water Data'!$I$4,0,10*ROW('Water Data'!I153)),NA())</f>
        <v>#N/A</v>
      </c>
      <c r="T159" s="520" t="e">
        <f ca="1">+IF(AND(ISNUMBER(OFFSET('Water Data'!$I$6,0,10*ROW('Water Data'!I153))),'Data Summary'!CI159="Yes"),OFFSET('Water Data'!$I$6,0,10*ROW('Water Data'!I153)),NA())</f>
        <v>#N/A</v>
      </c>
      <c r="U159" s="520" t="e">
        <f ca="1">+IF(AND(ISNUMBER(OFFSET('Water Data'!$I$9,0,10*ROW('Water Data'!I153))),'Data Summary'!CJ159="Yes"),OFFSET('Water Data'!$I$9,0,10*ROW('Water Data'!I153)),NA())</f>
        <v>#N/A</v>
      </c>
      <c r="V159" s="521" t="e">
        <f ca="1">+IF(AND(ISNUMBER(OFFSET('Sanitation Data'!$D$4,0,10*ROW('Sanitation Data'!D153))),'Data Summary'!CK159="Yes"),100-OFFSET('Sanitation Data'!$D$4,0,10*ROW('Sanitation Data'!D153)),NA())</f>
        <v>#N/A</v>
      </c>
      <c r="W159" s="521" t="e">
        <f ca="1">+IF(AND(ISNUMBER(OFFSET('Sanitation Data'!$D$6,0,10*ROW('Sanitation Data'!D153))),'Data Summary'!CL159="Yes"),OFFSET('Sanitation Data'!$D$6,0,10*ROW('Sanitation Data'!D153)),NA())</f>
        <v>#N/A</v>
      </c>
      <c r="X159" s="521" t="e">
        <f ca="1">+IF(AND(ISNUMBER(OFFSET('Sanitation Data'!$D$10,0,10*ROW('Sanitation Data'!D153))),'Data Summary'!CM159="Yes"),OFFSET('Sanitation Data'!$D$10,0,10*ROW('Sanitation Data'!D153)),NA())</f>
        <v>#N/A</v>
      </c>
      <c r="Y159" s="521" t="e">
        <f ca="1">+IF(AND(ISNUMBER(OFFSET('Sanitation Data'!$D$11,0,10*ROW('Sanitation Data'!D153))),'Data Summary'!CN159="Yes"),OFFSET('Sanitation Data'!$D$11,0,10*ROW('Sanitation Data'!D153)),NA())</f>
        <v>#N/A</v>
      </c>
      <c r="Z159" s="521" t="e">
        <f ca="1">+IF(AND(ISNUMBER(OFFSET('Sanitation Data'!$D$12,0,10*ROW('Sanitation Data'!D153))),'Data Summary'!CO159="Yes"),OFFSET('Sanitation Data'!$D$12,0,10*ROW('Sanitation Data'!D153)),NA())</f>
        <v>#N/A</v>
      </c>
      <c r="AA159" s="521" t="e">
        <f ca="1">+IF(AND(ISNUMBER(OFFSET('Sanitation Data'!$E$4,0,10*ROW('Sanitation Data'!E153))),'Data Summary'!CP159="Yes"),100-OFFSET('Sanitation Data'!$E$4,0,10*ROW('Sanitation Data'!E153)),NA())</f>
        <v>#N/A</v>
      </c>
      <c r="AB159" s="521" t="e">
        <f ca="1">+IF(AND(ISNUMBER(OFFSET('Sanitation Data'!$E$6,0,10*ROW('Sanitation Data'!E153))),'Data Summary'!CQ159="Yes"),OFFSET('Sanitation Data'!$E$6,0,10*ROW('Sanitation Data'!E153)),NA())</f>
        <v>#N/A</v>
      </c>
      <c r="AC159" s="521" t="e">
        <f ca="1">+IF(AND(ISNUMBER(OFFSET('Sanitation Data'!$E$10,0,10*ROW('Sanitation Data'!E153))),'Data Summary'!CR159="Yes"),OFFSET('Sanitation Data'!$E$10,0,10*ROW('Sanitation Data'!E153)),NA())</f>
        <v>#N/A</v>
      </c>
      <c r="AD159" s="521" t="e">
        <f ca="1">+IF(AND(ISNUMBER(OFFSET('Sanitation Data'!$E$11,0,10*ROW('Sanitation Data'!E153))),'Data Summary'!CS159="Yes"),OFFSET('Sanitation Data'!$E$11,0,10*ROW('Sanitation Data'!E153)),NA())</f>
        <v>#N/A</v>
      </c>
      <c r="AE159" s="521" t="e">
        <f ca="1">+IF(AND(ISNUMBER(OFFSET('Sanitation Data'!$E$12,0,10*ROW('Sanitation Data'!E153))),'Data Summary'!CT159="Yes"),OFFSET('Sanitation Data'!$E$12,0,10*ROW('Sanitation Data'!E153)),NA())</f>
        <v>#N/A</v>
      </c>
      <c r="AF159" s="521" t="e">
        <f ca="1">+IF(AND(ISNUMBER(OFFSET('Sanitation Data'!$F$4,0,10*ROW('Sanitation Data'!F153))),'Data Summary'!CU159="Yes"),100-OFFSET('Sanitation Data'!$F$4,0,10*ROW('Sanitation Data'!F153)),NA())</f>
        <v>#N/A</v>
      </c>
      <c r="AG159" s="521" t="e">
        <f ca="1">+IF(AND(ISNUMBER(OFFSET('Sanitation Data'!$F$6,0,10*ROW('Sanitation Data'!F153))),'Data Summary'!CV159="Yes"),OFFSET('Sanitation Data'!$F$6,0,10*ROW('Sanitation Data'!F153)),NA())</f>
        <v>#N/A</v>
      </c>
      <c r="AH159" s="521" t="e">
        <f ca="1">+IF(AND(ISNUMBER(OFFSET('Sanitation Data'!$F$10,0,10*ROW('Sanitation Data'!F153))),'Data Summary'!CW159="Yes"),OFFSET('Sanitation Data'!$F$10,0,10*ROW('Sanitation Data'!F153)),NA())</f>
        <v>#N/A</v>
      </c>
      <c r="AI159" s="521" t="e">
        <f ca="1">+IF(AND(ISNUMBER(OFFSET('Sanitation Data'!$F$11,0,10*ROW('Sanitation Data'!F153))),'Data Summary'!CX159="Yes"),OFFSET('Sanitation Data'!$F$11,0,10*ROW('Sanitation Data'!F153)),NA())</f>
        <v>#N/A</v>
      </c>
      <c r="AJ159" s="521" t="e">
        <f ca="1">+IF(AND(ISNUMBER(OFFSET('Sanitation Data'!$F$12,0,10*ROW('Sanitation Data'!F153))),'Data Summary'!CY159="Yes"),OFFSET('Sanitation Data'!$F$12,0,10*ROW('Sanitation Data'!F153)),NA())</f>
        <v>#N/A</v>
      </c>
      <c r="AK159" s="521" t="e">
        <f ca="1">+IF(AND(ISNUMBER(OFFSET('Sanitation Data'!$G$4,0,10*ROW('Sanitation Data'!G153))),'Data Summary'!CZ159="Yes"),100-OFFSET('Sanitation Data'!$G$4,0,10*ROW('Sanitation Data'!G153)),NA())</f>
        <v>#N/A</v>
      </c>
      <c r="AL159" s="521" t="e">
        <f ca="1">+IF(AND(ISNUMBER(OFFSET('Sanitation Data'!$G$6,0,10*ROW('Sanitation Data'!G153))),'Data Summary'!DA159="Yes"),OFFSET('Sanitation Data'!$G$6,0,10*ROW('Sanitation Data'!G153)),NA())</f>
        <v>#N/A</v>
      </c>
      <c r="AM159" s="521" t="e">
        <f ca="1">+IF(AND(ISNUMBER(OFFSET('Sanitation Data'!$G$10,0,10*ROW('Sanitation Data'!G153))),'Data Summary'!DB159="Yes"),OFFSET('Sanitation Data'!$G$10,0,10*ROW('Sanitation Data'!G153)),NA())</f>
        <v>#N/A</v>
      </c>
      <c r="AN159" s="521" t="e">
        <f ca="1">+IF(AND(ISNUMBER(OFFSET('Sanitation Data'!$G$11,0,10*ROW('Sanitation Data'!G153))),'Data Summary'!DC159="Yes"),OFFSET('Sanitation Data'!$G$11,0,10*ROW('Sanitation Data'!G153)),NA())</f>
        <v>#N/A</v>
      </c>
      <c r="AO159" s="521" t="e">
        <f ca="1">+IF(AND(ISNUMBER(OFFSET('Sanitation Data'!$G$12,0,10*ROW('Sanitation Data'!G153))),'Data Summary'!DD159="Yes"),OFFSET('Sanitation Data'!$G$12,0,10*ROW('Sanitation Data'!G153)),NA())</f>
        <v>#N/A</v>
      </c>
      <c r="AP159" s="521" t="e">
        <f ca="1">+IF(AND(ISNUMBER(OFFSET('Sanitation Data'!$H$4,0,10*ROW('Sanitation Data'!H153))),'Data Summary'!DE159="Yes"),100-OFFSET('Sanitation Data'!$H$4,0,10*ROW('Sanitation Data'!H153)),NA())</f>
        <v>#N/A</v>
      </c>
      <c r="AQ159" s="521" t="e">
        <f ca="1">+IF(AND(ISNUMBER(OFFSET('Sanitation Data'!$H$6,0,10*ROW('Sanitation Data'!H153))),'Data Summary'!DF159="Yes"),OFFSET('Sanitation Data'!$H$6,0,10*ROW('Sanitation Data'!H153)),NA())</f>
        <v>#N/A</v>
      </c>
      <c r="AR159" s="521" t="e">
        <f ca="1">+IF(AND(ISNUMBER(OFFSET('Sanitation Data'!$H$10,0,10*ROW('Sanitation Data'!H153))),'Data Summary'!DG159="Yes"),OFFSET('Sanitation Data'!$H$10,0,10*ROW('Sanitation Data'!H153)),NA())</f>
        <v>#N/A</v>
      </c>
      <c r="AS159" s="521" t="e">
        <f ca="1">+IF(AND(ISNUMBER(OFFSET('Sanitation Data'!$H$11,0,10*ROW('Sanitation Data'!H153))),'Data Summary'!DH159="Yes"),OFFSET('Sanitation Data'!$H$11,0,10*ROW('Sanitation Data'!H153)),NA())</f>
        <v>#N/A</v>
      </c>
      <c r="AT159" s="521" t="e">
        <f ca="1">+IF(AND(ISNUMBER(OFFSET('Sanitation Data'!$H$12,0,10*ROW('Sanitation Data'!H153))),'Data Summary'!DI159="Yes"),OFFSET('Sanitation Data'!$H$12,0,10*ROW('Sanitation Data'!H153)),NA())</f>
        <v>#N/A</v>
      </c>
      <c r="AU159" s="521" t="e">
        <f ca="1">+IF(AND(ISNUMBER(OFFSET('Sanitation Data'!$I$4,0,10*ROW('Sanitation Data'!I153))),'Data Summary'!DJ159="Yes"),100-OFFSET('Sanitation Data'!$I$4,0,10*ROW('Sanitation Data'!I153)),NA())</f>
        <v>#N/A</v>
      </c>
      <c r="AV159" s="521" t="e">
        <f ca="1">+IF(AND(ISNUMBER(OFFSET('Sanitation Data'!$I$6,0,10*ROW('Sanitation Data'!I153))),'Data Summary'!DK159="Yes"),OFFSET('Sanitation Data'!$I$6,0,10*ROW('Sanitation Data'!I153)),NA())</f>
        <v>#N/A</v>
      </c>
      <c r="AW159" s="521" t="e">
        <f ca="1">+IF(AND(ISNUMBER(OFFSET('Sanitation Data'!$I$10,0,10*ROW('Sanitation Data'!I153))),'Data Summary'!DL159="Yes"),OFFSET('Sanitation Data'!$I$10,0,10*ROW('Sanitation Data'!I153)),NA())</f>
        <v>#N/A</v>
      </c>
      <c r="AX159" s="521" t="e">
        <f ca="1">+IF(AND(ISNUMBER(OFFSET('Sanitation Data'!$I$11,0,10*ROW('Sanitation Data'!I153))),'Data Summary'!DM159="Yes"),OFFSET('Sanitation Data'!$I$11,0,10*ROW('Sanitation Data'!I153)),NA())</f>
        <v>#N/A</v>
      </c>
      <c r="AY159" s="521" t="e">
        <f ca="1">+IF(AND(ISNUMBER(OFFSET('Sanitation Data'!$I$12,0,10*ROW('Sanitation Data'!I153))),'Data Summary'!DN159="Yes"),OFFSET('Sanitation Data'!$I$12,0,10*ROW('Sanitation Data'!I153)),NA())</f>
        <v>#N/A</v>
      </c>
      <c r="AZ159" s="522" t="e">
        <f ca="1">+IF(AND(ISNUMBER(OFFSET('Hygiene Data'!$D$5,0,10*ROW('Hygiene Data'!D153))),'Data Summary'!DO159="Yes"),OFFSET('Hygiene Data'!$D$5,0,10*ROW('Hygiene Data'!D153)),NA())</f>
        <v>#N/A</v>
      </c>
      <c r="BA159" s="522" t="e">
        <f ca="1">+IF(AND(ISNUMBER(OFFSET('Hygiene Data'!$D$7,0,10*ROW('Hygiene Data'!D153))),'Data Summary'!DP159="Yes"),OFFSET('Hygiene Data'!$D$7,0,10*ROW('Hygiene Data'!D153)),NA())</f>
        <v>#N/A</v>
      </c>
      <c r="BB159" s="522" t="e">
        <f ca="1">+IF(AND(ISNUMBER(OFFSET('Hygiene Data'!$D$9,0,10*ROW('Hygiene Data'!D153))),'Data Summary'!DQ159="Yes"),OFFSET('Hygiene Data'!$D$9,0,10*ROW('Hygiene Data'!D153)),NA())</f>
        <v>#N/A</v>
      </c>
      <c r="BC159" s="522" t="e">
        <f ca="1">+IF(AND(ISNUMBER(OFFSET('Hygiene Data'!$E$5,0,10*ROW('Hygiene Data'!E153))),'Data Summary'!DR159="Yes"),OFFSET('Hygiene Data'!$E$5,0,10*ROW('Hygiene Data'!E153)),NA())</f>
        <v>#N/A</v>
      </c>
      <c r="BD159" s="522" t="e">
        <f ca="1">+IF(AND(ISNUMBER(OFFSET('Hygiene Data'!$E$7,0,10*ROW('Hygiene Data'!E153))),'Data Summary'!DS159="Yes"),OFFSET('Hygiene Data'!$E$7,0,10*ROW('Hygiene Data'!E153)),NA())</f>
        <v>#N/A</v>
      </c>
      <c r="BE159" s="522" t="e">
        <f ca="1">+IF(AND(ISNUMBER(OFFSET('Hygiene Data'!$E$9,0,10*ROW('Hygiene Data'!E153))),'Data Summary'!DT159="Yes"),OFFSET('Hygiene Data'!$E$9,0,10*ROW('Hygiene Data'!E153)),NA())</f>
        <v>#N/A</v>
      </c>
      <c r="BF159" s="522" t="e">
        <f ca="1">+IF(AND(ISNUMBER(OFFSET('Hygiene Data'!$F$5,0,10*ROW('Hygiene Data'!F153))),'Data Summary'!DU159="Yes"),OFFSET('Hygiene Data'!$F$5,0,10*ROW('Hygiene Data'!F153)),NA())</f>
        <v>#N/A</v>
      </c>
      <c r="BG159" s="522" t="e">
        <f ca="1">+IF(AND(ISNUMBER(OFFSET('Hygiene Data'!$F$7,0,10*ROW('Hygiene Data'!F153))),'Data Summary'!DV159="Yes"),OFFSET('Hygiene Data'!$F$7,0,10*ROW('Hygiene Data'!F153)),NA())</f>
        <v>#N/A</v>
      </c>
      <c r="BH159" s="522" t="e">
        <f ca="1">+IF(AND(ISNUMBER(OFFSET('Hygiene Data'!$F$9,0,10*ROW('Hygiene Data'!F153))),'Data Summary'!DW159="Yes"),OFFSET('Hygiene Data'!$F$9,0,10*ROW('Hygiene Data'!F153)),NA())</f>
        <v>#N/A</v>
      </c>
      <c r="BI159" s="522" t="e">
        <f ca="1">+IF(AND(ISNUMBER(OFFSET('Hygiene Data'!$G$5,0,10*ROW('Hygiene Data'!G153))),'Data Summary'!DX159="Yes"),OFFSET('Hygiene Data'!$G$5,0,10*ROW('Hygiene Data'!G153)),NA())</f>
        <v>#N/A</v>
      </c>
      <c r="BJ159" s="522" t="e">
        <f ca="1">+IF(AND(ISNUMBER(OFFSET('Hygiene Data'!$G$7,0,10*ROW('Hygiene Data'!G153))),'Data Summary'!DY159="Yes"),OFFSET('Hygiene Data'!$G$7,0,10*ROW('Hygiene Data'!G153)),NA())</f>
        <v>#N/A</v>
      </c>
      <c r="BK159" s="522" t="e">
        <f ca="1">+IF(AND(ISNUMBER(OFFSET('Hygiene Data'!$G$9,0,10*ROW('Hygiene Data'!G153))),'Data Summary'!DZ159="Yes"),OFFSET('Hygiene Data'!$G$9,0,10*ROW('Hygiene Data'!G153)),NA())</f>
        <v>#N/A</v>
      </c>
      <c r="BL159" s="522" t="e">
        <f ca="1">+IF(AND(ISNUMBER(OFFSET('Hygiene Data'!$H$5,0,10*ROW('Hygiene Data'!H153))),'Data Summary'!EA159="Yes"),OFFSET('Hygiene Data'!$H$5,0,10*ROW('Hygiene Data'!H153)),NA())</f>
        <v>#N/A</v>
      </c>
      <c r="BM159" s="522" t="e">
        <f ca="1">+IF(AND(ISNUMBER(OFFSET('Hygiene Data'!$H$7,0,10*ROW('Hygiene Data'!H153))),'Data Summary'!EB159="Yes"),OFFSET('Hygiene Data'!$H$7,0,10*ROW('Hygiene Data'!H153)),NA())</f>
        <v>#N/A</v>
      </c>
      <c r="BN159" s="522" t="e">
        <f ca="1">+IF(AND(ISNUMBER(OFFSET('Hygiene Data'!$H$9,0,10*ROW('Hygiene Data'!H153))),'Data Summary'!EC159="Yes"),OFFSET('Hygiene Data'!$H$9,0,10*ROW('Hygiene Data'!H153)),NA())</f>
        <v>#N/A</v>
      </c>
      <c r="BO159" s="522" t="e">
        <f ca="1">+IF(AND(ISNUMBER(OFFSET('Hygiene Data'!$I$5,0,10*ROW('Hygiene Data'!I153))),'Data Summary'!ED159="Yes"),OFFSET('Hygiene Data'!$I$5,0,10*ROW('Hygiene Data'!I153)),NA())</f>
        <v>#N/A</v>
      </c>
      <c r="BP159" s="522" t="e">
        <f ca="1">+IF(AND(ISNUMBER(OFFSET('Hygiene Data'!$I$7,0,10*ROW('Hygiene Data'!I153))),'Data Summary'!EE159="Yes"),OFFSET('Hygiene Data'!$I$7,0,10*ROW('Hygiene Data'!I153)),NA())</f>
        <v>#N/A</v>
      </c>
      <c r="BQ159" s="522" t="e">
        <f ca="1">+IF(AND(ISNUMBER(OFFSET('Hygiene Data'!$I$9,0,10*ROW('Hygiene Data'!I153))),'Data Summary'!EF159="Yes"),OFFSET('Hygiene Data'!$I$9,0,10*ROW('Hygiene Data'!I153)),NA())</f>
        <v>#N/A</v>
      </c>
    </row>
    <row r="160" spans="1:69" x14ac:dyDescent="0.25">
      <c r="A160" s="518" t="e">
        <f ca="1">+RIGHT('Data Summary'!A160,LEN('Data Summary'!A160)-9)</f>
        <v>#VALUE!</v>
      </c>
      <c r="B160" s="492" t="str">
        <f ca="1">+IF(ISTEXT('Data Summary'!B160),'Data Summary'!B160,"")</f>
        <v/>
      </c>
      <c r="C160" s="519" t="e">
        <f ca="1">+VALUE('Data Summary'!C160)</f>
        <v>#VALUE!</v>
      </c>
      <c r="D160" s="520" t="e">
        <f ca="1">+IF(AND(ISNUMBER(OFFSET('Water Data'!$D$4,0,10*ROW('Water Data'!D154))),'Data Summary'!BS160="Yes"),100-OFFSET('Water Data'!$D$4,0,10*ROW('Water Data'!D154)),NA())</f>
        <v>#N/A</v>
      </c>
      <c r="E160" s="520" t="e">
        <f ca="1">+IF(AND(ISNUMBER(OFFSET('Water Data'!$D$6,0,10*ROW('Water Data'!D154))),'Data Summary'!BT160="Yes"),OFFSET('Water Data'!$D$6,0,10*ROW('Water Data'!D154)),NA())</f>
        <v>#N/A</v>
      </c>
      <c r="F160" s="520" t="e">
        <f ca="1">+IF(AND(ISNUMBER(OFFSET('Water Data'!$D$9,0,10*ROW('Water Data'!D154))),'Data Summary'!BU160="Yes"),OFFSET('Water Data'!$D$9,0,10*ROW('Water Data'!D154)),NA())</f>
        <v>#N/A</v>
      </c>
      <c r="G160" s="520" t="e">
        <f ca="1">+IF(AND(ISNUMBER(OFFSET('Water Data'!$E$4,0,10*ROW('Water Data'!E154))),'Data Summary'!BV160="Yes"),100-OFFSET('Water Data'!$E$4,0,10*ROW('Water Data'!E154)),NA())</f>
        <v>#N/A</v>
      </c>
      <c r="H160" s="520" t="e">
        <f ca="1">+IF(AND(ISNUMBER(OFFSET('Water Data'!$E$6,0,10*ROW('Water Data'!E154))),'Data Summary'!BW160="Yes"),OFFSET('Water Data'!$E$6,0,10*ROW('Water Data'!E154)),NA())</f>
        <v>#N/A</v>
      </c>
      <c r="I160" s="520" t="e">
        <f ca="1">+IF(AND(ISNUMBER(OFFSET('Water Data'!$E$9,0,10*ROW('Water Data'!E154))),'Data Summary'!BX160="Yes"),OFFSET('Water Data'!$E$9,0,10*ROW('Water Data'!E154)),NA())</f>
        <v>#N/A</v>
      </c>
      <c r="J160" s="520" t="e">
        <f ca="1">+IF(AND(ISNUMBER(OFFSET('Water Data'!$F$4,0,10*ROW('Water Data'!F154))),'Data Summary'!BY160="Yes"),100-OFFSET('Water Data'!$F$4,0,10*ROW('Water Data'!F154)),NA())</f>
        <v>#N/A</v>
      </c>
      <c r="K160" s="520" t="e">
        <f ca="1">+IF(AND(ISNUMBER(OFFSET('Water Data'!$F$6,0,10*ROW('Water Data'!F154))),'Data Summary'!BZ160="Yes"),OFFSET('Water Data'!$F$6,0,10*ROW('Water Data'!F154)),NA())</f>
        <v>#N/A</v>
      </c>
      <c r="L160" s="520" t="e">
        <f ca="1">+IF(AND(ISNUMBER(OFFSET('Water Data'!$F$9,0,10*ROW('Water Data'!F154))),'Data Summary'!CA160="Yes"),OFFSET('Water Data'!$F$9,0,10*ROW('Water Data'!F154)),NA())</f>
        <v>#N/A</v>
      </c>
      <c r="M160" s="520" t="e">
        <f ca="1">+IF(AND(ISNUMBER(OFFSET('Water Data'!$G$4,0,10*ROW('Water Data'!G154))),'Data Summary'!CB160="Yes"),100-OFFSET('Water Data'!$G$4,0,10*ROW('Water Data'!G154)),NA())</f>
        <v>#N/A</v>
      </c>
      <c r="N160" s="520" t="e">
        <f ca="1">+IF(AND(ISNUMBER(OFFSET('Water Data'!$G$6,0,10*ROW('Water Data'!G154))),'Data Summary'!CC160="Yes"),OFFSET('Water Data'!$G$6,0,10*ROW('Water Data'!G154)),NA())</f>
        <v>#N/A</v>
      </c>
      <c r="O160" s="520" t="e">
        <f ca="1">+IF(AND(ISNUMBER(OFFSET('Water Data'!$G$9,0,10*ROW('Water Data'!G154))),'Data Summary'!CD160="Yes"),OFFSET('Water Data'!$G$9,0,10*ROW('Water Data'!G154)),NA())</f>
        <v>#N/A</v>
      </c>
      <c r="P160" s="520" t="e">
        <f ca="1">+IF(AND(ISNUMBER(OFFSET('Water Data'!$H$4,0,10*ROW('Water Data'!H154))),'Data Summary'!CE160="Yes"),100-OFFSET('Water Data'!$H$4,0,10*ROW('Water Data'!H154)),NA())</f>
        <v>#N/A</v>
      </c>
      <c r="Q160" s="520" t="e">
        <f ca="1">+IF(AND(ISNUMBER(OFFSET('Water Data'!$H$6,0,10*ROW('Water Data'!H154))),'Data Summary'!CF160="Yes"),OFFSET('Water Data'!$H$6,0,10*ROW('Water Data'!H154)),NA())</f>
        <v>#N/A</v>
      </c>
      <c r="R160" s="520" t="e">
        <f ca="1">+IF(AND(ISNUMBER(OFFSET('Water Data'!$H$9,0,10*ROW('Water Data'!H154))),'Data Summary'!CG160="Yes"),OFFSET('Water Data'!$H$9,0,10*ROW('Water Data'!H154)),NA())</f>
        <v>#N/A</v>
      </c>
      <c r="S160" s="520" t="e">
        <f ca="1">+IF(AND(ISNUMBER(OFFSET('Water Data'!$I$4,0,10*ROW('Water Data'!I154))),'Data Summary'!CH160="Yes"),100-OFFSET('Water Data'!$I$4,0,10*ROW('Water Data'!I154)),NA())</f>
        <v>#N/A</v>
      </c>
      <c r="T160" s="520" t="e">
        <f ca="1">+IF(AND(ISNUMBER(OFFSET('Water Data'!$I$6,0,10*ROW('Water Data'!I154))),'Data Summary'!CI160="Yes"),OFFSET('Water Data'!$I$6,0,10*ROW('Water Data'!I154)),NA())</f>
        <v>#N/A</v>
      </c>
      <c r="U160" s="520" t="e">
        <f ca="1">+IF(AND(ISNUMBER(OFFSET('Water Data'!$I$9,0,10*ROW('Water Data'!I154))),'Data Summary'!CJ160="Yes"),OFFSET('Water Data'!$I$9,0,10*ROW('Water Data'!I154)),NA())</f>
        <v>#N/A</v>
      </c>
      <c r="V160" s="521" t="e">
        <f ca="1">+IF(AND(ISNUMBER(OFFSET('Sanitation Data'!$D$4,0,10*ROW('Sanitation Data'!D154))),'Data Summary'!CK160="Yes"),100-OFFSET('Sanitation Data'!$D$4,0,10*ROW('Sanitation Data'!D154)),NA())</f>
        <v>#N/A</v>
      </c>
      <c r="W160" s="521" t="e">
        <f ca="1">+IF(AND(ISNUMBER(OFFSET('Sanitation Data'!$D$6,0,10*ROW('Sanitation Data'!D154))),'Data Summary'!CL160="Yes"),OFFSET('Sanitation Data'!$D$6,0,10*ROW('Sanitation Data'!D154)),NA())</f>
        <v>#N/A</v>
      </c>
      <c r="X160" s="521" t="e">
        <f ca="1">+IF(AND(ISNUMBER(OFFSET('Sanitation Data'!$D$10,0,10*ROW('Sanitation Data'!D154))),'Data Summary'!CM160="Yes"),OFFSET('Sanitation Data'!$D$10,0,10*ROW('Sanitation Data'!D154)),NA())</f>
        <v>#N/A</v>
      </c>
      <c r="Y160" s="521" t="e">
        <f ca="1">+IF(AND(ISNUMBER(OFFSET('Sanitation Data'!$D$11,0,10*ROW('Sanitation Data'!D154))),'Data Summary'!CN160="Yes"),OFFSET('Sanitation Data'!$D$11,0,10*ROW('Sanitation Data'!D154)),NA())</f>
        <v>#N/A</v>
      </c>
      <c r="Z160" s="521" t="e">
        <f ca="1">+IF(AND(ISNUMBER(OFFSET('Sanitation Data'!$D$12,0,10*ROW('Sanitation Data'!D154))),'Data Summary'!CO160="Yes"),OFFSET('Sanitation Data'!$D$12,0,10*ROW('Sanitation Data'!D154)),NA())</f>
        <v>#N/A</v>
      </c>
      <c r="AA160" s="521" t="e">
        <f ca="1">+IF(AND(ISNUMBER(OFFSET('Sanitation Data'!$E$4,0,10*ROW('Sanitation Data'!E154))),'Data Summary'!CP160="Yes"),100-OFFSET('Sanitation Data'!$E$4,0,10*ROW('Sanitation Data'!E154)),NA())</f>
        <v>#N/A</v>
      </c>
      <c r="AB160" s="521" t="e">
        <f ca="1">+IF(AND(ISNUMBER(OFFSET('Sanitation Data'!$E$6,0,10*ROW('Sanitation Data'!E154))),'Data Summary'!CQ160="Yes"),OFFSET('Sanitation Data'!$E$6,0,10*ROW('Sanitation Data'!E154)),NA())</f>
        <v>#N/A</v>
      </c>
      <c r="AC160" s="521" t="e">
        <f ca="1">+IF(AND(ISNUMBER(OFFSET('Sanitation Data'!$E$10,0,10*ROW('Sanitation Data'!E154))),'Data Summary'!CR160="Yes"),OFFSET('Sanitation Data'!$E$10,0,10*ROW('Sanitation Data'!E154)),NA())</f>
        <v>#N/A</v>
      </c>
      <c r="AD160" s="521" t="e">
        <f ca="1">+IF(AND(ISNUMBER(OFFSET('Sanitation Data'!$E$11,0,10*ROW('Sanitation Data'!E154))),'Data Summary'!CS160="Yes"),OFFSET('Sanitation Data'!$E$11,0,10*ROW('Sanitation Data'!E154)),NA())</f>
        <v>#N/A</v>
      </c>
      <c r="AE160" s="521" t="e">
        <f ca="1">+IF(AND(ISNUMBER(OFFSET('Sanitation Data'!$E$12,0,10*ROW('Sanitation Data'!E154))),'Data Summary'!CT160="Yes"),OFFSET('Sanitation Data'!$E$12,0,10*ROW('Sanitation Data'!E154)),NA())</f>
        <v>#N/A</v>
      </c>
      <c r="AF160" s="521" t="e">
        <f ca="1">+IF(AND(ISNUMBER(OFFSET('Sanitation Data'!$F$4,0,10*ROW('Sanitation Data'!F154))),'Data Summary'!CU160="Yes"),100-OFFSET('Sanitation Data'!$F$4,0,10*ROW('Sanitation Data'!F154)),NA())</f>
        <v>#N/A</v>
      </c>
      <c r="AG160" s="521" t="e">
        <f ca="1">+IF(AND(ISNUMBER(OFFSET('Sanitation Data'!$F$6,0,10*ROW('Sanitation Data'!F154))),'Data Summary'!CV160="Yes"),OFFSET('Sanitation Data'!$F$6,0,10*ROW('Sanitation Data'!F154)),NA())</f>
        <v>#N/A</v>
      </c>
      <c r="AH160" s="521" t="e">
        <f ca="1">+IF(AND(ISNUMBER(OFFSET('Sanitation Data'!$F$10,0,10*ROW('Sanitation Data'!F154))),'Data Summary'!CW160="Yes"),OFFSET('Sanitation Data'!$F$10,0,10*ROW('Sanitation Data'!F154)),NA())</f>
        <v>#N/A</v>
      </c>
      <c r="AI160" s="521" t="e">
        <f ca="1">+IF(AND(ISNUMBER(OFFSET('Sanitation Data'!$F$11,0,10*ROW('Sanitation Data'!F154))),'Data Summary'!CX160="Yes"),OFFSET('Sanitation Data'!$F$11,0,10*ROW('Sanitation Data'!F154)),NA())</f>
        <v>#N/A</v>
      </c>
      <c r="AJ160" s="521" t="e">
        <f ca="1">+IF(AND(ISNUMBER(OFFSET('Sanitation Data'!$F$12,0,10*ROW('Sanitation Data'!F154))),'Data Summary'!CY160="Yes"),OFFSET('Sanitation Data'!$F$12,0,10*ROW('Sanitation Data'!F154)),NA())</f>
        <v>#N/A</v>
      </c>
      <c r="AK160" s="521" t="e">
        <f ca="1">+IF(AND(ISNUMBER(OFFSET('Sanitation Data'!$G$4,0,10*ROW('Sanitation Data'!G154))),'Data Summary'!CZ160="Yes"),100-OFFSET('Sanitation Data'!$G$4,0,10*ROW('Sanitation Data'!G154)),NA())</f>
        <v>#N/A</v>
      </c>
      <c r="AL160" s="521" t="e">
        <f ca="1">+IF(AND(ISNUMBER(OFFSET('Sanitation Data'!$G$6,0,10*ROW('Sanitation Data'!G154))),'Data Summary'!DA160="Yes"),OFFSET('Sanitation Data'!$G$6,0,10*ROW('Sanitation Data'!G154)),NA())</f>
        <v>#N/A</v>
      </c>
      <c r="AM160" s="521" t="e">
        <f ca="1">+IF(AND(ISNUMBER(OFFSET('Sanitation Data'!$G$10,0,10*ROW('Sanitation Data'!G154))),'Data Summary'!DB160="Yes"),OFFSET('Sanitation Data'!$G$10,0,10*ROW('Sanitation Data'!G154)),NA())</f>
        <v>#N/A</v>
      </c>
      <c r="AN160" s="521" t="e">
        <f ca="1">+IF(AND(ISNUMBER(OFFSET('Sanitation Data'!$G$11,0,10*ROW('Sanitation Data'!G154))),'Data Summary'!DC160="Yes"),OFFSET('Sanitation Data'!$G$11,0,10*ROW('Sanitation Data'!G154)),NA())</f>
        <v>#N/A</v>
      </c>
      <c r="AO160" s="521" t="e">
        <f ca="1">+IF(AND(ISNUMBER(OFFSET('Sanitation Data'!$G$12,0,10*ROW('Sanitation Data'!G154))),'Data Summary'!DD160="Yes"),OFFSET('Sanitation Data'!$G$12,0,10*ROW('Sanitation Data'!G154)),NA())</f>
        <v>#N/A</v>
      </c>
      <c r="AP160" s="521" t="e">
        <f ca="1">+IF(AND(ISNUMBER(OFFSET('Sanitation Data'!$H$4,0,10*ROW('Sanitation Data'!H154))),'Data Summary'!DE160="Yes"),100-OFFSET('Sanitation Data'!$H$4,0,10*ROW('Sanitation Data'!H154)),NA())</f>
        <v>#N/A</v>
      </c>
      <c r="AQ160" s="521" t="e">
        <f ca="1">+IF(AND(ISNUMBER(OFFSET('Sanitation Data'!$H$6,0,10*ROW('Sanitation Data'!H154))),'Data Summary'!DF160="Yes"),OFFSET('Sanitation Data'!$H$6,0,10*ROW('Sanitation Data'!H154)),NA())</f>
        <v>#N/A</v>
      </c>
      <c r="AR160" s="521" t="e">
        <f ca="1">+IF(AND(ISNUMBER(OFFSET('Sanitation Data'!$H$10,0,10*ROW('Sanitation Data'!H154))),'Data Summary'!DG160="Yes"),OFFSET('Sanitation Data'!$H$10,0,10*ROW('Sanitation Data'!H154)),NA())</f>
        <v>#N/A</v>
      </c>
      <c r="AS160" s="521" t="e">
        <f ca="1">+IF(AND(ISNUMBER(OFFSET('Sanitation Data'!$H$11,0,10*ROW('Sanitation Data'!H154))),'Data Summary'!DH160="Yes"),OFFSET('Sanitation Data'!$H$11,0,10*ROW('Sanitation Data'!H154)),NA())</f>
        <v>#N/A</v>
      </c>
      <c r="AT160" s="521" t="e">
        <f ca="1">+IF(AND(ISNUMBER(OFFSET('Sanitation Data'!$H$12,0,10*ROW('Sanitation Data'!H154))),'Data Summary'!DI160="Yes"),OFFSET('Sanitation Data'!$H$12,0,10*ROW('Sanitation Data'!H154)),NA())</f>
        <v>#N/A</v>
      </c>
      <c r="AU160" s="521" t="e">
        <f ca="1">+IF(AND(ISNUMBER(OFFSET('Sanitation Data'!$I$4,0,10*ROW('Sanitation Data'!I154))),'Data Summary'!DJ160="Yes"),100-OFFSET('Sanitation Data'!$I$4,0,10*ROW('Sanitation Data'!I154)),NA())</f>
        <v>#N/A</v>
      </c>
      <c r="AV160" s="521" t="e">
        <f ca="1">+IF(AND(ISNUMBER(OFFSET('Sanitation Data'!$I$6,0,10*ROW('Sanitation Data'!I154))),'Data Summary'!DK160="Yes"),OFFSET('Sanitation Data'!$I$6,0,10*ROW('Sanitation Data'!I154)),NA())</f>
        <v>#N/A</v>
      </c>
      <c r="AW160" s="521" t="e">
        <f ca="1">+IF(AND(ISNUMBER(OFFSET('Sanitation Data'!$I$10,0,10*ROW('Sanitation Data'!I154))),'Data Summary'!DL160="Yes"),OFFSET('Sanitation Data'!$I$10,0,10*ROW('Sanitation Data'!I154)),NA())</f>
        <v>#N/A</v>
      </c>
      <c r="AX160" s="521" t="e">
        <f ca="1">+IF(AND(ISNUMBER(OFFSET('Sanitation Data'!$I$11,0,10*ROW('Sanitation Data'!I154))),'Data Summary'!DM160="Yes"),OFFSET('Sanitation Data'!$I$11,0,10*ROW('Sanitation Data'!I154)),NA())</f>
        <v>#N/A</v>
      </c>
      <c r="AY160" s="521" t="e">
        <f ca="1">+IF(AND(ISNUMBER(OFFSET('Sanitation Data'!$I$12,0,10*ROW('Sanitation Data'!I154))),'Data Summary'!DN160="Yes"),OFFSET('Sanitation Data'!$I$12,0,10*ROW('Sanitation Data'!I154)),NA())</f>
        <v>#N/A</v>
      </c>
      <c r="AZ160" s="522" t="e">
        <f ca="1">+IF(AND(ISNUMBER(OFFSET('Hygiene Data'!$D$5,0,10*ROW('Hygiene Data'!D154))),'Data Summary'!DO160="Yes"),OFFSET('Hygiene Data'!$D$5,0,10*ROW('Hygiene Data'!D154)),NA())</f>
        <v>#N/A</v>
      </c>
      <c r="BA160" s="522" t="e">
        <f ca="1">+IF(AND(ISNUMBER(OFFSET('Hygiene Data'!$D$7,0,10*ROW('Hygiene Data'!D154))),'Data Summary'!DP160="Yes"),OFFSET('Hygiene Data'!$D$7,0,10*ROW('Hygiene Data'!D154)),NA())</f>
        <v>#N/A</v>
      </c>
      <c r="BB160" s="522" t="e">
        <f ca="1">+IF(AND(ISNUMBER(OFFSET('Hygiene Data'!$D$9,0,10*ROW('Hygiene Data'!D154))),'Data Summary'!DQ160="Yes"),OFFSET('Hygiene Data'!$D$9,0,10*ROW('Hygiene Data'!D154)),NA())</f>
        <v>#N/A</v>
      </c>
      <c r="BC160" s="522" t="e">
        <f ca="1">+IF(AND(ISNUMBER(OFFSET('Hygiene Data'!$E$5,0,10*ROW('Hygiene Data'!E154))),'Data Summary'!DR160="Yes"),OFFSET('Hygiene Data'!$E$5,0,10*ROW('Hygiene Data'!E154)),NA())</f>
        <v>#N/A</v>
      </c>
      <c r="BD160" s="522" t="e">
        <f ca="1">+IF(AND(ISNUMBER(OFFSET('Hygiene Data'!$E$7,0,10*ROW('Hygiene Data'!E154))),'Data Summary'!DS160="Yes"),OFFSET('Hygiene Data'!$E$7,0,10*ROW('Hygiene Data'!E154)),NA())</f>
        <v>#N/A</v>
      </c>
      <c r="BE160" s="522" t="e">
        <f ca="1">+IF(AND(ISNUMBER(OFFSET('Hygiene Data'!$E$9,0,10*ROW('Hygiene Data'!E154))),'Data Summary'!DT160="Yes"),OFFSET('Hygiene Data'!$E$9,0,10*ROW('Hygiene Data'!E154)),NA())</f>
        <v>#N/A</v>
      </c>
      <c r="BF160" s="522" t="e">
        <f ca="1">+IF(AND(ISNUMBER(OFFSET('Hygiene Data'!$F$5,0,10*ROW('Hygiene Data'!F154))),'Data Summary'!DU160="Yes"),OFFSET('Hygiene Data'!$F$5,0,10*ROW('Hygiene Data'!F154)),NA())</f>
        <v>#N/A</v>
      </c>
      <c r="BG160" s="522" t="e">
        <f ca="1">+IF(AND(ISNUMBER(OFFSET('Hygiene Data'!$F$7,0,10*ROW('Hygiene Data'!F154))),'Data Summary'!DV160="Yes"),OFFSET('Hygiene Data'!$F$7,0,10*ROW('Hygiene Data'!F154)),NA())</f>
        <v>#N/A</v>
      </c>
      <c r="BH160" s="522" t="e">
        <f ca="1">+IF(AND(ISNUMBER(OFFSET('Hygiene Data'!$F$9,0,10*ROW('Hygiene Data'!F154))),'Data Summary'!DW160="Yes"),OFFSET('Hygiene Data'!$F$9,0,10*ROW('Hygiene Data'!F154)),NA())</f>
        <v>#N/A</v>
      </c>
      <c r="BI160" s="522" t="e">
        <f ca="1">+IF(AND(ISNUMBER(OFFSET('Hygiene Data'!$G$5,0,10*ROW('Hygiene Data'!G154))),'Data Summary'!DX160="Yes"),OFFSET('Hygiene Data'!$G$5,0,10*ROW('Hygiene Data'!G154)),NA())</f>
        <v>#N/A</v>
      </c>
      <c r="BJ160" s="522" t="e">
        <f ca="1">+IF(AND(ISNUMBER(OFFSET('Hygiene Data'!$G$7,0,10*ROW('Hygiene Data'!G154))),'Data Summary'!DY160="Yes"),OFFSET('Hygiene Data'!$G$7,0,10*ROW('Hygiene Data'!G154)),NA())</f>
        <v>#N/A</v>
      </c>
      <c r="BK160" s="522" t="e">
        <f ca="1">+IF(AND(ISNUMBER(OFFSET('Hygiene Data'!$G$9,0,10*ROW('Hygiene Data'!G154))),'Data Summary'!DZ160="Yes"),OFFSET('Hygiene Data'!$G$9,0,10*ROW('Hygiene Data'!G154)),NA())</f>
        <v>#N/A</v>
      </c>
      <c r="BL160" s="522" t="e">
        <f ca="1">+IF(AND(ISNUMBER(OFFSET('Hygiene Data'!$H$5,0,10*ROW('Hygiene Data'!H154))),'Data Summary'!EA160="Yes"),OFFSET('Hygiene Data'!$H$5,0,10*ROW('Hygiene Data'!H154)),NA())</f>
        <v>#N/A</v>
      </c>
      <c r="BM160" s="522" t="e">
        <f ca="1">+IF(AND(ISNUMBER(OFFSET('Hygiene Data'!$H$7,0,10*ROW('Hygiene Data'!H154))),'Data Summary'!EB160="Yes"),OFFSET('Hygiene Data'!$H$7,0,10*ROW('Hygiene Data'!H154)),NA())</f>
        <v>#N/A</v>
      </c>
      <c r="BN160" s="522" t="e">
        <f ca="1">+IF(AND(ISNUMBER(OFFSET('Hygiene Data'!$H$9,0,10*ROW('Hygiene Data'!H154))),'Data Summary'!EC160="Yes"),OFFSET('Hygiene Data'!$H$9,0,10*ROW('Hygiene Data'!H154)),NA())</f>
        <v>#N/A</v>
      </c>
      <c r="BO160" s="522" t="e">
        <f ca="1">+IF(AND(ISNUMBER(OFFSET('Hygiene Data'!$I$5,0,10*ROW('Hygiene Data'!I154))),'Data Summary'!ED160="Yes"),OFFSET('Hygiene Data'!$I$5,0,10*ROW('Hygiene Data'!I154)),NA())</f>
        <v>#N/A</v>
      </c>
      <c r="BP160" s="522" t="e">
        <f ca="1">+IF(AND(ISNUMBER(OFFSET('Hygiene Data'!$I$7,0,10*ROW('Hygiene Data'!I154))),'Data Summary'!EE160="Yes"),OFFSET('Hygiene Data'!$I$7,0,10*ROW('Hygiene Data'!I154)),NA())</f>
        <v>#N/A</v>
      </c>
      <c r="BQ160" s="522" t="e">
        <f ca="1">+IF(AND(ISNUMBER(OFFSET('Hygiene Data'!$I$9,0,10*ROW('Hygiene Data'!I154))),'Data Summary'!EF160="Yes"),OFFSET('Hygiene Data'!$I$9,0,10*ROW('Hygiene Data'!I154)),NA())</f>
        <v>#N/A</v>
      </c>
    </row>
    <row r="161" spans="1:69" x14ac:dyDescent="0.25">
      <c r="A161" s="518" t="e">
        <f ca="1">+RIGHT('Data Summary'!A161,LEN('Data Summary'!A161)-9)</f>
        <v>#VALUE!</v>
      </c>
      <c r="B161" s="492" t="str">
        <f ca="1">+IF(ISTEXT('Data Summary'!B161),'Data Summary'!B161,"")</f>
        <v/>
      </c>
      <c r="C161" s="519" t="e">
        <f ca="1">+VALUE('Data Summary'!C161)</f>
        <v>#VALUE!</v>
      </c>
      <c r="D161" s="520" t="e">
        <f ca="1">+IF(AND(ISNUMBER(OFFSET('Water Data'!$D$4,0,10*ROW('Water Data'!D155))),'Data Summary'!BS161="Yes"),100-OFFSET('Water Data'!$D$4,0,10*ROW('Water Data'!D155)),NA())</f>
        <v>#N/A</v>
      </c>
      <c r="E161" s="520" t="e">
        <f ca="1">+IF(AND(ISNUMBER(OFFSET('Water Data'!$D$6,0,10*ROW('Water Data'!D155))),'Data Summary'!BT161="Yes"),OFFSET('Water Data'!$D$6,0,10*ROW('Water Data'!D155)),NA())</f>
        <v>#N/A</v>
      </c>
      <c r="F161" s="520" t="e">
        <f ca="1">+IF(AND(ISNUMBER(OFFSET('Water Data'!$D$9,0,10*ROW('Water Data'!D155))),'Data Summary'!BU161="Yes"),OFFSET('Water Data'!$D$9,0,10*ROW('Water Data'!D155)),NA())</f>
        <v>#N/A</v>
      </c>
      <c r="G161" s="520" t="e">
        <f ca="1">+IF(AND(ISNUMBER(OFFSET('Water Data'!$E$4,0,10*ROW('Water Data'!E155))),'Data Summary'!BV161="Yes"),100-OFFSET('Water Data'!$E$4,0,10*ROW('Water Data'!E155)),NA())</f>
        <v>#N/A</v>
      </c>
      <c r="H161" s="520" t="e">
        <f ca="1">+IF(AND(ISNUMBER(OFFSET('Water Data'!$E$6,0,10*ROW('Water Data'!E155))),'Data Summary'!BW161="Yes"),OFFSET('Water Data'!$E$6,0,10*ROW('Water Data'!E155)),NA())</f>
        <v>#N/A</v>
      </c>
      <c r="I161" s="520" t="e">
        <f ca="1">+IF(AND(ISNUMBER(OFFSET('Water Data'!$E$9,0,10*ROW('Water Data'!E155))),'Data Summary'!BX161="Yes"),OFFSET('Water Data'!$E$9,0,10*ROW('Water Data'!E155)),NA())</f>
        <v>#N/A</v>
      </c>
      <c r="J161" s="520" t="e">
        <f ca="1">+IF(AND(ISNUMBER(OFFSET('Water Data'!$F$4,0,10*ROW('Water Data'!F155))),'Data Summary'!BY161="Yes"),100-OFFSET('Water Data'!$F$4,0,10*ROW('Water Data'!F155)),NA())</f>
        <v>#N/A</v>
      </c>
      <c r="K161" s="520" t="e">
        <f ca="1">+IF(AND(ISNUMBER(OFFSET('Water Data'!$F$6,0,10*ROW('Water Data'!F155))),'Data Summary'!BZ161="Yes"),OFFSET('Water Data'!$F$6,0,10*ROW('Water Data'!F155)),NA())</f>
        <v>#N/A</v>
      </c>
      <c r="L161" s="520" t="e">
        <f ca="1">+IF(AND(ISNUMBER(OFFSET('Water Data'!$F$9,0,10*ROW('Water Data'!F155))),'Data Summary'!CA161="Yes"),OFFSET('Water Data'!$F$9,0,10*ROW('Water Data'!F155)),NA())</f>
        <v>#N/A</v>
      </c>
      <c r="M161" s="520" t="e">
        <f ca="1">+IF(AND(ISNUMBER(OFFSET('Water Data'!$G$4,0,10*ROW('Water Data'!G155))),'Data Summary'!CB161="Yes"),100-OFFSET('Water Data'!$G$4,0,10*ROW('Water Data'!G155)),NA())</f>
        <v>#N/A</v>
      </c>
      <c r="N161" s="520" t="e">
        <f ca="1">+IF(AND(ISNUMBER(OFFSET('Water Data'!$G$6,0,10*ROW('Water Data'!G155))),'Data Summary'!CC161="Yes"),OFFSET('Water Data'!$G$6,0,10*ROW('Water Data'!G155)),NA())</f>
        <v>#N/A</v>
      </c>
      <c r="O161" s="520" t="e">
        <f ca="1">+IF(AND(ISNUMBER(OFFSET('Water Data'!$G$9,0,10*ROW('Water Data'!G155))),'Data Summary'!CD161="Yes"),OFFSET('Water Data'!$G$9,0,10*ROW('Water Data'!G155)),NA())</f>
        <v>#N/A</v>
      </c>
      <c r="P161" s="520" t="e">
        <f ca="1">+IF(AND(ISNUMBER(OFFSET('Water Data'!$H$4,0,10*ROW('Water Data'!H155))),'Data Summary'!CE161="Yes"),100-OFFSET('Water Data'!$H$4,0,10*ROW('Water Data'!H155)),NA())</f>
        <v>#N/A</v>
      </c>
      <c r="Q161" s="520" t="e">
        <f ca="1">+IF(AND(ISNUMBER(OFFSET('Water Data'!$H$6,0,10*ROW('Water Data'!H155))),'Data Summary'!CF161="Yes"),OFFSET('Water Data'!$H$6,0,10*ROW('Water Data'!H155)),NA())</f>
        <v>#N/A</v>
      </c>
      <c r="R161" s="520" t="e">
        <f ca="1">+IF(AND(ISNUMBER(OFFSET('Water Data'!$H$9,0,10*ROW('Water Data'!H155))),'Data Summary'!CG161="Yes"),OFFSET('Water Data'!$H$9,0,10*ROW('Water Data'!H155)),NA())</f>
        <v>#N/A</v>
      </c>
      <c r="S161" s="520" t="e">
        <f ca="1">+IF(AND(ISNUMBER(OFFSET('Water Data'!$I$4,0,10*ROW('Water Data'!I155))),'Data Summary'!CH161="Yes"),100-OFFSET('Water Data'!$I$4,0,10*ROW('Water Data'!I155)),NA())</f>
        <v>#N/A</v>
      </c>
      <c r="T161" s="520" t="e">
        <f ca="1">+IF(AND(ISNUMBER(OFFSET('Water Data'!$I$6,0,10*ROW('Water Data'!I155))),'Data Summary'!CI161="Yes"),OFFSET('Water Data'!$I$6,0,10*ROW('Water Data'!I155)),NA())</f>
        <v>#N/A</v>
      </c>
      <c r="U161" s="520" t="e">
        <f ca="1">+IF(AND(ISNUMBER(OFFSET('Water Data'!$I$9,0,10*ROW('Water Data'!I155))),'Data Summary'!CJ161="Yes"),OFFSET('Water Data'!$I$9,0,10*ROW('Water Data'!I155)),NA())</f>
        <v>#N/A</v>
      </c>
      <c r="V161" s="521" t="e">
        <f ca="1">+IF(AND(ISNUMBER(OFFSET('Sanitation Data'!$D$4,0,10*ROW('Sanitation Data'!D155))),'Data Summary'!CK161="Yes"),100-OFFSET('Sanitation Data'!$D$4,0,10*ROW('Sanitation Data'!D155)),NA())</f>
        <v>#N/A</v>
      </c>
      <c r="W161" s="521" t="e">
        <f ca="1">+IF(AND(ISNUMBER(OFFSET('Sanitation Data'!$D$6,0,10*ROW('Sanitation Data'!D155))),'Data Summary'!CL161="Yes"),OFFSET('Sanitation Data'!$D$6,0,10*ROW('Sanitation Data'!D155)),NA())</f>
        <v>#N/A</v>
      </c>
      <c r="X161" s="521" t="e">
        <f ca="1">+IF(AND(ISNUMBER(OFFSET('Sanitation Data'!$D$10,0,10*ROW('Sanitation Data'!D155))),'Data Summary'!CM161="Yes"),OFFSET('Sanitation Data'!$D$10,0,10*ROW('Sanitation Data'!D155)),NA())</f>
        <v>#N/A</v>
      </c>
      <c r="Y161" s="521" t="e">
        <f ca="1">+IF(AND(ISNUMBER(OFFSET('Sanitation Data'!$D$11,0,10*ROW('Sanitation Data'!D155))),'Data Summary'!CN161="Yes"),OFFSET('Sanitation Data'!$D$11,0,10*ROW('Sanitation Data'!D155)),NA())</f>
        <v>#N/A</v>
      </c>
      <c r="Z161" s="521" t="e">
        <f ca="1">+IF(AND(ISNUMBER(OFFSET('Sanitation Data'!$D$12,0,10*ROW('Sanitation Data'!D155))),'Data Summary'!CO161="Yes"),OFFSET('Sanitation Data'!$D$12,0,10*ROW('Sanitation Data'!D155)),NA())</f>
        <v>#N/A</v>
      </c>
      <c r="AA161" s="521" t="e">
        <f ca="1">+IF(AND(ISNUMBER(OFFSET('Sanitation Data'!$E$4,0,10*ROW('Sanitation Data'!E155))),'Data Summary'!CP161="Yes"),100-OFFSET('Sanitation Data'!$E$4,0,10*ROW('Sanitation Data'!E155)),NA())</f>
        <v>#N/A</v>
      </c>
      <c r="AB161" s="521" t="e">
        <f ca="1">+IF(AND(ISNUMBER(OFFSET('Sanitation Data'!$E$6,0,10*ROW('Sanitation Data'!E155))),'Data Summary'!CQ161="Yes"),OFFSET('Sanitation Data'!$E$6,0,10*ROW('Sanitation Data'!E155)),NA())</f>
        <v>#N/A</v>
      </c>
      <c r="AC161" s="521" t="e">
        <f ca="1">+IF(AND(ISNUMBER(OFFSET('Sanitation Data'!$E$10,0,10*ROW('Sanitation Data'!E155))),'Data Summary'!CR161="Yes"),OFFSET('Sanitation Data'!$E$10,0,10*ROW('Sanitation Data'!E155)),NA())</f>
        <v>#N/A</v>
      </c>
      <c r="AD161" s="521" t="e">
        <f ca="1">+IF(AND(ISNUMBER(OFFSET('Sanitation Data'!$E$11,0,10*ROW('Sanitation Data'!E155))),'Data Summary'!CS161="Yes"),OFFSET('Sanitation Data'!$E$11,0,10*ROW('Sanitation Data'!E155)),NA())</f>
        <v>#N/A</v>
      </c>
      <c r="AE161" s="521" t="e">
        <f ca="1">+IF(AND(ISNUMBER(OFFSET('Sanitation Data'!$E$12,0,10*ROW('Sanitation Data'!E155))),'Data Summary'!CT161="Yes"),OFFSET('Sanitation Data'!$E$12,0,10*ROW('Sanitation Data'!E155)),NA())</f>
        <v>#N/A</v>
      </c>
      <c r="AF161" s="521" t="e">
        <f ca="1">+IF(AND(ISNUMBER(OFFSET('Sanitation Data'!$F$4,0,10*ROW('Sanitation Data'!F155))),'Data Summary'!CU161="Yes"),100-OFFSET('Sanitation Data'!$F$4,0,10*ROW('Sanitation Data'!F155)),NA())</f>
        <v>#N/A</v>
      </c>
      <c r="AG161" s="521" t="e">
        <f ca="1">+IF(AND(ISNUMBER(OFFSET('Sanitation Data'!$F$6,0,10*ROW('Sanitation Data'!F155))),'Data Summary'!CV161="Yes"),OFFSET('Sanitation Data'!$F$6,0,10*ROW('Sanitation Data'!F155)),NA())</f>
        <v>#N/A</v>
      </c>
      <c r="AH161" s="521" t="e">
        <f ca="1">+IF(AND(ISNUMBER(OFFSET('Sanitation Data'!$F$10,0,10*ROW('Sanitation Data'!F155))),'Data Summary'!CW161="Yes"),OFFSET('Sanitation Data'!$F$10,0,10*ROW('Sanitation Data'!F155)),NA())</f>
        <v>#N/A</v>
      </c>
      <c r="AI161" s="521" t="e">
        <f ca="1">+IF(AND(ISNUMBER(OFFSET('Sanitation Data'!$F$11,0,10*ROW('Sanitation Data'!F155))),'Data Summary'!CX161="Yes"),OFFSET('Sanitation Data'!$F$11,0,10*ROW('Sanitation Data'!F155)),NA())</f>
        <v>#N/A</v>
      </c>
      <c r="AJ161" s="521" t="e">
        <f ca="1">+IF(AND(ISNUMBER(OFFSET('Sanitation Data'!$F$12,0,10*ROW('Sanitation Data'!F155))),'Data Summary'!CY161="Yes"),OFFSET('Sanitation Data'!$F$12,0,10*ROW('Sanitation Data'!F155)),NA())</f>
        <v>#N/A</v>
      </c>
      <c r="AK161" s="521" t="e">
        <f ca="1">+IF(AND(ISNUMBER(OFFSET('Sanitation Data'!$G$4,0,10*ROW('Sanitation Data'!G155))),'Data Summary'!CZ161="Yes"),100-OFFSET('Sanitation Data'!$G$4,0,10*ROW('Sanitation Data'!G155)),NA())</f>
        <v>#N/A</v>
      </c>
      <c r="AL161" s="521" t="e">
        <f ca="1">+IF(AND(ISNUMBER(OFFSET('Sanitation Data'!$G$6,0,10*ROW('Sanitation Data'!G155))),'Data Summary'!DA161="Yes"),OFFSET('Sanitation Data'!$G$6,0,10*ROW('Sanitation Data'!G155)),NA())</f>
        <v>#N/A</v>
      </c>
      <c r="AM161" s="521" t="e">
        <f ca="1">+IF(AND(ISNUMBER(OFFSET('Sanitation Data'!$G$10,0,10*ROW('Sanitation Data'!G155))),'Data Summary'!DB161="Yes"),OFFSET('Sanitation Data'!$G$10,0,10*ROW('Sanitation Data'!G155)),NA())</f>
        <v>#N/A</v>
      </c>
      <c r="AN161" s="521" t="e">
        <f ca="1">+IF(AND(ISNUMBER(OFFSET('Sanitation Data'!$G$11,0,10*ROW('Sanitation Data'!G155))),'Data Summary'!DC161="Yes"),OFFSET('Sanitation Data'!$G$11,0,10*ROW('Sanitation Data'!G155)),NA())</f>
        <v>#N/A</v>
      </c>
      <c r="AO161" s="521" t="e">
        <f ca="1">+IF(AND(ISNUMBER(OFFSET('Sanitation Data'!$G$12,0,10*ROW('Sanitation Data'!G155))),'Data Summary'!DD161="Yes"),OFFSET('Sanitation Data'!$G$12,0,10*ROW('Sanitation Data'!G155)),NA())</f>
        <v>#N/A</v>
      </c>
      <c r="AP161" s="521" t="e">
        <f ca="1">+IF(AND(ISNUMBER(OFFSET('Sanitation Data'!$H$4,0,10*ROW('Sanitation Data'!H155))),'Data Summary'!DE161="Yes"),100-OFFSET('Sanitation Data'!$H$4,0,10*ROW('Sanitation Data'!H155)),NA())</f>
        <v>#N/A</v>
      </c>
      <c r="AQ161" s="521" t="e">
        <f ca="1">+IF(AND(ISNUMBER(OFFSET('Sanitation Data'!$H$6,0,10*ROW('Sanitation Data'!H155))),'Data Summary'!DF161="Yes"),OFFSET('Sanitation Data'!$H$6,0,10*ROW('Sanitation Data'!H155)),NA())</f>
        <v>#N/A</v>
      </c>
      <c r="AR161" s="521" t="e">
        <f ca="1">+IF(AND(ISNUMBER(OFFSET('Sanitation Data'!$H$10,0,10*ROW('Sanitation Data'!H155))),'Data Summary'!DG161="Yes"),OFFSET('Sanitation Data'!$H$10,0,10*ROW('Sanitation Data'!H155)),NA())</f>
        <v>#N/A</v>
      </c>
      <c r="AS161" s="521" t="e">
        <f ca="1">+IF(AND(ISNUMBER(OFFSET('Sanitation Data'!$H$11,0,10*ROW('Sanitation Data'!H155))),'Data Summary'!DH161="Yes"),OFFSET('Sanitation Data'!$H$11,0,10*ROW('Sanitation Data'!H155)),NA())</f>
        <v>#N/A</v>
      </c>
      <c r="AT161" s="521" t="e">
        <f ca="1">+IF(AND(ISNUMBER(OFFSET('Sanitation Data'!$H$12,0,10*ROW('Sanitation Data'!H155))),'Data Summary'!DI161="Yes"),OFFSET('Sanitation Data'!$H$12,0,10*ROW('Sanitation Data'!H155)),NA())</f>
        <v>#N/A</v>
      </c>
      <c r="AU161" s="521" t="e">
        <f ca="1">+IF(AND(ISNUMBER(OFFSET('Sanitation Data'!$I$4,0,10*ROW('Sanitation Data'!I155))),'Data Summary'!DJ161="Yes"),100-OFFSET('Sanitation Data'!$I$4,0,10*ROW('Sanitation Data'!I155)),NA())</f>
        <v>#N/A</v>
      </c>
      <c r="AV161" s="521" t="e">
        <f ca="1">+IF(AND(ISNUMBER(OFFSET('Sanitation Data'!$I$6,0,10*ROW('Sanitation Data'!I155))),'Data Summary'!DK161="Yes"),OFFSET('Sanitation Data'!$I$6,0,10*ROW('Sanitation Data'!I155)),NA())</f>
        <v>#N/A</v>
      </c>
      <c r="AW161" s="521" t="e">
        <f ca="1">+IF(AND(ISNUMBER(OFFSET('Sanitation Data'!$I$10,0,10*ROW('Sanitation Data'!I155))),'Data Summary'!DL161="Yes"),OFFSET('Sanitation Data'!$I$10,0,10*ROW('Sanitation Data'!I155)),NA())</f>
        <v>#N/A</v>
      </c>
      <c r="AX161" s="521" t="e">
        <f ca="1">+IF(AND(ISNUMBER(OFFSET('Sanitation Data'!$I$11,0,10*ROW('Sanitation Data'!I155))),'Data Summary'!DM161="Yes"),OFFSET('Sanitation Data'!$I$11,0,10*ROW('Sanitation Data'!I155)),NA())</f>
        <v>#N/A</v>
      </c>
      <c r="AY161" s="521" t="e">
        <f ca="1">+IF(AND(ISNUMBER(OFFSET('Sanitation Data'!$I$12,0,10*ROW('Sanitation Data'!I155))),'Data Summary'!DN161="Yes"),OFFSET('Sanitation Data'!$I$12,0,10*ROW('Sanitation Data'!I155)),NA())</f>
        <v>#N/A</v>
      </c>
      <c r="AZ161" s="522" t="e">
        <f ca="1">+IF(AND(ISNUMBER(OFFSET('Hygiene Data'!$D$5,0,10*ROW('Hygiene Data'!D155))),'Data Summary'!DO161="Yes"),OFFSET('Hygiene Data'!$D$5,0,10*ROW('Hygiene Data'!D155)),NA())</f>
        <v>#N/A</v>
      </c>
      <c r="BA161" s="522" t="e">
        <f ca="1">+IF(AND(ISNUMBER(OFFSET('Hygiene Data'!$D$7,0,10*ROW('Hygiene Data'!D155))),'Data Summary'!DP161="Yes"),OFFSET('Hygiene Data'!$D$7,0,10*ROW('Hygiene Data'!D155)),NA())</f>
        <v>#N/A</v>
      </c>
      <c r="BB161" s="522" t="e">
        <f ca="1">+IF(AND(ISNUMBER(OFFSET('Hygiene Data'!$D$9,0,10*ROW('Hygiene Data'!D155))),'Data Summary'!DQ161="Yes"),OFFSET('Hygiene Data'!$D$9,0,10*ROW('Hygiene Data'!D155)),NA())</f>
        <v>#N/A</v>
      </c>
      <c r="BC161" s="522" t="e">
        <f ca="1">+IF(AND(ISNUMBER(OFFSET('Hygiene Data'!$E$5,0,10*ROW('Hygiene Data'!E155))),'Data Summary'!DR161="Yes"),OFFSET('Hygiene Data'!$E$5,0,10*ROW('Hygiene Data'!E155)),NA())</f>
        <v>#N/A</v>
      </c>
      <c r="BD161" s="522" t="e">
        <f ca="1">+IF(AND(ISNUMBER(OFFSET('Hygiene Data'!$E$7,0,10*ROW('Hygiene Data'!E155))),'Data Summary'!DS161="Yes"),OFFSET('Hygiene Data'!$E$7,0,10*ROW('Hygiene Data'!E155)),NA())</f>
        <v>#N/A</v>
      </c>
      <c r="BE161" s="522" t="e">
        <f ca="1">+IF(AND(ISNUMBER(OFFSET('Hygiene Data'!$E$9,0,10*ROW('Hygiene Data'!E155))),'Data Summary'!DT161="Yes"),OFFSET('Hygiene Data'!$E$9,0,10*ROW('Hygiene Data'!E155)),NA())</f>
        <v>#N/A</v>
      </c>
      <c r="BF161" s="522" t="e">
        <f ca="1">+IF(AND(ISNUMBER(OFFSET('Hygiene Data'!$F$5,0,10*ROW('Hygiene Data'!F155))),'Data Summary'!DU161="Yes"),OFFSET('Hygiene Data'!$F$5,0,10*ROW('Hygiene Data'!F155)),NA())</f>
        <v>#N/A</v>
      </c>
      <c r="BG161" s="522" t="e">
        <f ca="1">+IF(AND(ISNUMBER(OFFSET('Hygiene Data'!$F$7,0,10*ROW('Hygiene Data'!F155))),'Data Summary'!DV161="Yes"),OFFSET('Hygiene Data'!$F$7,0,10*ROW('Hygiene Data'!F155)),NA())</f>
        <v>#N/A</v>
      </c>
      <c r="BH161" s="522" t="e">
        <f ca="1">+IF(AND(ISNUMBER(OFFSET('Hygiene Data'!$F$9,0,10*ROW('Hygiene Data'!F155))),'Data Summary'!DW161="Yes"),OFFSET('Hygiene Data'!$F$9,0,10*ROW('Hygiene Data'!F155)),NA())</f>
        <v>#N/A</v>
      </c>
      <c r="BI161" s="522" t="e">
        <f ca="1">+IF(AND(ISNUMBER(OFFSET('Hygiene Data'!$G$5,0,10*ROW('Hygiene Data'!G155))),'Data Summary'!DX161="Yes"),OFFSET('Hygiene Data'!$G$5,0,10*ROW('Hygiene Data'!G155)),NA())</f>
        <v>#N/A</v>
      </c>
      <c r="BJ161" s="522" t="e">
        <f ca="1">+IF(AND(ISNUMBER(OFFSET('Hygiene Data'!$G$7,0,10*ROW('Hygiene Data'!G155))),'Data Summary'!DY161="Yes"),OFFSET('Hygiene Data'!$G$7,0,10*ROW('Hygiene Data'!G155)),NA())</f>
        <v>#N/A</v>
      </c>
      <c r="BK161" s="522" t="e">
        <f ca="1">+IF(AND(ISNUMBER(OFFSET('Hygiene Data'!$G$9,0,10*ROW('Hygiene Data'!G155))),'Data Summary'!DZ161="Yes"),OFFSET('Hygiene Data'!$G$9,0,10*ROW('Hygiene Data'!G155)),NA())</f>
        <v>#N/A</v>
      </c>
      <c r="BL161" s="522" t="e">
        <f ca="1">+IF(AND(ISNUMBER(OFFSET('Hygiene Data'!$H$5,0,10*ROW('Hygiene Data'!H155))),'Data Summary'!EA161="Yes"),OFFSET('Hygiene Data'!$H$5,0,10*ROW('Hygiene Data'!H155)),NA())</f>
        <v>#N/A</v>
      </c>
      <c r="BM161" s="522" t="e">
        <f ca="1">+IF(AND(ISNUMBER(OFFSET('Hygiene Data'!$H$7,0,10*ROW('Hygiene Data'!H155))),'Data Summary'!EB161="Yes"),OFFSET('Hygiene Data'!$H$7,0,10*ROW('Hygiene Data'!H155)),NA())</f>
        <v>#N/A</v>
      </c>
      <c r="BN161" s="522" t="e">
        <f ca="1">+IF(AND(ISNUMBER(OFFSET('Hygiene Data'!$H$9,0,10*ROW('Hygiene Data'!H155))),'Data Summary'!EC161="Yes"),OFFSET('Hygiene Data'!$H$9,0,10*ROW('Hygiene Data'!H155)),NA())</f>
        <v>#N/A</v>
      </c>
      <c r="BO161" s="522" t="e">
        <f ca="1">+IF(AND(ISNUMBER(OFFSET('Hygiene Data'!$I$5,0,10*ROW('Hygiene Data'!I155))),'Data Summary'!ED161="Yes"),OFFSET('Hygiene Data'!$I$5,0,10*ROW('Hygiene Data'!I155)),NA())</f>
        <v>#N/A</v>
      </c>
      <c r="BP161" s="522" t="e">
        <f ca="1">+IF(AND(ISNUMBER(OFFSET('Hygiene Data'!$I$7,0,10*ROW('Hygiene Data'!I155))),'Data Summary'!EE161="Yes"),OFFSET('Hygiene Data'!$I$7,0,10*ROW('Hygiene Data'!I155)),NA())</f>
        <v>#N/A</v>
      </c>
      <c r="BQ161" s="522" t="e">
        <f ca="1">+IF(AND(ISNUMBER(OFFSET('Hygiene Data'!$I$9,0,10*ROW('Hygiene Data'!I155))),'Data Summary'!EF161="Yes"),OFFSET('Hygiene Data'!$I$9,0,10*ROW('Hygiene Data'!I155)),NA())</f>
        <v>#N/A</v>
      </c>
    </row>
    <row r="162" spans="1:69" x14ac:dyDescent="0.25">
      <c r="A162" s="518" t="e">
        <f ca="1">+RIGHT('Data Summary'!A162,LEN('Data Summary'!A162)-9)</f>
        <v>#VALUE!</v>
      </c>
      <c r="B162" s="492" t="str">
        <f ca="1">+IF(ISTEXT('Data Summary'!B162),'Data Summary'!B162,"")</f>
        <v/>
      </c>
      <c r="C162" s="519" t="e">
        <f ca="1">+VALUE('Data Summary'!C162)</f>
        <v>#VALUE!</v>
      </c>
      <c r="D162" s="520" t="e">
        <f ca="1">+IF(AND(ISNUMBER(OFFSET('Water Data'!$D$4,0,10*ROW('Water Data'!D156))),'Data Summary'!BS162="Yes"),100-OFFSET('Water Data'!$D$4,0,10*ROW('Water Data'!D156)),NA())</f>
        <v>#N/A</v>
      </c>
      <c r="E162" s="520" t="e">
        <f ca="1">+IF(AND(ISNUMBER(OFFSET('Water Data'!$D$6,0,10*ROW('Water Data'!D156))),'Data Summary'!BT162="Yes"),OFFSET('Water Data'!$D$6,0,10*ROW('Water Data'!D156)),NA())</f>
        <v>#N/A</v>
      </c>
      <c r="F162" s="520" t="e">
        <f ca="1">+IF(AND(ISNUMBER(OFFSET('Water Data'!$D$9,0,10*ROW('Water Data'!D156))),'Data Summary'!BU162="Yes"),OFFSET('Water Data'!$D$9,0,10*ROW('Water Data'!D156)),NA())</f>
        <v>#N/A</v>
      </c>
      <c r="G162" s="520" t="e">
        <f ca="1">+IF(AND(ISNUMBER(OFFSET('Water Data'!$E$4,0,10*ROW('Water Data'!E156))),'Data Summary'!BV162="Yes"),100-OFFSET('Water Data'!$E$4,0,10*ROW('Water Data'!E156)),NA())</f>
        <v>#N/A</v>
      </c>
      <c r="H162" s="520" t="e">
        <f ca="1">+IF(AND(ISNUMBER(OFFSET('Water Data'!$E$6,0,10*ROW('Water Data'!E156))),'Data Summary'!BW162="Yes"),OFFSET('Water Data'!$E$6,0,10*ROW('Water Data'!E156)),NA())</f>
        <v>#N/A</v>
      </c>
      <c r="I162" s="520" t="e">
        <f ca="1">+IF(AND(ISNUMBER(OFFSET('Water Data'!$E$9,0,10*ROW('Water Data'!E156))),'Data Summary'!BX162="Yes"),OFFSET('Water Data'!$E$9,0,10*ROW('Water Data'!E156)),NA())</f>
        <v>#N/A</v>
      </c>
      <c r="J162" s="520" t="e">
        <f ca="1">+IF(AND(ISNUMBER(OFFSET('Water Data'!$F$4,0,10*ROW('Water Data'!F156))),'Data Summary'!BY162="Yes"),100-OFFSET('Water Data'!$F$4,0,10*ROW('Water Data'!F156)),NA())</f>
        <v>#N/A</v>
      </c>
      <c r="K162" s="520" t="e">
        <f ca="1">+IF(AND(ISNUMBER(OFFSET('Water Data'!$F$6,0,10*ROW('Water Data'!F156))),'Data Summary'!BZ162="Yes"),OFFSET('Water Data'!$F$6,0,10*ROW('Water Data'!F156)),NA())</f>
        <v>#N/A</v>
      </c>
      <c r="L162" s="520" t="e">
        <f ca="1">+IF(AND(ISNUMBER(OFFSET('Water Data'!$F$9,0,10*ROW('Water Data'!F156))),'Data Summary'!CA162="Yes"),OFFSET('Water Data'!$F$9,0,10*ROW('Water Data'!F156)),NA())</f>
        <v>#N/A</v>
      </c>
      <c r="M162" s="520" t="e">
        <f ca="1">+IF(AND(ISNUMBER(OFFSET('Water Data'!$G$4,0,10*ROW('Water Data'!G156))),'Data Summary'!CB162="Yes"),100-OFFSET('Water Data'!$G$4,0,10*ROW('Water Data'!G156)),NA())</f>
        <v>#N/A</v>
      </c>
      <c r="N162" s="520" t="e">
        <f ca="1">+IF(AND(ISNUMBER(OFFSET('Water Data'!$G$6,0,10*ROW('Water Data'!G156))),'Data Summary'!CC162="Yes"),OFFSET('Water Data'!$G$6,0,10*ROW('Water Data'!G156)),NA())</f>
        <v>#N/A</v>
      </c>
      <c r="O162" s="520" t="e">
        <f ca="1">+IF(AND(ISNUMBER(OFFSET('Water Data'!$G$9,0,10*ROW('Water Data'!G156))),'Data Summary'!CD162="Yes"),OFFSET('Water Data'!$G$9,0,10*ROW('Water Data'!G156)),NA())</f>
        <v>#N/A</v>
      </c>
      <c r="P162" s="520" t="e">
        <f ca="1">+IF(AND(ISNUMBER(OFFSET('Water Data'!$H$4,0,10*ROW('Water Data'!H156))),'Data Summary'!CE162="Yes"),100-OFFSET('Water Data'!$H$4,0,10*ROW('Water Data'!H156)),NA())</f>
        <v>#N/A</v>
      </c>
      <c r="Q162" s="520" t="e">
        <f ca="1">+IF(AND(ISNUMBER(OFFSET('Water Data'!$H$6,0,10*ROW('Water Data'!H156))),'Data Summary'!CF162="Yes"),OFFSET('Water Data'!$H$6,0,10*ROW('Water Data'!H156)),NA())</f>
        <v>#N/A</v>
      </c>
      <c r="R162" s="520" t="e">
        <f ca="1">+IF(AND(ISNUMBER(OFFSET('Water Data'!$H$9,0,10*ROW('Water Data'!H156))),'Data Summary'!CG162="Yes"),OFFSET('Water Data'!$H$9,0,10*ROW('Water Data'!H156)),NA())</f>
        <v>#N/A</v>
      </c>
      <c r="S162" s="520" t="e">
        <f ca="1">+IF(AND(ISNUMBER(OFFSET('Water Data'!$I$4,0,10*ROW('Water Data'!I156))),'Data Summary'!CH162="Yes"),100-OFFSET('Water Data'!$I$4,0,10*ROW('Water Data'!I156)),NA())</f>
        <v>#N/A</v>
      </c>
      <c r="T162" s="520" t="e">
        <f ca="1">+IF(AND(ISNUMBER(OFFSET('Water Data'!$I$6,0,10*ROW('Water Data'!I156))),'Data Summary'!CI162="Yes"),OFFSET('Water Data'!$I$6,0,10*ROW('Water Data'!I156)),NA())</f>
        <v>#N/A</v>
      </c>
      <c r="U162" s="520" t="e">
        <f ca="1">+IF(AND(ISNUMBER(OFFSET('Water Data'!$I$9,0,10*ROW('Water Data'!I156))),'Data Summary'!CJ162="Yes"),OFFSET('Water Data'!$I$9,0,10*ROW('Water Data'!I156)),NA())</f>
        <v>#N/A</v>
      </c>
      <c r="V162" s="521" t="e">
        <f ca="1">+IF(AND(ISNUMBER(OFFSET('Sanitation Data'!$D$4,0,10*ROW('Sanitation Data'!D156))),'Data Summary'!CK162="Yes"),100-OFFSET('Sanitation Data'!$D$4,0,10*ROW('Sanitation Data'!D156)),NA())</f>
        <v>#N/A</v>
      </c>
      <c r="W162" s="521" t="e">
        <f ca="1">+IF(AND(ISNUMBER(OFFSET('Sanitation Data'!$D$6,0,10*ROW('Sanitation Data'!D156))),'Data Summary'!CL162="Yes"),OFFSET('Sanitation Data'!$D$6,0,10*ROW('Sanitation Data'!D156)),NA())</f>
        <v>#N/A</v>
      </c>
      <c r="X162" s="521" t="e">
        <f ca="1">+IF(AND(ISNUMBER(OFFSET('Sanitation Data'!$D$10,0,10*ROW('Sanitation Data'!D156))),'Data Summary'!CM162="Yes"),OFFSET('Sanitation Data'!$D$10,0,10*ROW('Sanitation Data'!D156)),NA())</f>
        <v>#N/A</v>
      </c>
      <c r="Y162" s="521" t="e">
        <f ca="1">+IF(AND(ISNUMBER(OFFSET('Sanitation Data'!$D$11,0,10*ROW('Sanitation Data'!D156))),'Data Summary'!CN162="Yes"),OFFSET('Sanitation Data'!$D$11,0,10*ROW('Sanitation Data'!D156)),NA())</f>
        <v>#N/A</v>
      </c>
      <c r="Z162" s="521" t="e">
        <f ca="1">+IF(AND(ISNUMBER(OFFSET('Sanitation Data'!$D$12,0,10*ROW('Sanitation Data'!D156))),'Data Summary'!CO162="Yes"),OFFSET('Sanitation Data'!$D$12,0,10*ROW('Sanitation Data'!D156)),NA())</f>
        <v>#N/A</v>
      </c>
      <c r="AA162" s="521" t="e">
        <f ca="1">+IF(AND(ISNUMBER(OFFSET('Sanitation Data'!$E$4,0,10*ROW('Sanitation Data'!E156))),'Data Summary'!CP162="Yes"),100-OFFSET('Sanitation Data'!$E$4,0,10*ROW('Sanitation Data'!E156)),NA())</f>
        <v>#N/A</v>
      </c>
      <c r="AB162" s="521" t="e">
        <f ca="1">+IF(AND(ISNUMBER(OFFSET('Sanitation Data'!$E$6,0,10*ROW('Sanitation Data'!E156))),'Data Summary'!CQ162="Yes"),OFFSET('Sanitation Data'!$E$6,0,10*ROW('Sanitation Data'!E156)),NA())</f>
        <v>#N/A</v>
      </c>
      <c r="AC162" s="521" t="e">
        <f ca="1">+IF(AND(ISNUMBER(OFFSET('Sanitation Data'!$E$10,0,10*ROW('Sanitation Data'!E156))),'Data Summary'!CR162="Yes"),OFFSET('Sanitation Data'!$E$10,0,10*ROW('Sanitation Data'!E156)),NA())</f>
        <v>#N/A</v>
      </c>
      <c r="AD162" s="521" t="e">
        <f ca="1">+IF(AND(ISNUMBER(OFFSET('Sanitation Data'!$E$11,0,10*ROW('Sanitation Data'!E156))),'Data Summary'!CS162="Yes"),OFFSET('Sanitation Data'!$E$11,0,10*ROW('Sanitation Data'!E156)),NA())</f>
        <v>#N/A</v>
      </c>
      <c r="AE162" s="521" t="e">
        <f ca="1">+IF(AND(ISNUMBER(OFFSET('Sanitation Data'!$E$12,0,10*ROW('Sanitation Data'!E156))),'Data Summary'!CT162="Yes"),OFFSET('Sanitation Data'!$E$12,0,10*ROW('Sanitation Data'!E156)),NA())</f>
        <v>#N/A</v>
      </c>
      <c r="AF162" s="521" t="e">
        <f ca="1">+IF(AND(ISNUMBER(OFFSET('Sanitation Data'!$F$4,0,10*ROW('Sanitation Data'!F156))),'Data Summary'!CU162="Yes"),100-OFFSET('Sanitation Data'!$F$4,0,10*ROW('Sanitation Data'!F156)),NA())</f>
        <v>#N/A</v>
      </c>
      <c r="AG162" s="521" t="e">
        <f ca="1">+IF(AND(ISNUMBER(OFFSET('Sanitation Data'!$F$6,0,10*ROW('Sanitation Data'!F156))),'Data Summary'!CV162="Yes"),OFFSET('Sanitation Data'!$F$6,0,10*ROW('Sanitation Data'!F156)),NA())</f>
        <v>#N/A</v>
      </c>
      <c r="AH162" s="521" t="e">
        <f ca="1">+IF(AND(ISNUMBER(OFFSET('Sanitation Data'!$F$10,0,10*ROW('Sanitation Data'!F156))),'Data Summary'!CW162="Yes"),OFFSET('Sanitation Data'!$F$10,0,10*ROW('Sanitation Data'!F156)),NA())</f>
        <v>#N/A</v>
      </c>
      <c r="AI162" s="521" t="e">
        <f ca="1">+IF(AND(ISNUMBER(OFFSET('Sanitation Data'!$F$11,0,10*ROW('Sanitation Data'!F156))),'Data Summary'!CX162="Yes"),OFFSET('Sanitation Data'!$F$11,0,10*ROW('Sanitation Data'!F156)),NA())</f>
        <v>#N/A</v>
      </c>
      <c r="AJ162" s="521" t="e">
        <f ca="1">+IF(AND(ISNUMBER(OFFSET('Sanitation Data'!$F$12,0,10*ROW('Sanitation Data'!F156))),'Data Summary'!CY162="Yes"),OFFSET('Sanitation Data'!$F$12,0,10*ROW('Sanitation Data'!F156)),NA())</f>
        <v>#N/A</v>
      </c>
      <c r="AK162" s="521" t="e">
        <f ca="1">+IF(AND(ISNUMBER(OFFSET('Sanitation Data'!$G$4,0,10*ROW('Sanitation Data'!G156))),'Data Summary'!CZ162="Yes"),100-OFFSET('Sanitation Data'!$G$4,0,10*ROW('Sanitation Data'!G156)),NA())</f>
        <v>#N/A</v>
      </c>
      <c r="AL162" s="521" t="e">
        <f ca="1">+IF(AND(ISNUMBER(OFFSET('Sanitation Data'!$G$6,0,10*ROW('Sanitation Data'!G156))),'Data Summary'!DA162="Yes"),OFFSET('Sanitation Data'!$G$6,0,10*ROW('Sanitation Data'!G156)),NA())</f>
        <v>#N/A</v>
      </c>
      <c r="AM162" s="521" t="e">
        <f ca="1">+IF(AND(ISNUMBER(OFFSET('Sanitation Data'!$G$10,0,10*ROW('Sanitation Data'!G156))),'Data Summary'!DB162="Yes"),OFFSET('Sanitation Data'!$G$10,0,10*ROW('Sanitation Data'!G156)),NA())</f>
        <v>#N/A</v>
      </c>
      <c r="AN162" s="521" t="e">
        <f ca="1">+IF(AND(ISNUMBER(OFFSET('Sanitation Data'!$G$11,0,10*ROW('Sanitation Data'!G156))),'Data Summary'!DC162="Yes"),OFFSET('Sanitation Data'!$G$11,0,10*ROW('Sanitation Data'!G156)),NA())</f>
        <v>#N/A</v>
      </c>
      <c r="AO162" s="521" t="e">
        <f ca="1">+IF(AND(ISNUMBER(OFFSET('Sanitation Data'!$G$12,0,10*ROW('Sanitation Data'!G156))),'Data Summary'!DD162="Yes"),OFFSET('Sanitation Data'!$G$12,0,10*ROW('Sanitation Data'!G156)),NA())</f>
        <v>#N/A</v>
      </c>
      <c r="AP162" s="521" t="e">
        <f ca="1">+IF(AND(ISNUMBER(OFFSET('Sanitation Data'!$H$4,0,10*ROW('Sanitation Data'!H156))),'Data Summary'!DE162="Yes"),100-OFFSET('Sanitation Data'!$H$4,0,10*ROW('Sanitation Data'!H156)),NA())</f>
        <v>#N/A</v>
      </c>
      <c r="AQ162" s="521" t="e">
        <f ca="1">+IF(AND(ISNUMBER(OFFSET('Sanitation Data'!$H$6,0,10*ROW('Sanitation Data'!H156))),'Data Summary'!DF162="Yes"),OFFSET('Sanitation Data'!$H$6,0,10*ROW('Sanitation Data'!H156)),NA())</f>
        <v>#N/A</v>
      </c>
      <c r="AR162" s="521" t="e">
        <f ca="1">+IF(AND(ISNUMBER(OFFSET('Sanitation Data'!$H$10,0,10*ROW('Sanitation Data'!H156))),'Data Summary'!DG162="Yes"),OFFSET('Sanitation Data'!$H$10,0,10*ROW('Sanitation Data'!H156)),NA())</f>
        <v>#N/A</v>
      </c>
      <c r="AS162" s="521" t="e">
        <f ca="1">+IF(AND(ISNUMBER(OFFSET('Sanitation Data'!$H$11,0,10*ROW('Sanitation Data'!H156))),'Data Summary'!DH162="Yes"),OFFSET('Sanitation Data'!$H$11,0,10*ROW('Sanitation Data'!H156)),NA())</f>
        <v>#N/A</v>
      </c>
      <c r="AT162" s="521" t="e">
        <f ca="1">+IF(AND(ISNUMBER(OFFSET('Sanitation Data'!$H$12,0,10*ROW('Sanitation Data'!H156))),'Data Summary'!DI162="Yes"),OFFSET('Sanitation Data'!$H$12,0,10*ROW('Sanitation Data'!H156)),NA())</f>
        <v>#N/A</v>
      </c>
      <c r="AU162" s="521" t="e">
        <f ca="1">+IF(AND(ISNUMBER(OFFSET('Sanitation Data'!$I$4,0,10*ROW('Sanitation Data'!I156))),'Data Summary'!DJ162="Yes"),100-OFFSET('Sanitation Data'!$I$4,0,10*ROW('Sanitation Data'!I156)),NA())</f>
        <v>#N/A</v>
      </c>
      <c r="AV162" s="521" t="e">
        <f ca="1">+IF(AND(ISNUMBER(OFFSET('Sanitation Data'!$I$6,0,10*ROW('Sanitation Data'!I156))),'Data Summary'!DK162="Yes"),OFFSET('Sanitation Data'!$I$6,0,10*ROW('Sanitation Data'!I156)),NA())</f>
        <v>#N/A</v>
      </c>
      <c r="AW162" s="521" t="e">
        <f ca="1">+IF(AND(ISNUMBER(OFFSET('Sanitation Data'!$I$10,0,10*ROW('Sanitation Data'!I156))),'Data Summary'!DL162="Yes"),OFFSET('Sanitation Data'!$I$10,0,10*ROW('Sanitation Data'!I156)),NA())</f>
        <v>#N/A</v>
      </c>
      <c r="AX162" s="521" t="e">
        <f ca="1">+IF(AND(ISNUMBER(OFFSET('Sanitation Data'!$I$11,0,10*ROW('Sanitation Data'!I156))),'Data Summary'!DM162="Yes"),OFFSET('Sanitation Data'!$I$11,0,10*ROW('Sanitation Data'!I156)),NA())</f>
        <v>#N/A</v>
      </c>
      <c r="AY162" s="521" t="e">
        <f ca="1">+IF(AND(ISNUMBER(OFFSET('Sanitation Data'!$I$12,0,10*ROW('Sanitation Data'!I156))),'Data Summary'!DN162="Yes"),OFFSET('Sanitation Data'!$I$12,0,10*ROW('Sanitation Data'!I156)),NA())</f>
        <v>#N/A</v>
      </c>
      <c r="AZ162" s="522" t="e">
        <f ca="1">+IF(AND(ISNUMBER(OFFSET('Hygiene Data'!$D$5,0,10*ROW('Hygiene Data'!D156))),'Data Summary'!DO162="Yes"),OFFSET('Hygiene Data'!$D$5,0,10*ROW('Hygiene Data'!D156)),NA())</f>
        <v>#N/A</v>
      </c>
      <c r="BA162" s="522" t="e">
        <f ca="1">+IF(AND(ISNUMBER(OFFSET('Hygiene Data'!$D$7,0,10*ROW('Hygiene Data'!D156))),'Data Summary'!DP162="Yes"),OFFSET('Hygiene Data'!$D$7,0,10*ROW('Hygiene Data'!D156)),NA())</f>
        <v>#N/A</v>
      </c>
      <c r="BB162" s="522" t="e">
        <f ca="1">+IF(AND(ISNUMBER(OFFSET('Hygiene Data'!$D$9,0,10*ROW('Hygiene Data'!D156))),'Data Summary'!DQ162="Yes"),OFFSET('Hygiene Data'!$D$9,0,10*ROW('Hygiene Data'!D156)),NA())</f>
        <v>#N/A</v>
      </c>
      <c r="BC162" s="522" t="e">
        <f ca="1">+IF(AND(ISNUMBER(OFFSET('Hygiene Data'!$E$5,0,10*ROW('Hygiene Data'!E156))),'Data Summary'!DR162="Yes"),OFFSET('Hygiene Data'!$E$5,0,10*ROW('Hygiene Data'!E156)),NA())</f>
        <v>#N/A</v>
      </c>
      <c r="BD162" s="522" t="e">
        <f ca="1">+IF(AND(ISNUMBER(OFFSET('Hygiene Data'!$E$7,0,10*ROW('Hygiene Data'!E156))),'Data Summary'!DS162="Yes"),OFFSET('Hygiene Data'!$E$7,0,10*ROW('Hygiene Data'!E156)),NA())</f>
        <v>#N/A</v>
      </c>
      <c r="BE162" s="522" t="e">
        <f ca="1">+IF(AND(ISNUMBER(OFFSET('Hygiene Data'!$E$9,0,10*ROW('Hygiene Data'!E156))),'Data Summary'!DT162="Yes"),OFFSET('Hygiene Data'!$E$9,0,10*ROW('Hygiene Data'!E156)),NA())</f>
        <v>#N/A</v>
      </c>
      <c r="BF162" s="522" t="e">
        <f ca="1">+IF(AND(ISNUMBER(OFFSET('Hygiene Data'!$F$5,0,10*ROW('Hygiene Data'!F156))),'Data Summary'!DU162="Yes"),OFFSET('Hygiene Data'!$F$5,0,10*ROW('Hygiene Data'!F156)),NA())</f>
        <v>#N/A</v>
      </c>
      <c r="BG162" s="522" t="e">
        <f ca="1">+IF(AND(ISNUMBER(OFFSET('Hygiene Data'!$F$7,0,10*ROW('Hygiene Data'!F156))),'Data Summary'!DV162="Yes"),OFFSET('Hygiene Data'!$F$7,0,10*ROW('Hygiene Data'!F156)),NA())</f>
        <v>#N/A</v>
      </c>
      <c r="BH162" s="522" t="e">
        <f ca="1">+IF(AND(ISNUMBER(OFFSET('Hygiene Data'!$F$9,0,10*ROW('Hygiene Data'!F156))),'Data Summary'!DW162="Yes"),OFFSET('Hygiene Data'!$F$9,0,10*ROW('Hygiene Data'!F156)),NA())</f>
        <v>#N/A</v>
      </c>
      <c r="BI162" s="522" t="e">
        <f ca="1">+IF(AND(ISNUMBER(OFFSET('Hygiene Data'!$G$5,0,10*ROW('Hygiene Data'!G156))),'Data Summary'!DX162="Yes"),OFFSET('Hygiene Data'!$G$5,0,10*ROW('Hygiene Data'!G156)),NA())</f>
        <v>#N/A</v>
      </c>
      <c r="BJ162" s="522" t="e">
        <f ca="1">+IF(AND(ISNUMBER(OFFSET('Hygiene Data'!$G$7,0,10*ROW('Hygiene Data'!G156))),'Data Summary'!DY162="Yes"),OFFSET('Hygiene Data'!$G$7,0,10*ROW('Hygiene Data'!G156)),NA())</f>
        <v>#N/A</v>
      </c>
      <c r="BK162" s="522" t="e">
        <f ca="1">+IF(AND(ISNUMBER(OFFSET('Hygiene Data'!$G$9,0,10*ROW('Hygiene Data'!G156))),'Data Summary'!DZ162="Yes"),OFFSET('Hygiene Data'!$G$9,0,10*ROW('Hygiene Data'!G156)),NA())</f>
        <v>#N/A</v>
      </c>
      <c r="BL162" s="522" t="e">
        <f ca="1">+IF(AND(ISNUMBER(OFFSET('Hygiene Data'!$H$5,0,10*ROW('Hygiene Data'!H156))),'Data Summary'!EA162="Yes"),OFFSET('Hygiene Data'!$H$5,0,10*ROW('Hygiene Data'!H156)),NA())</f>
        <v>#N/A</v>
      </c>
      <c r="BM162" s="522" t="e">
        <f ca="1">+IF(AND(ISNUMBER(OFFSET('Hygiene Data'!$H$7,0,10*ROW('Hygiene Data'!H156))),'Data Summary'!EB162="Yes"),OFFSET('Hygiene Data'!$H$7,0,10*ROW('Hygiene Data'!H156)),NA())</f>
        <v>#N/A</v>
      </c>
      <c r="BN162" s="522" t="e">
        <f ca="1">+IF(AND(ISNUMBER(OFFSET('Hygiene Data'!$H$9,0,10*ROW('Hygiene Data'!H156))),'Data Summary'!EC162="Yes"),OFFSET('Hygiene Data'!$H$9,0,10*ROW('Hygiene Data'!H156)),NA())</f>
        <v>#N/A</v>
      </c>
      <c r="BO162" s="522" t="e">
        <f ca="1">+IF(AND(ISNUMBER(OFFSET('Hygiene Data'!$I$5,0,10*ROW('Hygiene Data'!I156))),'Data Summary'!ED162="Yes"),OFFSET('Hygiene Data'!$I$5,0,10*ROW('Hygiene Data'!I156)),NA())</f>
        <v>#N/A</v>
      </c>
      <c r="BP162" s="522" t="e">
        <f ca="1">+IF(AND(ISNUMBER(OFFSET('Hygiene Data'!$I$7,0,10*ROW('Hygiene Data'!I156))),'Data Summary'!EE162="Yes"),OFFSET('Hygiene Data'!$I$7,0,10*ROW('Hygiene Data'!I156)),NA())</f>
        <v>#N/A</v>
      </c>
      <c r="BQ162" s="522" t="e">
        <f ca="1">+IF(AND(ISNUMBER(OFFSET('Hygiene Data'!$I$9,0,10*ROW('Hygiene Data'!I156))),'Data Summary'!EF162="Yes"),OFFSET('Hygiene Data'!$I$9,0,10*ROW('Hygiene Data'!I156)),NA())</f>
        <v>#N/A</v>
      </c>
    </row>
    <row r="163" spans="1:69" x14ac:dyDescent="0.25">
      <c r="A163" s="518" t="e">
        <f ca="1">+RIGHT('Data Summary'!A163,LEN('Data Summary'!A163)-9)</f>
        <v>#VALUE!</v>
      </c>
      <c r="B163" s="492" t="str">
        <f ca="1">+IF(ISTEXT('Data Summary'!B163),'Data Summary'!B163,"")</f>
        <v/>
      </c>
      <c r="C163" s="519" t="e">
        <f ca="1">+VALUE('Data Summary'!C163)</f>
        <v>#VALUE!</v>
      </c>
      <c r="D163" s="520" t="e">
        <f ca="1">+IF(AND(ISNUMBER(OFFSET('Water Data'!$D$4,0,10*ROW('Water Data'!D157))),'Data Summary'!BS163="Yes"),100-OFFSET('Water Data'!$D$4,0,10*ROW('Water Data'!D157)),NA())</f>
        <v>#N/A</v>
      </c>
      <c r="E163" s="520" t="e">
        <f ca="1">+IF(AND(ISNUMBER(OFFSET('Water Data'!$D$6,0,10*ROW('Water Data'!D157))),'Data Summary'!BT163="Yes"),OFFSET('Water Data'!$D$6,0,10*ROW('Water Data'!D157)),NA())</f>
        <v>#N/A</v>
      </c>
      <c r="F163" s="520" t="e">
        <f ca="1">+IF(AND(ISNUMBER(OFFSET('Water Data'!$D$9,0,10*ROW('Water Data'!D157))),'Data Summary'!BU163="Yes"),OFFSET('Water Data'!$D$9,0,10*ROW('Water Data'!D157)),NA())</f>
        <v>#N/A</v>
      </c>
      <c r="G163" s="520" t="e">
        <f ca="1">+IF(AND(ISNUMBER(OFFSET('Water Data'!$E$4,0,10*ROW('Water Data'!E157))),'Data Summary'!BV163="Yes"),100-OFFSET('Water Data'!$E$4,0,10*ROW('Water Data'!E157)),NA())</f>
        <v>#N/A</v>
      </c>
      <c r="H163" s="520" t="e">
        <f ca="1">+IF(AND(ISNUMBER(OFFSET('Water Data'!$E$6,0,10*ROW('Water Data'!E157))),'Data Summary'!BW163="Yes"),OFFSET('Water Data'!$E$6,0,10*ROW('Water Data'!E157)),NA())</f>
        <v>#N/A</v>
      </c>
      <c r="I163" s="520" t="e">
        <f ca="1">+IF(AND(ISNUMBER(OFFSET('Water Data'!$E$9,0,10*ROW('Water Data'!E157))),'Data Summary'!BX163="Yes"),OFFSET('Water Data'!$E$9,0,10*ROW('Water Data'!E157)),NA())</f>
        <v>#N/A</v>
      </c>
      <c r="J163" s="520" t="e">
        <f ca="1">+IF(AND(ISNUMBER(OFFSET('Water Data'!$F$4,0,10*ROW('Water Data'!F157))),'Data Summary'!BY163="Yes"),100-OFFSET('Water Data'!$F$4,0,10*ROW('Water Data'!F157)),NA())</f>
        <v>#N/A</v>
      </c>
      <c r="K163" s="520" t="e">
        <f ca="1">+IF(AND(ISNUMBER(OFFSET('Water Data'!$F$6,0,10*ROW('Water Data'!F157))),'Data Summary'!BZ163="Yes"),OFFSET('Water Data'!$F$6,0,10*ROW('Water Data'!F157)),NA())</f>
        <v>#N/A</v>
      </c>
      <c r="L163" s="520" t="e">
        <f ca="1">+IF(AND(ISNUMBER(OFFSET('Water Data'!$F$9,0,10*ROW('Water Data'!F157))),'Data Summary'!CA163="Yes"),OFFSET('Water Data'!$F$9,0,10*ROW('Water Data'!F157)),NA())</f>
        <v>#N/A</v>
      </c>
      <c r="M163" s="520" t="e">
        <f ca="1">+IF(AND(ISNUMBER(OFFSET('Water Data'!$G$4,0,10*ROW('Water Data'!G157))),'Data Summary'!CB163="Yes"),100-OFFSET('Water Data'!$G$4,0,10*ROW('Water Data'!G157)),NA())</f>
        <v>#N/A</v>
      </c>
      <c r="N163" s="520" t="e">
        <f ca="1">+IF(AND(ISNUMBER(OFFSET('Water Data'!$G$6,0,10*ROW('Water Data'!G157))),'Data Summary'!CC163="Yes"),OFFSET('Water Data'!$G$6,0,10*ROW('Water Data'!G157)),NA())</f>
        <v>#N/A</v>
      </c>
      <c r="O163" s="520" t="e">
        <f ca="1">+IF(AND(ISNUMBER(OFFSET('Water Data'!$G$9,0,10*ROW('Water Data'!G157))),'Data Summary'!CD163="Yes"),OFFSET('Water Data'!$G$9,0,10*ROW('Water Data'!G157)),NA())</f>
        <v>#N/A</v>
      </c>
      <c r="P163" s="520" t="e">
        <f ca="1">+IF(AND(ISNUMBER(OFFSET('Water Data'!$H$4,0,10*ROW('Water Data'!H157))),'Data Summary'!CE163="Yes"),100-OFFSET('Water Data'!$H$4,0,10*ROW('Water Data'!H157)),NA())</f>
        <v>#N/A</v>
      </c>
      <c r="Q163" s="520" t="e">
        <f ca="1">+IF(AND(ISNUMBER(OFFSET('Water Data'!$H$6,0,10*ROW('Water Data'!H157))),'Data Summary'!CF163="Yes"),OFFSET('Water Data'!$H$6,0,10*ROW('Water Data'!H157)),NA())</f>
        <v>#N/A</v>
      </c>
      <c r="R163" s="520" t="e">
        <f ca="1">+IF(AND(ISNUMBER(OFFSET('Water Data'!$H$9,0,10*ROW('Water Data'!H157))),'Data Summary'!CG163="Yes"),OFFSET('Water Data'!$H$9,0,10*ROW('Water Data'!H157)),NA())</f>
        <v>#N/A</v>
      </c>
      <c r="S163" s="520" t="e">
        <f ca="1">+IF(AND(ISNUMBER(OFFSET('Water Data'!$I$4,0,10*ROW('Water Data'!I157))),'Data Summary'!CH163="Yes"),100-OFFSET('Water Data'!$I$4,0,10*ROW('Water Data'!I157)),NA())</f>
        <v>#N/A</v>
      </c>
      <c r="T163" s="520" t="e">
        <f ca="1">+IF(AND(ISNUMBER(OFFSET('Water Data'!$I$6,0,10*ROW('Water Data'!I157))),'Data Summary'!CI163="Yes"),OFFSET('Water Data'!$I$6,0,10*ROW('Water Data'!I157)),NA())</f>
        <v>#N/A</v>
      </c>
      <c r="U163" s="520" t="e">
        <f ca="1">+IF(AND(ISNUMBER(OFFSET('Water Data'!$I$9,0,10*ROW('Water Data'!I157))),'Data Summary'!CJ163="Yes"),OFFSET('Water Data'!$I$9,0,10*ROW('Water Data'!I157)),NA())</f>
        <v>#N/A</v>
      </c>
      <c r="V163" s="521" t="e">
        <f ca="1">+IF(AND(ISNUMBER(OFFSET('Sanitation Data'!$D$4,0,10*ROW('Sanitation Data'!D157))),'Data Summary'!CK163="Yes"),100-OFFSET('Sanitation Data'!$D$4,0,10*ROW('Sanitation Data'!D157)),NA())</f>
        <v>#N/A</v>
      </c>
      <c r="W163" s="521" t="e">
        <f ca="1">+IF(AND(ISNUMBER(OFFSET('Sanitation Data'!$D$6,0,10*ROW('Sanitation Data'!D157))),'Data Summary'!CL163="Yes"),OFFSET('Sanitation Data'!$D$6,0,10*ROW('Sanitation Data'!D157)),NA())</f>
        <v>#N/A</v>
      </c>
      <c r="X163" s="521" t="e">
        <f ca="1">+IF(AND(ISNUMBER(OFFSET('Sanitation Data'!$D$10,0,10*ROW('Sanitation Data'!D157))),'Data Summary'!CM163="Yes"),OFFSET('Sanitation Data'!$D$10,0,10*ROW('Sanitation Data'!D157)),NA())</f>
        <v>#N/A</v>
      </c>
      <c r="Y163" s="521" t="e">
        <f ca="1">+IF(AND(ISNUMBER(OFFSET('Sanitation Data'!$D$11,0,10*ROW('Sanitation Data'!D157))),'Data Summary'!CN163="Yes"),OFFSET('Sanitation Data'!$D$11,0,10*ROW('Sanitation Data'!D157)),NA())</f>
        <v>#N/A</v>
      </c>
      <c r="Z163" s="521" t="e">
        <f ca="1">+IF(AND(ISNUMBER(OFFSET('Sanitation Data'!$D$12,0,10*ROW('Sanitation Data'!D157))),'Data Summary'!CO163="Yes"),OFFSET('Sanitation Data'!$D$12,0,10*ROW('Sanitation Data'!D157)),NA())</f>
        <v>#N/A</v>
      </c>
      <c r="AA163" s="521" t="e">
        <f ca="1">+IF(AND(ISNUMBER(OFFSET('Sanitation Data'!$E$4,0,10*ROW('Sanitation Data'!E157))),'Data Summary'!CP163="Yes"),100-OFFSET('Sanitation Data'!$E$4,0,10*ROW('Sanitation Data'!E157)),NA())</f>
        <v>#N/A</v>
      </c>
      <c r="AB163" s="521" t="e">
        <f ca="1">+IF(AND(ISNUMBER(OFFSET('Sanitation Data'!$E$6,0,10*ROW('Sanitation Data'!E157))),'Data Summary'!CQ163="Yes"),OFFSET('Sanitation Data'!$E$6,0,10*ROW('Sanitation Data'!E157)),NA())</f>
        <v>#N/A</v>
      </c>
      <c r="AC163" s="521" t="e">
        <f ca="1">+IF(AND(ISNUMBER(OFFSET('Sanitation Data'!$E$10,0,10*ROW('Sanitation Data'!E157))),'Data Summary'!CR163="Yes"),OFFSET('Sanitation Data'!$E$10,0,10*ROW('Sanitation Data'!E157)),NA())</f>
        <v>#N/A</v>
      </c>
      <c r="AD163" s="521" t="e">
        <f ca="1">+IF(AND(ISNUMBER(OFFSET('Sanitation Data'!$E$11,0,10*ROW('Sanitation Data'!E157))),'Data Summary'!CS163="Yes"),OFFSET('Sanitation Data'!$E$11,0,10*ROW('Sanitation Data'!E157)),NA())</f>
        <v>#N/A</v>
      </c>
      <c r="AE163" s="521" t="e">
        <f ca="1">+IF(AND(ISNUMBER(OFFSET('Sanitation Data'!$E$12,0,10*ROW('Sanitation Data'!E157))),'Data Summary'!CT163="Yes"),OFFSET('Sanitation Data'!$E$12,0,10*ROW('Sanitation Data'!E157)),NA())</f>
        <v>#N/A</v>
      </c>
      <c r="AF163" s="521" t="e">
        <f ca="1">+IF(AND(ISNUMBER(OFFSET('Sanitation Data'!$F$4,0,10*ROW('Sanitation Data'!F157))),'Data Summary'!CU163="Yes"),100-OFFSET('Sanitation Data'!$F$4,0,10*ROW('Sanitation Data'!F157)),NA())</f>
        <v>#N/A</v>
      </c>
      <c r="AG163" s="521" t="e">
        <f ca="1">+IF(AND(ISNUMBER(OFFSET('Sanitation Data'!$F$6,0,10*ROW('Sanitation Data'!F157))),'Data Summary'!CV163="Yes"),OFFSET('Sanitation Data'!$F$6,0,10*ROW('Sanitation Data'!F157)),NA())</f>
        <v>#N/A</v>
      </c>
      <c r="AH163" s="521" t="e">
        <f ca="1">+IF(AND(ISNUMBER(OFFSET('Sanitation Data'!$F$10,0,10*ROW('Sanitation Data'!F157))),'Data Summary'!CW163="Yes"),OFFSET('Sanitation Data'!$F$10,0,10*ROW('Sanitation Data'!F157)),NA())</f>
        <v>#N/A</v>
      </c>
      <c r="AI163" s="521" t="e">
        <f ca="1">+IF(AND(ISNUMBER(OFFSET('Sanitation Data'!$F$11,0,10*ROW('Sanitation Data'!F157))),'Data Summary'!CX163="Yes"),OFFSET('Sanitation Data'!$F$11,0,10*ROW('Sanitation Data'!F157)),NA())</f>
        <v>#N/A</v>
      </c>
      <c r="AJ163" s="521" t="e">
        <f ca="1">+IF(AND(ISNUMBER(OFFSET('Sanitation Data'!$F$12,0,10*ROW('Sanitation Data'!F157))),'Data Summary'!CY163="Yes"),OFFSET('Sanitation Data'!$F$12,0,10*ROW('Sanitation Data'!F157)),NA())</f>
        <v>#N/A</v>
      </c>
      <c r="AK163" s="521" t="e">
        <f ca="1">+IF(AND(ISNUMBER(OFFSET('Sanitation Data'!$G$4,0,10*ROW('Sanitation Data'!G157))),'Data Summary'!CZ163="Yes"),100-OFFSET('Sanitation Data'!$G$4,0,10*ROW('Sanitation Data'!G157)),NA())</f>
        <v>#N/A</v>
      </c>
      <c r="AL163" s="521" t="e">
        <f ca="1">+IF(AND(ISNUMBER(OFFSET('Sanitation Data'!$G$6,0,10*ROW('Sanitation Data'!G157))),'Data Summary'!DA163="Yes"),OFFSET('Sanitation Data'!$G$6,0,10*ROW('Sanitation Data'!G157)),NA())</f>
        <v>#N/A</v>
      </c>
      <c r="AM163" s="521" t="e">
        <f ca="1">+IF(AND(ISNUMBER(OFFSET('Sanitation Data'!$G$10,0,10*ROW('Sanitation Data'!G157))),'Data Summary'!DB163="Yes"),OFFSET('Sanitation Data'!$G$10,0,10*ROW('Sanitation Data'!G157)),NA())</f>
        <v>#N/A</v>
      </c>
      <c r="AN163" s="521" t="e">
        <f ca="1">+IF(AND(ISNUMBER(OFFSET('Sanitation Data'!$G$11,0,10*ROW('Sanitation Data'!G157))),'Data Summary'!DC163="Yes"),OFFSET('Sanitation Data'!$G$11,0,10*ROW('Sanitation Data'!G157)),NA())</f>
        <v>#N/A</v>
      </c>
      <c r="AO163" s="521" t="e">
        <f ca="1">+IF(AND(ISNUMBER(OFFSET('Sanitation Data'!$G$12,0,10*ROW('Sanitation Data'!G157))),'Data Summary'!DD163="Yes"),OFFSET('Sanitation Data'!$G$12,0,10*ROW('Sanitation Data'!G157)),NA())</f>
        <v>#N/A</v>
      </c>
      <c r="AP163" s="521" t="e">
        <f ca="1">+IF(AND(ISNUMBER(OFFSET('Sanitation Data'!$H$4,0,10*ROW('Sanitation Data'!H157))),'Data Summary'!DE163="Yes"),100-OFFSET('Sanitation Data'!$H$4,0,10*ROW('Sanitation Data'!H157)),NA())</f>
        <v>#N/A</v>
      </c>
      <c r="AQ163" s="521" t="e">
        <f ca="1">+IF(AND(ISNUMBER(OFFSET('Sanitation Data'!$H$6,0,10*ROW('Sanitation Data'!H157))),'Data Summary'!DF163="Yes"),OFFSET('Sanitation Data'!$H$6,0,10*ROW('Sanitation Data'!H157)),NA())</f>
        <v>#N/A</v>
      </c>
      <c r="AR163" s="521" t="e">
        <f ca="1">+IF(AND(ISNUMBER(OFFSET('Sanitation Data'!$H$10,0,10*ROW('Sanitation Data'!H157))),'Data Summary'!DG163="Yes"),OFFSET('Sanitation Data'!$H$10,0,10*ROW('Sanitation Data'!H157)),NA())</f>
        <v>#N/A</v>
      </c>
      <c r="AS163" s="521" t="e">
        <f ca="1">+IF(AND(ISNUMBER(OFFSET('Sanitation Data'!$H$11,0,10*ROW('Sanitation Data'!H157))),'Data Summary'!DH163="Yes"),OFFSET('Sanitation Data'!$H$11,0,10*ROW('Sanitation Data'!H157)),NA())</f>
        <v>#N/A</v>
      </c>
      <c r="AT163" s="521" t="e">
        <f ca="1">+IF(AND(ISNUMBER(OFFSET('Sanitation Data'!$H$12,0,10*ROW('Sanitation Data'!H157))),'Data Summary'!DI163="Yes"),OFFSET('Sanitation Data'!$H$12,0,10*ROW('Sanitation Data'!H157)),NA())</f>
        <v>#N/A</v>
      </c>
      <c r="AU163" s="521" t="e">
        <f ca="1">+IF(AND(ISNUMBER(OFFSET('Sanitation Data'!$I$4,0,10*ROW('Sanitation Data'!I157))),'Data Summary'!DJ163="Yes"),100-OFFSET('Sanitation Data'!$I$4,0,10*ROW('Sanitation Data'!I157)),NA())</f>
        <v>#N/A</v>
      </c>
      <c r="AV163" s="521" t="e">
        <f ca="1">+IF(AND(ISNUMBER(OFFSET('Sanitation Data'!$I$6,0,10*ROW('Sanitation Data'!I157))),'Data Summary'!DK163="Yes"),OFFSET('Sanitation Data'!$I$6,0,10*ROW('Sanitation Data'!I157)),NA())</f>
        <v>#N/A</v>
      </c>
      <c r="AW163" s="521" t="e">
        <f ca="1">+IF(AND(ISNUMBER(OFFSET('Sanitation Data'!$I$10,0,10*ROW('Sanitation Data'!I157))),'Data Summary'!DL163="Yes"),OFFSET('Sanitation Data'!$I$10,0,10*ROW('Sanitation Data'!I157)),NA())</f>
        <v>#N/A</v>
      </c>
      <c r="AX163" s="521" t="e">
        <f ca="1">+IF(AND(ISNUMBER(OFFSET('Sanitation Data'!$I$11,0,10*ROW('Sanitation Data'!I157))),'Data Summary'!DM163="Yes"),OFFSET('Sanitation Data'!$I$11,0,10*ROW('Sanitation Data'!I157)),NA())</f>
        <v>#N/A</v>
      </c>
      <c r="AY163" s="521" t="e">
        <f ca="1">+IF(AND(ISNUMBER(OFFSET('Sanitation Data'!$I$12,0,10*ROW('Sanitation Data'!I157))),'Data Summary'!DN163="Yes"),OFFSET('Sanitation Data'!$I$12,0,10*ROW('Sanitation Data'!I157)),NA())</f>
        <v>#N/A</v>
      </c>
      <c r="AZ163" s="522" t="e">
        <f ca="1">+IF(AND(ISNUMBER(OFFSET('Hygiene Data'!$D$5,0,10*ROW('Hygiene Data'!D157))),'Data Summary'!DO163="Yes"),OFFSET('Hygiene Data'!$D$5,0,10*ROW('Hygiene Data'!D157)),NA())</f>
        <v>#N/A</v>
      </c>
      <c r="BA163" s="522" t="e">
        <f ca="1">+IF(AND(ISNUMBER(OFFSET('Hygiene Data'!$D$7,0,10*ROW('Hygiene Data'!D157))),'Data Summary'!DP163="Yes"),OFFSET('Hygiene Data'!$D$7,0,10*ROW('Hygiene Data'!D157)),NA())</f>
        <v>#N/A</v>
      </c>
      <c r="BB163" s="522" t="e">
        <f ca="1">+IF(AND(ISNUMBER(OFFSET('Hygiene Data'!$D$9,0,10*ROW('Hygiene Data'!D157))),'Data Summary'!DQ163="Yes"),OFFSET('Hygiene Data'!$D$9,0,10*ROW('Hygiene Data'!D157)),NA())</f>
        <v>#N/A</v>
      </c>
      <c r="BC163" s="522" t="e">
        <f ca="1">+IF(AND(ISNUMBER(OFFSET('Hygiene Data'!$E$5,0,10*ROW('Hygiene Data'!E157))),'Data Summary'!DR163="Yes"),OFFSET('Hygiene Data'!$E$5,0,10*ROW('Hygiene Data'!E157)),NA())</f>
        <v>#N/A</v>
      </c>
      <c r="BD163" s="522" t="e">
        <f ca="1">+IF(AND(ISNUMBER(OFFSET('Hygiene Data'!$E$7,0,10*ROW('Hygiene Data'!E157))),'Data Summary'!DS163="Yes"),OFFSET('Hygiene Data'!$E$7,0,10*ROW('Hygiene Data'!E157)),NA())</f>
        <v>#N/A</v>
      </c>
      <c r="BE163" s="522" t="e">
        <f ca="1">+IF(AND(ISNUMBER(OFFSET('Hygiene Data'!$E$9,0,10*ROW('Hygiene Data'!E157))),'Data Summary'!DT163="Yes"),OFFSET('Hygiene Data'!$E$9,0,10*ROW('Hygiene Data'!E157)),NA())</f>
        <v>#N/A</v>
      </c>
      <c r="BF163" s="522" t="e">
        <f ca="1">+IF(AND(ISNUMBER(OFFSET('Hygiene Data'!$F$5,0,10*ROW('Hygiene Data'!F157))),'Data Summary'!DU163="Yes"),OFFSET('Hygiene Data'!$F$5,0,10*ROW('Hygiene Data'!F157)),NA())</f>
        <v>#N/A</v>
      </c>
      <c r="BG163" s="522" t="e">
        <f ca="1">+IF(AND(ISNUMBER(OFFSET('Hygiene Data'!$F$7,0,10*ROW('Hygiene Data'!F157))),'Data Summary'!DV163="Yes"),OFFSET('Hygiene Data'!$F$7,0,10*ROW('Hygiene Data'!F157)),NA())</f>
        <v>#N/A</v>
      </c>
      <c r="BH163" s="522" t="e">
        <f ca="1">+IF(AND(ISNUMBER(OFFSET('Hygiene Data'!$F$9,0,10*ROW('Hygiene Data'!F157))),'Data Summary'!DW163="Yes"),OFFSET('Hygiene Data'!$F$9,0,10*ROW('Hygiene Data'!F157)),NA())</f>
        <v>#N/A</v>
      </c>
      <c r="BI163" s="522" t="e">
        <f ca="1">+IF(AND(ISNUMBER(OFFSET('Hygiene Data'!$G$5,0,10*ROW('Hygiene Data'!G157))),'Data Summary'!DX163="Yes"),OFFSET('Hygiene Data'!$G$5,0,10*ROW('Hygiene Data'!G157)),NA())</f>
        <v>#N/A</v>
      </c>
      <c r="BJ163" s="522" t="e">
        <f ca="1">+IF(AND(ISNUMBER(OFFSET('Hygiene Data'!$G$7,0,10*ROW('Hygiene Data'!G157))),'Data Summary'!DY163="Yes"),OFFSET('Hygiene Data'!$G$7,0,10*ROW('Hygiene Data'!G157)),NA())</f>
        <v>#N/A</v>
      </c>
      <c r="BK163" s="522" t="e">
        <f ca="1">+IF(AND(ISNUMBER(OFFSET('Hygiene Data'!$G$9,0,10*ROW('Hygiene Data'!G157))),'Data Summary'!DZ163="Yes"),OFFSET('Hygiene Data'!$G$9,0,10*ROW('Hygiene Data'!G157)),NA())</f>
        <v>#N/A</v>
      </c>
      <c r="BL163" s="522" t="e">
        <f ca="1">+IF(AND(ISNUMBER(OFFSET('Hygiene Data'!$H$5,0,10*ROW('Hygiene Data'!H157))),'Data Summary'!EA163="Yes"),OFFSET('Hygiene Data'!$H$5,0,10*ROW('Hygiene Data'!H157)),NA())</f>
        <v>#N/A</v>
      </c>
      <c r="BM163" s="522" t="e">
        <f ca="1">+IF(AND(ISNUMBER(OFFSET('Hygiene Data'!$H$7,0,10*ROW('Hygiene Data'!H157))),'Data Summary'!EB163="Yes"),OFFSET('Hygiene Data'!$H$7,0,10*ROW('Hygiene Data'!H157)),NA())</f>
        <v>#N/A</v>
      </c>
      <c r="BN163" s="522" t="e">
        <f ca="1">+IF(AND(ISNUMBER(OFFSET('Hygiene Data'!$H$9,0,10*ROW('Hygiene Data'!H157))),'Data Summary'!EC163="Yes"),OFFSET('Hygiene Data'!$H$9,0,10*ROW('Hygiene Data'!H157)),NA())</f>
        <v>#N/A</v>
      </c>
      <c r="BO163" s="522" t="e">
        <f ca="1">+IF(AND(ISNUMBER(OFFSET('Hygiene Data'!$I$5,0,10*ROW('Hygiene Data'!I157))),'Data Summary'!ED163="Yes"),OFFSET('Hygiene Data'!$I$5,0,10*ROW('Hygiene Data'!I157)),NA())</f>
        <v>#N/A</v>
      </c>
      <c r="BP163" s="522" t="e">
        <f ca="1">+IF(AND(ISNUMBER(OFFSET('Hygiene Data'!$I$7,0,10*ROW('Hygiene Data'!I157))),'Data Summary'!EE163="Yes"),OFFSET('Hygiene Data'!$I$7,0,10*ROW('Hygiene Data'!I157)),NA())</f>
        <v>#N/A</v>
      </c>
      <c r="BQ163" s="522" t="e">
        <f ca="1">+IF(AND(ISNUMBER(OFFSET('Hygiene Data'!$I$9,0,10*ROW('Hygiene Data'!I157))),'Data Summary'!EF163="Yes"),OFFSET('Hygiene Data'!$I$9,0,10*ROW('Hygiene Data'!I157)),NA())</f>
        <v>#N/A</v>
      </c>
    </row>
    <row r="164" spans="1:69" x14ac:dyDescent="0.25">
      <c r="A164" s="518" t="e">
        <f ca="1">+RIGHT('Data Summary'!A164,LEN('Data Summary'!A164)-9)</f>
        <v>#VALUE!</v>
      </c>
      <c r="B164" s="492" t="str">
        <f ca="1">+IF(ISTEXT('Data Summary'!B164),'Data Summary'!B164,"")</f>
        <v/>
      </c>
      <c r="C164" s="519" t="e">
        <f ca="1">+VALUE('Data Summary'!C164)</f>
        <v>#VALUE!</v>
      </c>
      <c r="D164" s="520" t="e">
        <f ca="1">+IF(AND(ISNUMBER(OFFSET('Water Data'!$D$4,0,10*ROW('Water Data'!D158))),'Data Summary'!BS164="Yes"),100-OFFSET('Water Data'!$D$4,0,10*ROW('Water Data'!D158)),NA())</f>
        <v>#N/A</v>
      </c>
      <c r="E164" s="520" t="e">
        <f ca="1">+IF(AND(ISNUMBER(OFFSET('Water Data'!$D$6,0,10*ROW('Water Data'!D158))),'Data Summary'!BT164="Yes"),OFFSET('Water Data'!$D$6,0,10*ROW('Water Data'!D158)),NA())</f>
        <v>#N/A</v>
      </c>
      <c r="F164" s="520" t="e">
        <f ca="1">+IF(AND(ISNUMBER(OFFSET('Water Data'!$D$9,0,10*ROW('Water Data'!D158))),'Data Summary'!BU164="Yes"),OFFSET('Water Data'!$D$9,0,10*ROW('Water Data'!D158)),NA())</f>
        <v>#N/A</v>
      </c>
      <c r="G164" s="520" t="e">
        <f ca="1">+IF(AND(ISNUMBER(OFFSET('Water Data'!$E$4,0,10*ROW('Water Data'!E158))),'Data Summary'!BV164="Yes"),100-OFFSET('Water Data'!$E$4,0,10*ROW('Water Data'!E158)),NA())</f>
        <v>#N/A</v>
      </c>
      <c r="H164" s="520" t="e">
        <f ca="1">+IF(AND(ISNUMBER(OFFSET('Water Data'!$E$6,0,10*ROW('Water Data'!E158))),'Data Summary'!BW164="Yes"),OFFSET('Water Data'!$E$6,0,10*ROW('Water Data'!E158)),NA())</f>
        <v>#N/A</v>
      </c>
      <c r="I164" s="520" t="e">
        <f ca="1">+IF(AND(ISNUMBER(OFFSET('Water Data'!$E$9,0,10*ROW('Water Data'!E158))),'Data Summary'!BX164="Yes"),OFFSET('Water Data'!$E$9,0,10*ROW('Water Data'!E158)),NA())</f>
        <v>#N/A</v>
      </c>
      <c r="J164" s="520" t="e">
        <f ca="1">+IF(AND(ISNUMBER(OFFSET('Water Data'!$F$4,0,10*ROW('Water Data'!F158))),'Data Summary'!BY164="Yes"),100-OFFSET('Water Data'!$F$4,0,10*ROW('Water Data'!F158)),NA())</f>
        <v>#N/A</v>
      </c>
      <c r="K164" s="520" t="e">
        <f ca="1">+IF(AND(ISNUMBER(OFFSET('Water Data'!$F$6,0,10*ROW('Water Data'!F158))),'Data Summary'!BZ164="Yes"),OFFSET('Water Data'!$F$6,0,10*ROW('Water Data'!F158)),NA())</f>
        <v>#N/A</v>
      </c>
      <c r="L164" s="520" t="e">
        <f ca="1">+IF(AND(ISNUMBER(OFFSET('Water Data'!$F$9,0,10*ROW('Water Data'!F158))),'Data Summary'!CA164="Yes"),OFFSET('Water Data'!$F$9,0,10*ROW('Water Data'!F158)),NA())</f>
        <v>#N/A</v>
      </c>
      <c r="M164" s="520" t="e">
        <f ca="1">+IF(AND(ISNUMBER(OFFSET('Water Data'!$G$4,0,10*ROW('Water Data'!G158))),'Data Summary'!CB164="Yes"),100-OFFSET('Water Data'!$G$4,0,10*ROW('Water Data'!G158)),NA())</f>
        <v>#N/A</v>
      </c>
      <c r="N164" s="520" t="e">
        <f ca="1">+IF(AND(ISNUMBER(OFFSET('Water Data'!$G$6,0,10*ROW('Water Data'!G158))),'Data Summary'!CC164="Yes"),OFFSET('Water Data'!$G$6,0,10*ROW('Water Data'!G158)),NA())</f>
        <v>#N/A</v>
      </c>
      <c r="O164" s="520" t="e">
        <f ca="1">+IF(AND(ISNUMBER(OFFSET('Water Data'!$G$9,0,10*ROW('Water Data'!G158))),'Data Summary'!CD164="Yes"),OFFSET('Water Data'!$G$9,0,10*ROW('Water Data'!G158)),NA())</f>
        <v>#N/A</v>
      </c>
      <c r="P164" s="520" t="e">
        <f ca="1">+IF(AND(ISNUMBER(OFFSET('Water Data'!$H$4,0,10*ROW('Water Data'!H158))),'Data Summary'!CE164="Yes"),100-OFFSET('Water Data'!$H$4,0,10*ROW('Water Data'!H158)),NA())</f>
        <v>#N/A</v>
      </c>
      <c r="Q164" s="520" t="e">
        <f ca="1">+IF(AND(ISNUMBER(OFFSET('Water Data'!$H$6,0,10*ROW('Water Data'!H158))),'Data Summary'!CF164="Yes"),OFFSET('Water Data'!$H$6,0,10*ROW('Water Data'!H158)),NA())</f>
        <v>#N/A</v>
      </c>
      <c r="R164" s="520" t="e">
        <f ca="1">+IF(AND(ISNUMBER(OFFSET('Water Data'!$H$9,0,10*ROW('Water Data'!H158))),'Data Summary'!CG164="Yes"),OFFSET('Water Data'!$H$9,0,10*ROW('Water Data'!H158)),NA())</f>
        <v>#N/A</v>
      </c>
      <c r="S164" s="520" t="e">
        <f ca="1">+IF(AND(ISNUMBER(OFFSET('Water Data'!$I$4,0,10*ROW('Water Data'!I158))),'Data Summary'!CH164="Yes"),100-OFFSET('Water Data'!$I$4,0,10*ROW('Water Data'!I158)),NA())</f>
        <v>#N/A</v>
      </c>
      <c r="T164" s="520" t="e">
        <f ca="1">+IF(AND(ISNUMBER(OFFSET('Water Data'!$I$6,0,10*ROW('Water Data'!I158))),'Data Summary'!CI164="Yes"),OFFSET('Water Data'!$I$6,0,10*ROW('Water Data'!I158)),NA())</f>
        <v>#N/A</v>
      </c>
      <c r="U164" s="520" t="e">
        <f ca="1">+IF(AND(ISNUMBER(OFFSET('Water Data'!$I$9,0,10*ROW('Water Data'!I158))),'Data Summary'!CJ164="Yes"),OFFSET('Water Data'!$I$9,0,10*ROW('Water Data'!I158)),NA())</f>
        <v>#N/A</v>
      </c>
      <c r="V164" s="521" t="e">
        <f ca="1">+IF(AND(ISNUMBER(OFFSET('Sanitation Data'!$D$4,0,10*ROW('Sanitation Data'!D158))),'Data Summary'!CK164="Yes"),100-OFFSET('Sanitation Data'!$D$4,0,10*ROW('Sanitation Data'!D158)),NA())</f>
        <v>#N/A</v>
      </c>
      <c r="W164" s="521" t="e">
        <f ca="1">+IF(AND(ISNUMBER(OFFSET('Sanitation Data'!$D$6,0,10*ROW('Sanitation Data'!D158))),'Data Summary'!CL164="Yes"),OFFSET('Sanitation Data'!$D$6,0,10*ROW('Sanitation Data'!D158)),NA())</f>
        <v>#N/A</v>
      </c>
      <c r="X164" s="521" t="e">
        <f ca="1">+IF(AND(ISNUMBER(OFFSET('Sanitation Data'!$D$10,0,10*ROW('Sanitation Data'!D158))),'Data Summary'!CM164="Yes"),OFFSET('Sanitation Data'!$D$10,0,10*ROW('Sanitation Data'!D158)),NA())</f>
        <v>#N/A</v>
      </c>
      <c r="Y164" s="521" t="e">
        <f ca="1">+IF(AND(ISNUMBER(OFFSET('Sanitation Data'!$D$11,0,10*ROW('Sanitation Data'!D158))),'Data Summary'!CN164="Yes"),OFFSET('Sanitation Data'!$D$11,0,10*ROW('Sanitation Data'!D158)),NA())</f>
        <v>#N/A</v>
      </c>
      <c r="Z164" s="521" t="e">
        <f ca="1">+IF(AND(ISNUMBER(OFFSET('Sanitation Data'!$D$12,0,10*ROW('Sanitation Data'!D158))),'Data Summary'!CO164="Yes"),OFFSET('Sanitation Data'!$D$12,0,10*ROW('Sanitation Data'!D158)),NA())</f>
        <v>#N/A</v>
      </c>
      <c r="AA164" s="521" t="e">
        <f ca="1">+IF(AND(ISNUMBER(OFFSET('Sanitation Data'!$E$4,0,10*ROW('Sanitation Data'!E158))),'Data Summary'!CP164="Yes"),100-OFFSET('Sanitation Data'!$E$4,0,10*ROW('Sanitation Data'!E158)),NA())</f>
        <v>#N/A</v>
      </c>
      <c r="AB164" s="521" t="e">
        <f ca="1">+IF(AND(ISNUMBER(OFFSET('Sanitation Data'!$E$6,0,10*ROW('Sanitation Data'!E158))),'Data Summary'!CQ164="Yes"),OFFSET('Sanitation Data'!$E$6,0,10*ROW('Sanitation Data'!E158)),NA())</f>
        <v>#N/A</v>
      </c>
      <c r="AC164" s="521" t="e">
        <f ca="1">+IF(AND(ISNUMBER(OFFSET('Sanitation Data'!$E$10,0,10*ROW('Sanitation Data'!E158))),'Data Summary'!CR164="Yes"),OFFSET('Sanitation Data'!$E$10,0,10*ROW('Sanitation Data'!E158)),NA())</f>
        <v>#N/A</v>
      </c>
      <c r="AD164" s="521" t="e">
        <f ca="1">+IF(AND(ISNUMBER(OFFSET('Sanitation Data'!$E$11,0,10*ROW('Sanitation Data'!E158))),'Data Summary'!CS164="Yes"),OFFSET('Sanitation Data'!$E$11,0,10*ROW('Sanitation Data'!E158)),NA())</f>
        <v>#N/A</v>
      </c>
      <c r="AE164" s="521" t="e">
        <f ca="1">+IF(AND(ISNUMBER(OFFSET('Sanitation Data'!$E$12,0,10*ROW('Sanitation Data'!E158))),'Data Summary'!CT164="Yes"),OFFSET('Sanitation Data'!$E$12,0,10*ROW('Sanitation Data'!E158)),NA())</f>
        <v>#N/A</v>
      </c>
      <c r="AF164" s="521" t="e">
        <f ca="1">+IF(AND(ISNUMBER(OFFSET('Sanitation Data'!$F$4,0,10*ROW('Sanitation Data'!F158))),'Data Summary'!CU164="Yes"),100-OFFSET('Sanitation Data'!$F$4,0,10*ROW('Sanitation Data'!F158)),NA())</f>
        <v>#N/A</v>
      </c>
      <c r="AG164" s="521" t="e">
        <f ca="1">+IF(AND(ISNUMBER(OFFSET('Sanitation Data'!$F$6,0,10*ROW('Sanitation Data'!F158))),'Data Summary'!CV164="Yes"),OFFSET('Sanitation Data'!$F$6,0,10*ROW('Sanitation Data'!F158)),NA())</f>
        <v>#N/A</v>
      </c>
      <c r="AH164" s="521" t="e">
        <f ca="1">+IF(AND(ISNUMBER(OFFSET('Sanitation Data'!$F$10,0,10*ROW('Sanitation Data'!F158))),'Data Summary'!CW164="Yes"),OFFSET('Sanitation Data'!$F$10,0,10*ROW('Sanitation Data'!F158)),NA())</f>
        <v>#N/A</v>
      </c>
      <c r="AI164" s="521" t="e">
        <f ca="1">+IF(AND(ISNUMBER(OFFSET('Sanitation Data'!$F$11,0,10*ROW('Sanitation Data'!F158))),'Data Summary'!CX164="Yes"),OFFSET('Sanitation Data'!$F$11,0,10*ROW('Sanitation Data'!F158)),NA())</f>
        <v>#N/A</v>
      </c>
      <c r="AJ164" s="521" t="e">
        <f ca="1">+IF(AND(ISNUMBER(OFFSET('Sanitation Data'!$F$12,0,10*ROW('Sanitation Data'!F158))),'Data Summary'!CY164="Yes"),OFFSET('Sanitation Data'!$F$12,0,10*ROW('Sanitation Data'!F158)),NA())</f>
        <v>#N/A</v>
      </c>
      <c r="AK164" s="521" t="e">
        <f ca="1">+IF(AND(ISNUMBER(OFFSET('Sanitation Data'!$G$4,0,10*ROW('Sanitation Data'!G158))),'Data Summary'!CZ164="Yes"),100-OFFSET('Sanitation Data'!$G$4,0,10*ROW('Sanitation Data'!G158)),NA())</f>
        <v>#N/A</v>
      </c>
      <c r="AL164" s="521" t="e">
        <f ca="1">+IF(AND(ISNUMBER(OFFSET('Sanitation Data'!$G$6,0,10*ROW('Sanitation Data'!G158))),'Data Summary'!DA164="Yes"),OFFSET('Sanitation Data'!$G$6,0,10*ROW('Sanitation Data'!G158)),NA())</f>
        <v>#N/A</v>
      </c>
      <c r="AM164" s="521" t="e">
        <f ca="1">+IF(AND(ISNUMBER(OFFSET('Sanitation Data'!$G$10,0,10*ROW('Sanitation Data'!G158))),'Data Summary'!DB164="Yes"),OFFSET('Sanitation Data'!$G$10,0,10*ROW('Sanitation Data'!G158)),NA())</f>
        <v>#N/A</v>
      </c>
      <c r="AN164" s="521" t="e">
        <f ca="1">+IF(AND(ISNUMBER(OFFSET('Sanitation Data'!$G$11,0,10*ROW('Sanitation Data'!G158))),'Data Summary'!DC164="Yes"),OFFSET('Sanitation Data'!$G$11,0,10*ROW('Sanitation Data'!G158)),NA())</f>
        <v>#N/A</v>
      </c>
      <c r="AO164" s="521" t="e">
        <f ca="1">+IF(AND(ISNUMBER(OFFSET('Sanitation Data'!$G$12,0,10*ROW('Sanitation Data'!G158))),'Data Summary'!DD164="Yes"),OFFSET('Sanitation Data'!$G$12,0,10*ROW('Sanitation Data'!G158)),NA())</f>
        <v>#N/A</v>
      </c>
      <c r="AP164" s="521" t="e">
        <f ca="1">+IF(AND(ISNUMBER(OFFSET('Sanitation Data'!$H$4,0,10*ROW('Sanitation Data'!H158))),'Data Summary'!DE164="Yes"),100-OFFSET('Sanitation Data'!$H$4,0,10*ROW('Sanitation Data'!H158)),NA())</f>
        <v>#N/A</v>
      </c>
      <c r="AQ164" s="521" t="e">
        <f ca="1">+IF(AND(ISNUMBER(OFFSET('Sanitation Data'!$H$6,0,10*ROW('Sanitation Data'!H158))),'Data Summary'!DF164="Yes"),OFFSET('Sanitation Data'!$H$6,0,10*ROW('Sanitation Data'!H158)),NA())</f>
        <v>#N/A</v>
      </c>
      <c r="AR164" s="521" t="e">
        <f ca="1">+IF(AND(ISNUMBER(OFFSET('Sanitation Data'!$H$10,0,10*ROW('Sanitation Data'!H158))),'Data Summary'!DG164="Yes"),OFFSET('Sanitation Data'!$H$10,0,10*ROW('Sanitation Data'!H158)),NA())</f>
        <v>#N/A</v>
      </c>
      <c r="AS164" s="521" t="e">
        <f ca="1">+IF(AND(ISNUMBER(OFFSET('Sanitation Data'!$H$11,0,10*ROW('Sanitation Data'!H158))),'Data Summary'!DH164="Yes"),OFFSET('Sanitation Data'!$H$11,0,10*ROW('Sanitation Data'!H158)),NA())</f>
        <v>#N/A</v>
      </c>
      <c r="AT164" s="521" t="e">
        <f ca="1">+IF(AND(ISNUMBER(OFFSET('Sanitation Data'!$H$12,0,10*ROW('Sanitation Data'!H158))),'Data Summary'!DI164="Yes"),OFFSET('Sanitation Data'!$H$12,0,10*ROW('Sanitation Data'!H158)),NA())</f>
        <v>#N/A</v>
      </c>
      <c r="AU164" s="521" t="e">
        <f ca="1">+IF(AND(ISNUMBER(OFFSET('Sanitation Data'!$I$4,0,10*ROW('Sanitation Data'!I158))),'Data Summary'!DJ164="Yes"),100-OFFSET('Sanitation Data'!$I$4,0,10*ROW('Sanitation Data'!I158)),NA())</f>
        <v>#N/A</v>
      </c>
      <c r="AV164" s="521" t="e">
        <f ca="1">+IF(AND(ISNUMBER(OFFSET('Sanitation Data'!$I$6,0,10*ROW('Sanitation Data'!I158))),'Data Summary'!DK164="Yes"),OFFSET('Sanitation Data'!$I$6,0,10*ROW('Sanitation Data'!I158)),NA())</f>
        <v>#N/A</v>
      </c>
      <c r="AW164" s="521" t="e">
        <f ca="1">+IF(AND(ISNUMBER(OFFSET('Sanitation Data'!$I$10,0,10*ROW('Sanitation Data'!I158))),'Data Summary'!DL164="Yes"),OFFSET('Sanitation Data'!$I$10,0,10*ROW('Sanitation Data'!I158)),NA())</f>
        <v>#N/A</v>
      </c>
      <c r="AX164" s="521" t="e">
        <f ca="1">+IF(AND(ISNUMBER(OFFSET('Sanitation Data'!$I$11,0,10*ROW('Sanitation Data'!I158))),'Data Summary'!DM164="Yes"),OFFSET('Sanitation Data'!$I$11,0,10*ROW('Sanitation Data'!I158)),NA())</f>
        <v>#N/A</v>
      </c>
      <c r="AY164" s="521" t="e">
        <f ca="1">+IF(AND(ISNUMBER(OFFSET('Sanitation Data'!$I$12,0,10*ROW('Sanitation Data'!I158))),'Data Summary'!DN164="Yes"),OFFSET('Sanitation Data'!$I$12,0,10*ROW('Sanitation Data'!I158)),NA())</f>
        <v>#N/A</v>
      </c>
      <c r="AZ164" s="522" t="e">
        <f ca="1">+IF(AND(ISNUMBER(OFFSET('Hygiene Data'!$D$5,0,10*ROW('Hygiene Data'!D158))),'Data Summary'!DO164="Yes"),OFFSET('Hygiene Data'!$D$5,0,10*ROW('Hygiene Data'!D158)),NA())</f>
        <v>#N/A</v>
      </c>
      <c r="BA164" s="522" t="e">
        <f ca="1">+IF(AND(ISNUMBER(OFFSET('Hygiene Data'!$D$7,0,10*ROW('Hygiene Data'!D158))),'Data Summary'!DP164="Yes"),OFFSET('Hygiene Data'!$D$7,0,10*ROW('Hygiene Data'!D158)),NA())</f>
        <v>#N/A</v>
      </c>
      <c r="BB164" s="522" t="e">
        <f ca="1">+IF(AND(ISNUMBER(OFFSET('Hygiene Data'!$D$9,0,10*ROW('Hygiene Data'!D158))),'Data Summary'!DQ164="Yes"),OFFSET('Hygiene Data'!$D$9,0,10*ROW('Hygiene Data'!D158)),NA())</f>
        <v>#N/A</v>
      </c>
      <c r="BC164" s="522" t="e">
        <f ca="1">+IF(AND(ISNUMBER(OFFSET('Hygiene Data'!$E$5,0,10*ROW('Hygiene Data'!E158))),'Data Summary'!DR164="Yes"),OFFSET('Hygiene Data'!$E$5,0,10*ROW('Hygiene Data'!E158)),NA())</f>
        <v>#N/A</v>
      </c>
      <c r="BD164" s="522" t="e">
        <f ca="1">+IF(AND(ISNUMBER(OFFSET('Hygiene Data'!$E$7,0,10*ROW('Hygiene Data'!E158))),'Data Summary'!DS164="Yes"),OFFSET('Hygiene Data'!$E$7,0,10*ROW('Hygiene Data'!E158)),NA())</f>
        <v>#N/A</v>
      </c>
      <c r="BE164" s="522" t="e">
        <f ca="1">+IF(AND(ISNUMBER(OFFSET('Hygiene Data'!$E$9,0,10*ROW('Hygiene Data'!E158))),'Data Summary'!DT164="Yes"),OFFSET('Hygiene Data'!$E$9,0,10*ROW('Hygiene Data'!E158)),NA())</f>
        <v>#N/A</v>
      </c>
      <c r="BF164" s="522" t="e">
        <f ca="1">+IF(AND(ISNUMBER(OFFSET('Hygiene Data'!$F$5,0,10*ROW('Hygiene Data'!F158))),'Data Summary'!DU164="Yes"),OFFSET('Hygiene Data'!$F$5,0,10*ROW('Hygiene Data'!F158)),NA())</f>
        <v>#N/A</v>
      </c>
      <c r="BG164" s="522" t="e">
        <f ca="1">+IF(AND(ISNUMBER(OFFSET('Hygiene Data'!$F$7,0,10*ROW('Hygiene Data'!F158))),'Data Summary'!DV164="Yes"),OFFSET('Hygiene Data'!$F$7,0,10*ROW('Hygiene Data'!F158)),NA())</f>
        <v>#N/A</v>
      </c>
      <c r="BH164" s="522" t="e">
        <f ca="1">+IF(AND(ISNUMBER(OFFSET('Hygiene Data'!$F$9,0,10*ROW('Hygiene Data'!F158))),'Data Summary'!DW164="Yes"),OFFSET('Hygiene Data'!$F$9,0,10*ROW('Hygiene Data'!F158)),NA())</f>
        <v>#N/A</v>
      </c>
      <c r="BI164" s="522" t="e">
        <f ca="1">+IF(AND(ISNUMBER(OFFSET('Hygiene Data'!$G$5,0,10*ROW('Hygiene Data'!G158))),'Data Summary'!DX164="Yes"),OFFSET('Hygiene Data'!$G$5,0,10*ROW('Hygiene Data'!G158)),NA())</f>
        <v>#N/A</v>
      </c>
      <c r="BJ164" s="522" t="e">
        <f ca="1">+IF(AND(ISNUMBER(OFFSET('Hygiene Data'!$G$7,0,10*ROW('Hygiene Data'!G158))),'Data Summary'!DY164="Yes"),OFFSET('Hygiene Data'!$G$7,0,10*ROW('Hygiene Data'!G158)),NA())</f>
        <v>#N/A</v>
      </c>
      <c r="BK164" s="522" t="e">
        <f ca="1">+IF(AND(ISNUMBER(OFFSET('Hygiene Data'!$G$9,0,10*ROW('Hygiene Data'!G158))),'Data Summary'!DZ164="Yes"),OFFSET('Hygiene Data'!$G$9,0,10*ROW('Hygiene Data'!G158)),NA())</f>
        <v>#N/A</v>
      </c>
      <c r="BL164" s="522" t="e">
        <f ca="1">+IF(AND(ISNUMBER(OFFSET('Hygiene Data'!$H$5,0,10*ROW('Hygiene Data'!H158))),'Data Summary'!EA164="Yes"),OFFSET('Hygiene Data'!$H$5,0,10*ROW('Hygiene Data'!H158)),NA())</f>
        <v>#N/A</v>
      </c>
      <c r="BM164" s="522" t="e">
        <f ca="1">+IF(AND(ISNUMBER(OFFSET('Hygiene Data'!$H$7,0,10*ROW('Hygiene Data'!H158))),'Data Summary'!EB164="Yes"),OFFSET('Hygiene Data'!$H$7,0,10*ROW('Hygiene Data'!H158)),NA())</f>
        <v>#N/A</v>
      </c>
      <c r="BN164" s="522" t="e">
        <f ca="1">+IF(AND(ISNUMBER(OFFSET('Hygiene Data'!$H$9,0,10*ROW('Hygiene Data'!H158))),'Data Summary'!EC164="Yes"),OFFSET('Hygiene Data'!$H$9,0,10*ROW('Hygiene Data'!H158)),NA())</f>
        <v>#N/A</v>
      </c>
      <c r="BO164" s="522" t="e">
        <f ca="1">+IF(AND(ISNUMBER(OFFSET('Hygiene Data'!$I$5,0,10*ROW('Hygiene Data'!I158))),'Data Summary'!ED164="Yes"),OFFSET('Hygiene Data'!$I$5,0,10*ROW('Hygiene Data'!I158)),NA())</f>
        <v>#N/A</v>
      </c>
      <c r="BP164" s="522" t="e">
        <f ca="1">+IF(AND(ISNUMBER(OFFSET('Hygiene Data'!$I$7,0,10*ROW('Hygiene Data'!I158))),'Data Summary'!EE164="Yes"),OFFSET('Hygiene Data'!$I$7,0,10*ROW('Hygiene Data'!I158)),NA())</f>
        <v>#N/A</v>
      </c>
      <c r="BQ164" s="522" t="e">
        <f ca="1">+IF(AND(ISNUMBER(OFFSET('Hygiene Data'!$I$9,0,10*ROW('Hygiene Data'!I158))),'Data Summary'!EF164="Yes"),OFFSET('Hygiene Data'!$I$9,0,10*ROW('Hygiene Data'!I158)),NA())</f>
        <v>#N/A</v>
      </c>
    </row>
    <row r="165" spans="1:69" x14ac:dyDescent="0.25">
      <c r="A165" s="518" t="e">
        <f ca="1">+RIGHT('Data Summary'!A165,LEN('Data Summary'!A165)-9)</f>
        <v>#VALUE!</v>
      </c>
      <c r="B165" s="492" t="str">
        <f ca="1">+IF(ISTEXT('Data Summary'!B165),'Data Summary'!B165,"")</f>
        <v/>
      </c>
      <c r="C165" s="519" t="e">
        <f ca="1">+VALUE('Data Summary'!C165)</f>
        <v>#VALUE!</v>
      </c>
      <c r="D165" s="520" t="e">
        <f ca="1">+IF(AND(ISNUMBER(OFFSET('Water Data'!$D$4,0,10*ROW('Water Data'!D159))),'Data Summary'!BS165="Yes"),100-OFFSET('Water Data'!$D$4,0,10*ROW('Water Data'!D159)),NA())</f>
        <v>#N/A</v>
      </c>
      <c r="E165" s="520" t="e">
        <f ca="1">+IF(AND(ISNUMBER(OFFSET('Water Data'!$D$6,0,10*ROW('Water Data'!D159))),'Data Summary'!BT165="Yes"),OFFSET('Water Data'!$D$6,0,10*ROW('Water Data'!D159)),NA())</f>
        <v>#N/A</v>
      </c>
      <c r="F165" s="520" t="e">
        <f ca="1">+IF(AND(ISNUMBER(OFFSET('Water Data'!$D$9,0,10*ROW('Water Data'!D159))),'Data Summary'!BU165="Yes"),OFFSET('Water Data'!$D$9,0,10*ROW('Water Data'!D159)),NA())</f>
        <v>#N/A</v>
      </c>
      <c r="G165" s="520" t="e">
        <f ca="1">+IF(AND(ISNUMBER(OFFSET('Water Data'!$E$4,0,10*ROW('Water Data'!E159))),'Data Summary'!BV165="Yes"),100-OFFSET('Water Data'!$E$4,0,10*ROW('Water Data'!E159)),NA())</f>
        <v>#N/A</v>
      </c>
      <c r="H165" s="520" t="e">
        <f ca="1">+IF(AND(ISNUMBER(OFFSET('Water Data'!$E$6,0,10*ROW('Water Data'!E159))),'Data Summary'!BW165="Yes"),OFFSET('Water Data'!$E$6,0,10*ROW('Water Data'!E159)),NA())</f>
        <v>#N/A</v>
      </c>
      <c r="I165" s="520" t="e">
        <f ca="1">+IF(AND(ISNUMBER(OFFSET('Water Data'!$E$9,0,10*ROW('Water Data'!E159))),'Data Summary'!BX165="Yes"),OFFSET('Water Data'!$E$9,0,10*ROW('Water Data'!E159)),NA())</f>
        <v>#N/A</v>
      </c>
      <c r="J165" s="520" t="e">
        <f ca="1">+IF(AND(ISNUMBER(OFFSET('Water Data'!$F$4,0,10*ROW('Water Data'!F159))),'Data Summary'!BY165="Yes"),100-OFFSET('Water Data'!$F$4,0,10*ROW('Water Data'!F159)),NA())</f>
        <v>#N/A</v>
      </c>
      <c r="K165" s="520" t="e">
        <f ca="1">+IF(AND(ISNUMBER(OFFSET('Water Data'!$F$6,0,10*ROW('Water Data'!F159))),'Data Summary'!BZ165="Yes"),OFFSET('Water Data'!$F$6,0,10*ROW('Water Data'!F159)),NA())</f>
        <v>#N/A</v>
      </c>
      <c r="L165" s="520" t="e">
        <f ca="1">+IF(AND(ISNUMBER(OFFSET('Water Data'!$F$9,0,10*ROW('Water Data'!F159))),'Data Summary'!CA165="Yes"),OFFSET('Water Data'!$F$9,0,10*ROW('Water Data'!F159)),NA())</f>
        <v>#N/A</v>
      </c>
      <c r="M165" s="520" t="e">
        <f ca="1">+IF(AND(ISNUMBER(OFFSET('Water Data'!$G$4,0,10*ROW('Water Data'!G159))),'Data Summary'!CB165="Yes"),100-OFFSET('Water Data'!$G$4,0,10*ROW('Water Data'!G159)),NA())</f>
        <v>#N/A</v>
      </c>
      <c r="N165" s="520" t="e">
        <f ca="1">+IF(AND(ISNUMBER(OFFSET('Water Data'!$G$6,0,10*ROW('Water Data'!G159))),'Data Summary'!CC165="Yes"),OFFSET('Water Data'!$G$6,0,10*ROW('Water Data'!G159)),NA())</f>
        <v>#N/A</v>
      </c>
      <c r="O165" s="520" t="e">
        <f ca="1">+IF(AND(ISNUMBER(OFFSET('Water Data'!$G$9,0,10*ROW('Water Data'!G159))),'Data Summary'!CD165="Yes"),OFFSET('Water Data'!$G$9,0,10*ROW('Water Data'!G159)),NA())</f>
        <v>#N/A</v>
      </c>
      <c r="P165" s="520" t="e">
        <f ca="1">+IF(AND(ISNUMBER(OFFSET('Water Data'!$H$4,0,10*ROW('Water Data'!H159))),'Data Summary'!CE165="Yes"),100-OFFSET('Water Data'!$H$4,0,10*ROW('Water Data'!H159)),NA())</f>
        <v>#N/A</v>
      </c>
      <c r="Q165" s="520" t="e">
        <f ca="1">+IF(AND(ISNUMBER(OFFSET('Water Data'!$H$6,0,10*ROW('Water Data'!H159))),'Data Summary'!CF165="Yes"),OFFSET('Water Data'!$H$6,0,10*ROW('Water Data'!H159)),NA())</f>
        <v>#N/A</v>
      </c>
      <c r="R165" s="520" t="e">
        <f ca="1">+IF(AND(ISNUMBER(OFFSET('Water Data'!$H$9,0,10*ROW('Water Data'!H159))),'Data Summary'!CG165="Yes"),OFFSET('Water Data'!$H$9,0,10*ROW('Water Data'!H159)),NA())</f>
        <v>#N/A</v>
      </c>
      <c r="S165" s="520" t="e">
        <f ca="1">+IF(AND(ISNUMBER(OFFSET('Water Data'!$I$4,0,10*ROW('Water Data'!I159))),'Data Summary'!CH165="Yes"),100-OFFSET('Water Data'!$I$4,0,10*ROW('Water Data'!I159)),NA())</f>
        <v>#N/A</v>
      </c>
      <c r="T165" s="520" t="e">
        <f ca="1">+IF(AND(ISNUMBER(OFFSET('Water Data'!$I$6,0,10*ROW('Water Data'!I159))),'Data Summary'!CI165="Yes"),OFFSET('Water Data'!$I$6,0,10*ROW('Water Data'!I159)),NA())</f>
        <v>#N/A</v>
      </c>
      <c r="U165" s="520" t="e">
        <f ca="1">+IF(AND(ISNUMBER(OFFSET('Water Data'!$I$9,0,10*ROW('Water Data'!I159))),'Data Summary'!CJ165="Yes"),OFFSET('Water Data'!$I$9,0,10*ROW('Water Data'!I159)),NA())</f>
        <v>#N/A</v>
      </c>
      <c r="V165" s="521" t="e">
        <f ca="1">+IF(AND(ISNUMBER(OFFSET('Sanitation Data'!$D$4,0,10*ROW('Sanitation Data'!D159))),'Data Summary'!CK165="Yes"),100-OFFSET('Sanitation Data'!$D$4,0,10*ROW('Sanitation Data'!D159)),NA())</f>
        <v>#N/A</v>
      </c>
      <c r="W165" s="521" t="e">
        <f ca="1">+IF(AND(ISNUMBER(OFFSET('Sanitation Data'!$D$6,0,10*ROW('Sanitation Data'!D159))),'Data Summary'!CL165="Yes"),OFFSET('Sanitation Data'!$D$6,0,10*ROW('Sanitation Data'!D159)),NA())</f>
        <v>#N/A</v>
      </c>
      <c r="X165" s="521" t="e">
        <f ca="1">+IF(AND(ISNUMBER(OFFSET('Sanitation Data'!$D$10,0,10*ROW('Sanitation Data'!D159))),'Data Summary'!CM165="Yes"),OFFSET('Sanitation Data'!$D$10,0,10*ROW('Sanitation Data'!D159)),NA())</f>
        <v>#N/A</v>
      </c>
      <c r="Y165" s="521" t="e">
        <f ca="1">+IF(AND(ISNUMBER(OFFSET('Sanitation Data'!$D$11,0,10*ROW('Sanitation Data'!D159))),'Data Summary'!CN165="Yes"),OFFSET('Sanitation Data'!$D$11,0,10*ROW('Sanitation Data'!D159)),NA())</f>
        <v>#N/A</v>
      </c>
      <c r="Z165" s="521" t="e">
        <f ca="1">+IF(AND(ISNUMBER(OFFSET('Sanitation Data'!$D$12,0,10*ROW('Sanitation Data'!D159))),'Data Summary'!CO165="Yes"),OFFSET('Sanitation Data'!$D$12,0,10*ROW('Sanitation Data'!D159)),NA())</f>
        <v>#N/A</v>
      </c>
      <c r="AA165" s="521" t="e">
        <f ca="1">+IF(AND(ISNUMBER(OFFSET('Sanitation Data'!$E$4,0,10*ROW('Sanitation Data'!E159))),'Data Summary'!CP165="Yes"),100-OFFSET('Sanitation Data'!$E$4,0,10*ROW('Sanitation Data'!E159)),NA())</f>
        <v>#N/A</v>
      </c>
      <c r="AB165" s="521" t="e">
        <f ca="1">+IF(AND(ISNUMBER(OFFSET('Sanitation Data'!$E$6,0,10*ROW('Sanitation Data'!E159))),'Data Summary'!CQ165="Yes"),OFFSET('Sanitation Data'!$E$6,0,10*ROW('Sanitation Data'!E159)),NA())</f>
        <v>#N/A</v>
      </c>
      <c r="AC165" s="521" t="e">
        <f ca="1">+IF(AND(ISNUMBER(OFFSET('Sanitation Data'!$E$10,0,10*ROW('Sanitation Data'!E159))),'Data Summary'!CR165="Yes"),OFFSET('Sanitation Data'!$E$10,0,10*ROW('Sanitation Data'!E159)),NA())</f>
        <v>#N/A</v>
      </c>
      <c r="AD165" s="521" t="e">
        <f ca="1">+IF(AND(ISNUMBER(OFFSET('Sanitation Data'!$E$11,0,10*ROW('Sanitation Data'!E159))),'Data Summary'!CS165="Yes"),OFFSET('Sanitation Data'!$E$11,0,10*ROW('Sanitation Data'!E159)),NA())</f>
        <v>#N/A</v>
      </c>
      <c r="AE165" s="521" t="e">
        <f ca="1">+IF(AND(ISNUMBER(OFFSET('Sanitation Data'!$E$12,0,10*ROW('Sanitation Data'!E159))),'Data Summary'!CT165="Yes"),OFFSET('Sanitation Data'!$E$12,0,10*ROW('Sanitation Data'!E159)),NA())</f>
        <v>#N/A</v>
      </c>
      <c r="AF165" s="521" t="e">
        <f ca="1">+IF(AND(ISNUMBER(OFFSET('Sanitation Data'!$F$4,0,10*ROW('Sanitation Data'!F159))),'Data Summary'!CU165="Yes"),100-OFFSET('Sanitation Data'!$F$4,0,10*ROW('Sanitation Data'!F159)),NA())</f>
        <v>#N/A</v>
      </c>
      <c r="AG165" s="521" t="e">
        <f ca="1">+IF(AND(ISNUMBER(OFFSET('Sanitation Data'!$F$6,0,10*ROW('Sanitation Data'!F159))),'Data Summary'!CV165="Yes"),OFFSET('Sanitation Data'!$F$6,0,10*ROW('Sanitation Data'!F159)),NA())</f>
        <v>#N/A</v>
      </c>
      <c r="AH165" s="521" t="e">
        <f ca="1">+IF(AND(ISNUMBER(OFFSET('Sanitation Data'!$F$10,0,10*ROW('Sanitation Data'!F159))),'Data Summary'!CW165="Yes"),OFFSET('Sanitation Data'!$F$10,0,10*ROW('Sanitation Data'!F159)),NA())</f>
        <v>#N/A</v>
      </c>
      <c r="AI165" s="521" t="e">
        <f ca="1">+IF(AND(ISNUMBER(OFFSET('Sanitation Data'!$F$11,0,10*ROW('Sanitation Data'!F159))),'Data Summary'!CX165="Yes"),OFFSET('Sanitation Data'!$F$11,0,10*ROW('Sanitation Data'!F159)),NA())</f>
        <v>#N/A</v>
      </c>
      <c r="AJ165" s="521" t="e">
        <f ca="1">+IF(AND(ISNUMBER(OFFSET('Sanitation Data'!$F$12,0,10*ROW('Sanitation Data'!F159))),'Data Summary'!CY165="Yes"),OFFSET('Sanitation Data'!$F$12,0,10*ROW('Sanitation Data'!F159)),NA())</f>
        <v>#N/A</v>
      </c>
      <c r="AK165" s="521" t="e">
        <f ca="1">+IF(AND(ISNUMBER(OFFSET('Sanitation Data'!$G$4,0,10*ROW('Sanitation Data'!G159))),'Data Summary'!CZ165="Yes"),100-OFFSET('Sanitation Data'!$G$4,0,10*ROW('Sanitation Data'!G159)),NA())</f>
        <v>#N/A</v>
      </c>
      <c r="AL165" s="521" t="e">
        <f ca="1">+IF(AND(ISNUMBER(OFFSET('Sanitation Data'!$G$6,0,10*ROW('Sanitation Data'!G159))),'Data Summary'!DA165="Yes"),OFFSET('Sanitation Data'!$G$6,0,10*ROW('Sanitation Data'!G159)),NA())</f>
        <v>#N/A</v>
      </c>
      <c r="AM165" s="521" t="e">
        <f ca="1">+IF(AND(ISNUMBER(OFFSET('Sanitation Data'!$G$10,0,10*ROW('Sanitation Data'!G159))),'Data Summary'!DB165="Yes"),OFFSET('Sanitation Data'!$G$10,0,10*ROW('Sanitation Data'!G159)),NA())</f>
        <v>#N/A</v>
      </c>
      <c r="AN165" s="521" t="e">
        <f ca="1">+IF(AND(ISNUMBER(OFFSET('Sanitation Data'!$G$11,0,10*ROW('Sanitation Data'!G159))),'Data Summary'!DC165="Yes"),OFFSET('Sanitation Data'!$G$11,0,10*ROW('Sanitation Data'!G159)),NA())</f>
        <v>#N/A</v>
      </c>
      <c r="AO165" s="521" t="e">
        <f ca="1">+IF(AND(ISNUMBER(OFFSET('Sanitation Data'!$G$12,0,10*ROW('Sanitation Data'!G159))),'Data Summary'!DD165="Yes"),OFFSET('Sanitation Data'!$G$12,0,10*ROW('Sanitation Data'!G159)),NA())</f>
        <v>#N/A</v>
      </c>
      <c r="AP165" s="521" t="e">
        <f ca="1">+IF(AND(ISNUMBER(OFFSET('Sanitation Data'!$H$4,0,10*ROW('Sanitation Data'!H159))),'Data Summary'!DE165="Yes"),100-OFFSET('Sanitation Data'!$H$4,0,10*ROW('Sanitation Data'!H159)),NA())</f>
        <v>#N/A</v>
      </c>
      <c r="AQ165" s="521" t="e">
        <f ca="1">+IF(AND(ISNUMBER(OFFSET('Sanitation Data'!$H$6,0,10*ROW('Sanitation Data'!H159))),'Data Summary'!DF165="Yes"),OFFSET('Sanitation Data'!$H$6,0,10*ROW('Sanitation Data'!H159)),NA())</f>
        <v>#N/A</v>
      </c>
      <c r="AR165" s="521" t="e">
        <f ca="1">+IF(AND(ISNUMBER(OFFSET('Sanitation Data'!$H$10,0,10*ROW('Sanitation Data'!H159))),'Data Summary'!DG165="Yes"),OFFSET('Sanitation Data'!$H$10,0,10*ROW('Sanitation Data'!H159)),NA())</f>
        <v>#N/A</v>
      </c>
      <c r="AS165" s="521" t="e">
        <f ca="1">+IF(AND(ISNUMBER(OFFSET('Sanitation Data'!$H$11,0,10*ROW('Sanitation Data'!H159))),'Data Summary'!DH165="Yes"),OFFSET('Sanitation Data'!$H$11,0,10*ROW('Sanitation Data'!H159)),NA())</f>
        <v>#N/A</v>
      </c>
      <c r="AT165" s="521" t="e">
        <f ca="1">+IF(AND(ISNUMBER(OFFSET('Sanitation Data'!$H$12,0,10*ROW('Sanitation Data'!H159))),'Data Summary'!DI165="Yes"),OFFSET('Sanitation Data'!$H$12,0,10*ROW('Sanitation Data'!H159)),NA())</f>
        <v>#N/A</v>
      </c>
      <c r="AU165" s="521" t="e">
        <f ca="1">+IF(AND(ISNUMBER(OFFSET('Sanitation Data'!$I$4,0,10*ROW('Sanitation Data'!I159))),'Data Summary'!DJ165="Yes"),100-OFFSET('Sanitation Data'!$I$4,0,10*ROW('Sanitation Data'!I159)),NA())</f>
        <v>#N/A</v>
      </c>
      <c r="AV165" s="521" t="e">
        <f ca="1">+IF(AND(ISNUMBER(OFFSET('Sanitation Data'!$I$6,0,10*ROW('Sanitation Data'!I159))),'Data Summary'!DK165="Yes"),OFFSET('Sanitation Data'!$I$6,0,10*ROW('Sanitation Data'!I159)),NA())</f>
        <v>#N/A</v>
      </c>
      <c r="AW165" s="521" t="e">
        <f ca="1">+IF(AND(ISNUMBER(OFFSET('Sanitation Data'!$I$10,0,10*ROW('Sanitation Data'!I159))),'Data Summary'!DL165="Yes"),OFFSET('Sanitation Data'!$I$10,0,10*ROW('Sanitation Data'!I159)),NA())</f>
        <v>#N/A</v>
      </c>
      <c r="AX165" s="521" t="e">
        <f ca="1">+IF(AND(ISNUMBER(OFFSET('Sanitation Data'!$I$11,0,10*ROW('Sanitation Data'!I159))),'Data Summary'!DM165="Yes"),OFFSET('Sanitation Data'!$I$11,0,10*ROW('Sanitation Data'!I159)),NA())</f>
        <v>#N/A</v>
      </c>
      <c r="AY165" s="521" t="e">
        <f ca="1">+IF(AND(ISNUMBER(OFFSET('Sanitation Data'!$I$12,0,10*ROW('Sanitation Data'!I159))),'Data Summary'!DN165="Yes"),OFFSET('Sanitation Data'!$I$12,0,10*ROW('Sanitation Data'!I159)),NA())</f>
        <v>#N/A</v>
      </c>
      <c r="AZ165" s="522" t="e">
        <f ca="1">+IF(AND(ISNUMBER(OFFSET('Hygiene Data'!$D$5,0,10*ROW('Hygiene Data'!D159))),'Data Summary'!DO165="Yes"),OFFSET('Hygiene Data'!$D$5,0,10*ROW('Hygiene Data'!D159)),NA())</f>
        <v>#N/A</v>
      </c>
      <c r="BA165" s="522" t="e">
        <f ca="1">+IF(AND(ISNUMBER(OFFSET('Hygiene Data'!$D$7,0,10*ROW('Hygiene Data'!D159))),'Data Summary'!DP165="Yes"),OFFSET('Hygiene Data'!$D$7,0,10*ROW('Hygiene Data'!D159)),NA())</f>
        <v>#N/A</v>
      </c>
      <c r="BB165" s="522" t="e">
        <f ca="1">+IF(AND(ISNUMBER(OFFSET('Hygiene Data'!$D$9,0,10*ROW('Hygiene Data'!D159))),'Data Summary'!DQ165="Yes"),OFFSET('Hygiene Data'!$D$9,0,10*ROW('Hygiene Data'!D159)),NA())</f>
        <v>#N/A</v>
      </c>
      <c r="BC165" s="522" t="e">
        <f ca="1">+IF(AND(ISNUMBER(OFFSET('Hygiene Data'!$E$5,0,10*ROW('Hygiene Data'!E159))),'Data Summary'!DR165="Yes"),OFFSET('Hygiene Data'!$E$5,0,10*ROW('Hygiene Data'!E159)),NA())</f>
        <v>#N/A</v>
      </c>
      <c r="BD165" s="522" t="e">
        <f ca="1">+IF(AND(ISNUMBER(OFFSET('Hygiene Data'!$E$7,0,10*ROW('Hygiene Data'!E159))),'Data Summary'!DS165="Yes"),OFFSET('Hygiene Data'!$E$7,0,10*ROW('Hygiene Data'!E159)),NA())</f>
        <v>#N/A</v>
      </c>
      <c r="BE165" s="522" t="e">
        <f ca="1">+IF(AND(ISNUMBER(OFFSET('Hygiene Data'!$E$9,0,10*ROW('Hygiene Data'!E159))),'Data Summary'!DT165="Yes"),OFFSET('Hygiene Data'!$E$9,0,10*ROW('Hygiene Data'!E159)),NA())</f>
        <v>#N/A</v>
      </c>
      <c r="BF165" s="522" t="e">
        <f ca="1">+IF(AND(ISNUMBER(OFFSET('Hygiene Data'!$F$5,0,10*ROW('Hygiene Data'!F159))),'Data Summary'!DU165="Yes"),OFFSET('Hygiene Data'!$F$5,0,10*ROW('Hygiene Data'!F159)),NA())</f>
        <v>#N/A</v>
      </c>
      <c r="BG165" s="522" t="e">
        <f ca="1">+IF(AND(ISNUMBER(OFFSET('Hygiene Data'!$F$7,0,10*ROW('Hygiene Data'!F159))),'Data Summary'!DV165="Yes"),OFFSET('Hygiene Data'!$F$7,0,10*ROW('Hygiene Data'!F159)),NA())</f>
        <v>#N/A</v>
      </c>
      <c r="BH165" s="522" t="e">
        <f ca="1">+IF(AND(ISNUMBER(OFFSET('Hygiene Data'!$F$9,0,10*ROW('Hygiene Data'!F159))),'Data Summary'!DW165="Yes"),OFFSET('Hygiene Data'!$F$9,0,10*ROW('Hygiene Data'!F159)),NA())</f>
        <v>#N/A</v>
      </c>
      <c r="BI165" s="522" t="e">
        <f ca="1">+IF(AND(ISNUMBER(OFFSET('Hygiene Data'!$G$5,0,10*ROW('Hygiene Data'!G159))),'Data Summary'!DX165="Yes"),OFFSET('Hygiene Data'!$G$5,0,10*ROW('Hygiene Data'!G159)),NA())</f>
        <v>#N/A</v>
      </c>
      <c r="BJ165" s="522" t="e">
        <f ca="1">+IF(AND(ISNUMBER(OFFSET('Hygiene Data'!$G$7,0,10*ROW('Hygiene Data'!G159))),'Data Summary'!DY165="Yes"),OFFSET('Hygiene Data'!$G$7,0,10*ROW('Hygiene Data'!G159)),NA())</f>
        <v>#N/A</v>
      </c>
      <c r="BK165" s="522" t="e">
        <f ca="1">+IF(AND(ISNUMBER(OFFSET('Hygiene Data'!$G$9,0,10*ROW('Hygiene Data'!G159))),'Data Summary'!DZ165="Yes"),OFFSET('Hygiene Data'!$G$9,0,10*ROW('Hygiene Data'!G159)),NA())</f>
        <v>#N/A</v>
      </c>
      <c r="BL165" s="522" t="e">
        <f ca="1">+IF(AND(ISNUMBER(OFFSET('Hygiene Data'!$H$5,0,10*ROW('Hygiene Data'!H159))),'Data Summary'!EA165="Yes"),OFFSET('Hygiene Data'!$H$5,0,10*ROW('Hygiene Data'!H159)),NA())</f>
        <v>#N/A</v>
      </c>
      <c r="BM165" s="522" t="e">
        <f ca="1">+IF(AND(ISNUMBER(OFFSET('Hygiene Data'!$H$7,0,10*ROW('Hygiene Data'!H159))),'Data Summary'!EB165="Yes"),OFFSET('Hygiene Data'!$H$7,0,10*ROW('Hygiene Data'!H159)),NA())</f>
        <v>#N/A</v>
      </c>
      <c r="BN165" s="522" t="e">
        <f ca="1">+IF(AND(ISNUMBER(OFFSET('Hygiene Data'!$H$9,0,10*ROW('Hygiene Data'!H159))),'Data Summary'!EC165="Yes"),OFFSET('Hygiene Data'!$H$9,0,10*ROW('Hygiene Data'!H159)),NA())</f>
        <v>#N/A</v>
      </c>
      <c r="BO165" s="522" t="e">
        <f ca="1">+IF(AND(ISNUMBER(OFFSET('Hygiene Data'!$I$5,0,10*ROW('Hygiene Data'!I159))),'Data Summary'!ED165="Yes"),OFFSET('Hygiene Data'!$I$5,0,10*ROW('Hygiene Data'!I159)),NA())</f>
        <v>#N/A</v>
      </c>
      <c r="BP165" s="522" t="e">
        <f ca="1">+IF(AND(ISNUMBER(OFFSET('Hygiene Data'!$I$7,0,10*ROW('Hygiene Data'!I159))),'Data Summary'!EE165="Yes"),OFFSET('Hygiene Data'!$I$7,0,10*ROW('Hygiene Data'!I159)),NA())</f>
        <v>#N/A</v>
      </c>
      <c r="BQ165" s="522" t="e">
        <f ca="1">+IF(AND(ISNUMBER(OFFSET('Hygiene Data'!$I$9,0,10*ROW('Hygiene Data'!I159))),'Data Summary'!EF165="Yes"),OFFSET('Hygiene Data'!$I$9,0,10*ROW('Hygiene Data'!I159)),NA())</f>
        <v>#N/A</v>
      </c>
    </row>
    <row r="166" spans="1:69" x14ac:dyDescent="0.25">
      <c r="A166" s="518" t="e">
        <f ca="1">+RIGHT('Data Summary'!A166,LEN('Data Summary'!A166)-9)</f>
        <v>#VALUE!</v>
      </c>
      <c r="B166" s="492" t="str">
        <f ca="1">+IF(ISTEXT('Data Summary'!B166),'Data Summary'!B166,"")</f>
        <v/>
      </c>
      <c r="C166" s="519" t="e">
        <f ca="1">+VALUE('Data Summary'!C166)</f>
        <v>#VALUE!</v>
      </c>
      <c r="D166" s="520" t="e">
        <f ca="1">+IF(AND(ISNUMBER(OFFSET('Water Data'!$D$4,0,10*ROW('Water Data'!D160))),'Data Summary'!BS166="Yes"),100-OFFSET('Water Data'!$D$4,0,10*ROW('Water Data'!D160)),NA())</f>
        <v>#N/A</v>
      </c>
      <c r="E166" s="520" t="e">
        <f ca="1">+IF(AND(ISNUMBER(OFFSET('Water Data'!$D$6,0,10*ROW('Water Data'!D160))),'Data Summary'!BT166="Yes"),OFFSET('Water Data'!$D$6,0,10*ROW('Water Data'!D160)),NA())</f>
        <v>#N/A</v>
      </c>
      <c r="F166" s="520" t="e">
        <f ca="1">+IF(AND(ISNUMBER(OFFSET('Water Data'!$D$9,0,10*ROW('Water Data'!D160))),'Data Summary'!BU166="Yes"),OFFSET('Water Data'!$D$9,0,10*ROW('Water Data'!D160)),NA())</f>
        <v>#N/A</v>
      </c>
      <c r="G166" s="520" t="e">
        <f ca="1">+IF(AND(ISNUMBER(OFFSET('Water Data'!$E$4,0,10*ROW('Water Data'!E160))),'Data Summary'!BV166="Yes"),100-OFFSET('Water Data'!$E$4,0,10*ROW('Water Data'!E160)),NA())</f>
        <v>#N/A</v>
      </c>
      <c r="H166" s="520" t="e">
        <f ca="1">+IF(AND(ISNUMBER(OFFSET('Water Data'!$E$6,0,10*ROW('Water Data'!E160))),'Data Summary'!BW166="Yes"),OFFSET('Water Data'!$E$6,0,10*ROW('Water Data'!E160)),NA())</f>
        <v>#N/A</v>
      </c>
      <c r="I166" s="520" t="e">
        <f ca="1">+IF(AND(ISNUMBER(OFFSET('Water Data'!$E$9,0,10*ROW('Water Data'!E160))),'Data Summary'!BX166="Yes"),OFFSET('Water Data'!$E$9,0,10*ROW('Water Data'!E160)),NA())</f>
        <v>#N/A</v>
      </c>
      <c r="J166" s="520" t="e">
        <f ca="1">+IF(AND(ISNUMBER(OFFSET('Water Data'!$F$4,0,10*ROW('Water Data'!F160))),'Data Summary'!BY166="Yes"),100-OFFSET('Water Data'!$F$4,0,10*ROW('Water Data'!F160)),NA())</f>
        <v>#N/A</v>
      </c>
      <c r="K166" s="520" t="e">
        <f ca="1">+IF(AND(ISNUMBER(OFFSET('Water Data'!$F$6,0,10*ROW('Water Data'!F160))),'Data Summary'!BZ166="Yes"),OFFSET('Water Data'!$F$6,0,10*ROW('Water Data'!F160)),NA())</f>
        <v>#N/A</v>
      </c>
      <c r="L166" s="520" t="e">
        <f ca="1">+IF(AND(ISNUMBER(OFFSET('Water Data'!$F$9,0,10*ROW('Water Data'!F160))),'Data Summary'!CA166="Yes"),OFFSET('Water Data'!$F$9,0,10*ROW('Water Data'!F160)),NA())</f>
        <v>#N/A</v>
      </c>
      <c r="M166" s="520" t="e">
        <f ca="1">+IF(AND(ISNUMBER(OFFSET('Water Data'!$G$4,0,10*ROW('Water Data'!G160))),'Data Summary'!CB166="Yes"),100-OFFSET('Water Data'!$G$4,0,10*ROW('Water Data'!G160)),NA())</f>
        <v>#N/A</v>
      </c>
      <c r="N166" s="520" t="e">
        <f ca="1">+IF(AND(ISNUMBER(OFFSET('Water Data'!$G$6,0,10*ROW('Water Data'!G160))),'Data Summary'!CC166="Yes"),OFFSET('Water Data'!$G$6,0,10*ROW('Water Data'!G160)),NA())</f>
        <v>#N/A</v>
      </c>
      <c r="O166" s="520" t="e">
        <f ca="1">+IF(AND(ISNUMBER(OFFSET('Water Data'!$G$9,0,10*ROW('Water Data'!G160))),'Data Summary'!CD166="Yes"),OFFSET('Water Data'!$G$9,0,10*ROW('Water Data'!G160)),NA())</f>
        <v>#N/A</v>
      </c>
      <c r="P166" s="520" t="e">
        <f ca="1">+IF(AND(ISNUMBER(OFFSET('Water Data'!$H$4,0,10*ROW('Water Data'!H160))),'Data Summary'!CE166="Yes"),100-OFFSET('Water Data'!$H$4,0,10*ROW('Water Data'!H160)),NA())</f>
        <v>#N/A</v>
      </c>
      <c r="Q166" s="520" t="e">
        <f ca="1">+IF(AND(ISNUMBER(OFFSET('Water Data'!$H$6,0,10*ROW('Water Data'!H160))),'Data Summary'!CF166="Yes"),OFFSET('Water Data'!$H$6,0,10*ROW('Water Data'!H160)),NA())</f>
        <v>#N/A</v>
      </c>
      <c r="R166" s="520" t="e">
        <f ca="1">+IF(AND(ISNUMBER(OFFSET('Water Data'!$H$9,0,10*ROW('Water Data'!H160))),'Data Summary'!CG166="Yes"),OFFSET('Water Data'!$H$9,0,10*ROW('Water Data'!H160)),NA())</f>
        <v>#N/A</v>
      </c>
      <c r="S166" s="520" t="e">
        <f ca="1">+IF(AND(ISNUMBER(OFFSET('Water Data'!$I$4,0,10*ROW('Water Data'!I160))),'Data Summary'!CH166="Yes"),100-OFFSET('Water Data'!$I$4,0,10*ROW('Water Data'!I160)),NA())</f>
        <v>#N/A</v>
      </c>
      <c r="T166" s="520" t="e">
        <f ca="1">+IF(AND(ISNUMBER(OFFSET('Water Data'!$I$6,0,10*ROW('Water Data'!I160))),'Data Summary'!CI166="Yes"),OFFSET('Water Data'!$I$6,0,10*ROW('Water Data'!I160)),NA())</f>
        <v>#N/A</v>
      </c>
      <c r="U166" s="520" t="e">
        <f ca="1">+IF(AND(ISNUMBER(OFFSET('Water Data'!$I$9,0,10*ROW('Water Data'!I160))),'Data Summary'!CJ166="Yes"),OFFSET('Water Data'!$I$9,0,10*ROW('Water Data'!I160)),NA())</f>
        <v>#N/A</v>
      </c>
      <c r="V166" s="521" t="e">
        <f ca="1">+IF(AND(ISNUMBER(OFFSET('Sanitation Data'!$D$4,0,10*ROW('Sanitation Data'!D160))),'Data Summary'!CK166="Yes"),100-OFFSET('Sanitation Data'!$D$4,0,10*ROW('Sanitation Data'!D160)),NA())</f>
        <v>#N/A</v>
      </c>
      <c r="W166" s="521" t="e">
        <f ca="1">+IF(AND(ISNUMBER(OFFSET('Sanitation Data'!$D$6,0,10*ROW('Sanitation Data'!D160))),'Data Summary'!CL166="Yes"),OFFSET('Sanitation Data'!$D$6,0,10*ROW('Sanitation Data'!D160)),NA())</f>
        <v>#N/A</v>
      </c>
      <c r="X166" s="521" t="e">
        <f ca="1">+IF(AND(ISNUMBER(OFFSET('Sanitation Data'!$D$10,0,10*ROW('Sanitation Data'!D160))),'Data Summary'!CM166="Yes"),OFFSET('Sanitation Data'!$D$10,0,10*ROW('Sanitation Data'!D160)),NA())</f>
        <v>#N/A</v>
      </c>
      <c r="Y166" s="521" t="e">
        <f ca="1">+IF(AND(ISNUMBER(OFFSET('Sanitation Data'!$D$11,0,10*ROW('Sanitation Data'!D160))),'Data Summary'!CN166="Yes"),OFFSET('Sanitation Data'!$D$11,0,10*ROW('Sanitation Data'!D160)),NA())</f>
        <v>#N/A</v>
      </c>
      <c r="Z166" s="521" t="e">
        <f ca="1">+IF(AND(ISNUMBER(OFFSET('Sanitation Data'!$D$12,0,10*ROW('Sanitation Data'!D160))),'Data Summary'!CO166="Yes"),OFFSET('Sanitation Data'!$D$12,0,10*ROW('Sanitation Data'!D160)),NA())</f>
        <v>#N/A</v>
      </c>
      <c r="AA166" s="521" t="e">
        <f ca="1">+IF(AND(ISNUMBER(OFFSET('Sanitation Data'!$E$4,0,10*ROW('Sanitation Data'!E160))),'Data Summary'!CP166="Yes"),100-OFFSET('Sanitation Data'!$E$4,0,10*ROW('Sanitation Data'!E160)),NA())</f>
        <v>#N/A</v>
      </c>
      <c r="AB166" s="521" t="e">
        <f ca="1">+IF(AND(ISNUMBER(OFFSET('Sanitation Data'!$E$6,0,10*ROW('Sanitation Data'!E160))),'Data Summary'!CQ166="Yes"),OFFSET('Sanitation Data'!$E$6,0,10*ROW('Sanitation Data'!E160)),NA())</f>
        <v>#N/A</v>
      </c>
      <c r="AC166" s="521" t="e">
        <f ca="1">+IF(AND(ISNUMBER(OFFSET('Sanitation Data'!$E$10,0,10*ROW('Sanitation Data'!E160))),'Data Summary'!CR166="Yes"),OFFSET('Sanitation Data'!$E$10,0,10*ROW('Sanitation Data'!E160)),NA())</f>
        <v>#N/A</v>
      </c>
      <c r="AD166" s="521" t="e">
        <f ca="1">+IF(AND(ISNUMBER(OFFSET('Sanitation Data'!$E$11,0,10*ROW('Sanitation Data'!E160))),'Data Summary'!CS166="Yes"),OFFSET('Sanitation Data'!$E$11,0,10*ROW('Sanitation Data'!E160)),NA())</f>
        <v>#N/A</v>
      </c>
      <c r="AE166" s="521" t="e">
        <f ca="1">+IF(AND(ISNUMBER(OFFSET('Sanitation Data'!$E$12,0,10*ROW('Sanitation Data'!E160))),'Data Summary'!CT166="Yes"),OFFSET('Sanitation Data'!$E$12,0,10*ROW('Sanitation Data'!E160)),NA())</f>
        <v>#N/A</v>
      </c>
      <c r="AF166" s="521" t="e">
        <f ca="1">+IF(AND(ISNUMBER(OFFSET('Sanitation Data'!$F$4,0,10*ROW('Sanitation Data'!F160))),'Data Summary'!CU166="Yes"),100-OFFSET('Sanitation Data'!$F$4,0,10*ROW('Sanitation Data'!F160)),NA())</f>
        <v>#N/A</v>
      </c>
      <c r="AG166" s="521" t="e">
        <f ca="1">+IF(AND(ISNUMBER(OFFSET('Sanitation Data'!$F$6,0,10*ROW('Sanitation Data'!F160))),'Data Summary'!CV166="Yes"),OFFSET('Sanitation Data'!$F$6,0,10*ROW('Sanitation Data'!F160)),NA())</f>
        <v>#N/A</v>
      </c>
      <c r="AH166" s="521" t="e">
        <f ca="1">+IF(AND(ISNUMBER(OFFSET('Sanitation Data'!$F$10,0,10*ROW('Sanitation Data'!F160))),'Data Summary'!CW166="Yes"),OFFSET('Sanitation Data'!$F$10,0,10*ROW('Sanitation Data'!F160)),NA())</f>
        <v>#N/A</v>
      </c>
      <c r="AI166" s="521" t="e">
        <f ca="1">+IF(AND(ISNUMBER(OFFSET('Sanitation Data'!$F$11,0,10*ROW('Sanitation Data'!F160))),'Data Summary'!CX166="Yes"),OFFSET('Sanitation Data'!$F$11,0,10*ROW('Sanitation Data'!F160)),NA())</f>
        <v>#N/A</v>
      </c>
      <c r="AJ166" s="521" t="e">
        <f ca="1">+IF(AND(ISNUMBER(OFFSET('Sanitation Data'!$F$12,0,10*ROW('Sanitation Data'!F160))),'Data Summary'!CY166="Yes"),OFFSET('Sanitation Data'!$F$12,0,10*ROW('Sanitation Data'!F160)),NA())</f>
        <v>#N/A</v>
      </c>
      <c r="AK166" s="521" t="e">
        <f ca="1">+IF(AND(ISNUMBER(OFFSET('Sanitation Data'!$G$4,0,10*ROW('Sanitation Data'!G160))),'Data Summary'!CZ166="Yes"),100-OFFSET('Sanitation Data'!$G$4,0,10*ROW('Sanitation Data'!G160)),NA())</f>
        <v>#N/A</v>
      </c>
      <c r="AL166" s="521" t="e">
        <f ca="1">+IF(AND(ISNUMBER(OFFSET('Sanitation Data'!$G$6,0,10*ROW('Sanitation Data'!G160))),'Data Summary'!DA166="Yes"),OFFSET('Sanitation Data'!$G$6,0,10*ROW('Sanitation Data'!G160)),NA())</f>
        <v>#N/A</v>
      </c>
      <c r="AM166" s="521" t="e">
        <f ca="1">+IF(AND(ISNUMBER(OFFSET('Sanitation Data'!$G$10,0,10*ROW('Sanitation Data'!G160))),'Data Summary'!DB166="Yes"),OFFSET('Sanitation Data'!$G$10,0,10*ROW('Sanitation Data'!G160)),NA())</f>
        <v>#N/A</v>
      </c>
      <c r="AN166" s="521" t="e">
        <f ca="1">+IF(AND(ISNUMBER(OFFSET('Sanitation Data'!$G$11,0,10*ROW('Sanitation Data'!G160))),'Data Summary'!DC166="Yes"),OFFSET('Sanitation Data'!$G$11,0,10*ROW('Sanitation Data'!G160)),NA())</f>
        <v>#N/A</v>
      </c>
      <c r="AO166" s="521" t="e">
        <f ca="1">+IF(AND(ISNUMBER(OFFSET('Sanitation Data'!$G$12,0,10*ROW('Sanitation Data'!G160))),'Data Summary'!DD166="Yes"),OFFSET('Sanitation Data'!$G$12,0,10*ROW('Sanitation Data'!G160)),NA())</f>
        <v>#N/A</v>
      </c>
      <c r="AP166" s="521" t="e">
        <f ca="1">+IF(AND(ISNUMBER(OFFSET('Sanitation Data'!$H$4,0,10*ROW('Sanitation Data'!H160))),'Data Summary'!DE166="Yes"),100-OFFSET('Sanitation Data'!$H$4,0,10*ROW('Sanitation Data'!H160)),NA())</f>
        <v>#N/A</v>
      </c>
      <c r="AQ166" s="521" t="e">
        <f ca="1">+IF(AND(ISNUMBER(OFFSET('Sanitation Data'!$H$6,0,10*ROW('Sanitation Data'!H160))),'Data Summary'!DF166="Yes"),OFFSET('Sanitation Data'!$H$6,0,10*ROW('Sanitation Data'!H160)),NA())</f>
        <v>#N/A</v>
      </c>
      <c r="AR166" s="521" t="e">
        <f ca="1">+IF(AND(ISNUMBER(OFFSET('Sanitation Data'!$H$10,0,10*ROW('Sanitation Data'!H160))),'Data Summary'!DG166="Yes"),OFFSET('Sanitation Data'!$H$10,0,10*ROW('Sanitation Data'!H160)),NA())</f>
        <v>#N/A</v>
      </c>
      <c r="AS166" s="521" t="e">
        <f ca="1">+IF(AND(ISNUMBER(OFFSET('Sanitation Data'!$H$11,0,10*ROW('Sanitation Data'!H160))),'Data Summary'!DH166="Yes"),OFFSET('Sanitation Data'!$H$11,0,10*ROW('Sanitation Data'!H160)),NA())</f>
        <v>#N/A</v>
      </c>
      <c r="AT166" s="521" t="e">
        <f ca="1">+IF(AND(ISNUMBER(OFFSET('Sanitation Data'!$H$12,0,10*ROW('Sanitation Data'!H160))),'Data Summary'!DI166="Yes"),OFFSET('Sanitation Data'!$H$12,0,10*ROW('Sanitation Data'!H160)),NA())</f>
        <v>#N/A</v>
      </c>
      <c r="AU166" s="521" t="e">
        <f ca="1">+IF(AND(ISNUMBER(OFFSET('Sanitation Data'!$I$4,0,10*ROW('Sanitation Data'!I160))),'Data Summary'!DJ166="Yes"),100-OFFSET('Sanitation Data'!$I$4,0,10*ROW('Sanitation Data'!I160)),NA())</f>
        <v>#N/A</v>
      </c>
      <c r="AV166" s="521" t="e">
        <f ca="1">+IF(AND(ISNUMBER(OFFSET('Sanitation Data'!$I$6,0,10*ROW('Sanitation Data'!I160))),'Data Summary'!DK166="Yes"),OFFSET('Sanitation Data'!$I$6,0,10*ROW('Sanitation Data'!I160)),NA())</f>
        <v>#N/A</v>
      </c>
      <c r="AW166" s="521" t="e">
        <f ca="1">+IF(AND(ISNUMBER(OFFSET('Sanitation Data'!$I$10,0,10*ROW('Sanitation Data'!I160))),'Data Summary'!DL166="Yes"),OFFSET('Sanitation Data'!$I$10,0,10*ROW('Sanitation Data'!I160)),NA())</f>
        <v>#N/A</v>
      </c>
      <c r="AX166" s="521" t="e">
        <f ca="1">+IF(AND(ISNUMBER(OFFSET('Sanitation Data'!$I$11,0,10*ROW('Sanitation Data'!I160))),'Data Summary'!DM166="Yes"),OFFSET('Sanitation Data'!$I$11,0,10*ROW('Sanitation Data'!I160)),NA())</f>
        <v>#N/A</v>
      </c>
      <c r="AY166" s="521" t="e">
        <f ca="1">+IF(AND(ISNUMBER(OFFSET('Sanitation Data'!$I$12,0,10*ROW('Sanitation Data'!I160))),'Data Summary'!DN166="Yes"),OFFSET('Sanitation Data'!$I$12,0,10*ROW('Sanitation Data'!I160)),NA())</f>
        <v>#N/A</v>
      </c>
      <c r="AZ166" s="522" t="e">
        <f ca="1">+IF(AND(ISNUMBER(OFFSET('Hygiene Data'!$D$5,0,10*ROW('Hygiene Data'!D160))),'Data Summary'!DO166="Yes"),OFFSET('Hygiene Data'!$D$5,0,10*ROW('Hygiene Data'!D160)),NA())</f>
        <v>#N/A</v>
      </c>
      <c r="BA166" s="522" t="e">
        <f ca="1">+IF(AND(ISNUMBER(OFFSET('Hygiene Data'!$D$7,0,10*ROW('Hygiene Data'!D160))),'Data Summary'!DP166="Yes"),OFFSET('Hygiene Data'!$D$7,0,10*ROW('Hygiene Data'!D160)),NA())</f>
        <v>#N/A</v>
      </c>
      <c r="BB166" s="522" t="e">
        <f ca="1">+IF(AND(ISNUMBER(OFFSET('Hygiene Data'!$D$9,0,10*ROW('Hygiene Data'!D160))),'Data Summary'!DQ166="Yes"),OFFSET('Hygiene Data'!$D$9,0,10*ROW('Hygiene Data'!D160)),NA())</f>
        <v>#N/A</v>
      </c>
      <c r="BC166" s="522" t="e">
        <f ca="1">+IF(AND(ISNUMBER(OFFSET('Hygiene Data'!$E$5,0,10*ROW('Hygiene Data'!E160))),'Data Summary'!DR166="Yes"),OFFSET('Hygiene Data'!$E$5,0,10*ROW('Hygiene Data'!E160)),NA())</f>
        <v>#N/A</v>
      </c>
      <c r="BD166" s="522" t="e">
        <f ca="1">+IF(AND(ISNUMBER(OFFSET('Hygiene Data'!$E$7,0,10*ROW('Hygiene Data'!E160))),'Data Summary'!DS166="Yes"),OFFSET('Hygiene Data'!$E$7,0,10*ROW('Hygiene Data'!E160)),NA())</f>
        <v>#N/A</v>
      </c>
      <c r="BE166" s="522" t="e">
        <f ca="1">+IF(AND(ISNUMBER(OFFSET('Hygiene Data'!$E$9,0,10*ROW('Hygiene Data'!E160))),'Data Summary'!DT166="Yes"),OFFSET('Hygiene Data'!$E$9,0,10*ROW('Hygiene Data'!E160)),NA())</f>
        <v>#N/A</v>
      </c>
      <c r="BF166" s="522" t="e">
        <f ca="1">+IF(AND(ISNUMBER(OFFSET('Hygiene Data'!$F$5,0,10*ROW('Hygiene Data'!F160))),'Data Summary'!DU166="Yes"),OFFSET('Hygiene Data'!$F$5,0,10*ROW('Hygiene Data'!F160)),NA())</f>
        <v>#N/A</v>
      </c>
      <c r="BG166" s="522" t="e">
        <f ca="1">+IF(AND(ISNUMBER(OFFSET('Hygiene Data'!$F$7,0,10*ROW('Hygiene Data'!F160))),'Data Summary'!DV166="Yes"),OFFSET('Hygiene Data'!$F$7,0,10*ROW('Hygiene Data'!F160)),NA())</f>
        <v>#N/A</v>
      </c>
      <c r="BH166" s="522" t="e">
        <f ca="1">+IF(AND(ISNUMBER(OFFSET('Hygiene Data'!$F$9,0,10*ROW('Hygiene Data'!F160))),'Data Summary'!DW166="Yes"),OFFSET('Hygiene Data'!$F$9,0,10*ROW('Hygiene Data'!F160)),NA())</f>
        <v>#N/A</v>
      </c>
      <c r="BI166" s="522" t="e">
        <f ca="1">+IF(AND(ISNUMBER(OFFSET('Hygiene Data'!$G$5,0,10*ROW('Hygiene Data'!G160))),'Data Summary'!DX166="Yes"),OFFSET('Hygiene Data'!$G$5,0,10*ROW('Hygiene Data'!G160)),NA())</f>
        <v>#N/A</v>
      </c>
      <c r="BJ166" s="522" t="e">
        <f ca="1">+IF(AND(ISNUMBER(OFFSET('Hygiene Data'!$G$7,0,10*ROW('Hygiene Data'!G160))),'Data Summary'!DY166="Yes"),OFFSET('Hygiene Data'!$G$7,0,10*ROW('Hygiene Data'!G160)),NA())</f>
        <v>#N/A</v>
      </c>
      <c r="BK166" s="522" t="e">
        <f ca="1">+IF(AND(ISNUMBER(OFFSET('Hygiene Data'!$G$9,0,10*ROW('Hygiene Data'!G160))),'Data Summary'!DZ166="Yes"),OFFSET('Hygiene Data'!$G$9,0,10*ROW('Hygiene Data'!G160)),NA())</f>
        <v>#N/A</v>
      </c>
      <c r="BL166" s="522" t="e">
        <f ca="1">+IF(AND(ISNUMBER(OFFSET('Hygiene Data'!$H$5,0,10*ROW('Hygiene Data'!H160))),'Data Summary'!EA166="Yes"),OFFSET('Hygiene Data'!$H$5,0,10*ROW('Hygiene Data'!H160)),NA())</f>
        <v>#N/A</v>
      </c>
      <c r="BM166" s="522" t="e">
        <f ca="1">+IF(AND(ISNUMBER(OFFSET('Hygiene Data'!$H$7,0,10*ROW('Hygiene Data'!H160))),'Data Summary'!EB166="Yes"),OFFSET('Hygiene Data'!$H$7,0,10*ROW('Hygiene Data'!H160)),NA())</f>
        <v>#N/A</v>
      </c>
      <c r="BN166" s="522" t="e">
        <f ca="1">+IF(AND(ISNUMBER(OFFSET('Hygiene Data'!$H$9,0,10*ROW('Hygiene Data'!H160))),'Data Summary'!EC166="Yes"),OFFSET('Hygiene Data'!$H$9,0,10*ROW('Hygiene Data'!H160)),NA())</f>
        <v>#N/A</v>
      </c>
      <c r="BO166" s="522" t="e">
        <f ca="1">+IF(AND(ISNUMBER(OFFSET('Hygiene Data'!$I$5,0,10*ROW('Hygiene Data'!I160))),'Data Summary'!ED166="Yes"),OFFSET('Hygiene Data'!$I$5,0,10*ROW('Hygiene Data'!I160)),NA())</f>
        <v>#N/A</v>
      </c>
      <c r="BP166" s="522" t="e">
        <f ca="1">+IF(AND(ISNUMBER(OFFSET('Hygiene Data'!$I$7,0,10*ROW('Hygiene Data'!I160))),'Data Summary'!EE166="Yes"),OFFSET('Hygiene Data'!$I$7,0,10*ROW('Hygiene Data'!I160)),NA())</f>
        <v>#N/A</v>
      </c>
      <c r="BQ166" s="522" t="e">
        <f ca="1">+IF(AND(ISNUMBER(OFFSET('Hygiene Data'!$I$9,0,10*ROW('Hygiene Data'!I160))),'Data Summary'!EF166="Yes"),OFFSET('Hygiene Data'!$I$9,0,10*ROW('Hygiene Data'!I160)),NA())</f>
        <v>#N/A</v>
      </c>
    </row>
    <row r="167" spans="1:69" x14ac:dyDescent="0.25">
      <c r="A167" s="518" t="e">
        <f ca="1">+RIGHT('Data Summary'!A167,LEN('Data Summary'!A167)-9)</f>
        <v>#VALUE!</v>
      </c>
      <c r="B167" s="492" t="str">
        <f ca="1">+IF(ISTEXT('Data Summary'!B167),'Data Summary'!B167,"")</f>
        <v/>
      </c>
      <c r="C167" s="519" t="e">
        <f ca="1">+VALUE('Data Summary'!C167)</f>
        <v>#VALUE!</v>
      </c>
      <c r="D167" s="520" t="e">
        <f ca="1">+IF(AND(ISNUMBER(OFFSET('Water Data'!$D$4,0,10*ROW('Water Data'!D161))),'Data Summary'!BS167="Yes"),100-OFFSET('Water Data'!$D$4,0,10*ROW('Water Data'!D161)),NA())</f>
        <v>#N/A</v>
      </c>
      <c r="E167" s="520" t="e">
        <f ca="1">+IF(AND(ISNUMBER(OFFSET('Water Data'!$D$6,0,10*ROW('Water Data'!D161))),'Data Summary'!BT167="Yes"),OFFSET('Water Data'!$D$6,0,10*ROW('Water Data'!D161)),NA())</f>
        <v>#N/A</v>
      </c>
      <c r="F167" s="520" t="e">
        <f ca="1">+IF(AND(ISNUMBER(OFFSET('Water Data'!$D$9,0,10*ROW('Water Data'!D161))),'Data Summary'!BU167="Yes"),OFFSET('Water Data'!$D$9,0,10*ROW('Water Data'!D161)),NA())</f>
        <v>#N/A</v>
      </c>
      <c r="G167" s="520" t="e">
        <f ca="1">+IF(AND(ISNUMBER(OFFSET('Water Data'!$E$4,0,10*ROW('Water Data'!E161))),'Data Summary'!BV167="Yes"),100-OFFSET('Water Data'!$E$4,0,10*ROW('Water Data'!E161)),NA())</f>
        <v>#N/A</v>
      </c>
      <c r="H167" s="520" t="e">
        <f ca="1">+IF(AND(ISNUMBER(OFFSET('Water Data'!$E$6,0,10*ROW('Water Data'!E161))),'Data Summary'!BW167="Yes"),OFFSET('Water Data'!$E$6,0,10*ROW('Water Data'!E161)),NA())</f>
        <v>#N/A</v>
      </c>
      <c r="I167" s="520" t="e">
        <f ca="1">+IF(AND(ISNUMBER(OFFSET('Water Data'!$E$9,0,10*ROW('Water Data'!E161))),'Data Summary'!BX167="Yes"),OFFSET('Water Data'!$E$9,0,10*ROW('Water Data'!E161)),NA())</f>
        <v>#N/A</v>
      </c>
      <c r="J167" s="520" t="e">
        <f ca="1">+IF(AND(ISNUMBER(OFFSET('Water Data'!$F$4,0,10*ROW('Water Data'!F161))),'Data Summary'!BY167="Yes"),100-OFFSET('Water Data'!$F$4,0,10*ROW('Water Data'!F161)),NA())</f>
        <v>#N/A</v>
      </c>
      <c r="K167" s="520" t="e">
        <f ca="1">+IF(AND(ISNUMBER(OFFSET('Water Data'!$F$6,0,10*ROW('Water Data'!F161))),'Data Summary'!BZ167="Yes"),OFFSET('Water Data'!$F$6,0,10*ROW('Water Data'!F161)),NA())</f>
        <v>#N/A</v>
      </c>
      <c r="L167" s="520" t="e">
        <f ca="1">+IF(AND(ISNUMBER(OFFSET('Water Data'!$F$9,0,10*ROW('Water Data'!F161))),'Data Summary'!CA167="Yes"),OFFSET('Water Data'!$F$9,0,10*ROW('Water Data'!F161)),NA())</f>
        <v>#N/A</v>
      </c>
      <c r="M167" s="520" t="e">
        <f ca="1">+IF(AND(ISNUMBER(OFFSET('Water Data'!$G$4,0,10*ROW('Water Data'!G161))),'Data Summary'!CB167="Yes"),100-OFFSET('Water Data'!$G$4,0,10*ROW('Water Data'!G161)),NA())</f>
        <v>#N/A</v>
      </c>
      <c r="N167" s="520" t="e">
        <f ca="1">+IF(AND(ISNUMBER(OFFSET('Water Data'!$G$6,0,10*ROW('Water Data'!G161))),'Data Summary'!CC167="Yes"),OFFSET('Water Data'!$G$6,0,10*ROW('Water Data'!G161)),NA())</f>
        <v>#N/A</v>
      </c>
      <c r="O167" s="520" t="e">
        <f ca="1">+IF(AND(ISNUMBER(OFFSET('Water Data'!$G$9,0,10*ROW('Water Data'!G161))),'Data Summary'!CD167="Yes"),OFFSET('Water Data'!$G$9,0,10*ROW('Water Data'!G161)),NA())</f>
        <v>#N/A</v>
      </c>
      <c r="P167" s="520" t="e">
        <f ca="1">+IF(AND(ISNUMBER(OFFSET('Water Data'!$H$4,0,10*ROW('Water Data'!H161))),'Data Summary'!CE167="Yes"),100-OFFSET('Water Data'!$H$4,0,10*ROW('Water Data'!H161)),NA())</f>
        <v>#N/A</v>
      </c>
      <c r="Q167" s="520" t="e">
        <f ca="1">+IF(AND(ISNUMBER(OFFSET('Water Data'!$H$6,0,10*ROW('Water Data'!H161))),'Data Summary'!CF167="Yes"),OFFSET('Water Data'!$H$6,0,10*ROW('Water Data'!H161)),NA())</f>
        <v>#N/A</v>
      </c>
      <c r="R167" s="520" t="e">
        <f ca="1">+IF(AND(ISNUMBER(OFFSET('Water Data'!$H$9,0,10*ROW('Water Data'!H161))),'Data Summary'!CG167="Yes"),OFFSET('Water Data'!$H$9,0,10*ROW('Water Data'!H161)),NA())</f>
        <v>#N/A</v>
      </c>
      <c r="S167" s="520" t="e">
        <f ca="1">+IF(AND(ISNUMBER(OFFSET('Water Data'!$I$4,0,10*ROW('Water Data'!I161))),'Data Summary'!CH167="Yes"),100-OFFSET('Water Data'!$I$4,0,10*ROW('Water Data'!I161)),NA())</f>
        <v>#N/A</v>
      </c>
      <c r="T167" s="520" t="e">
        <f ca="1">+IF(AND(ISNUMBER(OFFSET('Water Data'!$I$6,0,10*ROW('Water Data'!I161))),'Data Summary'!CI167="Yes"),OFFSET('Water Data'!$I$6,0,10*ROW('Water Data'!I161)),NA())</f>
        <v>#N/A</v>
      </c>
      <c r="U167" s="520" t="e">
        <f ca="1">+IF(AND(ISNUMBER(OFFSET('Water Data'!$I$9,0,10*ROW('Water Data'!I161))),'Data Summary'!CJ167="Yes"),OFFSET('Water Data'!$I$9,0,10*ROW('Water Data'!I161)),NA())</f>
        <v>#N/A</v>
      </c>
      <c r="V167" s="521" t="e">
        <f ca="1">+IF(AND(ISNUMBER(OFFSET('Sanitation Data'!$D$4,0,10*ROW('Sanitation Data'!D161))),'Data Summary'!CK167="Yes"),100-OFFSET('Sanitation Data'!$D$4,0,10*ROW('Sanitation Data'!D161)),NA())</f>
        <v>#N/A</v>
      </c>
      <c r="W167" s="521" t="e">
        <f ca="1">+IF(AND(ISNUMBER(OFFSET('Sanitation Data'!$D$6,0,10*ROW('Sanitation Data'!D161))),'Data Summary'!CL167="Yes"),OFFSET('Sanitation Data'!$D$6,0,10*ROW('Sanitation Data'!D161)),NA())</f>
        <v>#N/A</v>
      </c>
      <c r="X167" s="521" t="e">
        <f ca="1">+IF(AND(ISNUMBER(OFFSET('Sanitation Data'!$D$10,0,10*ROW('Sanitation Data'!D161))),'Data Summary'!CM167="Yes"),OFFSET('Sanitation Data'!$D$10,0,10*ROW('Sanitation Data'!D161)),NA())</f>
        <v>#N/A</v>
      </c>
      <c r="Y167" s="521" t="e">
        <f ca="1">+IF(AND(ISNUMBER(OFFSET('Sanitation Data'!$D$11,0,10*ROW('Sanitation Data'!D161))),'Data Summary'!CN167="Yes"),OFFSET('Sanitation Data'!$D$11,0,10*ROW('Sanitation Data'!D161)),NA())</f>
        <v>#N/A</v>
      </c>
      <c r="Z167" s="521" t="e">
        <f ca="1">+IF(AND(ISNUMBER(OFFSET('Sanitation Data'!$D$12,0,10*ROW('Sanitation Data'!D161))),'Data Summary'!CO167="Yes"),OFFSET('Sanitation Data'!$D$12,0,10*ROW('Sanitation Data'!D161)),NA())</f>
        <v>#N/A</v>
      </c>
      <c r="AA167" s="521" t="e">
        <f ca="1">+IF(AND(ISNUMBER(OFFSET('Sanitation Data'!$E$4,0,10*ROW('Sanitation Data'!E161))),'Data Summary'!CP167="Yes"),100-OFFSET('Sanitation Data'!$E$4,0,10*ROW('Sanitation Data'!E161)),NA())</f>
        <v>#N/A</v>
      </c>
      <c r="AB167" s="521" t="e">
        <f ca="1">+IF(AND(ISNUMBER(OFFSET('Sanitation Data'!$E$6,0,10*ROW('Sanitation Data'!E161))),'Data Summary'!CQ167="Yes"),OFFSET('Sanitation Data'!$E$6,0,10*ROW('Sanitation Data'!E161)),NA())</f>
        <v>#N/A</v>
      </c>
      <c r="AC167" s="521" t="e">
        <f ca="1">+IF(AND(ISNUMBER(OFFSET('Sanitation Data'!$E$10,0,10*ROW('Sanitation Data'!E161))),'Data Summary'!CR167="Yes"),OFFSET('Sanitation Data'!$E$10,0,10*ROW('Sanitation Data'!E161)),NA())</f>
        <v>#N/A</v>
      </c>
      <c r="AD167" s="521" t="e">
        <f ca="1">+IF(AND(ISNUMBER(OFFSET('Sanitation Data'!$E$11,0,10*ROW('Sanitation Data'!E161))),'Data Summary'!CS167="Yes"),OFFSET('Sanitation Data'!$E$11,0,10*ROW('Sanitation Data'!E161)),NA())</f>
        <v>#N/A</v>
      </c>
      <c r="AE167" s="521" t="e">
        <f ca="1">+IF(AND(ISNUMBER(OFFSET('Sanitation Data'!$E$12,0,10*ROW('Sanitation Data'!E161))),'Data Summary'!CT167="Yes"),OFFSET('Sanitation Data'!$E$12,0,10*ROW('Sanitation Data'!E161)),NA())</f>
        <v>#N/A</v>
      </c>
      <c r="AF167" s="521" t="e">
        <f ca="1">+IF(AND(ISNUMBER(OFFSET('Sanitation Data'!$F$4,0,10*ROW('Sanitation Data'!F161))),'Data Summary'!CU167="Yes"),100-OFFSET('Sanitation Data'!$F$4,0,10*ROW('Sanitation Data'!F161)),NA())</f>
        <v>#N/A</v>
      </c>
      <c r="AG167" s="521" t="e">
        <f ca="1">+IF(AND(ISNUMBER(OFFSET('Sanitation Data'!$F$6,0,10*ROW('Sanitation Data'!F161))),'Data Summary'!CV167="Yes"),OFFSET('Sanitation Data'!$F$6,0,10*ROW('Sanitation Data'!F161)),NA())</f>
        <v>#N/A</v>
      </c>
      <c r="AH167" s="521" t="e">
        <f ca="1">+IF(AND(ISNUMBER(OFFSET('Sanitation Data'!$F$10,0,10*ROW('Sanitation Data'!F161))),'Data Summary'!CW167="Yes"),OFFSET('Sanitation Data'!$F$10,0,10*ROW('Sanitation Data'!F161)),NA())</f>
        <v>#N/A</v>
      </c>
      <c r="AI167" s="521" t="e">
        <f ca="1">+IF(AND(ISNUMBER(OFFSET('Sanitation Data'!$F$11,0,10*ROW('Sanitation Data'!F161))),'Data Summary'!CX167="Yes"),OFFSET('Sanitation Data'!$F$11,0,10*ROW('Sanitation Data'!F161)),NA())</f>
        <v>#N/A</v>
      </c>
      <c r="AJ167" s="521" t="e">
        <f ca="1">+IF(AND(ISNUMBER(OFFSET('Sanitation Data'!$F$12,0,10*ROW('Sanitation Data'!F161))),'Data Summary'!CY167="Yes"),OFFSET('Sanitation Data'!$F$12,0,10*ROW('Sanitation Data'!F161)),NA())</f>
        <v>#N/A</v>
      </c>
      <c r="AK167" s="521" t="e">
        <f ca="1">+IF(AND(ISNUMBER(OFFSET('Sanitation Data'!$G$4,0,10*ROW('Sanitation Data'!G161))),'Data Summary'!CZ167="Yes"),100-OFFSET('Sanitation Data'!$G$4,0,10*ROW('Sanitation Data'!G161)),NA())</f>
        <v>#N/A</v>
      </c>
      <c r="AL167" s="521" t="e">
        <f ca="1">+IF(AND(ISNUMBER(OFFSET('Sanitation Data'!$G$6,0,10*ROW('Sanitation Data'!G161))),'Data Summary'!DA167="Yes"),OFFSET('Sanitation Data'!$G$6,0,10*ROW('Sanitation Data'!G161)),NA())</f>
        <v>#N/A</v>
      </c>
      <c r="AM167" s="521" t="e">
        <f ca="1">+IF(AND(ISNUMBER(OFFSET('Sanitation Data'!$G$10,0,10*ROW('Sanitation Data'!G161))),'Data Summary'!DB167="Yes"),OFFSET('Sanitation Data'!$G$10,0,10*ROW('Sanitation Data'!G161)),NA())</f>
        <v>#N/A</v>
      </c>
      <c r="AN167" s="521" t="e">
        <f ca="1">+IF(AND(ISNUMBER(OFFSET('Sanitation Data'!$G$11,0,10*ROW('Sanitation Data'!G161))),'Data Summary'!DC167="Yes"),OFFSET('Sanitation Data'!$G$11,0,10*ROW('Sanitation Data'!G161)),NA())</f>
        <v>#N/A</v>
      </c>
      <c r="AO167" s="521" t="e">
        <f ca="1">+IF(AND(ISNUMBER(OFFSET('Sanitation Data'!$G$12,0,10*ROW('Sanitation Data'!G161))),'Data Summary'!DD167="Yes"),OFFSET('Sanitation Data'!$G$12,0,10*ROW('Sanitation Data'!G161)),NA())</f>
        <v>#N/A</v>
      </c>
      <c r="AP167" s="521" t="e">
        <f ca="1">+IF(AND(ISNUMBER(OFFSET('Sanitation Data'!$H$4,0,10*ROW('Sanitation Data'!H161))),'Data Summary'!DE167="Yes"),100-OFFSET('Sanitation Data'!$H$4,0,10*ROW('Sanitation Data'!H161)),NA())</f>
        <v>#N/A</v>
      </c>
      <c r="AQ167" s="521" t="e">
        <f ca="1">+IF(AND(ISNUMBER(OFFSET('Sanitation Data'!$H$6,0,10*ROW('Sanitation Data'!H161))),'Data Summary'!DF167="Yes"),OFFSET('Sanitation Data'!$H$6,0,10*ROW('Sanitation Data'!H161)),NA())</f>
        <v>#N/A</v>
      </c>
      <c r="AR167" s="521" t="e">
        <f ca="1">+IF(AND(ISNUMBER(OFFSET('Sanitation Data'!$H$10,0,10*ROW('Sanitation Data'!H161))),'Data Summary'!DG167="Yes"),OFFSET('Sanitation Data'!$H$10,0,10*ROW('Sanitation Data'!H161)),NA())</f>
        <v>#N/A</v>
      </c>
      <c r="AS167" s="521" t="e">
        <f ca="1">+IF(AND(ISNUMBER(OFFSET('Sanitation Data'!$H$11,0,10*ROW('Sanitation Data'!H161))),'Data Summary'!DH167="Yes"),OFFSET('Sanitation Data'!$H$11,0,10*ROW('Sanitation Data'!H161)),NA())</f>
        <v>#N/A</v>
      </c>
      <c r="AT167" s="521" t="e">
        <f ca="1">+IF(AND(ISNUMBER(OFFSET('Sanitation Data'!$H$12,0,10*ROW('Sanitation Data'!H161))),'Data Summary'!DI167="Yes"),OFFSET('Sanitation Data'!$H$12,0,10*ROW('Sanitation Data'!H161)),NA())</f>
        <v>#N/A</v>
      </c>
      <c r="AU167" s="521" t="e">
        <f ca="1">+IF(AND(ISNUMBER(OFFSET('Sanitation Data'!$I$4,0,10*ROW('Sanitation Data'!I161))),'Data Summary'!DJ167="Yes"),100-OFFSET('Sanitation Data'!$I$4,0,10*ROW('Sanitation Data'!I161)),NA())</f>
        <v>#N/A</v>
      </c>
      <c r="AV167" s="521" t="e">
        <f ca="1">+IF(AND(ISNUMBER(OFFSET('Sanitation Data'!$I$6,0,10*ROW('Sanitation Data'!I161))),'Data Summary'!DK167="Yes"),OFFSET('Sanitation Data'!$I$6,0,10*ROW('Sanitation Data'!I161)),NA())</f>
        <v>#N/A</v>
      </c>
      <c r="AW167" s="521" t="e">
        <f ca="1">+IF(AND(ISNUMBER(OFFSET('Sanitation Data'!$I$10,0,10*ROW('Sanitation Data'!I161))),'Data Summary'!DL167="Yes"),OFFSET('Sanitation Data'!$I$10,0,10*ROW('Sanitation Data'!I161)),NA())</f>
        <v>#N/A</v>
      </c>
      <c r="AX167" s="521" t="e">
        <f ca="1">+IF(AND(ISNUMBER(OFFSET('Sanitation Data'!$I$11,0,10*ROW('Sanitation Data'!I161))),'Data Summary'!DM167="Yes"),OFFSET('Sanitation Data'!$I$11,0,10*ROW('Sanitation Data'!I161)),NA())</f>
        <v>#N/A</v>
      </c>
      <c r="AY167" s="521" t="e">
        <f ca="1">+IF(AND(ISNUMBER(OFFSET('Sanitation Data'!$I$12,0,10*ROW('Sanitation Data'!I161))),'Data Summary'!DN167="Yes"),OFFSET('Sanitation Data'!$I$12,0,10*ROW('Sanitation Data'!I161)),NA())</f>
        <v>#N/A</v>
      </c>
      <c r="AZ167" s="522" t="e">
        <f ca="1">+IF(AND(ISNUMBER(OFFSET('Hygiene Data'!$D$5,0,10*ROW('Hygiene Data'!D161))),'Data Summary'!DO167="Yes"),OFFSET('Hygiene Data'!$D$5,0,10*ROW('Hygiene Data'!D161)),NA())</f>
        <v>#N/A</v>
      </c>
      <c r="BA167" s="522" t="e">
        <f ca="1">+IF(AND(ISNUMBER(OFFSET('Hygiene Data'!$D$7,0,10*ROW('Hygiene Data'!D161))),'Data Summary'!DP167="Yes"),OFFSET('Hygiene Data'!$D$7,0,10*ROW('Hygiene Data'!D161)),NA())</f>
        <v>#N/A</v>
      </c>
      <c r="BB167" s="522" t="e">
        <f ca="1">+IF(AND(ISNUMBER(OFFSET('Hygiene Data'!$D$9,0,10*ROW('Hygiene Data'!D161))),'Data Summary'!DQ167="Yes"),OFFSET('Hygiene Data'!$D$9,0,10*ROW('Hygiene Data'!D161)),NA())</f>
        <v>#N/A</v>
      </c>
      <c r="BC167" s="522" t="e">
        <f ca="1">+IF(AND(ISNUMBER(OFFSET('Hygiene Data'!$E$5,0,10*ROW('Hygiene Data'!E161))),'Data Summary'!DR167="Yes"),OFFSET('Hygiene Data'!$E$5,0,10*ROW('Hygiene Data'!E161)),NA())</f>
        <v>#N/A</v>
      </c>
      <c r="BD167" s="522" t="e">
        <f ca="1">+IF(AND(ISNUMBER(OFFSET('Hygiene Data'!$E$7,0,10*ROW('Hygiene Data'!E161))),'Data Summary'!DS167="Yes"),OFFSET('Hygiene Data'!$E$7,0,10*ROW('Hygiene Data'!E161)),NA())</f>
        <v>#N/A</v>
      </c>
      <c r="BE167" s="522" t="e">
        <f ca="1">+IF(AND(ISNUMBER(OFFSET('Hygiene Data'!$E$9,0,10*ROW('Hygiene Data'!E161))),'Data Summary'!DT167="Yes"),OFFSET('Hygiene Data'!$E$9,0,10*ROW('Hygiene Data'!E161)),NA())</f>
        <v>#N/A</v>
      </c>
      <c r="BF167" s="522" t="e">
        <f ca="1">+IF(AND(ISNUMBER(OFFSET('Hygiene Data'!$F$5,0,10*ROW('Hygiene Data'!F161))),'Data Summary'!DU167="Yes"),OFFSET('Hygiene Data'!$F$5,0,10*ROW('Hygiene Data'!F161)),NA())</f>
        <v>#N/A</v>
      </c>
      <c r="BG167" s="522" t="e">
        <f ca="1">+IF(AND(ISNUMBER(OFFSET('Hygiene Data'!$F$7,0,10*ROW('Hygiene Data'!F161))),'Data Summary'!DV167="Yes"),OFFSET('Hygiene Data'!$F$7,0,10*ROW('Hygiene Data'!F161)),NA())</f>
        <v>#N/A</v>
      </c>
      <c r="BH167" s="522" t="e">
        <f ca="1">+IF(AND(ISNUMBER(OFFSET('Hygiene Data'!$F$9,0,10*ROW('Hygiene Data'!F161))),'Data Summary'!DW167="Yes"),OFFSET('Hygiene Data'!$F$9,0,10*ROW('Hygiene Data'!F161)),NA())</f>
        <v>#N/A</v>
      </c>
      <c r="BI167" s="522" t="e">
        <f ca="1">+IF(AND(ISNUMBER(OFFSET('Hygiene Data'!$G$5,0,10*ROW('Hygiene Data'!G161))),'Data Summary'!DX167="Yes"),OFFSET('Hygiene Data'!$G$5,0,10*ROW('Hygiene Data'!G161)),NA())</f>
        <v>#N/A</v>
      </c>
      <c r="BJ167" s="522" t="e">
        <f ca="1">+IF(AND(ISNUMBER(OFFSET('Hygiene Data'!$G$7,0,10*ROW('Hygiene Data'!G161))),'Data Summary'!DY167="Yes"),OFFSET('Hygiene Data'!$G$7,0,10*ROW('Hygiene Data'!G161)),NA())</f>
        <v>#N/A</v>
      </c>
      <c r="BK167" s="522" t="e">
        <f ca="1">+IF(AND(ISNUMBER(OFFSET('Hygiene Data'!$G$9,0,10*ROW('Hygiene Data'!G161))),'Data Summary'!DZ167="Yes"),OFFSET('Hygiene Data'!$G$9,0,10*ROW('Hygiene Data'!G161)),NA())</f>
        <v>#N/A</v>
      </c>
      <c r="BL167" s="522" t="e">
        <f ca="1">+IF(AND(ISNUMBER(OFFSET('Hygiene Data'!$H$5,0,10*ROW('Hygiene Data'!H161))),'Data Summary'!EA167="Yes"),OFFSET('Hygiene Data'!$H$5,0,10*ROW('Hygiene Data'!H161)),NA())</f>
        <v>#N/A</v>
      </c>
      <c r="BM167" s="522" t="e">
        <f ca="1">+IF(AND(ISNUMBER(OFFSET('Hygiene Data'!$H$7,0,10*ROW('Hygiene Data'!H161))),'Data Summary'!EB167="Yes"),OFFSET('Hygiene Data'!$H$7,0,10*ROW('Hygiene Data'!H161)),NA())</f>
        <v>#N/A</v>
      </c>
      <c r="BN167" s="522" t="e">
        <f ca="1">+IF(AND(ISNUMBER(OFFSET('Hygiene Data'!$H$9,0,10*ROW('Hygiene Data'!H161))),'Data Summary'!EC167="Yes"),OFFSET('Hygiene Data'!$H$9,0,10*ROW('Hygiene Data'!H161)),NA())</f>
        <v>#N/A</v>
      </c>
      <c r="BO167" s="522" t="e">
        <f ca="1">+IF(AND(ISNUMBER(OFFSET('Hygiene Data'!$I$5,0,10*ROW('Hygiene Data'!I161))),'Data Summary'!ED167="Yes"),OFFSET('Hygiene Data'!$I$5,0,10*ROW('Hygiene Data'!I161)),NA())</f>
        <v>#N/A</v>
      </c>
      <c r="BP167" s="522" t="e">
        <f ca="1">+IF(AND(ISNUMBER(OFFSET('Hygiene Data'!$I$7,0,10*ROW('Hygiene Data'!I161))),'Data Summary'!EE167="Yes"),OFFSET('Hygiene Data'!$I$7,0,10*ROW('Hygiene Data'!I161)),NA())</f>
        <v>#N/A</v>
      </c>
      <c r="BQ167" s="522" t="e">
        <f ca="1">+IF(AND(ISNUMBER(OFFSET('Hygiene Data'!$I$9,0,10*ROW('Hygiene Data'!I161))),'Data Summary'!EF167="Yes"),OFFSET('Hygiene Data'!$I$9,0,10*ROW('Hygiene Data'!I161)),NA())</f>
        <v>#N/A</v>
      </c>
    </row>
    <row r="168" spans="1:69" x14ac:dyDescent="0.25">
      <c r="A168" s="518" t="e">
        <f ca="1">+RIGHT('Data Summary'!A168,LEN('Data Summary'!A168)-9)</f>
        <v>#VALUE!</v>
      </c>
      <c r="B168" s="492" t="str">
        <f ca="1">+IF(ISTEXT('Data Summary'!B168),'Data Summary'!B168,"")</f>
        <v/>
      </c>
      <c r="C168" s="519" t="e">
        <f ca="1">+VALUE('Data Summary'!C168)</f>
        <v>#VALUE!</v>
      </c>
      <c r="D168" s="520" t="e">
        <f ca="1">+IF(AND(ISNUMBER(OFFSET('Water Data'!$D$4,0,10*ROW('Water Data'!D162))),'Data Summary'!BS168="Yes"),100-OFFSET('Water Data'!$D$4,0,10*ROW('Water Data'!D162)),NA())</f>
        <v>#N/A</v>
      </c>
      <c r="E168" s="520" t="e">
        <f ca="1">+IF(AND(ISNUMBER(OFFSET('Water Data'!$D$6,0,10*ROW('Water Data'!D162))),'Data Summary'!BT168="Yes"),OFFSET('Water Data'!$D$6,0,10*ROW('Water Data'!D162)),NA())</f>
        <v>#N/A</v>
      </c>
      <c r="F168" s="520" t="e">
        <f ca="1">+IF(AND(ISNUMBER(OFFSET('Water Data'!$D$9,0,10*ROW('Water Data'!D162))),'Data Summary'!BU168="Yes"),OFFSET('Water Data'!$D$9,0,10*ROW('Water Data'!D162)),NA())</f>
        <v>#N/A</v>
      </c>
      <c r="G168" s="520" t="e">
        <f ca="1">+IF(AND(ISNUMBER(OFFSET('Water Data'!$E$4,0,10*ROW('Water Data'!E162))),'Data Summary'!BV168="Yes"),100-OFFSET('Water Data'!$E$4,0,10*ROW('Water Data'!E162)),NA())</f>
        <v>#N/A</v>
      </c>
      <c r="H168" s="520" t="e">
        <f ca="1">+IF(AND(ISNUMBER(OFFSET('Water Data'!$E$6,0,10*ROW('Water Data'!E162))),'Data Summary'!BW168="Yes"),OFFSET('Water Data'!$E$6,0,10*ROW('Water Data'!E162)),NA())</f>
        <v>#N/A</v>
      </c>
      <c r="I168" s="520" t="e">
        <f ca="1">+IF(AND(ISNUMBER(OFFSET('Water Data'!$E$9,0,10*ROW('Water Data'!E162))),'Data Summary'!BX168="Yes"),OFFSET('Water Data'!$E$9,0,10*ROW('Water Data'!E162)),NA())</f>
        <v>#N/A</v>
      </c>
      <c r="J168" s="520" t="e">
        <f ca="1">+IF(AND(ISNUMBER(OFFSET('Water Data'!$F$4,0,10*ROW('Water Data'!F162))),'Data Summary'!BY168="Yes"),100-OFFSET('Water Data'!$F$4,0,10*ROW('Water Data'!F162)),NA())</f>
        <v>#N/A</v>
      </c>
      <c r="K168" s="520" t="e">
        <f ca="1">+IF(AND(ISNUMBER(OFFSET('Water Data'!$F$6,0,10*ROW('Water Data'!F162))),'Data Summary'!BZ168="Yes"),OFFSET('Water Data'!$F$6,0,10*ROW('Water Data'!F162)),NA())</f>
        <v>#N/A</v>
      </c>
      <c r="L168" s="520" t="e">
        <f ca="1">+IF(AND(ISNUMBER(OFFSET('Water Data'!$F$9,0,10*ROW('Water Data'!F162))),'Data Summary'!CA168="Yes"),OFFSET('Water Data'!$F$9,0,10*ROW('Water Data'!F162)),NA())</f>
        <v>#N/A</v>
      </c>
      <c r="M168" s="520" t="e">
        <f ca="1">+IF(AND(ISNUMBER(OFFSET('Water Data'!$G$4,0,10*ROW('Water Data'!G162))),'Data Summary'!CB168="Yes"),100-OFFSET('Water Data'!$G$4,0,10*ROW('Water Data'!G162)),NA())</f>
        <v>#N/A</v>
      </c>
      <c r="N168" s="520" t="e">
        <f ca="1">+IF(AND(ISNUMBER(OFFSET('Water Data'!$G$6,0,10*ROW('Water Data'!G162))),'Data Summary'!CC168="Yes"),OFFSET('Water Data'!$G$6,0,10*ROW('Water Data'!G162)),NA())</f>
        <v>#N/A</v>
      </c>
      <c r="O168" s="520" t="e">
        <f ca="1">+IF(AND(ISNUMBER(OFFSET('Water Data'!$G$9,0,10*ROW('Water Data'!G162))),'Data Summary'!CD168="Yes"),OFFSET('Water Data'!$G$9,0,10*ROW('Water Data'!G162)),NA())</f>
        <v>#N/A</v>
      </c>
      <c r="P168" s="520" t="e">
        <f ca="1">+IF(AND(ISNUMBER(OFFSET('Water Data'!$H$4,0,10*ROW('Water Data'!H162))),'Data Summary'!CE168="Yes"),100-OFFSET('Water Data'!$H$4,0,10*ROW('Water Data'!H162)),NA())</f>
        <v>#N/A</v>
      </c>
      <c r="Q168" s="520" t="e">
        <f ca="1">+IF(AND(ISNUMBER(OFFSET('Water Data'!$H$6,0,10*ROW('Water Data'!H162))),'Data Summary'!CF168="Yes"),OFFSET('Water Data'!$H$6,0,10*ROW('Water Data'!H162)),NA())</f>
        <v>#N/A</v>
      </c>
      <c r="R168" s="520" t="e">
        <f ca="1">+IF(AND(ISNUMBER(OFFSET('Water Data'!$H$9,0,10*ROW('Water Data'!H162))),'Data Summary'!CG168="Yes"),OFFSET('Water Data'!$H$9,0,10*ROW('Water Data'!H162)),NA())</f>
        <v>#N/A</v>
      </c>
      <c r="S168" s="520" t="e">
        <f ca="1">+IF(AND(ISNUMBER(OFFSET('Water Data'!$I$4,0,10*ROW('Water Data'!I162))),'Data Summary'!CH168="Yes"),100-OFFSET('Water Data'!$I$4,0,10*ROW('Water Data'!I162)),NA())</f>
        <v>#N/A</v>
      </c>
      <c r="T168" s="520" t="e">
        <f ca="1">+IF(AND(ISNUMBER(OFFSET('Water Data'!$I$6,0,10*ROW('Water Data'!I162))),'Data Summary'!CI168="Yes"),OFFSET('Water Data'!$I$6,0,10*ROW('Water Data'!I162)),NA())</f>
        <v>#N/A</v>
      </c>
      <c r="U168" s="520" t="e">
        <f ca="1">+IF(AND(ISNUMBER(OFFSET('Water Data'!$I$9,0,10*ROW('Water Data'!I162))),'Data Summary'!CJ168="Yes"),OFFSET('Water Data'!$I$9,0,10*ROW('Water Data'!I162)),NA())</f>
        <v>#N/A</v>
      </c>
      <c r="V168" s="521" t="e">
        <f ca="1">+IF(AND(ISNUMBER(OFFSET('Sanitation Data'!$D$4,0,10*ROW('Sanitation Data'!D162))),'Data Summary'!CK168="Yes"),100-OFFSET('Sanitation Data'!$D$4,0,10*ROW('Sanitation Data'!D162)),NA())</f>
        <v>#N/A</v>
      </c>
      <c r="W168" s="521" t="e">
        <f ca="1">+IF(AND(ISNUMBER(OFFSET('Sanitation Data'!$D$6,0,10*ROW('Sanitation Data'!D162))),'Data Summary'!CL168="Yes"),OFFSET('Sanitation Data'!$D$6,0,10*ROW('Sanitation Data'!D162)),NA())</f>
        <v>#N/A</v>
      </c>
      <c r="X168" s="521" t="e">
        <f ca="1">+IF(AND(ISNUMBER(OFFSET('Sanitation Data'!$D$10,0,10*ROW('Sanitation Data'!D162))),'Data Summary'!CM168="Yes"),OFFSET('Sanitation Data'!$D$10,0,10*ROW('Sanitation Data'!D162)),NA())</f>
        <v>#N/A</v>
      </c>
      <c r="Y168" s="521" t="e">
        <f ca="1">+IF(AND(ISNUMBER(OFFSET('Sanitation Data'!$D$11,0,10*ROW('Sanitation Data'!D162))),'Data Summary'!CN168="Yes"),OFFSET('Sanitation Data'!$D$11,0,10*ROW('Sanitation Data'!D162)),NA())</f>
        <v>#N/A</v>
      </c>
      <c r="Z168" s="521" t="e">
        <f ca="1">+IF(AND(ISNUMBER(OFFSET('Sanitation Data'!$D$12,0,10*ROW('Sanitation Data'!D162))),'Data Summary'!CO168="Yes"),OFFSET('Sanitation Data'!$D$12,0,10*ROW('Sanitation Data'!D162)),NA())</f>
        <v>#N/A</v>
      </c>
      <c r="AA168" s="521" t="e">
        <f ca="1">+IF(AND(ISNUMBER(OFFSET('Sanitation Data'!$E$4,0,10*ROW('Sanitation Data'!E162))),'Data Summary'!CP168="Yes"),100-OFFSET('Sanitation Data'!$E$4,0,10*ROW('Sanitation Data'!E162)),NA())</f>
        <v>#N/A</v>
      </c>
      <c r="AB168" s="521" t="e">
        <f ca="1">+IF(AND(ISNUMBER(OFFSET('Sanitation Data'!$E$6,0,10*ROW('Sanitation Data'!E162))),'Data Summary'!CQ168="Yes"),OFFSET('Sanitation Data'!$E$6,0,10*ROW('Sanitation Data'!E162)),NA())</f>
        <v>#N/A</v>
      </c>
      <c r="AC168" s="521" t="e">
        <f ca="1">+IF(AND(ISNUMBER(OFFSET('Sanitation Data'!$E$10,0,10*ROW('Sanitation Data'!E162))),'Data Summary'!CR168="Yes"),OFFSET('Sanitation Data'!$E$10,0,10*ROW('Sanitation Data'!E162)),NA())</f>
        <v>#N/A</v>
      </c>
      <c r="AD168" s="521" t="e">
        <f ca="1">+IF(AND(ISNUMBER(OFFSET('Sanitation Data'!$E$11,0,10*ROW('Sanitation Data'!E162))),'Data Summary'!CS168="Yes"),OFFSET('Sanitation Data'!$E$11,0,10*ROW('Sanitation Data'!E162)),NA())</f>
        <v>#N/A</v>
      </c>
      <c r="AE168" s="521" t="e">
        <f ca="1">+IF(AND(ISNUMBER(OFFSET('Sanitation Data'!$E$12,0,10*ROW('Sanitation Data'!E162))),'Data Summary'!CT168="Yes"),OFFSET('Sanitation Data'!$E$12,0,10*ROW('Sanitation Data'!E162)),NA())</f>
        <v>#N/A</v>
      </c>
      <c r="AF168" s="521" t="e">
        <f ca="1">+IF(AND(ISNUMBER(OFFSET('Sanitation Data'!$F$4,0,10*ROW('Sanitation Data'!F162))),'Data Summary'!CU168="Yes"),100-OFFSET('Sanitation Data'!$F$4,0,10*ROW('Sanitation Data'!F162)),NA())</f>
        <v>#N/A</v>
      </c>
      <c r="AG168" s="521" t="e">
        <f ca="1">+IF(AND(ISNUMBER(OFFSET('Sanitation Data'!$F$6,0,10*ROW('Sanitation Data'!F162))),'Data Summary'!CV168="Yes"),OFFSET('Sanitation Data'!$F$6,0,10*ROW('Sanitation Data'!F162)),NA())</f>
        <v>#N/A</v>
      </c>
      <c r="AH168" s="521" t="e">
        <f ca="1">+IF(AND(ISNUMBER(OFFSET('Sanitation Data'!$F$10,0,10*ROW('Sanitation Data'!F162))),'Data Summary'!CW168="Yes"),OFFSET('Sanitation Data'!$F$10,0,10*ROW('Sanitation Data'!F162)),NA())</f>
        <v>#N/A</v>
      </c>
      <c r="AI168" s="521" t="e">
        <f ca="1">+IF(AND(ISNUMBER(OFFSET('Sanitation Data'!$F$11,0,10*ROW('Sanitation Data'!F162))),'Data Summary'!CX168="Yes"),OFFSET('Sanitation Data'!$F$11,0,10*ROW('Sanitation Data'!F162)),NA())</f>
        <v>#N/A</v>
      </c>
      <c r="AJ168" s="521" t="e">
        <f ca="1">+IF(AND(ISNUMBER(OFFSET('Sanitation Data'!$F$12,0,10*ROW('Sanitation Data'!F162))),'Data Summary'!CY168="Yes"),OFFSET('Sanitation Data'!$F$12,0,10*ROW('Sanitation Data'!F162)),NA())</f>
        <v>#N/A</v>
      </c>
      <c r="AK168" s="521" t="e">
        <f ca="1">+IF(AND(ISNUMBER(OFFSET('Sanitation Data'!$G$4,0,10*ROW('Sanitation Data'!G162))),'Data Summary'!CZ168="Yes"),100-OFFSET('Sanitation Data'!$G$4,0,10*ROW('Sanitation Data'!G162)),NA())</f>
        <v>#N/A</v>
      </c>
      <c r="AL168" s="521" t="e">
        <f ca="1">+IF(AND(ISNUMBER(OFFSET('Sanitation Data'!$G$6,0,10*ROW('Sanitation Data'!G162))),'Data Summary'!DA168="Yes"),OFFSET('Sanitation Data'!$G$6,0,10*ROW('Sanitation Data'!G162)),NA())</f>
        <v>#N/A</v>
      </c>
      <c r="AM168" s="521" t="e">
        <f ca="1">+IF(AND(ISNUMBER(OFFSET('Sanitation Data'!$G$10,0,10*ROW('Sanitation Data'!G162))),'Data Summary'!DB168="Yes"),OFFSET('Sanitation Data'!$G$10,0,10*ROW('Sanitation Data'!G162)),NA())</f>
        <v>#N/A</v>
      </c>
      <c r="AN168" s="521" t="e">
        <f ca="1">+IF(AND(ISNUMBER(OFFSET('Sanitation Data'!$G$11,0,10*ROW('Sanitation Data'!G162))),'Data Summary'!DC168="Yes"),OFFSET('Sanitation Data'!$G$11,0,10*ROW('Sanitation Data'!G162)),NA())</f>
        <v>#N/A</v>
      </c>
      <c r="AO168" s="521" t="e">
        <f ca="1">+IF(AND(ISNUMBER(OFFSET('Sanitation Data'!$G$12,0,10*ROW('Sanitation Data'!G162))),'Data Summary'!DD168="Yes"),OFFSET('Sanitation Data'!$G$12,0,10*ROW('Sanitation Data'!G162)),NA())</f>
        <v>#N/A</v>
      </c>
      <c r="AP168" s="521" t="e">
        <f ca="1">+IF(AND(ISNUMBER(OFFSET('Sanitation Data'!$H$4,0,10*ROW('Sanitation Data'!H162))),'Data Summary'!DE168="Yes"),100-OFFSET('Sanitation Data'!$H$4,0,10*ROW('Sanitation Data'!H162)),NA())</f>
        <v>#N/A</v>
      </c>
      <c r="AQ168" s="521" t="e">
        <f ca="1">+IF(AND(ISNUMBER(OFFSET('Sanitation Data'!$H$6,0,10*ROW('Sanitation Data'!H162))),'Data Summary'!DF168="Yes"),OFFSET('Sanitation Data'!$H$6,0,10*ROW('Sanitation Data'!H162)),NA())</f>
        <v>#N/A</v>
      </c>
      <c r="AR168" s="521" t="e">
        <f ca="1">+IF(AND(ISNUMBER(OFFSET('Sanitation Data'!$H$10,0,10*ROW('Sanitation Data'!H162))),'Data Summary'!DG168="Yes"),OFFSET('Sanitation Data'!$H$10,0,10*ROW('Sanitation Data'!H162)),NA())</f>
        <v>#N/A</v>
      </c>
      <c r="AS168" s="521" t="e">
        <f ca="1">+IF(AND(ISNUMBER(OFFSET('Sanitation Data'!$H$11,0,10*ROW('Sanitation Data'!H162))),'Data Summary'!DH168="Yes"),OFFSET('Sanitation Data'!$H$11,0,10*ROW('Sanitation Data'!H162)),NA())</f>
        <v>#N/A</v>
      </c>
      <c r="AT168" s="521" t="e">
        <f ca="1">+IF(AND(ISNUMBER(OFFSET('Sanitation Data'!$H$12,0,10*ROW('Sanitation Data'!H162))),'Data Summary'!DI168="Yes"),OFFSET('Sanitation Data'!$H$12,0,10*ROW('Sanitation Data'!H162)),NA())</f>
        <v>#N/A</v>
      </c>
      <c r="AU168" s="521" t="e">
        <f ca="1">+IF(AND(ISNUMBER(OFFSET('Sanitation Data'!$I$4,0,10*ROW('Sanitation Data'!I162))),'Data Summary'!DJ168="Yes"),100-OFFSET('Sanitation Data'!$I$4,0,10*ROW('Sanitation Data'!I162)),NA())</f>
        <v>#N/A</v>
      </c>
      <c r="AV168" s="521" t="e">
        <f ca="1">+IF(AND(ISNUMBER(OFFSET('Sanitation Data'!$I$6,0,10*ROW('Sanitation Data'!I162))),'Data Summary'!DK168="Yes"),OFFSET('Sanitation Data'!$I$6,0,10*ROW('Sanitation Data'!I162)),NA())</f>
        <v>#N/A</v>
      </c>
      <c r="AW168" s="521" t="e">
        <f ca="1">+IF(AND(ISNUMBER(OFFSET('Sanitation Data'!$I$10,0,10*ROW('Sanitation Data'!I162))),'Data Summary'!DL168="Yes"),OFFSET('Sanitation Data'!$I$10,0,10*ROW('Sanitation Data'!I162)),NA())</f>
        <v>#N/A</v>
      </c>
      <c r="AX168" s="521" t="e">
        <f ca="1">+IF(AND(ISNUMBER(OFFSET('Sanitation Data'!$I$11,0,10*ROW('Sanitation Data'!I162))),'Data Summary'!DM168="Yes"),OFFSET('Sanitation Data'!$I$11,0,10*ROW('Sanitation Data'!I162)),NA())</f>
        <v>#N/A</v>
      </c>
      <c r="AY168" s="521" t="e">
        <f ca="1">+IF(AND(ISNUMBER(OFFSET('Sanitation Data'!$I$12,0,10*ROW('Sanitation Data'!I162))),'Data Summary'!DN168="Yes"),OFFSET('Sanitation Data'!$I$12,0,10*ROW('Sanitation Data'!I162)),NA())</f>
        <v>#N/A</v>
      </c>
      <c r="AZ168" s="522" t="e">
        <f ca="1">+IF(AND(ISNUMBER(OFFSET('Hygiene Data'!$D$5,0,10*ROW('Hygiene Data'!D162))),'Data Summary'!DO168="Yes"),OFFSET('Hygiene Data'!$D$5,0,10*ROW('Hygiene Data'!D162)),NA())</f>
        <v>#N/A</v>
      </c>
      <c r="BA168" s="522" t="e">
        <f ca="1">+IF(AND(ISNUMBER(OFFSET('Hygiene Data'!$D$7,0,10*ROW('Hygiene Data'!D162))),'Data Summary'!DP168="Yes"),OFFSET('Hygiene Data'!$D$7,0,10*ROW('Hygiene Data'!D162)),NA())</f>
        <v>#N/A</v>
      </c>
      <c r="BB168" s="522" t="e">
        <f ca="1">+IF(AND(ISNUMBER(OFFSET('Hygiene Data'!$D$9,0,10*ROW('Hygiene Data'!D162))),'Data Summary'!DQ168="Yes"),OFFSET('Hygiene Data'!$D$9,0,10*ROW('Hygiene Data'!D162)),NA())</f>
        <v>#N/A</v>
      </c>
      <c r="BC168" s="522" t="e">
        <f ca="1">+IF(AND(ISNUMBER(OFFSET('Hygiene Data'!$E$5,0,10*ROW('Hygiene Data'!E162))),'Data Summary'!DR168="Yes"),OFFSET('Hygiene Data'!$E$5,0,10*ROW('Hygiene Data'!E162)),NA())</f>
        <v>#N/A</v>
      </c>
      <c r="BD168" s="522" t="e">
        <f ca="1">+IF(AND(ISNUMBER(OFFSET('Hygiene Data'!$E$7,0,10*ROW('Hygiene Data'!E162))),'Data Summary'!DS168="Yes"),OFFSET('Hygiene Data'!$E$7,0,10*ROW('Hygiene Data'!E162)),NA())</f>
        <v>#N/A</v>
      </c>
      <c r="BE168" s="522" t="e">
        <f ca="1">+IF(AND(ISNUMBER(OFFSET('Hygiene Data'!$E$9,0,10*ROW('Hygiene Data'!E162))),'Data Summary'!DT168="Yes"),OFFSET('Hygiene Data'!$E$9,0,10*ROW('Hygiene Data'!E162)),NA())</f>
        <v>#N/A</v>
      </c>
      <c r="BF168" s="522" t="e">
        <f ca="1">+IF(AND(ISNUMBER(OFFSET('Hygiene Data'!$F$5,0,10*ROW('Hygiene Data'!F162))),'Data Summary'!DU168="Yes"),OFFSET('Hygiene Data'!$F$5,0,10*ROW('Hygiene Data'!F162)),NA())</f>
        <v>#N/A</v>
      </c>
      <c r="BG168" s="522" t="e">
        <f ca="1">+IF(AND(ISNUMBER(OFFSET('Hygiene Data'!$F$7,0,10*ROW('Hygiene Data'!F162))),'Data Summary'!DV168="Yes"),OFFSET('Hygiene Data'!$F$7,0,10*ROW('Hygiene Data'!F162)),NA())</f>
        <v>#N/A</v>
      </c>
      <c r="BH168" s="522" t="e">
        <f ca="1">+IF(AND(ISNUMBER(OFFSET('Hygiene Data'!$F$9,0,10*ROW('Hygiene Data'!F162))),'Data Summary'!DW168="Yes"),OFFSET('Hygiene Data'!$F$9,0,10*ROW('Hygiene Data'!F162)),NA())</f>
        <v>#N/A</v>
      </c>
      <c r="BI168" s="522" t="e">
        <f ca="1">+IF(AND(ISNUMBER(OFFSET('Hygiene Data'!$G$5,0,10*ROW('Hygiene Data'!G162))),'Data Summary'!DX168="Yes"),OFFSET('Hygiene Data'!$G$5,0,10*ROW('Hygiene Data'!G162)),NA())</f>
        <v>#N/A</v>
      </c>
      <c r="BJ168" s="522" t="e">
        <f ca="1">+IF(AND(ISNUMBER(OFFSET('Hygiene Data'!$G$7,0,10*ROW('Hygiene Data'!G162))),'Data Summary'!DY168="Yes"),OFFSET('Hygiene Data'!$G$7,0,10*ROW('Hygiene Data'!G162)),NA())</f>
        <v>#N/A</v>
      </c>
      <c r="BK168" s="522" t="e">
        <f ca="1">+IF(AND(ISNUMBER(OFFSET('Hygiene Data'!$G$9,0,10*ROW('Hygiene Data'!G162))),'Data Summary'!DZ168="Yes"),OFFSET('Hygiene Data'!$G$9,0,10*ROW('Hygiene Data'!G162)),NA())</f>
        <v>#N/A</v>
      </c>
      <c r="BL168" s="522" t="e">
        <f ca="1">+IF(AND(ISNUMBER(OFFSET('Hygiene Data'!$H$5,0,10*ROW('Hygiene Data'!H162))),'Data Summary'!EA168="Yes"),OFFSET('Hygiene Data'!$H$5,0,10*ROW('Hygiene Data'!H162)),NA())</f>
        <v>#N/A</v>
      </c>
      <c r="BM168" s="522" t="e">
        <f ca="1">+IF(AND(ISNUMBER(OFFSET('Hygiene Data'!$H$7,0,10*ROW('Hygiene Data'!H162))),'Data Summary'!EB168="Yes"),OFFSET('Hygiene Data'!$H$7,0,10*ROW('Hygiene Data'!H162)),NA())</f>
        <v>#N/A</v>
      </c>
      <c r="BN168" s="522" t="e">
        <f ca="1">+IF(AND(ISNUMBER(OFFSET('Hygiene Data'!$H$9,0,10*ROW('Hygiene Data'!H162))),'Data Summary'!EC168="Yes"),OFFSET('Hygiene Data'!$H$9,0,10*ROW('Hygiene Data'!H162)),NA())</f>
        <v>#N/A</v>
      </c>
      <c r="BO168" s="522" t="e">
        <f ca="1">+IF(AND(ISNUMBER(OFFSET('Hygiene Data'!$I$5,0,10*ROW('Hygiene Data'!I162))),'Data Summary'!ED168="Yes"),OFFSET('Hygiene Data'!$I$5,0,10*ROW('Hygiene Data'!I162)),NA())</f>
        <v>#N/A</v>
      </c>
      <c r="BP168" s="522" t="e">
        <f ca="1">+IF(AND(ISNUMBER(OFFSET('Hygiene Data'!$I$7,0,10*ROW('Hygiene Data'!I162))),'Data Summary'!EE168="Yes"),OFFSET('Hygiene Data'!$I$7,0,10*ROW('Hygiene Data'!I162)),NA())</f>
        <v>#N/A</v>
      </c>
      <c r="BQ168" s="522" t="e">
        <f ca="1">+IF(AND(ISNUMBER(OFFSET('Hygiene Data'!$I$9,0,10*ROW('Hygiene Data'!I162))),'Data Summary'!EF168="Yes"),OFFSET('Hygiene Data'!$I$9,0,10*ROW('Hygiene Data'!I162)),NA())</f>
        <v>#N/A</v>
      </c>
    </row>
    <row r="169" spans="1:69" x14ac:dyDescent="0.25">
      <c r="A169" s="518" t="e">
        <f ca="1">+RIGHT('Data Summary'!A169,LEN('Data Summary'!A169)-9)</f>
        <v>#VALUE!</v>
      </c>
      <c r="B169" s="492" t="str">
        <f ca="1">+IF(ISTEXT('Data Summary'!B169),'Data Summary'!B169,"")</f>
        <v/>
      </c>
      <c r="C169" s="519" t="e">
        <f ca="1">+VALUE('Data Summary'!C169)</f>
        <v>#VALUE!</v>
      </c>
      <c r="D169" s="520" t="e">
        <f ca="1">+IF(AND(ISNUMBER(OFFSET('Water Data'!$D$4,0,10*ROW('Water Data'!D163))),'Data Summary'!BS169="Yes"),100-OFFSET('Water Data'!$D$4,0,10*ROW('Water Data'!D163)),NA())</f>
        <v>#N/A</v>
      </c>
      <c r="E169" s="520" t="e">
        <f ca="1">+IF(AND(ISNUMBER(OFFSET('Water Data'!$D$6,0,10*ROW('Water Data'!D163))),'Data Summary'!BT169="Yes"),OFFSET('Water Data'!$D$6,0,10*ROW('Water Data'!D163)),NA())</f>
        <v>#N/A</v>
      </c>
      <c r="F169" s="520" t="e">
        <f ca="1">+IF(AND(ISNUMBER(OFFSET('Water Data'!$D$9,0,10*ROW('Water Data'!D163))),'Data Summary'!BU169="Yes"),OFFSET('Water Data'!$D$9,0,10*ROW('Water Data'!D163)),NA())</f>
        <v>#N/A</v>
      </c>
      <c r="G169" s="520" t="e">
        <f ca="1">+IF(AND(ISNUMBER(OFFSET('Water Data'!$E$4,0,10*ROW('Water Data'!E163))),'Data Summary'!BV169="Yes"),100-OFFSET('Water Data'!$E$4,0,10*ROW('Water Data'!E163)),NA())</f>
        <v>#N/A</v>
      </c>
      <c r="H169" s="520" t="e">
        <f ca="1">+IF(AND(ISNUMBER(OFFSET('Water Data'!$E$6,0,10*ROW('Water Data'!E163))),'Data Summary'!BW169="Yes"),OFFSET('Water Data'!$E$6,0,10*ROW('Water Data'!E163)),NA())</f>
        <v>#N/A</v>
      </c>
      <c r="I169" s="520" t="e">
        <f ca="1">+IF(AND(ISNUMBER(OFFSET('Water Data'!$E$9,0,10*ROW('Water Data'!E163))),'Data Summary'!BX169="Yes"),OFFSET('Water Data'!$E$9,0,10*ROW('Water Data'!E163)),NA())</f>
        <v>#N/A</v>
      </c>
      <c r="J169" s="520" t="e">
        <f ca="1">+IF(AND(ISNUMBER(OFFSET('Water Data'!$F$4,0,10*ROW('Water Data'!F163))),'Data Summary'!BY169="Yes"),100-OFFSET('Water Data'!$F$4,0,10*ROW('Water Data'!F163)),NA())</f>
        <v>#N/A</v>
      </c>
      <c r="K169" s="520" t="e">
        <f ca="1">+IF(AND(ISNUMBER(OFFSET('Water Data'!$F$6,0,10*ROW('Water Data'!F163))),'Data Summary'!BZ169="Yes"),OFFSET('Water Data'!$F$6,0,10*ROW('Water Data'!F163)),NA())</f>
        <v>#N/A</v>
      </c>
      <c r="L169" s="520" t="e">
        <f ca="1">+IF(AND(ISNUMBER(OFFSET('Water Data'!$F$9,0,10*ROW('Water Data'!F163))),'Data Summary'!CA169="Yes"),OFFSET('Water Data'!$F$9,0,10*ROW('Water Data'!F163)),NA())</f>
        <v>#N/A</v>
      </c>
      <c r="M169" s="520" t="e">
        <f ca="1">+IF(AND(ISNUMBER(OFFSET('Water Data'!$G$4,0,10*ROW('Water Data'!G163))),'Data Summary'!CB169="Yes"),100-OFFSET('Water Data'!$G$4,0,10*ROW('Water Data'!G163)),NA())</f>
        <v>#N/A</v>
      </c>
      <c r="N169" s="520" t="e">
        <f ca="1">+IF(AND(ISNUMBER(OFFSET('Water Data'!$G$6,0,10*ROW('Water Data'!G163))),'Data Summary'!CC169="Yes"),OFFSET('Water Data'!$G$6,0,10*ROW('Water Data'!G163)),NA())</f>
        <v>#N/A</v>
      </c>
      <c r="O169" s="520" t="e">
        <f ca="1">+IF(AND(ISNUMBER(OFFSET('Water Data'!$G$9,0,10*ROW('Water Data'!G163))),'Data Summary'!CD169="Yes"),OFFSET('Water Data'!$G$9,0,10*ROW('Water Data'!G163)),NA())</f>
        <v>#N/A</v>
      </c>
      <c r="P169" s="520" t="e">
        <f ca="1">+IF(AND(ISNUMBER(OFFSET('Water Data'!$H$4,0,10*ROW('Water Data'!H163))),'Data Summary'!CE169="Yes"),100-OFFSET('Water Data'!$H$4,0,10*ROW('Water Data'!H163)),NA())</f>
        <v>#N/A</v>
      </c>
      <c r="Q169" s="520" t="e">
        <f ca="1">+IF(AND(ISNUMBER(OFFSET('Water Data'!$H$6,0,10*ROW('Water Data'!H163))),'Data Summary'!CF169="Yes"),OFFSET('Water Data'!$H$6,0,10*ROW('Water Data'!H163)),NA())</f>
        <v>#N/A</v>
      </c>
      <c r="R169" s="520" t="e">
        <f ca="1">+IF(AND(ISNUMBER(OFFSET('Water Data'!$H$9,0,10*ROW('Water Data'!H163))),'Data Summary'!CG169="Yes"),OFFSET('Water Data'!$H$9,0,10*ROW('Water Data'!H163)),NA())</f>
        <v>#N/A</v>
      </c>
      <c r="S169" s="520" t="e">
        <f ca="1">+IF(AND(ISNUMBER(OFFSET('Water Data'!$I$4,0,10*ROW('Water Data'!I163))),'Data Summary'!CH169="Yes"),100-OFFSET('Water Data'!$I$4,0,10*ROW('Water Data'!I163)),NA())</f>
        <v>#N/A</v>
      </c>
      <c r="T169" s="520" t="e">
        <f ca="1">+IF(AND(ISNUMBER(OFFSET('Water Data'!$I$6,0,10*ROW('Water Data'!I163))),'Data Summary'!CI169="Yes"),OFFSET('Water Data'!$I$6,0,10*ROW('Water Data'!I163)),NA())</f>
        <v>#N/A</v>
      </c>
      <c r="U169" s="520" t="e">
        <f ca="1">+IF(AND(ISNUMBER(OFFSET('Water Data'!$I$9,0,10*ROW('Water Data'!I163))),'Data Summary'!CJ169="Yes"),OFFSET('Water Data'!$I$9,0,10*ROW('Water Data'!I163)),NA())</f>
        <v>#N/A</v>
      </c>
      <c r="V169" s="521" t="e">
        <f ca="1">+IF(AND(ISNUMBER(OFFSET('Sanitation Data'!$D$4,0,10*ROW('Sanitation Data'!D163))),'Data Summary'!CK169="Yes"),100-OFFSET('Sanitation Data'!$D$4,0,10*ROW('Sanitation Data'!D163)),NA())</f>
        <v>#N/A</v>
      </c>
      <c r="W169" s="521" t="e">
        <f ca="1">+IF(AND(ISNUMBER(OFFSET('Sanitation Data'!$D$6,0,10*ROW('Sanitation Data'!D163))),'Data Summary'!CL169="Yes"),OFFSET('Sanitation Data'!$D$6,0,10*ROW('Sanitation Data'!D163)),NA())</f>
        <v>#N/A</v>
      </c>
      <c r="X169" s="521" t="e">
        <f ca="1">+IF(AND(ISNUMBER(OFFSET('Sanitation Data'!$D$10,0,10*ROW('Sanitation Data'!D163))),'Data Summary'!CM169="Yes"),OFFSET('Sanitation Data'!$D$10,0,10*ROW('Sanitation Data'!D163)),NA())</f>
        <v>#N/A</v>
      </c>
      <c r="Y169" s="521" t="e">
        <f ca="1">+IF(AND(ISNUMBER(OFFSET('Sanitation Data'!$D$11,0,10*ROW('Sanitation Data'!D163))),'Data Summary'!CN169="Yes"),OFFSET('Sanitation Data'!$D$11,0,10*ROW('Sanitation Data'!D163)),NA())</f>
        <v>#N/A</v>
      </c>
      <c r="Z169" s="521" t="e">
        <f ca="1">+IF(AND(ISNUMBER(OFFSET('Sanitation Data'!$D$12,0,10*ROW('Sanitation Data'!D163))),'Data Summary'!CO169="Yes"),OFFSET('Sanitation Data'!$D$12,0,10*ROW('Sanitation Data'!D163)),NA())</f>
        <v>#N/A</v>
      </c>
      <c r="AA169" s="521" t="e">
        <f ca="1">+IF(AND(ISNUMBER(OFFSET('Sanitation Data'!$E$4,0,10*ROW('Sanitation Data'!E163))),'Data Summary'!CP169="Yes"),100-OFFSET('Sanitation Data'!$E$4,0,10*ROW('Sanitation Data'!E163)),NA())</f>
        <v>#N/A</v>
      </c>
      <c r="AB169" s="521" t="e">
        <f ca="1">+IF(AND(ISNUMBER(OFFSET('Sanitation Data'!$E$6,0,10*ROW('Sanitation Data'!E163))),'Data Summary'!CQ169="Yes"),OFFSET('Sanitation Data'!$E$6,0,10*ROW('Sanitation Data'!E163)),NA())</f>
        <v>#N/A</v>
      </c>
      <c r="AC169" s="521" t="e">
        <f ca="1">+IF(AND(ISNUMBER(OFFSET('Sanitation Data'!$E$10,0,10*ROW('Sanitation Data'!E163))),'Data Summary'!CR169="Yes"),OFFSET('Sanitation Data'!$E$10,0,10*ROW('Sanitation Data'!E163)),NA())</f>
        <v>#N/A</v>
      </c>
      <c r="AD169" s="521" t="e">
        <f ca="1">+IF(AND(ISNUMBER(OFFSET('Sanitation Data'!$E$11,0,10*ROW('Sanitation Data'!E163))),'Data Summary'!CS169="Yes"),OFFSET('Sanitation Data'!$E$11,0,10*ROW('Sanitation Data'!E163)),NA())</f>
        <v>#N/A</v>
      </c>
      <c r="AE169" s="521" t="e">
        <f ca="1">+IF(AND(ISNUMBER(OFFSET('Sanitation Data'!$E$12,0,10*ROW('Sanitation Data'!E163))),'Data Summary'!CT169="Yes"),OFFSET('Sanitation Data'!$E$12,0,10*ROW('Sanitation Data'!E163)),NA())</f>
        <v>#N/A</v>
      </c>
      <c r="AF169" s="521" t="e">
        <f ca="1">+IF(AND(ISNUMBER(OFFSET('Sanitation Data'!$F$4,0,10*ROW('Sanitation Data'!F163))),'Data Summary'!CU169="Yes"),100-OFFSET('Sanitation Data'!$F$4,0,10*ROW('Sanitation Data'!F163)),NA())</f>
        <v>#N/A</v>
      </c>
      <c r="AG169" s="521" t="e">
        <f ca="1">+IF(AND(ISNUMBER(OFFSET('Sanitation Data'!$F$6,0,10*ROW('Sanitation Data'!F163))),'Data Summary'!CV169="Yes"),OFFSET('Sanitation Data'!$F$6,0,10*ROW('Sanitation Data'!F163)),NA())</f>
        <v>#N/A</v>
      </c>
      <c r="AH169" s="521" t="e">
        <f ca="1">+IF(AND(ISNUMBER(OFFSET('Sanitation Data'!$F$10,0,10*ROW('Sanitation Data'!F163))),'Data Summary'!CW169="Yes"),OFFSET('Sanitation Data'!$F$10,0,10*ROW('Sanitation Data'!F163)),NA())</f>
        <v>#N/A</v>
      </c>
      <c r="AI169" s="521" t="e">
        <f ca="1">+IF(AND(ISNUMBER(OFFSET('Sanitation Data'!$F$11,0,10*ROW('Sanitation Data'!F163))),'Data Summary'!CX169="Yes"),OFFSET('Sanitation Data'!$F$11,0,10*ROW('Sanitation Data'!F163)),NA())</f>
        <v>#N/A</v>
      </c>
      <c r="AJ169" s="521" t="e">
        <f ca="1">+IF(AND(ISNUMBER(OFFSET('Sanitation Data'!$F$12,0,10*ROW('Sanitation Data'!F163))),'Data Summary'!CY169="Yes"),OFFSET('Sanitation Data'!$F$12,0,10*ROW('Sanitation Data'!F163)),NA())</f>
        <v>#N/A</v>
      </c>
      <c r="AK169" s="521" t="e">
        <f ca="1">+IF(AND(ISNUMBER(OFFSET('Sanitation Data'!$G$4,0,10*ROW('Sanitation Data'!G163))),'Data Summary'!CZ169="Yes"),100-OFFSET('Sanitation Data'!$G$4,0,10*ROW('Sanitation Data'!G163)),NA())</f>
        <v>#N/A</v>
      </c>
      <c r="AL169" s="521" t="e">
        <f ca="1">+IF(AND(ISNUMBER(OFFSET('Sanitation Data'!$G$6,0,10*ROW('Sanitation Data'!G163))),'Data Summary'!DA169="Yes"),OFFSET('Sanitation Data'!$G$6,0,10*ROW('Sanitation Data'!G163)),NA())</f>
        <v>#N/A</v>
      </c>
      <c r="AM169" s="521" t="e">
        <f ca="1">+IF(AND(ISNUMBER(OFFSET('Sanitation Data'!$G$10,0,10*ROW('Sanitation Data'!G163))),'Data Summary'!DB169="Yes"),OFFSET('Sanitation Data'!$G$10,0,10*ROW('Sanitation Data'!G163)),NA())</f>
        <v>#N/A</v>
      </c>
      <c r="AN169" s="521" t="e">
        <f ca="1">+IF(AND(ISNUMBER(OFFSET('Sanitation Data'!$G$11,0,10*ROW('Sanitation Data'!G163))),'Data Summary'!DC169="Yes"),OFFSET('Sanitation Data'!$G$11,0,10*ROW('Sanitation Data'!G163)),NA())</f>
        <v>#N/A</v>
      </c>
      <c r="AO169" s="521" t="e">
        <f ca="1">+IF(AND(ISNUMBER(OFFSET('Sanitation Data'!$G$12,0,10*ROW('Sanitation Data'!G163))),'Data Summary'!DD169="Yes"),OFFSET('Sanitation Data'!$G$12,0,10*ROW('Sanitation Data'!G163)),NA())</f>
        <v>#N/A</v>
      </c>
      <c r="AP169" s="521" t="e">
        <f ca="1">+IF(AND(ISNUMBER(OFFSET('Sanitation Data'!$H$4,0,10*ROW('Sanitation Data'!H163))),'Data Summary'!DE169="Yes"),100-OFFSET('Sanitation Data'!$H$4,0,10*ROW('Sanitation Data'!H163)),NA())</f>
        <v>#N/A</v>
      </c>
      <c r="AQ169" s="521" t="e">
        <f ca="1">+IF(AND(ISNUMBER(OFFSET('Sanitation Data'!$H$6,0,10*ROW('Sanitation Data'!H163))),'Data Summary'!DF169="Yes"),OFFSET('Sanitation Data'!$H$6,0,10*ROW('Sanitation Data'!H163)),NA())</f>
        <v>#N/A</v>
      </c>
      <c r="AR169" s="521" t="e">
        <f ca="1">+IF(AND(ISNUMBER(OFFSET('Sanitation Data'!$H$10,0,10*ROW('Sanitation Data'!H163))),'Data Summary'!DG169="Yes"),OFFSET('Sanitation Data'!$H$10,0,10*ROW('Sanitation Data'!H163)),NA())</f>
        <v>#N/A</v>
      </c>
      <c r="AS169" s="521" t="e">
        <f ca="1">+IF(AND(ISNUMBER(OFFSET('Sanitation Data'!$H$11,0,10*ROW('Sanitation Data'!H163))),'Data Summary'!DH169="Yes"),OFFSET('Sanitation Data'!$H$11,0,10*ROW('Sanitation Data'!H163)),NA())</f>
        <v>#N/A</v>
      </c>
      <c r="AT169" s="521" t="e">
        <f ca="1">+IF(AND(ISNUMBER(OFFSET('Sanitation Data'!$H$12,0,10*ROW('Sanitation Data'!H163))),'Data Summary'!DI169="Yes"),OFFSET('Sanitation Data'!$H$12,0,10*ROW('Sanitation Data'!H163)),NA())</f>
        <v>#N/A</v>
      </c>
      <c r="AU169" s="521" t="e">
        <f ca="1">+IF(AND(ISNUMBER(OFFSET('Sanitation Data'!$I$4,0,10*ROW('Sanitation Data'!I163))),'Data Summary'!DJ169="Yes"),100-OFFSET('Sanitation Data'!$I$4,0,10*ROW('Sanitation Data'!I163)),NA())</f>
        <v>#N/A</v>
      </c>
      <c r="AV169" s="521" t="e">
        <f ca="1">+IF(AND(ISNUMBER(OFFSET('Sanitation Data'!$I$6,0,10*ROW('Sanitation Data'!I163))),'Data Summary'!DK169="Yes"),OFFSET('Sanitation Data'!$I$6,0,10*ROW('Sanitation Data'!I163)),NA())</f>
        <v>#N/A</v>
      </c>
      <c r="AW169" s="521" t="e">
        <f ca="1">+IF(AND(ISNUMBER(OFFSET('Sanitation Data'!$I$10,0,10*ROW('Sanitation Data'!I163))),'Data Summary'!DL169="Yes"),OFFSET('Sanitation Data'!$I$10,0,10*ROW('Sanitation Data'!I163)),NA())</f>
        <v>#N/A</v>
      </c>
      <c r="AX169" s="521" t="e">
        <f ca="1">+IF(AND(ISNUMBER(OFFSET('Sanitation Data'!$I$11,0,10*ROW('Sanitation Data'!I163))),'Data Summary'!DM169="Yes"),OFFSET('Sanitation Data'!$I$11,0,10*ROW('Sanitation Data'!I163)),NA())</f>
        <v>#N/A</v>
      </c>
      <c r="AY169" s="521" t="e">
        <f ca="1">+IF(AND(ISNUMBER(OFFSET('Sanitation Data'!$I$12,0,10*ROW('Sanitation Data'!I163))),'Data Summary'!DN169="Yes"),OFFSET('Sanitation Data'!$I$12,0,10*ROW('Sanitation Data'!I163)),NA())</f>
        <v>#N/A</v>
      </c>
      <c r="AZ169" s="522" t="e">
        <f ca="1">+IF(AND(ISNUMBER(OFFSET('Hygiene Data'!$D$5,0,10*ROW('Hygiene Data'!D163))),'Data Summary'!DO169="Yes"),OFFSET('Hygiene Data'!$D$5,0,10*ROW('Hygiene Data'!D163)),NA())</f>
        <v>#N/A</v>
      </c>
      <c r="BA169" s="522" t="e">
        <f ca="1">+IF(AND(ISNUMBER(OFFSET('Hygiene Data'!$D$7,0,10*ROW('Hygiene Data'!D163))),'Data Summary'!DP169="Yes"),OFFSET('Hygiene Data'!$D$7,0,10*ROW('Hygiene Data'!D163)),NA())</f>
        <v>#N/A</v>
      </c>
      <c r="BB169" s="522" t="e">
        <f ca="1">+IF(AND(ISNUMBER(OFFSET('Hygiene Data'!$D$9,0,10*ROW('Hygiene Data'!D163))),'Data Summary'!DQ169="Yes"),OFFSET('Hygiene Data'!$D$9,0,10*ROW('Hygiene Data'!D163)),NA())</f>
        <v>#N/A</v>
      </c>
      <c r="BC169" s="522" t="e">
        <f ca="1">+IF(AND(ISNUMBER(OFFSET('Hygiene Data'!$E$5,0,10*ROW('Hygiene Data'!E163))),'Data Summary'!DR169="Yes"),OFFSET('Hygiene Data'!$E$5,0,10*ROW('Hygiene Data'!E163)),NA())</f>
        <v>#N/A</v>
      </c>
      <c r="BD169" s="522" t="e">
        <f ca="1">+IF(AND(ISNUMBER(OFFSET('Hygiene Data'!$E$7,0,10*ROW('Hygiene Data'!E163))),'Data Summary'!DS169="Yes"),OFFSET('Hygiene Data'!$E$7,0,10*ROW('Hygiene Data'!E163)),NA())</f>
        <v>#N/A</v>
      </c>
      <c r="BE169" s="522" t="e">
        <f ca="1">+IF(AND(ISNUMBER(OFFSET('Hygiene Data'!$E$9,0,10*ROW('Hygiene Data'!E163))),'Data Summary'!DT169="Yes"),OFFSET('Hygiene Data'!$E$9,0,10*ROW('Hygiene Data'!E163)),NA())</f>
        <v>#N/A</v>
      </c>
      <c r="BF169" s="522" t="e">
        <f ca="1">+IF(AND(ISNUMBER(OFFSET('Hygiene Data'!$F$5,0,10*ROW('Hygiene Data'!F163))),'Data Summary'!DU169="Yes"),OFFSET('Hygiene Data'!$F$5,0,10*ROW('Hygiene Data'!F163)),NA())</f>
        <v>#N/A</v>
      </c>
      <c r="BG169" s="522" t="e">
        <f ca="1">+IF(AND(ISNUMBER(OFFSET('Hygiene Data'!$F$7,0,10*ROW('Hygiene Data'!F163))),'Data Summary'!DV169="Yes"),OFFSET('Hygiene Data'!$F$7,0,10*ROW('Hygiene Data'!F163)),NA())</f>
        <v>#N/A</v>
      </c>
      <c r="BH169" s="522" t="e">
        <f ca="1">+IF(AND(ISNUMBER(OFFSET('Hygiene Data'!$F$9,0,10*ROW('Hygiene Data'!F163))),'Data Summary'!DW169="Yes"),OFFSET('Hygiene Data'!$F$9,0,10*ROW('Hygiene Data'!F163)),NA())</f>
        <v>#N/A</v>
      </c>
      <c r="BI169" s="522" t="e">
        <f ca="1">+IF(AND(ISNUMBER(OFFSET('Hygiene Data'!$G$5,0,10*ROW('Hygiene Data'!G163))),'Data Summary'!DX169="Yes"),OFFSET('Hygiene Data'!$G$5,0,10*ROW('Hygiene Data'!G163)),NA())</f>
        <v>#N/A</v>
      </c>
      <c r="BJ169" s="522" t="e">
        <f ca="1">+IF(AND(ISNUMBER(OFFSET('Hygiene Data'!$G$7,0,10*ROW('Hygiene Data'!G163))),'Data Summary'!DY169="Yes"),OFFSET('Hygiene Data'!$G$7,0,10*ROW('Hygiene Data'!G163)),NA())</f>
        <v>#N/A</v>
      </c>
      <c r="BK169" s="522" t="e">
        <f ca="1">+IF(AND(ISNUMBER(OFFSET('Hygiene Data'!$G$9,0,10*ROW('Hygiene Data'!G163))),'Data Summary'!DZ169="Yes"),OFFSET('Hygiene Data'!$G$9,0,10*ROW('Hygiene Data'!G163)),NA())</f>
        <v>#N/A</v>
      </c>
      <c r="BL169" s="522" t="e">
        <f ca="1">+IF(AND(ISNUMBER(OFFSET('Hygiene Data'!$H$5,0,10*ROW('Hygiene Data'!H163))),'Data Summary'!EA169="Yes"),OFFSET('Hygiene Data'!$H$5,0,10*ROW('Hygiene Data'!H163)),NA())</f>
        <v>#N/A</v>
      </c>
      <c r="BM169" s="522" t="e">
        <f ca="1">+IF(AND(ISNUMBER(OFFSET('Hygiene Data'!$H$7,0,10*ROW('Hygiene Data'!H163))),'Data Summary'!EB169="Yes"),OFFSET('Hygiene Data'!$H$7,0,10*ROW('Hygiene Data'!H163)),NA())</f>
        <v>#N/A</v>
      </c>
      <c r="BN169" s="522" t="e">
        <f ca="1">+IF(AND(ISNUMBER(OFFSET('Hygiene Data'!$H$9,0,10*ROW('Hygiene Data'!H163))),'Data Summary'!EC169="Yes"),OFFSET('Hygiene Data'!$H$9,0,10*ROW('Hygiene Data'!H163)),NA())</f>
        <v>#N/A</v>
      </c>
      <c r="BO169" s="522" t="e">
        <f ca="1">+IF(AND(ISNUMBER(OFFSET('Hygiene Data'!$I$5,0,10*ROW('Hygiene Data'!I163))),'Data Summary'!ED169="Yes"),OFFSET('Hygiene Data'!$I$5,0,10*ROW('Hygiene Data'!I163)),NA())</f>
        <v>#N/A</v>
      </c>
      <c r="BP169" s="522" t="e">
        <f ca="1">+IF(AND(ISNUMBER(OFFSET('Hygiene Data'!$I$7,0,10*ROW('Hygiene Data'!I163))),'Data Summary'!EE169="Yes"),OFFSET('Hygiene Data'!$I$7,0,10*ROW('Hygiene Data'!I163)),NA())</f>
        <v>#N/A</v>
      </c>
      <c r="BQ169" s="522" t="e">
        <f ca="1">+IF(AND(ISNUMBER(OFFSET('Hygiene Data'!$I$9,0,10*ROW('Hygiene Data'!I163))),'Data Summary'!EF169="Yes"),OFFSET('Hygiene Data'!$I$9,0,10*ROW('Hygiene Data'!I163)),NA())</f>
        <v>#N/A</v>
      </c>
    </row>
    <row r="170" spans="1:69" x14ac:dyDescent="0.25">
      <c r="A170" s="518" t="e">
        <f ca="1">+RIGHT('Data Summary'!A170,LEN('Data Summary'!A170)-9)</f>
        <v>#VALUE!</v>
      </c>
      <c r="B170" s="492" t="str">
        <f ca="1">+IF(ISTEXT('Data Summary'!B170),'Data Summary'!B170,"")</f>
        <v/>
      </c>
      <c r="C170" s="519" t="e">
        <f ca="1">+VALUE('Data Summary'!C170)</f>
        <v>#VALUE!</v>
      </c>
      <c r="D170" s="520" t="e">
        <f ca="1">+IF(AND(ISNUMBER(OFFSET('Water Data'!$D$4,0,10*ROW('Water Data'!D164))),'Data Summary'!BS170="Yes"),100-OFFSET('Water Data'!$D$4,0,10*ROW('Water Data'!D164)),NA())</f>
        <v>#N/A</v>
      </c>
      <c r="E170" s="520" t="e">
        <f ca="1">+IF(AND(ISNUMBER(OFFSET('Water Data'!$D$6,0,10*ROW('Water Data'!D164))),'Data Summary'!BT170="Yes"),OFFSET('Water Data'!$D$6,0,10*ROW('Water Data'!D164)),NA())</f>
        <v>#N/A</v>
      </c>
      <c r="F170" s="520" t="e">
        <f ca="1">+IF(AND(ISNUMBER(OFFSET('Water Data'!$D$9,0,10*ROW('Water Data'!D164))),'Data Summary'!BU170="Yes"),OFFSET('Water Data'!$D$9,0,10*ROW('Water Data'!D164)),NA())</f>
        <v>#N/A</v>
      </c>
      <c r="G170" s="520" t="e">
        <f ca="1">+IF(AND(ISNUMBER(OFFSET('Water Data'!$E$4,0,10*ROW('Water Data'!E164))),'Data Summary'!BV170="Yes"),100-OFFSET('Water Data'!$E$4,0,10*ROW('Water Data'!E164)),NA())</f>
        <v>#N/A</v>
      </c>
      <c r="H170" s="520" t="e">
        <f ca="1">+IF(AND(ISNUMBER(OFFSET('Water Data'!$E$6,0,10*ROW('Water Data'!E164))),'Data Summary'!BW170="Yes"),OFFSET('Water Data'!$E$6,0,10*ROW('Water Data'!E164)),NA())</f>
        <v>#N/A</v>
      </c>
      <c r="I170" s="520" t="e">
        <f ca="1">+IF(AND(ISNUMBER(OFFSET('Water Data'!$E$9,0,10*ROW('Water Data'!E164))),'Data Summary'!BX170="Yes"),OFFSET('Water Data'!$E$9,0,10*ROW('Water Data'!E164)),NA())</f>
        <v>#N/A</v>
      </c>
      <c r="J170" s="520" t="e">
        <f ca="1">+IF(AND(ISNUMBER(OFFSET('Water Data'!$F$4,0,10*ROW('Water Data'!F164))),'Data Summary'!BY170="Yes"),100-OFFSET('Water Data'!$F$4,0,10*ROW('Water Data'!F164)),NA())</f>
        <v>#N/A</v>
      </c>
      <c r="K170" s="520" t="e">
        <f ca="1">+IF(AND(ISNUMBER(OFFSET('Water Data'!$F$6,0,10*ROW('Water Data'!F164))),'Data Summary'!BZ170="Yes"),OFFSET('Water Data'!$F$6,0,10*ROW('Water Data'!F164)),NA())</f>
        <v>#N/A</v>
      </c>
      <c r="L170" s="520" t="e">
        <f ca="1">+IF(AND(ISNUMBER(OFFSET('Water Data'!$F$9,0,10*ROW('Water Data'!F164))),'Data Summary'!CA170="Yes"),OFFSET('Water Data'!$F$9,0,10*ROW('Water Data'!F164)),NA())</f>
        <v>#N/A</v>
      </c>
      <c r="M170" s="520" t="e">
        <f ca="1">+IF(AND(ISNUMBER(OFFSET('Water Data'!$G$4,0,10*ROW('Water Data'!G164))),'Data Summary'!CB170="Yes"),100-OFFSET('Water Data'!$G$4,0,10*ROW('Water Data'!G164)),NA())</f>
        <v>#N/A</v>
      </c>
      <c r="N170" s="520" t="e">
        <f ca="1">+IF(AND(ISNUMBER(OFFSET('Water Data'!$G$6,0,10*ROW('Water Data'!G164))),'Data Summary'!CC170="Yes"),OFFSET('Water Data'!$G$6,0,10*ROW('Water Data'!G164)),NA())</f>
        <v>#N/A</v>
      </c>
      <c r="O170" s="520" t="e">
        <f ca="1">+IF(AND(ISNUMBER(OFFSET('Water Data'!$G$9,0,10*ROW('Water Data'!G164))),'Data Summary'!CD170="Yes"),OFFSET('Water Data'!$G$9,0,10*ROW('Water Data'!G164)),NA())</f>
        <v>#N/A</v>
      </c>
      <c r="P170" s="520" t="e">
        <f ca="1">+IF(AND(ISNUMBER(OFFSET('Water Data'!$H$4,0,10*ROW('Water Data'!H164))),'Data Summary'!CE170="Yes"),100-OFFSET('Water Data'!$H$4,0,10*ROW('Water Data'!H164)),NA())</f>
        <v>#N/A</v>
      </c>
      <c r="Q170" s="520" t="e">
        <f ca="1">+IF(AND(ISNUMBER(OFFSET('Water Data'!$H$6,0,10*ROW('Water Data'!H164))),'Data Summary'!CF170="Yes"),OFFSET('Water Data'!$H$6,0,10*ROW('Water Data'!H164)),NA())</f>
        <v>#N/A</v>
      </c>
      <c r="R170" s="520" t="e">
        <f ca="1">+IF(AND(ISNUMBER(OFFSET('Water Data'!$H$9,0,10*ROW('Water Data'!H164))),'Data Summary'!CG170="Yes"),OFFSET('Water Data'!$H$9,0,10*ROW('Water Data'!H164)),NA())</f>
        <v>#N/A</v>
      </c>
      <c r="S170" s="520" t="e">
        <f ca="1">+IF(AND(ISNUMBER(OFFSET('Water Data'!$I$4,0,10*ROW('Water Data'!I164))),'Data Summary'!CH170="Yes"),100-OFFSET('Water Data'!$I$4,0,10*ROW('Water Data'!I164)),NA())</f>
        <v>#N/A</v>
      </c>
      <c r="T170" s="520" t="e">
        <f ca="1">+IF(AND(ISNUMBER(OFFSET('Water Data'!$I$6,0,10*ROW('Water Data'!I164))),'Data Summary'!CI170="Yes"),OFFSET('Water Data'!$I$6,0,10*ROW('Water Data'!I164)),NA())</f>
        <v>#N/A</v>
      </c>
      <c r="U170" s="520" t="e">
        <f ca="1">+IF(AND(ISNUMBER(OFFSET('Water Data'!$I$9,0,10*ROW('Water Data'!I164))),'Data Summary'!CJ170="Yes"),OFFSET('Water Data'!$I$9,0,10*ROW('Water Data'!I164)),NA())</f>
        <v>#N/A</v>
      </c>
      <c r="V170" s="521" t="e">
        <f ca="1">+IF(AND(ISNUMBER(OFFSET('Sanitation Data'!$D$4,0,10*ROW('Sanitation Data'!D164))),'Data Summary'!CK170="Yes"),100-OFFSET('Sanitation Data'!$D$4,0,10*ROW('Sanitation Data'!D164)),NA())</f>
        <v>#N/A</v>
      </c>
      <c r="W170" s="521" t="e">
        <f ca="1">+IF(AND(ISNUMBER(OFFSET('Sanitation Data'!$D$6,0,10*ROW('Sanitation Data'!D164))),'Data Summary'!CL170="Yes"),OFFSET('Sanitation Data'!$D$6,0,10*ROW('Sanitation Data'!D164)),NA())</f>
        <v>#N/A</v>
      </c>
      <c r="X170" s="521" t="e">
        <f ca="1">+IF(AND(ISNUMBER(OFFSET('Sanitation Data'!$D$10,0,10*ROW('Sanitation Data'!D164))),'Data Summary'!CM170="Yes"),OFFSET('Sanitation Data'!$D$10,0,10*ROW('Sanitation Data'!D164)),NA())</f>
        <v>#N/A</v>
      </c>
      <c r="Y170" s="521" t="e">
        <f ca="1">+IF(AND(ISNUMBER(OFFSET('Sanitation Data'!$D$11,0,10*ROW('Sanitation Data'!D164))),'Data Summary'!CN170="Yes"),OFFSET('Sanitation Data'!$D$11,0,10*ROW('Sanitation Data'!D164)),NA())</f>
        <v>#N/A</v>
      </c>
      <c r="Z170" s="521" t="e">
        <f ca="1">+IF(AND(ISNUMBER(OFFSET('Sanitation Data'!$D$12,0,10*ROW('Sanitation Data'!D164))),'Data Summary'!CO170="Yes"),OFFSET('Sanitation Data'!$D$12,0,10*ROW('Sanitation Data'!D164)),NA())</f>
        <v>#N/A</v>
      </c>
      <c r="AA170" s="521" t="e">
        <f ca="1">+IF(AND(ISNUMBER(OFFSET('Sanitation Data'!$E$4,0,10*ROW('Sanitation Data'!E164))),'Data Summary'!CP170="Yes"),100-OFFSET('Sanitation Data'!$E$4,0,10*ROW('Sanitation Data'!E164)),NA())</f>
        <v>#N/A</v>
      </c>
      <c r="AB170" s="521" t="e">
        <f ca="1">+IF(AND(ISNUMBER(OFFSET('Sanitation Data'!$E$6,0,10*ROW('Sanitation Data'!E164))),'Data Summary'!CQ170="Yes"),OFFSET('Sanitation Data'!$E$6,0,10*ROW('Sanitation Data'!E164)),NA())</f>
        <v>#N/A</v>
      </c>
      <c r="AC170" s="521" t="e">
        <f ca="1">+IF(AND(ISNUMBER(OFFSET('Sanitation Data'!$E$10,0,10*ROW('Sanitation Data'!E164))),'Data Summary'!CR170="Yes"),OFFSET('Sanitation Data'!$E$10,0,10*ROW('Sanitation Data'!E164)),NA())</f>
        <v>#N/A</v>
      </c>
      <c r="AD170" s="521" t="e">
        <f ca="1">+IF(AND(ISNUMBER(OFFSET('Sanitation Data'!$E$11,0,10*ROW('Sanitation Data'!E164))),'Data Summary'!CS170="Yes"),OFFSET('Sanitation Data'!$E$11,0,10*ROW('Sanitation Data'!E164)),NA())</f>
        <v>#N/A</v>
      </c>
      <c r="AE170" s="521" t="e">
        <f ca="1">+IF(AND(ISNUMBER(OFFSET('Sanitation Data'!$E$12,0,10*ROW('Sanitation Data'!E164))),'Data Summary'!CT170="Yes"),OFFSET('Sanitation Data'!$E$12,0,10*ROW('Sanitation Data'!E164)),NA())</f>
        <v>#N/A</v>
      </c>
      <c r="AF170" s="521" t="e">
        <f ca="1">+IF(AND(ISNUMBER(OFFSET('Sanitation Data'!$F$4,0,10*ROW('Sanitation Data'!F164))),'Data Summary'!CU170="Yes"),100-OFFSET('Sanitation Data'!$F$4,0,10*ROW('Sanitation Data'!F164)),NA())</f>
        <v>#N/A</v>
      </c>
      <c r="AG170" s="521" t="e">
        <f ca="1">+IF(AND(ISNUMBER(OFFSET('Sanitation Data'!$F$6,0,10*ROW('Sanitation Data'!F164))),'Data Summary'!CV170="Yes"),OFFSET('Sanitation Data'!$F$6,0,10*ROW('Sanitation Data'!F164)),NA())</f>
        <v>#N/A</v>
      </c>
      <c r="AH170" s="521" t="e">
        <f ca="1">+IF(AND(ISNUMBER(OFFSET('Sanitation Data'!$F$10,0,10*ROW('Sanitation Data'!F164))),'Data Summary'!CW170="Yes"),OFFSET('Sanitation Data'!$F$10,0,10*ROW('Sanitation Data'!F164)),NA())</f>
        <v>#N/A</v>
      </c>
      <c r="AI170" s="521" t="e">
        <f ca="1">+IF(AND(ISNUMBER(OFFSET('Sanitation Data'!$F$11,0,10*ROW('Sanitation Data'!F164))),'Data Summary'!CX170="Yes"),OFFSET('Sanitation Data'!$F$11,0,10*ROW('Sanitation Data'!F164)),NA())</f>
        <v>#N/A</v>
      </c>
      <c r="AJ170" s="521" t="e">
        <f ca="1">+IF(AND(ISNUMBER(OFFSET('Sanitation Data'!$F$12,0,10*ROW('Sanitation Data'!F164))),'Data Summary'!CY170="Yes"),OFFSET('Sanitation Data'!$F$12,0,10*ROW('Sanitation Data'!F164)),NA())</f>
        <v>#N/A</v>
      </c>
      <c r="AK170" s="521" t="e">
        <f ca="1">+IF(AND(ISNUMBER(OFFSET('Sanitation Data'!$G$4,0,10*ROW('Sanitation Data'!G164))),'Data Summary'!CZ170="Yes"),100-OFFSET('Sanitation Data'!$G$4,0,10*ROW('Sanitation Data'!G164)),NA())</f>
        <v>#N/A</v>
      </c>
      <c r="AL170" s="521" t="e">
        <f ca="1">+IF(AND(ISNUMBER(OFFSET('Sanitation Data'!$G$6,0,10*ROW('Sanitation Data'!G164))),'Data Summary'!DA170="Yes"),OFFSET('Sanitation Data'!$G$6,0,10*ROW('Sanitation Data'!G164)),NA())</f>
        <v>#N/A</v>
      </c>
      <c r="AM170" s="521" t="e">
        <f ca="1">+IF(AND(ISNUMBER(OFFSET('Sanitation Data'!$G$10,0,10*ROW('Sanitation Data'!G164))),'Data Summary'!DB170="Yes"),OFFSET('Sanitation Data'!$G$10,0,10*ROW('Sanitation Data'!G164)),NA())</f>
        <v>#N/A</v>
      </c>
      <c r="AN170" s="521" t="e">
        <f ca="1">+IF(AND(ISNUMBER(OFFSET('Sanitation Data'!$G$11,0,10*ROW('Sanitation Data'!G164))),'Data Summary'!DC170="Yes"),OFFSET('Sanitation Data'!$G$11,0,10*ROW('Sanitation Data'!G164)),NA())</f>
        <v>#N/A</v>
      </c>
      <c r="AO170" s="521" t="e">
        <f ca="1">+IF(AND(ISNUMBER(OFFSET('Sanitation Data'!$G$12,0,10*ROW('Sanitation Data'!G164))),'Data Summary'!DD170="Yes"),OFFSET('Sanitation Data'!$G$12,0,10*ROW('Sanitation Data'!G164)),NA())</f>
        <v>#N/A</v>
      </c>
      <c r="AP170" s="521" t="e">
        <f ca="1">+IF(AND(ISNUMBER(OFFSET('Sanitation Data'!$H$4,0,10*ROW('Sanitation Data'!H164))),'Data Summary'!DE170="Yes"),100-OFFSET('Sanitation Data'!$H$4,0,10*ROW('Sanitation Data'!H164)),NA())</f>
        <v>#N/A</v>
      </c>
      <c r="AQ170" s="521" t="e">
        <f ca="1">+IF(AND(ISNUMBER(OFFSET('Sanitation Data'!$H$6,0,10*ROW('Sanitation Data'!H164))),'Data Summary'!DF170="Yes"),OFFSET('Sanitation Data'!$H$6,0,10*ROW('Sanitation Data'!H164)),NA())</f>
        <v>#N/A</v>
      </c>
      <c r="AR170" s="521" t="e">
        <f ca="1">+IF(AND(ISNUMBER(OFFSET('Sanitation Data'!$H$10,0,10*ROW('Sanitation Data'!H164))),'Data Summary'!DG170="Yes"),OFFSET('Sanitation Data'!$H$10,0,10*ROW('Sanitation Data'!H164)),NA())</f>
        <v>#N/A</v>
      </c>
      <c r="AS170" s="521" t="e">
        <f ca="1">+IF(AND(ISNUMBER(OFFSET('Sanitation Data'!$H$11,0,10*ROW('Sanitation Data'!H164))),'Data Summary'!DH170="Yes"),OFFSET('Sanitation Data'!$H$11,0,10*ROW('Sanitation Data'!H164)),NA())</f>
        <v>#N/A</v>
      </c>
      <c r="AT170" s="521" t="e">
        <f ca="1">+IF(AND(ISNUMBER(OFFSET('Sanitation Data'!$H$12,0,10*ROW('Sanitation Data'!H164))),'Data Summary'!DI170="Yes"),OFFSET('Sanitation Data'!$H$12,0,10*ROW('Sanitation Data'!H164)),NA())</f>
        <v>#N/A</v>
      </c>
      <c r="AU170" s="521" t="e">
        <f ca="1">+IF(AND(ISNUMBER(OFFSET('Sanitation Data'!$I$4,0,10*ROW('Sanitation Data'!I164))),'Data Summary'!DJ170="Yes"),100-OFFSET('Sanitation Data'!$I$4,0,10*ROW('Sanitation Data'!I164)),NA())</f>
        <v>#N/A</v>
      </c>
      <c r="AV170" s="521" t="e">
        <f ca="1">+IF(AND(ISNUMBER(OFFSET('Sanitation Data'!$I$6,0,10*ROW('Sanitation Data'!I164))),'Data Summary'!DK170="Yes"),OFFSET('Sanitation Data'!$I$6,0,10*ROW('Sanitation Data'!I164)),NA())</f>
        <v>#N/A</v>
      </c>
      <c r="AW170" s="521" t="e">
        <f ca="1">+IF(AND(ISNUMBER(OFFSET('Sanitation Data'!$I$10,0,10*ROW('Sanitation Data'!I164))),'Data Summary'!DL170="Yes"),OFFSET('Sanitation Data'!$I$10,0,10*ROW('Sanitation Data'!I164)),NA())</f>
        <v>#N/A</v>
      </c>
      <c r="AX170" s="521" t="e">
        <f ca="1">+IF(AND(ISNUMBER(OFFSET('Sanitation Data'!$I$11,0,10*ROW('Sanitation Data'!I164))),'Data Summary'!DM170="Yes"),OFFSET('Sanitation Data'!$I$11,0,10*ROW('Sanitation Data'!I164)),NA())</f>
        <v>#N/A</v>
      </c>
      <c r="AY170" s="521" t="e">
        <f ca="1">+IF(AND(ISNUMBER(OFFSET('Sanitation Data'!$I$12,0,10*ROW('Sanitation Data'!I164))),'Data Summary'!DN170="Yes"),OFFSET('Sanitation Data'!$I$12,0,10*ROW('Sanitation Data'!I164)),NA())</f>
        <v>#N/A</v>
      </c>
      <c r="AZ170" s="522" t="e">
        <f ca="1">+IF(AND(ISNUMBER(OFFSET('Hygiene Data'!$D$5,0,10*ROW('Hygiene Data'!D164))),'Data Summary'!DO170="Yes"),OFFSET('Hygiene Data'!$D$5,0,10*ROW('Hygiene Data'!D164)),NA())</f>
        <v>#N/A</v>
      </c>
      <c r="BA170" s="522" t="e">
        <f ca="1">+IF(AND(ISNUMBER(OFFSET('Hygiene Data'!$D$7,0,10*ROW('Hygiene Data'!D164))),'Data Summary'!DP170="Yes"),OFFSET('Hygiene Data'!$D$7,0,10*ROW('Hygiene Data'!D164)),NA())</f>
        <v>#N/A</v>
      </c>
      <c r="BB170" s="522" t="e">
        <f ca="1">+IF(AND(ISNUMBER(OFFSET('Hygiene Data'!$D$9,0,10*ROW('Hygiene Data'!D164))),'Data Summary'!DQ170="Yes"),OFFSET('Hygiene Data'!$D$9,0,10*ROW('Hygiene Data'!D164)),NA())</f>
        <v>#N/A</v>
      </c>
      <c r="BC170" s="522" t="e">
        <f ca="1">+IF(AND(ISNUMBER(OFFSET('Hygiene Data'!$E$5,0,10*ROW('Hygiene Data'!E164))),'Data Summary'!DR170="Yes"),OFFSET('Hygiene Data'!$E$5,0,10*ROW('Hygiene Data'!E164)),NA())</f>
        <v>#N/A</v>
      </c>
      <c r="BD170" s="522" t="e">
        <f ca="1">+IF(AND(ISNUMBER(OFFSET('Hygiene Data'!$E$7,0,10*ROW('Hygiene Data'!E164))),'Data Summary'!DS170="Yes"),OFFSET('Hygiene Data'!$E$7,0,10*ROW('Hygiene Data'!E164)),NA())</f>
        <v>#N/A</v>
      </c>
      <c r="BE170" s="522" t="e">
        <f ca="1">+IF(AND(ISNUMBER(OFFSET('Hygiene Data'!$E$9,0,10*ROW('Hygiene Data'!E164))),'Data Summary'!DT170="Yes"),OFFSET('Hygiene Data'!$E$9,0,10*ROW('Hygiene Data'!E164)),NA())</f>
        <v>#N/A</v>
      </c>
      <c r="BF170" s="522" t="e">
        <f ca="1">+IF(AND(ISNUMBER(OFFSET('Hygiene Data'!$F$5,0,10*ROW('Hygiene Data'!F164))),'Data Summary'!DU170="Yes"),OFFSET('Hygiene Data'!$F$5,0,10*ROW('Hygiene Data'!F164)),NA())</f>
        <v>#N/A</v>
      </c>
      <c r="BG170" s="522" t="e">
        <f ca="1">+IF(AND(ISNUMBER(OFFSET('Hygiene Data'!$F$7,0,10*ROW('Hygiene Data'!F164))),'Data Summary'!DV170="Yes"),OFFSET('Hygiene Data'!$F$7,0,10*ROW('Hygiene Data'!F164)),NA())</f>
        <v>#N/A</v>
      </c>
      <c r="BH170" s="522" t="e">
        <f ca="1">+IF(AND(ISNUMBER(OFFSET('Hygiene Data'!$F$9,0,10*ROW('Hygiene Data'!F164))),'Data Summary'!DW170="Yes"),OFFSET('Hygiene Data'!$F$9,0,10*ROW('Hygiene Data'!F164)),NA())</f>
        <v>#N/A</v>
      </c>
      <c r="BI170" s="522" t="e">
        <f ca="1">+IF(AND(ISNUMBER(OFFSET('Hygiene Data'!$G$5,0,10*ROW('Hygiene Data'!G164))),'Data Summary'!DX170="Yes"),OFFSET('Hygiene Data'!$G$5,0,10*ROW('Hygiene Data'!G164)),NA())</f>
        <v>#N/A</v>
      </c>
      <c r="BJ170" s="522" t="e">
        <f ca="1">+IF(AND(ISNUMBER(OFFSET('Hygiene Data'!$G$7,0,10*ROW('Hygiene Data'!G164))),'Data Summary'!DY170="Yes"),OFFSET('Hygiene Data'!$G$7,0,10*ROW('Hygiene Data'!G164)),NA())</f>
        <v>#N/A</v>
      </c>
      <c r="BK170" s="522" t="e">
        <f ca="1">+IF(AND(ISNUMBER(OFFSET('Hygiene Data'!$G$9,0,10*ROW('Hygiene Data'!G164))),'Data Summary'!DZ170="Yes"),OFFSET('Hygiene Data'!$G$9,0,10*ROW('Hygiene Data'!G164)),NA())</f>
        <v>#N/A</v>
      </c>
      <c r="BL170" s="522" t="e">
        <f ca="1">+IF(AND(ISNUMBER(OFFSET('Hygiene Data'!$H$5,0,10*ROW('Hygiene Data'!H164))),'Data Summary'!EA170="Yes"),OFFSET('Hygiene Data'!$H$5,0,10*ROW('Hygiene Data'!H164)),NA())</f>
        <v>#N/A</v>
      </c>
      <c r="BM170" s="522" t="e">
        <f ca="1">+IF(AND(ISNUMBER(OFFSET('Hygiene Data'!$H$7,0,10*ROW('Hygiene Data'!H164))),'Data Summary'!EB170="Yes"),OFFSET('Hygiene Data'!$H$7,0,10*ROW('Hygiene Data'!H164)),NA())</f>
        <v>#N/A</v>
      </c>
      <c r="BN170" s="522" t="e">
        <f ca="1">+IF(AND(ISNUMBER(OFFSET('Hygiene Data'!$H$9,0,10*ROW('Hygiene Data'!H164))),'Data Summary'!EC170="Yes"),OFFSET('Hygiene Data'!$H$9,0,10*ROW('Hygiene Data'!H164)),NA())</f>
        <v>#N/A</v>
      </c>
      <c r="BO170" s="522" t="e">
        <f ca="1">+IF(AND(ISNUMBER(OFFSET('Hygiene Data'!$I$5,0,10*ROW('Hygiene Data'!I164))),'Data Summary'!ED170="Yes"),OFFSET('Hygiene Data'!$I$5,0,10*ROW('Hygiene Data'!I164)),NA())</f>
        <v>#N/A</v>
      </c>
      <c r="BP170" s="522" t="e">
        <f ca="1">+IF(AND(ISNUMBER(OFFSET('Hygiene Data'!$I$7,0,10*ROW('Hygiene Data'!I164))),'Data Summary'!EE170="Yes"),OFFSET('Hygiene Data'!$I$7,0,10*ROW('Hygiene Data'!I164)),NA())</f>
        <v>#N/A</v>
      </c>
      <c r="BQ170" s="522" t="e">
        <f ca="1">+IF(AND(ISNUMBER(OFFSET('Hygiene Data'!$I$9,0,10*ROW('Hygiene Data'!I164))),'Data Summary'!EF170="Yes"),OFFSET('Hygiene Data'!$I$9,0,10*ROW('Hygiene Data'!I164)),NA())</f>
        <v>#N/A</v>
      </c>
    </row>
    <row r="171" spans="1:69" x14ac:dyDescent="0.25">
      <c r="A171" s="518" t="e">
        <f ca="1">+RIGHT('Data Summary'!A171,LEN('Data Summary'!A171)-9)</f>
        <v>#VALUE!</v>
      </c>
      <c r="B171" s="492" t="str">
        <f ca="1">+IF(ISTEXT('Data Summary'!B171),'Data Summary'!B171,"")</f>
        <v/>
      </c>
      <c r="C171" s="519" t="e">
        <f ca="1">+VALUE('Data Summary'!C171)</f>
        <v>#VALUE!</v>
      </c>
      <c r="D171" s="520" t="e">
        <f ca="1">+IF(AND(ISNUMBER(OFFSET('Water Data'!$D$4,0,10*ROW('Water Data'!D165))),'Data Summary'!BS171="Yes"),100-OFFSET('Water Data'!$D$4,0,10*ROW('Water Data'!D165)),NA())</f>
        <v>#N/A</v>
      </c>
      <c r="E171" s="520" t="e">
        <f ca="1">+IF(AND(ISNUMBER(OFFSET('Water Data'!$D$6,0,10*ROW('Water Data'!D165))),'Data Summary'!BT171="Yes"),OFFSET('Water Data'!$D$6,0,10*ROW('Water Data'!D165)),NA())</f>
        <v>#N/A</v>
      </c>
      <c r="F171" s="520" t="e">
        <f ca="1">+IF(AND(ISNUMBER(OFFSET('Water Data'!$D$9,0,10*ROW('Water Data'!D165))),'Data Summary'!BU171="Yes"),OFFSET('Water Data'!$D$9,0,10*ROW('Water Data'!D165)),NA())</f>
        <v>#N/A</v>
      </c>
      <c r="G171" s="520" t="e">
        <f ca="1">+IF(AND(ISNUMBER(OFFSET('Water Data'!$E$4,0,10*ROW('Water Data'!E165))),'Data Summary'!BV171="Yes"),100-OFFSET('Water Data'!$E$4,0,10*ROW('Water Data'!E165)),NA())</f>
        <v>#N/A</v>
      </c>
      <c r="H171" s="520" t="e">
        <f ca="1">+IF(AND(ISNUMBER(OFFSET('Water Data'!$E$6,0,10*ROW('Water Data'!E165))),'Data Summary'!BW171="Yes"),OFFSET('Water Data'!$E$6,0,10*ROW('Water Data'!E165)),NA())</f>
        <v>#N/A</v>
      </c>
      <c r="I171" s="520" t="e">
        <f ca="1">+IF(AND(ISNUMBER(OFFSET('Water Data'!$E$9,0,10*ROW('Water Data'!E165))),'Data Summary'!BX171="Yes"),OFFSET('Water Data'!$E$9,0,10*ROW('Water Data'!E165)),NA())</f>
        <v>#N/A</v>
      </c>
      <c r="J171" s="520" t="e">
        <f ca="1">+IF(AND(ISNUMBER(OFFSET('Water Data'!$F$4,0,10*ROW('Water Data'!F165))),'Data Summary'!BY171="Yes"),100-OFFSET('Water Data'!$F$4,0,10*ROW('Water Data'!F165)),NA())</f>
        <v>#N/A</v>
      </c>
      <c r="K171" s="520" t="e">
        <f ca="1">+IF(AND(ISNUMBER(OFFSET('Water Data'!$F$6,0,10*ROW('Water Data'!F165))),'Data Summary'!BZ171="Yes"),OFFSET('Water Data'!$F$6,0,10*ROW('Water Data'!F165)),NA())</f>
        <v>#N/A</v>
      </c>
      <c r="L171" s="520" t="e">
        <f ca="1">+IF(AND(ISNUMBER(OFFSET('Water Data'!$F$9,0,10*ROW('Water Data'!F165))),'Data Summary'!CA171="Yes"),OFFSET('Water Data'!$F$9,0,10*ROW('Water Data'!F165)),NA())</f>
        <v>#N/A</v>
      </c>
      <c r="M171" s="520" t="e">
        <f ca="1">+IF(AND(ISNUMBER(OFFSET('Water Data'!$G$4,0,10*ROW('Water Data'!G165))),'Data Summary'!CB171="Yes"),100-OFFSET('Water Data'!$G$4,0,10*ROW('Water Data'!G165)),NA())</f>
        <v>#N/A</v>
      </c>
      <c r="N171" s="520" t="e">
        <f ca="1">+IF(AND(ISNUMBER(OFFSET('Water Data'!$G$6,0,10*ROW('Water Data'!G165))),'Data Summary'!CC171="Yes"),OFFSET('Water Data'!$G$6,0,10*ROW('Water Data'!G165)),NA())</f>
        <v>#N/A</v>
      </c>
      <c r="O171" s="520" t="e">
        <f ca="1">+IF(AND(ISNUMBER(OFFSET('Water Data'!$G$9,0,10*ROW('Water Data'!G165))),'Data Summary'!CD171="Yes"),OFFSET('Water Data'!$G$9,0,10*ROW('Water Data'!G165)),NA())</f>
        <v>#N/A</v>
      </c>
      <c r="P171" s="520" t="e">
        <f ca="1">+IF(AND(ISNUMBER(OFFSET('Water Data'!$H$4,0,10*ROW('Water Data'!H165))),'Data Summary'!CE171="Yes"),100-OFFSET('Water Data'!$H$4,0,10*ROW('Water Data'!H165)),NA())</f>
        <v>#N/A</v>
      </c>
      <c r="Q171" s="520" t="e">
        <f ca="1">+IF(AND(ISNUMBER(OFFSET('Water Data'!$H$6,0,10*ROW('Water Data'!H165))),'Data Summary'!CF171="Yes"),OFFSET('Water Data'!$H$6,0,10*ROW('Water Data'!H165)),NA())</f>
        <v>#N/A</v>
      </c>
      <c r="R171" s="520" t="e">
        <f ca="1">+IF(AND(ISNUMBER(OFFSET('Water Data'!$H$9,0,10*ROW('Water Data'!H165))),'Data Summary'!CG171="Yes"),OFFSET('Water Data'!$H$9,0,10*ROW('Water Data'!H165)),NA())</f>
        <v>#N/A</v>
      </c>
      <c r="S171" s="520" t="e">
        <f ca="1">+IF(AND(ISNUMBER(OFFSET('Water Data'!$I$4,0,10*ROW('Water Data'!I165))),'Data Summary'!CH171="Yes"),100-OFFSET('Water Data'!$I$4,0,10*ROW('Water Data'!I165)),NA())</f>
        <v>#N/A</v>
      </c>
      <c r="T171" s="520" t="e">
        <f ca="1">+IF(AND(ISNUMBER(OFFSET('Water Data'!$I$6,0,10*ROW('Water Data'!I165))),'Data Summary'!CI171="Yes"),OFFSET('Water Data'!$I$6,0,10*ROW('Water Data'!I165)),NA())</f>
        <v>#N/A</v>
      </c>
      <c r="U171" s="520" t="e">
        <f ca="1">+IF(AND(ISNUMBER(OFFSET('Water Data'!$I$9,0,10*ROW('Water Data'!I165))),'Data Summary'!CJ171="Yes"),OFFSET('Water Data'!$I$9,0,10*ROW('Water Data'!I165)),NA())</f>
        <v>#N/A</v>
      </c>
      <c r="V171" s="521" t="e">
        <f ca="1">+IF(AND(ISNUMBER(OFFSET('Sanitation Data'!$D$4,0,10*ROW('Sanitation Data'!D165))),'Data Summary'!CK171="Yes"),100-OFFSET('Sanitation Data'!$D$4,0,10*ROW('Sanitation Data'!D165)),NA())</f>
        <v>#N/A</v>
      </c>
      <c r="W171" s="521" t="e">
        <f ca="1">+IF(AND(ISNUMBER(OFFSET('Sanitation Data'!$D$6,0,10*ROW('Sanitation Data'!D165))),'Data Summary'!CL171="Yes"),OFFSET('Sanitation Data'!$D$6,0,10*ROW('Sanitation Data'!D165)),NA())</f>
        <v>#N/A</v>
      </c>
      <c r="X171" s="521" t="e">
        <f ca="1">+IF(AND(ISNUMBER(OFFSET('Sanitation Data'!$D$10,0,10*ROW('Sanitation Data'!D165))),'Data Summary'!CM171="Yes"),OFFSET('Sanitation Data'!$D$10,0,10*ROW('Sanitation Data'!D165)),NA())</f>
        <v>#N/A</v>
      </c>
      <c r="Y171" s="521" t="e">
        <f ca="1">+IF(AND(ISNUMBER(OFFSET('Sanitation Data'!$D$11,0,10*ROW('Sanitation Data'!D165))),'Data Summary'!CN171="Yes"),OFFSET('Sanitation Data'!$D$11,0,10*ROW('Sanitation Data'!D165)),NA())</f>
        <v>#N/A</v>
      </c>
      <c r="Z171" s="521" t="e">
        <f ca="1">+IF(AND(ISNUMBER(OFFSET('Sanitation Data'!$D$12,0,10*ROW('Sanitation Data'!D165))),'Data Summary'!CO171="Yes"),OFFSET('Sanitation Data'!$D$12,0,10*ROW('Sanitation Data'!D165)),NA())</f>
        <v>#N/A</v>
      </c>
      <c r="AA171" s="521" t="e">
        <f ca="1">+IF(AND(ISNUMBER(OFFSET('Sanitation Data'!$E$4,0,10*ROW('Sanitation Data'!E165))),'Data Summary'!CP171="Yes"),100-OFFSET('Sanitation Data'!$E$4,0,10*ROW('Sanitation Data'!E165)),NA())</f>
        <v>#N/A</v>
      </c>
      <c r="AB171" s="521" t="e">
        <f ca="1">+IF(AND(ISNUMBER(OFFSET('Sanitation Data'!$E$6,0,10*ROW('Sanitation Data'!E165))),'Data Summary'!CQ171="Yes"),OFFSET('Sanitation Data'!$E$6,0,10*ROW('Sanitation Data'!E165)),NA())</f>
        <v>#N/A</v>
      </c>
      <c r="AC171" s="521" t="e">
        <f ca="1">+IF(AND(ISNUMBER(OFFSET('Sanitation Data'!$E$10,0,10*ROW('Sanitation Data'!E165))),'Data Summary'!CR171="Yes"),OFFSET('Sanitation Data'!$E$10,0,10*ROW('Sanitation Data'!E165)),NA())</f>
        <v>#N/A</v>
      </c>
      <c r="AD171" s="521" t="e">
        <f ca="1">+IF(AND(ISNUMBER(OFFSET('Sanitation Data'!$E$11,0,10*ROW('Sanitation Data'!E165))),'Data Summary'!CS171="Yes"),OFFSET('Sanitation Data'!$E$11,0,10*ROW('Sanitation Data'!E165)),NA())</f>
        <v>#N/A</v>
      </c>
      <c r="AE171" s="521" t="e">
        <f ca="1">+IF(AND(ISNUMBER(OFFSET('Sanitation Data'!$E$12,0,10*ROW('Sanitation Data'!E165))),'Data Summary'!CT171="Yes"),OFFSET('Sanitation Data'!$E$12,0,10*ROW('Sanitation Data'!E165)),NA())</f>
        <v>#N/A</v>
      </c>
      <c r="AF171" s="521" t="e">
        <f ca="1">+IF(AND(ISNUMBER(OFFSET('Sanitation Data'!$F$4,0,10*ROW('Sanitation Data'!F165))),'Data Summary'!CU171="Yes"),100-OFFSET('Sanitation Data'!$F$4,0,10*ROW('Sanitation Data'!F165)),NA())</f>
        <v>#N/A</v>
      </c>
      <c r="AG171" s="521" t="e">
        <f ca="1">+IF(AND(ISNUMBER(OFFSET('Sanitation Data'!$F$6,0,10*ROW('Sanitation Data'!F165))),'Data Summary'!CV171="Yes"),OFFSET('Sanitation Data'!$F$6,0,10*ROW('Sanitation Data'!F165)),NA())</f>
        <v>#N/A</v>
      </c>
      <c r="AH171" s="521" t="e">
        <f ca="1">+IF(AND(ISNUMBER(OFFSET('Sanitation Data'!$F$10,0,10*ROW('Sanitation Data'!F165))),'Data Summary'!CW171="Yes"),OFFSET('Sanitation Data'!$F$10,0,10*ROW('Sanitation Data'!F165)),NA())</f>
        <v>#N/A</v>
      </c>
      <c r="AI171" s="521" t="e">
        <f ca="1">+IF(AND(ISNUMBER(OFFSET('Sanitation Data'!$F$11,0,10*ROW('Sanitation Data'!F165))),'Data Summary'!CX171="Yes"),OFFSET('Sanitation Data'!$F$11,0,10*ROW('Sanitation Data'!F165)),NA())</f>
        <v>#N/A</v>
      </c>
      <c r="AJ171" s="521" t="e">
        <f ca="1">+IF(AND(ISNUMBER(OFFSET('Sanitation Data'!$F$12,0,10*ROW('Sanitation Data'!F165))),'Data Summary'!CY171="Yes"),OFFSET('Sanitation Data'!$F$12,0,10*ROW('Sanitation Data'!F165)),NA())</f>
        <v>#N/A</v>
      </c>
      <c r="AK171" s="521" t="e">
        <f ca="1">+IF(AND(ISNUMBER(OFFSET('Sanitation Data'!$G$4,0,10*ROW('Sanitation Data'!G165))),'Data Summary'!CZ171="Yes"),100-OFFSET('Sanitation Data'!$G$4,0,10*ROW('Sanitation Data'!G165)),NA())</f>
        <v>#N/A</v>
      </c>
      <c r="AL171" s="521" t="e">
        <f ca="1">+IF(AND(ISNUMBER(OFFSET('Sanitation Data'!$G$6,0,10*ROW('Sanitation Data'!G165))),'Data Summary'!DA171="Yes"),OFFSET('Sanitation Data'!$G$6,0,10*ROW('Sanitation Data'!G165)),NA())</f>
        <v>#N/A</v>
      </c>
      <c r="AM171" s="521" t="e">
        <f ca="1">+IF(AND(ISNUMBER(OFFSET('Sanitation Data'!$G$10,0,10*ROW('Sanitation Data'!G165))),'Data Summary'!DB171="Yes"),OFFSET('Sanitation Data'!$G$10,0,10*ROW('Sanitation Data'!G165)),NA())</f>
        <v>#N/A</v>
      </c>
      <c r="AN171" s="521" t="e">
        <f ca="1">+IF(AND(ISNUMBER(OFFSET('Sanitation Data'!$G$11,0,10*ROW('Sanitation Data'!G165))),'Data Summary'!DC171="Yes"),OFFSET('Sanitation Data'!$G$11,0,10*ROW('Sanitation Data'!G165)),NA())</f>
        <v>#N/A</v>
      </c>
      <c r="AO171" s="521" t="e">
        <f ca="1">+IF(AND(ISNUMBER(OFFSET('Sanitation Data'!$G$12,0,10*ROW('Sanitation Data'!G165))),'Data Summary'!DD171="Yes"),OFFSET('Sanitation Data'!$G$12,0,10*ROW('Sanitation Data'!G165)),NA())</f>
        <v>#N/A</v>
      </c>
      <c r="AP171" s="521" t="e">
        <f ca="1">+IF(AND(ISNUMBER(OFFSET('Sanitation Data'!$H$4,0,10*ROW('Sanitation Data'!H165))),'Data Summary'!DE171="Yes"),100-OFFSET('Sanitation Data'!$H$4,0,10*ROW('Sanitation Data'!H165)),NA())</f>
        <v>#N/A</v>
      </c>
      <c r="AQ171" s="521" t="e">
        <f ca="1">+IF(AND(ISNUMBER(OFFSET('Sanitation Data'!$H$6,0,10*ROW('Sanitation Data'!H165))),'Data Summary'!DF171="Yes"),OFFSET('Sanitation Data'!$H$6,0,10*ROW('Sanitation Data'!H165)),NA())</f>
        <v>#N/A</v>
      </c>
      <c r="AR171" s="521" t="e">
        <f ca="1">+IF(AND(ISNUMBER(OFFSET('Sanitation Data'!$H$10,0,10*ROW('Sanitation Data'!H165))),'Data Summary'!DG171="Yes"),OFFSET('Sanitation Data'!$H$10,0,10*ROW('Sanitation Data'!H165)),NA())</f>
        <v>#N/A</v>
      </c>
      <c r="AS171" s="521" t="e">
        <f ca="1">+IF(AND(ISNUMBER(OFFSET('Sanitation Data'!$H$11,0,10*ROW('Sanitation Data'!H165))),'Data Summary'!DH171="Yes"),OFFSET('Sanitation Data'!$H$11,0,10*ROW('Sanitation Data'!H165)),NA())</f>
        <v>#N/A</v>
      </c>
      <c r="AT171" s="521" t="e">
        <f ca="1">+IF(AND(ISNUMBER(OFFSET('Sanitation Data'!$H$12,0,10*ROW('Sanitation Data'!H165))),'Data Summary'!DI171="Yes"),OFFSET('Sanitation Data'!$H$12,0,10*ROW('Sanitation Data'!H165)),NA())</f>
        <v>#N/A</v>
      </c>
      <c r="AU171" s="521" t="e">
        <f ca="1">+IF(AND(ISNUMBER(OFFSET('Sanitation Data'!$I$4,0,10*ROW('Sanitation Data'!I165))),'Data Summary'!DJ171="Yes"),100-OFFSET('Sanitation Data'!$I$4,0,10*ROW('Sanitation Data'!I165)),NA())</f>
        <v>#N/A</v>
      </c>
      <c r="AV171" s="521" t="e">
        <f ca="1">+IF(AND(ISNUMBER(OFFSET('Sanitation Data'!$I$6,0,10*ROW('Sanitation Data'!I165))),'Data Summary'!DK171="Yes"),OFFSET('Sanitation Data'!$I$6,0,10*ROW('Sanitation Data'!I165)),NA())</f>
        <v>#N/A</v>
      </c>
      <c r="AW171" s="521" t="e">
        <f ca="1">+IF(AND(ISNUMBER(OFFSET('Sanitation Data'!$I$10,0,10*ROW('Sanitation Data'!I165))),'Data Summary'!DL171="Yes"),OFFSET('Sanitation Data'!$I$10,0,10*ROW('Sanitation Data'!I165)),NA())</f>
        <v>#N/A</v>
      </c>
      <c r="AX171" s="521" t="e">
        <f ca="1">+IF(AND(ISNUMBER(OFFSET('Sanitation Data'!$I$11,0,10*ROW('Sanitation Data'!I165))),'Data Summary'!DM171="Yes"),OFFSET('Sanitation Data'!$I$11,0,10*ROW('Sanitation Data'!I165)),NA())</f>
        <v>#N/A</v>
      </c>
      <c r="AY171" s="521" t="e">
        <f ca="1">+IF(AND(ISNUMBER(OFFSET('Sanitation Data'!$I$12,0,10*ROW('Sanitation Data'!I165))),'Data Summary'!DN171="Yes"),OFFSET('Sanitation Data'!$I$12,0,10*ROW('Sanitation Data'!I165)),NA())</f>
        <v>#N/A</v>
      </c>
      <c r="AZ171" s="522" t="e">
        <f ca="1">+IF(AND(ISNUMBER(OFFSET('Hygiene Data'!$D$5,0,10*ROW('Hygiene Data'!D165))),'Data Summary'!DO171="Yes"),OFFSET('Hygiene Data'!$D$5,0,10*ROW('Hygiene Data'!D165)),NA())</f>
        <v>#N/A</v>
      </c>
      <c r="BA171" s="522" t="e">
        <f ca="1">+IF(AND(ISNUMBER(OFFSET('Hygiene Data'!$D$7,0,10*ROW('Hygiene Data'!D165))),'Data Summary'!DP171="Yes"),OFFSET('Hygiene Data'!$D$7,0,10*ROW('Hygiene Data'!D165)),NA())</f>
        <v>#N/A</v>
      </c>
      <c r="BB171" s="522" t="e">
        <f ca="1">+IF(AND(ISNUMBER(OFFSET('Hygiene Data'!$D$9,0,10*ROW('Hygiene Data'!D165))),'Data Summary'!DQ171="Yes"),OFFSET('Hygiene Data'!$D$9,0,10*ROW('Hygiene Data'!D165)),NA())</f>
        <v>#N/A</v>
      </c>
      <c r="BC171" s="522" t="e">
        <f ca="1">+IF(AND(ISNUMBER(OFFSET('Hygiene Data'!$E$5,0,10*ROW('Hygiene Data'!E165))),'Data Summary'!DR171="Yes"),OFFSET('Hygiene Data'!$E$5,0,10*ROW('Hygiene Data'!E165)),NA())</f>
        <v>#N/A</v>
      </c>
      <c r="BD171" s="522" t="e">
        <f ca="1">+IF(AND(ISNUMBER(OFFSET('Hygiene Data'!$E$7,0,10*ROW('Hygiene Data'!E165))),'Data Summary'!DS171="Yes"),OFFSET('Hygiene Data'!$E$7,0,10*ROW('Hygiene Data'!E165)),NA())</f>
        <v>#N/A</v>
      </c>
      <c r="BE171" s="522" t="e">
        <f ca="1">+IF(AND(ISNUMBER(OFFSET('Hygiene Data'!$E$9,0,10*ROW('Hygiene Data'!E165))),'Data Summary'!DT171="Yes"),OFFSET('Hygiene Data'!$E$9,0,10*ROW('Hygiene Data'!E165)),NA())</f>
        <v>#N/A</v>
      </c>
      <c r="BF171" s="522" t="e">
        <f ca="1">+IF(AND(ISNUMBER(OFFSET('Hygiene Data'!$F$5,0,10*ROW('Hygiene Data'!F165))),'Data Summary'!DU171="Yes"),OFFSET('Hygiene Data'!$F$5,0,10*ROW('Hygiene Data'!F165)),NA())</f>
        <v>#N/A</v>
      </c>
      <c r="BG171" s="522" t="e">
        <f ca="1">+IF(AND(ISNUMBER(OFFSET('Hygiene Data'!$F$7,0,10*ROW('Hygiene Data'!F165))),'Data Summary'!DV171="Yes"),OFFSET('Hygiene Data'!$F$7,0,10*ROW('Hygiene Data'!F165)),NA())</f>
        <v>#N/A</v>
      </c>
      <c r="BH171" s="522" t="e">
        <f ca="1">+IF(AND(ISNUMBER(OFFSET('Hygiene Data'!$F$9,0,10*ROW('Hygiene Data'!F165))),'Data Summary'!DW171="Yes"),OFFSET('Hygiene Data'!$F$9,0,10*ROW('Hygiene Data'!F165)),NA())</f>
        <v>#N/A</v>
      </c>
      <c r="BI171" s="522" t="e">
        <f ca="1">+IF(AND(ISNUMBER(OFFSET('Hygiene Data'!$G$5,0,10*ROW('Hygiene Data'!G165))),'Data Summary'!DX171="Yes"),OFFSET('Hygiene Data'!$G$5,0,10*ROW('Hygiene Data'!G165)),NA())</f>
        <v>#N/A</v>
      </c>
      <c r="BJ171" s="522" t="e">
        <f ca="1">+IF(AND(ISNUMBER(OFFSET('Hygiene Data'!$G$7,0,10*ROW('Hygiene Data'!G165))),'Data Summary'!DY171="Yes"),OFFSET('Hygiene Data'!$G$7,0,10*ROW('Hygiene Data'!G165)),NA())</f>
        <v>#N/A</v>
      </c>
      <c r="BK171" s="522" t="e">
        <f ca="1">+IF(AND(ISNUMBER(OFFSET('Hygiene Data'!$G$9,0,10*ROW('Hygiene Data'!G165))),'Data Summary'!DZ171="Yes"),OFFSET('Hygiene Data'!$G$9,0,10*ROW('Hygiene Data'!G165)),NA())</f>
        <v>#N/A</v>
      </c>
      <c r="BL171" s="522" t="e">
        <f ca="1">+IF(AND(ISNUMBER(OFFSET('Hygiene Data'!$H$5,0,10*ROW('Hygiene Data'!H165))),'Data Summary'!EA171="Yes"),OFFSET('Hygiene Data'!$H$5,0,10*ROW('Hygiene Data'!H165)),NA())</f>
        <v>#N/A</v>
      </c>
      <c r="BM171" s="522" t="e">
        <f ca="1">+IF(AND(ISNUMBER(OFFSET('Hygiene Data'!$H$7,0,10*ROW('Hygiene Data'!H165))),'Data Summary'!EB171="Yes"),OFFSET('Hygiene Data'!$H$7,0,10*ROW('Hygiene Data'!H165)),NA())</f>
        <v>#N/A</v>
      </c>
      <c r="BN171" s="522" t="e">
        <f ca="1">+IF(AND(ISNUMBER(OFFSET('Hygiene Data'!$H$9,0,10*ROW('Hygiene Data'!H165))),'Data Summary'!EC171="Yes"),OFFSET('Hygiene Data'!$H$9,0,10*ROW('Hygiene Data'!H165)),NA())</f>
        <v>#N/A</v>
      </c>
      <c r="BO171" s="522" t="e">
        <f ca="1">+IF(AND(ISNUMBER(OFFSET('Hygiene Data'!$I$5,0,10*ROW('Hygiene Data'!I165))),'Data Summary'!ED171="Yes"),OFFSET('Hygiene Data'!$I$5,0,10*ROW('Hygiene Data'!I165)),NA())</f>
        <v>#N/A</v>
      </c>
      <c r="BP171" s="522" t="e">
        <f ca="1">+IF(AND(ISNUMBER(OFFSET('Hygiene Data'!$I$7,0,10*ROW('Hygiene Data'!I165))),'Data Summary'!EE171="Yes"),OFFSET('Hygiene Data'!$I$7,0,10*ROW('Hygiene Data'!I165)),NA())</f>
        <v>#N/A</v>
      </c>
      <c r="BQ171" s="522" t="e">
        <f ca="1">+IF(AND(ISNUMBER(OFFSET('Hygiene Data'!$I$9,0,10*ROW('Hygiene Data'!I165))),'Data Summary'!EF171="Yes"),OFFSET('Hygiene Data'!$I$9,0,10*ROW('Hygiene Data'!I165)),NA())</f>
        <v>#N/A</v>
      </c>
    </row>
    <row r="172" spans="1:69" x14ac:dyDescent="0.25">
      <c r="A172" s="518" t="e">
        <f ca="1">+RIGHT('Data Summary'!A172,LEN('Data Summary'!A172)-9)</f>
        <v>#VALUE!</v>
      </c>
      <c r="B172" s="492" t="str">
        <f ca="1">+IF(ISTEXT('Data Summary'!B172),'Data Summary'!B172,"")</f>
        <v/>
      </c>
      <c r="C172" s="519" t="e">
        <f ca="1">+VALUE('Data Summary'!C172)</f>
        <v>#VALUE!</v>
      </c>
      <c r="D172" s="520" t="e">
        <f ca="1">+IF(AND(ISNUMBER(OFFSET('Water Data'!$D$4,0,10*ROW('Water Data'!D166))),'Data Summary'!BS172="Yes"),100-OFFSET('Water Data'!$D$4,0,10*ROW('Water Data'!D166)),NA())</f>
        <v>#N/A</v>
      </c>
      <c r="E172" s="520" t="e">
        <f ca="1">+IF(AND(ISNUMBER(OFFSET('Water Data'!$D$6,0,10*ROW('Water Data'!D166))),'Data Summary'!BT172="Yes"),OFFSET('Water Data'!$D$6,0,10*ROW('Water Data'!D166)),NA())</f>
        <v>#N/A</v>
      </c>
      <c r="F172" s="520" t="e">
        <f ca="1">+IF(AND(ISNUMBER(OFFSET('Water Data'!$D$9,0,10*ROW('Water Data'!D166))),'Data Summary'!BU172="Yes"),OFFSET('Water Data'!$D$9,0,10*ROW('Water Data'!D166)),NA())</f>
        <v>#N/A</v>
      </c>
      <c r="G172" s="520" t="e">
        <f ca="1">+IF(AND(ISNUMBER(OFFSET('Water Data'!$E$4,0,10*ROW('Water Data'!E166))),'Data Summary'!BV172="Yes"),100-OFFSET('Water Data'!$E$4,0,10*ROW('Water Data'!E166)),NA())</f>
        <v>#N/A</v>
      </c>
      <c r="H172" s="520" t="e">
        <f ca="1">+IF(AND(ISNUMBER(OFFSET('Water Data'!$E$6,0,10*ROW('Water Data'!E166))),'Data Summary'!BW172="Yes"),OFFSET('Water Data'!$E$6,0,10*ROW('Water Data'!E166)),NA())</f>
        <v>#N/A</v>
      </c>
      <c r="I172" s="520" t="e">
        <f ca="1">+IF(AND(ISNUMBER(OFFSET('Water Data'!$E$9,0,10*ROW('Water Data'!E166))),'Data Summary'!BX172="Yes"),OFFSET('Water Data'!$E$9,0,10*ROW('Water Data'!E166)),NA())</f>
        <v>#N/A</v>
      </c>
      <c r="J172" s="520" t="e">
        <f ca="1">+IF(AND(ISNUMBER(OFFSET('Water Data'!$F$4,0,10*ROW('Water Data'!F166))),'Data Summary'!BY172="Yes"),100-OFFSET('Water Data'!$F$4,0,10*ROW('Water Data'!F166)),NA())</f>
        <v>#N/A</v>
      </c>
      <c r="K172" s="520" t="e">
        <f ca="1">+IF(AND(ISNUMBER(OFFSET('Water Data'!$F$6,0,10*ROW('Water Data'!F166))),'Data Summary'!BZ172="Yes"),OFFSET('Water Data'!$F$6,0,10*ROW('Water Data'!F166)),NA())</f>
        <v>#N/A</v>
      </c>
      <c r="L172" s="520" t="e">
        <f ca="1">+IF(AND(ISNUMBER(OFFSET('Water Data'!$F$9,0,10*ROW('Water Data'!F166))),'Data Summary'!CA172="Yes"),OFFSET('Water Data'!$F$9,0,10*ROW('Water Data'!F166)),NA())</f>
        <v>#N/A</v>
      </c>
      <c r="M172" s="520" t="e">
        <f ca="1">+IF(AND(ISNUMBER(OFFSET('Water Data'!$G$4,0,10*ROW('Water Data'!G166))),'Data Summary'!CB172="Yes"),100-OFFSET('Water Data'!$G$4,0,10*ROW('Water Data'!G166)),NA())</f>
        <v>#N/A</v>
      </c>
      <c r="N172" s="520" t="e">
        <f ca="1">+IF(AND(ISNUMBER(OFFSET('Water Data'!$G$6,0,10*ROW('Water Data'!G166))),'Data Summary'!CC172="Yes"),OFFSET('Water Data'!$G$6,0,10*ROW('Water Data'!G166)),NA())</f>
        <v>#N/A</v>
      </c>
      <c r="O172" s="520" t="e">
        <f ca="1">+IF(AND(ISNUMBER(OFFSET('Water Data'!$G$9,0,10*ROW('Water Data'!G166))),'Data Summary'!CD172="Yes"),OFFSET('Water Data'!$G$9,0,10*ROW('Water Data'!G166)),NA())</f>
        <v>#N/A</v>
      </c>
      <c r="P172" s="520" t="e">
        <f ca="1">+IF(AND(ISNUMBER(OFFSET('Water Data'!$H$4,0,10*ROW('Water Data'!H166))),'Data Summary'!CE172="Yes"),100-OFFSET('Water Data'!$H$4,0,10*ROW('Water Data'!H166)),NA())</f>
        <v>#N/A</v>
      </c>
      <c r="Q172" s="520" t="e">
        <f ca="1">+IF(AND(ISNUMBER(OFFSET('Water Data'!$H$6,0,10*ROW('Water Data'!H166))),'Data Summary'!CF172="Yes"),OFFSET('Water Data'!$H$6,0,10*ROW('Water Data'!H166)),NA())</f>
        <v>#N/A</v>
      </c>
      <c r="R172" s="520" t="e">
        <f ca="1">+IF(AND(ISNUMBER(OFFSET('Water Data'!$H$9,0,10*ROW('Water Data'!H166))),'Data Summary'!CG172="Yes"),OFFSET('Water Data'!$H$9,0,10*ROW('Water Data'!H166)),NA())</f>
        <v>#N/A</v>
      </c>
      <c r="S172" s="520" t="e">
        <f ca="1">+IF(AND(ISNUMBER(OFFSET('Water Data'!$I$4,0,10*ROW('Water Data'!I166))),'Data Summary'!CH172="Yes"),100-OFFSET('Water Data'!$I$4,0,10*ROW('Water Data'!I166)),NA())</f>
        <v>#N/A</v>
      </c>
      <c r="T172" s="520" t="e">
        <f ca="1">+IF(AND(ISNUMBER(OFFSET('Water Data'!$I$6,0,10*ROW('Water Data'!I166))),'Data Summary'!CI172="Yes"),OFFSET('Water Data'!$I$6,0,10*ROW('Water Data'!I166)),NA())</f>
        <v>#N/A</v>
      </c>
      <c r="U172" s="520" t="e">
        <f ca="1">+IF(AND(ISNUMBER(OFFSET('Water Data'!$I$9,0,10*ROW('Water Data'!I166))),'Data Summary'!CJ172="Yes"),OFFSET('Water Data'!$I$9,0,10*ROW('Water Data'!I166)),NA())</f>
        <v>#N/A</v>
      </c>
      <c r="V172" s="521" t="e">
        <f ca="1">+IF(AND(ISNUMBER(OFFSET('Sanitation Data'!$D$4,0,10*ROW('Sanitation Data'!D166))),'Data Summary'!CK172="Yes"),100-OFFSET('Sanitation Data'!$D$4,0,10*ROW('Sanitation Data'!D166)),NA())</f>
        <v>#N/A</v>
      </c>
      <c r="W172" s="521" t="e">
        <f ca="1">+IF(AND(ISNUMBER(OFFSET('Sanitation Data'!$D$6,0,10*ROW('Sanitation Data'!D166))),'Data Summary'!CL172="Yes"),OFFSET('Sanitation Data'!$D$6,0,10*ROW('Sanitation Data'!D166)),NA())</f>
        <v>#N/A</v>
      </c>
      <c r="X172" s="521" t="e">
        <f ca="1">+IF(AND(ISNUMBER(OFFSET('Sanitation Data'!$D$10,0,10*ROW('Sanitation Data'!D166))),'Data Summary'!CM172="Yes"),OFFSET('Sanitation Data'!$D$10,0,10*ROW('Sanitation Data'!D166)),NA())</f>
        <v>#N/A</v>
      </c>
      <c r="Y172" s="521" t="e">
        <f ca="1">+IF(AND(ISNUMBER(OFFSET('Sanitation Data'!$D$11,0,10*ROW('Sanitation Data'!D166))),'Data Summary'!CN172="Yes"),OFFSET('Sanitation Data'!$D$11,0,10*ROW('Sanitation Data'!D166)),NA())</f>
        <v>#N/A</v>
      </c>
      <c r="Z172" s="521" t="e">
        <f ca="1">+IF(AND(ISNUMBER(OFFSET('Sanitation Data'!$D$12,0,10*ROW('Sanitation Data'!D166))),'Data Summary'!CO172="Yes"),OFFSET('Sanitation Data'!$D$12,0,10*ROW('Sanitation Data'!D166)),NA())</f>
        <v>#N/A</v>
      </c>
      <c r="AA172" s="521" t="e">
        <f ca="1">+IF(AND(ISNUMBER(OFFSET('Sanitation Data'!$E$4,0,10*ROW('Sanitation Data'!E166))),'Data Summary'!CP172="Yes"),100-OFFSET('Sanitation Data'!$E$4,0,10*ROW('Sanitation Data'!E166)),NA())</f>
        <v>#N/A</v>
      </c>
      <c r="AB172" s="521" t="e">
        <f ca="1">+IF(AND(ISNUMBER(OFFSET('Sanitation Data'!$E$6,0,10*ROW('Sanitation Data'!E166))),'Data Summary'!CQ172="Yes"),OFFSET('Sanitation Data'!$E$6,0,10*ROW('Sanitation Data'!E166)),NA())</f>
        <v>#N/A</v>
      </c>
      <c r="AC172" s="521" t="e">
        <f ca="1">+IF(AND(ISNUMBER(OFFSET('Sanitation Data'!$E$10,0,10*ROW('Sanitation Data'!E166))),'Data Summary'!CR172="Yes"),OFFSET('Sanitation Data'!$E$10,0,10*ROW('Sanitation Data'!E166)),NA())</f>
        <v>#N/A</v>
      </c>
      <c r="AD172" s="521" t="e">
        <f ca="1">+IF(AND(ISNUMBER(OFFSET('Sanitation Data'!$E$11,0,10*ROW('Sanitation Data'!E166))),'Data Summary'!CS172="Yes"),OFFSET('Sanitation Data'!$E$11,0,10*ROW('Sanitation Data'!E166)),NA())</f>
        <v>#N/A</v>
      </c>
      <c r="AE172" s="521" t="e">
        <f ca="1">+IF(AND(ISNUMBER(OFFSET('Sanitation Data'!$E$12,0,10*ROW('Sanitation Data'!E166))),'Data Summary'!CT172="Yes"),OFFSET('Sanitation Data'!$E$12,0,10*ROW('Sanitation Data'!E166)),NA())</f>
        <v>#N/A</v>
      </c>
      <c r="AF172" s="521" t="e">
        <f ca="1">+IF(AND(ISNUMBER(OFFSET('Sanitation Data'!$F$4,0,10*ROW('Sanitation Data'!F166))),'Data Summary'!CU172="Yes"),100-OFFSET('Sanitation Data'!$F$4,0,10*ROW('Sanitation Data'!F166)),NA())</f>
        <v>#N/A</v>
      </c>
      <c r="AG172" s="521" t="e">
        <f ca="1">+IF(AND(ISNUMBER(OFFSET('Sanitation Data'!$F$6,0,10*ROW('Sanitation Data'!F166))),'Data Summary'!CV172="Yes"),OFFSET('Sanitation Data'!$F$6,0,10*ROW('Sanitation Data'!F166)),NA())</f>
        <v>#N/A</v>
      </c>
      <c r="AH172" s="521" t="e">
        <f ca="1">+IF(AND(ISNUMBER(OFFSET('Sanitation Data'!$F$10,0,10*ROW('Sanitation Data'!F166))),'Data Summary'!CW172="Yes"),OFFSET('Sanitation Data'!$F$10,0,10*ROW('Sanitation Data'!F166)),NA())</f>
        <v>#N/A</v>
      </c>
      <c r="AI172" s="521" t="e">
        <f ca="1">+IF(AND(ISNUMBER(OFFSET('Sanitation Data'!$F$11,0,10*ROW('Sanitation Data'!F166))),'Data Summary'!CX172="Yes"),OFFSET('Sanitation Data'!$F$11,0,10*ROW('Sanitation Data'!F166)),NA())</f>
        <v>#N/A</v>
      </c>
      <c r="AJ172" s="521" t="e">
        <f ca="1">+IF(AND(ISNUMBER(OFFSET('Sanitation Data'!$F$12,0,10*ROW('Sanitation Data'!F166))),'Data Summary'!CY172="Yes"),OFFSET('Sanitation Data'!$F$12,0,10*ROW('Sanitation Data'!F166)),NA())</f>
        <v>#N/A</v>
      </c>
      <c r="AK172" s="521" t="e">
        <f ca="1">+IF(AND(ISNUMBER(OFFSET('Sanitation Data'!$G$4,0,10*ROW('Sanitation Data'!G166))),'Data Summary'!CZ172="Yes"),100-OFFSET('Sanitation Data'!$G$4,0,10*ROW('Sanitation Data'!G166)),NA())</f>
        <v>#N/A</v>
      </c>
      <c r="AL172" s="521" t="e">
        <f ca="1">+IF(AND(ISNUMBER(OFFSET('Sanitation Data'!$G$6,0,10*ROW('Sanitation Data'!G166))),'Data Summary'!DA172="Yes"),OFFSET('Sanitation Data'!$G$6,0,10*ROW('Sanitation Data'!G166)),NA())</f>
        <v>#N/A</v>
      </c>
      <c r="AM172" s="521" t="e">
        <f ca="1">+IF(AND(ISNUMBER(OFFSET('Sanitation Data'!$G$10,0,10*ROW('Sanitation Data'!G166))),'Data Summary'!DB172="Yes"),OFFSET('Sanitation Data'!$G$10,0,10*ROW('Sanitation Data'!G166)),NA())</f>
        <v>#N/A</v>
      </c>
      <c r="AN172" s="521" t="e">
        <f ca="1">+IF(AND(ISNUMBER(OFFSET('Sanitation Data'!$G$11,0,10*ROW('Sanitation Data'!G166))),'Data Summary'!DC172="Yes"),OFFSET('Sanitation Data'!$G$11,0,10*ROW('Sanitation Data'!G166)),NA())</f>
        <v>#N/A</v>
      </c>
      <c r="AO172" s="521" t="e">
        <f ca="1">+IF(AND(ISNUMBER(OFFSET('Sanitation Data'!$G$12,0,10*ROW('Sanitation Data'!G166))),'Data Summary'!DD172="Yes"),OFFSET('Sanitation Data'!$G$12,0,10*ROW('Sanitation Data'!G166)),NA())</f>
        <v>#N/A</v>
      </c>
      <c r="AP172" s="521" t="e">
        <f ca="1">+IF(AND(ISNUMBER(OFFSET('Sanitation Data'!$H$4,0,10*ROW('Sanitation Data'!H166))),'Data Summary'!DE172="Yes"),100-OFFSET('Sanitation Data'!$H$4,0,10*ROW('Sanitation Data'!H166)),NA())</f>
        <v>#N/A</v>
      </c>
      <c r="AQ172" s="521" t="e">
        <f ca="1">+IF(AND(ISNUMBER(OFFSET('Sanitation Data'!$H$6,0,10*ROW('Sanitation Data'!H166))),'Data Summary'!DF172="Yes"),OFFSET('Sanitation Data'!$H$6,0,10*ROW('Sanitation Data'!H166)),NA())</f>
        <v>#N/A</v>
      </c>
      <c r="AR172" s="521" t="e">
        <f ca="1">+IF(AND(ISNUMBER(OFFSET('Sanitation Data'!$H$10,0,10*ROW('Sanitation Data'!H166))),'Data Summary'!DG172="Yes"),OFFSET('Sanitation Data'!$H$10,0,10*ROW('Sanitation Data'!H166)),NA())</f>
        <v>#N/A</v>
      </c>
      <c r="AS172" s="521" t="e">
        <f ca="1">+IF(AND(ISNUMBER(OFFSET('Sanitation Data'!$H$11,0,10*ROW('Sanitation Data'!H166))),'Data Summary'!DH172="Yes"),OFFSET('Sanitation Data'!$H$11,0,10*ROW('Sanitation Data'!H166)),NA())</f>
        <v>#N/A</v>
      </c>
      <c r="AT172" s="521" t="e">
        <f ca="1">+IF(AND(ISNUMBER(OFFSET('Sanitation Data'!$H$12,0,10*ROW('Sanitation Data'!H166))),'Data Summary'!DI172="Yes"),OFFSET('Sanitation Data'!$H$12,0,10*ROW('Sanitation Data'!H166)),NA())</f>
        <v>#N/A</v>
      </c>
      <c r="AU172" s="521" t="e">
        <f ca="1">+IF(AND(ISNUMBER(OFFSET('Sanitation Data'!$I$4,0,10*ROW('Sanitation Data'!I166))),'Data Summary'!DJ172="Yes"),100-OFFSET('Sanitation Data'!$I$4,0,10*ROW('Sanitation Data'!I166)),NA())</f>
        <v>#N/A</v>
      </c>
      <c r="AV172" s="521" t="e">
        <f ca="1">+IF(AND(ISNUMBER(OFFSET('Sanitation Data'!$I$6,0,10*ROW('Sanitation Data'!I166))),'Data Summary'!DK172="Yes"),OFFSET('Sanitation Data'!$I$6,0,10*ROW('Sanitation Data'!I166)),NA())</f>
        <v>#N/A</v>
      </c>
      <c r="AW172" s="521" t="e">
        <f ca="1">+IF(AND(ISNUMBER(OFFSET('Sanitation Data'!$I$10,0,10*ROW('Sanitation Data'!I166))),'Data Summary'!DL172="Yes"),OFFSET('Sanitation Data'!$I$10,0,10*ROW('Sanitation Data'!I166)),NA())</f>
        <v>#N/A</v>
      </c>
      <c r="AX172" s="521" t="e">
        <f ca="1">+IF(AND(ISNUMBER(OFFSET('Sanitation Data'!$I$11,0,10*ROW('Sanitation Data'!I166))),'Data Summary'!DM172="Yes"),OFFSET('Sanitation Data'!$I$11,0,10*ROW('Sanitation Data'!I166)),NA())</f>
        <v>#N/A</v>
      </c>
      <c r="AY172" s="521" t="e">
        <f ca="1">+IF(AND(ISNUMBER(OFFSET('Sanitation Data'!$I$12,0,10*ROW('Sanitation Data'!I166))),'Data Summary'!DN172="Yes"),OFFSET('Sanitation Data'!$I$12,0,10*ROW('Sanitation Data'!I166)),NA())</f>
        <v>#N/A</v>
      </c>
      <c r="AZ172" s="522" t="e">
        <f ca="1">+IF(AND(ISNUMBER(OFFSET('Hygiene Data'!$D$5,0,10*ROW('Hygiene Data'!D166))),'Data Summary'!DO172="Yes"),OFFSET('Hygiene Data'!$D$5,0,10*ROW('Hygiene Data'!D166)),NA())</f>
        <v>#N/A</v>
      </c>
      <c r="BA172" s="522" t="e">
        <f ca="1">+IF(AND(ISNUMBER(OFFSET('Hygiene Data'!$D$7,0,10*ROW('Hygiene Data'!D166))),'Data Summary'!DP172="Yes"),OFFSET('Hygiene Data'!$D$7,0,10*ROW('Hygiene Data'!D166)),NA())</f>
        <v>#N/A</v>
      </c>
      <c r="BB172" s="522" t="e">
        <f ca="1">+IF(AND(ISNUMBER(OFFSET('Hygiene Data'!$D$9,0,10*ROW('Hygiene Data'!D166))),'Data Summary'!DQ172="Yes"),OFFSET('Hygiene Data'!$D$9,0,10*ROW('Hygiene Data'!D166)),NA())</f>
        <v>#N/A</v>
      </c>
      <c r="BC172" s="522" t="e">
        <f ca="1">+IF(AND(ISNUMBER(OFFSET('Hygiene Data'!$E$5,0,10*ROW('Hygiene Data'!E166))),'Data Summary'!DR172="Yes"),OFFSET('Hygiene Data'!$E$5,0,10*ROW('Hygiene Data'!E166)),NA())</f>
        <v>#N/A</v>
      </c>
      <c r="BD172" s="522" t="e">
        <f ca="1">+IF(AND(ISNUMBER(OFFSET('Hygiene Data'!$E$7,0,10*ROW('Hygiene Data'!E166))),'Data Summary'!DS172="Yes"),OFFSET('Hygiene Data'!$E$7,0,10*ROW('Hygiene Data'!E166)),NA())</f>
        <v>#N/A</v>
      </c>
      <c r="BE172" s="522" t="e">
        <f ca="1">+IF(AND(ISNUMBER(OFFSET('Hygiene Data'!$E$9,0,10*ROW('Hygiene Data'!E166))),'Data Summary'!DT172="Yes"),OFFSET('Hygiene Data'!$E$9,0,10*ROW('Hygiene Data'!E166)),NA())</f>
        <v>#N/A</v>
      </c>
      <c r="BF172" s="522" t="e">
        <f ca="1">+IF(AND(ISNUMBER(OFFSET('Hygiene Data'!$F$5,0,10*ROW('Hygiene Data'!F166))),'Data Summary'!DU172="Yes"),OFFSET('Hygiene Data'!$F$5,0,10*ROW('Hygiene Data'!F166)),NA())</f>
        <v>#N/A</v>
      </c>
      <c r="BG172" s="522" t="e">
        <f ca="1">+IF(AND(ISNUMBER(OFFSET('Hygiene Data'!$F$7,0,10*ROW('Hygiene Data'!F166))),'Data Summary'!DV172="Yes"),OFFSET('Hygiene Data'!$F$7,0,10*ROW('Hygiene Data'!F166)),NA())</f>
        <v>#N/A</v>
      </c>
      <c r="BH172" s="522" t="e">
        <f ca="1">+IF(AND(ISNUMBER(OFFSET('Hygiene Data'!$F$9,0,10*ROW('Hygiene Data'!F166))),'Data Summary'!DW172="Yes"),OFFSET('Hygiene Data'!$F$9,0,10*ROW('Hygiene Data'!F166)),NA())</f>
        <v>#N/A</v>
      </c>
      <c r="BI172" s="522" t="e">
        <f ca="1">+IF(AND(ISNUMBER(OFFSET('Hygiene Data'!$G$5,0,10*ROW('Hygiene Data'!G166))),'Data Summary'!DX172="Yes"),OFFSET('Hygiene Data'!$G$5,0,10*ROW('Hygiene Data'!G166)),NA())</f>
        <v>#N/A</v>
      </c>
      <c r="BJ172" s="522" t="e">
        <f ca="1">+IF(AND(ISNUMBER(OFFSET('Hygiene Data'!$G$7,0,10*ROW('Hygiene Data'!G166))),'Data Summary'!DY172="Yes"),OFFSET('Hygiene Data'!$G$7,0,10*ROW('Hygiene Data'!G166)),NA())</f>
        <v>#N/A</v>
      </c>
      <c r="BK172" s="522" t="e">
        <f ca="1">+IF(AND(ISNUMBER(OFFSET('Hygiene Data'!$G$9,0,10*ROW('Hygiene Data'!G166))),'Data Summary'!DZ172="Yes"),OFFSET('Hygiene Data'!$G$9,0,10*ROW('Hygiene Data'!G166)),NA())</f>
        <v>#N/A</v>
      </c>
      <c r="BL172" s="522" t="e">
        <f ca="1">+IF(AND(ISNUMBER(OFFSET('Hygiene Data'!$H$5,0,10*ROW('Hygiene Data'!H166))),'Data Summary'!EA172="Yes"),OFFSET('Hygiene Data'!$H$5,0,10*ROW('Hygiene Data'!H166)),NA())</f>
        <v>#N/A</v>
      </c>
      <c r="BM172" s="522" t="e">
        <f ca="1">+IF(AND(ISNUMBER(OFFSET('Hygiene Data'!$H$7,0,10*ROW('Hygiene Data'!H166))),'Data Summary'!EB172="Yes"),OFFSET('Hygiene Data'!$H$7,0,10*ROW('Hygiene Data'!H166)),NA())</f>
        <v>#N/A</v>
      </c>
      <c r="BN172" s="522" t="e">
        <f ca="1">+IF(AND(ISNUMBER(OFFSET('Hygiene Data'!$H$9,0,10*ROW('Hygiene Data'!H166))),'Data Summary'!EC172="Yes"),OFFSET('Hygiene Data'!$H$9,0,10*ROW('Hygiene Data'!H166)),NA())</f>
        <v>#N/A</v>
      </c>
      <c r="BO172" s="522" t="e">
        <f ca="1">+IF(AND(ISNUMBER(OFFSET('Hygiene Data'!$I$5,0,10*ROW('Hygiene Data'!I166))),'Data Summary'!ED172="Yes"),OFFSET('Hygiene Data'!$I$5,0,10*ROW('Hygiene Data'!I166)),NA())</f>
        <v>#N/A</v>
      </c>
      <c r="BP172" s="522" t="e">
        <f ca="1">+IF(AND(ISNUMBER(OFFSET('Hygiene Data'!$I$7,0,10*ROW('Hygiene Data'!I166))),'Data Summary'!EE172="Yes"),OFFSET('Hygiene Data'!$I$7,0,10*ROW('Hygiene Data'!I166)),NA())</f>
        <v>#N/A</v>
      </c>
      <c r="BQ172" s="522" t="e">
        <f ca="1">+IF(AND(ISNUMBER(OFFSET('Hygiene Data'!$I$9,0,10*ROW('Hygiene Data'!I166))),'Data Summary'!EF172="Yes"),OFFSET('Hygiene Data'!$I$9,0,10*ROW('Hygiene Data'!I166)),NA())</f>
        <v>#N/A</v>
      </c>
    </row>
    <row r="173" spans="1:69" x14ac:dyDescent="0.25">
      <c r="A173" s="518" t="e">
        <f ca="1">+RIGHT('Data Summary'!A173,LEN('Data Summary'!A173)-9)</f>
        <v>#VALUE!</v>
      </c>
      <c r="B173" s="492" t="str">
        <f ca="1">+IF(ISTEXT('Data Summary'!B173),'Data Summary'!B173,"")</f>
        <v/>
      </c>
      <c r="C173" s="519" t="e">
        <f ca="1">+VALUE('Data Summary'!C173)</f>
        <v>#VALUE!</v>
      </c>
      <c r="D173" s="520" t="e">
        <f ca="1">+IF(AND(ISNUMBER(OFFSET('Water Data'!$D$4,0,10*ROW('Water Data'!D167))),'Data Summary'!BS173="Yes"),100-OFFSET('Water Data'!$D$4,0,10*ROW('Water Data'!D167)),NA())</f>
        <v>#N/A</v>
      </c>
      <c r="E173" s="520" t="e">
        <f ca="1">+IF(AND(ISNUMBER(OFFSET('Water Data'!$D$6,0,10*ROW('Water Data'!D167))),'Data Summary'!BT173="Yes"),OFFSET('Water Data'!$D$6,0,10*ROW('Water Data'!D167)),NA())</f>
        <v>#N/A</v>
      </c>
      <c r="F173" s="520" t="e">
        <f ca="1">+IF(AND(ISNUMBER(OFFSET('Water Data'!$D$9,0,10*ROW('Water Data'!D167))),'Data Summary'!BU173="Yes"),OFFSET('Water Data'!$D$9,0,10*ROW('Water Data'!D167)),NA())</f>
        <v>#N/A</v>
      </c>
      <c r="G173" s="520" t="e">
        <f ca="1">+IF(AND(ISNUMBER(OFFSET('Water Data'!$E$4,0,10*ROW('Water Data'!E167))),'Data Summary'!BV173="Yes"),100-OFFSET('Water Data'!$E$4,0,10*ROW('Water Data'!E167)),NA())</f>
        <v>#N/A</v>
      </c>
      <c r="H173" s="520" t="e">
        <f ca="1">+IF(AND(ISNUMBER(OFFSET('Water Data'!$E$6,0,10*ROW('Water Data'!E167))),'Data Summary'!BW173="Yes"),OFFSET('Water Data'!$E$6,0,10*ROW('Water Data'!E167)),NA())</f>
        <v>#N/A</v>
      </c>
      <c r="I173" s="520" t="e">
        <f ca="1">+IF(AND(ISNUMBER(OFFSET('Water Data'!$E$9,0,10*ROW('Water Data'!E167))),'Data Summary'!BX173="Yes"),OFFSET('Water Data'!$E$9,0,10*ROW('Water Data'!E167)),NA())</f>
        <v>#N/A</v>
      </c>
      <c r="J173" s="520" t="e">
        <f ca="1">+IF(AND(ISNUMBER(OFFSET('Water Data'!$F$4,0,10*ROW('Water Data'!F167))),'Data Summary'!BY173="Yes"),100-OFFSET('Water Data'!$F$4,0,10*ROW('Water Data'!F167)),NA())</f>
        <v>#N/A</v>
      </c>
      <c r="K173" s="520" t="e">
        <f ca="1">+IF(AND(ISNUMBER(OFFSET('Water Data'!$F$6,0,10*ROW('Water Data'!F167))),'Data Summary'!BZ173="Yes"),OFFSET('Water Data'!$F$6,0,10*ROW('Water Data'!F167)),NA())</f>
        <v>#N/A</v>
      </c>
      <c r="L173" s="520" t="e">
        <f ca="1">+IF(AND(ISNUMBER(OFFSET('Water Data'!$F$9,0,10*ROW('Water Data'!F167))),'Data Summary'!CA173="Yes"),OFFSET('Water Data'!$F$9,0,10*ROW('Water Data'!F167)),NA())</f>
        <v>#N/A</v>
      </c>
      <c r="M173" s="520" t="e">
        <f ca="1">+IF(AND(ISNUMBER(OFFSET('Water Data'!$G$4,0,10*ROW('Water Data'!G167))),'Data Summary'!CB173="Yes"),100-OFFSET('Water Data'!$G$4,0,10*ROW('Water Data'!G167)),NA())</f>
        <v>#N/A</v>
      </c>
      <c r="N173" s="520" t="e">
        <f ca="1">+IF(AND(ISNUMBER(OFFSET('Water Data'!$G$6,0,10*ROW('Water Data'!G167))),'Data Summary'!CC173="Yes"),OFFSET('Water Data'!$G$6,0,10*ROW('Water Data'!G167)),NA())</f>
        <v>#N/A</v>
      </c>
      <c r="O173" s="520" t="e">
        <f ca="1">+IF(AND(ISNUMBER(OFFSET('Water Data'!$G$9,0,10*ROW('Water Data'!G167))),'Data Summary'!CD173="Yes"),OFFSET('Water Data'!$G$9,0,10*ROW('Water Data'!G167)),NA())</f>
        <v>#N/A</v>
      </c>
      <c r="P173" s="520" t="e">
        <f ca="1">+IF(AND(ISNUMBER(OFFSET('Water Data'!$H$4,0,10*ROW('Water Data'!H167))),'Data Summary'!CE173="Yes"),100-OFFSET('Water Data'!$H$4,0,10*ROW('Water Data'!H167)),NA())</f>
        <v>#N/A</v>
      </c>
      <c r="Q173" s="520" t="e">
        <f ca="1">+IF(AND(ISNUMBER(OFFSET('Water Data'!$H$6,0,10*ROW('Water Data'!H167))),'Data Summary'!CF173="Yes"),OFFSET('Water Data'!$H$6,0,10*ROW('Water Data'!H167)),NA())</f>
        <v>#N/A</v>
      </c>
      <c r="R173" s="520" t="e">
        <f ca="1">+IF(AND(ISNUMBER(OFFSET('Water Data'!$H$9,0,10*ROW('Water Data'!H167))),'Data Summary'!CG173="Yes"),OFFSET('Water Data'!$H$9,0,10*ROW('Water Data'!H167)),NA())</f>
        <v>#N/A</v>
      </c>
      <c r="S173" s="520" t="e">
        <f ca="1">+IF(AND(ISNUMBER(OFFSET('Water Data'!$I$4,0,10*ROW('Water Data'!I167))),'Data Summary'!CH173="Yes"),100-OFFSET('Water Data'!$I$4,0,10*ROW('Water Data'!I167)),NA())</f>
        <v>#N/A</v>
      </c>
      <c r="T173" s="520" t="e">
        <f ca="1">+IF(AND(ISNUMBER(OFFSET('Water Data'!$I$6,0,10*ROW('Water Data'!I167))),'Data Summary'!CI173="Yes"),OFFSET('Water Data'!$I$6,0,10*ROW('Water Data'!I167)),NA())</f>
        <v>#N/A</v>
      </c>
      <c r="U173" s="520" t="e">
        <f ca="1">+IF(AND(ISNUMBER(OFFSET('Water Data'!$I$9,0,10*ROW('Water Data'!I167))),'Data Summary'!CJ173="Yes"),OFFSET('Water Data'!$I$9,0,10*ROW('Water Data'!I167)),NA())</f>
        <v>#N/A</v>
      </c>
      <c r="V173" s="521" t="e">
        <f ca="1">+IF(AND(ISNUMBER(OFFSET('Sanitation Data'!$D$4,0,10*ROW('Sanitation Data'!D167))),'Data Summary'!CK173="Yes"),100-OFFSET('Sanitation Data'!$D$4,0,10*ROW('Sanitation Data'!D167)),NA())</f>
        <v>#N/A</v>
      </c>
      <c r="W173" s="521" t="e">
        <f ca="1">+IF(AND(ISNUMBER(OFFSET('Sanitation Data'!$D$6,0,10*ROW('Sanitation Data'!D167))),'Data Summary'!CL173="Yes"),OFFSET('Sanitation Data'!$D$6,0,10*ROW('Sanitation Data'!D167)),NA())</f>
        <v>#N/A</v>
      </c>
      <c r="X173" s="521" t="e">
        <f ca="1">+IF(AND(ISNUMBER(OFFSET('Sanitation Data'!$D$10,0,10*ROW('Sanitation Data'!D167))),'Data Summary'!CM173="Yes"),OFFSET('Sanitation Data'!$D$10,0,10*ROW('Sanitation Data'!D167)),NA())</f>
        <v>#N/A</v>
      </c>
      <c r="Y173" s="521" t="e">
        <f ca="1">+IF(AND(ISNUMBER(OFFSET('Sanitation Data'!$D$11,0,10*ROW('Sanitation Data'!D167))),'Data Summary'!CN173="Yes"),OFFSET('Sanitation Data'!$D$11,0,10*ROW('Sanitation Data'!D167)),NA())</f>
        <v>#N/A</v>
      </c>
      <c r="Z173" s="521" t="e">
        <f ca="1">+IF(AND(ISNUMBER(OFFSET('Sanitation Data'!$D$12,0,10*ROW('Sanitation Data'!D167))),'Data Summary'!CO173="Yes"),OFFSET('Sanitation Data'!$D$12,0,10*ROW('Sanitation Data'!D167)),NA())</f>
        <v>#N/A</v>
      </c>
      <c r="AA173" s="521" t="e">
        <f ca="1">+IF(AND(ISNUMBER(OFFSET('Sanitation Data'!$E$4,0,10*ROW('Sanitation Data'!E167))),'Data Summary'!CP173="Yes"),100-OFFSET('Sanitation Data'!$E$4,0,10*ROW('Sanitation Data'!E167)),NA())</f>
        <v>#N/A</v>
      </c>
      <c r="AB173" s="521" t="e">
        <f ca="1">+IF(AND(ISNUMBER(OFFSET('Sanitation Data'!$E$6,0,10*ROW('Sanitation Data'!E167))),'Data Summary'!CQ173="Yes"),OFFSET('Sanitation Data'!$E$6,0,10*ROW('Sanitation Data'!E167)),NA())</f>
        <v>#N/A</v>
      </c>
      <c r="AC173" s="521" t="e">
        <f ca="1">+IF(AND(ISNUMBER(OFFSET('Sanitation Data'!$E$10,0,10*ROW('Sanitation Data'!E167))),'Data Summary'!CR173="Yes"),OFFSET('Sanitation Data'!$E$10,0,10*ROW('Sanitation Data'!E167)),NA())</f>
        <v>#N/A</v>
      </c>
      <c r="AD173" s="521" t="e">
        <f ca="1">+IF(AND(ISNUMBER(OFFSET('Sanitation Data'!$E$11,0,10*ROW('Sanitation Data'!E167))),'Data Summary'!CS173="Yes"),OFFSET('Sanitation Data'!$E$11,0,10*ROW('Sanitation Data'!E167)),NA())</f>
        <v>#N/A</v>
      </c>
      <c r="AE173" s="521" t="e">
        <f ca="1">+IF(AND(ISNUMBER(OFFSET('Sanitation Data'!$E$12,0,10*ROW('Sanitation Data'!E167))),'Data Summary'!CT173="Yes"),OFFSET('Sanitation Data'!$E$12,0,10*ROW('Sanitation Data'!E167)),NA())</f>
        <v>#N/A</v>
      </c>
      <c r="AF173" s="521" t="e">
        <f ca="1">+IF(AND(ISNUMBER(OFFSET('Sanitation Data'!$F$4,0,10*ROW('Sanitation Data'!F167))),'Data Summary'!CU173="Yes"),100-OFFSET('Sanitation Data'!$F$4,0,10*ROW('Sanitation Data'!F167)),NA())</f>
        <v>#N/A</v>
      </c>
      <c r="AG173" s="521" t="e">
        <f ca="1">+IF(AND(ISNUMBER(OFFSET('Sanitation Data'!$F$6,0,10*ROW('Sanitation Data'!F167))),'Data Summary'!CV173="Yes"),OFFSET('Sanitation Data'!$F$6,0,10*ROW('Sanitation Data'!F167)),NA())</f>
        <v>#N/A</v>
      </c>
      <c r="AH173" s="521" t="e">
        <f ca="1">+IF(AND(ISNUMBER(OFFSET('Sanitation Data'!$F$10,0,10*ROW('Sanitation Data'!F167))),'Data Summary'!CW173="Yes"),OFFSET('Sanitation Data'!$F$10,0,10*ROW('Sanitation Data'!F167)),NA())</f>
        <v>#N/A</v>
      </c>
      <c r="AI173" s="521" t="e">
        <f ca="1">+IF(AND(ISNUMBER(OFFSET('Sanitation Data'!$F$11,0,10*ROW('Sanitation Data'!F167))),'Data Summary'!CX173="Yes"),OFFSET('Sanitation Data'!$F$11,0,10*ROW('Sanitation Data'!F167)),NA())</f>
        <v>#N/A</v>
      </c>
      <c r="AJ173" s="521" t="e">
        <f ca="1">+IF(AND(ISNUMBER(OFFSET('Sanitation Data'!$F$12,0,10*ROW('Sanitation Data'!F167))),'Data Summary'!CY173="Yes"),OFFSET('Sanitation Data'!$F$12,0,10*ROW('Sanitation Data'!F167)),NA())</f>
        <v>#N/A</v>
      </c>
      <c r="AK173" s="521" t="e">
        <f ca="1">+IF(AND(ISNUMBER(OFFSET('Sanitation Data'!$G$4,0,10*ROW('Sanitation Data'!G167))),'Data Summary'!CZ173="Yes"),100-OFFSET('Sanitation Data'!$G$4,0,10*ROW('Sanitation Data'!G167)),NA())</f>
        <v>#N/A</v>
      </c>
      <c r="AL173" s="521" t="e">
        <f ca="1">+IF(AND(ISNUMBER(OFFSET('Sanitation Data'!$G$6,0,10*ROW('Sanitation Data'!G167))),'Data Summary'!DA173="Yes"),OFFSET('Sanitation Data'!$G$6,0,10*ROW('Sanitation Data'!G167)),NA())</f>
        <v>#N/A</v>
      </c>
      <c r="AM173" s="521" t="e">
        <f ca="1">+IF(AND(ISNUMBER(OFFSET('Sanitation Data'!$G$10,0,10*ROW('Sanitation Data'!G167))),'Data Summary'!DB173="Yes"),OFFSET('Sanitation Data'!$G$10,0,10*ROW('Sanitation Data'!G167)),NA())</f>
        <v>#N/A</v>
      </c>
      <c r="AN173" s="521" t="e">
        <f ca="1">+IF(AND(ISNUMBER(OFFSET('Sanitation Data'!$G$11,0,10*ROW('Sanitation Data'!G167))),'Data Summary'!DC173="Yes"),OFFSET('Sanitation Data'!$G$11,0,10*ROW('Sanitation Data'!G167)),NA())</f>
        <v>#N/A</v>
      </c>
      <c r="AO173" s="521" t="e">
        <f ca="1">+IF(AND(ISNUMBER(OFFSET('Sanitation Data'!$G$12,0,10*ROW('Sanitation Data'!G167))),'Data Summary'!DD173="Yes"),OFFSET('Sanitation Data'!$G$12,0,10*ROW('Sanitation Data'!G167)),NA())</f>
        <v>#N/A</v>
      </c>
      <c r="AP173" s="521" t="e">
        <f ca="1">+IF(AND(ISNUMBER(OFFSET('Sanitation Data'!$H$4,0,10*ROW('Sanitation Data'!H167))),'Data Summary'!DE173="Yes"),100-OFFSET('Sanitation Data'!$H$4,0,10*ROW('Sanitation Data'!H167)),NA())</f>
        <v>#N/A</v>
      </c>
      <c r="AQ173" s="521" t="e">
        <f ca="1">+IF(AND(ISNUMBER(OFFSET('Sanitation Data'!$H$6,0,10*ROW('Sanitation Data'!H167))),'Data Summary'!DF173="Yes"),OFFSET('Sanitation Data'!$H$6,0,10*ROW('Sanitation Data'!H167)),NA())</f>
        <v>#N/A</v>
      </c>
      <c r="AR173" s="521" t="e">
        <f ca="1">+IF(AND(ISNUMBER(OFFSET('Sanitation Data'!$H$10,0,10*ROW('Sanitation Data'!H167))),'Data Summary'!DG173="Yes"),OFFSET('Sanitation Data'!$H$10,0,10*ROW('Sanitation Data'!H167)),NA())</f>
        <v>#N/A</v>
      </c>
      <c r="AS173" s="521" t="e">
        <f ca="1">+IF(AND(ISNUMBER(OFFSET('Sanitation Data'!$H$11,0,10*ROW('Sanitation Data'!H167))),'Data Summary'!DH173="Yes"),OFFSET('Sanitation Data'!$H$11,0,10*ROW('Sanitation Data'!H167)),NA())</f>
        <v>#N/A</v>
      </c>
      <c r="AT173" s="521" t="e">
        <f ca="1">+IF(AND(ISNUMBER(OFFSET('Sanitation Data'!$H$12,0,10*ROW('Sanitation Data'!H167))),'Data Summary'!DI173="Yes"),OFFSET('Sanitation Data'!$H$12,0,10*ROW('Sanitation Data'!H167)),NA())</f>
        <v>#N/A</v>
      </c>
      <c r="AU173" s="521" t="e">
        <f ca="1">+IF(AND(ISNUMBER(OFFSET('Sanitation Data'!$I$4,0,10*ROW('Sanitation Data'!I167))),'Data Summary'!DJ173="Yes"),100-OFFSET('Sanitation Data'!$I$4,0,10*ROW('Sanitation Data'!I167)),NA())</f>
        <v>#N/A</v>
      </c>
      <c r="AV173" s="521" t="e">
        <f ca="1">+IF(AND(ISNUMBER(OFFSET('Sanitation Data'!$I$6,0,10*ROW('Sanitation Data'!I167))),'Data Summary'!DK173="Yes"),OFFSET('Sanitation Data'!$I$6,0,10*ROW('Sanitation Data'!I167)),NA())</f>
        <v>#N/A</v>
      </c>
      <c r="AW173" s="521" t="e">
        <f ca="1">+IF(AND(ISNUMBER(OFFSET('Sanitation Data'!$I$10,0,10*ROW('Sanitation Data'!I167))),'Data Summary'!DL173="Yes"),OFFSET('Sanitation Data'!$I$10,0,10*ROW('Sanitation Data'!I167)),NA())</f>
        <v>#N/A</v>
      </c>
      <c r="AX173" s="521" t="e">
        <f ca="1">+IF(AND(ISNUMBER(OFFSET('Sanitation Data'!$I$11,0,10*ROW('Sanitation Data'!I167))),'Data Summary'!DM173="Yes"),OFFSET('Sanitation Data'!$I$11,0,10*ROW('Sanitation Data'!I167)),NA())</f>
        <v>#N/A</v>
      </c>
      <c r="AY173" s="521" t="e">
        <f ca="1">+IF(AND(ISNUMBER(OFFSET('Sanitation Data'!$I$12,0,10*ROW('Sanitation Data'!I167))),'Data Summary'!DN173="Yes"),OFFSET('Sanitation Data'!$I$12,0,10*ROW('Sanitation Data'!I167)),NA())</f>
        <v>#N/A</v>
      </c>
      <c r="AZ173" s="522" t="e">
        <f ca="1">+IF(AND(ISNUMBER(OFFSET('Hygiene Data'!$D$5,0,10*ROW('Hygiene Data'!D167))),'Data Summary'!DO173="Yes"),OFFSET('Hygiene Data'!$D$5,0,10*ROW('Hygiene Data'!D167)),NA())</f>
        <v>#N/A</v>
      </c>
      <c r="BA173" s="522" t="e">
        <f ca="1">+IF(AND(ISNUMBER(OFFSET('Hygiene Data'!$D$7,0,10*ROW('Hygiene Data'!D167))),'Data Summary'!DP173="Yes"),OFFSET('Hygiene Data'!$D$7,0,10*ROW('Hygiene Data'!D167)),NA())</f>
        <v>#N/A</v>
      </c>
      <c r="BB173" s="522" t="e">
        <f ca="1">+IF(AND(ISNUMBER(OFFSET('Hygiene Data'!$D$9,0,10*ROW('Hygiene Data'!D167))),'Data Summary'!DQ173="Yes"),OFFSET('Hygiene Data'!$D$9,0,10*ROW('Hygiene Data'!D167)),NA())</f>
        <v>#N/A</v>
      </c>
      <c r="BC173" s="522" t="e">
        <f ca="1">+IF(AND(ISNUMBER(OFFSET('Hygiene Data'!$E$5,0,10*ROW('Hygiene Data'!E167))),'Data Summary'!DR173="Yes"),OFFSET('Hygiene Data'!$E$5,0,10*ROW('Hygiene Data'!E167)),NA())</f>
        <v>#N/A</v>
      </c>
      <c r="BD173" s="522" t="e">
        <f ca="1">+IF(AND(ISNUMBER(OFFSET('Hygiene Data'!$E$7,0,10*ROW('Hygiene Data'!E167))),'Data Summary'!DS173="Yes"),OFFSET('Hygiene Data'!$E$7,0,10*ROW('Hygiene Data'!E167)),NA())</f>
        <v>#N/A</v>
      </c>
      <c r="BE173" s="522" t="e">
        <f ca="1">+IF(AND(ISNUMBER(OFFSET('Hygiene Data'!$E$9,0,10*ROW('Hygiene Data'!E167))),'Data Summary'!DT173="Yes"),OFFSET('Hygiene Data'!$E$9,0,10*ROW('Hygiene Data'!E167)),NA())</f>
        <v>#N/A</v>
      </c>
      <c r="BF173" s="522" t="e">
        <f ca="1">+IF(AND(ISNUMBER(OFFSET('Hygiene Data'!$F$5,0,10*ROW('Hygiene Data'!F167))),'Data Summary'!DU173="Yes"),OFFSET('Hygiene Data'!$F$5,0,10*ROW('Hygiene Data'!F167)),NA())</f>
        <v>#N/A</v>
      </c>
      <c r="BG173" s="522" t="e">
        <f ca="1">+IF(AND(ISNUMBER(OFFSET('Hygiene Data'!$F$7,0,10*ROW('Hygiene Data'!F167))),'Data Summary'!DV173="Yes"),OFFSET('Hygiene Data'!$F$7,0,10*ROW('Hygiene Data'!F167)),NA())</f>
        <v>#N/A</v>
      </c>
      <c r="BH173" s="522" t="e">
        <f ca="1">+IF(AND(ISNUMBER(OFFSET('Hygiene Data'!$F$9,0,10*ROW('Hygiene Data'!F167))),'Data Summary'!DW173="Yes"),OFFSET('Hygiene Data'!$F$9,0,10*ROW('Hygiene Data'!F167)),NA())</f>
        <v>#N/A</v>
      </c>
      <c r="BI173" s="522" t="e">
        <f ca="1">+IF(AND(ISNUMBER(OFFSET('Hygiene Data'!$G$5,0,10*ROW('Hygiene Data'!G167))),'Data Summary'!DX173="Yes"),OFFSET('Hygiene Data'!$G$5,0,10*ROW('Hygiene Data'!G167)),NA())</f>
        <v>#N/A</v>
      </c>
      <c r="BJ173" s="522" t="e">
        <f ca="1">+IF(AND(ISNUMBER(OFFSET('Hygiene Data'!$G$7,0,10*ROW('Hygiene Data'!G167))),'Data Summary'!DY173="Yes"),OFFSET('Hygiene Data'!$G$7,0,10*ROW('Hygiene Data'!G167)),NA())</f>
        <v>#N/A</v>
      </c>
      <c r="BK173" s="522" t="e">
        <f ca="1">+IF(AND(ISNUMBER(OFFSET('Hygiene Data'!$G$9,0,10*ROW('Hygiene Data'!G167))),'Data Summary'!DZ173="Yes"),OFFSET('Hygiene Data'!$G$9,0,10*ROW('Hygiene Data'!G167)),NA())</f>
        <v>#N/A</v>
      </c>
      <c r="BL173" s="522" t="e">
        <f ca="1">+IF(AND(ISNUMBER(OFFSET('Hygiene Data'!$H$5,0,10*ROW('Hygiene Data'!H167))),'Data Summary'!EA173="Yes"),OFFSET('Hygiene Data'!$H$5,0,10*ROW('Hygiene Data'!H167)),NA())</f>
        <v>#N/A</v>
      </c>
      <c r="BM173" s="522" t="e">
        <f ca="1">+IF(AND(ISNUMBER(OFFSET('Hygiene Data'!$H$7,0,10*ROW('Hygiene Data'!H167))),'Data Summary'!EB173="Yes"),OFFSET('Hygiene Data'!$H$7,0,10*ROW('Hygiene Data'!H167)),NA())</f>
        <v>#N/A</v>
      </c>
      <c r="BN173" s="522" t="e">
        <f ca="1">+IF(AND(ISNUMBER(OFFSET('Hygiene Data'!$H$9,0,10*ROW('Hygiene Data'!H167))),'Data Summary'!EC173="Yes"),OFFSET('Hygiene Data'!$H$9,0,10*ROW('Hygiene Data'!H167)),NA())</f>
        <v>#N/A</v>
      </c>
      <c r="BO173" s="522" t="e">
        <f ca="1">+IF(AND(ISNUMBER(OFFSET('Hygiene Data'!$I$5,0,10*ROW('Hygiene Data'!I167))),'Data Summary'!ED173="Yes"),OFFSET('Hygiene Data'!$I$5,0,10*ROW('Hygiene Data'!I167)),NA())</f>
        <v>#N/A</v>
      </c>
      <c r="BP173" s="522" t="e">
        <f ca="1">+IF(AND(ISNUMBER(OFFSET('Hygiene Data'!$I$7,0,10*ROW('Hygiene Data'!I167))),'Data Summary'!EE173="Yes"),OFFSET('Hygiene Data'!$I$7,0,10*ROW('Hygiene Data'!I167)),NA())</f>
        <v>#N/A</v>
      </c>
      <c r="BQ173" s="522" t="e">
        <f ca="1">+IF(AND(ISNUMBER(OFFSET('Hygiene Data'!$I$9,0,10*ROW('Hygiene Data'!I167))),'Data Summary'!EF173="Yes"),OFFSET('Hygiene Data'!$I$9,0,10*ROW('Hygiene Data'!I167)),NA())</f>
        <v>#N/A</v>
      </c>
    </row>
    <row r="174" spans="1:69" x14ac:dyDescent="0.25">
      <c r="A174" s="518" t="e">
        <f ca="1">+RIGHT('Data Summary'!A174,LEN('Data Summary'!A174)-9)</f>
        <v>#VALUE!</v>
      </c>
      <c r="B174" s="492" t="str">
        <f ca="1">+IF(ISTEXT('Data Summary'!B174),'Data Summary'!B174,"")</f>
        <v/>
      </c>
      <c r="C174" s="519" t="e">
        <f ca="1">+VALUE('Data Summary'!C174)</f>
        <v>#VALUE!</v>
      </c>
      <c r="D174" s="520" t="e">
        <f ca="1">+IF(AND(ISNUMBER(OFFSET('Water Data'!$D$4,0,10*ROW('Water Data'!D168))),'Data Summary'!BS174="Yes"),100-OFFSET('Water Data'!$D$4,0,10*ROW('Water Data'!D168)),NA())</f>
        <v>#N/A</v>
      </c>
      <c r="E174" s="520" t="e">
        <f ca="1">+IF(AND(ISNUMBER(OFFSET('Water Data'!$D$6,0,10*ROW('Water Data'!D168))),'Data Summary'!BT174="Yes"),OFFSET('Water Data'!$D$6,0,10*ROW('Water Data'!D168)),NA())</f>
        <v>#N/A</v>
      </c>
      <c r="F174" s="520" t="e">
        <f ca="1">+IF(AND(ISNUMBER(OFFSET('Water Data'!$D$9,0,10*ROW('Water Data'!D168))),'Data Summary'!BU174="Yes"),OFFSET('Water Data'!$D$9,0,10*ROW('Water Data'!D168)),NA())</f>
        <v>#N/A</v>
      </c>
      <c r="G174" s="520" t="e">
        <f ca="1">+IF(AND(ISNUMBER(OFFSET('Water Data'!$E$4,0,10*ROW('Water Data'!E168))),'Data Summary'!BV174="Yes"),100-OFFSET('Water Data'!$E$4,0,10*ROW('Water Data'!E168)),NA())</f>
        <v>#N/A</v>
      </c>
      <c r="H174" s="520" t="e">
        <f ca="1">+IF(AND(ISNUMBER(OFFSET('Water Data'!$E$6,0,10*ROW('Water Data'!E168))),'Data Summary'!BW174="Yes"),OFFSET('Water Data'!$E$6,0,10*ROW('Water Data'!E168)),NA())</f>
        <v>#N/A</v>
      </c>
      <c r="I174" s="520" t="e">
        <f ca="1">+IF(AND(ISNUMBER(OFFSET('Water Data'!$E$9,0,10*ROW('Water Data'!E168))),'Data Summary'!BX174="Yes"),OFFSET('Water Data'!$E$9,0,10*ROW('Water Data'!E168)),NA())</f>
        <v>#N/A</v>
      </c>
      <c r="J174" s="520" t="e">
        <f ca="1">+IF(AND(ISNUMBER(OFFSET('Water Data'!$F$4,0,10*ROW('Water Data'!F168))),'Data Summary'!BY174="Yes"),100-OFFSET('Water Data'!$F$4,0,10*ROW('Water Data'!F168)),NA())</f>
        <v>#N/A</v>
      </c>
      <c r="K174" s="520" t="e">
        <f ca="1">+IF(AND(ISNUMBER(OFFSET('Water Data'!$F$6,0,10*ROW('Water Data'!F168))),'Data Summary'!BZ174="Yes"),OFFSET('Water Data'!$F$6,0,10*ROW('Water Data'!F168)),NA())</f>
        <v>#N/A</v>
      </c>
      <c r="L174" s="520" t="e">
        <f ca="1">+IF(AND(ISNUMBER(OFFSET('Water Data'!$F$9,0,10*ROW('Water Data'!F168))),'Data Summary'!CA174="Yes"),OFFSET('Water Data'!$F$9,0,10*ROW('Water Data'!F168)),NA())</f>
        <v>#N/A</v>
      </c>
      <c r="M174" s="520" t="e">
        <f ca="1">+IF(AND(ISNUMBER(OFFSET('Water Data'!$G$4,0,10*ROW('Water Data'!G168))),'Data Summary'!CB174="Yes"),100-OFFSET('Water Data'!$G$4,0,10*ROW('Water Data'!G168)),NA())</f>
        <v>#N/A</v>
      </c>
      <c r="N174" s="520" t="e">
        <f ca="1">+IF(AND(ISNUMBER(OFFSET('Water Data'!$G$6,0,10*ROW('Water Data'!G168))),'Data Summary'!CC174="Yes"),OFFSET('Water Data'!$G$6,0,10*ROW('Water Data'!G168)),NA())</f>
        <v>#N/A</v>
      </c>
      <c r="O174" s="520" t="e">
        <f ca="1">+IF(AND(ISNUMBER(OFFSET('Water Data'!$G$9,0,10*ROW('Water Data'!G168))),'Data Summary'!CD174="Yes"),OFFSET('Water Data'!$G$9,0,10*ROW('Water Data'!G168)),NA())</f>
        <v>#N/A</v>
      </c>
      <c r="P174" s="520" t="e">
        <f ca="1">+IF(AND(ISNUMBER(OFFSET('Water Data'!$H$4,0,10*ROW('Water Data'!H168))),'Data Summary'!CE174="Yes"),100-OFFSET('Water Data'!$H$4,0,10*ROW('Water Data'!H168)),NA())</f>
        <v>#N/A</v>
      </c>
      <c r="Q174" s="520" t="e">
        <f ca="1">+IF(AND(ISNUMBER(OFFSET('Water Data'!$H$6,0,10*ROW('Water Data'!H168))),'Data Summary'!CF174="Yes"),OFFSET('Water Data'!$H$6,0,10*ROW('Water Data'!H168)),NA())</f>
        <v>#N/A</v>
      </c>
      <c r="R174" s="520" t="e">
        <f ca="1">+IF(AND(ISNUMBER(OFFSET('Water Data'!$H$9,0,10*ROW('Water Data'!H168))),'Data Summary'!CG174="Yes"),OFFSET('Water Data'!$H$9,0,10*ROW('Water Data'!H168)),NA())</f>
        <v>#N/A</v>
      </c>
      <c r="S174" s="520" t="e">
        <f ca="1">+IF(AND(ISNUMBER(OFFSET('Water Data'!$I$4,0,10*ROW('Water Data'!I168))),'Data Summary'!CH174="Yes"),100-OFFSET('Water Data'!$I$4,0,10*ROW('Water Data'!I168)),NA())</f>
        <v>#N/A</v>
      </c>
      <c r="T174" s="520" t="e">
        <f ca="1">+IF(AND(ISNUMBER(OFFSET('Water Data'!$I$6,0,10*ROW('Water Data'!I168))),'Data Summary'!CI174="Yes"),OFFSET('Water Data'!$I$6,0,10*ROW('Water Data'!I168)),NA())</f>
        <v>#N/A</v>
      </c>
      <c r="U174" s="520" t="e">
        <f ca="1">+IF(AND(ISNUMBER(OFFSET('Water Data'!$I$9,0,10*ROW('Water Data'!I168))),'Data Summary'!CJ174="Yes"),OFFSET('Water Data'!$I$9,0,10*ROW('Water Data'!I168)),NA())</f>
        <v>#N/A</v>
      </c>
      <c r="V174" s="521" t="e">
        <f ca="1">+IF(AND(ISNUMBER(OFFSET('Sanitation Data'!$D$4,0,10*ROW('Sanitation Data'!D168))),'Data Summary'!CK174="Yes"),100-OFFSET('Sanitation Data'!$D$4,0,10*ROW('Sanitation Data'!D168)),NA())</f>
        <v>#N/A</v>
      </c>
      <c r="W174" s="521" t="e">
        <f ca="1">+IF(AND(ISNUMBER(OFFSET('Sanitation Data'!$D$6,0,10*ROW('Sanitation Data'!D168))),'Data Summary'!CL174="Yes"),OFFSET('Sanitation Data'!$D$6,0,10*ROW('Sanitation Data'!D168)),NA())</f>
        <v>#N/A</v>
      </c>
      <c r="X174" s="521" t="e">
        <f ca="1">+IF(AND(ISNUMBER(OFFSET('Sanitation Data'!$D$10,0,10*ROW('Sanitation Data'!D168))),'Data Summary'!CM174="Yes"),OFFSET('Sanitation Data'!$D$10,0,10*ROW('Sanitation Data'!D168)),NA())</f>
        <v>#N/A</v>
      </c>
      <c r="Y174" s="521" t="e">
        <f ca="1">+IF(AND(ISNUMBER(OFFSET('Sanitation Data'!$D$11,0,10*ROW('Sanitation Data'!D168))),'Data Summary'!CN174="Yes"),OFFSET('Sanitation Data'!$D$11,0,10*ROW('Sanitation Data'!D168)),NA())</f>
        <v>#N/A</v>
      </c>
      <c r="Z174" s="521" t="e">
        <f ca="1">+IF(AND(ISNUMBER(OFFSET('Sanitation Data'!$D$12,0,10*ROW('Sanitation Data'!D168))),'Data Summary'!CO174="Yes"),OFFSET('Sanitation Data'!$D$12,0,10*ROW('Sanitation Data'!D168)),NA())</f>
        <v>#N/A</v>
      </c>
      <c r="AA174" s="521" t="e">
        <f ca="1">+IF(AND(ISNUMBER(OFFSET('Sanitation Data'!$E$4,0,10*ROW('Sanitation Data'!E168))),'Data Summary'!CP174="Yes"),100-OFFSET('Sanitation Data'!$E$4,0,10*ROW('Sanitation Data'!E168)),NA())</f>
        <v>#N/A</v>
      </c>
      <c r="AB174" s="521" t="e">
        <f ca="1">+IF(AND(ISNUMBER(OFFSET('Sanitation Data'!$E$6,0,10*ROW('Sanitation Data'!E168))),'Data Summary'!CQ174="Yes"),OFFSET('Sanitation Data'!$E$6,0,10*ROW('Sanitation Data'!E168)),NA())</f>
        <v>#N/A</v>
      </c>
      <c r="AC174" s="521" t="e">
        <f ca="1">+IF(AND(ISNUMBER(OFFSET('Sanitation Data'!$E$10,0,10*ROW('Sanitation Data'!E168))),'Data Summary'!CR174="Yes"),OFFSET('Sanitation Data'!$E$10,0,10*ROW('Sanitation Data'!E168)),NA())</f>
        <v>#N/A</v>
      </c>
      <c r="AD174" s="521" t="e">
        <f ca="1">+IF(AND(ISNUMBER(OFFSET('Sanitation Data'!$E$11,0,10*ROW('Sanitation Data'!E168))),'Data Summary'!CS174="Yes"),OFFSET('Sanitation Data'!$E$11,0,10*ROW('Sanitation Data'!E168)),NA())</f>
        <v>#N/A</v>
      </c>
      <c r="AE174" s="521" t="e">
        <f ca="1">+IF(AND(ISNUMBER(OFFSET('Sanitation Data'!$E$12,0,10*ROW('Sanitation Data'!E168))),'Data Summary'!CT174="Yes"),OFFSET('Sanitation Data'!$E$12,0,10*ROW('Sanitation Data'!E168)),NA())</f>
        <v>#N/A</v>
      </c>
      <c r="AF174" s="521" t="e">
        <f ca="1">+IF(AND(ISNUMBER(OFFSET('Sanitation Data'!$F$4,0,10*ROW('Sanitation Data'!F168))),'Data Summary'!CU174="Yes"),100-OFFSET('Sanitation Data'!$F$4,0,10*ROW('Sanitation Data'!F168)),NA())</f>
        <v>#N/A</v>
      </c>
      <c r="AG174" s="521" t="e">
        <f ca="1">+IF(AND(ISNUMBER(OFFSET('Sanitation Data'!$F$6,0,10*ROW('Sanitation Data'!F168))),'Data Summary'!CV174="Yes"),OFFSET('Sanitation Data'!$F$6,0,10*ROW('Sanitation Data'!F168)),NA())</f>
        <v>#N/A</v>
      </c>
      <c r="AH174" s="521" t="e">
        <f ca="1">+IF(AND(ISNUMBER(OFFSET('Sanitation Data'!$F$10,0,10*ROW('Sanitation Data'!F168))),'Data Summary'!CW174="Yes"),OFFSET('Sanitation Data'!$F$10,0,10*ROW('Sanitation Data'!F168)),NA())</f>
        <v>#N/A</v>
      </c>
      <c r="AI174" s="521" t="e">
        <f ca="1">+IF(AND(ISNUMBER(OFFSET('Sanitation Data'!$F$11,0,10*ROW('Sanitation Data'!F168))),'Data Summary'!CX174="Yes"),OFFSET('Sanitation Data'!$F$11,0,10*ROW('Sanitation Data'!F168)),NA())</f>
        <v>#N/A</v>
      </c>
      <c r="AJ174" s="521" t="e">
        <f ca="1">+IF(AND(ISNUMBER(OFFSET('Sanitation Data'!$F$12,0,10*ROW('Sanitation Data'!F168))),'Data Summary'!CY174="Yes"),OFFSET('Sanitation Data'!$F$12,0,10*ROW('Sanitation Data'!F168)),NA())</f>
        <v>#N/A</v>
      </c>
      <c r="AK174" s="521" t="e">
        <f ca="1">+IF(AND(ISNUMBER(OFFSET('Sanitation Data'!$G$4,0,10*ROW('Sanitation Data'!G168))),'Data Summary'!CZ174="Yes"),100-OFFSET('Sanitation Data'!$G$4,0,10*ROW('Sanitation Data'!G168)),NA())</f>
        <v>#N/A</v>
      </c>
      <c r="AL174" s="521" t="e">
        <f ca="1">+IF(AND(ISNUMBER(OFFSET('Sanitation Data'!$G$6,0,10*ROW('Sanitation Data'!G168))),'Data Summary'!DA174="Yes"),OFFSET('Sanitation Data'!$G$6,0,10*ROW('Sanitation Data'!G168)),NA())</f>
        <v>#N/A</v>
      </c>
      <c r="AM174" s="521" t="e">
        <f ca="1">+IF(AND(ISNUMBER(OFFSET('Sanitation Data'!$G$10,0,10*ROW('Sanitation Data'!G168))),'Data Summary'!DB174="Yes"),OFFSET('Sanitation Data'!$G$10,0,10*ROW('Sanitation Data'!G168)),NA())</f>
        <v>#N/A</v>
      </c>
      <c r="AN174" s="521" t="e">
        <f ca="1">+IF(AND(ISNUMBER(OFFSET('Sanitation Data'!$G$11,0,10*ROW('Sanitation Data'!G168))),'Data Summary'!DC174="Yes"),OFFSET('Sanitation Data'!$G$11,0,10*ROW('Sanitation Data'!G168)),NA())</f>
        <v>#N/A</v>
      </c>
      <c r="AO174" s="521" t="e">
        <f ca="1">+IF(AND(ISNUMBER(OFFSET('Sanitation Data'!$G$12,0,10*ROW('Sanitation Data'!G168))),'Data Summary'!DD174="Yes"),OFFSET('Sanitation Data'!$G$12,0,10*ROW('Sanitation Data'!G168)),NA())</f>
        <v>#N/A</v>
      </c>
      <c r="AP174" s="521" t="e">
        <f ca="1">+IF(AND(ISNUMBER(OFFSET('Sanitation Data'!$H$4,0,10*ROW('Sanitation Data'!H168))),'Data Summary'!DE174="Yes"),100-OFFSET('Sanitation Data'!$H$4,0,10*ROW('Sanitation Data'!H168)),NA())</f>
        <v>#N/A</v>
      </c>
      <c r="AQ174" s="521" t="e">
        <f ca="1">+IF(AND(ISNUMBER(OFFSET('Sanitation Data'!$H$6,0,10*ROW('Sanitation Data'!H168))),'Data Summary'!DF174="Yes"),OFFSET('Sanitation Data'!$H$6,0,10*ROW('Sanitation Data'!H168)),NA())</f>
        <v>#N/A</v>
      </c>
      <c r="AR174" s="521" t="e">
        <f ca="1">+IF(AND(ISNUMBER(OFFSET('Sanitation Data'!$H$10,0,10*ROW('Sanitation Data'!H168))),'Data Summary'!DG174="Yes"),OFFSET('Sanitation Data'!$H$10,0,10*ROW('Sanitation Data'!H168)),NA())</f>
        <v>#N/A</v>
      </c>
      <c r="AS174" s="521" t="e">
        <f ca="1">+IF(AND(ISNUMBER(OFFSET('Sanitation Data'!$H$11,0,10*ROW('Sanitation Data'!H168))),'Data Summary'!DH174="Yes"),OFFSET('Sanitation Data'!$H$11,0,10*ROW('Sanitation Data'!H168)),NA())</f>
        <v>#N/A</v>
      </c>
      <c r="AT174" s="521" t="e">
        <f ca="1">+IF(AND(ISNUMBER(OFFSET('Sanitation Data'!$H$12,0,10*ROW('Sanitation Data'!H168))),'Data Summary'!DI174="Yes"),OFFSET('Sanitation Data'!$H$12,0,10*ROW('Sanitation Data'!H168)),NA())</f>
        <v>#N/A</v>
      </c>
      <c r="AU174" s="521" t="e">
        <f ca="1">+IF(AND(ISNUMBER(OFFSET('Sanitation Data'!$I$4,0,10*ROW('Sanitation Data'!I168))),'Data Summary'!DJ174="Yes"),100-OFFSET('Sanitation Data'!$I$4,0,10*ROW('Sanitation Data'!I168)),NA())</f>
        <v>#N/A</v>
      </c>
      <c r="AV174" s="521" t="e">
        <f ca="1">+IF(AND(ISNUMBER(OFFSET('Sanitation Data'!$I$6,0,10*ROW('Sanitation Data'!I168))),'Data Summary'!DK174="Yes"),OFFSET('Sanitation Data'!$I$6,0,10*ROW('Sanitation Data'!I168)),NA())</f>
        <v>#N/A</v>
      </c>
      <c r="AW174" s="521" t="e">
        <f ca="1">+IF(AND(ISNUMBER(OFFSET('Sanitation Data'!$I$10,0,10*ROW('Sanitation Data'!I168))),'Data Summary'!DL174="Yes"),OFFSET('Sanitation Data'!$I$10,0,10*ROW('Sanitation Data'!I168)),NA())</f>
        <v>#N/A</v>
      </c>
      <c r="AX174" s="521" t="e">
        <f ca="1">+IF(AND(ISNUMBER(OFFSET('Sanitation Data'!$I$11,0,10*ROW('Sanitation Data'!I168))),'Data Summary'!DM174="Yes"),OFFSET('Sanitation Data'!$I$11,0,10*ROW('Sanitation Data'!I168)),NA())</f>
        <v>#N/A</v>
      </c>
      <c r="AY174" s="521" t="e">
        <f ca="1">+IF(AND(ISNUMBER(OFFSET('Sanitation Data'!$I$12,0,10*ROW('Sanitation Data'!I168))),'Data Summary'!DN174="Yes"),OFFSET('Sanitation Data'!$I$12,0,10*ROW('Sanitation Data'!I168)),NA())</f>
        <v>#N/A</v>
      </c>
      <c r="AZ174" s="522" t="e">
        <f ca="1">+IF(AND(ISNUMBER(OFFSET('Hygiene Data'!$D$5,0,10*ROW('Hygiene Data'!D168))),'Data Summary'!DO174="Yes"),OFFSET('Hygiene Data'!$D$5,0,10*ROW('Hygiene Data'!D168)),NA())</f>
        <v>#N/A</v>
      </c>
      <c r="BA174" s="522" t="e">
        <f ca="1">+IF(AND(ISNUMBER(OFFSET('Hygiene Data'!$D$7,0,10*ROW('Hygiene Data'!D168))),'Data Summary'!DP174="Yes"),OFFSET('Hygiene Data'!$D$7,0,10*ROW('Hygiene Data'!D168)),NA())</f>
        <v>#N/A</v>
      </c>
      <c r="BB174" s="522" t="e">
        <f ca="1">+IF(AND(ISNUMBER(OFFSET('Hygiene Data'!$D$9,0,10*ROW('Hygiene Data'!D168))),'Data Summary'!DQ174="Yes"),OFFSET('Hygiene Data'!$D$9,0,10*ROW('Hygiene Data'!D168)),NA())</f>
        <v>#N/A</v>
      </c>
      <c r="BC174" s="522" t="e">
        <f ca="1">+IF(AND(ISNUMBER(OFFSET('Hygiene Data'!$E$5,0,10*ROW('Hygiene Data'!E168))),'Data Summary'!DR174="Yes"),OFFSET('Hygiene Data'!$E$5,0,10*ROW('Hygiene Data'!E168)),NA())</f>
        <v>#N/A</v>
      </c>
      <c r="BD174" s="522" t="e">
        <f ca="1">+IF(AND(ISNUMBER(OFFSET('Hygiene Data'!$E$7,0,10*ROW('Hygiene Data'!E168))),'Data Summary'!DS174="Yes"),OFFSET('Hygiene Data'!$E$7,0,10*ROW('Hygiene Data'!E168)),NA())</f>
        <v>#N/A</v>
      </c>
      <c r="BE174" s="522" t="e">
        <f ca="1">+IF(AND(ISNUMBER(OFFSET('Hygiene Data'!$E$9,0,10*ROW('Hygiene Data'!E168))),'Data Summary'!DT174="Yes"),OFFSET('Hygiene Data'!$E$9,0,10*ROW('Hygiene Data'!E168)),NA())</f>
        <v>#N/A</v>
      </c>
      <c r="BF174" s="522" t="e">
        <f ca="1">+IF(AND(ISNUMBER(OFFSET('Hygiene Data'!$F$5,0,10*ROW('Hygiene Data'!F168))),'Data Summary'!DU174="Yes"),OFFSET('Hygiene Data'!$F$5,0,10*ROW('Hygiene Data'!F168)),NA())</f>
        <v>#N/A</v>
      </c>
      <c r="BG174" s="522" t="e">
        <f ca="1">+IF(AND(ISNUMBER(OFFSET('Hygiene Data'!$F$7,0,10*ROW('Hygiene Data'!F168))),'Data Summary'!DV174="Yes"),OFFSET('Hygiene Data'!$F$7,0,10*ROW('Hygiene Data'!F168)),NA())</f>
        <v>#N/A</v>
      </c>
      <c r="BH174" s="522" t="e">
        <f ca="1">+IF(AND(ISNUMBER(OFFSET('Hygiene Data'!$F$9,0,10*ROW('Hygiene Data'!F168))),'Data Summary'!DW174="Yes"),OFFSET('Hygiene Data'!$F$9,0,10*ROW('Hygiene Data'!F168)),NA())</f>
        <v>#N/A</v>
      </c>
      <c r="BI174" s="522" t="e">
        <f ca="1">+IF(AND(ISNUMBER(OFFSET('Hygiene Data'!$G$5,0,10*ROW('Hygiene Data'!G168))),'Data Summary'!DX174="Yes"),OFFSET('Hygiene Data'!$G$5,0,10*ROW('Hygiene Data'!G168)),NA())</f>
        <v>#N/A</v>
      </c>
      <c r="BJ174" s="522" t="e">
        <f ca="1">+IF(AND(ISNUMBER(OFFSET('Hygiene Data'!$G$7,0,10*ROW('Hygiene Data'!G168))),'Data Summary'!DY174="Yes"),OFFSET('Hygiene Data'!$G$7,0,10*ROW('Hygiene Data'!G168)),NA())</f>
        <v>#N/A</v>
      </c>
      <c r="BK174" s="522" t="e">
        <f ca="1">+IF(AND(ISNUMBER(OFFSET('Hygiene Data'!$G$9,0,10*ROW('Hygiene Data'!G168))),'Data Summary'!DZ174="Yes"),OFFSET('Hygiene Data'!$G$9,0,10*ROW('Hygiene Data'!G168)),NA())</f>
        <v>#N/A</v>
      </c>
      <c r="BL174" s="522" t="e">
        <f ca="1">+IF(AND(ISNUMBER(OFFSET('Hygiene Data'!$H$5,0,10*ROW('Hygiene Data'!H168))),'Data Summary'!EA174="Yes"),OFFSET('Hygiene Data'!$H$5,0,10*ROW('Hygiene Data'!H168)),NA())</f>
        <v>#N/A</v>
      </c>
      <c r="BM174" s="522" t="e">
        <f ca="1">+IF(AND(ISNUMBER(OFFSET('Hygiene Data'!$H$7,0,10*ROW('Hygiene Data'!H168))),'Data Summary'!EB174="Yes"),OFFSET('Hygiene Data'!$H$7,0,10*ROW('Hygiene Data'!H168)),NA())</f>
        <v>#N/A</v>
      </c>
      <c r="BN174" s="522" t="e">
        <f ca="1">+IF(AND(ISNUMBER(OFFSET('Hygiene Data'!$H$9,0,10*ROW('Hygiene Data'!H168))),'Data Summary'!EC174="Yes"),OFFSET('Hygiene Data'!$H$9,0,10*ROW('Hygiene Data'!H168)),NA())</f>
        <v>#N/A</v>
      </c>
      <c r="BO174" s="522" t="e">
        <f ca="1">+IF(AND(ISNUMBER(OFFSET('Hygiene Data'!$I$5,0,10*ROW('Hygiene Data'!I168))),'Data Summary'!ED174="Yes"),OFFSET('Hygiene Data'!$I$5,0,10*ROW('Hygiene Data'!I168)),NA())</f>
        <v>#N/A</v>
      </c>
      <c r="BP174" s="522" t="e">
        <f ca="1">+IF(AND(ISNUMBER(OFFSET('Hygiene Data'!$I$7,0,10*ROW('Hygiene Data'!I168))),'Data Summary'!EE174="Yes"),OFFSET('Hygiene Data'!$I$7,0,10*ROW('Hygiene Data'!I168)),NA())</f>
        <v>#N/A</v>
      </c>
      <c r="BQ174" s="522" t="e">
        <f ca="1">+IF(AND(ISNUMBER(OFFSET('Hygiene Data'!$I$9,0,10*ROW('Hygiene Data'!I168))),'Data Summary'!EF174="Yes"),OFFSET('Hygiene Data'!$I$9,0,10*ROW('Hygiene Data'!I168)),NA())</f>
        <v>#N/A</v>
      </c>
    </row>
    <row r="175" spans="1:69" x14ac:dyDescent="0.25">
      <c r="A175" s="518" t="e">
        <f ca="1">+RIGHT('Data Summary'!A175,LEN('Data Summary'!A175)-9)</f>
        <v>#VALUE!</v>
      </c>
      <c r="B175" s="492" t="str">
        <f ca="1">+IF(ISTEXT('Data Summary'!B175),'Data Summary'!B175,"")</f>
        <v/>
      </c>
      <c r="C175" s="519" t="e">
        <f ca="1">+VALUE('Data Summary'!C175)</f>
        <v>#VALUE!</v>
      </c>
      <c r="D175" s="520" t="e">
        <f ca="1">+IF(AND(ISNUMBER(OFFSET('Water Data'!$D$4,0,10*ROW('Water Data'!D169))),'Data Summary'!BS175="Yes"),100-OFFSET('Water Data'!$D$4,0,10*ROW('Water Data'!D169)),NA())</f>
        <v>#N/A</v>
      </c>
      <c r="E175" s="520" t="e">
        <f ca="1">+IF(AND(ISNUMBER(OFFSET('Water Data'!$D$6,0,10*ROW('Water Data'!D169))),'Data Summary'!BT175="Yes"),OFFSET('Water Data'!$D$6,0,10*ROW('Water Data'!D169)),NA())</f>
        <v>#N/A</v>
      </c>
      <c r="F175" s="520" t="e">
        <f ca="1">+IF(AND(ISNUMBER(OFFSET('Water Data'!$D$9,0,10*ROW('Water Data'!D169))),'Data Summary'!BU175="Yes"),OFFSET('Water Data'!$D$9,0,10*ROW('Water Data'!D169)),NA())</f>
        <v>#N/A</v>
      </c>
      <c r="G175" s="520" t="e">
        <f ca="1">+IF(AND(ISNUMBER(OFFSET('Water Data'!$E$4,0,10*ROW('Water Data'!E169))),'Data Summary'!BV175="Yes"),100-OFFSET('Water Data'!$E$4,0,10*ROW('Water Data'!E169)),NA())</f>
        <v>#N/A</v>
      </c>
      <c r="H175" s="520" t="e">
        <f ca="1">+IF(AND(ISNUMBER(OFFSET('Water Data'!$E$6,0,10*ROW('Water Data'!E169))),'Data Summary'!BW175="Yes"),OFFSET('Water Data'!$E$6,0,10*ROW('Water Data'!E169)),NA())</f>
        <v>#N/A</v>
      </c>
      <c r="I175" s="520" t="e">
        <f ca="1">+IF(AND(ISNUMBER(OFFSET('Water Data'!$E$9,0,10*ROW('Water Data'!E169))),'Data Summary'!BX175="Yes"),OFFSET('Water Data'!$E$9,0,10*ROW('Water Data'!E169)),NA())</f>
        <v>#N/A</v>
      </c>
      <c r="J175" s="520" t="e">
        <f ca="1">+IF(AND(ISNUMBER(OFFSET('Water Data'!$F$4,0,10*ROW('Water Data'!F169))),'Data Summary'!BY175="Yes"),100-OFFSET('Water Data'!$F$4,0,10*ROW('Water Data'!F169)),NA())</f>
        <v>#N/A</v>
      </c>
      <c r="K175" s="520" t="e">
        <f ca="1">+IF(AND(ISNUMBER(OFFSET('Water Data'!$F$6,0,10*ROW('Water Data'!F169))),'Data Summary'!BZ175="Yes"),OFFSET('Water Data'!$F$6,0,10*ROW('Water Data'!F169)),NA())</f>
        <v>#N/A</v>
      </c>
      <c r="L175" s="520" t="e">
        <f ca="1">+IF(AND(ISNUMBER(OFFSET('Water Data'!$F$9,0,10*ROW('Water Data'!F169))),'Data Summary'!CA175="Yes"),OFFSET('Water Data'!$F$9,0,10*ROW('Water Data'!F169)),NA())</f>
        <v>#N/A</v>
      </c>
      <c r="M175" s="520" t="e">
        <f ca="1">+IF(AND(ISNUMBER(OFFSET('Water Data'!$G$4,0,10*ROW('Water Data'!G169))),'Data Summary'!CB175="Yes"),100-OFFSET('Water Data'!$G$4,0,10*ROW('Water Data'!G169)),NA())</f>
        <v>#N/A</v>
      </c>
      <c r="N175" s="520" t="e">
        <f ca="1">+IF(AND(ISNUMBER(OFFSET('Water Data'!$G$6,0,10*ROW('Water Data'!G169))),'Data Summary'!CC175="Yes"),OFFSET('Water Data'!$G$6,0,10*ROW('Water Data'!G169)),NA())</f>
        <v>#N/A</v>
      </c>
      <c r="O175" s="520" t="e">
        <f ca="1">+IF(AND(ISNUMBER(OFFSET('Water Data'!$G$9,0,10*ROW('Water Data'!G169))),'Data Summary'!CD175="Yes"),OFFSET('Water Data'!$G$9,0,10*ROW('Water Data'!G169)),NA())</f>
        <v>#N/A</v>
      </c>
      <c r="P175" s="520" t="e">
        <f ca="1">+IF(AND(ISNUMBER(OFFSET('Water Data'!$H$4,0,10*ROW('Water Data'!H169))),'Data Summary'!CE175="Yes"),100-OFFSET('Water Data'!$H$4,0,10*ROW('Water Data'!H169)),NA())</f>
        <v>#N/A</v>
      </c>
      <c r="Q175" s="520" t="e">
        <f ca="1">+IF(AND(ISNUMBER(OFFSET('Water Data'!$H$6,0,10*ROW('Water Data'!H169))),'Data Summary'!CF175="Yes"),OFFSET('Water Data'!$H$6,0,10*ROW('Water Data'!H169)),NA())</f>
        <v>#N/A</v>
      </c>
      <c r="R175" s="520" t="e">
        <f ca="1">+IF(AND(ISNUMBER(OFFSET('Water Data'!$H$9,0,10*ROW('Water Data'!H169))),'Data Summary'!CG175="Yes"),OFFSET('Water Data'!$H$9,0,10*ROW('Water Data'!H169)),NA())</f>
        <v>#N/A</v>
      </c>
      <c r="S175" s="520" t="e">
        <f ca="1">+IF(AND(ISNUMBER(OFFSET('Water Data'!$I$4,0,10*ROW('Water Data'!I169))),'Data Summary'!CH175="Yes"),100-OFFSET('Water Data'!$I$4,0,10*ROW('Water Data'!I169)),NA())</f>
        <v>#N/A</v>
      </c>
      <c r="T175" s="520" t="e">
        <f ca="1">+IF(AND(ISNUMBER(OFFSET('Water Data'!$I$6,0,10*ROW('Water Data'!I169))),'Data Summary'!CI175="Yes"),OFFSET('Water Data'!$I$6,0,10*ROW('Water Data'!I169)),NA())</f>
        <v>#N/A</v>
      </c>
      <c r="U175" s="520" t="e">
        <f ca="1">+IF(AND(ISNUMBER(OFFSET('Water Data'!$I$9,0,10*ROW('Water Data'!I169))),'Data Summary'!CJ175="Yes"),OFFSET('Water Data'!$I$9,0,10*ROW('Water Data'!I169)),NA())</f>
        <v>#N/A</v>
      </c>
      <c r="V175" s="521" t="e">
        <f ca="1">+IF(AND(ISNUMBER(OFFSET('Sanitation Data'!$D$4,0,10*ROW('Sanitation Data'!D169))),'Data Summary'!CK175="Yes"),100-OFFSET('Sanitation Data'!$D$4,0,10*ROW('Sanitation Data'!D169)),NA())</f>
        <v>#N/A</v>
      </c>
      <c r="W175" s="521" t="e">
        <f ca="1">+IF(AND(ISNUMBER(OFFSET('Sanitation Data'!$D$6,0,10*ROW('Sanitation Data'!D169))),'Data Summary'!CL175="Yes"),OFFSET('Sanitation Data'!$D$6,0,10*ROW('Sanitation Data'!D169)),NA())</f>
        <v>#N/A</v>
      </c>
      <c r="X175" s="521" t="e">
        <f ca="1">+IF(AND(ISNUMBER(OFFSET('Sanitation Data'!$D$10,0,10*ROW('Sanitation Data'!D169))),'Data Summary'!CM175="Yes"),OFFSET('Sanitation Data'!$D$10,0,10*ROW('Sanitation Data'!D169)),NA())</f>
        <v>#N/A</v>
      </c>
      <c r="Y175" s="521" t="e">
        <f ca="1">+IF(AND(ISNUMBER(OFFSET('Sanitation Data'!$D$11,0,10*ROW('Sanitation Data'!D169))),'Data Summary'!CN175="Yes"),OFFSET('Sanitation Data'!$D$11,0,10*ROW('Sanitation Data'!D169)),NA())</f>
        <v>#N/A</v>
      </c>
      <c r="Z175" s="521" t="e">
        <f ca="1">+IF(AND(ISNUMBER(OFFSET('Sanitation Data'!$D$12,0,10*ROW('Sanitation Data'!D169))),'Data Summary'!CO175="Yes"),OFFSET('Sanitation Data'!$D$12,0,10*ROW('Sanitation Data'!D169)),NA())</f>
        <v>#N/A</v>
      </c>
      <c r="AA175" s="521" t="e">
        <f ca="1">+IF(AND(ISNUMBER(OFFSET('Sanitation Data'!$E$4,0,10*ROW('Sanitation Data'!E169))),'Data Summary'!CP175="Yes"),100-OFFSET('Sanitation Data'!$E$4,0,10*ROW('Sanitation Data'!E169)),NA())</f>
        <v>#N/A</v>
      </c>
      <c r="AB175" s="521" t="e">
        <f ca="1">+IF(AND(ISNUMBER(OFFSET('Sanitation Data'!$E$6,0,10*ROW('Sanitation Data'!E169))),'Data Summary'!CQ175="Yes"),OFFSET('Sanitation Data'!$E$6,0,10*ROW('Sanitation Data'!E169)),NA())</f>
        <v>#N/A</v>
      </c>
      <c r="AC175" s="521" t="e">
        <f ca="1">+IF(AND(ISNUMBER(OFFSET('Sanitation Data'!$E$10,0,10*ROW('Sanitation Data'!E169))),'Data Summary'!CR175="Yes"),OFFSET('Sanitation Data'!$E$10,0,10*ROW('Sanitation Data'!E169)),NA())</f>
        <v>#N/A</v>
      </c>
      <c r="AD175" s="521" t="e">
        <f ca="1">+IF(AND(ISNUMBER(OFFSET('Sanitation Data'!$E$11,0,10*ROW('Sanitation Data'!E169))),'Data Summary'!CS175="Yes"),OFFSET('Sanitation Data'!$E$11,0,10*ROW('Sanitation Data'!E169)),NA())</f>
        <v>#N/A</v>
      </c>
      <c r="AE175" s="521" t="e">
        <f ca="1">+IF(AND(ISNUMBER(OFFSET('Sanitation Data'!$E$12,0,10*ROW('Sanitation Data'!E169))),'Data Summary'!CT175="Yes"),OFFSET('Sanitation Data'!$E$12,0,10*ROW('Sanitation Data'!E169)),NA())</f>
        <v>#N/A</v>
      </c>
      <c r="AF175" s="521" t="e">
        <f ca="1">+IF(AND(ISNUMBER(OFFSET('Sanitation Data'!$F$4,0,10*ROW('Sanitation Data'!F169))),'Data Summary'!CU175="Yes"),100-OFFSET('Sanitation Data'!$F$4,0,10*ROW('Sanitation Data'!F169)),NA())</f>
        <v>#N/A</v>
      </c>
      <c r="AG175" s="521" t="e">
        <f ca="1">+IF(AND(ISNUMBER(OFFSET('Sanitation Data'!$F$6,0,10*ROW('Sanitation Data'!F169))),'Data Summary'!CV175="Yes"),OFFSET('Sanitation Data'!$F$6,0,10*ROW('Sanitation Data'!F169)),NA())</f>
        <v>#N/A</v>
      </c>
      <c r="AH175" s="521" t="e">
        <f ca="1">+IF(AND(ISNUMBER(OFFSET('Sanitation Data'!$F$10,0,10*ROW('Sanitation Data'!F169))),'Data Summary'!CW175="Yes"),OFFSET('Sanitation Data'!$F$10,0,10*ROW('Sanitation Data'!F169)),NA())</f>
        <v>#N/A</v>
      </c>
      <c r="AI175" s="521" t="e">
        <f ca="1">+IF(AND(ISNUMBER(OFFSET('Sanitation Data'!$F$11,0,10*ROW('Sanitation Data'!F169))),'Data Summary'!CX175="Yes"),OFFSET('Sanitation Data'!$F$11,0,10*ROW('Sanitation Data'!F169)),NA())</f>
        <v>#N/A</v>
      </c>
      <c r="AJ175" s="521" t="e">
        <f ca="1">+IF(AND(ISNUMBER(OFFSET('Sanitation Data'!$F$12,0,10*ROW('Sanitation Data'!F169))),'Data Summary'!CY175="Yes"),OFFSET('Sanitation Data'!$F$12,0,10*ROW('Sanitation Data'!F169)),NA())</f>
        <v>#N/A</v>
      </c>
      <c r="AK175" s="521" t="e">
        <f ca="1">+IF(AND(ISNUMBER(OFFSET('Sanitation Data'!$G$4,0,10*ROW('Sanitation Data'!G169))),'Data Summary'!CZ175="Yes"),100-OFFSET('Sanitation Data'!$G$4,0,10*ROW('Sanitation Data'!G169)),NA())</f>
        <v>#N/A</v>
      </c>
      <c r="AL175" s="521" t="e">
        <f ca="1">+IF(AND(ISNUMBER(OFFSET('Sanitation Data'!$G$6,0,10*ROW('Sanitation Data'!G169))),'Data Summary'!DA175="Yes"),OFFSET('Sanitation Data'!$G$6,0,10*ROW('Sanitation Data'!G169)),NA())</f>
        <v>#N/A</v>
      </c>
      <c r="AM175" s="521" t="e">
        <f ca="1">+IF(AND(ISNUMBER(OFFSET('Sanitation Data'!$G$10,0,10*ROW('Sanitation Data'!G169))),'Data Summary'!DB175="Yes"),OFFSET('Sanitation Data'!$G$10,0,10*ROW('Sanitation Data'!G169)),NA())</f>
        <v>#N/A</v>
      </c>
      <c r="AN175" s="521" t="e">
        <f ca="1">+IF(AND(ISNUMBER(OFFSET('Sanitation Data'!$G$11,0,10*ROW('Sanitation Data'!G169))),'Data Summary'!DC175="Yes"),OFFSET('Sanitation Data'!$G$11,0,10*ROW('Sanitation Data'!G169)),NA())</f>
        <v>#N/A</v>
      </c>
      <c r="AO175" s="521" t="e">
        <f ca="1">+IF(AND(ISNUMBER(OFFSET('Sanitation Data'!$G$12,0,10*ROW('Sanitation Data'!G169))),'Data Summary'!DD175="Yes"),OFFSET('Sanitation Data'!$G$12,0,10*ROW('Sanitation Data'!G169)),NA())</f>
        <v>#N/A</v>
      </c>
      <c r="AP175" s="521" t="e">
        <f ca="1">+IF(AND(ISNUMBER(OFFSET('Sanitation Data'!$H$4,0,10*ROW('Sanitation Data'!H169))),'Data Summary'!DE175="Yes"),100-OFFSET('Sanitation Data'!$H$4,0,10*ROW('Sanitation Data'!H169)),NA())</f>
        <v>#N/A</v>
      </c>
      <c r="AQ175" s="521" t="e">
        <f ca="1">+IF(AND(ISNUMBER(OFFSET('Sanitation Data'!$H$6,0,10*ROW('Sanitation Data'!H169))),'Data Summary'!DF175="Yes"),OFFSET('Sanitation Data'!$H$6,0,10*ROW('Sanitation Data'!H169)),NA())</f>
        <v>#N/A</v>
      </c>
      <c r="AR175" s="521" t="e">
        <f ca="1">+IF(AND(ISNUMBER(OFFSET('Sanitation Data'!$H$10,0,10*ROW('Sanitation Data'!H169))),'Data Summary'!DG175="Yes"),OFFSET('Sanitation Data'!$H$10,0,10*ROW('Sanitation Data'!H169)),NA())</f>
        <v>#N/A</v>
      </c>
      <c r="AS175" s="521" t="e">
        <f ca="1">+IF(AND(ISNUMBER(OFFSET('Sanitation Data'!$H$11,0,10*ROW('Sanitation Data'!H169))),'Data Summary'!DH175="Yes"),OFFSET('Sanitation Data'!$H$11,0,10*ROW('Sanitation Data'!H169)),NA())</f>
        <v>#N/A</v>
      </c>
      <c r="AT175" s="521" t="e">
        <f ca="1">+IF(AND(ISNUMBER(OFFSET('Sanitation Data'!$H$12,0,10*ROW('Sanitation Data'!H169))),'Data Summary'!DI175="Yes"),OFFSET('Sanitation Data'!$H$12,0,10*ROW('Sanitation Data'!H169)),NA())</f>
        <v>#N/A</v>
      </c>
      <c r="AU175" s="521" t="e">
        <f ca="1">+IF(AND(ISNUMBER(OFFSET('Sanitation Data'!$I$4,0,10*ROW('Sanitation Data'!I169))),'Data Summary'!DJ175="Yes"),100-OFFSET('Sanitation Data'!$I$4,0,10*ROW('Sanitation Data'!I169)),NA())</f>
        <v>#N/A</v>
      </c>
      <c r="AV175" s="521" t="e">
        <f ca="1">+IF(AND(ISNUMBER(OFFSET('Sanitation Data'!$I$6,0,10*ROW('Sanitation Data'!I169))),'Data Summary'!DK175="Yes"),OFFSET('Sanitation Data'!$I$6,0,10*ROW('Sanitation Data'!I169)),NA())</f>
        <v>#N/A</v>
      </c>
      <c r="AW175" s="521" t="e">
        <f ca="1">+IF(AND(ISNUMBER(OFFSET('Sanitation Data'!$I$10,0,10*ROW('Sanitation Data'!I169))),'Data Summary'!DL175="Yes"),OFFSET('Sanitation Data'!$I$10,0,10*ROW('Sanitation Data'!I169)),NA())</f>
        <v>#N/A</v>
      </c>
      <c r="AX175" s="521" t="e">
        <f ca="1">+IF(AND(ISNUMBER(OFFSET('Sanitation Data'!$I$11,0,10*ROW('Sanitation Data'!I169))),'Data Summary'!DM175="Yes"),OFFSET('Sanitation Data'!$I$11,0,10*ROW('Sanitation Data'!I169)),NA())</f>
        <v>#N/A</v>
      </c>
      <c r="AY175" s="521" t="e">
        <f ca="1">+IF(AND(ISNUMBER(OFFSET('Sanitation Data'!$I$12,0,10*ROW('Sanitation Data'!I169))),'Data Summary'!DN175="Yes"),OFFSET('Sanitation Data'!$I$12,0,10*ROW('Sanitation Data'!I169)),NA())</f>
        <v>#N/A</v>
      </c>
      <c r="AZ175" s="522" t="e">
        <f ca="1">+IF(AND(ISNUMBER(OFFSET('Hygiene Data'!$D$5,0,10*ROW('Hygiene Data'!D169))),'Data Summary'!DO175="Yes"),OFFSET('Hygiene Data'!$D$5,0,10*ROW('Hygiene Data'!D169)),NA())</f>
        <v>#N/A</v>
      </c>
      <c r="BA175" s="522" t="e">
        <f ca="1">+IF(AND(ISNUMBER(OFFSET('Hygiene Data'!$D$7,0,10*ROW('Hygiene Data'!D169))),'Data Summary'!DP175="Yes"),OFFSET('Hygiene Data'!$D$7,0,10*ROW('Hygiene Data'!D169)),NA())</f>
        <v>#N/A</v>
      </c>
      <c r="BB175" s="522" t="e">
        <f ca="1">+IF(AND(ISNUMBER(OFFSET('Hygiene Data'!$D$9,0,10*ROW('Hygiene Data'!D169))),'Data Summary'!DQ175="Yes"),OFFSET('Hygiene Data'!$D$9,0,10*ROW('Hygiene Data'!D169)),NA())</f>
        <v>#N/A</v>
      </c>
      <c r="BC175" s="522" t="e">
        <f ca="1">+IF(AND(ISNUMBER(OFFSET('Hygiene Data'!$E$5,0,10*ROW('Hygiene Data'!E169))),'Data Summary'!DR175="Yes"),OFFSET('Hygiene Data'!$E$5,0,10*ROW('Hygiene Data'!E169)),NA())</f>
        <v>#N/A</v>
      </c>
      <c r="BD175" s="522" t="e">
        <f ca="1">+IF(AND(ISNUMBER(OFFSET('Hygiene Data'!$E$7,0,10*ROW('Hygiene Data'!E169))),'Data Summary'!DS175="Yes"),OFFSET('Hygiene Data'!$E$7,0,10*ROW('Hygiene Data'!E169)),NA())</f>
        <v>#N/A</v>
      </c>
      <c r="BE175" s="522" t="e">
        <f ca="1">+IF(AND(ISNUMBER(OFFSET('Hygiene Data'!$E$9,0,10*ROW('Hygiene Data'!E169))),'Data Summary'!DT175="Yes"),OFFSET('Hygiene Data'!$E$9,0,10*ROW('Hygiene Data'!E169)),NA())</f>
        <v>#N/A</v>
      </c>
      <c r="BF175" s="522" t="e">
        <f ca="1">+IF(AND(ISNUMBER(OFFSET('Hygiene Data'!$F$5,0,10*ROW('Hygiene Data'!F169))),'Data Summary'!DU175="Yes"),OFFSET('Hygiene Data'!$F$5,0,10*ROW('Hygiene Data'!F169)),NA())</f>
        <v>#N/A</v>
      </c>
      <c r="BG175" s="522" t="e">
        <f ca="1">+IF(AND(ISNUMBER(OFFSET('Hygiene Data'!$F$7,0,10*ROW('Hygiene Data'!F169))),'Data Summary'!DV175="Yes"),OFFSET('Hygiene Data'!$F$7,0,10*ROW('Hygiene Data'!F169)),NA())</f>
        <v>#N/A</v>
      </c>
      <c r="BH175" s="522" t="e">
        <f ca="1">+IF(AND(ISNUMBER(OFFSET('Hygiene Data'!$F$9,0,10*ROW('Hygiene Data'!F169))),'Data Summary'!DW175="Yes"),OFFSET('Hygiene Data'!$F$9,0,10*ROW('Hygiene Data'!F169)),NA())</f>
        <v>#N/A</v>
      </c>
      <c r="BI175" s="522" t="e">
        <f ca="1">+IF(AND(ISNUMBER(OFFSET('Hygiene Data'!$G$5,0,10*ROW('Hygiene Data'!G169))),'Data Summary'!DX175="Yes"),OFFSET('Hygiene Data'!$G$5,0,10*ROW('Hygiene Data'!G169)),NA())</f>
        <v>#N/A</v>
      </c>
      <c r="BJ175" s="522" t="e">
        <f ca="1">+IF(AND(ISNUMBER(OFFSET('Hygiene Data'!$G$7,0,10*ROW('Hygiene Data'!G169))),'Data Summary'!DY175="Yes"),OFFSET('Hygiene Data'!$G$7,0,10*ROW('Hygiene Data'!G169)),NA())</f>
        <v>#N/A</v>
      </c>
      <c r="BK175" s="522" t="e">
        <f ca="1">+IF(AND(ISNUMBER(OFFSET('Hygiene Data'!$G$9,0,10*ROW('Hygiene Data'!G169))),'Data Summary'!DZ175="Yes"),OFFSET('Hygiene Data'!$G$9,0,10*ROW('Hygiene Data'!G169)),NA())</f>
        <v>#N/A</v>
      </c>
      <c r="BL175" s="522" t="e">
        <f ca="1">+IF(AND(ISNUMBER(OFFSET('Hygiene Data'!$H$5,0,10*ROW('Hygiene Data'!H169))),'Data Summary'!EA175="Yes"),OFFSET('Hygiene Data'!$H$5,0,10*ROW('Hygiene Data'!H169)),NA())</f>
        <v>#N/A</v>
      </c>
      <c r="BM175" s="522" t="e">
        <f ca="1">+IF(AND(ISNUMBER(OFFSET('Hygiene Data'!$H$7,0,10*ROW('Hygiene Data'!H169))),'Data Summary'!EB175="Yes"),OFFSET('Hygiene Data'!$H$7,0,10*ROW('Hygiene Data'!H169)),NA())</f>
        <v>#N/A</v>
      </c>
      <c r="BN175" s="522" t="e">
        <f ca="1">+IF(AND(ISNUMBER(OFFSET('Hygiene Data'!$H$9,0,10*ROW('Hygiene Data'!H169))),'Data Summary'!EC175="Yes"),OFFSET('Hygiene Data'!$H$9,0,10*ROW('Hygiene Data'!H169)),NA())</f>
        <v>#N/A</v>
      </c>
      <c r="BO175" s="522" t="e">
        <f ca="1">+IF(AND(ISNUMBER(OFFSET('Hygiene Data'!$I$5,0,10*ROW('Hygiene Data'!I169))),'Data Summary'!ED175="Yes"),OFFSET('Hygiene Data'!$I$5,0,10*ROW('Hygiene Data'!I169)),NA())</f>
        <v>#N/A</v>
      </c>
      <c r="BP175" s="522" t="e">
        <f ca="1">+IF(AND(ISNUMBER(OFFSET('Hygiene Data'!$I$7,0,10*ROW('Hygiene Data'!I169))),'Data Summary'!EE175="Yes"),OFFSET('Hygiene Data'!$I$7,0,10*ROW('Hygiene Data'!I169)),NA())</f>
        <v>#N/A</v>
      </c>
      <c r="BQ175" s="522" t="e">
        <f ca="1">+IF(AND(ISNUMBER(OFFSET('Hygiene Data'!$I$9,0,10*ROW('Hygiene Data'!I169))),'Data Summary'!EF175="Yes"),OFFSET('Hygiene Data'!$I$9,0,10*ROW('Hygiene Data'!I169)),NA())</f>
        <v>#N/A</v>
      </c>
    </row>
    <row r="176" spans="1:69" x14ac:dyDescent="0.25">
      <c r="A176" s="518" t="e">
        <f ca="1">+RIGHT('Data Summary'!A176,LEN('Data Summary'!A176)-9)</f>
        <v>#VALUE!</v>
      </c>
      <c r="B176" s="492" t="str">
        <f ca="1">+IF(ISTEXT('Data Summary'!B176),'Data Summary'!B176,"")</f>
        <v/>
      </c>
      <c r="C176" s="519" t="e">
        <f ca="1">+VALUE('Data Summary'!C176)</f>
        <v>#VALUE!</v>
      </c>
      <c r="D176" s="520" t="e">
        <f ca="1">+IF(AND(ISNUMBER(OFFSET('Water Data'!$D$4,0,10*ROW('Water Data'!D170))),'Data Summary'!BS176="Yes"),100-OFFSET('Water Data'!$D$4,0,10*ROW('Water Data'!D170)),NA())</f>
        <v>#N/A</v>
      </c>
      <c r="E176" s="520" t="e">
        <f ca="1">+IF(AND(ISNUMBER(OFFSET('Water Data'!$D$6,0,10*ROW('Water Data'!D170))),'Data Summary'!BT176="Yes"),OFFSET('Water Data'!$D$6,0,10*ROW('Water Data'!D170)),NA())</f>
        <v>#N/A</v>
      </c>
      <c r="F176" s="520" t="e">
        <f ca="1">+IF(AND(ISNUMBER(OFFSET('Water Data'!$D$9,0,10*ROW('Water Data'!D170))),'Data Summary'!BU176="Yes"),OFFSET('Water Data'!$D$9,0,10*ROW('Water Data'!D170)),NA())</f>
        <v>#N/A</v>
      </c>
      <c r="G176" s="520" t="e">
        <f ca="1">+IF(AND(ISNUMBER(OFFSET('Water Data'!$E$4,0,10*ROW('Water Data'!E170))),'Data Summary'!BV176="Yes"),100-OFFSET('Water Data'!$E$4,0,10*ROW('Water Data'!E170)),NA())</f>
        <v>#N/A</v>
      </c>
      <c r="H176" s="520" t="e">
        <f ca="1">+IF(AND(ISNUMBER(OFFSET('Water Data'!$E$6,0,10*ROW('Water Data'!E170))),'Data Summary'!BW176="Yes"),OFFSET('Water Data'!$E$6,0,10*ROW('Water Data'!E170)),NA())</f>
        <v>#N/A</v>
      </c>
      <c r="I176" s="520" t="e">
        <f ca="1">+IF(AND(ISNUMBER(OFFSET('Water Data'!$E$9,0,10*ROW('Water Data'!E170))),'Data Summary'!BX176="Yes"),OFFSET('Water Data'!$E$9,0,10*ROW('Water Data'!E170)),NA())</f>
        <v>#N/A</v>
      </c>
      <c r="J176" s="520" t="e">
        <f ca="1">+IF(AND(ISNUMBER(OFFSET('Water Data'!$F$4,0,10*ROW('Water Data'!F170))),'Data Summary'!BY176="Yes"),100-OFFSET('Water Data'!$F$4,0,10*ROW('Water Data'!F170)),NA())</f>
        <v>#N/A</v>
      </c>
      <c r="K176" s="520" t="e">
        <f ca="1">+IF(AND(ISNUMBER(OFFSET('Water Data'!$F$6,0,10*ROW('Water Data'!F170))),'Data Summary'!BZ176="Yes"),OFFSET('Water Data'!$F$6,0,10*ROW('Water Data'!F170)),NA())</f>
        <v>#N/A</v>
      </c>
      <c r="L176" s="520" t="e">
        <f ca="1">+IF(AND(ISNUMBER(OFFSET('Water Data'!$F$9,0,10*ROW('Water Data'!F170))),'Data Summary'!CA176="Yes"),OFFSET('Water Data'!$F$9,0,10*ROW('Water Data'!F170)),NA())</f>
        <v>#N/A</v>
      </c>
      <c r="M176" s="520" t="e">
        <f ca="1">+IF(AND(ISNUMBER(OFFSET('Water Data'!$G$4,0,10*ROW('Water Data'!G170))),'Data Summary'!CB176="Yes"),100-OFFSET('Water Data'!$G$4,0,10*ROW('Water Data'!G170)),NA())</f>
        <v>#N/A</v>
      </c>
      <c r="N176" s="520" t="e">
        <f ca="1">+IF(AND(ISNUMBER(OFFSET('Water Data'!$G$6,0,10*ROW('Water Data'!G170))),'Data Summary'!CC176="Yes"),OFFSET('Water Data'!$G$6,0,10*ROW('Water Data'!G170)),NA())</f>
        <v>#N/A</v>
      </c>
      <c r="O176" s="520" t="e">
        <f ca="1">+IF(AND(ISNUMBER(OFFSET('Water Data'!$G$9,0,10*ROW('Water Data'!G170))),'Data Summary'!CD176="Yes"),OFFSET('Water Data'!$G$9,0,10*ROW('Water Data'!G170)),NA())</f>
        <v>#N/A</v>
      </c>
      <c r="P176" s="520" t="e">
        <f ca="1">+IF(AND(ISNUMBER(OFFSET('Water Data'!$H$4,0,10*ROW('Water Data'!H170))),'Data Summary'!CE176="Yes"),100-OFFSET('Water Data'!$H$4,0,10*ROW('Water Data'!H170)),NA())</f>
        <v>#N/A</v>
      </c>
      <c r="Q176" s="520" t="e">
        <f ca="1">+IF(AND(ISNUMBER(OFFSET('Water Data'!$H$6,0,10*ROW('Water Data'!H170))),'Data Summary'!CF176="Yes"),OFFSET('Water Data'!$H$6,0,10*ROW('Water Data'!H170)),NA())</f>
        <v>#N/A</v>
      </c>
      <c r="R176" s="520" t="e">
        <f ca="1">+IF(AND(ISNUMBER(OFFSET('Water Data'!$H$9,0,10*ROW('Water Data'!H170))),'Data Summary'!CG176="Yes"),OFFSET('Water Data'!$H$9,0,10*ROW('Water Data'!H170)),NA())</f>
        <v>#N/A</v>
      </c>
      <c r="S176" s="520" t="e">
        <f ca="1">+IF(AND(ISNUMBER(OFFSET('Water Data'!$I$4,0,10*ROW('Water Data'!I170))),'Data Summary'!CH176="Yes"),100-OFFSET('Water Data'!$I$4,0,10*ROW('Water Data'!I170)),NA())</f>
        <v>#N/A</v>
      </c>
      <c r="T176" s="520" t="e">
        <f ca="1">+IF(AND(ISNUMBER(OFFSET('Water Data'!$I$6,0,10*ROW('Water Data'!I170))),'Data Summary'!CI176="Yes"),OFFSET('Water Data'!$I$6,0,10*ROW('Water Data'!I170)),NA())</f>
        <v>#N/A</v>
      </c>
      <c r="U176" s="520" t="e">
        <f ca="1">+IF(AND(ISNUMBER(OFFSET('Water Data'!$I$9,0,10*ROW('Water Data'!I170))),'Data Summary'!CJ176="Yes"),OFFSET('Water Data'!$I$9,0,10*ROW('Water Data'!I170)),NA())</f>
        <v>#N/A</v>
      </c>
      <c r="V176" s="521" t="e">
        <f ca="1">+IF(AND(ISNUMBER(OFFSET('Sanitation Data'!$D$4,0,10*ROW('Sanitation Data'!D170))),'Data Summary'!CK176="Yes"),100-OFFSET('Sanitation Data'!$D$4,0,10*ROW('Sanitation Data'!D170)),NA())</f>
        <v>#N/A</v>
      </c>
      <c r="W176" s="521" t="e">
        <f ca="1">+IF(AND(ISNUMBER(OFFSET('Sanitation Data'!$D$6,0,10*ROW('Sanitation Data'!D170))),'Data Summary'!CL176="Yes"),OFFSET('Sanitation Data'!$D$6,0,10*ROW('Sanitation Data'!D170)),NA())</f>
        <v>#N/A</v>
      </c>
      <c r="X176" s="521" t="e">
        <f ca="1">+IF(AND(ISNUMBER(OFFSET('Sanitation Data'!$D$10,0,10*ROW('Sanitation Data'!D170))),'Data Summary'!CM176="Yes"),OFFSET('Sanitation Data'!$D$10,0,10*ROW('Sanitation Data'!D170)),NA())</f>
        <v>#N/A</v>
      </c>
      <c r="Y176" s="521" t="e">
        <f ca="1">+IF(AND(ISNUMBER(OFFSET('Sanitation Data'!$D$11,0,10*ROW('Sanitation Data'!D170))),'Data Summary'!CN176="Yes"),OFFSET('Sanitation Data'!$D$11,0,10*ROW('Sanitation Data'!D170)),NA())</f>
        <v>#N/A</v>
      </c>
      <c r="Z176" s="521" t="e">
        <f ca="1">+IF(AND(ISNUMBER(OFFSET('Sanitation Data'!$D$12,0,10*ROW('Sanitation Data'!D170))),'Data Summary'!CO176="Yes"),OFFSET('Sanitation Data'!$D$12,0,10*ROW('Sanitation Data'!D170)),NA())</f>
        <v>#N/A</v>
      </c>
      <c r="AA176" s="521" t="e">
        <f ca="1">+IF(AND(ISNUMBER(OFFSET('Sanitation Data'!$E$4,0,10*ROW('Sanitation Data'!E170))),'Data Summary'!CP176="Yes"),100-OFFSET('Sanitation Data'!$E$4,0,10*ROW('Sanitation Data'!E170)),NA())</f>
        <v>#N/A</v>
      </c>
      <c r="AB176" s="521" t="e">
        <f ca="1">+IF(AND(ISNUMBER(OFFSET('Sanitation Data'!$E$6,0,10*ROW('Sanitation Data'!E170))),'Data Summary'!CQ176="Yes"),OFFSET('Sanitation Data'!$E$6,0,10*ROW('Sanitation Data'!E170)),NA())</f>
        <v>#N/A</v>
      </c>
      <c r="AC176" s="521" t="e">
        <f ca="1">+IF(AND(ISNUMBER(OFFSET('Sanitation Data'!$E$10,0,10*ROW('Sanitation Data'!E170))),'Data Summary'!CR176="Yes"),OFFSET('Sanitation Data'!$E$10,0,10*ROW('Sanitation Data'!E170)),NA())</f>
        <v>#N/A</v>
      </c>
      <c r="AD176" s="521" t="e">
        <f ca="1">+IF(AND(ISNUMBER(OFFSET('Sanitation Data'!$E$11,0,10*ROW('Sanitation Data'!E170))),'Data Summary'!CS176="Yes"),OFFSET('Sanitation Data'!$E$11,0,10*ROW('Sanitation Data'!E170)),NA())</f>
        <v>#N/A</v>
      </c>
      <c r="AE176" s="521" t="e">
        <f ca="1">+IF(AND(ISNUMBER(OFFSET('Sanitation Data'!$E$12,0,10*ROW('Sanitation Data'!E170))),'Data Summary'!CT176="Yes"),OFFSET('Sanitation Data'!$E$12,0,10*ROW('Sanitation Data'!E170)),NA())</f>
        <v>#N/A</v>
      </c>
      <c r="AF176" s="521" t="e">
        <f ca="1">+IF(AND(ISNUMBER(OFFSET('Sanitation Data'!$F$4,0,10*ROW('Sanitation Data'!F170))),'Data Summary'!CU176="Yes"),100-OFFSET('Sanitation Data'!$F$4,0,10*ROW('Sanitation Data'!F170)),NA())</f>
        <v>#N/A</v>
      </c>
      <c r="AG176" s="521" t="e">
        <f ca="1">+IF(AND(ISNUMBER(OFFSET('Sanitation Data'!$F$6,0,10*ROW('Sanitation Data'!F170))),'Data Summary'!CV176="Yes"),OFFSET('Sanitation Data'!$F$6,0,10*ROW('Sanitation Data'!F170)),NA())</f>
        <v>#N/A</v>
      </c>
      <c r="AH176" s="521" t="e">
        <f ca="1">+IF(AND(ISNUMBER(OFFSET('Sanitation Data'!$F$10,0,10*ROW('Sanitation Data'!F170))),'Data Summary'!CW176="Yes"),OFFSET('Sanitation Data'!$F$10,0,10*ROW('Sanitation Data'!F170)),NA())</f>
        <v>#N/A</v>
      </c>
      <c r="AI176" s="521" t="e">
        <f ca="1">+IF(AND(ISNUMBER(OFFSET('Sanitation Data'!$F$11,0,10*ROW('Sanitation Data'!F170))),'Data Summary'!CX176="Yes"),OFFSET('Sanitation Data'!$F$11,0,10*ROW('Sanitation Data'!F170)),NA())</f>
        <v>#N/A</v>
      </c>
      <c r="AJ176" s="521" t="e">
        <f ca="1">+IF(AND(ISNUMBER(OFFSET('Sanitation Data'!$F$12,0,10*ROW('Sanitation Data'!F170))),'Data Summary'!CY176="Yes"),OFFSET('Sanitation Data'!$F$12,0,10*ROW('Sanitation Data'!F170)),NA())</f>
        <v>#N/A</v>
      </c>
      <c r="AK176" s="521" t="e">
        <f ca="1">+IF(AND(ISNUMBER(OFFSET('Sanitation Data'!$G$4,0,10*ROW('Sanitation Data'!G170))),'Data Summary'!CZ176="Yes"),100-OFFSET('Sanitation Data'!$G$4,0,10*ROW('Sanitation Data'!G170)),NA())</f>
        <v>#N/A</v>
      </c>
      <c r="AL176" s="521" t="e">
        <f ca="1">+IF(AND(ISNUMBER(OFFSET('Sanitation Data'!$G$6,0,10*ROW('Sanitation Data'!G170))),'Data Summary'!DA176="Yes"),OFFSET('Sanitation Data'!$G$6,0,10*ROW('Sanitation Data'!G170)),NA())</f>
        <v>#N/A</v>
      </c>
      <c r="AM176" s="521" t="e">
        <f ca="1">+IF(AND(ISNUMBER(OFFSET('Sanitation Data'!$G$10,0,10*ROW('Sanitation Data'!G170))),'Data Summary'!DB176="Yes"),OFFSET('Sanitation Data'!$G$10,0,10*ROW('Sanitation Data'!G170)),NA())</f>
        <v>#N/A</v>
      </c>
      <c r="AN176" s="521" t="e">
        <f ca="1">+IF(AND(ISNUMBER(OFFSET('Sanitation Data'!$G$11,0,10*ROW('Sanitation Data'!G170))),'Data Summary'!DC176="Yes"),OFFSET('Sanitation Data'!$G$11,0,10*ROW('Sanitation Data'!G170)),NA())</f>
        <v>#N/A</v>
      </c>
      <c r="AO176" s="521" t="e">
        <f ca="1">+IF(AND(ISNUMBER(OFFSET('Sanitation Data'!$G$12,0,10*ROW('Sanitation Data'!G170))),'Data Summary'!DD176="Yes"),OFFSET('Sanitation Data'!$G$12,0,10*ROW('Sanitation Data'!G170)),NA())</f>
        <v>#N/A</v>
      </c>
      <c r="AP176" s="521" t="e">
        <f ca="1">+IF(AND(ISNUMBER(OFFSET('Sanitation Data'!$H$4,0,10*ROW('Sanitation Data'!H170))),'Data Summary'!DE176="Yes"),100-OFFSET('Sanitation Data'!$H$4,0,10*ROW('Sanitation Data'!H170)),NA())</f>
        <v>#N/A</v>
      </c>
      <c r="AQ176" s="521" t="e">
        <f ca="1">+IF(AND(ISNUMBER(OFFSET('Sanitation Data'!$H$6,0,10*ROW('Sanitation Data'!H170))),'Data Summary'!DF176="Yes"),OFFSET('Sanitation Data'!$H$6,0,10*ROW('Sanitation Data'!H170)),NA())</f>
        <v>#N/A</v>
      </c>
      <c r="AR176" s="521" t="e">
        <f ca="1">+IF(AND(ISNUMBER(OFFSET('Sanitation Data'!$H$10,0,10*ROW('Sanitation Data'!H170))),'Data Summary'!DG176="Yes"),OFFSET('Sanitation Data'!$H$10,0,10*ROW('Sanitation Data'!H170)),NA())</f>
        <v>#N/A</v>
      </c>
      <c r="AS176" s="521" t="e">
        <f ca="1">+IF(AND(ISNUMBER(OFFSET('Sanitation Data'!$H$11,0,10*ROW('Sanitation Data'!H170))),'Data Summary'!DH176="Yes"),OFFSET('Sanitation Data'!$H$11,0,10*ROW('Sanitation Data'!H170)),NA())</f>
        <v>#N/A</v>
      </c>
      <c r="AT176" s="521" t="e">
        <f ca="1">+IF(AND(ISNUMBER(OFFSET('Sanitation Data'!$H$12,0,10*ROW('Sanitation Data'!H170))),'Data Summary'!DI176="Yes"),OFFSET('Sanitation Data'!$H$12,0,10*ROW('Sanitation Data'!H170)),NA())</f>
        <v>#N/A</v>
      </c>
      <c r="AU176" s="521" t="e">
        <f ca="1">+IF(AND(ISNUMBER(OFFSET('Sanitation Data'!$I$4,0,10*ROW('Sanitation Data'!I170))),'Data Summary'!DJ176="Yes"),100-OFFSET('Sanitation Data'!$I$4,0,10*ROW('Sanitation Data'!I170)),NA())</f>
        <v>#N/A</v>
      </c>
      <c r="AV176" s="521" t="e">
        <f ca="1">+IF(AND(ISNUMBER(OFFSET('Sanitation Data'!$I$6,0,10*ROW('Sanitation Data'!I170))),'Data Summary'!DK176="Yes"),OFFSET('Sanitation Data'!$I$6,0,10*ROW('Sanitation Data'!I170)),NA())</f>
        <v>#N/A</v>
      </c>
      <c r="AW176" s="521" t="e">
        <f ca="1">+IF(AND(ISNUMBER(OFFSET('Sanitation Data'!$I$10,0,10*ROW('Sanitation Data'!I170))),'Data Summary'!DL176="Yes"),OFFSET('Sanitation Data'!$I$10,0,10*ROW('Sanitation Data'!I170)),NA())</f>
        <v>#N/A</v>
      </c>
      <c r="AX176" s="521" t="e">
        <f ca="1">+IF(AND(ISNUMBER(OFFSET('Sanitation Data'!$I$11,0,10*ROW('Sanitation Data'!I170))),'Data Summary'!DM176="Yes"),OFFSET('Sanitation Data'!$I$11,0,10*ROW('Sanitation Data'!I170)),NA())</f>
        <v>#N/A</v>
      </c>
      <c r="AY176" s="521" t="e">
        <f ca="1">+IF(AND(ISNUMBER(OFFSET('Sanitation Data'!$I$12,0,10*ROW('Sanitation Data'!I170))),'Data Summary'!DN176="Yes"),OFFSET('Sanitation Data'!$I$12,0,10*ROW('Sanitation Data'!I170)),NA())</f>
        <v>#N/A</v>
      </c>
      <c r="AZ176" s="522" t="e">
        <f ca="1">+IF(AND(ISNUMBER(OFFSET('Hygiene Data'!$D$5,0,10*ROW('Hygiene Data'!D170))),'Data Summary'!DO176="Yes"),OFFSET('Hygiene Data'!$D$5,0,10*ROW('Hygiene Data'!D170)),NA())</f>
        <v>#N/A</v>
      </c>
      <c r="BA176" s="522" t="e">
        <f ca="1">+IF(AND(ISNUMBER(OFFSET('Hygiene Data'!$D$7,0,10*ROW('Hygiene Data'!D170))),'Data Summary'!DP176="Yes"),OFFSET('Hygiene Data'!$D$7,0,10*ROW('Hygiene Data'!D170)),NA())</f>
        <v>#N/A</v>
      </c>
      <c r="BB176" s="522" t="e">
        <f ca="1">+IF(AND(ISNUMBER(OFFSET('Hygiene Data'!$D$9,0,10*ROW('Hygiene Data'!D170))),'Data Summary'!DQ176="Yes"),OFFSET('Hygiene Data'!$D$9,0,10*ROW('Hygiene Data'!D170)),NA())</f>
        <v>#N/A</v>
      </c>
      <c r="BC176" s="522" t="e">
        <f ca="1">+IF(AND(ISNUMBER(OFFSET('Hygiene Data'!$E$5,0,10*ROW('Hygiene Data'!E170))),'Data Summary'!DR176="Yes"),OFFSET('Hygiene Data'!$E$5,0,10*ROW('Hygiene Data'!E170)),NA())</f>
        <v>#N/A</v>
      </c>
      <c r="BD176" s="522" t="e">
        <f ca="1">+IF(AND(ISNUMBER(OFFSET('Hygiene Data'!$E$7,0,10*ROW('Hygiene Data'!E170))),'Data Summary'!DS176="Yes"),OFFSET('Hygiene Data'!$E$7,0,10*ROW('Hygiene Data'!E170)),NA())</f>
        <v>#N/A</v>
      </c>
      <c r="BE176" s="522" t="e">
        <f ca="1">+IF(AND(ISNUMBER(OFFSET('Hygiene Data'!$E$9,0,10*ROW('Hygiene Data'!E170))),'Data Summary'!DT176="Yes"),OFFSET('Hygiene Data'!$E$9,0,10*ROW('Hygiene Data'!E170)),NA())</f>
        <v>#N/A</v>
      </c>
      <c r="BF176" s="522" t="e">
        <f ca="1">+IF(AND(ISNUMBER(OFFSET('Hygiene Data'!$F$5,0,10*ROW('Hygiene Data'!F170))),'Data Summary'!DU176="Yes"),OFFSET('Hygiene Data'!$F$5,0,10*ROW('Hygiene Data'!F170)),NA())</f>
        <v>#N/A</v>
      </c>
      <c r="BG176" s="522" t="e">
        <f ca="1">+IF(AND(ISNUMBER(OFFSET('Hygiene Data'!$F$7,0,10*ROW('Hygiene Data'!F170))),'Data Summary'!DV176="Yes"),OFFSET('Hygiene Data'!$F$7,0,10*ROW('Hygiene Data'!F170)),NA())</f>
        <v>#N/A</v>
      </c>
      <c r="BH176" s="522" t="e">
        <f ca="1">+IF(AND(ISNUMBER(OFFSET('Hygiene Data'!$F$9,0,10*ROW('Hygiene Data'!F170))),'Data Summary'!DW176="Yes"),OFFSET('Hygiene Data'!$F$9,0,10*ROW('Hygiene Data'!F170)),NA())</f>
        <v>#N/A</v>
      </c>
      <c r="BI176" s="522" t="e">
        <f ca="1">+IF(AND(ISNUMBER(OFFSET('Hygiene Data'!$G$5,0,10*ROW('Hygiene Data'!G170))),'Data Summary'!DX176="Yes"),OFFSET('Hygiene Data'!$G$5,0,10*ROW('Hygiene Data'!G170)),NA())</f>
        <v>#N/A</v>
      </c>
      <c r="BJ176" s="522" t="e">
        <f ca="1">+IF(AND(ISNUMBER(OFFSET('Hygiene Data'!$G$7,0,10*ROW('Hygiene Data'!G170))),'Data Summary'!DY176="Yes"),OFFSET('Hygiene Data'!$G$7,0,10*ROW('Hygiene Data'!G170)),NA())</f>
        <v>#N/A</v>
      </c>
      <c r="BK176" s="522" t="e">
        <f ca="1">+IF(AND(ISNUMBER(OFFSET('Hygiene Data'!$G$9,0,10*ROW('Hygiene Data'!G170))),'Data Summary'!DZ176="Yes"),OFFSET('Hygiene Data'!$G$9,0,10*ROW('Hygiene Data'!G170)),NA())</f>
        <v>#N/A</v>
      </c>
      <c r="BL176" s="522" t="e">
        <f ca="1">+IF(AND(ISNUMBER(OFFSET('Hygiene Data'!$H$5,0,10*ROW('Hygiene Data'!H170))),'Data Summary'!EA176="Yes"),OFFSET('Hygiene Data'!$H$5,0,10*ROW('Hygiene Data'!H170)),NA())</f>
        <v>#N/A</v>
      </c>
      <c r="BM176" s="522" t="e">
        <f ca="1">+IF(AND(ISNUMBER(OFFSET('Hygiene Data'!$H$7,0,10*ROW('Hygiene Data'!H170))),'Data Summary'!EB176="Yes"),OFFSET('Hygiene Data'!$H$7,0,10*ROW('Hygiene Data'!H170)),NA())</f>
        <v>#N/A</v>
      </c>
      <c r="BN176" s="522" t="e">
        <f ca="1">+IF(AND(ISNUMBER(OFFSET('Hygiene Data'!$H$9,0,10*ROW('Hygiene Data'!H170))),'Data Summary'!EC176="Yes"),OFFSET('Hygiene Data'!$H$9,0,10*ROW('Hygiene Data'!H170)),NA())</f>
        <v>#N/A</v>
      </c>
      <c r="BO176" s="522" t="e">
        <f ca="1">+IF(AND(ISNUMBER(OFFSET('Hygiene Data'!$I$5,0,10*ROW('Hygiene Data'!I170))),'Data Summary'!ED176="Yes"),OFFSET('Hygiene Data'!$I$5,0,10*ROW('Hygiene Data'!I170)),NA())</f>
        <v>#N/A</v>
      </c>
      <c r="BP176" s="522" t="e">
        <f ca="1">+IF(AND(ISNUMBER(OFFSET('Hygiene Data'!$I$7,0,10*ROW('Hygiene Data'!I170))),'Data Summary'!EE176="Yes"),OFFSET('Hygiene Data'!$I$7,0,10*ROW('Hygiene Data'!I170)),NA())</f>
        <v>#N/A</v>
      </c>
      <c r="BQ176" s="522" t="e">
        <f ca="1">+IF(AND(ISNUMBER(OFFSET('Hygiene Data'!$I$9,0,10*ROW('Hygiene Data'!I170))),'Data Summary'!EF176="Yes"),OFFSET('Hygiene Data'!$I$9,0,10*ROW('Hygiene Data'!I170)),NA())</f>
        <v>#N/A</v>
      </c>
    </row>
    <row r="177" spans="1:69" x14ac:dyDescent="0.25">
      <c r="A177" s="518" t="e">
        <f ca="1">+RIGHT('Data Summary'!A177,LEN('Data Summary'!A177)-9)</f>
        <v>#VALUE!</v>
      </c>
      <c r="B177" s="492" t="str">
        <f ca="1">+IF(ISTEXT('Data Summary'!B177),'Data Summary'!B177,"")</f>
        <v/>
      </c>
      <c r="C177" s="519" t="e">
        <f ca="1">+VALUE('Data Summary'!C177)</f>
        <v>#VALUE!</v>
      </c>
      <c r="D177" s="520" t="e">
        <f ca="1">+IF(AND(ISNUMBER(OFFSET('Water Data'!$D$4,0,10*ROW('Water Data'!D171))),'Data Summary'!BS177="Yes"),100-OFFSET('Water Data'!$D$4,0,10*ROW('Water Data'!D171)),NA())</f>
        <v>#N/A</v>
      </c>
      <c r="E177" s="520" t="e">
        <f ca="1">+IF(AND(ISNUMBER(OFFSET('Water Data'!$D$6,0,10*ROW('Water Data'!D171))),'Data Summary'!BT177="Yes"),OFFSET('Water Data'!$D$6,0,10*ROW('Water Data'!D171)),NA())</f>
        <v>#N/A</v>
      </c>
      <c r="F177" s="520" t="e">
        <f ca="1">+IF(AND(ISNUMBER(OFFSET('Water Data'!$D$9,0,10*ROW('Water Data'!D171))),'Data Summary'!BU177="Yes"),OFFSET('Water Data'!$D$9,0,10*ROW('Water Data'!D171)),NA())</f>
        <v>#N/A</v>
      </c>
      <c r="G177" s="520" t="e">
        <f ca="1">+IF(AND(ISNUMBER(OFFSET('Water Data'!$E$4,0,10*ROW('Water Data'!E171))),'Data Summary'!BV177="Yes"),100-OFFSET('Water Data'!$E$4,0,10*ROW('Water Data'!E171)),NA())</f>
        <v>#N/A</v>
      </c>
      <c r="H177" s="520" t="e">
        <f ca="1">+IF(AND(ISNUMBER(OFFSET('Water Data'!$E$6,0,10*ROW('Water Data'!E171))),'Data Summary'!BW177="Yes"),OFFSET('Water Data'!$E$6,0,10*ROW('Water Data'!E171)),NA())</f>
        <v>#N/A</v>
      </c>
      <c r="I177" s="520" t="e">
        <f ca="1">+IF(AND(ISNUMBER(OFFSET('Water Data'!$E$9,0,10*ROW('Water Data'!E171))),'Data Summary'!BX177="Yes"),OFFSET('Water Data'!$E$9,0,10*ROW('Water Data'!E171)),NA())</f>
        <v>#N/A</v>
      </c>
      <c r="J177" s="520" t="e">
        <f ca="1">+IF(AND(ISNUMBER(OFFSET('Water Data'!$F$4,0,10*ROW('Water Data'!F171))),'Data Summary'!BY177="Yes"),100-OFFSET('Water Data'!$F$4,0,10*ROW('Water Data'!F171)),NA())</f>
        <v>#N/A</v>
      </c>
      <c r="K177" s="520" t="e">
        <f ca="1">+IF(AND(ISNUMBER(OFFSET('Water Data'!$F$6,0,10*ROW('Water Data'!F171))),'Data Summary'!BZ177="Yes"),OFFSET('Water Data'!$F$6,0,10*ROW('Water Data'!F171)),NA())</f>
        <v>#N/A</v>
      </c>
      <c r="L177" s="520" t="e">
        <f ca="1">+IF(AND(ISNUMBER(OFFSET('Water Data'!$F$9,0,10*ROW('Water Data'!F171))),'Data Summary'!CA177="Yes"),OFFSET('Water Data'!$F$9,0,10*ROW('Water Data'!F171)),NA())</f>
        <v>#N/A</v>
      </c>
      <c r="M177" s="520" t="e">
        <f ca="1">+IF(AND(ISNUMBER(OFFSET('Water Data'!$G$4,0,10*ROW('Water Data'!G171))),'Data Summary'!CB177="Yes"),100-OFFSET('Water Data'!$G$4,0,10*ROW('Water Data'!G171)),NA())</f>
        <v>#N/A</v>
      </c>
      <c r="N177" s="520" t="e">
        <f ca="1">+IF(AND(ISNUMBER(OFFSET('Water Data'!$G$6,0,10*ROW('Water Data'!G171))),'Data Summary'!CC177="Yes"),OFFSET('Water Data'!$G$6,0,10*ROW('Water Data'!G171)),NA())</f>
        <v>#N/A</v>
      </c>
      <c r="O177" s="520" t="e">
        <f ca="1">+IF(AND(ISNUMBER(OFFSET('Water Data'!$G$9,0,10*ROW('Water Data'!G171))),'Data Summary'!CD177="Yes"),OFFSET('Water Data'!$G$9,0,10*ROW('Water Data'!G171)),NA())</f>
        <v>#N/A</v>
      </c>
      <c r="P177" s="520" t="e">
        <f ca="1">+IF(AND(ISNUMBER(OFFSET('Water Data'!$H$4,0,10*ROW('Water Data'!H171))),'Data Summary'!CE177="Yes"),100-OFFSET('Water Data'!$H$4,0,10*ROW('Water Data'!H171)),NA())</f>
        <v>#N/A</v>
      </c>
      <c r="Q177" s="520" t="e">
        <f ca="1">+IF(AND(ISNUMBER(OFFSET('Water Data'!$H$6,0,10*ROW('Water Data'!H171))),'Data Summary'!CF177="Yes"),OFFSET('Water Data'!$H$6,0,10*ROW('Water Data'!H171)),NA())</f>
        <v>#N/A</v>
      </c>
      <c r="R177" s="520" t="e">
        <f ca="1">+IF(AND(ISNUMBER(OFFSET('Water Data'!$H$9,0,10*ROW('Water Data'!H171))),'Data Summary'!CG177="Yes"),OFFSET('Water Data'!$H$9,0,10*ROW('Water Data'!H171)),NA())</f>
        <v>#N/A</v>
      </c>
      <c r="S177" s="520" t="e">
        <f ca="1">+IF(AND(ISNUMBER(OFFSET('Water Data'!$I$4,0,10*ROW('Water Data'!I171))),'Data Summary'!CH177="Yes"),100-OFFSET('Water Data'!$I$4,0,10*ROW('Water Data'!I171)),NA())</f>
        <v>#N/A</v>
      </c>
      <c r="T177" s="520" t="e">
        <f ca="1">+IF(AND(ISNUMBER(OFFSET('Water Data'!$I$6,0,10*ROW('Water Data'!I171))),'Data Summary'!CI177="Yes"),OFFSET('Water Data'!$I$6,0,10*ROW('Water Data'!I171)),NA())</f>
        <v>#N/A</v>
      </c>
      <c r="U177" s="520" t="e">
        <f ca="1">+IF(AND(ISNUMBER(OFFSET('Water Data'!$I$9,0,10*ROW('Water Data'!I171))),'Data Summary'!CJ177="Yes"),OFFSET('Water Data'!$I$9,0,10*ROW('Water Data'!I171)),NA())</f>
        <v>#N/A</v>
      </c>
      <c r="V177" s="521" t="e">
        <f ca="1">+IF(AND(ISNUMBER(OFFSET('Sanitation Data'!$D$4,0,10*ROW('Sanitation Data'!D171))),'Data Summary'!CK177="Yes"),100-OFFSET('Sanitation Data'!$D$4,0,10*ROW('Sanitation Data'!D171)),NA())</f>
        <v>#N/A</v>
      </c>
      <c r="W177" s="521" t="e">
        <f ca="1">+IF(AND(ISNUMBER(OFFSET('Sanitation Data'!$D$6,0,10*ROW('Sanitation Data'!D171))),'Data Summary'!CL177="Yes"),OFFSET('Sanitation Data'!$D$6,0,10*ROW('Sanitation Data'!D171)),NA())</f>
        <v>#N/A</v>
      </c>
      <c r="X177" s="521" t="e">
        <f ca="1">+IF(AND(ISNUMBER(OFFSET('Sanitation Data'!$D$10,0,10*ROW('Sanitation Data'!D171))),'Data Summary'!CM177="Yes"),OFFSET('Sanitation Data'!$D$10,0,10*ROW('Sanitation Data'!D171)),NA())</f>
        <v>#N/A</v>
      </c>
      <c r="Y177" s="521" t="e">
        <f ca="1">+IF(AND(ISNUMBER(OFFSET('Sanitation Data'!$D$11,0,10*ROW('Sanitation Data'!D171))),'Data Summary'!CN177="Yes"),OFFSET('Sanitation Data'!$D$11,0,10*ROW('Sanitation Data'!D171)),NA())</f>
        <v>#N/A</v>
      </c>
      <c r="Z177" s="521" t="e">
        <f ca="1">+IF(AND(ISNUMBER(OFFSET('Sanitation Data'!$D$12,0,10*ROW('Sanitation Data'!D171))),'Data Summary'!CO177="Yes"),OFFSET('Sanitation Data'!$D$12,0,10*ROW('Sanitation Data'!D171)),NA())</f>
        <v>#N/A</v>
      </c>
      <c r="AA177" s="521" t="e">
        <f ca="1">+IF(AND(ISNUMBER(OFFSET('Sanitation Data'!$E$4,0,10*ROW('Sanitation Data'!E171))),'Data Summary'!CP177="Yes"),100-OFFSET('Sanitation Data'!$E$4,0,10*ROW('Sanitation Data'!E171)),NA())</f>
        <v>#N/A</v>
      </c>
      <c r="AB177" s="521" t="e">
        <f ca="1">+IF(AND(ISNUMBER(OFFSET('Sanitation Data'!$E$6,0,10*ROW('Sanitation Data'!E171))),'Data Summary'!CQ177="Yes"),OFFSET('Sanitation Data'!$E$6,0,10*ROW('Sanitation Data'!E171)),NA())</f>
        <v>#N/A</v>
      </c>
      <c r="AC177" s="521" t="e">
        <f ca="1">+IF(AND(ISNUMBER(OFFSET('Sanitation Data'!$E$10,0,10*ROW('Sanitation Data'!E171))),'Data Summary'!CR177="Yes"),OFFSET('Sanitation Data'!$E$10,0,10*ROW('Sanitation Data'!E171)),NA())</f>
        <v>#N/A</v>
      </c>
      <c r="AD177" s="521" t="e">
        <f ca="1">+IF(AND(ISNUMBER(OFFSET('Sanitation Data'!$E$11,0,10*ROW('Sanitation Data'!E171))),'Data Summary'!CS177="Yes"),OFFSET('Sanitation Data'!$E$11,0,10*ROW('Sanitation Data'!E171)),NA())</f>
        <v>#N/A</v>
      </c>
      <c r="AE177" s="521" t="e">
        <f ca="1">+IF(AND(ISNUMBER(OFFSET('Sanitation Data'!$E$12,0,10*ROW('Sanitation Data'!E171))),'Data Summary'!CT177="Yes"),OFFSET('Sanitation Data'!$E$12,0,10*ROW('Sanitation Data'!E171)),NA())</f>
        <v>#N/A</v>
      </c>
      <c r="AF177" s="521" t="e">
        <f ca="1">+IF(AND(ISNUMBER(OFFSET('Sanitation Data'!$F$4,0,10*ROW('Sanitation Data'!F171))),'Data Summary'!CU177="Yes"),100-OFFSET('Sanitation Data'!$F$4,0,10*ROW('Sanitation Data'!F171)),NA())</f>
        <v>#N/A</v>
      </c>
      <c r="AG177" s="521" t="e">
        <f ca="1">+IF(AND(ISNUMBER(OFFSET('Sanitation Data'!$F$6,0,10*ROW('Sanitation Data'!F171))),'Data Summary'!CV177="Yes"),OFFSET('Sanitation Data'!$F$6,0,10*ROW('Sanitation Data'!F171)),NA())</f>
        <v>#N/A</v>
      </c>
      <c r="AH177" s="521" t="e">
        <f ca="1">+IF(AND(ISNUMBER(OFFSET('Sanitation Data'!$F$10,0,10*ROW('Sanitation Data'!F171))),'Data Summary'!CW177="Yes"),OFFSET('Sanitation Data'!$F$10,0,10*ROW('Sanitation Data'!F171)),NA())</f>
        <v>#N/A</v>
      </c>
      <c r="AI177" s="521" t="e">
        <f ca="1">+IF(AND(ISNUMBER(OFFSET('Sanitation Data'!$F$11,0,10*ROW('Sanitation Data'!F171))),'Data Summary'!CX177="Yes"),OFFSET('Sanitation Data'!$F$11,0,10*ROW('Sanitation Data'!F171)),NA())</f>
        <v>#N/A</v>
      </c>
      <c r="AJ177" s="521" t="e">
        <f ca="1">+IF(AND(ISNUMBER(OFFSET('Sanitation Data'!$F$12,0,10*ROW('Sanitation Data'!F171))),'Data Summary'!CY177="Yes"),OFFSET('Sanitation Data'!$F$12,0,10*ROW('Sanitation Data'!F171)),NA())</f>
        <v>#N/A</v>
      </c>
      <c r="AK177" s="521" t="e">
        <f ca="1">+IF(AND(ISNUMBER(OFFSET('Sanitation Data'!$G$4,0,10*ROW('Sanitation Data'!G171))),'Data Summary'!CZ177="Yes"),100-OFFSET('Sanitation Data'!$G$4,0,10*ROW('Sanitation Data'!G171)),NA())</f>
        <v>#N/A</v>
      </c>
      <c r="AL177" s="521" t="e">
        <f ca="1">+IF(AND(ISNUMBER(OFFSET('Sanitation Data'!$G$6,0,10*ROW('Sanitation Data'!G171))),'Data Summary'!DA177="Yes"),OFFSET('Sanitation Data'!$G$6,0,10*ROW('Sanitation Data'!G171)),NA())</f>
        <v>#N/A</v>
      </c>
      <c r="AM177" s="521" t="e">
        <f ca="1">+IF(AND(ISNUMBER(OFFSET('Sanitation Data'!$G$10,0,10*ROW('Sanitation Data'!G171))),'Data Summary'!DB177="Yes"),OFFSET('Sanitation Data'!$G$10,0,10*ROW('Sanitation Data'!G171)),NA())</f>
        <v>#N/A</v>
      </c>
      <c r="AN177" s="521" t="e">
        <f ca="1">+IF(AND(ISNUMBER(OFFSET('Sanitation Data'!$G$11,0,10*ROW('Sanitation Data'!G171))),'Data Summary'!DC177="Yes"),OFFSET('Sanitation Data'!$G$11,0,10*ROW('Sanitation Data'!G171)),NA())</f>
        <v>#N/A</v>
      </c>
      <c r="AO177" s="521" t="e">
        <f ca="1">+IF(AND(ISNUMBER(OFFSET('Sanitation Data'!$G$12,0,10*ROW('Sanitation Data'!G171))),'Data Summary'!DD177="Yes"),OFFSET('Sanitation Data'!$G$12,0,10*ROW('Sanitation Data'!G171)),NA())</f>
        <v>#N/A</v>
      </c>
      <c r="AP177" s="521" t="e">
        <f ca="1">+IF(AND(ISNUMBER(OFFSET('Sanitation Data'!$H$4,0,10*ROW('Sanitation Data'!H171))),'Data Summary'!DE177="Yes"),100-OFFSET('Sanitation Data'!$H$4,0,10*ROW('Sanitation Data'!H171)),NA())</f>
        <v>#N/A</v>
      </c>
      <c r="AQ177" s="521" t="e">
        <f ca="1">+IF(AND(ISNUMBER(OFFSET('Sanitation Data'!$H$6,0,10*ROW('Sanitation Data'!H171))),'Data Summary'!DF177="Yes"),OFFSET('Sanitation Data'!$H$6,0,10*ROW('Sanitation Data'!H171)),NA())</f>
        <v>#N/A</v>
      </c>
      <c r="AR177" s="521" t="e">
        <f ca="1">+IF(AND(ISNUMBER(OFFSET('Sanitation Data'!$H$10,0,10*ROW('Sanitation Data'!H171))),'Data Summary'!DG177="Yes"),OFFSET('Sanitation Data'!$H$10,0,10*ROW('Sanitation Data'!H171)),NA())</f>
        <v>#N/A</v>
      </c>
      <c r="AS177" s="521" t="e">
        <f ca="1">+IF(AND(ISNUMBER(OFFSET('Sanitation Data'!$H$11,0,10*ROW('Sanitation Data'!H171))),'Data Summary'!DH177="Yes"),OFFSET('Sanitation Data'!$H$11,0,10*ROW('Sanitation Data'!H171)),NA())</f>
        <v>#N/A</v>
      </c>
      <c r="AT177" s="521" t="e">
        <f ca="1">+IF(AND(ISNUMBER(OFFSET('Sanitation Data'!$H$12,0,10*ROW('Sanitation Data'!H171))),'Data Summary'!DI177="Yes"),OFFSET('Sanitation Data'!$H$12,0,10*ROW('Sanitation Data'!H171)),NA())</f>
        <v>#N/A</v>
      </c>
      <c r="AU177" s="521" t="e">
        <f ca="1">+IF(AND(ISNUMBER(OFFSET('Sanitation Data'!$I$4,0,10*ROW('Sanitation Data'!I171))),'Data Summary'!DJ177="Yes"),100-OFFSET('Sanitation Data'!$I$4,0,10*ROW('Sanitation Data'!I171)),NA())</f>
        <v>#N/A</v>
      </c>
      <c r="AV177" s="521" t="e">
        <f ca="1">+IF(AND(ISNUMBER(OFFSET('Sanitation Data'!$I$6,0,10*ROW('Sanitation Data'!I171))),'Data Summary'!DK177="Yes"),OFFSET('Sanitation Data'!$I$6,0,10*ROW('Sanitation Data'!I171)),NA())</f>
        <v>#N/A</v>
      </c>
      <c r="AW177" s="521" t="e">
        <f ca="1">+IF(AND(ISNUMBER(OFFSET('Sanitation Data'!$I$10,0,10*ROW('Sanitation Data'!I171))),'Data Summary'!DL177="Yes"),OFFSET('Sanitation Data'!$I$10,0,10*ROW('Sanitation Data'!I171)),NA())</f>
        <v>#N/A</v>
      </c>
      <c r="AX177" s="521" t="e">
        <f ca="1">+IF(AND(ISNUMBER(OFFSET('Sanitation Data'!$I$11,0,10*ROW('Sanitation Data'!I171))),'Data Summary'!DM177="Yes"),OFFSET('Sanitation Data'!$I$11,0,10*ROW('Sanitation Data'!I171)),NA())</f>
        <v>#N/A</v>
      </c>
      <c r="AY177" s="521" t="e">
        <f ca="1">+IF(AND(ISNUMBER(OFFSET('Sanitation Data'!$I$12,0,10*ROW('Sanitation Data'!I171))),'Data Summary'!DN177="Yes"),OFFSET('Sanitation Data'!$I$12,0,10*ROW('Sanitation Data'!I171)),NA())</f>
        <v>#N/A</v>
      </c>
      <c r="AZ177" s="522" t="e">
        <f ca="1">+IF(AND(ISNUMBER(OFFSET('Hygiene Data'!$D$5,0,10*ROW('Hygiene Data'!D171))),'Data Summary'!DO177="Yes"),OFFSET('Hygiene Data'!$D$5,0,10*ROW('Hygiene Data'!D171)),NA())</f>
        <v>#N/A</v>
      </c>
      <c r="BA177" s="522" t="e">
        <f ca="1">+IF(AND(ISNUMBER(OFFSET('Hygiene Data'!$D$7,0,10*ROW('Hygiene Data'!D171))),'Data Summary'!DP177="Yes"),OFFSET('Hygiene Data'!$D$7,0,10*ROW('Hygiene Data'!D171)),NA())</f>
        <v>#N/A</v>
      </c>
      <c r="BB177" s="522" t="e">
        <f ca="1">+IF(AND(ISNUMBER(OFFSET('Hygiene Data'!$D$9,0,10*ROW('Hygiene Data'!D171))),'Data Summary'!DQ177="Yes"),OFFSET('Hygiene Data'!$D$9,0,10*ROW('Hygiene Data'!D171)),NA())</f>
        <v>#N/A</v>
      </c>
      <c r="BC177" s="522" t="e">
        <f ca="1">+IF(AND(ISNUMBER(OFFSET('Hygiene Data'!$E$5,0,10*ROW('Hygiene Data'!E171))),'Data Summary'!DR177="Yes"),OFFSET('Hygiene Data'!$E$5,0,10*ROW('Hygiene Data'!E171)),NA())</f>
        <v>#N/A</v>
      </c>
      <c r="BD177" s="522" t="e">
        <f ca="1">+IF(AND(ISNUMBER(OFFSET('Hygiene Data'!$E$7,0,10*ROW('Hygiene Data'!E171))),'Data Summary'!DS177="Yes"),OFFSET('Hygiene Data'!$E$7,0,10*ROW('Hygiene Data'!E171)),NA())</f>
        <v>#N/A</v>
      </c>
      <c r="BE177" s="522" t="e">
        <f ca="1">+IF(AND(ISNUMBER(OFFSET('Hygiene Data'!$E$9,0,10*ROW('Hygiene Data'!E171))),'Data Summary'!DT177="Yes"),OFFSET('Hygiene Data'!$E$9,0,10*ROW('Hygiene Data'!E171)),NA())</f>
        <v>#N/A</v>
      </c>
      <c r="BF177" s="522" t="e">
        <f ca="1">+IF(AND(ISNUMBER(OFFSET('Hygiene Data'!$F$5,0,10*ROW('Hygiene Data'!F171))),'Data Summary'!DU177="Yes"),OFFSET('Hygiene Data'!$F$5,0,10*ROW('Hygiene Data'!F171)),NA())</f>
        <v>#N/A</v>
      </c>
      <c r="BG177" s="522" t="e">
        <f ca="1">+IF(AND(ISNUMBER(OFFSET('Hygiene Data'!$F$7,0,10*ROW('Hygiene Data'!F171))),'Data Summary'!DV177="Yes"),OFFSET('Hygiene Data'!$F$7,0,10*ROW('Hygiene Data'!F171)),NA())</f>
        <v>#N/A</v>
      </c>
      <c r="BH177" s="522" t="e">
        <f ca="1">+IF(AND(ISNUMBER(OFFSET('Hygiene Data'!$F$9,0,10*ROW('Hygiene Data'!F171))),'Data Summary'!DW177="Yes"),OFFSET('Hygiene Data'!$F$9,0,10*ROW('Hygiene Data'!F171)),NA())</f>
        <v>#N/A</v>
      </c>
      <c r="BI177" s="522" t="e">
        <f ca="1">+IF(AND(ISNUMBER(OFFSET('Hygiene Data'!$G$5,0,10*ROW('Hygiene Data'!G171))),'Data Summary'!DX177="Yes"),OFFSET('Hygiene Data'!$G$5,0,10*ROW('Hygiene Data'!G171)),NA())</f>
        <v>#N/A</v>
      </c>
      <c r="BJ177" s="522" t="e">
        <f ca="1">+IF(AND(ISNUMBER(OFFSET('Hygiene Data'!$G$7,0,10*ROW('Hygiene Data'!G171))),'Data Summary'!DY177="Yes"),OFFSET('Hygiene Data'!$G$7,0,10*ROW('Hygiene Data'!G171)),NA())</f>
        <v>#N/A</v>
      </c>
      <c r="BK177" s="522" t="e">
        <f ca="1">+IF(AND(ISNUMBER(OFFSET('Hygiene Data'!$G$9,0,10*ROW('Hygiene Data'!G171))),'Data Summary'!DZ177="Yes"),OFFSET('Hygiene Data'!$G$9,0,10*ROW('Hygiene Data'!G171)),NA())</f>
        <v>#N/A</v>
      </c>
      <c r="BL177" s="522" t="e">
        <f ca="1">+IF(AND(ISNUMBER(OFFSET('Hygiene Data'!$H$5,0,10*ROW('Hygiene Data'!H171))),'Data Summary'!EA177="Yes"),OFFSET('Hygiene Data'!$H$5,0,10*ROW('Hygiene Data'!H171)),NA())</f>
        <v>#N/A</v>
      </c>
      <c r="BM177" s="522" t="e">
        <f ca="1">+IF(AND(ISNUMBER(OFFSET('Hygiene Data'!$H$7,0,10*ROW('Hygiene Data'!H171))),'Data Summary'!EB177="Yes"),OFFSET('Hygiene Data'!$H$7,0,10*ROW('Hygiene Data'!H171)),NA())</f>
        <v>#N/A</v>
      </c>
      <c r="BN177" s="522" t="e">
        <f ca="1">+IF(AND(ISNUMBER(OFFSET('Hygiene Data'!$H$9,0,10*ROW('Hygiene Data'!H171))),'Data Summary'!EC177="Yes"),OFFSET('Hygiene Data'!$H$9,0,10*ROW('Hygiene Data'!H171)),NA())</f>
        <v>#N/A</v>
      </c>
      <c r="BO177" s="522" t="e">
        <f ca="1">+IF(AND(ISNUMBER(OFFSET('Hygiene Data'!$I$5,0,10*ROW('Hygiene Data'!I171))),'Data Summary'!ED177="Yes"),OFFSET('Hygiene Data'!$I$5,0,10*ROW('Hygiene Data'!I171)),NA())</f>
        <v>#N/A</v>
      </c>
      <c r="BP177" s="522" t="e">
        <f ca="1">+IF(AND(ISNUMBER(OFFSET('Hygiene Data'!$I$7,0,10*ROW('Hygiene Data'!I171))),'Data Summary'!EE177="Yes"),OFFSET('Hygiene Data'!$I$7,0,10*ROW('Hygiene Data'!I171)),NA())</f>
        <v>#N/A</v>
      </c>
      <c r="BQ177" s="522" t="e">
        <f ca="1">+IF(AND(ISNUMBER(OFFSET('Hygiene Data'!$I$9,0,10*ROW('Hygiene Data'!I171))),'Data Summary'!EF177="Yes"),OFFSET('Hygiene Data'!$I$9,0,10*ROW('Hygiene Data'!I171)),NA())</f>
        <v>#N/A</v>
      </c>
    </row>
    <row r="178" spans="1:69" x14ac:dyDescent="0.25">
      <c r="A178" s="518" t="e">
        <f ca="1">+RIGHT('Data Summary'!A178,LEN('Data Summary'!A178)-9)</f>
        <v>#VALUE!</v>
      </c>
      <c r="B178" s="492" t="str">
        <f ca="1">+IF(ISTEXT('Data Summary'!B178),'Data Summary'!B178,"")</f>
        <v/>
      </c>
      <c r="C178" s="519" t="e">
        <f ca="1">+VALUE('Data Summary'!C178)</f>
        <v>#VALUE!</v>
      </c>
      <c r="D178" s="520" t="e">
        <f ca="1">+IF(AND(ISNUMBER(OFFSET('Water Data'!$D$4,0,10*ROW('Water Data'!D172))),'Data Summary'!BS178="Yes"),100-OFFSET('Water Data'!$D$4,0,10*ROW('Water Data'!D172)),NA())</f>
        <v>#N/A</v>
      </c>
      <c r="E178" s="520" t="e">
        <f ca="1">+IF(AND(ISNUMBER(OFFSET('Water Data'!$D$6,0,10*ROW('Water Data'!D172))),'Data Summary'!BT178="Yes"),OFFSET('Water Data'!$D$6,0,10*ROW('Water Data'!D172)),NA())</f>
        <v>#N/A</v>
      </c>
      <c r="F178" s="520" t="e">
        <f ca="1">+IF(AND(ISNUMBER(OFFSET('Water Data'!$D$9,0,10*ROW('Water Data'!D172))),'Data Summary'!BU178="Yes"),OFFSET('Water Data'!$D$9,0,10*ROW('Water Data'!D172)),NA())</f>
        <v>#N/A</v>
      </c>
      <c r="G178" s="520" t="e">
        <f ca="1">+IF(AND(ISNUMBER(OFFSET('Water Data'!$E$4,0,10*ROW('Water Data'!E172))),'Data Summary'!BV178="Yes"),100-OFFSET('Water Data'!$E$4,0,10*ROW('Water Data'!E172)),NA())</f>
        <v>#N/A</v>
      </c>
      <c r="H178" s="520" t="e">
        <f ca="1">+IF(AND(ISNUMBER(OFFSET('Water Data'!$E$6,0,10*ROW('Water Data'!E172))),'Data Summary'!BW178="Yes"),OFFSET('Water Data'!$E$6,0,10*ROW('Water Data'!E172)),NA())</f>
        <v>#N/A</v>
      </c>
      <c r="I178" s="520" t="e">
        <f ca="1">+IF(AND(ISNUMBER(OFFSET('Water Data'!$E$9,0,10*ROW('Water Data'!E172))),'Data Summary'!BX178="Yes"),OFFSET('Water Data'!$E$9,0,10*ROW('Water Data'!E172)),NA())</f>
        <v>#N/A</v>
      </c>
      <c r="J178" s="520" t="e">
        <f ca="1">+IF(AND(ISNUMBER(OFFSET('Water Data'!$F$4,0,10*ROW('Water Data'!F172))),'Data Summary'!BY178="Yes"),100-OFFSET('Water Data'!$F$4,0,10*ROW('Water Data'!F172)),NA())</f>
        <v>#N/A</v>
      </c>
      <c r="K178" s="520" t="e">
        <f ca="1">+IF(AND(ISNUMBER(OFFSET('Water Data'!$F$6,0,10*ROW('Water Data'!F172))),'Data Summary'!BZ178="Yes"),OFFSET('Water Data'!$F$6,0,10*ROW('Water Data'!F172)),NA())</f>
        <v>#N/A</v>
      </c>
      <c r="L178" s="520" t="e">
        <f ca="1">+IF(AND(ISNUMBER(OFFSET('Water Data'!$F$9,0,10*ROW('Water Data'!F172))),'Data Summary'!CA178="Yes"),OFFSET('Water Data'!$F$9,0,10*ROW('Water Data'!F172)),NA())</f>
        <v>#N/A</v>
      </c>
      <c r="M178" s="520" t="e">
        <f ca="1">+IF(AND(ISNUMBER(OFFSET('Water Data'!$G$4,0,10*ROW('Water Data'!G172))),'Data Summary'!CB178="Yes"),100-OFFSET('Water Data'!$G$4,0,10*ROW('Water Data'!G172)),NA())</f>
        <v>#N/A</v>
      </c>
      <c r="N178" s="520" t="e">
        <f ca="1">+IF(AND(ISNUMBER(OFFSET('Water Data'!$G$6,0,10*ROW('Water Data'!G172))),'Data Summary'!CC178="Yes"),OFFSET('Water Data'!$G$6,0,10*ROW('Water Data'!G172)),NA())</f>
        <v>#N/A</v>
      </c>
      <c r="O178" s="520" t="e">
        <f ca="1">+IF(AND(ISNUMBER(OFFSET('Water Data'!$G$9,0,10*ROW('Water Data'!G172))),'Data Summary'!CD178="Yes"),OFFSET('Water Data'!$G$9,0,10*ROW('Water Data'!G172)),NA())</f>
        <v>#N/A</v>
      </c>
      <c r="P178" s="520" t="e">
        <f ca="1">+IF(AND(ISNUMBER(OFFSET('Water Data'!$H$4,0,10*ROW('Water Data'!H172))),'Data Summary'!CE178="Yes"),100-OFFSET('Water Data'!$H$4,0,10*ROW('Water Data'!H172)),NA())</f>
        <v>#N/A</v>
      </c>
      <c r="Q178" s="520" t="e">
        <f ca="1">+IF(AND(ISNUMBER(OFFSET('Water Data'!$H$6,0,10*ROW('Water Data'!H172))),'Data Summary'!CF178="Yes"),OFFSET('Water Data'!$H$6,0,10*ROW('Water Data'!H172)),NA())</f>
        <v>#N/A</v>
      </c>
      <c r="R178" s="520" t="e">
        <f ca="1">+IF(AND(ISNUMBER(OFFSET('Water Data'!$H$9,0,10*ROW('Water Data'!H172))),'Data Summary'!CG178="Yes"),OFFSET('Water Data'!$H$9,0,10*ROW('Water Data'!H172)),NA())</f>
        <v>#N/A</v>
      </c>
      <c r="S178" s="520" t="e">
        <f ca="1">+IF(AND(ISNUMBER(OFFSET('Water Data'!$I$4,0,10*ROW('Water Data'!I172))),'Data Summary'!CH178="Yes"),100-OFFSET('Water Data'!$I$4,0,10*ROW('Water Data'!I172)),NA())</f>
        <v>#N/A</v>
      </c>
      <c r="T178" s="520" t="e">
        <f ca="1">+IF(AND(ISNUMBER(OFFSET('Water Data'!$I$6,0,10*ROW('Water Data'!I172))),'Data Summary'!CI178="Yes"),OFFSET('Water Data'!$I$6,0,10*ROW('Water Data'!I172)),NA())</f>
        <v>#N/A</v>
      </c>
      <c r="U178" s="520" t="e">
        <f ca="1">+IF(AND(ISNUMBER(OFFSET('Water Data'!$I$9,0,10*ROW('Water Data'!I172))),'Data Summary'!CJ178="Yes"),OFFSET('Water Data'!$I$9,0,10*ROW('Water Data'!I172)),NA())</f>
        <v>#N/A</v>
      </c>
      <c r="V178" s="521" t="e">
        <f ca="1">+IF(AND(ISNUMBER(OFFSET('Sanitation Data'!$D$4,0,10*ROW('Sanitation Data'!D172))),'Data Summary'!CK178="Yes"),100-OFFSET('Sanitation Data'!$D$4,0,10*ROW('Sanitation Data'!D172)),NA())</f>
        <v>#N/A</v>
      </c>
      <c r="W178" s="521" t="e">
        <f ca="1">+IF(AND(ISNUMBER(OFFSET('Sanitation Data'!$D$6,0,10*ROW('Sanitation Data'!D172))),'Data Summary'!CL178="Yes"),OFFSET('Sanitation Data'!$D$6,0,10*ROW('Sanitation Data'!D172)),NA())</f>
        <v>#N/A</v>
      </c>
      <c r="X178" s="521" t="e">
        <f ca="1">+IF(AND(ISNUMBER(OFFSET('Sanitation Data'!$D$10,0,10*ROW('Sanitation Data'!D172))),'Data Summary'!CM178="Yes"),OFFSET('Sanitation Data'!$D$10,0,10*ROW('Sanitation Data'!D172)),NA())</f>
        <v>#N/A</v>
      </c>
      <c r="Y178" s="521" t="e">
        <f ca="1">+IF(AND(ISNUMBER(OFFSET('Sanitation Data'!$D$11,0,10*ROW('Sanitation Data'!D172))),'Data Summary'!CN178="Yes"),OFFSET('Sanitation Data'!$D$11,0,10*ROW('Sanitation Data'!D172)),NA())</f>
        <v>#N/A</v>
      </c>
      <c r="Z178" s="521" t="e">
        <f ca="1">+IF(AND(ISNUMBER(OFFSET('Sanitation Data'!$D$12,0,10*ROW('Sanitation Data'!D172))),'Data Summary'!CO178="Yes"),OFFSET('Sanitation Data'!$D$12,0,10*ROW('Sanitation Data'!D172)),NA())</f>
        <v>#N/A</v>
      </c>
      <c r="AA178" s="521" t="e">
        <f ca="1">+IF(AND(ISNUMBER(OFFSET('Sanitation Data'!$E$4,0,10*ROW('Sanitation Data'!E172))),'Data Summary'!CP178="Yes"),100-OFFSET('Sanitation Data'!$E$4,0,10*ROW('Sanitation Data'!E172)),NA())</f>
        <v>#N/A</v>
      </c>
      <c r="AB178" s="521" t="e">
        <f ca="1">+IF(AND(ISNUMBER(OFFSET('Sanitation Data'!$E$6,0,10*ROW('Sanitation Data'!E172))),'Data Summary'!CQ178="Yes"),OFFSET('Sanitation Data'!$E$6,0,10*ROW('Sanitation Data'!E172)),NA())</f>
        <v>#N/A</v>
      </c>
      <c r="AC178" s="521" t="e">
        <f ca="1">+IF(AND(ISNUMBER(OFFSET('Sanitation Data'!$E$10,0,10*ROW('Sanitation Data'!E172))),'Data Summary'!CR178="Yes"),OFFSET('Sanitation Data'!$E$10,0,10*ROW('Sanitation Data'!E172)),NA())</f>
        <v>#N/A</v>
      </c>
      <c r="AD178" s="521" t="e">
        <f ca="1">+IF(AND(ISNUMBER(OFFSET('Sanitation Data'!$E$11,0,10*ROW('Sanitation Data'!E172))),'Data Summary'!CS178="Yes"),OFFSET('Sanitation Data'!$E$11,0,10*ROW('Sanitation Data'!E172)),NA())</f>
        <v>#N/A</v>
      </c>
      <c r="AE178" s="521" t="e">
        <f ca="1">+IF(AND(ISNUMBER(OFFSET('Sanitation Data'!$E$12,0,10*ROW('Sanitation Data'!E172))),'Data Summary'!CT178="Yes"),OFFSET('Sanitation Data'!$E$12,0,10*ROW('Sanitation Data'!E172)),NA())</f>
        <v>#N/A</v>
      </c>
      <c r="AF178" s="521" t="e">
        <f ca="1">+IF(AND(ISNUMBER(OFFSET('Sanitation Data'!$F$4,0,10*ROW('Sanitation Data'!F172))),'Data Summary'!CU178="Yes"),100-OFFSET('Sanitation Data'!$F$4,0,10*ROW('Sanitation Data'!F172)),NA())</f>
        <v>#N/A</v>
      </c>
      <c r="AG178" s="521" t="e">
        <f ca="1">+IF(AND(ISNUMBER(OFFSET('Sanitation Data'!$F$6,0,10*ROW('Sanitation Data'!F172))),'Data Summary'!CV178="Yes"),OFFSET('Sanitation Data'!$F$6,0,10*ROW('Sanitation Data'!F172)),NA())</f>
        <v>#N/A</v>
      </c>
      <c r="AH178" s="521" t="e">
        <f ca="1">+IF(AND(ISNUMBER(OFFSET('Sanitation Data'!$F$10,0,10*ROW('Sanitation Data'!F172))),'Data Summary'!CW178="Yes"),OFFSET('Sanitation Data'!$F$10,0,10*ROW('Sanitation Data'!F172)),NA())</f>
        <v>#N/A</v>
      </c>
      <c r="AI178" s="521" t="e">
        <f ca="1">+IF(AND(ISNUMBER(OFFSET('Sanitation Data'!$F$11,0,10*ROW('Sanitation Data'!F172))),'Data Summary'!CX178="Yes"),OFFSET('Sanitation Data'!$F$11,0,10*ROW('Sanitation Data'!F172)),NA())</f>
        <v>#N/A</v>
      </c>
      <c r="AJ178" s="521" t="e">
        <f ca="1">+IF(AND(ISNUMBER(OFFSET('Sanitation Data'!$F$12,0,10*ROW('Sanitation Data'!F172))),'Data Summary'!CY178="Yes"),OFFSET('Sanitation Data'!$F$12,0,10*ROW('Sanitation Data'!F172)),NA())</f>
        <v>#N/A</v>
      </c>
      <c r="AK178" s="521" t="e">
        <f ca="1">+IF(AND(ISNUMBER(OFFSET('Sanitation Data'!$G$4,0,10*ROW('Sanitation Data'!G172))),'Data Summary'!CZ178="Yes"),100-OFFSET('Sanitation Data'!$G$4,0,10*ROW('Sanitation Data'!G172)),NA())</f>
        <v>#N/A</v>
      </c>
      <c r="AL178" s="521" t="e">
        <f ca="1">+IF(AND(ISNUMBER(OFFSET('Sanitation Data'!$G$6,0,10*ROW('Sanitation Data'!G172))),'Data Summary'!DA178="Yes"),OFFSET('Sanitation Data'!$G$6,0,10*ROW('Sanitation Data'!G172)),NA())</f>
        <v>#N/A</v>
      </c>
      <c r="AM178" s="521" t="e">
        <f ca="1">+IF(AND(ISNUMBER(OFFSET('Sanitation Data'!$G$10,0,10*ROW('Sanitation Data'!G172))),'Data Summary'!DB178="Yes"),OFFSET('Sanitation Data'!$G$10,0,10*ROW('Sanitation Data'!G172)),NA())</f>
        <v>#N/A</v>
      </c>
      <c r="AN178" s="521" t="e">
        <f ca="1">+IF(AND(ISNUMBER(OFFSET('Sanitation Data'!$G$11,0,10*ROW('Sanitation Data'!G172))),'Data Summary'!DC178="Yes"),OFFSET('Sanitation Data'!$G$11,0,10*ROW('Sanitation Data'!G172)),NA())</f>
        <v>#N/A</v>
      </c>
      <c r="AO178" s="521" t="e">
        <f ca="1">+IF(AND(ISNUMBER(OFFSET('Sanitation Data'!$G$12,0,10*ROW('Sanitation Data'!G172))),'Data Summary'!DD178="Yes"),OFFSET('Sanitation Data'!$G$12,0,10*ROW('Sanitation Data'!G172)),NA())</f>
        <v>#N/A</v>
      </c>
      <c r="AP178" s="521" t="e">
        <f ca="1">+IF(AND(ISNUMBER(OFFSET('Sanitation Data'!$H$4,0,10*ROW('Sanitation Data'!H172))),'Data Summary'!DE178="Yes"),100-OFFSET('Sanitation Data'!$H$4,0,10*ROW('Sanitation Data'!H172)),NA())</f>
        <v>#N/A</v>
      </c>
      <c r="AQ178" s="521" t="e">
        <f ca="1">+IF(AND(ISNUMBER(OFFSET('Sanitation Data'!$H$6,0,10*ROW('Sanitation Data'!H172))),'Data Summary'!DF178="Yes"),OFFSET('Sanitation Data'!$H$6,0,10*ROW('Sanitation Data'!H172)),NA())</f>
        <v>#N/A</v>
      </c>
      <c r="AR178" s="521" t="e">
        <f ca="1">+IF(AND(ISNUMBER(OFFSET('Sanitation Data'!$H$10,0,10*ROW('Sanitation Data'!H172))),'Data Summary'!DG178="Yes"),OFFSET('Sanitation Data'!$H$10,0,10*ROW('Sanitation Data'!H172)),NA())</f>
        <v>#N/A</v>
      </c>
      <c r="AS178" s="521" t="e">
        <f ca="1">+IF(AND(ISNUMBER(OFFSET('Sanitation Data'!$H$11,0,10*ROW('Sanitation Data'!H172))),'Data Summary'!DH178="Yes"),OFFSET('Sanitation Data'!$H$11,0,10*ROW('Sanitation Data'!H172)),NA())</f>
        <v>#N/A</v>
      </c>
      <c r="AT178" s="521" t="e">
        <f ca="1">+IF(AND(ISNUMBER(OFFSET('Sanitation Data'!$H$12,0,10*ROW('Sanitation Data'!H172))),'Data Summary'!DI178="Yes"),OFFSET('Sanitation Data'!$H$12,0,10*ROW('Sanitation Data'!H172)),NA())</f>
        <v>#N/A</v>
      </c>
      <c r="AU178" s="521" t="e">
        <f ca="1">+IF(AND(ISNUMBER(OFFSET('Sanitation Data'!$I$4,0,10*ROW('Sanitation Data'!I172))),'Data Summary'!DJ178="Yes"),100-OFFSET('Sanitation Data'!$I$4,0,10*ROW('Sanitation Data'!I172)),NA())</f>
        <v>#N/A</v>
      </c>
      <c r="AV178" s="521" t="e">
        <f ca="1">+IF(AND(ISNUMBER(OFFSET('Sanitation Data'!$I$6,0,10*ROW('Sanitation Data'!I172))),'Data Summary'!DK178="Yes"),OFFSET('Sanitation Data'!$I$6,0,10*ROW('Sanitation Data'!I172)),NA())</f>
        <v>#N/A</v>
      </c>
      <c r="AW178" s="521" t="e">
        <f ca="1">+IF(AND(ISNUMBER(OFFSET('Sanitation Data'!$I$10,0,10*ROW('Sanitation Data'!I172))),'Data Summary'!DL178="Yes"),OFFSET('Sanitation Data'!$I$10,0,10*ROW('Sanitation Data'!I172)),NA())</f>
        <v>#N/A</v>
      </c>
      <c r="AX178" s="521" t="e">
        <f ca="1">+IF(AND(ISNUMBER(OFFSET('Sanitation Data'!$I$11,0,10*ROW('Sanitation Data'!I172))),'Data Summary'!DM178="Yes"),OFFSET('Sanitation Data'!$I$11,0,10*ROW('Sanitation Data'!I172)),NA())</f>
        <v>#N/A</v>
      </c>
      <c r="AY178" s="521" t="e">
        <f ca="1">+IF(AND(ISNUMBER(OFFSET('Sanitation Data'!$I$12,0,10*ROW('Sanitation Data'!I172))),'Data Summary'!DN178="Yes"),OFFSET('Sanitation Data'!$I$12,0,10*ROW('Sanitation Data'!I172)),NA())</f>
        <v>#N/A</v>
      </c>
      <c r="AZ178" s="522" t="e">
        <f ca="1">+IF(AND(ISNUMBER(OFFSET('Hygiene Data'!$D$5,0,10*ROW('Hygiene Data'!D172))),'Data Summary'!DO178="Yes"),OFFSET('Hygiene Data'!$D$5,0,10*ROW('Hygiene Data'!D172)),NA())</f>
        <v>#N/A</v>
      </c>
      <c r="BA178" s="522" t="e">
        <f ca="1">+IF(AND(ISNUMBER(OFFSET('Hygiene Data'!$D$7,0,10*ROW('Hygiene Data'!D172))),'Data Summary'!DP178="Yes"),OFFSET('Hygiene Data'!$D$7,0,10*ROW('Hygiene Data'!D172)),NA())</f>
        <v>#N/A</v>
      </c>
      <c r="BB178" s="522" t="e">
        <f ca="1">+IF(AND(ISNUMBER(OFFSET('Hygiene Data'!$D$9,0,10*ROW('Hygiene Data'!D172))),'Data Summary'!DQ178="Yes"),OFFSET('Hygiene Data'!$D$9,0,10*ROW('Hygiene Data'!D172)),NA())</f>
        <v>#N/A</v>
      </c>
      <c r="BC178" s="522" t="e">
        <f ca="1">+IF(AND(ISNUMBER(OFFSET('Hygiene Data'!$E$5,0,10*ROW('Hygiene Data'!E172))),'Data Summary'!DR178="Yes"),OFFSET('Hygiene Data'!$E$5,0,10*ROW('Hygiene Data'!E172)),NA())</f>
        <v>#N/A</v>
      </c>
      <c r="BD178" s="522" t="e">
        <f ca="1">+IF(AND(ISNUMBER(OFFSET('Hygiene Data'!$E$7,0,10*ROW('Hygiene Data'!E172))),'Data Summary'!DS178="Yes"),OFFSET('Hygiene Data'!$E$7,0,10*ROW('Hygiene Data'!E172)),NA())</f>
        <v>#N/A</v>
      </c>
      <c r="BE178" s="522" t="e">
        <f ca="1">+IF(AND(ISNUMBER(OFFSET('Hygiene Data'!$E$9,0,10*ROW('Hygiene Data'!E172))),'Data Summary'!DT178="Yes"),OFFSET('Hygiene Data'!$E$9,0,10*ROW('Hygiene Data'!E172)),NA())</f>
        <v>#N/A</v>
      </c>
      <c r="BF178" s="522" t="e">
        <f ca="1">+IF(AND(ISNUMBER(OFFSET('Hygiene Data'!$F$5,0,10*ROW('Hygiene Data'!F172))),'Data Summary'!DU178="Yes"),OFFSET('Hygiene Data'!$F$5,0,10*ROW('Hygiene Data'!F172)),NA())</f>
        <v>#N/A</v>
      </c>
      <c r="BG178" s="522" t="e">
        <f ca="1">+IF(AND(ISNUMBER(OFFSET('Hygiene Data'!$F$7,0,10*ROW('Hygiene Data'!F172))),'Data Summary'!DV178="Yes"),OFFSET('Hygiene Data'!$F$7,0,10*ROW('Hygiene Data'!F172)),NA())</f>
        <v>#N/A</v>
      </c>
      <c r="BH178" s="522" t="e">
        <f ca="1">+IF(AND(ISNUMBER(OFFSET('Hygiene Data'!$F$9,0,10*ROW('Hygiene Data'!F172))),'Data Summary'!DW178="Yes"),OFFSET('Hygiene Data'!$F$9,0,10*ROW('Hygiene Data'!F172)),NA())</f>
        <v>#N/A</v>
      </c>
      <c r="BI178" s="522" t="e">
        <f ca="1">+IF(AND(ISNUMBER(OFFSET('Hygiene Data'!$G$5,0,10*ROW('Hygiene Data'!G172))),'Data Summary'!DX178="Yes"),OFFSET('Hygiene Data'!$G$5,0,10*ROW('Hygiene Data'!G172)),NA())</f>
        <v>#N/A</v>
      </c>
      <c r="BJ178" s="522" t="e">
        <f ca="1">+IF(AND(ISNUMBER(OFFSET('Hygiene Data'!$G$7,0,10*ROW('Hygiene Data'!G172))),'Data Summary'!DY178="Yes"),OFFSET('Hygiene Data'!$G$7,0,10*ROW('Hygiene Data'!G172)),NA())</f>
        <v>#N/A</v>
      </c>
      <c r="BK178" s="522" t="e">
        <f ca="1">+IF(AND(ISNUMBER(OFFSET('Hygiene Data'!$G$9,0,10*ROW('Hygiene Data'!G172))),'Data Summary'!DZ178="Yes"),OFFSET('Hygiene Data'!$G$9,0,10*ROW('Hygiene Data'!G172)),NA())</f>
        <v>#N/A</v>
      </c>
      <c r="BL178" s="522" t="e">
        <f ca="1">+IF(AND(ISNUMBER(OFFSET('Hygiene Data'!$H$5,0,10*ROW('Hygiene Data'!H172))),'Data Summary'!EA178="Yes"),OFFSET('Hygiene Data'!$H$5,0,10*ROW('Hygiene Data'!H172)),NA())</f>
        <v>#N/A</v>
      </c>
      <c r="BM178" s="522" t="e">
        <f ca="1">+IF(AND(ISNUMBER(OFFSET('Hygiene Data'!$H$7,0,10*ROW('Hygiene Data'!H172))),'Data Summary'!EB178="Yes"),OFFSET('Hygiene Data'!$H$7,0,10*ROW('Hygiene Data'!H172)),NA())</f>
        <v>#N/A</v>
      </c>
      <c r="BN178" s="522" t="e">
        <f ca="1">+IF(AND(ISNUMBER(OFFSET('Hygiene Data'!$H$9,0,10*ROW('Hygiene Data'!H172))),'Data Summary'!EC178="Yes"),OFFSET('Hygiene Data'!$H$9,0,10*ROW('Hygiene Data'!H172)),NA())</f>
        <v>#N/A</v>
      </c>
      <c r="BO178" s="522" t="e">
        <f ca="1">+IF(AND(ISNUMBER(OFFSET('Hygiene Data'!$I$5,0,10*ROW('Hygiene Data'!I172))),'Data Summary'!ED178="Yes"),OFFSET('Hygiene Data'!$I$5,0,10*ROW('Hygiene Data'!I172)),NA())</f>
        <v>#N/A</v>
      </c>
      <c r="BP178" s="522" t="e">
        <f ca="1">+IF(AND(ISNUMBER(OFFSET('Hygiene Data'!$I$7,0,10*ROW('Hygiene Data'!I172))),'Data Summary'!EE178="Yes"),OFFSET('Hygiene Data'!$I$7,0,10*ROW('Hygiene Data'!I172)),NA())</f>
        <v>#N/A</v>
      </c>
      <c r="BQ178" s="522" t="e">
        <f ca="1">+IF(AND(ISNUMBER(OFFSET('Hygiene Data'!$I$9,0,10*ROW('Hygiene Data'!I172))),'Data Summary'!EF178="Yes"),OFFSET('Hygiene Data'!$I$9,0,10*ROW('Hygiene Data'!I172)),NA())</f>
        <v>#N/A</v>
      </c>
    </row>
    <row r="179" spans="1:69" x14ac:dyDescent="0.25">
      <c r="A179" s="518" t="e">
        <f ca="1">+RIGHT('Data Summary'!A179,LEN('Data Summary'!A179)-9)</f>
        <v>#VALUE!</v>
      </c>
      <c r="B179" s="492" t="str">
        <f ca="1">+IF(ISTEXT('Data Summary'!B179),'Data Summary'!B179,"")</f>
        <v/>
      </c>
      <c r="C179" s="519" t="e">
        <f ca="1">+VALUE('Data Summary'!C179)</f>
        <v>#VALUE!</v>
      </c>
      <c r="D179" s="520" t="e">
        <f ca="1">+IF(AND(ISNUMBER(OFFSET('Water Data'!$D$4,0,10*ROW('Water Data'!D173))),'Data Summary'!BS179="Yes"),100-OFFSET('Water Data'!$D$4,0,10*ROW('Water Data'!D173)),NA())</f>
        <v>#N/A</v>
      </c>
      <c r="E179" s="520" t="e">
        <f ca="1">+IF(AND(ISNUMBER(OFFSET('Water Data'!$D$6,0,10*ROW('Water Data'!D173))),'Data Summary'!BT179="Yes"),OFFSET('Water Data'!$D$6,0,10*ROW('Water Data'!D173)),NA())</f>
        <v>#N/A</v>
      </c>
      <c r="F179" s="520" t="e">
        <f ca="1">+IF(AND(ISNUMBER(OFFSET('Water Data'!$D$9,0,10*ROW('Water Data'!D173))),'Data Summary'!BU179="Yes"),OFFSET('Water Data'!$D$9,0,10*ROW('Water Data'!D173)),NA())</f>
        <v>#N/A</v>
      </c>
      <c r="G179" s="520" t="e">
        <f ca="1">+IF(AND(ISNUMBER(OFFSET('Water Data'!$E$4,0,10*ROW('Water Data'!E173))),'Data Summary'!BV179="Yes"),100-OFFSET('Water Data'!$E$4,0,10*ROW('Water Data'!E173)),NA())</f>
        <v>#N/A</v>
      </c>
      <c r="H179" s="520" t="e">
        <f ca="1">+IF(AND(ISNUMBER(OFFSET('Water Data'!$E$6,0,10*ROW('Water Data'!E173))),'Data Summary'!BW179="Yes"),OFFSET('Water Data'!$E$6,0,10*ROW('Water Data'!E173)),NA())</f>
        <v>#N/A</v>
      </c>
      <c r="I179" s="520" t="e">
        <f ca="1">+IF(AND(ISNUMBER(OFFSET('Water Data'!$E$9,0,10*ROW('Water Data'!E173))),'Data Summary'!BX179="Yes"),OFFSET('Water Data'!$E$9,0,10*ROW('Water Data'!E173)),NA())</f>
        <v>#N/A</v>
      </c>
      <c r="J179" s="520" t="e">
        <f ca="1">+IF(AND(ISNUMBER(OFFSET('Water Data'!$F$4,0,10*ROW('Water Data'!F173))),'Data Summary'!BY179="Yes"),100-OFFSET('Water Data'!$F$4,0,10*ROW('Water Data'!F173)),NA())</f>
        <v>#N/A</v>
      </c>
      <c r="K179" s="520" t="e">
        <f ca="1">+IF(AND(ISNUMBER(OFFSET('Water Data'!$F$6,0,10*ROW('Water Data'!F173))),'Data Summary'!BZ179="Yes"),OFFSET('Water Data'!$F$6,0,10*ROW('Water Data'!F173)),NA())</f>
        <v>#N/A</v>
      </c>
      <c r="L179" s="520" t="e">
        <f ca="1">+IF(AND(ISNUMBER(OFFSET('Water Data'!$F$9,0,10*ROW('Water Data'!F173))),'Data Summary'!CA179="Yes"),OFFSET('Water Data'!$F$9,0,10*ROW('Water Data'!F173)),NA())</f>
        <v>#N/A</v>
      </c>
      <c r="M179" s="520" t="e">
        <f ca="1">+IF(AND(ISNUMBER(OFFSET('Water Data'!$G$4,0,10*ROW('Water Data'!G173))),'Data Summary'!CB179="Yes"),100-OFFSET('Water Data'!$G$4,0,10*ROW('Water Data'!G173)),NA())</f>
        <v>#N/A</v>
      </c>
      <c r="N179" s="520" t="e">
        <f ca="1">+IF(AND(ISNUMBER(OFFSET('Water Data'!$G$6,0,10*ROW('Water Data'!G173))),'Data Summary'!CC179="Yes"),OFFSET('Water Data'!$G$6,0,10*ROW('Water Data'!G173)),NA())</f>
        <v>#N/A</v>
      </c>
      <c r="O179" s="520" t="e">
        <f ca="1">+IF(AND(ISNUMBER(OFFSET('Water Data'!$G$9,0,10*ROW('Water Data'!G173))),'Data Summary'!CD179="Yes"),OFFSET('Water Data'!$G$9,0,10*ROW('Water Data'!G173)),NA())</f>
        <v>#N/A</v>
      </c>
      <c r="P179" s="520" t="e">
        <f ca="1">+IF(AND(ISNUMBER(OFFSET('Water Data'!$H$4,0,10*ROW('Water Data'!H173))),'Data Summary'!CE179="Yes"),100-OFFSET('Water Data'!$H$4,0,10*ROW('Water Data'!H173)),NA())</f>
        <v>#N/A</v>
      </c>
      <c r="Q179" s="520" t="e">
        <f ca="1">+IF(AND(ISNUMBER(OFFSET('Water Data'!$H$6,0,10*ROW('Water Data'!H173))),'Data Summary'!CF179="Yes"),OFFSET('Water Data'!$H$6,0,10*ROW('Water Data'!H173)),NA())</f>
        <v>#N/A</v>
      </c>
      <c r="R179" s="520" t="e">
        <f ca="1">+IF(AND(ISNUMBER(OFFSET('Water Data'!$H$9,0,10*ROW('Water Data'!H173))),'Data Summary'!CG179="Yes"),OFFSET('Water Data'!$H$9,0,10*ROW('Water Data'!H173)),NA())</f>
        <v>#N/A</v>
      </c>
      <c r="S179" s="520" t="e">
        <f ca="1">+IF(AND(ISNUMBER(OFFSET('Water Data'!$I$4,0,10*ROW('Water Data'!I173))),'Data Summary'!CH179="Yes"),100-OFFSET('Water Data'!$I$4,0,10*ROW('Water Data'!I173)),NA())</f>
        <v>#N/A</v>
      </c>
      <c r="T179" s="520" t="e">
        <f ca="1">+IF(AND(ISNUMBER(OFFSET('Water Data'!$I$6,0,10*ROW('Water Data'!I173))),'Data Summary'!CI179="Yes"),OFFSET('Water Data'!$I$6,0,10*ROW('Water Data'!I173)),NA())</f>
        <v>#N/A</v>
      </c>
      <c r="U179" s="520" t="e">
        <f ca="1">+IF(AND(ISNUMBER(OFFSET('Water Data'!$I$9,0,10*ROW('Water Data'!I173))),'Data Summary'!CJ179="Yes"),OFFSET('Water Data'!$I$9,0,10*ROW('Water Data'!I173)),NA())</f>
        <v>#N/A</v>
      </c>
      <c r="V179" s="521" t="e">
        <f ca="1">+IF(AND(ISNUMBER(OFFSET('Sanitation Data'!$D$4,0,10*ROW('Sanitation Data'!D173))),'Data Summary'!CK179="Yes"),100-OFFSET('Sanitation Data'!$D$4,0,10*ROW('Sanitation Data'!D173)),NA())</f>
        <v>#N/A</v>
      </c>
      <c r="W179" s="521" t="e">
        <f ca="1">+IF(AND(ISNUMBER(OFFSET('Sanitation Data'!$D$6,0,10*ROW('Sanitation Data'!D173))),'Data Summary'!CL179="Yes"),OFFSET('Sanitation Data'!$D$6,0,10*ROW('Sanitation Data'!D173)),NA())</f>
        <v>#N/A</v>
      </c>
      <c r="X179" s="521" t="e">
        <f ca="1">+IF(AND(ISNUMBER(OFFSET('Sanitation Data'!$D$10,0,10*ROW('Sanitation Data'!D173))),'Data Summary'!CM179="Yes"),OFFSET('Sanitation Data'!$D$10,0,10*ROW('Sanitation Data'!D173)),NA())</f>
        <v>#N/A</v>
      </c>
      <c r="Y179" s="521" t="e">
        <f ca="1">+IF(AND(ISNUMBER(OFFSET('Sanitation Data'!$D$11,0,10*ROW('Sanitation Data'!D173))),'Data Summary'!CN179="Yes"),OFFSET('Sanitation Data'!$D$11,0,10*ROW('Sanitation Data'!D173)),NA())</f>
        <v>#N/A</v>
      </c>
      <c r="Z179" s="521" t="e">
        <f ca="1">+IF(AND(ISNUMBER(OFFSET('Sanitation Data'!$D$12,0,10*ROW('Sanitation Data'!D173))),'Data Summary'!CO179="Yes"),OFFSET('Sanitation Data'!$D$12,0,10*ROW('Sanitation Data'!D173)),NA())</f>
        <v>#N/A</v>
      </c>
      <c r="AA179" s="521" t="e">
        <f ca="1">+IF(AND(ISNUMBER(OFFSET('Sanitation Data'!$E$4,0,10*ROW('Sanitation Data'!E173))),'Data Summary'!CP179="Yes"),100-OFFSET('Sanitation Data'!$E$4,0,10*ROW('Sanitation Data'!E173)),NA())</f>
        <v>#N/A</v>
      </c>
      <c r="AB179" s="521" t="e">
        <f ca="1">+IF(AND(ISNUMBER(OFFSET('Sanitation Data'!$E$6,0,10*ROW('Sanitation Data'!E173))),'Data Summary'!CQ179="Yes"),OFFSET('Sanitation Data'!$E$6,0,10*ROW('Sanitation Data'!E173)),NA())</f>
        <v>#N/A</v>
      </c>
      <c r="AC179" s="521" t="e">
        <f ca="1">+IF(AND(ISNUMBER(OFFSET('Sanitation Data'!$E$10,0,10*ROW('Sanitation Data'!E173))),'Data Summary'!CR179="Yes"),OFFSET('Sanitation Data'!$E$10,0,10*ROW('Sanitation Data'!E173)),NA())</f>
        <v>#N/A</v>
      </c>
      <c r="AD179" s="521" t="e">
        <f ca="1">+IF(AND(ISNUMBER(OFFSET('Sanitation Data'!$E$11,0,10*ROW('Sanitation Data'!E173))),'Data Summary'!CS179="Yes"),OFFSET('Sanitation Data'!$E$11,0,10*ROW('Sanitation Data'!E173)),NA())</f>
        <v>#N/A</v>
      </c>
      <c r="AE179" s="521" t="e">
        <f ca="1">+IF(AND(ISNUMBER(OFFSET('Sanitation Data'!$E$12,0,10*ROW('Sanitation Data'!E173))),'Data Summary'!CT179="Yes"),OFFSET('Sanitation Data'!$E$12,0,10*ROW('Sanitation Data'!E173)),NA())</f>
        <v>#N/A</v>
      </c>
      <c r="AF179" s="521" t="e">
        <f ca="1">+IF(AND(ISNUMBER(OFFSET('Sanitation Data'!$F$4,0,10*ROW('Sanitation Data'!F173))),'Data Summary'!CU179="Yes"),100-OFFSET('Sanitation Data'!$F$4,0,10*ROW('Sanitation Data'!F173)),NA())</f>
        <v>#N/A</v>
      </c>
      <c r="AG179" s="521" t="e">
        <f ca="1">+IF(AND(ISNUMBER(OFFSET('Sanitation Data'!$F$6,0,10*ROW('Sanitation Data'!F173))),'Data Summary'!CV179="Yes"),OFFSET('Sanitation Data'!$F$6,0,10*ROW('Sanitation Data'!F173)),NA())</f>
        <v>#N/A</v>
      </c>
      <c r="AH179" s="521" t="e">
        <f ca="1">+IF(AND(ISNUMBER(OFFSET('Sanitation Data'!$F$10,0,10*ROW('Sanitation Data'!F173))),'Data Summary'!CW179="Yes"),OFFSET('Sanitation Data'!$F$10,0,10*ROW('Sanitation Data'!F173)),NA())</f>
        <v>#N/A</v>
      </c>
      <c r="AI179" s="521" t="e">
        <f ca="1">+IF(AND(ISNUMBER(OFFSET('Sanitation Data'!$F$11,0,10*ROW('Sanitation Data'!F173))),'Data Summary'!CX179="Yes"),OFFSET('Sanitation Data'!$F$11,0,10*ROW('Sanitation Data'!F173)),NA())</f>
        <v>#N/A</v>
      </c>
      <c r="AJ179" s="521" t="e">
        <f ca="1">+IF(AND(ISNUMBER(OFFSET('Sanitation Data'!$F$12,0,10*ROW('Sanitation Data'!F173))),'Data Summary'!CY179="Yes"),OFFSET('Sanitation Data'!$F$12,0,10*ROW('Sanitation Data'!F173)),NA())</f>
        <v>#N/A</v>
      </c>
      <c r="AK179" s="521" t="e">
        <f ca="1">+IF(AND(ISNUMBER(OFFSET('Sanitation Data'!$G$4,0,10*ROW('Sanitation Data'!G173))),'Data Summary'!CZ179="Yes"),100-OFFSET('Sanitation Data'!$G$4,0,10*ROW('Sanitation Data'!G173)),NA())</f>
        <v>#N/A</v>
      </c>
      <c r="AL179" s="521" t="e">
        <f ca="1">+IF(AND(ISNUMBER(OFFSET('Sanitation Data'!$G$6,0,10*ROW('Sanitation Data'!G173))),'Data Summary'!DA179="Yes"),OFFSET('Sanitation Data'!$G$6,0,10*ROW('Sanitation Data'!G173)),NA())</f>
        <v>#N/A</v>
      </c>
      <c r="AM179" s="521" t="e">
        <f ca="1">+IF(AND(ISNUMBER(OFFSET('Sanitation Data'!$G$10,0,10*ROW('Sanitation Data'!G173))),'Data Summary'!DB179="Yes"),OFFSET('Sanitation Data'!$G$10,0,10*ROW('Sanitation Data'!G173)),NA())</f>
        <v>#N/A</v>
      </c>
      <c r="AN179" s="521" t="e">
        <f ca="1">+IF(AND(ISNUMBER(OFFSET('Sanitation Data'!$G$11,0,10*ROW('Sanitation Data'!G173))),'Data Summary'!DC179="Yes"),OFFSET('Sanitation Data'!$G$11,0,10*ROW('Sanitation Data'!G173)),NA())</f>
        <v>#N/A</v>
      </c>
      <c r="AO179" s="521" t="e">
        <f ca="1">+IF(AND(ISNUMBER(OFFSET('Sanitation Data'!$G$12,0,10*ROW('Sanitation Data'!G173))),'Data Summary'!DD179="Yes"),OFFSET('Sanitation Data'!$G$12,0,10*ROW('Sanitation Data'!G173)),NA())</f>
        <v>#N/A</v>
      </c>
      <c r="AP179" s="521" t="e">
        <f ca="1">+IF(AND(ISNUMBER(OFFSET('Sanitation Data'!$H$4,0,10*ROW('Sanitation Data'!H173))),'Data Summary'!DE179="Yes"),100-OFFSET('Sanitation Data'!$H$4,0,10*ROW('Sanitation Data'!H173)),NA())</f>
        <v>#N/A</v>
      </c>
      <c r="AQ179" s="521" t="e">
        <f ca="1">+IF(AND(ISNUMBER(OFFSET('Sanitation Data'!$H$6,0,10*ROW('Sanitation Data'!H173))),'Data Summary'!DF179="Yes"),OFFSET('Sanitation Data'!$H$6,0,10*ROW('Sanitation Data'!H173)),NA())</f>
        <v>#N/A</v>
      </c>
      <c r="AR179" s="521" t="e">
        <f ca="1">+IF(AND(ISNUMBER(OFFSET('Sanitation Data'!$H$10,0,10*ROW('Sanitation Data'!H173))),'Data Summary'!DG179="Yes"),OFFSET('Sanitation Data'!$H$10,0,10*ROW('Sanitation Data'!H173)),NA())</f>
        <v>#N/A</v>
      </c>
      <c r="AS179" s="521" t="e">
        <f ca="1">+IF(AND(ISNUMBER(OFFSET('Sanitation Data'!$H$11,0,10*ROW('Sanitation Data'!H173))),'Data Summary'!DH179="Yes"),OFFSET('Sanitation Data'!$H$11,0,10*ROW('Sanitation Data'!H173)),NA())</f>
        <v>#N/A</v>
      </c>
      <c r="AT179" s="521" t="e">
        <f ca="1">+IF(AND(ISNUMBER(OFFSET('Sanitation Data'!$H$12,0,10*ROW('Sanitation Data'!H173))),'Data Summary'!DI179="Yes"),OFFSET('Sanitation Data'!$H$12,0,10*ROW('Sanitation Data'!H173)),NA())</f>
        <v>#N/A</v>
      </c>
      <c r="AU179" s="521" t="e">
        <f ca="1">+IF(AND(ISNUMBER(OFFSET('Sanitation Data'!$I$4,0,10*ROW('Sanitation Data'!I173))),'Data Summary'!DJ179="Yes"),100-OFFSET('Sanitation Data'!$I$4,0,10*ROW('Sanitation Data'!I173)),NA())</f>
        <v>#N/A</v>
      </c>
      <c r="AV179" s="521" t="e">
        <f ca="1">+IF(AND(ISNUMBER(OFFSET('Sanitation Data'!$I$6,0,10*ROW('Sanitation Data'!I173))),'Data Summary'!DK179="Yes"),OFFSET('Sanitation Data'!$I$6,0,10*ROW('Sanitation Data'!I173)),NA())</f>
        <v>#N/A</v>
      </c>
      <c r="AW179" s="521" t="e">
        <f ca="1">+IF(AND(ISNUMBER(OFFSET('Sanitation Data'!$I$10,0,10*ROW('Sanitation Data'!I173))),'Data Summary'!DL179="Yes"),OFFSET('Sanitation Data'!$I$10,0,10*ROW('Sanitation Data'!I173)),NA())</f>
        <v>#N/A</v>
      </c>
      <c r="AX179" s="521" t="e">
        <f ca="1">+IF(AND(ISNUMBER(OFFSET('Sanitation Data'!$I$11,0,10*ROW('Sanitation Data'!I173))),'Data Summary'!DM179="Yes"),OFFSET('Sanitation Data'!$I$11,0,10*ROW('Sanitation Data'!I173)),NA())</f>
        <v>#N/A</v>
      </c>
      <c r="AY179" s="521" t="e">
        <f ca="1">+IF(AND(ISNUMBER(OFFSET('Sanitation Data'!$I$12,0,10*ROW('Sanitation Data'!I173))),'Data Summary'!DN179="Yes"),OFFSET('Sanitation Data'!$I$12,0,10*ROW('Sanitation Data'!I173)),NA())</f>
        <v>#N/A</v>
      </c>
      <c r="AZ179" s="522" t="e">
        <f ca="1">+IF(AND(ISNUMBER(OFFSET('Hygiene Data'!$D$5,0,10*ROW('Hygiene Data'!D173))),'Data Summary'!DO179="Yes"),OFFSET('Hygiene Data'!$D$5,0,10*ROW('Hygiene Data'!D173)),NA())</f>
        <v>#N/A</v>
      </c>
      <c r="BA179" s="522" t="e">
        <f ca="1">+IF(AND(ISNUMBER(OFFSET('Hygiene Data'!$D$7,0,10*ROW('Hygiene Data'!D173))),'Data Summary'!DP179="Yes"),OFFSET('Hygiene Data'!$D$7,0,10*ROW('Hygiene Data'!D173)),NA())</f>
        <v>#N/A</v>
      </c>
      <c r="BB179" s="522" t="e">
        <f ca="1">+IF(AND(ISNUMBER(OFFSET('Hygiene Data'!$D$9,0,10*ROW('Hygiene Data'!D173))),'Data Summary'!DQ179="Yes"),OFFSET('Hygiene Data'!$D$9,0,10*ROW('Hygiene Data'!D173)),NA())</f>
        <v>#N/A</v>
      </c>
      <c r="BC179" s="522" t="e">
        <f ca="1">+IF(AND(ISNUMBER(OFFSET('Hygiene Data'!$E$5,0,10*ROW('Hygiene Data'!E173))),'Data Summary'!DR179="Yes"),OFFSET('Hygiene Data'!$E$5,0,10*ROW('Hygiene Data'!E173)),NA())</f>
        <v>#N/A</v>
      </c>
      <c r="BD179" s="522" t="e">
        <f ca="1">+IF(AND(ISNUMBER(OFFSET('Hygiene Data'!$E$7,0,10*ROW('Hygiene Data'!E173))),'Data Summary'!DS179="Yes"),OFFSET('Hygiene Data'!$E$7,0,10*ROW('Hygiene Data'!E173)),NA())</f>
        <v>#N/A</v>
      </c>
      <c r="BE179" s="522" t="e">
        <f ca="1">+IF(AND(ISNUMBER(OFFSET('Hygiene Data'!$E$9,0,10*ROW('Hygiene Data'!E173))),'Data Summary'!DT179="Yes"),OFFSET('Hygiene Data'!$E$9,0,10*ROW('Hygiene Data'!E173)),NA())</f>
        <v>#N/A</v>
      </c>
      <c r="BF179" s="522" t="e">
        <f ca="1">+IF(AND(ISNUMBER(OFFSET('Hygiene Data'!$F$5,0,10*ROW('Hygiene Data'!F173))),'Data Summary'!DU179="Yes"),OFFSET('Hygiene Data'!$F$5,0,10*ROW('Hygiene Data'!F173)),NA())</f>
        <v>#N/A</v>
      </c>
      <c r="BG179" s="522" t="e">
        <f ca="1">+IF(AND(ISNUMBER(OFFSET('Hygiene Data'!$F$7,0,10*ROW('Hygiene Data'!F173))),'Data Summary'!DV179="Yes"),OFFSET('Hygiene Data'!$F$7,0,10*ROW('Hygiene Data'!F173)),NA())</f>
        <v>#N/A</v>
      </c>
      <c r="BH179" s="522" t="e">
        <f ca="1">+IF(AND(ISNUMBER(OFFSET('Hygiene Data'!$F$9,0,10*ROW('Hygiene Data'!F173))),'Data Summary'!DW179="Yes"),OFFSET('Hygiene Data'!$F$9,0,10*ROW('Hygiene Data'!F173)),NA())</f>
        <v>#N/A</v>
      </c>
      <c r="BI179" s="522" t="e">
        <f ca="1">+IF(AND(ISNUMBER(OFFSET('Hygiene Data'!$G$5,0,10*ROW('Hygiene Data'!G173))),'Data Summary'!DX179="Yes"),OFFSET('Hygiene Data'!$G$5,0,10*ROW('Hygiene Data'!G173)),NA())</f>
        <v>#N/A</v>
      </c>
      <c r="BJ179" s="522" t="e">
        <f ca="1">+IF(AND(ISNUMBER(OFFSET('Hygiene Data'!$G$7,0,10*ROW('Hygiene Data'!G173))),'Data Summary'!DY179="Yes"),OFFSET('Hygiene Data'!$G$7,0,10*ROW('Hygiene Data'!G173)),NA())</f>
        <v>#N/A</v>
      </c>
      <c r="BK179" s="522" t="e">
        <f ca="1">+IF(AND(ISNUMBER(OFFSET('Hygiene Data'!$G$9,0,10*ROW('Hygiene Data'!G173))),'Data Summary'!DZ179="Yes"),OFFSET('Hygiene Data'!$G$9,0,10*ROW('Hygiene Data'!G173)),NA())</f>
        <v>#N/A</v>
      </c>
      <c r="BL179" s="522" t="e">
        <f ca="1">+IF(AND(ISNUMBER(OFFSET('Hygiene Data'!$H$5,0,10*ROW('Hygiene Data'!H173))),'Data Summary'!EA179="Yes"),OFFSET('Hygiene Data'!$H$5,0,10*ROW('Hygiene Data'!H173)),NA())</f>
        <v>#N/A</v>
      </c>
      <c r="BM179" s="522" t="e">
        <f ca="1">+IF(AND(ISNUMBER(OFFSET('Hygiene Data'!$H$7,0,10*ROW('Hygiene Data'!H173))),'Data Summary'!EB179="Yes"),OFFSET('Hygiene Data'!$H$7,0,10*ROW('Hygiene Data'!H173)),NA())</f>
        <v>#N/A</v>
      </c>
      <c r="BN179" s="522" t="e">
        <f ca="1">+IF(AND(ISNUMBER(OFFSET('Hygiene Data'!$H$9,0,10*ROW('Hygiene Data'!H173))),'Data Summary'!EC179="Yes"),OFFSET('Hygiene Data'!$H$9,0,10*ROW('Hygiene Data'!H173)),NA())</f>
        <v>#N/A</v>
      </c>
      <c r="BO179" s="522" t="e">
        <f ca="1">+IF(AND(ISNUMBER(OFFSET('Hygiene Data'!$I$5,0,10*ROW('Hygiene Data'!I173))),'Data Summary'!ED179="Yes"),OFFSET('Hygiene Data'!$I$5,0,10*ROW('Hygiene Data'!I173)),NA())</f>
        <v>#N/A</v>
      </c>
      <c r="BP179" s="522" t="e">
        <f ca="1">+IF(AND(ISNUMBER(OFFSET('Hygiene Data'!$I$7,0,10*ROW('Hygiene Data'!I173))),'Data Summary'!EE179="Yes"),OFFSET('Hygiene Data'!$I$7,0,10*ROW('Hygiene Data'!I173)),NA())</f>
        <v>#N/A</v>
      </c>
      <c r="BQ179" s="522" t="e">
        <f ca="1">+IF(AND(ISNUMBER(OFFSET('Hygiene Data'!$I$9,0,10*ROW('Hygiene Data'!I173))),'Data Summary'!EF179="Yes"),OFFSET('Hygiene Data'!$I$9,0,10*ROW('Hygiene Data'!I173)),NA())</f>
        <v>#N/A</v>
      </c>
    </row>
    <row r="180" spans="1:69" x14ac:dyDescent="0.25">
      <c r="A180" s="518" t="e">
        <f ca="1">+RIGHT('Data Summary'!A180,LEN('Data Summary'!A180)-9)</f>
        <v>#VALUE!</v>
      </c>
      <c r="B180" s="492" t="str">
        <f ca="1">+IF(ISTEXT('Data Summary'!B180),'Data Summary'!B180,"")</f>
        <v/>
      </c>
      <c r="C180" s="519" t="e">
        <f ca="1">+VALUE('Data Summary'!C180)</f>
        <v>#VALUE!</v>
      </c>
      <c r="D180" s="520" t="e">
        <f ca="1">+IF(AND(ISNUMBER(OFFSET('Water Data'!$D$4,0,10*ROW('Water Data'!D174))),'Data Summary'!BS180="Yes"),100-OFFSET('Water Data'!$D$4,0,10*ROW('Water Data'!D174)),NA())</f>
        <v>#N/A</v>
      </c>
      <c r="E180" s="520" t="e">
        <f ca="1">+IF(AND(ISNUMBER(OFFSET('Water Data'!$D$6,0,10*ROW('Water Data'!D174))),'Data Summary'!BT180="Yes"),OFFSET('Water Data'!$D$6,0,10*ROW('Water Data'!D174)),NA())</f>
        <v>#N/A</v>
      </c>
      <c r="F180" s="520" t="e">
        <f ca="1">+IF(AND(ISNUMBER(OFFSET('Water Data'!$D$9,0,10*ROW('Water Data'!D174))),'Data Summary'!BU180="Yes"),OFFSET('Water Data'!$D$9,0,10*ROW('Water Data'!D174)),NA())</f>
        <v>#N/A</v>
      </c>
      <c r="G180" s="520" t="e">
        <f ca="1">+IF(AND(ISNUMBER(OFFSET('Water Data'!$E$4,0,10*ROW('Water Data'!E174))),'Data Summary'!BV180="Yes"),100-OFFSET('Water Data'!$E$4,0,10*ROW('Water Data'!E174)),NA())</f>
        <v>#N/A</v>
      </c>
      <c r="H180" s="520" t="e">
        <f ca="1">+IF(AND(ISNUMBER(OFFSET('Water Data'!$E$6,0,10*ROW('Water Data'!E174))),'Data Summary'!BW180="Yes"),OFFSET('Water Data'!$E$6,0,10*ROW('Water Data'!E174)),NA())</f>
        <v>#N/A</v>
      </c>
      <c r="I180" s="520" t="e">
        <f ca="1">+IF(AND(ISNUMBER(OFFSET('Water Data'!$E$9,0,10*ROW('Water Data'!E174))),'Data Summary'!BX180="Yes"),OFFSET('Water Data'!$E$9,0,10*ROW('Water Data'!E174)),NA())</f>
        <v>#N/A</v>
      </c>
      <c r="J180" s="520" t="e">
        <f ca="1">+IF(AND(ISNUMBER(OFFSET('Water Data'!$F$4,0,10*ROW('Water Data'!F174))),'Data Summary'!BY180="Yes"),100-OFFSET('Water Data'!$F$4,0,10*ROW('Water Data'!F174)),NA())</f>
        <v>#N/A</v>
      </c>
      <c r="K180" s="520" t="e">
        <f ca="1">+IF(AND(ISNUMBER(OFFSET('Water Data'!$F$6,0,10*ROW('Water Data'!F174))),'Data Summary'!BZ180="Yes"),OFFSET('Water Data'!$F$6,0,10*ROW('Water Data'!F174)),NA())</f>
        <v>#N/A</v>
      </c>
      <c r="L180" s="520" t="e">
        <f ca="1">+IF(AND(ISNUMBER(OFFSET('Water Data'!$F$9,0,10*ROW('Water Data'!F174))),'Data Summary'!CA180="Yes"),OFFSET('Water Data'!$F$9,0,10*ROW('Water Data'!F174)),NA())</f>
        <v>#N/A</v>
      </c>
      <c r="M180" s="520" t="e">
        <f ca="1">+IF(AND(ISNUMBER(OFFSET('Water Data'!$G$4,0,10*ROW('Water Data'!G174))),'Data Summary'!CB180="Yes"),100-OFFSET('Water Data'!$G$4,0,10*ROW('Water Data'!G174)),NA())</f>
        <v>#N/A</v>
      </c>
      <c r="N180" s="520" t="e">
        <f ca="1">+IF(AND(ISNUMBER(OFFSET('Water Data'!$G$6,0,10*ROW('Water Data'!G174))),'Data Summary'!CC180="Yes"),OFFSET('Water Data'!$G$6,0,10*ROW('Water Data'!G174)),NA())</f>
        <v>#N/A</v>
      </c>
      <c r="O180" s="520" t="e">
        <f ca="1">+IF(AND(ISNUMBER(OFFSET('Water Data'!$G$9,0,10*ROW('Water Data'!G174))),'Data Summary'!CD180="Yes"),OFFSET('Water Data'!$G$9,0,10*ROW('Water Data'!G174)),NA())</f>
        <v>#N/A</v>
      </c>
      <c r="P180" s="520" t="e">
        <f ca="1">+IF(AND(ISNUMBER(OFFSET('Water Data'!$H$4,0,10*ROW('Water Data'!H174))),'Data Summary'!CE180="Yes"),100-OFFSET('Water Data'!$H$4,0,10*ROW('Water Data'!H174)),NA())</f>
        <v>#N/A</v>
      </c>
      <c r="Q180" s="520" t="e">
        <f ca="1">+IF(AND(ISNUMBER(OFFSET('Water Data'!$H$6,0,10*ROW('Water Data'!H174))),'Data Summary'!CF180="Yes"),OFFSET('Water Data'!$H$6,0,10*ROW('Water Data'!H174)),NA())</f>
        <v>#N/A</v>
      </c>
      <c r="R180" s="520" t="e">
        <f ca="1">+IF(AND(ISNUMBER(OFFSET('Water Data'!$H$9,0,10*ROW('Water Data'!H174))),'Data Summary'!CG180="Yes"),OFFSET('Water Data'!$H$9,0,10*ROW('Water Data'!H174)),NA())</f>
        <v>#N/A</v>
      </c>
      <c r="S180" s="520" t="e">
        <f ca="1">+IF(AND(ISNUMBER(OFFSET('Water Data'!$I$4,0,10*ROW('Water Data'!I174))),'Data Summary'!CH180="Yes"),100-OFFSET('Water Data'!$I$4,0,10*ROW('Water Data'!I174)),NA())</f>
        <v>#N/A</v>
      </c>
      <c r="T180" s="520" t="e">
        <f ca="1">+IF(AND(ISNUMBER(OFFSET('Water Data'!$I$6,0,10*ROW('Water Data'!I174))),'Data Summary'!CI180="Yes"),OFFSET('Water Data'!$I$6,0,10*ROW('Water Data'!I174)),NA())</f>
        <v>#N/A</v>
      </c>
      <c r="U180" s="520" t="e">
        <f ca="1">+IF(AND(ISNUMBER(OFFSET('Water Data'!$I$9,0,10*ROW('Water Data'!I174))),'Data Summary'!CJ180="Yes"),OFFSET('Water Data'!$I$9,0,10*ROW('Water Data'!I174)),NA())</f>
        <v>#N/A</v>
      </c>
      <c r="V180" s="521" t="e">
        <f ca="1">+IF(AND(ISNUMBER(OFFSET('Sanitation Data'!$D$4,0,10*ROW('Sanitation Data'!D174))),'Data Summary'!CK180="Yes"),100-OFFSET('Sanitation Data'!$D$4,0,10*ROW('Sanitation Data'!D174)),NA())</f>
        <v>#N/A</v>
      </c>
      <c r="W180" s="521" t="e">
        <f ca="1">+IF(AND(ISNUMBER(OFFSET('Sanitation Data'!$D$6,0,10*ROW('Sanitation Data'!D174))),'Data Summary'!CL180="Yes"),OFFSET('Sanitation Data'!$D$6,0,10*ROW('Sanitation Data'!D174)),NA())</f>
        <v>#N/A</v>
      </c>
      <c r="X180" s="521" t="e">
        <f ca="1">+IF(AND(ISNUMBER(OFFSET('Sanitation Data'!$D$10,0,10*ROW('Sanitation Data'!D174))),'Data Summary'!CM180="Yes"),OFFSET('Sanitation Data'!$D$10,0,10*ROW('Sanitation Data'!D174)),NA())</f>
        <v>#N/A</v>
      </c>
      <c r="Y180" s="521" t="e">
        <f ca="1">+IF(AND(ISNUMBER(OFFSET('Sanitation Data'!$D$11,0,10*ROW('Sanitation Data'!D174))),'Data Summary'!CN180="Yes"),OFFSET('Sanitation Data'!$D$11,0,10*ROW('Sanitation Data'!D174)),NA())</f>
        <v>#N/A</v>
      </c>
      <c r="Z180" s="521" t="e">
        <f ca="1">+IF(AND(ISNUMBER(OFFSET('Sanitation Data'!$D$12,0,10*ROW('Sanitation Data'!D174))),'Data Summary'!CO180="Yes"),OFFSET('Sanitation Data'!$D$12,0,10*ROW('Sanitation Data'!D174)),NA())</f>
        <v>#N/A</v>
      </c>
      <c r="AA180" s="521" t="e">
        <f ca="1">+IF(AND(ISNUMBER(OFFSET('Sanitation Data'!$E$4,0,10*ROW('Sanitation Data'!E174))),'Data Summary'!CP180="Yes"),100-OFFSET('Sanitation Data'!$E$4,0,10*ROW('Sanitation Data'!E174)),NA())</f>
        <v>#N/A</v>
      </c>
      <c r="AB180" s="521" t="e">
        <f ca="1">+IF(AND(ISNUMBER(OFFSET('Sanitation Data'!$E$6,0,10*ROW('Sanitation Data'!E174))),'Data Summary'!CQ180="Yes"),OFFSET('Sanitation Data'!$E$6,0,10*ROW('Sanitation Data'!E174)),NA())</f>
        <v>#N/A</v>
      </c>
      <c r="AC180" s="521" t="e">
        <f ca="1">+IF(AND(ISNUMBER(OFFSET('Sanitation Data'!$E$10,0,10*ROW('Sanitation Data'!E174))),'Data Summary'!CR180="Yes"),OFFSET('Sanitation Data'!$E$10,0,10*ROW('Sanitation Data'!E174)),NA())</f>
        <v>#N/A</v>
      </c>
      <c r="AD180" s="521" t="e">
        <f ca="1">+IF(AND(ISNUMBER(OFFSET('Sanitation Data'!$E$11,0,10*ROW('Sanitation Data'!E174))),'Data Summary'!CS180="Yes"),OFFSET('Sanitation Data'!$E$11,0,10*ROW('Sanitation Data'!E174)),NA())</f>
        <v>#N/A</v>
      </c>
      <c r="AE180" s="521" t="e">
        <f ca="1">+IF(AND(ISNUMBER(OFFSET('Sanitation Data'!$E$12,0,10*ROW('Sanitation Data'!E174))),'Data Summary'!CT180="Yes"),OFFSET('Sanitation Data'!$E$12,0,10*ROW('Sanitation Data'!E174)),NA())</f>
        <v>#N/A</v>
      </c>
      <c r="AF180" s="521" t="e">
        <f ca="1">+IF(AND(ISNUMBER(OFFSET('Sanitation Data'!$F$4,0,10*ROW('Sanitation Data'!F174))),'Data Summary'!CU180="Yes"),100-OFFSET('Sanitation Data'!$F$4,0,10*ROW('Sanitation Data'!F174)),NA())</f>
        <v>#N/A</v>
      </c>
      <c r="AG180" s="521" t="e">
        <f ca="1">+IF(AND(ISNUMBER(OFFSET('Sanitation Data'!$F$6,0,10*ROW('Sanitation Data'!F174))),'Data Summary'!CV180="Yes"),OFFSET('Sanitation Data'!$F$6,0,10*ROW('Sanitation Data'!F174)),NA())</f>
        <v>#N/A</v>
      </c>
      <c r="AH180" s="521" t="e">
        <f ca="1">+IF(AND(ISNUMBER(OFFSET('Sanitation Data'!$F$10,0,10*ROW('Sanitation Data'!F174))),'Data Summary'!CW180="Yes"),OFFSET('Sanitation Data'!$F$10,0,10*ROW('Sanitation Data'!F174)),NA())</f>
        <v>#N/A</v>
      </c>
      <c r="AI180" s="521" t="e">
        <f ca="1">+IF(AND(ISNUMBER(OFFSET('Sanitation Data'!$F$11,0,10*ROW('Sanitation Data'!F174))),'Data Summary'!CX180="Yes"),OFFSET('Sanitation Data'!$F$11,0,10*ROW('Sanitation Data'!F174)),NA())</f>
        <v>#N/A</v>
      </c>
      <c r="AJ180" s="521" t="e">
        <f ca="1">+IF(AND(ISNUMBER(OFFSET('Sanitation Data'!$F$12,0,10*ROW('Sanitation Data'!F174))),'Data Summary'!CY180="Yes"),OFFSET('Sanitation Data'!$F$12,0,10*ROW('Sanitation Data'!F174)),NA())</f>
        <v>#N/A</v>
      </c>
      <c r="AK180" s="521" t="e">
        <f ca="1">+IF(AND(ISNUMBER(OFFSET('Sanitation Data'!$G$4,0,10*ROW('Sanitation Data'!G174))),'Data Summary'!CZ180="Yes"),100-OFFSET('Sanitation Data'!$G$4,0,10*ROW('Sanitation Data'!G174)),NA())</f>
        <v>#N/A</v>
      </c>
      <c r="AL180" s="521" t="e">
        <f ca="1">+IF(AND(ISNUMBER(OFFSET('Sanitation Data'!$G$6,0,10*ROW('Sanitation Data'!G174))),'Data Summary'!DA180="Yes"),OFFSET('Sanitation Data'!$G$6,0,10*ROW('Sanitation Data'!G174)),NA())</f>
        <v>#N/A</v>
      </c>
      <c r="AM180" s="521" t="e">
        <f ca="1">+IF(AND(ISNUMBER(OFFSET('Sanitation Data'!$G$10,0,10*ROW('Sanitation Data'!G174))),'Data Summary'!DB180="Yes"),OFFSET('Sanitation Data'!$G$10,0,10*ROW('Sanitation Data'!G174)),NA())</f>
        <v>#N/A</v>
      </c>
      <c r="AN180" s="521" t="e">
        <f ca="1">+IF(AND(ISNUMBER(OFFSET('Sanitation Data'!$G$11,0,10*ROW('Sanitation Data'!G174))),'Data Summary'!DC180="Yes"),OFFSET('Sanitation Data'!$G$11,0,10*ROW('Sanitation Data'!G174)),NA())</f>
        <v>#N/A</v>
      </c>
      <c r="AO180" s="521" t="e">
        <f ca="1">+IF(AND(ISNUMBER(OFFSET('Sanitation Data'!$G$12,0,10*ROW('Sanitation Data'!G174))),'Data Summary'!DD180="Yes"),OFFSET('Sanitation Data'!$G$12,0,10*ROW('Sanitation Data'!G174)),NA())</f>
        <v>#N/A</v>
      </c>
      <c r="AP180" s="521" t="e">
        <f ca="1">+IF(AND(ISNUMBER(OFFSET('Sanitation Data'!$H$4,0,10*ROW('Sanitation Data'!H174))),'Data Summary'!DE180="Yes"),100-OFFSET('Sanitation Data'!$H$4,0,10*ROW('Sanitation Data'!H174)),NA())</f>
        <v>#N/A</v>
      </c>
      <c r="AQ180" s="521" t="e">
        <f ca="1">+IF(AND(ISNUMBER(OFFSET('Sanitation Data'!$H$6,0,10*ROW('Sanitation Data'!H174))),'Data Summary'!DF180="Yes"),OFFSET('Sanitation Data'!$H$6,0,10*ROW('Sanitation Data'!H174)),NA())</f>
        <v>#N/A</v>
      </c>
      <c r="AR180" s="521" t="e">
        <f ca="1">+IF(AND(ISNUMBER(OFFSET('Sanitation Data'!$H$10,0,10*ROW('Sanitation Data'!H174))),'Data Summary'!DG180="Yes"),OFFSET('Sanitation Data'!$H$10,0,10*ROW('Sanitation Data'!H174)),NA())</f>
        <v>#N/A</v>
      </c>
      <c r="AS180" s="521" t="e">
        <f ca="1">+IF(AND(ISNUMBER(OFFSET('Sanitation Data'!$H$11,0,10*ROW('Sanitation Data'!H174))),'Data Summary'!DH180="Yes"),OFFSET('Sanitation Data'!$H$11,0,10*ROW('Sanitation Data'!H174)),NA())</f>
        <v>#N/A</v>
      </c>
      <c r="AT180" s="521" t="e">
        <f ca="1">+IF(AND(ISNUMBER(OFFSET('Sanitation Data'!$H$12,0,10*ROW('Sanitation Data'!H174))),'Data Summary'!DI180="Yes"),OFFSET('Sanitation Data'!$H$12,0,10*ROW('Sanitation Data'!H174)),NA())</f>
        <v>#N/A</v>
      </c>
      <c r="AU180" s="521" t="e">
        <f ca="1">+IF(AND(ISNUMBER(OFFSET('Sanitation Data'!$I$4,0,10*ROW('Sanitation Data'!I174))),'Data Summary'!DJ180="Yes"),100-OFFSET('Sanitation Data'!$I$4,0,10*ROW('Sanitation Data'!I174)),NA())</f>
        <v>#N/A</v>
      </c>
      <c r="AV180" s="521" t="e">
        <f ca="1">+IF(AND(ISNUMBER(OFFSET('Sanitation Data'!$I$6,0,10*ROW('Sanitation Data'!I174))),'Data Summary'!DK180="Yes"),OFFSET('Sanitation Data'!$I$6,0,10*ROW('Sanitation Data'!I174)),NA())</f>
        <v>#N/A</v>
      </c>
      <c r="AW180" s="521" t="e">
        <f ca="1">+IF(AND(ISNUMBER(OFFSET('Sanitation Data'!$I$10,0,10*ROW('Sanitation Data'!I174))),'Data Summary'!DL180="Yes"),OFFSET('Sanitation Data'!$I$10,0,10*ROW('Sanitation Data'!I174)),NA())</f>
        <v>#N/A</v>
      </c>
      <c r="AX180" s="521" t="e">
        <f ca="1">+IF(AND(ISNUMBER(OFFSET('Sanitation Data'!$I$11,0,10*ROW('Sanitation Data'!I174))),'Data Summary'!DM180="Yes"),OFFSET('Sanitation Data'!$I$11,0,10*ROW('Sanitation Data'!I174)),NA())</f>
        <v>#N/A</v>
      </c>
      <c r="AY180" s="521" t="e">
        <f ca="1">+IF(AND(ISNUMBER(OFFSET('Sanitation Data'!$I$12,0,10*ROW('Sanitation Data'!I174))),'Data Summary'!DN180="Yes"),OFFSET('Sanitation Data'!$I$12,0,10*ROW('Sanitation Data'!I174)),NA())</f>
        <v>#N/A</v>
      </c>
      <c r="AZ180" s="522" t="e">
        <f ca="1">+IF(AND(ISNUMBER(OFFSET('Hygiene Data'!$D$5,0,10*ROW('Hygiene Data'!D174))),'Data Summary'!DO180="Yes"),OFFSET('Hygiene Data'!$D$5,0,10*ROW('Hygiene Data'!D174)),NA())</f>
        <v>#N/A</v>
      </c>
      <c r="BA180" s="522" t="e">
        <f ca="1">+IF(AND(ISNUMBER(OFFSET('Hygiene Data'!$D$7,0,10*ROW('Hygiene Data'!D174))),'Data Summary'!DP180="Yes"),OFFSET('Hygiene Data'!$D$7,0,10*ROW('Hygiene Data'!D174)),NA())</f>
        <v>#N/A</v>
      </c>
      <c r="BB180" s="522" t="e">
        <f ca="1">+IF(AND(ISNUMBER(OFFSET('Hygiene Data'!$D$9,0,10*ROW('Hygiene Data'!D174))),'Data Summary'!DQ180="Yes"),OFFSET('Hygiene Data'!$D$9,0,10*ROW('Hygiene Data'!D174)),NA())</f>
        <v>#N/A</v>
      </c>
      <c r="BC180" s="522" t="e">
        <f ca="1">+IF(AND(ISNUMBER(OFFSET('Hygiene Data'!$E$5,0,10*ROW('Hygiene Data'!E174))),'Data Summary'!DR180="Yes"),OFFSET('Hygiene Data'!$E$5,0,10*ROW('Hygiene Data'!E174)),NA())</f>
        <v>#N/A</v>
      </c>
      <c r="BD180" s="522" t="e">
        <f ca="1">+IF(AND(ISNUMBER(OFFSET('Hygiene Data'!$E$7,0,10*ROW('Hygiene Data'!E174))),'Data Summary'!DS180="Yes"),OFFSET('Hygiene Data'!$E$7,0,10*ROW('Hygiene Data'!E174)),NA())</f>
        <v>#N/A</v>
      </c>
      <c r="BE180" s="522" t="e">
        <f ca="1">+IF(AND(ISNUMBER(OFFSET('Hygiene Data'!$E$9,0,10*ROW('Hygiene Data'!E174))),'Data Summary'!DT180="Yes"),OFFSET('Hygiene Data'!$E$9,0,10*ROW('Hygiene Data'!E174)),NA())</f>
        <v>#N/A</v>
      </c>
      <c r="BF180" s="522" t="e">
        <f ca="1">+IF(AND(ISNUMBER(OFFSET('Hygiene Data'!$F$5,0,10*ROW('Hygiene Data'!F174))),'Data Summary'!DU180="Yes"),OFFSET('Hygiene Data'!$F$5,0,10*ROW('Hygiene Data'!F174)),NA())</f>
        <v>#N/A</v>
      </c>
      <c r="BG180" s="522" t="e">
        <f ca="1">+IF(AND(ISNUMBER(OFFSET('Hygiene Data'!$F$7,0,10*ROW('Hygiene Data'!F174))),'Data Summary'!DV180="Yes"),OFFSET('Hygiene Data'!$F$7,0,10*ROW('Hygiene Data'!F174)),NA())</f>
        <v>#N/A</v>
      </c>
      <c r="BH180" s="522" t="e">
        <f ca="1">+IF(AND(ISNUMBER(OFFSET('Hygiene Data'!$F$9,0,10*ROW('Hygiene Data'!F174))),'Data Summary'!DW180="Yes"),OFFSET('Hygiene Data'!$F$9,0,10*ROW('Hygiene Data'!F174)),NA())</f>
        <v>#N/A</v>
      </c>
      <c r="BI180" s="522" t="e">
        <f ca="1">+IF(AND(ISNUMBER(OFFSET('Hygiene Data'!$G$5,0,10*ROW('Hygiene Data'!G174))),'Data Summary'!DX180="Yes"),OFFSET('Hygiene Data'!$G$5,0,10*ROW('Hygiene Data'!G174)),NA())</f>
        <v>#N/A</v>
      </c>
      <c r="BJ180" s="522" t="e">
        <f ca="1">+IF(AND(ISNUMBER(OFFSET('Hygiene Data'!$G$7,0,10*ROW('Hygiene Data'!G174))),'Data Summary'!DY180="Yes"),OFFSET('Hygiene Data'!$G$7,0,10*ROW('Hygiene Data'!G174)),NA())</f>
        <v>#N/A</v>
      </c>
      <c r="BK180" s="522" t="e">
        <f ca="1">+IF(AND(ISNUMBER(OFFSET('Hygiene Data'!$G$9,0,10*ROW('Hygiene Data'!G174))),'Data Summary'!DZ180="Yes"),OFFSET('Hygiene Data'!$G$9,0,10*ROW('Hygiene Data'!G174)),NA())</f>
        <v>#N/A</v>
      </c>
      <c r="BL180" s="522" t="e">
        <f ca="1">+IF(AND(ISNUMBER(OFFSET('Hygiene Data'!$H$5,0,10*ROW('Hygiene Data'!H174))),'Data Summary'!EA180="Yes"),OFFSET('Hygiene Data'!$H$5,0,10*ROW('Hygiene Data'!H174)),NA())</f>
        <v>#N/A</v>
      </c>
      <c r="BM180" s="522" t="e">
        <f ca="1">+IF(AND(ISNUMBER(OFFSET('Hygiene Data'!$H$7,0,10*ROW('Hygiene Data'!H174))),'Data Summary'!EB180="Yes"),OFFSET('Hygiene Data'!$H$7,0,10*ROW('Hygiene Data'!H174)),NA())</f>
        <v>#N/A</v>
      </c>
      <c r="BN180" s="522" t="e">
        <f ca="1">+IF(AND(ISNUMBER(OFFSET('Hygiene Data'!$H$9,0,10*ROW('Hygiene Data'!H174))),'Data Summary'!EC180="Yes"),OFFSET('Hygiene Data'!$H$9,0,10*ROW('Hygiene Data'!H174)),NA())</f>
        <v>#N/A</v>
      </c>
      <c r="BO180" s="522" t="e">
        <f ca="1">+IF(AND(ISNUMBER(OFFSET('Hygiene Data'!$I$5,0,10*ROW('Hygiene Data'!I174))),'Data Summary'!ED180="Yes"),OFFSET('Hygiene Data'!$I$5,0,10*ROW('Hygiene Data'!I174)),NA())</f>
        <v>#N/A</v>
      </c>
      <c r="BP180" s="522" t="e">
        <f ca="1">+IF(AND(ISNUMBER(OFFSET('Hygiene Data'!$I$7,0,10*ROW('Hygiene Data'!I174))),'Data Summary'!EE180="Yes"),OFFSET('Hygiene Data'!$I$7,0,10*ROW('Hygiene Data'!I174)),NA())</f>
        <v>#N/A</v>
      </c>
      <c r="BQ180" s="522" t="e">
        <f ca="1">+IF(AND(ISNUMBER(OFFSET('Hygiene Data'!$I$9,0,10*ROW('Hygiene Data'!I174))),'Data Summary'!EF180="Yes"),OFFSET('Hygiene Data'!$I$9,0,10*ROW('Hygiene Data'!I174)),NA())</f>
        <v>#N/A</v>
      </c>
    </row>
    <row r="181" spans="1:69" x14ac:dyDescent="0.25">
      <c r="A181" s="518" t="e">
        <f ca="1">+RIGHT('Data Summary'!A181,LEN('Data Summary'!A181)-9)</f>
        <v>#VALUE!</v>
      </c>
      <c r="B181" s="492" t="str">
        <f ca="1">+IF(ISTEXT('Data Summary'!B181),'Data Summary'!B181,"")</f>
        <v/>
      </c>
      <c r="C181" s="519" t="e">
        <f ca="1">+VALUE('Data Summary'!C181)</f>
        <v>#VALUE!</v>
      </c>
      <c r="D181" s="520" t="e">
        <f ca="1">+IF(AND(ISNUMBER(OFFSET('Water Data'!$D$4,0,10*ROW('Water Data'!D175))),'Data Summary'!BS181="Yes"),100-OFFSET('Water Data'!$D$4,0,10*ROW('Water Data'!D175)),NA())</f>
        <v>#N/A</v>
      </c>
      <c r="E181" s="520" t="e">
        <f ca="1">+IF(AND(ISNUMBER(OFFSET('Water Data'!$D$6,0,10*ROW('Water Data'!D175))),'Data Summary'!BT181="Yes"),OFFSET('Water Data'!$D$6,0,10*ROW('Water Data'!D175)),NA())</f>
        <v>#N/A</v>
      </c>
      <c r="F181" s="520" t="e">
        <f ca="1">+IF(AND(ISNUMBER(OFFSET('Water Data'!$D$9,0,10*ROW('Water Data'!D175))),'Data Summary'!BU181="Yes"),OFFSET('Water Data'!$D$9,0,10*ROW('Water Data'!D175)),NA())</f>
        <v>#N/A</v>
      </c>
      <c r="G181" s="520" t="e">
        <f ca="1">+IF(AND(ISNUMBER(OFFSET('Water Data'!$E$4,0,10*ROW('Water Data'!E175))),'Data Summary'!BV181="Yes"),100-OFFSET('Water Data'!$E$4,0,10*ROW('Water Data'!E175)),NA())</f>
        <v>#N/A</v>
      </c>
      <c r="H181" s="520" t="e">
        <f ca="1">+IF(AND(ISNUMBER(OFFSET('Water Data'!$E$6,0,10*ROW('Water Data'!E175))),'Data Summary'!BW181="Yes"),OFFSET('Water Data'!$E$6,0,10*ROW('Water Data'!E175)),NA())</f>
        <v>#N/A</v>
      </c>
      <c r="I181" s="520" t="e">
        <f ca="1">+IF(AND(ISNUMBER(OFFSET('Water Data'!$E$9,0,10*ROW('Water Data'!E175))),'Data Summary'!BX181="Yes"),OFFSET('Water Data'!$E$9,0,10*ROW('Water Data'!E175)),NA())</f>
        <v>#N/A</v>
      </c>
      <c r="J181" s="520" t="e">
        <f ca="1">+IF(AND(ISNUMBER(OFFSET('Water Data'!$F$4,0,10*ROW('Water Data'!F175))),'Data Summary'!BY181="Yes"),100-OFFSET('Water Data'!$F$4,0,10*ROW('Water Data'!F175)),NA())</f>
        <v>#N/A</v>
      </c>
      <c r="K181" s="520" t="e">
        <f ca="1">+IF(AND(ISNUMBER(OFFSET('Water Data'!$F$6,0,10*ROW('Water Data'!F175))),'Data Summary'!BZ181="Yes"),OFFSET('Water Data'!$F$6,0,10*ROW('Water Data'!F175)),NA())</f>
        <v>#N/A</v>
      </c>
      <c r="L181" s="520" t="e">
        <f ca="1">+IF(AND(ISNUMBER(OFFSET('Water Data'!$F$9,0,10*ROW('Water Data'!F175))),'Data Summary'!CA181="Yes"),OFFSET('Water Data'!$F$9,0,10*ROW('Water Data'!F175)),NA())</f>
        <v>#N/A</v>
      </c>
      <c r="M181" s="520" t="e">
        <f ca="1">+IF(AND(ISNUMBER(OFFSET('Water Data'!$G$4,0,10*ROW('Water Data'!G175))),'Data Summary'!CB181="Yes"),100-OFFSET('Water Data'!$G$4,0,10*ROW('Water Data'!G175)),NA())</f>
        <v>#N/A</v>
      </c>
      <c r="N181" s="520" t="e">
        <f ca="1">+IF(AND(ISNUMBER(OFFSET('Water Data'!$G$6,0,10*ROW('Water Data'!G175))),'Data Summary'!CC181="Yes"),OFFSET('Water Data'!$G$6,0,10*ROW('Water Data'!G175)),NA())</f>
        <v>#N/A</v>
      </c>
      <c r="O181" s="520" t="e">
        <f ca="1">+IF(AND(ISNUMBER(OFFSET('Water Data'!$G$9,0,10*ROW('Water Data'!G175))),'Data Summary'!CD181="Yes"),OFFSET('Water Data'!$G$9,0,10*ROW('Water Data'!G175)),NA())</f>
        <v>#N/A</v>
      </c>
      <c r="P181" s="520" t="e">
        <f ca="1">+IF(AND(ISNUMBER(OFFSET('Water Data'!$H$4,0,10*ROW('Water Data'!H175))),'Data Summary'!CE181="Yes"),100-OFFSET('Water Data'!$H$4,0,10*ROW('Water Data'!H175)),NA())</f>
        <v>#N/A</v>
      </c>
      <c r="Q181" s="520" t="e">
        <f ca="1">+IF(AND(ISNUMBER(OFFSET('Water Data'!$H$6,0,10*ROW('Water Data'!H175))),'Data Summary'!CF181="Yes"),OFFSET('Water Data'!$H$6,0,10*ROW('Water Data'!H175)),NA())</f>
        <v>#N/A</v>
      </c>
      <c r="R181" s="520" t="e">
        <f ca="1">+IF(AND(ISNUMBER(OFFSET('Water Data'!$H$9,0,10*ROW('Water Data'!H175))),'Data Summary'!CG181="Yes"),OFFSET('Water Data'!$H$9,0,10*ROW('Water Data'!H175)),NA())</f>
        <v>#N/A</v>
      </c>
      <c r="S181" s="520" t="e">
        <f ca="1">+IF(AND(ISNUMBER(OFFSET('Water Data'!$I$4,0,10*ROW('Water Data'!I175))),'Data Summary'!CH181="Yes"),100-OFFSET('Water Data'!$I$4,0,10*ROW('Water Data'!I175)),NA())</f>
        <v>#N/A</v>
      </c>
      <c r="T181" s="520" t="e">
        <f ca="1">+IF(AND(ISNUMBER(OFFSET('Water Data'!$I$6,0,10*ROW('Water Data'!I175))),'Data Summary'!CI181="Yes"),OFFSET('Water Data'!$I$6,0,10*ROW('Water Data'!I175)),NA())</f>
        <v>#N/A</v>
      </c>
      <c r="U181" s="520" t="e">
        <f ca="1">+IF(AND(ISNUMBER(OFFSET('Water Data'!$I$9,0,10*ROW('Water Data'!I175))),'Data Summary'!CJ181="Yes"),OFFSET('Water Data'!$I$9,0,10*ROW('Water Data'!I175)),NA())</f>
        <v>#N/A</v>
      </c>
      <c r="V181" s="521" t="e">
        <f ca="1">+IF(AND(ISNUMBER(OFFSET('Sanitation Data'!$D$4,0,10*ROW('Sanitation Data'!D175))),'Data Summary'!CK181="Yes"),100-OFFSET('Sanitation Data'!$D$4,0,10*ROW('Sanitation Data'!D175)),NA())</f>
        <v>#N/A</v>
      </c>
      <c r="W181" s="521" t="e">
        <f ca="1">+IF(AND(ISNUMBER(OFFSET('Sanitation Data'!$D$6,0,10*ROW('Sanitation Data'!D175))),'Data Summary'!CL181="Yes"),OFFSET('Sanitation Data'!$D$6,0,10*ROW('Sanitation Data'!D175)),NA())</f>
        <v>#N/A</v>
      </c>
      <c r="X181" s="521" t="e">
        <f ca="1">+IF(AND(ISNUMBER(OFFSET('Sanitation Data'!$D$10,0,10*ROW('Sanitation Data'!D175))),'Data Summary'!CM181="Yes"),OFFSET('Sanitation Data'!$D$10,0,10*ROW('Sanitation Data'!D175)),NA())</f>
        <v>#N/A</v>
      </c>
      <c r="Y181" s="521" t="e">
        <f ca="1">+IF(AND(ISNUMBER(OFFSET('Sanitation Data'!$D$11,0,10*ROW('Sanitation Data'!D175))),'Data Summary'!CN181="Yes"),OFFSET('Sanitation Data'!$D$11,0,10*ROW('Sanitation Data'!D175)),NA())</f>
        <v>#N/A</v>
      </c>
      <c r="Z181" s="521" t="e">
        <f ca="1">+IF(AND(ISNUMBER(OFFSET('Sanitation Data'!$D$12,0,10*ROW('Sanitation Data'!D175))),'Data Summary'!CO181="Yes"),OFFSET('Sanitation Data'!$D$12,0,10*ROW('Sanitation Data'!D175)),NA())</f>
        <v>#N/A</v>
      </c>
      <c r="AA181" s="521" t="e">
        <f ca="1">+IF(AND(ISNUMBER(OFFSET('Sanitation Data'!$E$4,0,10*ROW('Sanitation Data'!E175))),'Data Summary'!CP181="Yes"),100-OFFSET('Sanitation Data'!$E$4,0,10*ROW('Sanitation Data'!E175)),NA())</f>
        <v>#N/A</v>
      </c>
      <c r="AB181" s="521" t="e">
        <f ca="1">+IF(AND(ISNUMBER(OFFSET('Sanitation Data'!$E$6,0,10*ROW('Sanitation Data'!E175))),'Data Summary'!CQ181="Yes"),OFFSET('Sanitation Data'!$E$6,0,10*ROW('Sanitation Data'!E175)),NA())</f>
        <v>#N/A</v>
      </c>
      <c r="AC181" s="521" t="e">
        <f ca="1">+IF(AND(ISNUMBER(OFFSET('Sanitation Data'!$E$10,0,10*ROW('Sanitation Data'!E175))),'Data Summary'!CR181="Yes"),OFFSET('Sanitation Data'!$E$10,0,10*ROW('Sanitation Data'!E175)),NA())</f>
        <v>#N/A</v>
      </c>
      <c r="AD181" s="521" t="e">
        <f ca="1">+IF(AND(ISNUMBER(OFFSET('Sanitation Data'!$E$11,0,10*ROW('Sanitation Data'!E175))),'Data Summary'!CS181="Yes"),OFFSET('Sanitation Data'!$E$11,0,10*ROW('Sanitation Data'!E175)),NA())</f>
        <v>#N/A</v>
      </c>
      <c r="AE181" s="521" t="e">
        <f ca="1">+IF(AND(ISNUMBER(OFFSET('Sanitation Data'!$E$12,0,10*ROW('Sanitation Data'!E175))),'Data Summary'!CT181="Yes"),OFFSET('Sanitation Data'!$E$12,0,10*ROW('Sanitation Data'!E175)),NA())</f>
        <v>#N/A</v>
      </c>
      <c r="AF181" s="521" t="e">
        <f ca="1">+IF(AND(ISNUMBER(OFFSET('Sanitation Data'!$F$4,0,10*ROW('Sanitation Data'!F175))),'Data Summary'!CU181="Yes"),100-OFFSET('Sanitation Data'!$F$4,0,10*ROW('Sanitation Data'!F175)),NA())</f>
        <v>#N/A</v>
      </c>
      <c r="AG181" s="521" t="e">
        <f ca="1">+IF(AND(ISNUMBER(OFFSET('Sanitation Data'!$F$6,0,10*ROW('Sanitation Data'!F175))),'Data Summary'!CV181="Yes"),OFFSET('Sanitation Data'!$F$6,0,10*ROW('Sanitation Data'!F175)),NA())</f>
        <v>#N/A</v>
      </c>
      <c r="AH181" s="521" t="e">
        <f ca="1">+IF(AND(ISNUMBER(OFFSET('Sanitation Data'!$F$10,0,10*ROW('Sanitation Data'!F175))),'Data Summary'!CW181="Yes"),OFFSET('Sanitation Data'!$F$10,0,10*ROW('Sanitation Data'!F175)),NA())</f>
        <v>#N/A</v>
      </c>
      <c r="AI181" s="521" t="e">
        <f ca="1">+IF(AND(ISNUMBER(OFFSET('Sanitation Data'!$F$11,0,10*ROW('Sanitation Data'!F175))),'Data Summary'!CX181="Yes"),OFFSET('Sanitation Data'!$F$11,0,10*ROW('Sanitation Data'!F175)),NA())</f>
        <v>#N/A</v>
      </c>
      <c r="AJ181" s="521" t="e">
        <f ca="1">+IF(AND(ISNUMBER(OFFSET('Sanitation Data'!$F$12,0,10*ROW('Sanitation Data'!F175))),'Data Summary'!CY181="Yes"),OFFSET('Sanitation Data'!$F$12,0,10*ROW('Sanitation Data'!F175)),NA())</f>
        <v>#N/A</v>
      </c>
      <c r="AK181" s="521" t="e">
        <f ca="1">+IF(AND(ISNUMBER(OFFSET('Sanitation Data'!$G$4,0,10*ROW('Sanitation Data'!G175))),'Data Summary'!CZ181="Yes"),100-OFFSET('Sanitation Data'!$G$4,0,10*ROW('Sanitation Data'!G175)),NA())</f>
        <v>#N/A</v>
      </c>
      <c r="AL181" s="521" t="e">
        <f ca="1">+IF(AND(ISNUMBER(OFFSET('Sanitation Data'!$G$6,0,10*ROW('Sanitation Data'!G175))),'Data Summary'!DA181="Yes"),OFFSET('Sanitation Data'!$G$6,0,10*ROW('Sanitation Data'!G175)),NA())</f>
        <v>#N/A</v>
      </c>
      <c r="AM181" s="521" t="e">
        <f ca="1">+IF(AND(ISNUMBER(OFFSET('Sanitation Data'!$G$10,0,10*ROW('Sanitation Data'!G175))),'Data Summary'!DB181="Yes"),OFFSET('Sanitation Data'!$G$10,0,10*ROW('Sanitation Data'!G175)),NA())</f>
        <v>#N/A</v>
      </c>
      <c r="AN181" s="521" t="e">
        <f ca="1">+IF(AND(ISNUMBER(OFFSET('Sanitation Data'!$G$11,0,10*ROW('Sanitation Data'!G175))),'Data Summary'!DC181="Yes"),OFFSET('Sanitation Data'!$G$11,0,10*ROW('Sanitation Data'!G175)),NA())</f>
        <v>#N/A</v>
      </c>
      <c r="AO181" s="521" t="e">
        <f ca="1">+IF(AND(ISNUMBER(OFFSET('Sanitation Data'!$G$12,0,10*ROW('Sanitation Data'!G175))),'Data Summary'!DD181="Yes"),OFFSET('Sanitation Data'!$G$12,0,10*ROW('Sanitation Data'!G175)),NA())</f>
        <v>#N/A</v>
      </c>
      <c r="AP181" s="521" t="e">
        <f ca="1">+IF(AND(ISNUMBER(OFFSET('Sanitation Data'!$H$4,0,10*ROW('Sanitation Data'!H175))),'Data Summary'!DE181="Yes"),100-OFFSET('Sanitation Data'!$H$4,0,10*ROW('Sanitation Data'!H175)),NA())</f>
        <v>#N/A</v>
      </c>
      <c r="AQ181" s="521" t="e">
        <f ca="1">+IF(AND(ISNUMBER(OFFSET('Sanitation Data'!$H$6,0,10*ROW('Sanitation Data'!H175))),'Data Summary'!DF181="Yes"),OFFSET('Sanitation Data'!$H$6,0,10*ROW('Sanitation Data'!H175)),NA())</f>
        <v>#N/A</v>
      </c>
      <c r="AR181" s="521" t="e">
        <f ca="1">+IF(AND(ISNUMBER(OFFSET('Sanitation Data'!$H$10,0,10*ROW('Sanitation Data'!H175))),'Data Summary'!DG181="Yes"),OFFSET('Sanitation Data'!$H$10,0,10*ROW('Sanitation Data'!H175)),NA())</f>
        <v>#N/A</v>
      </c>
      <c r="AS181" s="521" t="e">
        <f ca="1">+IF(AND(ISNUMBER(OFFSET('Sanitation Data'!$H$11,0,10*ROW('Sanitation Data'!H175))),'Data Summary'!DH181="Yes"),OFFSET('Sanitation Data'!$H$11,0,10*ROW('Sanitation Data'!H175)),NA())</f>
        <v>#N/A</v>
      </c>
      <c r="AT181" s="521" t="e">
        <f ca="1">+IF(AND(ISNUMBER(OFFSET('Sanitation Data'!$H$12,0,10*ROW('Sanitation Data'!H175))),'Data Summary'!DI181="Yes"),OFFSET('Sanitation Data'!$H$12,0,10*ROW('Sanitation Data'!H175)),NA())</f>
        <v>#N/A</v>
      </c>
      <c r="AU181" s="521" t="e">
        <f ca="1">+IF(AND(ISNUMBER(OFFSET('Sanitation Data'!$I$4,0,10*ROW('Sanitation Data'!I175))),'Data Summary'!DJ181="Yes"),100-OFFSET('Sanitation Data'!$I$4,0,10*ROW('Sanitation Data'!I175)),NA())</f>
        <v>#N/A</v>
      </c>
      <c r="AV181" s="521" t="e">
        <f ca="1">+IF(AND(ISNUMBER(OFFSET('Sanitation Data'!$I$6,0,10*ROW('Sanitation Data'!I175))),'Data Summary'!DK181="Yes"),OFFSET('Sanitation Data'!$I$6,0,10*ROW('Sanitation Data'!I175)),NA())</f>
        <v>#N/A</v>
      </c>
      <c r="AW181" s="521" t="e">
        <f ca="1">+IF(AND(ISNUMBER(OFFSET('Sanitation Data'!$I$10,0,10*ROW('Sanitation Data'!I175))),'Data Summary'!DL181="Yes"),OFFSET('Sanitation Data'!$I$10,0,10*ROW('Sanitation Data'!I175)),NA())</f>
        <v>#N/A</v>
      </c>
      <c r="AX181" s="521" t="e">
        <f ca="1">+IF(AND(ISNUMBER(OFFSET('Sanitation Data'!$I$11,0,10*ROW('Sanitation Data'!I175))),'Data Summary'!DM181="Yes"),OFFSET('Sanitation Data'!$I$11,0,10*ROW('Sanitation Data'!I175)),NA())</f>
        <v>#N/A</v>
      </c>
      <c r="AY181" s="521" t="e">
        <f ca="1">+IF(AND(ISNUMBER(OFFSET('Sanitation Data'!$I$12,0,10*ROW('Sanitation Data'!I175))),'Data Summary'!DN181="Yes"),OFFSET('Sanitation Data'!$I$12,0,10*ROW('Sanitation Data'!I175)),NA())</f>
        <v>#N/A</v>
      </c>
      <c r="AZ181" s="522" t="e">
        <f ca="1">+IF(AND(ISNUMBER(OFFSET('Hygiene Data'!$D$5,0,10*ROW('Hygiene Data'!D175))),'Data Summary'!DO181="Yes"),OFFSET('Hygiene Data'!$D$5,0,10*ROW('Hygiene Data'!D175)),NA())</f>
        <v>#N/A</v>
      </c>
      <c r="BA181" s="522" t="e">
        <f ca="1">+IF(AND(ISNUMBER(OFFSET('Hygiene Data'!$D$7,0,10*ROW('Hygiene Data'!D175))),'Data Summary'!DP181="Yes"),OFFSET('Hygiene Data'!$D$7,0,10*ROW('Hygiene Data'!D175)),NA())</f>
        <v>#N/A</v>
      </c>
      <c r="BB181" s="522" t="e">
        <f ca="1">+IF(AND(ISNUMBER(OFFSET('Hygiene Data'!$D$9,0,10*ROW('Hygiene Data'!D175))),'Data Summary'!DQ181="Yes"),OFFSET('Hygiene Data'!$D$9,0,10*ROW('Hygiene Data'!D175)),NA())</f>
        <v>#N/A</v>
      </c>
      <c r="BC181" s="522" t="e">
        <f ca="1">+IF(AND(ISNUMBER(OFFSET('Hygiene Data'!$E$5,0,10*ROW('Hygiene Data'!E175))),'Data Summary'!DR181="Yes"),OFFSET('Hygiene Data'!$E$5,0,10*ROW('Hygiene Data'!E175)),NA())</f>
        <v>#N/A</v>
      </c>
      <c r="BD181" s="522" t="e">
        <f ca="1">+IF(AND(ISNUMBER(OFFSET('Hygiene Data'!$E$7,0,10*ROW('Hygiene Data'!E175))),'Data Summary'!DS181="Yes"),OFFSET('Hygiene Data'!$E$7,0,10*ROW('Hygiene Data'!E175)),NA())</f>
        <v>#N/A</v>
      </c>
      <c r="BE181" s="522" t="e">
        <f ca="1">+IF(AND(ISNUMBER(OFFSET('Hygiene Data'!$E$9,0,10*ROW('Hygiene Data'!E175))),'Data Summary'!DT181="Yes"),OFFSET('Hygiene Data'!$E$9,0,10*ROW('Hygiene Data'!E175)),NA())</f>
        <v>#N/A</v>
      </c>
      <c r="BF181" s="522" t="e">
        <f ca="1">+IF(AND(ISNUMBER(OFFSET('Hygiene Data'!$F$5,0,10*ROW('Hygiene Data'!F175))),'Data Summary'!DU181="Yes"),OFFSET('Hygiene Data'!$F$5,0,10*ROW('Hygiene Data'!F175)),NA())</f>
        <v>#N/A</v>
      </c>
      <c r="BG181" s="522" t="e">
        <f ca="1">+IF(AND(ISNUMBER(OFFSET('Hygiene Data'!$F$7,0,10*ROW('Hygiene Data'!F175))),'Data Summary'!DV181="Yes"),OFFSET('Hygiene Data'!$F$7,0,10*ROW('Hygiene Data'!F175)),NA())</f>
        <v>#N/A</v>
      </c>
      <c r="BH181" s="522" t="e">
        <f ca="1">+IF(AND(ISNUMBER(OFFSET('Hygiene Data'!$F$9,0,10*ROW('Hygiene Data'!F175))),'Data Summary'!DW181="Yes"),OFFSET('Hygiene Data'!$F$9,0,10*ROW('Hygiene Data'!F175)),NA())</f>
        <v>#N/A</v>
      </c>
      <c r="BI181" s="522" t="e">
        <f ca="1">+IF(AND(ISNUMBER(OFFSET('Hygiene Data'!$G$5,0,10*ROW('Hygiene Data'!G175))),'Data Summary'!DX181="Yes"),OFFSET('Hygiene Data'!$G$5,0,10*ROW('Hygiene Data'!G175)),NA())</f>
        <v>#N/A</v>
      </c>
      <c r="BJ181" s="522" t="e">
        <f ca="1">+IF(AND(ISNUMBER(OFFSET('Hygiene Data'!$G$7,0,10*ROW('Hygiene Data'!G175))),'Data Summary'!DY181="Yes"),OFFSET('Hygiene Data'!$G$7,0,10*ROW('Hygiene Data'!G175)),NA())</f>
        <v>#N/A</v>
      </c>
      <c r="BK181" s="522" t="e">
        <f ca="1">+IF(AND(ISNUMBER(OFFSET('Hygiene Data'!$G$9,0,10*ROW('Hygiene Data'!G175))),'Data Summary'!DZ181="Yes"),OFFSET('Hygiene Data'!$G$9,0,10*ROW('Hygiene Data'!G175)),NA())</f>
        <v>#N/A</v>
      </c>
      <c r="BL181" s="522" t="e">
        <f ca="1">+IF(AND(ISNUMBER(OFFSET('Hygiene Data'!$H$5,0,10*ROW('Hygiene Data'!H175))),'Data Summary'!EA181="Yes"),OFFSET('Hygiene Data'!$H$5,0,10*ROW('Hygiene Data'!H175)),NA())</f>
        <v>#N/A</v>
      </c>
      <c r="BM181" s="522" t="e">
        <f ca="1">+IF(AND(ISNUMBER(OFFSET('Hygiene Data'!$H$7,0,10*ROW('Hygiene Data'!H175))),'Data Summary'!EB181="Yes"),OFFSET('Hygiene Data'!$H$7,0,10*ROW('Hygiene Data'!H175)),NA())</f>
        <v>#N/A</v>
      </c>
      <c r="BN181" s="522" t="e">
        <f ca="1">+IF(AND(ISNUMBER(OFFSET('Hygiene Data'!$H$9,0,10*ROW('Hygiene Data'!H175))),'Data Summary'!EC181="Yes"),OFFSET('Hygiene Data'!$H$9,0,10*ROW('Hygiene Data'!H175)),NA())</f>
        <v>#N/A</v>
      </c>
      <c r="BO181" s="522" t="e">
        <f ca="1">+IF(AND(ISNUMBER(OFFSET('Hygiene Data'!$I$5,0,10*ROW('Hygiene Data'!I175))),'Data Summary'!ED181="Yes"),OFFSET('Hygiene Data'!$I$5,0,10*ROW('Hygiene Data'!I175)),NA())</f>
        <v>#N/A</v>
      </c>
      <c r="BP181" s="522" t="e">
        <f ca="1">+IF(AND(ISNUMBER(OFFSET('Hygiene Data'!$I$7,0,10*ROW('Hygiene Data'!I175))),'Data Summary'!EE181="Yes"),OFFSET('Hygiene Data'!$I$7,0,10*ROW('Hygiene Data'!I175)),NA())</f>
        <v>#N/A</v>
      </c>
      <c r="BQ181" s="522" t="e">
        <f ca="1">+IF(AND(ISNUMBER(OFFSET('Hygiene Data'!$I$9,0,10*ROW('Hygiene Data'!I175))),'Data Summary'!EF181="Yes"),OFFSET('Hygiene Data'!$I$9,0,10*ROW('Hygiene Data'!I175)),NA())</f>
        <v>#N/A</v>
      </c>
    </row>
    <row r="182" spans="1:69" x14ac:dyDescent="0.25">
      <c r="A182" s="518" t="e">
        <f ca="1">+RIGHT('Data Summary'!A182,LEN('Data Summary'!A182)-9)</f>
        <v>#VALUE!</v>
      </c>
      <c r="B182" s="492" t="str">
        <f ca="1">+IF(ISTEXT('Data Summary'!B182),'Data Summary'!B182,"")</f>
        <v/>
      </c>
      <c r="C182" s="519" t="e">
        <f ca="1">+VALUE('Data Summary'!C182)</f>
        <v>#VALUE!</v>
      </c>
      <c r="D182" s="520" t="e">
        <f ca="1">+IF(AND(ISNUMBER(OFFSET('Water Data'!$D$4,0,10*ROW('Water Data'!D176))),'Data Summary'!BS182="Yes"),100-OFFSET('Water Data'!$D$4,0,10*ROW('Water Data'!D176)),NA())</f>
        <v>#N/A</v>
      </c>
      <c r="E182" s="520" t="e">
        <f ca="1">+IF(AND(ISNUMBER(OFFSET('Water Data'!$D$6,0,10*ROW('Water Data'!D176))),'Data Summary'!BT182="Yes"),OFFSET('Water Data'!$D$6,0,10*ROW('Water Data'!D176)),NA())</f>
        <v>#N/A</v>
      </c>
      <c r="F182" s="520" t="e">
        <f ca="1">+IF(AND(ISNUMBER(OFFSET('Water Data'!$D$9,0,10*ROW('Water Data'!D176))),'Data Summary'!BU182="Yes"),OFFSET('Water Data'!$D$9,0,10*ROW('Water Data'!D176)),NA())</f>
        <v>#N/A</v>
      </c>
      <c r="G182" s="520" t="e">
        <f ca="1">+IF(AND(ISNUMBER(OFFSET('Water Data'!$E$4,0,10*ROW('Water Data'!E176))),'Data Summary'!BV182="Yes"),100-OFFSET('Water Data'!$E$4,0,10*ROW('Water Data'!E176)),NA())</f>
        <v>#N/A</v>
      </c>
      <c r="H182" s="520" t="e">
        <f ca="1">+IF(AND(ISNUMBER(OFFSET('Water Data'!$E$6,0,10*ROW('Water Data'!E176))),'Data Summary'!BW182="Yes"),OFFSET('Water Data'!$E$6,0,10*ROW('Water Data'!E176)),NA())</f>
        <v>#N/A</v>
      </c>
      <c r="I182" s="520" t="e">
        <f ca="1">+IF(AND(ISNUMBER(OFFSET('Water Data'!$E$9,0,10*ROW('Water Data'!E176))),'Data Summary'!BX182="Yes"),OFFSET('Water Data'!$E$9,0,10*ROW('Water Data'!E176)),NA())</f>
        <v>#N/A</v>
      </c>
      <c r="J182" s="520" t="e">
        <f ca="1">+IF(AND(ISNUMBER(OFFSET('Water Data'!$F$4,0,10*ROW('Water Data'!F176))),'Data Summary'!BY182="Yes"),100-OFFSET('Water Data'!$F$4,0,10*ROW('Water Data'!F176)),NA())</f>
        <v>#N/A</v>
      </c>
      <c r="K182" s="520" t="e">
        <f ca="1">+IF(AND(ISNUMBER(OFFSET('Water Data'!$F$6,0,10*ROW('Water Data'!F176))),'Data Summary'!BZ182="Yes"),OFFSET('Water Data'!$F$6,0,10*ROW('Water Data'!F176)),NA())</f>
        <v>#N/A</v>
      </c>
      <c r="L182" s="520" t="e">
        <f ca="1">+IF(AND(ISNUMBER(OFFSET('Water Data'!$F$9,0,10*ROW('Water Data'!F176))),'Data Summary'!CA182="Yes"),OFFSET('Water Data'!$F$9,0,10*ROW('Water Data'!F176)),NA())</f>
        <v>#N/A</v>
      </c>
      <c r="M182" s="520" t="e">
        <f ca="1">+IF(AND(ISNUMBER(OFFSET('Water Data'!$G$4,0,10*ROW('Water Data'!G176))),'Data Summary'!CB182="Yes"),100-OFFSET('Water Data'!$G$4,0,10*ROW('Water Data'!G176)),NA())</f>
        <v>#N/A</v>
      </c>
      <c r="N182" s="520" t="e">
        <f ca="1">+IF(AND(ISNUMBER(OFFSET('Water Data'!$G$6,0,10*ROW('Water Data'!G176))),'Data Summary'!CC182="Yes"),OFFSET('Water Data'!$G$6,0,10*ROW('Water Data'!G176)),NA())</f>
        <v>#N/A</v>
      </c>
      <c r="O182" s="520" t="e">
        <f ca="1">+IF(AND(ISNUMBER(OFFSET('Water Data'!$G$9,0,10*ROW('Water Data'!G176))),'Data Summary'!CD182="Yes"),OFFSET('Water Data'!$G$9,0,10*ROW('Water Data'!G176)),NA())</f>
        <v>#N/A</v>
      </c>
      <c r="P182" s="520" t="e">
        <f ca="1">+IF(AND(ISNUMBER(OFFSET('Water Data'!$H$4,0,10*ROW('Water Data'!H176))),'Data Summary'!CE182="Yes"),100-OFFSET('Water Data'!$H$4,0,10*ROW('Water Data'!H176)),NA())</f>
        <v>#N/A</v>
      </c>
      <c r="Q182" s="520" t="e">
        <f ca="1">+IF(AND(ISNUMBER(OFFSET('Water Data'!$H$6,0,10*ROW('Water Data'!H176))),'Data Summary'!CF182="Yes"),OFFSET('Water Data'!$H$6,0,10*ROW('Water Data'!H176)),NA())</f>
        <v>#N/A</v>
      </c>
      <c r="R182" s="520" t="e">
        <f ca="1">+IF(AND(ISNUMBER(OFFSET('Water Data'!$H$9,0,10*ROW('Water Data'!H176))),'Data Summary'!CG182="Yes"),OFFSET('Water Data'!$H$9,0,10*ROW('Water Data'!H176)),NA())</f>
        <v>#N/A</v>
      </c>
      <c r="S182" s="520" t="e">
        <f ca="1">+IF(AND(ISNUMBER(OFFSET('Water Data'!$I$4,0,10*ROW('Water Data'!I176))),'Data Summary'!CH182="Yes"),100-OFFSET('Water Data'!$I$4,0,10*ROW('Water Data'!I176)),NA())</f>
        <v>#N/A</v>
      </c>
      <c r="T182" s="520" t="e">
        <f ca="1">+IF(AND(ISNUMBER(OFFSET('Water Data'!$I$6,0,10*ROW('Water Data'!I176))),'Data Summary'!CI182="Yes"),OFFSET('Water Data'!$I$6,0,10*ROW('Water Data'!I176)),NA())</f>
        <v>#N/A</v>
      </c>
      <c r="U182" s="520" t="e">
        <f ca="1">+IF(AND(ISNUMBER(OFFSET('Water Data'!$I$9,0,10*ROW('Water Data'!I176))),'Data Summary'!CJ182="Yes"),OFFSET('Water Data'!$I$9,0,10*ROW('Water Data'!I176)),NA())</f>
        <v>#N/A</v>
      </c>
      <c r="V182" s="521" t="e">
        <f ca="1">+IF(AND(ISNUMBER(OFFSET('Sanitation Data'!$D$4,0,10*ROW('Sanitation Data'!D176))),'Data Summary'!CK182="Yes"),100-OFFSET('Sanitation Data'!$D$4,0,10*ROW('Sanitation Data'!D176)),NA())</f>
        <v>#N/A</v>
      </c>
      <c r="W182" s="521" t="e">
        <f ca="1">+IF(AND(ISNUMBER(OFFSET('Sanitation Data'!$D$6,0,10*ROW('Sanitation Data'!D176))),'Data Summary'!CL182="Yes"),OFFSET('Sanitation Data'!$D$6,0,10*ROW('Sanitation Data'!D176)),NA())</f>
        <v>#N/A</v>
      </c>
      <c r="X182" s="521" t="e">
        <f ca="1">+IF(AND(ISNUMBER(OFFSET('Sanitation Data'!$D$10,0,10*ROW('Sanitation Data'!D176))),'Data Summary'!CM182="Yes"),OFFSET('Sanitation Data'!$D$10,0,10*ROW('Sanitation Data'!D176)),NA())</f>
        <v>#N/A</v>
      </c>
      <c r="Y182" s="521" t="e">
        <f ca="1">+IF(AND(ISNUMBER(OFFSET('Sanitation Data'!$D$11,0,10*ROW('Sanitation Data'!D176))),'Data Summary'!CN182="Yes"),OFFSET('Sanitation Data'!$D$11,0,10*ROW('Sanitation Data'!D176)),NA())</f>
        <v>#N/A</v>
      </c>
      <c r="Z182" s="521" t="e">
        <f ca="1">+IF(AND(ISNUMBER(OFFSET('Sanitation Data'!$D$12,0,10*ROW('Sanitation Data'!D176))),'Data Summary'!CO182="Yes"),OFFSET('Sanitation Data'!$D$12,0,10*ROW('Sanitation Data'!D176)),NA())</f>
        <v>#N/A</v>
      </c>
      <c r="AA182" s="521" t="e">
        <f ca="1">+IF(AND(ISNUMBER(OFFSET('Sanitation Data'!$E$4,0,10*ROW('Sanitation Data'!E176))),'Data Summary'!CP182="Yes"),100-OFFSET('Sanitation Data'!$E$4,0,10*ROW('Sanitation Data'!E176)),NA())</f>
        <v>#N/A</v>
      </c>
      <c r="AB182" s="521" t="e">
        <f ca="1">+IF(AND(ISNUMBER(OFFSET('Sanitation Data'!$E$6,0,10*ROW('Sanitation Data'!E176))),'Data Summary'!CQ182="Yes"),OFFSET('Sanitation Data'!$E$6,0,10*ROW('Sanitation Data'!E176)),NA())</f>
        <v>#N/A</v>
      </c>
      <c r="AC182" s="521" t="e">
        <f ca="1">+IF(AND(ISNUMBER(OFFSET('Sanitation Data'!$E$10,0,10*ROW('Sanitation Data'!E176))),'Data Summary'!CR182="Yes"),OFFSET('Sanitation Data'!$E$10,0,10*ROW('Sanitation Data'!E176)),NA())</f>
        <v>#N/A</v>
      </c>
      <c r="AD182" s="521" t="e">
        <f ca="1">+IF(AND(ISNUMBER(OFFSET('Sanitation Data'!$E$11,0,10*ROW('Sanitation Data'!E176))),'Data Summary'!CS182="Yes"),OFFSET('Sanitation Data'!$E$11,0,10*ROW('Sanitation Data'!E176)),NA())</f>
        <v>#N/A</v>
      </c>
      <c r="AE182" s="521" t="e">
        <f ca="1">+IF(AND(ISNUMBER(OFFSET('Sanitation Data'!$E$12,0,10*ROW('Sanitation Data'!E176))),'Data Summary'!CT182="Yes"),OFFSET('Sanitation Data'!$E$12,0,10*ROW('Sanitation Data'!E176)),NA())</f>
        <v>#N/A</v>
      </c>
      <c r="AF182" s="521" t="e">
        <f ca="1">+IF(AND(ISNUMBER(OFFSET('Sanitation Data'!$F$4,0,10*ROW('Sanitation Data'!F176))),'Data Summary'!CU182="Yes"),100-OFFSET('Sanitation Data'!$F$4,0,10*ROW('Sanitation Data'!F176)),NA())</f>
        <v>#N/A</v>
      </c>
      <c r="AG182" s="521" t="e">
        <f ca="1">+IF(AND(ISNUMBER(OFFSET('Sanitation Data'!$F$6,0,10*ROW('Sanitation Data'!F176))),'Data Summary'!CV182="Yes"),OFFSET('Sanitation Data'!$F$6,0,10*ROW('Sanitation Data'!F176)),NA())</f>
        <v>#N/A</v>
      </c>
      <c r="AH182" s="521" t="e">
        <f ca="1">+IF(AND(ISNUMBER(OFFSET('Sanitation Data'!$F$10,0,10*ROW('Sanitation Data'!F176))),'Data Summary'!CW182="Yes"),OFFSET('Sanitation Data'!$F$10,0,10*ROW('Sanitation Data'!F176)),NA())</f>
        <v>#N/A</v>
      </c>
      <c r="AI182" s="521" t="e">
        <f ca="1">+IF(AND(ISNUMBER(OFFSET('Sanitation Data'!$F$11,0,10*ROW('Sanitation Data'!F176))),'Data Summary'!CX182="Yes"),OFFSET('Sanitation Data'!$F$11,0,10*ROW('Sanitation Data'!F176)),NA())</f>
        <v>#N/A</v>
      </c>
      <c r="AJ182" s="521" t="e">
        <f ca="1">+IF(AND(ISNUMBER(OFFSET('Sanitation Data'!$F$12,0,10*ROW('Sanitation Data'!F176))),'Data Summary'!CY182="Yes"),OFFSET('Sanitation Data'!$F$12,0,10*ROW('Sanitation Data'!F176)),NA())</f>
        <v>#N/A</v>
      </c>
      <c r="AK182" s="521" t="e">
        <f ca="1">+IF(AND(ISNUMBER(OFFSET('Sanitation Data'!$G$4,0,10*ROW('Sanitation Data'!G176))),'Data Summary'!CZ182="Yes"),100-OFFSET('Sanitation Data'!$G$4,0,10*ROW('Sanitation Data'!G176)),NA())</f>
        <v>#N/A</v>
      </c>
      <c r="AL182" s="521" t="e">
        <f ca="1">+IF(AND(ISNUMBER(OFFSET('Sanitation Data'!$G$6,0,10*ROW('Sanitation Data'!G176))),'Data Summary'!DA182="Yes"),OFFSET('Sanitation Data'!$G$6,0,10*ROW('Sanitation Data'!G176)),NA())</f>
        <v>#N/A</v>
      </c>
      <c r="AM182" s="521" t="e">
        <f ca="1">+IF(AND(ISNUMBER(OFFSET('Sanitation Data'!$G$10,0,10*ROW('Sanitation Data'!G176))),'Data Summary'!DB182="Yes"),OFFSET('Sanitation Data'!$G$10,0,10*ROW('Sanitation Data'!G176)),NA())</f>
        <v>#N/A</v>
      </c>
      <c r="AN182" s="521" t="e">
        <f ca="1">+IF(AND(ISNUMBER(OFFSET('Sanitation Data'!$G$11,0,10*ROW('Sanitation Data'!G176))),'Data Summary'!DC182="Yes"),OFFSET('Sanitation Data'!$G$11,0,10*ROW('Sanitation Data'!G176)),NA())</f>
        <v>#N/A</v>
      </c>
      <c r="AO182" s="521" t="e">
        <f ca="1">+IF(AND(ISNUMBER(OFFSET('Sanitation Data'!$G$12,0,10*ROW('Sanitation Data'!G176))),'Data Summary'!DD182="Yes"),OFFSET('Sanitation Data'!$G$12,0,10*ROW('Sanitation Data'!G176)),NA())</f>
        <v>#N/A</v>
      </c>
      <c r="AP182" s="521" t="e">
        <f ca="1">+IF(AND(ISNUMBER(OFFSET('Sanitation Data'!$H$4,0,10*ROW('Sanitation Data'!H176))),'Data Summary'!DE182="Yes"),100-OFFSET('Sanitation Data'!$H$4,0,10*ROW('Sanitation Data'!H176)),NA())</f>
        <v>#N/A</v>
      </c>
      <c r="AQ182" s="521" t="e">
        <f ca="1">+IF(AND(ISNUMBER(OFFSET('Sanitation Data'!$H$6,0,10*ROW('Sanitation Data'!H176))),'Data Summary'!DF182="Yes"),OFFSET('Sanitation Data'!$H$6,0,10*ROW('Sanitation Data'!H176)),NA())</f>
        <v>#N/A</v>
      </c>
      <c r="AR182" s="521" t="e">
        <f ca="1">+IF(AND(ISNUMBER(OFFSET('Sanitation Data'!$H$10,0,10*ROW('Sanitation Data'!H176))),'Data Summary'!DG182="Yes"),OFFSET('Sanitation Data'!$H$10,0,10*ROW('Sanitation Data'!H176)),NA())</f>
        <v>#N/A</v>
      </c>
      <c r="AS182" s="521" t="e">
        <f ca="1">+IF(AND(ISNUMBER(OFFSET('Sanitation Data'!$H$11,0,10*ROW('Sanitation Data'!H176))),'Data Summary'!DH182="Yes"),OFFSET('Sanitation Data'!$H$11,0,10*ROW('Sanitation Data'!H176)),NA())</f>
        <v>#N/A</v>
      </c>
      <c r="AT182" s="521" t="e">
        <f ca="1">+IF(AND(ISNUMBER(OFFSET('Sanitation Data'!$H$12,0,10*ROW('Sanitation Data'!H176))),'Data Summary'!DI182="Yes"),OFFSET('Sanitation Data'!$H$12,0,10*ROW('Sanitation Data'!H176)),NA())</f>
        <v>#N/A</v>
      </c>
      <c r="AU182" s="521" t="e">
        <f ca="1">+IF(AND(ISNUMBER(OFFSET('Sanitation Data'!$I$4,0,10*ROW('Sanitation Data'!I176))),'Data Summary'!DJ182="Yes"),100-OFFSET('Sanitation Data'!$I$4,0,10*ROW('Sanitation Data'!I176)),NA())</f>
        <v>#N/A</v>
      </c>
      <c r="AV182" s="521" t="e">
        <f ca="1">+IF(AND(ISNUMBER(OFFSET('Sanitation Data'!$I$6,0,10*ROW('Sanitation Data'!I176))),'Data Summary'!DK182="Yes"),OFFSET('Sanitation Data'!$I$6,0,10*ROW('Sanitation Data'!I176)),NA())</f>
        <v>#N/A</v>
      </c>
      <c r="AW182" s="521" t="e">
        <f ca="1">+IF(AND(ISNUMBER(OFFSET('Sanitation Data'!$I$10,0,10*ROW('Sanitation Data'!I176))),'Data Summary'!DL182="Yes"),OFFSET('Sanitation Data'!$I$10,0,10*ROW('Sanitation Data'!I176)),NA())</f>
        <v>#N/A</v>
      </c>
      <c r="AX182" s="521" t="e">
        <f ca="1">+IF(AND(ISNUMBER(OFFSET('Sanitation Data'!$I$11,0,10*ROW('Sanitation Data'!I176))),'Data Summary'!DM182="Yes"),OFFSET('Sanitation Data'!$I$11,0,10*ROW('Sanitation Data'!I176)),NA())</f>
        <v>#N/A</v>
      </c>
      <c r="AY182" s="521" t="e">
        <f ca="1">+IF(AND(ISNUMBER(OFFSET('Sanitation Data'!$I$12,0,10*ROW('Sanitation Data'!I176))),'Data Summary'!DN182="Yes"),OFFSET('Sanitation Data'!$I$12,0,10*ROW('Sanitation Data'!I176)),NA())</f>
        <v>#N/A</v>
      </c>
      <c r="AZ182" s="522" t="e">
        <f ca="1">+IF(AND(ISNUMBER(OFFSET('Hygiene Data'!$D$5,0,10*ROW('Hygiene Data'!D176))),'Data Summary'!DO182="Yes"),OFFSET('Hygiene Data'!$D$5,0,10*ROW('Hygiene Data'!D176)),NA())</f>
        <v>#N/A</v>
      </c>
      <c r="BA182" s="522" t="e">
        <f ca="1">+IF(AND(ISNUMBER(OFFSET('Hygiene Data'!$D$7,0,10*ROW('Hygiene Data'!D176))),'Data Summary'!DP182="Yes"),OFFSET('Hygiene Data'!$D$7,0,10*ROW('Hygiene Data'!D176)),NA())</f>
        <v>#N/A</v>
      </c>
      <c r="BB182" s="522" t="e">
        <f ca="1">+IF(AND(ISNUMBER(OFFSET('Hygiene Data'!$D$9,0,10*ROW('Hygiene Data'!D176))),'Data Summary'!DQ182="Yes"),OFFSET('Hygiene Data'!$D$9,0,10*ROW('Hygiene Data'!D176)),NA())</f>
        <v>#N/A</v>
      </c>
      <c r="BC182" s="522" t="e">
        <f ca="1">+IF(AND(ISNUMBER(OFFSET('Hygiene Data'!$E$5,0,10*ROW('Hygiene Data'!E176))),'Data Summary'!DR182="Yes"),OFFSET('Hygiene Data'!$E$5,0,10*ROW('Hygiene Data'!E176)),NA())</f>
        <v>#N/A</v>
      </c>
      <c r="BD182" s="522" t="e">
        <f ca="1">+IF(AND(ISNUMBER(OFFSET('Hygiene Data'!$E$7,0,10*ROW('Hygiene Data'!E176))),'Data Summary'!DS182="Yes"),OFFSET('Hygiene Data'!$E$7,0,10*ROW('Hygiene Data'!E176)),NA())</f>
        <v>#N/A</v>
      </c>
      <c r="BE182" s="522" t="e">
        <f ca="1">+IF(AND(ISNUMBER(OFFSET('Hygiene Data'!$E$9,0,10*ROW('Hygiene Data'!E176))),'Data Summary'!DT182="Yes"),OFFSET('Hygiene Data'!$E$9,0,10*ROW('Hygiene Data'!E176)),NA())</f>
        <v>#N/A</v>
      </c>
      <c r="BF182" s="522" t="e">
        <f ca="1">+IF(AND(ISNUMBER(OFFSET('Hygiene Data'!$F$5,0,10*ROW('Hygiene Data'!F176))),'Data Summary'!DU182="Yes"),OFFSET('Hygiene Data'!$F$5,0,10*ROW('Hygiene Data'!F176)),NA())</f>
        <v>#N/A</v>
      </c>
      <c r="BG182" s="522" t="e">
        <f ca="1">+IF(AND(ISNUMBER(OFFSET('Hygiene Data'!$F$7,0,10*ROW('Hygiene Data'!F176))),'Data Summary'!DV182="Yes"),OFFSET('Hygiene Data'!$F$7,0,10*ROW('Hygiene Data'!F176)),NA())</f>
        <v>#N/A</v>
      </c>
      <c r="BH182" s="522" t="e">
        <f ca="1">+IF(AND(ISNUMBER(OFFSET('Hygiene Data'!$F$9,0,10*ROW('Hygiene Data'!F176))),'Data Summary'!DW182="Yes"),OFFSET('Hygiene Data'!$F$9,0,10*ROW('Hygiene Data'!F176)),NA())</f>
        <v>#N/A</v>
      </c>
      <c r="BI182" s="522" t="e">
        <f ca="1">+IF(AND(ISNUMBER(OFFSET('Hygiene Data'!$G$5,0,10*ROW('Hygiene Data'!G176))),'Data Summary'!DX182="Yes"),OFFSET('Hygiene Data'!$G$5,0,10*ROW('Hygiene Data'!G176)),NA())</f>
        <v>#N/A</v>
      </c>
      <c r="BJ182" s="522" t="e">
        <f ca="1">+IF(AND(ISNUMBER(OFFSET('Hygiene Data'!$G$7,0,10*ROW('Hygiene Data'!G176))),'Data Summary'!DY182="Yes"),OFFSET('Hygiene Data'!$G$7,0,10*ROW('Hygiene Data'!G176)),NA())</f>
        <v>#N/A</v>
      </c>
      <c r="BK182" s="522" t="e">
        <f ca="1">+IF(AND(ISNUMBER(OFFSET('Hygiene Data'!$G$9,0,10*ROW('Hygiene Data'!G176))),'Data Summary'!DZ182="Yes"),OFFSET('Hygiene Data'!$G$9,0,10*ROW('Hygiene Data'!G176)),NA())</f>
        <v>#N/A</v>
      </c>
      <c r="BL182" s="522" t="e">
        <f ca="1">+IF(AND(ISNUMBER(OFFSET('Hygiene Data'!$H$5,0,10*ROW('Hygiene Data'!H176))),'Data Summary'!EA182="Yes"),OFFSET('Hygiene Data'!$H$5,0,10*ROW('Hygiene Data'!H176)),NA())</f>
        <v>#N/A</v>
      </c>
      <c r="BM182" s="522" t="e">
        <f ca="1">+IF(AND(ISNUMBER(OFFSET('Hygiene Data'!$H$7,0,10*ROW('Hygiene Data'!H176))),'Data Summary'!EB182="Yes"),OFFSET('Hygiene Data'!$H$7,0,10*ROW('Hygiene Data'!H176)),NA())</f>
        <v>#N/A</v>
      </c>
      <c r="BN182" s="522" t="e">
        <f ca="1">+IF(AND(ISNUMBER(OFFSET('Hygiene Data'!$H$9,0,10*ROW('Hygiene Data'!H176))),'Data Summary'!EC182="Yes"),OFFSET('Hygiene Data'!$H$9,0,10*ROW('Hygiene Data'!H176)),NA())</f>
        <v>#N/A</v>
      </c>
      <c r="BO182" s="522" t="e">
        <f ca="1">+IF(AND(ISNUMBER(OFFSET('Hygiene Data'!$I$5,0,10*ROW('Hygiene Data'!I176))),'Data Summary'!ED182="Yes"),OFFSET('Hygiene Data'!$I$5,0,10*ROW('Hygiene Data'!I176)),NA())</f>
        <v>#N/A</v>
      </c>
      <c r="BP182" s="522" t="e">
        <f ca="1">+IF(AND(ISNUMBER(OFFSET('Hygiene Data'!$I$7,0,10*ROW('Hygiene Data'!I176))),'Data Summary'!EE182="Yes"),OFFSET('Hygiene Data'!$I$7,0,10*ROW('Hygiene Data'!I176)),NA())</f>
        <v>#N/A</v>
      </c>
      <c r="BQ182" s="522" t="e">
        <f ca="1">+IF(AND(ISNUMBER(OFFSET('Hygiene Data'!$I$9,0,10*ROW('Hygiene Data'!I176))),'Data Summary'!EF182="Yes"),OFFSET('Hygiene Data'!$I$9,0,10*ROW('Hygiene Data'!I176)),NA())</f>
        <v>#N/A</v>
      </c>
    </row>
    <row r="183" spans="1:69" x14ac:dyDescent="0.25">
      <c r="A183" s="518" t="e">
        <f ca="1">+RIGHT('Data Summary'!A183,LEN('Data Summary'!A183)-9)</f>
        <v>#VALUE!</v>
      </c>
      <c r="B183" s="492" t="str">
        <f ca="1">+IF(ISTEXT('Data Summary'!B183),'Data Summary'!B183,"")</f>
        <v/>
      </c>
      <c r="C183" s="519" t="e">
        <f ca="1">+VALUE('Data Summary'!C183)</f>
        <v>#VALUE!</v>
      </c>
      <c r="D183" s="520" t="e">
        <f ca="1">+IF(AND(ISNUMBER(OFFSET('Water Data'!$D$4,0,10*ROW('Water Data'!D177))),'Data Summary'!BS183="Yes"),100-OFFSET('Water Data'!$D$4,0,10*ROW('Water Data'!D177)),NA())</f>
        <v>#N/A</v>
      </c>
      <c r="E183" s="520" t="e">
        <f ca="1">+IF(AND(ISNUMBER(OFFSET('Water Data'!$D$6,0,10*ROW('Water Data'!D177))),'Data Summary'!BT183="Yes"),OFFSET('Water Data'!$D$6,0,10*ROW('Water Data'!D177)),NA())</f>
        <v>#N/A</v>
      </c>
      <c r="F183" s="520" t="e">
        <f ca="1">+IF(AND(ISNUMBER(OFFSET('Water Data'!$D$9,0,10*ROW('Water Data'!D177))),'Data Summary'!BU183="Yes"),OFFSET('Water Data'!$D$9,0,10*ROW('Water Data'!D177)),NA())</f>
        <v>#N/A</v>
      </c>
      <c r="G183" s="520" t="e">
        <f ca="1">+IF(AND(ISNUMBER(OFFSET('Water Data'!$E$4,0,10*ROW('Water Data'!E177))),'Data Summary'!BV183="Yes"),100-OFFSET('Water Data'!$E$4,0,10*ROW('Water Data'!E177)),NA())</f>
        <v>#N/A</v>
      </c>
      <c r="H183" s="520" t="e">
        <f ca="1">+IF(AND(ISNUMBER(OFFSET('Water Data'!$E$6,0,10*ROW('Water Data'!E177))),'Data Summary'!BW183="Yes"),OFFSET('Water Data'!$E$6,0,10*ROW('Water Data'!E177)),NA())</f>
        <v>#N/A</v>
      </c>
      <c r="I183" s="520" t="e">
        <f ca="1">+IF(AND(ISNUMBER(OFFSET('Water Data'!$E$9,0,10*ROW('Water Data'!E177))),'Data Summary'!BX183="Yes"),OFFSET('Water Data'!$E$9,0,10*ROW('Water Data'!E177)),NA())</f>
        <v>#N/A</v>
      </c>
      <c r="J183" s="520" t="e">
        <f ca="1">+IF(AND(ISNUMBER(OFFSET('Water Data'!$F$4,0,10*ROW('Water Data'!F177))),'Data Summary'!BY183="Yes"),100-OFFSET('Water Data'!$F$4,0,10*ROW('Water Data'!F177)),NA())</f>
        <v>#N/A</v>
      </c>
      <c r="K183" s="520" t="e">
        <f ca="1">+IF(AND(ISNUMBER(OFFSET('Water Data'!$F$6,0,10*ROW('Water Data'!F177))),'Data Summary'!BZ183="Yes"),OFFSET('Water Data'!$F$6,0,10*ROW('Water Data'!F177)),NA())</f>
        <v>#N/A</v>
      </c>
      <c r="L183" s="520" t="e">
        <f ca="1">+IF(AND(ISNUMBER(OFFSET('Water Data'!$F$9,0,10*ROW('Water Data'!F177))),'Data Summary'!CA183="Yes"),OFFSET('Water Data'!$F$9,0,10*ROW('Water Data'!F177)),NA())</f>
        <v>#N/A</v>
      </c>
      <c r="M183" s="520" t="e">
        <f ca="1">+IF(AND(ISNUMBER(OFFSET('Water Data'!$G$4,0,10*ROW('Water Data'!G177))),'Data Summary'!CB183="Yes"),100-OFFSET('Water Data'!$G$4,0,10*ROW('Water Data'!G177)),NA())</f>
        <v>#N/A</v>
      </c>
      <c r="N183" s="520" t="e">
        <f ca="1">+IF(AND(ISNUMBER(OFFSET('Water Data'!$G$6,0,10*ROW('Water Data'!G177))),'Data Summary'!CC183="Yes"),OFFSET('Water Data'!$G$6,0,10*ROW('Water Data'!G177)),NA())</f>
        <v>#N/A</v>
      </c>
      <c r="O183" s="520" t="e">
        <f ca="1">+IF(AND(ISNUMBER(OFFSET('Water Data'!$G$9,0,10*ROW('Water Data'!G177))),'Data Summary'!CD183="Yes"),OFFSET('Water Data'!$G$9,0,10*ROW('Water Data'!G177)),NA())</f>
        <v>#N/A</v>
      </c>
      <c r="P183" s="520" t="e">
        <f ca="1">+IF(AND(ISNUMBER(OFFSET('Water Data'!$H$4,0,10*ROW('Water Data'!H177))),'Data Summary'!CE183="Yes"),100-OFFSET('Water Data'!$H$4,0,10*ROW('Water Data'!H177)),NA())</f>
        <v>#N/A</v>
      </c>
      <c r="Q183" s="520" t="e">
        <f ca="1">+IF(AND(ISNUMBER(OFFSET('Water Data'!$H$6,0,10*ROW('Water Data'!H177))),'Data Summary'!CF183="Yes"),OFFSET('Water Data'!$H$6,0,10*ROW('Water Data'!H177)),NA())</f>
        <v>#N/A</v>
      </c>
      <c r="R183" s="520" t="e">
        <f ca="1">+IF(AND(ISNUMBER(OFFSET('Water Data'!$H$9,0,10*ROW('Water Data'!H177))),'Data Summary'!CG183="Yes"),OFFSET('Water Data'!$H$9,0,10*ROW('Water Data'!H177)),NA())</f>
        <v>#N/A</v>
      </c>
      <c r="S183" s="520" t="e">
        <f ca="1">+IF(AND(ISNUMBER(OFFSET('Water Data'!$I$4,0,10*ROW('Water Data'!I177))),'Data Summary'!CH183="Yes"),100-OFFSET('Water Data'!$I$4,0,10*ROW('Water Data'!I177)),NA())</f>
        <v>#N/A</v>
      </c>
      <c r="T183" s="520" t="e">
        <f ca="1">+IF(AND(ISNUMBER(OFFSET('Water Data'!$I$6,0,10*ROW('Water Data'!I177))),'Data Summary'!CI183="Yes"),OFFSET('Water Data'!$I$6,0,10*ROW('Water Data'!I177)),NA())</f>
        <v>#N/A</v>
      </c>
      <c r="U183" s="520" t="e">
        <f ca="1">+IF(AND(ISNUMBER(OFFSET('Water Data'!$I$9,0,10*ROW('Water Data'!I177))),'Data Summary'!CJ183="Yes"),OFFSET('Water Data'!$I$9,0,10*ROW('Water Data'!I177)),NA())</f>
        <v>#N/A</v>
      </c>
      <c r="V183" s="521" t="e">
        <f ca="1">+IF(AND(ISNUMBER(OFFSET('Sanitation Data'!$D$4,0,10*ROW('Sanitation Data'!D177))),'Data Summary'!CK183="Yes"),100-OFFSET('Sanitation Data'!$D$4,0,10*ROW('Sanitation Data'!D177)),NA())</f>
        <v>#N/A</v>
      </c>
      <c r="W183" s="521" t="e">
        <f ca="1">+IF(AND(ISNUMBER(OFFSET('Sanitation Data'!$D$6,0,10*ROW('Sanitation Data'!D177))),'Data Summary'!CL183="Yes"),OFFSET('Sanitation Data'!$D$6,0,10*ROW('Sanitation Data'!D177)),NA())</f>
        <v>#N/A</v>
      </c>
      <c r="X183" s="521" t="e">
        <f ca="1">+IF(AND(ISNUMBER(OFFSET('Sanitation Data'!$D$10,0,10*ROW('Sanitation Data'!D177))),'Data Summary'!CM183="Yes"),OFFSET('Sanitation Data'!$D$10,0,10*ROW('Sanitation Data'!D177)),NA())</f>
        <v>#N/A</v>
      </c>
      <c r="Y183" s="521" t="e">
        <f ca="1">+IF(AND(ISNUMBER(OFFSET('Sanitation Data'!$D$11,0,10*ROW('Sanitation Data'!D177))),'Data Summary'!CN183="Yes"),OFFSET('Sanitation Data'!$D$11,0,10*ROW('Sanitation Data'!D177)),NA())</f>
        <v>#N/A</v>
      </c>
      <c r="Z183" s="521" t="e">
        <f ca="1">+IF(AND(ISNUMBER(OFFSET('Sanitation Data'!$D$12,0,10*ROW('Sanitation Data'!D177))),'Data Summary'!CO183="Yes"),OFFSET('Sanitation Data'!$D$12,0,10*ROW('Sanitation Data'!D177)),NA())</f>
        <v>#N/A</v>
      </c>
      <c r="AA183" s="521" t="e">
        <f ca="1">+IF(AND(ISNUMBER(OFFSET('Sanitation Data'!$E$4,0,10*ROW('Sanitation Data'!E177))),'Data Summary'!CP183="Yes"),100-OFFSET('Sanitation Data'!$E$4,0,10*ROW('Sanitation Data'!E177)),NA())</f>
        <v>#N/A</v>
      </c>
      <c r="AB183" s="521" t="e">
        <f ca="1">+IF(AND(ISNUMBER(OFFSET('Sanitation Data'!$E$6,0,10*ROW('Sanitation Data'!E177))),'Data Summary'!CQ183="Yes"),OFFSET('Sanitation Data'!$E$6,0,10*ROW('Sanitation Data'!E177)),NA())</f>
        <v>#N/A</v>
      </c>
      <c r="AC183" s="521" t="e">
        <f ca="1">+IF(AND(ISNUMBER(OFFSET('Sanitation Data'!$E$10,0,10*ROW('Sanitation Data'!E177))),'Data Summary'!CR183="Yes"),OFFSET('Sanitation Data'!$E$10,0,10*ROW('Sanitation Data'!E177)),NA())</f>
        <v>#N/A</v>
      </c>
      <c r="AD183" s="521" t="e">
        <f ca="1">+IF(AND(ISNUMBER(OFFSET('Sanitation Data'!$E$11,0,10*ROW('Sanitation Data'!E177))),'Data Summary'!CS183="Yes"),OFFSET('Sanitation Data'!$E$11,0,10*ROW('Sanitation Data'!E177)),NA())</f>
        <v>#N/A</v>
      </c>
      <c r="AE183" s="521" t="e">
        <f ca="1">+IF(AND(ISNUMBER(OFFSET('Sanitation Data'!$E$12,0,10*ROW('Sanitation Data'!E177))),'Data Summary'!CT183="Yes"),OFFSET('Sanitation Data'!$E$12,0,10*ROW('Sanitation Data'!E177)),NA())</f>
        <v>#N/A</v>
      </c>
      <c r="AF183" s="521" t="e">
        <f ca="1">+IF(AND(ISNUMBER(OFFSET('Sanitation Data'!$F$4,0,10*ROW('Sanitation Data'!F177))),'Data Summary'!CU183="Yes"),100-OFFSET('Sanitation Data'!$F$4,0,10*ROW('Sanitation Data'!F177)),NA())</f>
        <v>#N/A</v>
      </c>
      <c r="AG183" s="521" t="e">
        <f ca="1">+IF(AND(ISNUMBER(OFFSET('Sanitation Data'!$F$6,0,10*ROW('Sanitation Data'!F177))),'Data Summary'!CV183="Yes"),OFFSET('Sanitation Data'!$F$6,0,10*ROW('Sanitation Data'!F177)),NA())</f>
        <v>#N/A</v>
      </c>
      <c r="AH183" s="521" t="e">
        <f ca="1">+IF(AND(ISNUMBER(OFFSET('Sanitation Data'!$F$10,0,10*ROW('Sanitation Data'!F177))),'Data Summary'!CW183="Yes"),OFFSET('Sanitation Data'!$F$10,0,10*ROW('Sanitation Data'!F177)),NA())</f>
        <v>#N/A</v>
      </c>
      <c r="AI183" s="521" t="e">
        <f ca="1">+IF(AND(ISNUMBER(OFFSET('Sanitation Data'!$F$11,0,10*ROW('Sanitation Data'!F177))),'Data Summary'!CX183="Yes"),OFFSET('Sanitation Data'!$F$11,0,10*ROW('Sanitation Data'!F177)),NA())</f>
        <v>#N/A</v>
      </c>
      <c r="AJ183" s="521" t="e">
        <f ca="1">+IF(AND(ISNUMBER(OFFSET('Sanitation Data'!$F$12,0,10*ROW('Sanitation Data'!F177))),'Data Summary'!CY183="Yes"),OFFSET('Sanitation Data'!$F$12,0,10*ROW('Sanitation Data'!F177)),NA())</f>
        <v>#N/A</v>
      </c>
      <c r="AK183" s="521" t="e">
        <f ca="1">+IF(AND(ISNUMBER(OFFSET('Sanitation Data'!$G$4,0,10*ROW('Sanitation Data'!G177))),'Data Summary'!CZ183="Yes"),100-OFFSET('Sanitation Data'!$G$4,0,10*ROW('Sanitation Data'!G177)),NA())</f>
        <v>#N/A</v>
      </c>
      <c r="AL183" s="521" t="e">
        <f ca="1">+IF(AND(ISNUMBER(OFFSET('Sanitation Data'!$G$6,0,10*ROW('Sanitation Data'!G177))),'Data Summary'!DA183="Yes"),OFFSET('Sanitation Data'!$G$6,0,10*ROW('Sanitation Data'!G177)),NA())</f>
        <v>#N/A</v>
      </c>
      <c r="AM183" s="521" t="e">
        <f ca="1">+IF(AND(ISNUMBER(OFFSET('Sanitation Data'!$G$10,0,10*ROW('Sanitation Data'!G177))),'Data Summary'!DB183="Yes"),OFFSET('Sanitation Data'!$G$10,0,10*ROW('Sanitation Data'!G177)),NA())</f>
        <v>#N/A</v>
      </c>
      <c r="AN183" s="521" t="e">
        <f ca="1">+IF(AND(ISNUMBER(OFFSET('Sanitation Data'!$G$11,0,10*ROW('Sanitation Data'!G177))),'Data Summary'!DC183="Yes"),OFFSET('Sanitation Data'!$G$11,0,10*ROW('Sanitation Data'!G177)),NA())</f>
        <v>#N/A</v>
      </c>
      <c r="AO183" s="521" t="e">
        <f ca="1">+IF(AND(ISNUMBER(OFFSET('Sanitation Data'!$G$12,0,10*ROW('Sanitation Data'!G177))),'Data Summary'!DD183="Yes"),OFFSET('Sanitation Data'!$G$12,0,10*ROW('Sanitation Data'!G177)),NA())</f>
        <v>#N/A</v>
      </c>
      <c r="AP183" s="521" t="e">
        <f ca="1">+IF(AND(ISNUMBER(OFFSET('Sanitation Data'!$H$4,0,10*ROW('Sanitation Data'!H177))),'Data Summary'!DE183="Yes"),100-OFFSET('Sanitation Data'!$H$4,0,10*ROW('Sanitation Data'!H177)),NA())</f>
        <v>#N/A</v>
      </c>
      <c r="AQ183" s="521" t="e">
        <f ca="1">+IF(AND(ISNUMBER(OFFSET('Sanitation Data'!$H$6,0,10*ROW('Sanitation Data'!H177))),'Data Summary'!DF183="Yes"),OFFSET('Sanitation Data'!$H$6,0,10*ROW('Sanitation Data'!H177)),NA())</f>
        <v>#N/A</v>
      </c>
      <c r="AR183" s="521" t="e">
        <f ca="1">+IF(AND(ISNUMBER(OFFSET('Sanitation Data'!$H$10,0,10*ROW('Sanitation Data'!H177))),'Data Summary'!DG183="Yes"),OFFSET('Sanitation Data'!$H$10,0,10*ROW('Sanitation Data'!H177)),NA())</f>
        <v>#N/A</v>
      </c>
      <c r="AS183" s="521" t="e">
        <f ca="1">+IF(AND(ISNUMBER(OFFSET('Sanitation Data'!$H$11,0,10*ROW('Sanitation Data'!H177))),'Data Summary'!DH183="Yes"),OFFSET('Sanitation Data'!$H$11,0,10*ROW('Sanitation Data'!H177)),NA())</f>
        <v>#N/A</v>
      </c>
      <c r="AT183" s="521" t="e">
        <f ca="1">+IF(AND(ISNUMBER(OFFSET('Sanitation Data'!$H$12,0,10*ROW('Sanitation Data'!H177))),'Data Summary'!DI183="Yes"),OFFSET('Sanitation Data'!$H$12,0,10*ROW('Sanitation Data'!H177)),NA())</f>
        <v>#N/A</v>
      </c>
      <c r="AU183" s="521" t="e">
        <f ca="1">+IF(AND(ISNUMBER(OFFSET('Sanitation Data'!$I$4,0,10*ROW('Sanitation Data'!I177))),'Data Summary'!DJ183="Yes"),100-OFFSET('Sanitation Data'!$I$4,0,10*ROW('Sanitation Data'!I177)),NA())</f>
        <v>#N/A</v>
      </c>
      <c r="AV183" s="521" t="e">
        <f ca="1">+IF(AND(ISNUMBER(OFFSET('Sanitation Data'!$I$6,0,10*ROW('Sanitation Data'!I177))),'Data Summary'!DK183="Yes"),OFFSET('Sanitation Data'!$I$6,0,10*ROW('Sanitation Data'!I177)),NA())</f>
        <v>#N/A</v>
      </c>
      <c r="AW183" s="521" t="e">
        <f ca="1">+IF(AND(ISNUMBER(OFFSET('Sanitation Data'!$I$10,0,10*ROW('Sanitation Data'!I177))),'Data Summary'!DL183="Yes"),OFFSET('Sanitation Data'!$I$10,0,10*ROW('Sanitation Data'!I177)),NA())</f>
        <v>#N/A</v>
      </c>
      <c r="AX183" s="521" t="e">
        <f ca="1">+IF(AND(ISNUMBER(OFFSET('Sanitation Data'!$I$11,0,10*ROW('Sanitation Data'!I177))),'Data Summary'!DM183="Yes"),OFFSET('Sanitation Data'!$I$11,0,10*ROW('Sanitation Data'!I177)),NA())</f>
        <v>#N/A</v>
      </c>
      <c r="AY183" s="521" t="e">
        <f ca="1">+IF(AND(ISNUMBER(OFFSET('Sanitation Data'!$I$12,0,10*ROW('Sanitation Data'!I177))),'Data Summary'!DN183="Yes"),OFFSET('Sanitation Data'!$I$12,0,10*ROW('Sanitation Data'!I177)),NA())</f>
        <v>#N/A</v>
      </c>
      <c r="AZ183" s="522" t="e">
        <f ca="1">+IF(AND(ISNUMBER(OFFSET('Hygiene Data'!$D$5,0,10*ROW('Hygiene Data'!D177))),'Data Summary'!DO183="Yes"),OFFSET('Hygiene Data'!$D$5,0,10*ROW('Hygiene Data'!D177)),NA())</f>
        <v>#N/A</v>
      </c>
      <c r="BA183" s="522" t="e">
        <f ca="1">+IF(AND(ISNUMBER(OFFSET('Hygiene Data'!$D$7,0,10*ROW('Hygiene Data'!D177))),'Data Summary'!DP183="Yes"),OFFSET('Hygiene Data'!$D$7,0,10*ROW('Hygiene Data'!D177)),NA())</f>
        <v>#N/A</v>
      </c>
      <c r="BB183" s="522" t="e">
        <f ca="1">+IF(AND(ISNUMBER(OFFSET('Hygiene Data'!$D$9,0,10*ROW('Hygiene Data'!D177))),'Data Summary'!DQ183="Yes"),OFFSET('Hygiene Data'!$D$9,0,10*ROW('Hygiene Data'!D177)),NA())</f>
        <v>#N/A</v>
      </c>
      <c r="BC183" s="522" t="e">
        <f ca="1">+IF(AND(ISNUMBER(OFFSET('Hygiene Data'!$E$5,0,10*ROW('Hygiene Data'!E177))),'Data Summary'!DR183="Yes"),OFFSET('Hygiene Data'!$E$5,0,10*ROW('Hygiene Data'!E177)),NA())</f>
        <v>#N/A</v>
      </c>
      <c r="BD183" s="522" t="e">
        <f ca="1">+IF(AND(ISNUMBER(OFFSET('Hygiene Data'!$E$7,0,10*ROW('Hygiene Data'!E177))),'Data Summary'!DS183="Yes"),OFFSET('Hygiene Data'!$E$7,0,10*ROW('Hygiene Data'!E177)),NA())</f>
        <v>#N/A</v>
      </c>
      <c r="BE183" s="522" t="e">
        <f ca="1">+IF(AND(ISNUMBER(OFFSET('Hygiene Data'!$E$9,0,10*ROW('Hygiene Data'!E177))),'Data Summary'!DT183="Yes"),OFFSET('Hygiene Data'!$E$9,0,10*ROW('Hygiene Data'!E177)),NA())</f>
        <v>#N/A</v>
      </c>
      <c r="BF183" s="522" t="e">
        <f ca="1">+IF(AND(ISNUMBER(OFFSET('Hygiene Data'!$F$5,0,10*ROW('Hygiene Data'!F177))),'Data Summary'!DU183="Yes"),OFFSET('Hygiene Data'!$F$5,0,10*ROW('Hygiene Data'!F177)),NA())</f>
        <v>#N/A</v>
      </c>
      <c r="BG183" s="522" t="e">
        <f ca="1">+IF(AND(ISNUMBER(OFFSET('Hygiene Data'!$F$7,0,10*ROW('Hygiene Data'!F177))),'Data Summary'!DV183="Yes"),OFFSET('Hygiene Data'!$F$7,0,10*ROW('Hygiene Data'!F177)),NA())</f>
        <v>#N/A</v>
      </c>
      <c r="BH183" s="522" t="e">
        <f ca="1">+IF(AND(ISNUMBER(OFFSET('Hygiene Data'!$F$9,0,10*ROW('Hygiene Data'!F177))),'Data Summary'!DW183="Yes"),OFFSET('Hygiene Data'!$F$9,0,10*ROW('Hygiene Data'!F177)),NA())</f>
        <v>#N/A</v>
      </c>
      <c r="BI183" s="522" t="e">
        <f ca="1">+IF(AND(ISNUMBER(OFFSET('Hygiene Data'!$G$5,0,10*ROW('Hygiene Data'!G177))),'Data Summary'!DX183="Yes"),OFFSET('Hygiene Data'!$G$5,0,10*ROW('Hygiene Data'!G177)),NA())</f>
        <v>#N/A</v>
      </c>
      <c r="BJ183" s="522" t="e">
        <f ca="1">+IF(AND(ISNUMBER(OFFSET('Hygiene Data'!$G$7,0,10*ROW('Hygiene Data'!G177))),'Data Summary'!DY183="Yes"),OFFSET('Hygiene Data'!$G$7,0,10*ROW('Hygiene Data'!G177)),NA())</f>
        <v>#N/A</v>
      </c>
      <c r="BK183" s="522" t="e">
        <f ca="1">+IF(AND(ISNUMBER(OFFSET('Hygiene Data'!$G$9,0,10*ROW('Hygiene Data'!G177))),'Data Summary'!DZ183="Yes"),OFFSET('Hygiene Data'!$G$9,0,10*ROW('Hygiene Data'!G177)),NA())</f>
        <v>#N/A</v>
      </c>
      <c r="BL183" s="522" t="e">
        <f ca="1">+IF(AND(ISNUMBER(OFFSET('Hygiene Data'!$H$5,0,10*ROW('Hygiene Data'!H177))),'Data Summary'!EA183="Yes"),OFFSET('Hygiene Data'!$H$5,0,10*ROW('Hygiene Data'!H177)),NA())</f>
        <v>#N/A</v>
      </c>
      <c r="BM183" s="522" t="e">
        <f ca="1">+IF(AND(ISNUMBER(OFFSET('Hygiene Data'!$H$7,0,10*ROW('Hygiene Data'!H177))),'Data Summary'!EB183="Yes"),OFFSET('Hygiene Data'!$H$7,0,10*ROW('Hygiene Data'!H177)),NA())</f>
        <v>#N/A</v>
      </c>
      <c r="BN183" s="522" t="e">
        <f ca="1">+IF(AND(ISNUMBER(OFFSET('Hygiene Data'!$H$9,0,10*ROW('Hygiene Data'!H177))),'Data Summary'!EC183="Yes"),OFFSET('Hygiene Data'!$H$9,0,10*ROW('Hygiene Data'!H177)),NA())</f>
        <v>#N/A</v>
      </c>
      <c r="BO183" s="522" t="e">
        <f ca="1">+IF(AND(ISNUMBER(OFFSET('Hygiene Data'!$I$5,0,10*ROW('Hygiene Data'!I177))),'Data Summary'!ED183="Yes"),OFFSET('Hygiene Data'!$I$5,0,10*ROW('Hygiene Data'!I177)),NA())</f>
        <v>#N/A</v>
      </c>
      <c r="BP183" s="522" t="e">
        <f ca="1">+IF(AND(ISNUMBER(OFFSET('Hygiene Data'!$I$7,0,10*ROW('Hygiene Data'!I177))),'Data Summary'!EE183="Yes"),OFFSET('Hygiene Data'!$I$7,0,10*ROW('Hygiene Data'!I177)),NA())</f>
        <v>#N/A</v>
      </c>
      <c r="BQ183" s="522" t="e">
        <f ca="1">+IF(AND(ISNUMBER(OFFSET('Hygiene Data'!$I$9,0,10*ROW('Hygiene Data'!I177))),'Data Summary'!EF183="Yes"),OFFSET('Hygiene Data'!$I$9,0,10*ROW('Hygiene Data'!I177)),NA())</f>
        <v>#N/A</v>
      </c>
    </row>
    <row r="184" spans="1:69" x14ac:dyDescent="0.25">
      <c r="A184" s="518" t="e">
        <f ca="1">+RIGHT('Data Summary'!A184,LEN('Data Summary'!A184)-9)</f>
        <v>#VALUE!</v>
      </c>
      <c r="B184" s="492" t="str">
        <f ca="1">+IF(ISTEXT('Data Summary'!B184),'Data Summary'!B184,"")</f>
        <v/>
      </c>
      <c r="C184" s="519" t="e">
        <f ca="1">+VALUE('Data Summary'!C184)</f>
        <v>#VALUE!</v>
      </c>
      <c r="D184" s="520" t="e">
        <f ca="1">+IF(AND(ISNUMBER(OFFSET('Water Data'!$D$4,0,10*ROW('Water Data'!D178))),'Data Summary'!BS184="Yes"),100-OFFSET('Water Data'!$D$4,0,10*ROW('Water Data'!D178)),NA())</f>
        <v>#N/A</v>
      </c>
      <c r="E184" s="520" t="e">
        <f ca="1">+IF(AND(ISNUMBER(OFFSET('Water Data'!$D$6,0,10*ROW('Water Data'!D178))),'Data Summary'!BT184="Yes"),OFFSET('Water Data'!$D$6,0,10*ROW('Water Data'!D178)),NA())</f>
        <v>#N/A</v>
      </c>
      <c r="F184" s="520" t="e">
        <f ca="1">+IF(AND(ISNUMBER(OFFSET('Water Data'!$D$9,0,10*ROW('Water Data'!D178))),'Data Summary'!BU184="Yes"),OFFSET('Water Data'!$D$9,0,10*ROW('Water Data'!D178)),NA())</f>
        <v>#N/A</v>
      </c>
      <c r="G184" s="520" t="e">
        <f ca="1">+IF(AND(ISNUMBER(OFFSET('Water Data'!$E$4,0,10*ROW('Water Data'!E178))),'Data Summary'!BV184="Yes"),100-OFFSET('Water Data'!$E$4,0,10*ROW('Water Data'!E178)),NA())</f>
        <v>#N/A</v>
      </c>
      <c r="H184" s="520" t="e">
        <f ca="1">+IF(AND(ISNUMBER(OFFSET('Water Data'!$E$6,0,10*ROW('Water Data'!E178))),'Data Summary'!BW184="Yes"),OFFSET('Water Data'!$E$6,0,10*ROW('Water Data'!E178)),NA())</f>
        <v>#N/A</v>
      </c>
      <c r="I184" s="520" t="e">
        <f ca="1">+IF(AND(ISNUMBER(OFFSET('Water Data'!$E$9,0,10*ROW('Water Data'!E178))),'Data Summary'!BX184="Yes"),OFFSET('Water Data'!$E$9,0,10*ROW('Water Data'!E178)),NA())</f>
        <v>#N/A</v>
      </c>
      <c r="J184" s="520" t="e">
        <f ca="1">+IF(AND(ISNUMBER(OFFSET('Water Data'!$F$4,0,10*ROW('Water Data'!F178))),'Data Summary'!BY184="Yes"),100-OFFSET('Water Data'!$F$4,0,10*ROW('Water Data'!F178)),NA())</f>
        <v>#N/A</v>
      </c>
      <c r="K184" s="520" t="e">
        <f ca="1">+IF(AND(ISNUMBER(OFFSET('Water Data'!$F$6,0,10*ROW('Water Data'!F178))),'Data Summary'!BZ184="Yes"),OFFSET('Water Data'!$F$6,0,10*ROW('Water Data'!F178)),NA())</f>
        <v>#N/A</v>
      </c>
      <c r="L184" s="520" t="e">
        <f ca="1">+IF(AND(ISNUMBER(OFFSET('Water Data'!$F$9,0,10*ROW('Water Data'!F178))),'Data Summary'!CA184="Yes"),OFFSET('Water Data'!$F$9,0,10*ROW('Water Data'!F178)),NA())</f>
        <v>#N/A</v>
      </c>
      <c r="M184" s="520" t="e">
        <f ca="1">+IF(AND(ISNUMBER(OFFSET('Water Data'!$G$4,0,10*ROW('Water Data'!G178))),'Data Summary'!CB184="Yes"),100-OFFSET('Water Data'!$G$4,0,10*ROW('Water Data'!G178)),NA())</f>
        <v>#N/A</v>
      </c>
      <c r="N184" s="520" t="e">
        <f ca="1">+IF(AND(ISNUMBER(OFFSET('Water Data'!$G$6,0,10*ROW('Water Data'!G178))),'Data Summary'!CC184="Yes"),OFFSET('Water Data'!$G$6,0,10*ROW('Water Data'!G178)),NA())</f>
        <v>#N/A</v>
      </c>
      <c r="O184" s="520" t="e">
        <f ca="1">+IF(AND(ISNUMBER(OFFSET('Water Data'!$G$9,0,10*ROW('Water Data'!G178))),'Data Summary'!CD184="Yes"),OFFSET('Water Data'!$G$9,0,10*ROW('Water Data'!G178)),NA())</f>
        <v>#N/A</v>
      </c>
      <c r="P184" s="520" t="e">
        <f ca="1">+IF(AND(ISNUMBER(OFFSET('Water Data'!$H$4,0,10*ROW('Water Data'!H178))),'Data Summary'!CE184="Yes"),100-OFFSET('Water Data'!$H$4,0,10*ROW('Water Data'!H178)),NA())</f>
        <v>#N/A</v>
      </c>
      <c r="Q184" s="520" t="e">
        <f ca="1">+IF(AND(ISNUMBER(OFFSET('Water Data'!$H$6,0,10*ROW('Water Data'!H178))),'Data Summary'!CF184="Yes"),OFFSET('Water Data'!$H$6,0,10*ROW('Water Data'!H178)),NA())</f>
        <v>#N/A</v>
      </c>
      <c r="R184" s="520" t="e">
        <f ca="1">+IF(AND(ISNUMBER(OFFSET('Water Data'!$H$9,0,10*ROW('Water Data'!H178))),'Data Summary'!CG184="Yes"),OFFSET('Water Data'!$H$9,0,10*ROW('Water Data'!H178)),NA())</f>
        <v>#N/A</v>
      </c>
      <c r="S184" s="520" t="e">
        <f ca="1">+IF(AND(ISNUMBER(OFFSET('Water Data'!$I$4,0,10*ROW('Water Data'!I178))),'Data Summary'!CH184="Yes"),100-OFFSET('Water Data'!$I$4,0,10*ROW('Water Data'!I178)),NA())</f>
        <v>#N/A</v>
      </c>
      <c r="T184" s="520" t="e">
        <f ca="1">+IF(AND(ISNUMBER(OFFSET('Water Data'!$I$6,0,10*ROW('Water Data'!I178))),'Data Summary'!CI184="Yes"),OFFSET('Water Data'!$I$6,0,10*ROW('Water Data'!I178)),NA())</f>
        <v>#N/A</v>
      </c>
      <c r="U184" s="520" t="e">
        <f ca="1">+IF(AND(ISNUMBER(OFFSET('Water Data'!$I$9,0,10*ROW('Water Data'!I178))),'Data Summary'!CJ184="Yes"),OFFSET('Water Data'!$I$9,0,10*ROW('Water Data'!I178)),NA())</f>
        <v>#N/A</v>
      </c>
      <c r="V184" s="521" t="e">
        <f ca="1">+IF(AND(ISNUMBER(OFFSET('Sanitation Data'!$D$4,0,10*ROW('Sanitation Data'!D178))),'Data Summary'!CK184="Yes"),100-OFFSET('Sanitation Data'!$D$4,0,10*ROW('Sanitation Data'!D178)),NA())</f>
        <v>#N/A</v>
      </c>
      <c r="W184" s="521" t="e">
        <f ca="1">+IF(AND(ISNUMBER(OFFSET('Sanitation Data'!$D$6,0,10*ROW('Sanitation Data'!D178))),'Data Summary'!CL184="Yes"),OFFSET('Sanitation Data'!$D$6,0,10*ROW('Sanitation Data'!D178)),NA())</f>
        <v>#N/A</v>
      </c>
      <c r="X184" s="521" t="e">
        <f ca="1">+IF(AND(ISNUMBER(OFFSET('Sanitation Data'!$D$10,0,10*ROW('Sanitation Data'!D178))),'Data Summary'!CM184="Yes"),OFFSET('Sanitation Data'!$D$10,0,10*ROW('Sanitation Data'!D178)),NA())</f>
        <v>#N/A</v>
      </c>
      <c r="Y184" s="521" t="e">
        <f ca="1">+IF(AND(ISNUMBER(OFFSET('Sanitation Data'!$D$11,0,10*ROW('Sanitation Data'!D178))),'Data Summary'!CN184="Yes"),OFFSET('Sanitation Data'!$D$11,0,10*ROW('Sanitation Data'!D178)),NA())</f>
        <v>#N/A</v>
      </c>
      <c r="Z184" s="521" t="e">
        <f ca="1">+IF(AND(ISNUMBER(OFFSET('Sanitation Data'!$D$12,0,10*ROW('Sanitation Data'!D178))),'Data Summary'!CO184="Yes"),OFFSET('Sanitation Data'!$D$12,0,10*ROW('Sanitation Data'!D178)),NA())</f>
        <v>#N/A</v>
      </c>
      <c r="AA184" s="521" t="e">
        <f ca="1">+IF(AND(ISNUMBER(OFFSET('Sanitation Data'!$E$4,0,10*ROW('Sanitation Data'!E178))),'Data Summary'!CP184="Yes"),100-OFFSET('Sanitation Data'!$E$4,0,10*ROW('Sanitation Data'!E178)),NA())</f>
        <v>#N/A</v>
      </c>
      <c r="AB184" s="521" t="e">
        <f ca="1">+IF(AND(ISNUMBER(OFFSET('Sanitation Data'!$E$6,0,10*ROW('Sanitation Data'!E178))),'Data Summary'!CQ184="Yes"),OFFSET('Sanitation Data'!$E$6,0,10*ROW('Sanitation Data'!E178)),NA())</f>
        <v>#N/A</v>
      </c>
      <c r="AC184" s="521" t="e">
        <f ca="1">+IF(AND(ISNUMBER(OFFSET('Sanitation Data'!$E$10,0,10*ROW('Sanitation Data'!E178))),'Data Summary'!CR184="Yes"),OFFSET('Sanitation Data'!$E$10,0,10*ROW('Sanitation Data'!E178)),NA())</f>
        <v>#N/A</v>
      </c>
      <c r="AD184" s="521" t="e">
        <f ca="1">+IF(AND(ISNUMBER(OFFSET('Sanitation Data'!$E$11,0,10*ROW('Sanitation Data'!E178))),'Data Summary'!CS184="Yes"),OFFSET('Sanitation Data'!$E$11,0,10*ROW('Sanitation Data'!E178)),NA())</f>
        <v>#N/A</v>
      </c>
      <c r="AE184" s="521" t="e">
        <f ca="1">+IF(AND(ISNUMBER(OFFSET('Sanitation Data'!$E$12,0,10*ROW('Sanitation Data'!E178))),'Data Summary'!CT184="Yes"),OFFSET('Sanitation Data'!$E$12,0,10*ROW('Sanitation Data'!E178)),NA())</f>
        <v>#N/A</v>
      </c>
      <c r="AF184" s="521" t="e">
        <f ca="1">+IF(AND(ISNUMBER(OFFSET('Sanitation Data'!$F$4,0,10*ROW('Sanitation Data'!F178))),'Data Summary'!CU184="Yes"),100-OFFSET('Sanitation Data'!$F$4,0,10*ROW('Sanitation Data'!F178)),NA())</f>
        <v>#N/A</v>
      </c>
      <c r="AG184" s="521" t="e">
        <f ca="1">+IF(AND(ISNUMBER(OFFSET('Sanitation Data'!$F$6,0,10*ROW('Sanitation Data'!F178))),'Data Summary'!CV184="Yes"),OFFSET('Sanitation Data'!$F$6,0,10*ROW('Sanitation Data'!F178)),NA())</f>
        <v>#N/A</v>
      </c>
      <c r="AH184" s="521" t="e">
        <f ca="1">+IF(AND(ISNUMBER(OFFSET('Sanitation Data'!$F$10,0,10*ROW('Sanitation Data'!F178))),'Data Summary'!CW184="Yes"),OFFSET('Sanitation Data'!$F$10,0,10*ROW('Sanitation Data'!F178)),NA())</f>
        <v>#N/A</v>
      </c>
      <c r="AI184" s="521" t="e">
        <f ca="1">+IF(AND(ISNUMBER(OFFSET('Sanitation Data'!$F$11,0,10*ROW('Sanitation Data'!F178))),'Data Summary'!CX184="Yes"),OFFSET('Sanitation Data'!$F$11,0,10*ROW('Sanitation Data'!F178)),NA())</f>
        <v>#N/A</v>
      </c>
      <c r="AJ184" s="521" t="e">
        <f ca="1">+IF(AND(ISNUMBER(OFFSET('Sanitation Data'!$F$12,0,10*ROW('Sanitation Data'!F178))),'Data Summary'!CY184="Yes"),OFFSET('Sanitation Data'!$F$12,0,10*ROW('Sanitation Data'!F178)),NA())</f>
        <v>#N/A</v>
      </c>
      <c r="AK184" s="521" t="e">
        <f ca="1">+IF(AND(ISNUMBER(OFFSET('Sanitation Data'!$G$4,0,10*ROW('Sanitation Data'!G178))),'Data Summary'!CZ184="Yes"),100-OFFSET('Sanitation Data'!$G$4,0,10*ROW('Sanitation Data'!G178)),NA())</f>
        <v>#N/A</v>
      </c>
      <c r="AL184" s="521" t="e">
        <f ca="1">+IF(AND(ISNUMBER(OFFSET('Sanitation Data'!$G$6,0,10*ROW('Sanitation Data'!G178))),'Data Summary'!DA184="Yes"),OFFSET('Sanitation Data'!$G$6,0,10*ROW('Sanitation Data'!G178)),NA())</f>
        <v>#N/A</v>
      </c>
      <c r="AM184" s="521" t="e">
        <f ca="1">+IF(AND(ISNUMBER(OFFSET('Sanitation Data'!$G$10,0,10*ROW('Sanitation Data'!G178))),'Data Summary'!DB184="Yes"),OFFSET('Sanitation Data'!$G$10,0,10*ROW('Sanitation Data'!G178)),NA())</f>
        <v>#N/A</v>
      </c>
      <c r="AN184" s="521" t="e">
        <f ca="1">+IF(AND(ISNUMBER(OFFSET('Sanitation Data'!$G$11,0,10*ROW('Sanitation Data'!G178))),'Data Summary'!DC184="Yes"),OFFSET('Sanitation Data'!$G$11,0,10*ROW('Sanitation Data'!G178)),NA())</f>
        <v>#N/A</v>
      </c>
      <c r="AO184" s="521" t="e">
        <f ca="1">+IF(AND(ISNUMBER(OFFSET('Sanitation Data'!$G$12,0,10*ROW('Sanitation Data'!G178))),'Data Summary'!DD184="Yes"),OFFSET('Sanitation Data'!$G$12,0,10*ROW('Sanitation Data'!G178)),NA())</f>
        <v>#N/A</v>
      </c>
      <c r="AP184" s="521" t="e">
        <f ca="1">+IF(AND(ISNUMBER(OFFSET('Sanitation Data'!$H$4,0,10*ROW('Sanitation Data'!H178))),'Data Summary'!DE184="Yes"),100-OFFSET('Sanitation Data'!$H$4,0,10*ROW('Sanitation Data'!H178)),NA())</f>
        <v>#N/A</v>
      </c>
      <c r="AQ184" s="521" t="e">
        <f ca="1">+IF(AND(ISNUMBER(OFFSET('Sanitation Data'!$H$6,0,10*ROW('Sanitation Data'!H178))),'Data Summary'!DF184="Yes"),OFFSET('Sanitation Data'!$H$6,0,10*ROW('Sanitation Data'!H178)),NA())</f>
        <v>#N/A</v>
      </c>
      <c r="AR184" s="521" t="e">
        <f ca="1">+IF(AND(ISNUMBER(OFFSET('Sanitation Data'!$H$10,0,10*ROW('Sanitation Data'!H178))),'Data Summary'!DG184="Yes"),OFFSET('Sanitation Data'!$H$10,0,10*ROW('Sanitation Data'!H178)),NA())</f>
        <v>#N/A</v>
      </c>
      <c r="AS184" s="521" t="e">
        <f ca="1">+IF(AND(ISNUMBER(OFFSET('Sanitation Data'!$H$11,0,10*ROW('Sanitation Data'!H178))),'Data Summary'!DH184="Yes"),OFFSET('Sanitation Data'!$H$11,0,10*ROW('Sanitation Data'!H178)),NA())</f>
        <v>#N/A</v>
      </c>
      <c r="AT184" s="521" t="e">
        <f ca="1">+IF(AND(ISNUMBER(OFFSET('Sanitation Data'!$H$12,0,10*ROW('Sanitation Data'!H178))),'Data Summary'!DI184="Yes"),OFFSET('Sanitation Data'!$H$12,0,10*ROW('Sanitation Data'!H178)),NA())</f>
        <v>#N/A</v>
      </c>
      <c r="AU184" s="521" t="e">
        <f ca="1">+IF(AND(ISNUMBER(OFFSET('Sanitation Data'!$I$4,0,10*ROW('Sanitation Data'!I178))),'Data Summary'!DJ184="Yes"),100-OFFSET('Sanitation Data'!$I$4,0,10*ROW('Sanitation Data'!I178)),NA())</f>
        <v>#N/A</v>
      </c>
      <c r="AV184" s="521" t="e">
        <f ca="1">+IF(AND(ISNUMBER(OFFSET('Sanitation Data'!$I$6,0,10*ROW('Sanitation Data'!I178))),'Data Summary'!DK184="Yes"),OFFSET('Sanitation Data'!$I$6,0,10*ROW('Sanitation Data'!I178)),NA())</f>
        <v>#N/A</v>
      </c>
      <c r="AW184" s="521" t="e">
        <f ca="1">+IF(AND(ISNUMBER(OFFSET('Sanitation Data'!$I$10,0,10*ROW('Sanitation Data'!I178))),'Data Summary'!DL184="Yes"),OFFSET('Sanitation Data'!$I$10,0,10*ROW('Sanitation Data'!I178)),NA())</f>
        <v>#N/A</v>
      </c>
      <c r="AX184" s="521" t="e">
        <f ca="1">+IF(AND(ISNUMBER(OFFSET('Sanitation Data'!$I$11,0,10*ROW('Sanitation Data'!I178))),'Data Summary'!DM184="Yes"),OFFSET('Sanitation Data'!$I$11,0,10*ROW('Sanitation Data'!I178)),NA())</f>
        <v>#N/A</v>
      </c>
      <c r="AY184" s="521" t="e">
        <f ca="1">+IF(AND(ISNUMBER(OFFSET('Sanitation Data'!$I$12,0,10*ROW('Sanitation Data'!I178))),'Data Summary'!DN184="Yes"),OFFSET('Sanitation Data'!$I$12,0,10*ROW('Sanitation Data'!I178)),NA())</f>
        <v>#N/A</v>
      </c>
      <c r="AZ184" s="522" t="e">
        <f ca="1">+IF(AND(ISNUMBER(OFFSET('Hygiene Data'!$D$5,0,10*ROW('Hygiene Data'!D178))),'Data Summary'!DO184="Yes"),OFFSET('Hygiene Data'!$D$5,0,10*ROW('Hygiene Data'!D178)),NA())</f>
        <v>#N/A</v>
      </c>
      <c r="BA184" s="522" t="e">
        <f ca="1">+IF(AND(ISNUMBER(OFFSET('Hygiene Data'!$D$7,0,10*ROW('Hygiene Data'!D178))),'Data Summary'!DP184="Yes"),OFFSET('Hygiene Data'!$D$7,0,10*ROW('Hygiene Data'!D178)),NA())</f>
        <v>#N/A</v>
      </c>
      <c r="BB184" s="522" t="e">
        <f ca="1">+IF(AND(ISNUMBER(OFFSET('Hygiene Data'!$D$9,0,10*ROW('Hygiene Data'!D178))),'Data Summary'!DQ184="Yes"),OFFSET('Hygiene Data'!$D$9,0,10*ROW('Hygiene Data'!D178)),NA())</f>
        <v>#N/A</v>
      </c>
      <c r="BC184" s="522" t="e">
        <f ca="1">+IF(AND(ISNUMBER(OFFSET('Hygiene Data'!$E$5,0,10*ROW('Hygiene Data'!E178))),'Data Summary'!DR184="Yes"),OFFSET('Hygiene Data'!$E$5,0,10*ROW('Hygiene Data'!E178)),NA())</f>
        <v>#N/A</v>
      </c>
      <c r="BD184" s="522" t="e">
        <f ca="1">+IF(AND(ISNUMBER(OFFSET('Hygiene Data'!$E$7,0,10*ROW('Hygiene Data'!E178))),'Data Summary'!DS184="Yes"),OFFSET('Hygiene Data'!$E$7,0,10*ROW('Hygiene Data'!E178)),NA())</f>
        <v>#N/A</v>
      </c>
      <c r="BE184" s="522" t="e">
        <f ca="1">+IF(AND(ISNUMBER(OFFSET('Hygiene Data'!$E$9,0,10*ROW('Hygiene Data'!E178))),'Data Summary'!DT184="Yes"),OFFSET('Hygiene Data'!$E$9,0,10*ROW('Hygiene Data'!E178)),NA())</f>
        <v>#N/A</v>
      </c>
      <c r="BF184" s="522" t="e">
        <f ca="1">+IF(AND(ISNUMBER(OFFSET('Hygiene Data'!$F$5,0,10*ROW('Hygiene Data'!F178))),'Data Summary'!DU184="Yes"),OFFSET('Hygiene Data'!$F$5,0,10*ROW('Hygiene Data'!F178)),NA())</f>
        <v>#N/A</v>
      </c>
      <c r="BG184" s="522" t="e">
        <f ca="1">+IF(AND(ISNUMBER(OFFSET('Hygiene Data'!$F$7,0,10*ROW('Hygiene Data'!F178))),'Data Summary'!DV184="Yes"),OFFSET('Hygiene Data'!$F$7,0,10*ROW('Hygiene Data'!F178)),NA())</f>
        <v>#N/A</v>
      </c>
      <c r="BH184" s="522" t="e">
        <f ca="1">+IF(AND(ISNUMBER(OFFSET('Hygiene Data'!$F$9,0,10*ROW('Hygiene Data'!F178))),'Data Summary'!DW184="Yes"),OFFSET('Hygiene Data'!$F$9,0,10*ROW('Hygiene Data'!F178)),NA())</f>
        <v>#N/A</v>
      </c>
      <c r="BI184" s="522" t="e">
        <f ca="1">+IF(AND(ISNUMBER(OFFSET('Hygiene Data'!$G$5,0,10*ROW('Hygiene Data'!G178))),'Data Summary'!DX184="Yes"),OFFSET('Hygiene Data'!$G$5,0,10*ROW('Hygiene Data'!G178)),NA())</f>
        <v>#N/A</v>
      </c>
      <c r="BJ184" s="522" t="e">
        <f ca="1">+IF(AND(ISNUMBER(OFFSET('Hygiene Data'!$G$7,0,10*ROW('Hygiene Data'!G178))),'Data Summary'!DY184="Yes"),OFFSET('Hygiene Data'!$G$7,0,10*ROW('Hygiene Data'!G178)),NA())</f>
        <v>#N/A</v>
      </c>
      <c r="BK184" s="522" t="e">
        <f ca="1">+IF(AND(ISNUMBER(OFFSET('Hygiene Data'!$G$9,0,10*ROW('Hygiene Data'!G178))),'Data Summary'!DZ184="Yes"),OFFSET('Hygiene Data'!$G$9,0,10*ROW('Hygiene Data'!G178)),NA())</f>
        <v>#N/A</v>
      </c>
      <c r="BL184" s="522" t="e">
        <f ca="1">+IF(AND(ISNUMBER(OFFSET('Hygiene Data'!$H$5,0,10*ROW('Hygiene Data'!H178))),'Data Summary'!EA184="Yes"),OFFSET('Hygiene Data'!$H$5,0,10*ROW('Hygiene Data'!H178)),NA())</f>
        <v>#N/A</v>
      </c>
      <c r="BM184" s="522" t="e">
        <f ca="1">+IF(AND(ISNUMBER(OFFSET('Hygiene Data'!$H$7,0,10*ROW('Hygiene Data'!H178))),'Data Summary'!EB184="Yes"),OFFSET('Hygiene Data'!$H$7,0,10*ROW('Hygiene Data'!H178)),NA())</f>
        <v>#N/A</v>
      </c>
      <c r="BN184" s="522" t="e">
        <f ca="1">+IF(AND(ISNUMBER(OFFSET('Hygiene Data'!$H$9,0,10*ROW('Hygiene Data'!H178))),'Data Summary'!EC184="Yes"),OFFSET('Hygiene Data'!$H$9,0,10*ROW('Hygiene Data'!H178)),NA())</f>
        <v>#N/A</v>
      </c>
      <c r="BO184" s="522" t="e">
        <f ca="1">+IF(AND(ISNUMBER(OFFSET('Hygiene Data'!$I$5,0,10*ROW('Hygiene Data'!I178))),'Data Summary'!ED184="Yes"),OFFSET('Hygiene Data'!$I$5,0,10*ROW('Hygiene Data'!I178)),NA())</f>
        <v>#N/A</v>
      </c>
      <c r="BP184" s="522" t="e">
        <f ca="1">+IF(AND(ISNUMBER(OFFSET('Hygiene Data'!$I$7,0,10*ROW('Hygiene Data'!I178))),'Data Summary'!EE184="Yes"),OFFSET('Hygiene Data'!$I$7,0,10*ROW('Hygiene Data'!I178)),NA())</f>
        <v>#N/A</v>
      </c>
      <c r="BQ184" s="522" t="e">
        <f ca="1">+IF(AND(ISNUMBER(OFFSET('Hygiene Data'!$I$9,0,10*ROW('Hygiene Data'!I178))),'Data Summary'!EF184="Yes"),OFFSET('Hygiene Data'!$I$9,0,10*ROW('Hygiene Data'!I178)),NA())</f>
        <v>#N/A</v>
      </c>
    </row>
    <row r="185" spans="1:69" x14ac:dyDescent="0.25">
      <c r="A185" s="518" t="e">
        <f ca="1">+RIGHT('Data Summary'!A185,LEN('Data Summary'!A185)-9)</f>
        <v>#VALUE!</v>
      </c>
      <c r="B185" s="492" t="str">
        <f ca="1">+IF(ISTEXT('Data Summary'!B185),'Data Summary'!B185,"")</f>
        <v/>
      </c>
      <c r="C185" s="519" t="e">
        <f ca="1">+VALUE('Data Summary'!C185)</f>
        <v>#VALUE!</v>
      </c>
      <c r="D185" s="520" t="e">
        <f ca="1">+IF(AND(ISNUMBER(OFFSET('Water Data'!$D$4,0,10*ROW('Water Data'!D179))),'Data Summary'!BS185="Yes"),100-OFFSET('Water Data'!$D$4,0,10*ROW('Water Data'!D179)),NA())</f>
        <v>#N/A</v>
      </c>
      <c r="E185" s="520" t="e">
        <f ca="1">+IF(AND(ISNUMBER(OFFSET('Water Data'!$D$6,0,10*ROW('Water Data'!D179))),'Data Summary'!BT185="Yes"),OFFSET('Water Data'!$D$6,0,10*ROW('Water Data'!D179)),NA())</f>
        <v>#N/A</v>
      </c>
      <c r="F185" s="520" t="e">
        <f ca="1">+IF(AND(ISNUMBER(OFFSET('Water Data'!$D$9,0,10*ROW('Water Data'!D179))),'Data Summary'!BU185="Yes"),OFFSET('Water Data'!$D$9,0,10*ROW('Water Data'!D179)),NA())</f>
        <v>#N/A</v>
      </c>
      <c r="G185" s="520" t="e">
        <f ca="1">+IF(AND(ISNUMBER(OFFSET('Water Data'!$E$4,0,10*ROW('Water Data'!E179))),'Data Summary'!BV185="Yes"),100-OFFSET('Water Data'!$E$4,0,10*ROW('Water Data'!E179)),NA())</f>
        <v>#N/A</v>
      </c>
      <c r="H185" s="520" t="e">
        <f ca="1">+IF(AND(ISNUMBER(OFFSET('Water Data'!$E$6,0,10*ROW('Water Data'!E179))),'Data Summary'!BW185="Yes"),OFFSET('Water Data'!$E$6,0,10*ROW('Water Data'!E179)),NA())</f>
        <v>#N/A</v>
      </c>
      <c r="I185" s="520" t="e">
        <f ca="1">+IF(AND(ISNUMBER(OFFSET('Water Data'!$E$9,0,10*ROW('Water Data'!E179))),'Data Summary'!BX185="Yes"),OFFSET('Water Data'!$E$9,0,10*ROW('Water Data'!E179)),NA())</f>
        <v>#N/A</v>
      </c>
      <c r="J185" s="520" t="e">
        <f ca="1">+IF(AND(ISNUMBER(OFFSET('Water Data'!$F$4,0,10*ROW('Water Data'!F179))),'Data Summary'!BY185="Yes"),100-OFFSET('Water Data'!$F$4,0,10*ROW('Water Data'!F179)),NA())</f>
        <v>#N/A</v>
      </c>
      <c r="K185" s="520" t="e">
        <f ca="1">+IF(AND(ISNUMBER(OFFSET('Water Data'!$F$6,0,10*ROW('Water Data'!F179))),'Data Summary'!BZ185="Yes"),OFFSET('Water Data'!$F$6,0,10*ROW('Water Data'!F179)),NA())</f>
        <v>#N/A</v>
      </c>
      <c r="L185" s="520" t="e">
        <f ca="1">+IF(AND(ISNUMBER(OFFSET('Water Data'!$F$9,0,10*ROW('Water Data'!F179))),'Data Summary'!CA185="Yes"),OFFSET('Water Data'!$F$9,0,10*ROW('Water Data'!F179)),NA())</f>
        <v>#N/A</v>
      </c>
      <c r="M185" s="520" t="e">
        <f ca="1">+IF(AND(ISNUMBER(OFFSET('Water Data'!$G$4,0,10*ROW('Water Data'!G179))),'Data Summary'!CB185="Yes"),100-OFFSET('Water Data'!$G$4,0,10*ROW('Water Data'!G179)),NA())</f>
        <v>#N/A</v>
      </c>
      <c r="N185" s="520" t="e">
        <f ca="1">+IF(AND(ISNUMBER(OFFSET('Water Data'!$G$6,0,10*ROW('Water Data'!G179))),'Data Summary'!CC185="Yes"),OFFSET('Water Data'!$G$6,0,10*ROW('Water Data'!G179)),NA())</f>
        <v>#N/A</v>
      </c>
      <c r="O185" s="520" t="e">
        <f ca="1">+IF(AND(ISNUMBER(OFFSET('Water Data'!$G$9,0,10*ROW('Water Data'!G179))),'Data Summary'!CD185="Yes"),OFFSET('Water Data'!$G$9,0,10*ROW('Water Data'!G179)),NA())</f>
        <v>#N/A</v>
      </c>
      <c r="P185" s="520" t="e">
        <f ca="1">+IF(AND(ISNUMBER(OFFSET('Water Data'!$H$4,0,10*ROW('Water Data'!H179))),'Data Summary'!CE185="Yes"),100-OFFSET('Water Data'!$H$4,0,10*ROW('Water Data'!H179)),NA())</f>
        <v>#N/A</v>
      </c>
      <c r="Q185" s="520" t="e">
        <f ca="1">+IF(AND(ISNUMBER(OFFSET('Water Data'!$H$6,0,10*ROW('Water Data'!H179))),'Data Summary'!CF185="Yes"),OFFSET('Water Data'!$H$6,0,10*ROW('Water Data'!H179)),NA())</f>
        <v>#N/A</v>
      </c>
      <c r="R185" s="520" t="e">
        <f ca="1">+IF(AND(ISNUMBER(OFFSET('Water Data'!$H$9,0,10*ROW('Water Data'!H179))),'Data Summary'!CG185="Yes"),OFFSET('Water Data'!$H$9,0,10*ROW('Water Data'!H179)),NA())</f>
        <v>#N/A</v>
      </c>
      <c r="S185" s="520" t="e">
        <f ca="1">+IF(AND(ISNUMBER(OFFSET('Water Data'!$I$4,0,10*ROW('Water Data'!I179))),'Data Summary'!CH185="Yes"),100-OFFSET('Water Data'!$I$4,0,10*ROW('Water Data'!I179)),NA())</f>
        <v>#N/A</v>
      </c>
      <c r="T185" s="520" t="e">
        <f ca="1">+IF(AND(ISNUMBER(OFFSET('Water Data'!$I$6,0,10*ROW('Water Data'!I179))),'Data Summary'!CI185="Yes"),OFFSET('Water Data'!$I$6,0,10*ROW('Water Data'!I179)),NA())</f>
        <v>#N/A</v>
      </c>
      <c r="U185" s="520" t="e">
        <f ca="1">+IF(AND(ISNUMBER(OFFSET('Water Data'!$I$9,0,10*ROW('Water Data'!I179))),'Data Summary'!CJ185="Yes"),OFFSET('Water Data'!$I$9,0,10*ROW('Water Data'!I179)),NA())</f>
        <v>#N/A</v>
      </c>
      <c r="V185" s="521" t="e">
        <f ca="1">+IF(AND(ISNUMBER(OFFSET('Sanitation Data'!$D$4,0,10*ROW('Sanitation Data'!D179))),'Data Summary'!CK185="Yes"),100-OFFSET('Sanitation Data'!$D$4,0,10*ROW('Sanitation Data'!D179)),NA())</f>
        <v>#N/A</v>
      </c>
      <c r="W185" s="521" t="e">
        <f ca="1">+IF(AND(ISNUMBER(OFFSET('Sanitation Data'!$D$6,0,10*ROW('Sanitation Data'!D179))),'Data Summary'!CL185="Yes"),OFFSET('Sanitation Data'!$D$6,0,10*ROW('Sanitation Data'!D179)),NA())</f>
        <v>#N/A</v>
      </c>
      <c r="X185" s="521" t="e">
        <f ca="1">+IF(AND(ISNUMBER(OFFSET('Sanitation Data'!$D$10,0,10*ROW('Sanitation Data'!D179))),'Data Summary'!CM185="Yes"),OFFSET('Sanitation Data'!$D$10,0,10*ROW('Sanitation Data'!D179)),NA())</f>
        <v>#N/A</v>
      </c>
      <c r="Y185" s="521" t="e">
        <f ca="1">+IF(AND(ISNUMBER(OFFSET('Sanitation Data'!$D$11,0,10*ROW('Sanitation Data'!D179))),'Data Summary'!CN185="Yes"),OFFSET('Sanitation Data'!$D$11,0,10*ROW('Sanitation Data'!D179)),NA())</f>
        <v>#N/A</v>
      </c>
      <c r="Z185" s="521" t="e">
        <f ca="1">+IF(AND(ISNUMBER(OFFSET('Sanitation Data'!$D$12,0,10*ROW('Sanitation Data'!D179))),'Data Summary'!CO185="Yes"),OFFSET('Sanitation Data'!$D$12,0,10*ROW('Sanitation Data'!D179)),NA())</f>
        <v>#N/A</v>
      </c>
      <c r="AA185" s="521" t="e">
        <f ca="1">+IF(AND(ISNUMBER(OFFSET('Sanitation Data'!$E$4,0,10*ROW('Sanitation Data'!E179))),'Data Summary'!CP185="Yes"),100-OFFSET('Sanitation Data'!$E$4,0,10*ROW('Sanitation Data'!E179)),NA())</f>
        <v>#N/A</v>
      </c>
      <c r="AB185" s="521" t="e">
        <f ca="1">+IF(AND(ISNUMBER(OFFSET('Sanitation Data'!$E$6,0,10*ROW('Sanitation Data'!E179))),'Data Summary'!CQ185="Yes"),OFFSET('Sanitation Data'!$E$6,0,10*ROW('Sanitation Data'!E179)),NA())</f>
        <v>#N/A</v>
      </c>
      <c r="AC185" s="521" t="e">
        <f ca="1">+IF(AND(ISNUMBER(OFFSET('Sanitation Data'!$E$10,0,10*ROW('Sanitation Data'!E179))),'Data Summary'!CR185="Yes"),OFFSET('Sanitation Data'!$E$10,0,10*ROW('Sanitation Data'!E179)),NA())</f>
        <v>#N/A</v>
      </c>
      <c r="AD185" s="521" t="e">
        <f ca="1">+IF(AND(ISNUMBER(OFFSET('Sanitation Data'!$E$11,0,10*ROW('Sanitation Data'!E179))),'Data Summary'!CS185="Yes"),OFFSET('Sanitation Data'!$E$11,0,10*ROW('Sanitation Data'!E179)),NA())</f>
        <v>#N/A</v>
      </c>
      <c r="AE185" s="521" t="e">
        <f ca="1">+IF(AND(ISNUMBER(OFFSET('Sanitation Data'!$E$12,0,10*ROW('Sanitation Data'!E179))),'Data Summary'!CT185="Yes"),OFFSET('Sanitation Data'!$E$12,0,10*ROW('Sanitation Data'!E179)),NA())</f>
        <v>#N/A</v>
      </c>
      <c r="AF185" s="521" t="e">
        <f ca="1">+IF(AND(ISNUMBER(OFFSET('Sanitation Data'!$F$4,0,10*ROW('Sanitation Data'!F179))),'Data Summary'!CU185="Yes"),100-OFFSET('Sanitation Data'!$F$4,0,10*ROW('Sanitation Data'!F179)),NA())</f>
        <v>#N/A</v>
      </c>
      <c r="AG185" s="521" t="e">
        <f ca="1">+IF(AND(ISNUMBER(OFFSET('Sanitation Data'!$F$6,0,10*ROW('Sanitation Data'!F179))),'Data Summary'!CV185="Yes"),OFFSET('Sanitation Data'!$F$6,0,10*ROW('Sanitation Data'!F179)),NA())</f>
        <v>#N/A</v>
      </c>
      <c r="AH185" s="521" t="e">
        <f ca="1">+IF(AND(ISNUMBER(OFFSET('Sanitation Data'!$F$10,0,10*ROW('Sanitation Data'!F179))),'Data Summary'!CW185="Yes"),OFFSET('Sanitation Data'!$F$10,0,10*ROW('Sanitation Data'!F179)),NA())</f>
        <v>#N/A</v>
      </c>
      <c r="AI185" s="521" t="e">
        <f ca="1">+IF(AND(ISNUMBER(OFFSET('Sanitation Data'!$F$11,0,10*ROW('Sanitation Data'!F179))),'Data Summary'!CX185="Yes"),OFFSET('Sanitation Data'!$F$11,0,10*ROW('Sanitation Data'!F179)),NA())</f>
        <v>#N/A</v>
      </c>
      <c r="AJ185" s="521" t="e">
        <f ca="1">+IF(AND(ISNUMBER(OFFSET('Sanitation Data'!$F$12,0,10*ROW('Sanitation Data'!F179))),'Data Summary'!CY185="Yes"),OFFSET('Sanitation Data'!$F$12,0,10*ROW('Sanitation Data'!F179)),NA())</f>
        <v>#N/A</v>
      </c>
      <c r="AK185" s="521" t="e">
        <f ca="1">+IF(AND(ISNUMBER(OFFSET('Sanitation Data'!$G$4,0,10*ROW('Sanitation Data'!G179))),'Data Summary'!CZ185="Yes"),100-OFFSET('Sanitation Data'!$G$4,0,10*ROW('Sanitation Data'!G179)),NA())</f>
        <v>#N/A</v>
      </c>
      <c r="AL185" s="521" t="e">
        <f ca="1">+IF(AND(ISNUMBER(OFFSET('Sanitation Data'!$G$6,0,10*ROW('Sanitation Data'!G179))),'Data Summary'!DA185="Yes"),OFFSET('Sanitation Data'!$G$6,0,10*ROW('Sanitation Data'!G179)),NA())</f>
        <v>#N/A</v>
      </c>
      <c r="AM185" s="521" t="e">
        <f ca="1">+IF(AND(ISNUMBER(OFFSET('Sanitation Data'!$G$10,0,10*ROW('Sanitation Data'!G179))),'Data Summary'!DB185="Yes"),OFFSET('Sanitation Data'!$G$10,0,10*ROW('Sanitation Data'!G179)),NA())</f>
        <v>#N/A</v>
      </c>
      <c r="AN185" s="521" t="e">
        <f ca="1">+IF(AND(ISNUMBER(OFFSET('Sanitation Data'!$G$11,0,10*ROW('Sanitation Data'!G179))),'Data Summary'!DC185="Yes"),OFFSET('Sanitation Data'!$G$11,0,10*ROW('Sanitation Data'!G179)),NA())</f>
        <v>#N/A</v>
      </c>
      <c r="AO185" s="521" t="e">
        <f ca="1">+IF(AND(ISNUMBER(OFFSET('Sanitation Data'!$G$12,0,10*ROW('Sanitation Data'!G179))),'Data Summary'!DD185="Yes"),OFFSET('Sanitation Data'!$G$12,0,10*ROW('Sanitation Data'!G179)),NA())</f>
        <v>#N/A</v>
      </c>
      <c r="AP185" s="521" t="e">
        <f ca="1">+IF(AND(ISNUMBER(OFFSET('Sanitation Data'!$H$4,0,10*ROW('Sanitation Data'!H179))),'Data Summary'!DE185="Yes"),100-OFFSET('Sanitation Data'!$H$4,0,10*ROW('Sanitation Data'!H179)),NA())</f>
        <v>#N/A</v>
      </c>
      <c r="AQ185" s="521" t="e">
        <f ca="1">+IF(AND(ISNUMBER(OFFSET('Sanitation Data'!$H$6,0,10*ROW('Sanitation Data'!H179))),'Data Summary'!DF185="Yes"),OFFSET('Sanitation Data'!$H$6,0,10*ROW('Sanitation Data'!H179)),NA())</f>
        <v>#N/A</v>
      </c>
      <c r="AR185" s="521" t="e">
        <f ca="1">+IF(AND(ISNUMBER(OFFSET('Sanitation Data'!$H$10,0,10*ROW('Sanitation Data'!H179))),'Data Summary'!DG185="Yes"),OFFSET('Sanitation Data'!$H$10,0,10*ROW('Sanitation Data'!H179)),NA())</f>
        <v>#N/A</v>
      </c>
      <c r="AS185" s="521" t="e">
        <f ca="1">+IF(AND(ISNUMBER(OFFSET('Sanitation Data'!$H$11,0,10*ROW('Sanitation Data'!H179))),'Data Summary'!DH185="Yes"),OFFSET('Sanitation Data'!$H$11,0,10*ROW('Sanitation Data'!H179)),NA())</f>
        <v>#N/A</v>
      </c>
      <c r="AT185" s="521" t="e">
        <f ca="1">+IF(AND(ISNUMBER(OFFSET('Sanitation Data'!$H$12,0,10*ROW('Sanitation Data'!H179))),'Data Summary'!DI185="Yes"),OFFSET('Sanitation Data'!$H$12,0,10*ROW('Sanitation Data'!H179)),NA())</f>
        <v>#N/A</v>
      </c>
      <c r="AU185" s="521" t="e">
        <f ca="1">+IF(AND(ISNUMBER(OFFSET('Sanitation Data'!$I$4,0,10*ROW('Sanitation Data'!I179))),'Data Summary'!DJ185="Yes"),100-OFFSET('Sanitation Data'!$I$4,0,10*ROW('Sanitation Data'!I179)),NA())</f>
        <v>#N/A</v>
      </c>
      <c r="AV185" s="521" t="e">
        <f ca="1">+IF(AND(ISNUMBER(OFFSET('Sanitation Data'!$I$6,0,10*ROW('Sanitation Data'!I179))),'Data Summary'!DK185="Yes"),OFFSET('Sanitation Data'!$I$6,0,10*ROW('Sanitation Data'!I179)),NA())</f>
        <v>#N/A</v>
      </c>
      <c r="AW185" s="521" t="e">
        <f ca="1">+IF(AND(ISNUMBER(OFFSET('Sanitation Data'!$I$10,0,10*ROW('Sanitation Data'!I179))),'Data Summary'!DL185="Yes"),OFFSET('Sanitation Data'!$I$10,0,10*ROW('Sanitation Data'!I179)),NA())</f>
        <v>#N/A</v>
      </c>
      <c r="AX185" s="521" t="e">
        <f ca="1">+IF(AND(ISNUMBER(OFFSET('Sanitation Data'!$I$11,0,10*ROW('Sanitation Data'!I179))),'Data Summary'!DM185="Yes"),OFFSET('Sanitation Data'!$I$11,0,10*ROW('Sanitation Data'!I179)),NA())</f>
        <v>#N/A</v>
      </c>
      <c r="AY185" s="521" t="e">
        <f ca="1">+IF(AND(ISNUMBER(OFFSET('Sanitation Data'!$I$12,0,10*ROW('Sanitation Data'!I179))),'Data Summary'!DN185="Yes"),OFFSET('Sanitation Data'!$I$12,0,10*ROW('Sanitation Data'!I179)),NA())</f>
        <v>#N/A</v>
      </c>
      <c r="AZ185" s="522" t="e">
        <f ca="1">+IF(AND(ISNUMBER(OFFSET('Hygiene Data'!$D$5,0,10*ROW('Hygiene Data'!D179))),'Data Summary'!DO185="Yes"),OFFSET('Hygiene Data'!$D$5,0,10*ROW('Hygiene Data'!D179)),NA())</f>
        <v>#N/A</v>
      </c>
      <c r="BA185" s="522" t="e">
        <f ca="1">+IF(AND(ISNUMBER(OFFSET('Hygiene Data'!$D$7,0,10*ROW('Hygiene Data'!D179))),'Data Summary'!DP185="Yes"),OFFSET('Hygiene Data'!$D$7,0,10*ROW('Hygiene Data'!D179)),NA())</f>
        <v>#N/A</v>
      </c>
      <c r="BB185" s="522" t="e">
        <f ca="1">+IF(AND(ISNUMBER(OFFSET('Hygiene Data'!$D$9,0,10*ROW('Hygiene Data'!D179))),'Data Summary'!DQ185="Yes"),OFFSET('Hygiene Data'!$D$9,0,10*ROW('Hygiene Data'!D179)),NA())</f>
        <v>#N/A</v>
      </c>
      <c r="BC185" s="522" t="e">
        <f ca="1">+IF(AND(ISNUMBER(OFFSET('Hygiene Data'!$E$5,0,10*ROW('Hygiene Data'!E179))),'Data Summary'!DR185="Yes"),OFFSET('Hygiene Data'!$E$5,0,10*ROW('Hygiene Data'!E179)),NA())</f>
        <v>#N/A</v>
      </c>
      <c r="BD185" s="522" t="e">
        <f ca="1">+IF(AND(ISNUMBER(OFFSET('Hygiene Data'!$E$7,0,10*ROW('Hygiene Data'!E179))),'Data Summary'!DS185="Yes"),OFFSET('Hygiene Data'!$E$7,0,10*ROW('Hygiene Data'!E179)),NA())</f>
        <v>#N/A</v>
      </c>
      <c r="BE185" s="522" t="e">
        <f ca="1">+IF(AND(ISNUMBER(OFFSET('Hygiene Data'!$E$9,0,10*ROW('Hygiene Data'!E179))),'Data Summary'!DT185="Yes"),OFFSET('Hygiene Data'!$E$9,0,10*ROW('Hygiene Data'!E179)),NA())</f>
        <v>#N/A</v>
      </c>
      <c r="BF185" s="522" t="e">
        <f ca="1">+IF(AND(ISNUMBER(OFFSET('Hygiene Data'!$F$5,0,10*ROW('Hygiene Data'!F179))),'Data Summary'!DU185="Yes"),OFFSET('Hygiene Data'!$F$5,0,10*ROW('Hygiene Data'!F179)),NA())</f>
        <v>#N/A</v>
      </c>
      <c r="BG185" s="522" t="e">
        <f ca="1">+IF(AND(ISNUMBER(OFFSET('Hygiene Data'!$F$7,0,10*ROW('Hygiene Data'!F179))),'Data Summary'!DV185="Yes"),OFFSET('Hygiene Data'!$F$7,0,10*ROW('Hygiene Data'!F179)),NA())</f>
        <v>#N/A</v>
      </c>
      <c r="BH185" s="522" t="e">
        <f ca="1">+IF(AND(ISNUMBER(OFFSET('Hygiene Data'!$F$9,0,10*ROW('Hygiene Data'!F179))),'Data Summary'!DW185="Yes"),OFFSET('Hygiene Data'!$F$9,0,10*ROW('Hygiene Data'!F179)),NA())</f>
        <v>#N/A</v>
      </c>
      <c r="BI185" s="522" t="e">
        <f ca="1">+IF(AND(ISNUMBER(OFFSET('Hygiene Data'!$G$5,0,10*ROW('Hygiene Data'!G179))),'Data Summary'!DX185="Yes"),OFFSET('Hygiene Data'!$G$5,0,10*ROW('Hygiene Data'!G179)),NA())</f>
        <v>#N/A</v>
      </c>
      <c r="BJ185" s="522" t="e">
        <f ca="1">+IF(AND(ISNUMBER(OFFSET('Hygiene Data'!$G$7,0,10*ROW('Hygiene Data'!G179))),'Data Summary'!DY185="Yes"),OFFSET('Hygiene Data'!$G$7,0,10*ROW('Hygiene Data'!G179)),NA())</f>
        <v>#N/A</v>
      </c>
      <c r="BK185" s="522" t="e">
        <f ca="1">+IF(AND(ISNUMBER(OFFSET('Hygiene Data'!$G$9,0,10*ROW('Hygiene Data'!G179))),'Data Summary'!DZ185="Yes"),OFFSET('Hygiene Data'!$G$9,0,10*ROW('Hygiene Data'!G179)),NA())</f>
        <v>#N/A</v>
      </c>
      <c r="BL185" s="522" t="e">
        <f ca="1">+IF(AND(ISNUMBER(OFFSET('Hygiene Data'!$H$5,0,10*ROW('Hygiene Data'!H179))),'Data Summary'!EA185="Yes"),OFFSET('Hygiene Data'!$H$5,0,10*ROW('Hygiene Data'!H179)),NA())</f>
        <v>#N/A</v>
      </c>
      <c r="BM185" s="522" t="e">
        <f ca="1">+IF(AND(ISNUMBER(OFFSET('Hygiene Data'!$H$7,0,10*ROW('Hygiene Data'!H179))),'Data Summary'!EB185="Yes"),OFFSET('Hygiene Data'!$H$7,0,10*ROW('Hygiene Data'!H179)),NA())</f>
        <v>#N/A</v>
      </c>
      <c r="BN185" s="522" t="e">
        <f ca="1">+IF(AND(ISNUMBER(OFFSET('Hygiene Data'!$H$9,0,10*ROW('Hygiene Data'!H179))),'Data Summary'!EC185="Yes"),OFFSET('Hygiene Data'!$H$9,0,10*ROW('Hygiene Data'!H179)),NA())</f>
        <v>#N/A</v>
      </c>
      <c r="BO185" s="522" t="e">
        <f ca="1">+IF(AND(ISNUMBER(OFFSET('Hygiene Data'!$I$5,0,10*ROW('Hygiene Data'!I179))),'Data Summary'!ED185="Yes"),OFFSET('Hygiene Data'!$I$5,0,10*ROW('Hygiene Data'!I179)),NA())</f>
        <v>#N/A</v>
      </c>
      <c r="BP185" s="522" t="e">
        <f ca="1">+IF(AND(ISNUMBER(OFFSET('Hygiene Data'!$I$7,0,10*ROW('Hygiene Data'!I179))),'Data Summary'!EE185="Yes"),OFFSET('Hygiene Data'!$I$7,0,10*ROW('Hygiene Data'!I179)),NA())</f>
        <v>#N/A</v>
      </c>
      <c r="BQ185" s="522" t="e">
        <f ca="1">+IF(AND(ISNUMBER(OFFSET('Hygiene Data'!$I$9,0,10*ROW('Hygiene Data'!I179))),'Data Summary'!EF185="Yes"),OFFSET('Hygiene Data'!$I$9,0,10*ROW('Hygiene Data'!I179)),NA())</f>
        <v>#N/A</v>
      </c>
    </row>
    <row r="186" spans="1:69" x14ac:dyDescent="0.25">
      <c r="A186" s="518" t="e">
        <f ca="1">+RIGHT('Data Summary'!A186,LEN('Data Summary'!A186)-9)</f>
        <v>#VALUE!</v>
      </c>
      <c r="B186" s="492" t="str">
        <f ca="1">+IF(ISTEXT('Data Summary'!B186),'Data Summary'!B186,"")</f>
        <v/>
      </c>
      <c r="C186" s="519" t="e">
        <f ca="1">+VALUE('Data Summary'!C186)</f>
        <v>#VALUE!</v>
      </c>
      <c r="D186" s="520" t="e">
        <f ca="1">+IF(AND(ISNUMBER(OFFSET('Water Data'!$D$4,0,10*ROW('Water Data'!D180))),'Data Summary'!BS186="Yes"),100-OFFSET('Water Data'!$D$4,0,10*ROW('Water Data'!D180)),NA())</f>
        <v>#N/A</v>
      </c>
      <c r="E186" s="520" t="e">
        <f ca="1">+IF(AND(ISNUMBER(OFFSET('Water Data'!$D$6,0,10*ROW('Water Data'!D180))),'Data Summary'!BT186="Yes"),OFFSET('Water Data'!$D$6,0,10*ROW('Water Data'!D180)),NA())</f>
        <v>#N/A</v>
      </c>
      <c r="F186" s="520" t="e">
        <f ca="1">+IF(AND(ISNUMBER(OFFSET('Water Data'!$D$9,0,10*ROW('Water Data'!D180))),'Data Summary'!BU186="Yes"),OFFSET('Water Data'!$D$9,0,10*ROW('Water Data'!D180)),NA())</f>
        <v>#N/A</v>
      </c>
      <c r="G186" s="520" t="e">
        <f ca="1">+IF(AND(ISNUMBER(OFFSET('Water Data'!$E$4,0,10*ROW('Water Data'!E180))),'Data Summary'!BV186="Yes"),100-OFFSET('Water Data'!$E$4,0,10*ROW('Water Data'!E180)),NA())</f>
        <v>#N/A</v>
      </c>
      <c r="H186" s="520" t="e">
        <f ca="1">+IF(AND(ISNUMBER(OFFSET('Water Data'!$E$6,0,10*ROW('Water Data'!E180))),'Data Summary'!BW186="Yes"),OFFSET('Water Data'!$E$6,0,10*ROW('Water Data'!E180)),NA())</f>
        <v>#N/A</v>
      </c>
      <c r="I186" s="520" t="e">
        <f ca="1">+IF(AND(ISNUMBER(OFFSET('Water Data'!$E$9,0,10*ROW('Water Data'!E180))),'Data Summary'!BX186="Yes"),OFFSET('Water Data'!$E$9,0,10*ROW('Water Data'!E180)),NA())</f>
        <v>#N/A</v>
      </c>
      <c r="J186" s="520" t="e">
        <f ca="1">+IF(AND(ISNUMBER(OFFSET('Water Data'!$F$4,0,10*ROW('Water Data'!F180))),'Data Summary'!BY186="Yes"),100-OFFSET('Water Data'!$F$4,0,10*ROW('Water Data'!F180)),NA())</f>
        <v>#N/A</v>
      </c>
      <c r="K186" s="520" t="e">
        <f ca="1">+IF(AND(ISNUMBER(OFFSET('Water Data'!$F$6,0,10*ROW('Water Data'!F180))),'Data Summary'!BZ186="Yes"),OFFSET('Water Data'!$F$6,0,10*ROW('Water Data'!F180)),NA())</f>
        <v>#N/A</v>
      </c>
      <c r="L186" s="520" t="e">
        <f ca="1">+IF(AND(ISNUMBER(OFFSET('Water Data'!$F$9,0,10*ROW('Water Data'!F180))),'Data Summary'!CA186="Yes"),OFFSET('Water Data'!$F$9,0,10*ROW('Water Data'!F180)),NA())</f>
        <v>#N/A</v>
      </c>
      <c r="M186" s="520" t="e">
        <f ca="1">+IF(AND(ISNUMBER(OFFSET('Water Data'!$G$4,0,10*ROW('Water Data'!G180))),'Data Summary'!CB186="Yes"),100-OFFSET('Water Data'!$G$4,0,10*ROW('Water Data'!G180)),NA())</f>
        <v>#N/A</v>
      </c>
      <c r="N186" s="520" t="e">
        <f ca="1">+IF(AND(ISNUMBER(OFFSET('Water Data'!$G$6,0,10*ROW('Water Data'!G180))),'Data Summary'!CC186="Yes"),OFFSET('Water Data'!$G$6,0,10*ROW('Water Data'!G180)),NA())</f>
        <v>#N/A</v>
      </c>
      <c r="O186" s="520" t="e">
        <f ca="1">+IF(AND(ISNUMBER(OFFSET('Water Data'!$G$9,0,10*ROW('Water Data'!G180))),'Data Summary'!CD186="Yes"),OFFSET('Water Data'!$G$9,0,10*ROW('Water Data'!G180)),NA())</f>
        <v>#N/A</v>
      </c>
      <c r="P186" s="520" t="e">
        <f ca="1">+IF(AND(ISNUMBER(OFFSET('Water Data'!$H$4,0,10*ROW('Water Data'!H180))),'Data Summary'!CE186="Yes"),100-OFFSET('Water Data'!$H$4,0,10*ROW('Water Data'!H180)),NA())</f>
        <v>#N/A</v>
      </c>
      <c r="Q186" s="520" t="e">
        <f ca="1">+IF(AND(ISNUMBER(OFFSET('Water Data'!$H$6,0,10*ROW('Water Data'!H180))),'Data Summary'!CF186="Yes"),OFFSET('Water Data'!$H$6,0,10*ROW('Water Data'!H180)),NA())</f>
        <v>#N/A</v>
      </c>
      <c r="R186" s="520" t="e">
        <f ca="1">+IF(AND(ISNUMBER(OFFSET('Water Data'!$H$9,0,10*ROW('Water Data'!H180))),'Data Summary'!CG186="Yes"),OFFSET('Water Data'!$H$9,0,10*ROW('Water Data'!H180)),NA())</f>
        <v>#N/A</v>
      </c>
      <c r="S186" s="520" t="e">
        <f ca="1">+IF(AND(ISNUMBER(OFFSET('Water Data'!$I$4,0,10*ROW('Water Data'!I180))),'Data Summary'!CH186="Yes"),100-OFFSET('Water Data'!$I$4,0,10*ROW('Water Data'!I180)),NA())</f>
        <v>#N/A</v>
      </c>
      <c r="T186" s="520" t="e">
        <f ca="1">+IF(AND(ISNUMBER(OFFSET('Water Data'!$I$6,0,10*ROW('Water Data'!I180))),'Data Summary'!CI186="Yes"),OFFSET('Water Data'!$I$6,0,10*ROW('Water Data'!I180)),NA())</f>
        <v>#N/A</v>
      </c>
      <c r="U186" s="520" t="e">
        <f ca="1">+IF(AND(ISNUMBER(OFFSET('Water Data'!$I$9,0,10*ROW('Water Data'!I180))),'Data Summary'!CJ186="Yes"),OFFSET('Water Data'!$I$9,0,10*ROW('Water Data'!I180)),NA())</f>
        <v>#N/A</v>
      </c>
      <c r="V186" s="521" t="e">
        <f ca="1">+IF(AND(ISNUMBER(OFFSET('Sanitation Data'!$D$4,0,10*ROW('Sanitation Data'!D180))),'Data Summary'!CK186="Yes"),100-OFFSET('Sanitation Data'!$D$4,0,10*ROW('Sanitation Data'!D180)),NA())</f>
        <v>#N/A</v>
      </c>
      <c r="W186" s="521" t="e">
        <f ca="1">+IF(AND(ISNUMBER(OFFSET('Sanitation Data'!$D$6,0,10*ROW('Sanitation Data'!D180))),'Data Summary'!CL186="Yes"),OFFSET('Sanitation Data'!$D$6,0,10*ROW('Sanitation Data'!D180)),NA())</f>
        <v>#N/A</v>
      </c>
      <c r="X186" s="521" t="e">
        <f ca="1">+IF(AND(ISNUMBER(OFFSET('Sanitation Data'!$D$10,0,10*ROW('Sanitation Data'!D180))),'Data Summary'!CM186="Yes"),OFFSET('Sanitation Data'!$D$10,0,10*ROW('Sanitation Data'!D180)),NA())</f>
        <v>#N/A</v>
      </c>
      <c r="Y186" s="521" t="e">
        <f ca="1">+IF(AND(ISNUMBER(OFFSET('Sanitation Data'!$D$11,0,10*ROW('Sanitation Data'!D180))),'Data Summary'!CN186="Yes"),OFFSET('Sanitation Data'!$D$11,0,10*ROW('Sanitation Data'!D180)),NA())</f>
        <v>#N/A</v>
      </c>
      <c r="Z186" s="521" t="e">
        <f ca="1">+IF(AND(ISNUMBER(OFFSET('Sanitation Data'!$D$12,0,10*ROW('Sanitation Data'!D180))),'Data Summary'!CO186="Yes"),OFFSET('Sanitation Data'!$D$12,0,10*ROW('Sanitation Data'!D180)),NA())</f>
        <v>#N/A</v>
      </c>
      <c r="AA186" s="521" t="e">
        <f ca="1">+IF(AND(ISNUMBER(OFFSET('Sanitation Data'!$E$4,0,10*ROW('Sanitation Data'!E180))),'Data Summary'!CP186="Yes"),100-OFFSET('Sanitation Data'!$E$4,0,10*ROW('Sanitation Data'!E180)),NA())</f>
        <v>#N/A</v>
      </c>
      <c r="AB186" s="521" t="e">
        <f ca="1">+IF(AND(ISNUMBER(OFFSET('Sanitation Data'!$E$6,0,10*ROW('Sanitation Data'!E180))),'Data Summary'!CQ186="Yes"),OFFSET('Sanitation Data'!$E$6,0,10*ROW('Sanitation Data'!E180)),NA())</f>
        <v>#N/A</v>
      </c>
      <c r="AC186" s="521" t="e">
        <f ca="1">+IF(AND(ISNUMBER(OFFSET('Sanitation Data'!$E$10,0,10*ROW('Sanitation Data'!E180))),'Data Summary'!CR186="Yes"),OFFSET('Sanitation Data'!$E$10,0,10*ROW('Sanitation Data'!E180)),NA())</f>
        <v>#N/A</v>
      </c>
      <c r="AD186" s="521" t="e">
        <f ca="1">+IF(AND(ISNUMBER(OFFSET('Sanitation Data'!$E$11,0,10*ROW('Sanitation Data'!E180))),'Data Summary'!CS186="Yes"),OFFSET('Sanitation Data'!$E$11,0,10*ROW('Sanitation Data'!E180)),NA())</f>
        <v>#N/A</v>
      </c>
      <c r="AE186" s="521" t="e">
        <f ca="1">+IF(AND(ISNUMBER(OFFSET('Sanitation Data'!$E$12,0,10*ROW('Sanitation Data'!E180))),'Data Summary'!CT186="Yes"),OFFSET('Sanitation Data'!$E$12,0,10*ROW('Sanitation Data'!E180)),NA())</f>
        <v>#N/A</v>
      </c>
      <c r="AF186" s="521" t="e">
        <f ca="1">+IF(AND(ISNUMBER(OFFSET('Sanitation Data'!$F$4,0,10*ROW('Sanitation Data'!F180))),'Data Summary'!CU186="Yes"),100-OFFSET('Sanitation Data'!$F$4,0,10*ROW('Sanitation Data'!F180)),NA())</f>
        <v>#N/A</v>
      </c>
      <c r="AG186" s="521" t="e">
        <f ca="1">+IF(AND(ISNUMBER(OFFSET('Sanitation Data'!$F$6,0,10*ROW('Sanitation Data'!F180))),'Data Summary'!CV186="Yes"),OFFSET('Sanitation Data'!$F$6,0,10*ROW('Sanitation Data'!F180)),NA())</f>
        <v>#N/A</v>
      </c>
      <c r="AH186" s="521" t="e">
        <f ca="1">+IF(AND(ISNUMBER(OFFSET('Sanitation Data'!$F$10,0,10*ROW('Sanitation Data'!F180))),'Data Summary'!CW186="Yes"),OFFSET('Sanitation Data'!$F$10,0,10*ROW('Sanitation Data'!F180)),NA())</f>
        <v>#N/A</v>
      </c>
      <c r="AI186" s="521" t="e">
        <f ca="1">+IF(AND(ISNUMBER(OFFSET('Sanitation Data'!$F$11,0,10*ROW('Sanitation Data'!F180))),'Data Summary'!CX186="Yes"),OFFSET('Sanitation Data'!$F$11,0,10*ROW('Sanitation Data'!F180)),NA())</f>
        <v>#N/A</v>
      </c>
      <c r="AJ186" s="521" t="e">
        <f ca="1">+IF(AND(ISNUMBER(OFFSET('Sanitation Data'!$F$12,0,10*ROW('Sanitation Data'!F180))),'Data Summary'!CY186="Yes"),OFFSET('Sanitation Data'!$F$12,0,10*ROW('Sanitation Data'!F180)),NA())</f>
        <v>#N/A</v>
      </c>
      <c r="AK186" s="521" t="e">
        <f ca="1">+IF(AND(ISNUMBER(OFFSET('Sanitation Data'!$G$4,0,10*ROW('Sanitation Data'!G180))),'Data Summary'!CZ186="Yes"),100-OFFSET('Sanitation Data'!$G$4,0,10*ROW('Sanitation Data'!G180)),NA())</f>
        <v>#N/A</v>
      </c>
      <c r="AL186" s="521" t="e">
        <f ca="1">+IF(AND(ISNUMBER(OFFSET('Sanitation Data'!$G$6,0,10*ROW('Sanitation Data'!G180))),'Data Summary'!DA186="Yes"),OFFSET('Sanitation Data'!$G$6,0,10*ROW('Sanitation Data'!G180)),NA())</f>
        <v>#N/A</v>
      </c>
      <c r="AM186" s="521" t="e">
        <f ca="1">+IF(AND(ISNUMBER(OFFSET('Sanitation Data'!$G$10,0,10*ROW('Sanitation Data'!G180))),'Data Summary'!DB186="Yes"),OFFSET('Sanitation Data'!$G$10,0,10*ROW('Sanitation Data'!G180)),NA())</f>
        <v>#N/A</v>
      </c>
      <c r="AN186" s="521" t="e">
        <f ca="1">+IF(AND(ISNUMBER(OFFSET('Sanitation Data'!$G$11,0,10*ROW('Sanitation Data'!G180))),'Data Summary'!DC186="Yes"),OFFSET('Sanitation Data'!$G$11,0,10*ROW('Sanitation Data'!G180)),NA())</f>
        <v>#N/A</v>
      </c>
      <c r="AO186" s="521" t="e">
        <f ca="1">+IF(AND(ISNUMBER(OFFSET('Sanitation Data'!$G$12,0,10*ROW('Sanitation Data'!G180))),'Data Summary'!DD186="Yes"),OFFSET('Sanitation Data'!$G$12,0,10*ROW('Sanitation Data'!G180)),NA())</f>
        <v>#N/A</v>
      </c>
      <c r="AP186" s="521" t="e">
        <f ca="1">+IF(AND(ISNUMBER(OFFSET('Sanitation Data'!$H$4,0,10*ROW('Sanitation Data'!H180))),'Data Summary'!DE186="Yes"),100-OFFSET('Sanitation Data'!$H$4,0,10*ROW('Sanitation Data'!H180)),NA())</f>
        <v>#N/A</v>
      </c>
      <c r="AQ186" s="521" t="e">
        <f ca="1">+IF(AND(ISNUMBER(OFFSET('Sanitation Data'!$H$6,0,10*ROW('Sanitation Data'!H180))),'Data Summary'!DF186="Yes"),OFFSET('Sanitation Data'!$H$6,0,10*ROW('Sanitation Data'!H180)),NA())</f>
        <v>#N/A</v>
      </c>
      <c r="AR186" s="521" t="e">
        <f ca="1">+IF(AND(ISNUMBER(OFFSET('Sanitation Data'!$H$10,0,10*ROW('Sanitation Data'!H180))),'Data Summary'!DG186="Yes"),OFFSET('Sanitation Data'!$H$10,0,10*ROW('Sanitation Data'!H180)),NA())</f>
        <v>#N/A</v>
      </c>
      <c r="AS186" s="521" t="e">
        <f ca="1">+IF(AND(ISNUMBER(OFFSET('Sanitation Data'!$H$11,0,10*ROW('Sanitation Data'!H180))),'Data Summary'!DH186="Yes"),OFFSET('Sanitation Data'!$H$11,0,10*ROW('Sanitation Data'!H180)),NA())</f>
        <v>#N/A</v>
      </c>
      <c r="AT186" s="521" t="e">
        <f ca="1">+IF(AND(ISNUMBER(OFFSET('Sanitation Data'!$H$12,0,10*ROW('Sanitation Data'!H180))),'Data Summary'!DI186="Yes"),OFFSET('Sanitation Data'!$H$12,0,10*ROW('Sanitation Data'!H180)),NA())</f>
        <v>#N/A</v>
      </c>
      <c r="AU186" s="521" t="e">
        <f ca="1">+IF(AND(ISNUMBER(OFFSET('Sanitation Data'!$I$4,0,10*ROW('Sanitation Data'!I180))),'Data Summary'!DJ186="Yes"),100-OFFSET('Sanitation Data'!$I$4,0,10*ROW('Sanitation Data'!I180)),NA())</f>
        <v>#N/A</v>
      </c>
      <c r="AV186" s="521" t="e">
        <f ca="1">+IF(AND(ISNUMBER(OFFSET('Sanitation Data'!$I$6,0,10*ROW('Sanitation Data'!I180))),'Data Summary'!DK186="Yes"),OFFSET('Sanitation Data'!$I$6,0,10*ROW('Sanitation Data'!I180)),NA())</f>
        <v>#N/A</v>
      </c>
      <c r="AW186" s="521" t="e">
        <f ca="1">+IF(AND(ISNUMBER(OFFSET('Sanitation Data'!$I$10,0,10*ROW('Sanitation Data'!I180))),'Data Summary'!DL186="Yes"),OFFSET('Sanitation Data'!$I$10,0,10*ROW('Sanitation Data'!I180)),NA())</f>
        <v>#N/A</v>
      </c>
      <c r="AX186" s="521" t="e">
        <f ca="1">+IF(AND(ISNUMBER(OFFSET('Sanitation Data'!$I$11,0,10*ROW('Sanitation Data'!I180))),'Data Summary'!DM186="Yes"),OFFSET('Sanitation Data'!$I$11,0,10*ROW('Sanitation Data'!I180)),NA())</f>
        <v>#N/A</v>
      </c>
      <c r="AY186" s="521" t="e">
        <f ca="1">+IF(AND(ISNUMBER(OFFSET('Sanitation Data'!$I$12,0,10*ROW('Sanitation Data'!I180))),'Data Summary'!DN186="Yes"),OFFSET('Sanitation Data'!$I$12,0,10*ROW('Sanitation Data'!I180)),NA())</f>
        <v>#N/A</v>
      </c>
      <c r="AZ186" s="522" t="e">
        <f ca="1">+IF(AND(ISNUMBER(OFFSET('Hygiene Data'!$D$5,0,10*ROW('Hygiene Data'!D180))),'Data Summary'!DO186="Yes"),OFFSET('Hygiene Data'!$D$5,0,10*ROW('Hygiene Data'!D180)),NA())</f>
        <v>#N/A</v>
      </c>
      <c r="BA186" s="522" t="e">
        <f ca="1">+IF(AND(ISNUMBER(OFFSET('Hygiene Data'!$D$7,0,10*ROW('Hygiene Data'!D180))),'Data Summary'!DP186="Yes"),OFFSET('Hygiene Data'!$D$7,0,10*ROW('Hygiene Data'!D180)),NA())</f>
        <v>#N/A</v>
      </c>
      <c r="BB186" s="522" t="e">
        <f ca="1">+IF(AND(ISNUMBER(OFFSET('Hygiene Data'!$D$9,0,10*ROW('Hygiene Data'!D180))),'Data Summary'!DQ186="Yes"),OFFSET('Hygiene Data'!$D$9,0,10*ROW('Hygiene Data'!D180)),NA())</f>
        <v>#N/A</v>
      </c>
      <c r="BC186" s="522" t="e">
        <f ca="1">+IF(AND(ISNUMBER(OFFSET('Hygiene Data'!$E$5,0,10*ROW('Hygiene Data'!E180))),'Data Summary'!DR186="Yes"),OFFSET('Hygiene Data'!$E$5,0,10*ROW('Hygiene Data'!E180)),NA())</f>
        <v>#N/A</v>
      </c>
      <c r="BD186" s="522" t="e">
        <f ca="1">+IF(AND(ISNUMBER(OFFSET('Hygiene Data'!$E$7,0,10*ROW('Hygiene Data'!E180))),'Data Summary'!DS186="Yes"),OFFSET('Hygiene Data'!$E$7,0,10*ROW('Hygiene Data'!E180)),NA())</f>
        <v>#N/A</v>
      </c>
      <c r="BE186" s="522" t="e">
        <f ca="1">+IF(AND(ISNUMBER(OFFSET('Hygiene Data'!$E$9,0,10*ROW('Hygiene Data'!E180))),'Data Summary'!DT186="Yes"),OFFSET('Hygiene Data'!$E$9,0,10*ROW('Hygiene Data'!E180)),NA())</f>
        <v>#N/A</v>
      </c>
      <c r="BF186" s="522" t="e">
        <f ca="1">+IF(AND(ISNUMBER(OFFSET('Hygiene Data'!$F$5,0,10*ROW('Hygiene Data'!F180))),'Data Summary'!DU186="Yes"),OFFSET('Hygiene Data'!$F$5,0,10*ROW('Hygiene Data'!F180)),NA())</f>
        <v>#N/A</v>
      </c>
      <c r="BG186" s="522" t="e">
        <f ca="1">+IF(AND(ISNUMBER(OFFSET('Hygiene Data'!$F$7,0,10*ROW('Hygiene Data'!F180))),'Data Summary'!DV186="Yes"),OFFSET('Hygiene Data'!$F$7,0,10*ROW('Hygiene Data'!F180)),NA())</f>
        <v>#N/A</v>
      </c>
      <c r="BH186" s="522" t="e">
        <f ca="1">+IF(AND(ISNUMBER(OFFSET('Hygiene Data'!$F$9,0,10*ROW('Hygiene Data'!F180))),'Data Summary'!DW186="Yes"),OFFSET('Hygiene Data'!$F$9,0,10*ROW('Hygiene Data'!F180)),NA())</f>
        <v>#N/A</v>
      </c>
      <c r="BI186" s="522" t="e">
        <f ca="1">+IF(AND(ISNUMBER(OFFSET('Hygiene Data'!$G$5,0,10*ROW('Hygiene Data'!G180))),'Data Summary'!DX186="Yes"),OFFSET('Hygiene Data'!$G$5,0,10*ROW('Hygiene Data'!G180)),NA())</f>
        <v>#N/A</v>
      </c>
      <c r="BJ186" s="522" t="e">
        <f ca="1">+IF(AND(ISNUMBER(OFFSET('Hygiene Data'!$G$7,0,10*ROW('Hygiene Data'!G180))),'Data Summary'!DY186="Yes"),OFFSET('Hygiene Data'!$G$7,0,10*ROW('Hygiene Data'!G180)),NA())</f>
        <v>#N/A</v>
      </c>
      <c r="BK186" s="522" t="e">
        <f ca="1">+IF(AND(ISNUMBER(OFFSET('Hygiene Data'!$G$9,0,10*ROW('Hygiene Data'!G180))),'Data Summary'!DZ186="Yes"),OFFSET('Hygiene Data'!$G$9,0,10*ROW('Hygiene Data'!G180)),NA())</f>
        <v>#N/A</v>
      </c>
      <c r="BL186" s="522" t="e">
        <f ca="1">+IF(AND(ISNUMBER(OFFSET('Hygiene Data'!$H$5,0,10*ROW('Hygiene Data'!H180))),'Data Summary'!EA186="Yes"),OFFSET('Hygiene Data'!$H$5,0,10*ROW('Hygiene Data'!H180)),NA())</f>
        <v>#N/A</v>
      </c>
      <c r="BM186" s="522" t="e">
        <f ca="1">+IF(AND(ISNUMBER(OFFSET('Hygiene Data'!$H$7,0,10*ROW('Hygiene Data'!H180))),'Data Summary'!EB186="Yes"),OFFSET('Hygiene Data'!$H$7,0,10*ROW('Hygiene Data'!H180)),NA())</f>
        <v>#N/A</v>
      </c>
      <c r="BN186" s="522" t="e">
        <f ca="1">+IF(AND(ISNUMBER(OFFSET('Hygiene Data'!$H$9,0,10*ROW('Hygiene Data'!H180))),'Data Summary'!EC186="Yes"),OFFSET('Hygiene Data'!$H$9,0,10*ROW('Hygiene Data'!H180)),NA())</f>
        <v>#N/A</v>
      </c>
      <c r="BO186" s="522" t="e">
        <f ca="1">+IF(AND(ISNUMBER(OFFSET('Hygiene Data'!$I$5,0,10*ROW('Hygiene Data'!I180))),'Data Summary'!ED186="Yes"),OFFSET('Hygiene Data'!$I$5,0,10*ROW('Hygiene Data'!I180)),NA())</f>
        <v>#N/A</v>
      </c>
      <c r="BP186" s="522" t="e">
        <f ca="1">+IF(AND(ISNUMBER(OFFSET('Hygiene Data'!$I$7,0,10*ROW('Hygiene Data'!I180))),'Data Summary'!EE186="Yes"),OFFSET('Hygiene Data'!$I$7,0,10*ROW('Hygiene Data'!I180)),NA())</f>
        <v>#N/A</v>
      </c>
      <c r="BQ186" s="522" t="e">
        <f ca="1">+IF(AND(ISNUMBER(OFFSET('Hygiene Data'!$I$9,0,10*ROW('Hygiene Data'!I180))),'Data Summary'!EF186="Yes"),OFFSET('Hygiene Data'!$I$9,0,10*ROW('Hygiene Data'!I180)),NA())</f>
        <v>#N/A</v>
      </c>
    </row>
    <row r="187" spans="1:69" x14ac:dyDescent="0.25">
      <c r="A187" s="518" t="e">
        <f ca="1">+RIGHT('Data Summary'!A187,LEN('Data Summary'!A187)-9)</f>
        <v>#VALUE!</v>
      </c>
      <c r="B187" s="492" t="str">
        <f ca="1">+IF(ISTEXT('Data Summary'!B187),'Data Summary'!B187,"")</f>
        <v/>
      </c>
      <c r="C187" s="519" t="e">
        <f ca="1">+VALUE('Data Summary'!C187)</f>
        <v>#VALUE!</v>
      </c>
      <c r="D187" s="520" t="e">
        <f ca="1">+IF(AND(ISNUMBER(OFFSET('Water Data'!$D$4,0,10*ROW('Water Data'!D181))),'Data Summary'!BS187="Yes"),100-OFFSET('Water Data'!$D$4,0,10*ROW('Water Data'!D181)),NA())</f>
        <v>#N/A</v>
      </c>
      <c r="E187" s="520" t="e">
        <f ca="1">+IF(AND(ISNUMBER(OFFSET('Water Data'!$D$6,0,10*ROW('Water Data'!D181))),'Data Summary'!BT187="Yes"),OFFSET('Water Data'!$D$6,0,10*ROW('Water Data'!D181)),NA())</f>
        <v>#N/A</v>
      </c>
      <c r="F187" s="520" t="e">
        <f ca="1">+IF(AND(ISNUMBER(OFFSET('Water Data'!$D$9,0,10*ROW('Water Data'!D181))),'Data Summary'!BU187="Yes"),OFFSET('Water Data'!$D$9,0,10*ROW('Water Data'!D181)),NA())</f>
        <v>#N/A</v>
      </c>
      <c r="G187" s="520" t="e">
        <f ca="1">+IF(AND(ISNUMBER(OFFSET('Water Data'!$E$4,0,10*ROW('Water Data'!E181))),'Data Summary'!BV187="Yes"),100-OFFSET('Water Data'!$E$4,0,10*ROW('Water Data'!E181)),NA())</f>
        <v>#N/A</v>
      </c>
      <c r="H187" s="520" t="e">
        <f ca="1">+IF(AND(ISNUMBER(OFFSET('Water Data'!$E$6,0,10*ROW('Water Data'!E181))),'Data Summary'!BW187="Yes"),OFFSET('Water Data'!$E$6,0,10*ROW('Water Data'!E181)),NA())</f>
        <v>#N/A</v>
      </c>
      <c r="I187" s="520" t="e">
        <f ca="1">+IF(AND(ISNUMBER(OFFSET('Water Data'!$E$9,0,10*ROW('Water Data'!E181))),'Data Summary'!BX187="Yes"),OFFSET('Water Data'!$E$9,0,10*ROW('Water Data'!E181)),NA())</f>
        <v>#N/A</v>
      </c>
      <c r="J187" s="520" t="e">
        <f ca="1">+IF(AND(ISNUMBER(OFFSET('Water Data'!$F$4,0,10*ROW('Water Data'!F181))),'Data Summary'!BY187="Yes"),100-OFFSET('Water Data'!$F$4,0,10*ROW('Water Data'!F181)),NA())</f>
        <v>#N/A</v>
      </c>
      <c r="K187" s="520" t="e">
        <f ca="1">+IF(AND(ISNUMBER(OFFSET('Water Data'!$F$6,0,10*ROW('Water Data'!F181))),'Data Summary'!BZ187="Yes"),OFFSET('Water Data'!$F$6,0,10*ROW('Water Data'!F181)),NA())</f>
        <v>#N/A</v>
      </c>
      <c r="L187" s="520" t="e">
        <f ca="1">+IF(AND(ISNUMBER(OFFSET('Water Data'!$F$9,0,10*ROW('Water Data'!F181))),'Data Summary'!CA187="Yes"),OFFSET('Water Data'!$F$9,0,10*ROW('Water Data'!F181)),NA())</f>
        <v>#N/A</v>
      </c>
      <c r="M187" s="520" t="e">
        <f ca="1">+IF(AND(ISNUMBER(OFFSET('Water Data'!$G$4,0,10*ROW('Water Data'!G181))),'Data Summary'!CB187="Yes"),100-OFFSET('Water Data'!$G$4,0,10*ROW('Water Data'!G181)),NA())</f>
        <v>#N/A</v>
      </c>
      <c r="N187" s="520" t="e">
        <f ca="1">+IF(AND(ISNUMBER(OFFSET('Water Data'!$G$6,0,10*ROW('Water Data'!G181))),'Data Summary'!CC187="Yes"),OFFSET('Water Data'!$G$6,0,10*ROW('Water Data'!G181)),NA())</f>
        <v>#N/A</v>
      </c>
      <c r="O187" s="520" t="e">
        <f ca="1">+IF(AND(ISNUMBER(OFFSET('Water Data'!$G$9,0,10*ROW('Water Data'!G181))),'Data Summary'!CD187="Yes"),OFFSET('Water Data'!$G$9,0,10*ROW('Water Data'!G181)),NA())</f>
        <v>#N/A</v>
      </c>
      <c r="P187" s="520" t="e">
        <f ca="1">+IF(AND(ISNUMBER(OFFSET('Water Data'!$H$4,0,10*ROW('Water Data'!H181))),'Data Summary'!CE187="Yes"),100-OFFSET('Water Data'!$H$4,0,10*ROW('Water Data'!H181)),NA())</f>
        <v>#N/A</v>
      </c>
      <c r="Q187" s="520" t="e">
        <f ca="1">+IF(AND(ISNUMBER(OFFSET('Water Data'!$H$6,0,10*ROW('Water Data'!H181))),'Data Summary'!CF187="Yes"),OFFSET('Water Data'!$H$6,0,10*ROW('Water Data'!H181)),NA())</f>
        <v>#N/A</v>
      </c>
      <c r="R187" s="520" t="e">
        <f ca="1">+IF(AND(ISNUMBER(OFFSET('Water Data'!$H$9,0,10*ROW('Water Data'!H181))),'Data Summary'!CG187="Yes"),OFFSET('Water Data'!$H$9,0,10*ROW('Water Data'!H181)),NA())</f>
        <v>#N/A</v>
      </c>
      <c r="S187" s="520" t="e">
        <f ca="1">+IF(AND(ISNUMBER(OFFSET('Water Data'!$I$4,0,10*ROW('Water Data'!I181))),'Data Summary'!CH187="Yes"),100-OFFSET('Water Data'!$I$4,0,10*ROW('Water Data'!I181)),NA())</f>
        <v>#N/A</v>
      </c>
      <c r="T187" s="520" t="e">
        <f ca="1">+IF(AND(ISNUMBER(OFFSET('Water Data'!$I$6,0,10*ROW('Water Data'!I181))),'Data Summary'!CI187="Yes"),OFFSET('Water Data'!$I$6,0,10*ROW('Water Data'!I181)),NA())</f>
        <v>#N/A</v>
      </c>
      <c r="U187" s="520" t="e">
        <f ca="1">+IF(AND(ISNUMBER(OFFSET('Water Data'!$I$9,0,10*ROW('Water Data'!I181))),'Data Summary'!CJ187="Yes"),OFFSET('Water Data'!$I$9,0,10*ROW('Water Data'!I181)),NA())</f>
        <v>#N/A</v>
      </c>
      <c r="V187" s="521" t="e">
        <f ca="1">+IF(AND(ISNUMBER(OFFSET('Sanitation Data'!$D$4,0,10*ROW('Sanitation Data'!D181))),'Data Summary'!CK187="Yes"),100-OFFSET('Sanitation Data'!$D$4,0,10*ROW('Sanitation Data'!D181)),NA())</f>
        <v>#N/A</v>
      </c>
      <c r="W187" s="521" t="e">
        <f ca="1">+IF(AND(ISNUMBER(OFFSET('Sanitation Data'!$D$6,0,10*ROW('Sanitation Data'!D181))),'Data Summary'!CL187="Yes"),OFFSET('Sanitation Data'!$D$6,0,10*ROW('Sanitation Data'!D181)),NA())</f>
        <v>#N/A</v>
      </c>
      <c r="X187" s="521" t="e">
        <f ca="1">+IF(AND(ISNUMBER(OFFSET('Sanitation Data'!$D$10,0,10*ROW('Sanitation Data'!D181))),'Data Summary'!CM187="Yes"),OFFSET('Sanitation Data'!$D$10,0,10*ROW('Sanitation Data'!D181)),NA())</f>
        <v>#N/A</v>
      </c>
      <c r="Y187" s="521" t="e">
        <f ca="1">+IF(AND(ISNUMBER(OFFSET('Sanitation Data'!$D$11,0,10*ROW('Sanitation Data'!D181))),'Data Summary'!CN187="Yes"),OFFSET('Sanitation Data'!$D$11,0,10*ROW('Sanitation Data'!D181)),NA())</f>
        <v>#N/A</v>
      </c>
      <c r="Z187" s="521" t="e">
        <f ca="1">+IF(AND(ISNUMBER(OFFSET('Sanitation Data'!$D$12,0,10*ROW('Sanitation Data'!D181))),'Data Summary'!CO187="Yes"),OFFSET('Sanitation Data'!$D$12,0,10*ROW('Sanitation Data'!D181)),NA())</f>
        <v>#N/A</v>
      </c>
      <c r="AA187" s="521" t="e">
        <f ca="1">+IF(AND(ISNUMBER(OFFSET('Sanitation Data'!$E$4,0,10*ROW('Sanitation Data'!E181))),'Data Summary'!CP187="Yes"),100-OFFSET('Sanitation Data'!$E$4,0,10*ROW('Sanitation Data'!E181)),NA())</f>
        <v>#N/A</v>
      </c>
      <c r="AB187" s="521" t="e">
        <f ca="1">+IF(AND(ISNUMBER(OFFSET('Sanitation Data'!$E$6,0,10*ROW('Sanitation Data'!E181))),'Data Summary'!CQ187="Yes"),OFFSET('Sanitation Data'!$E$6,0,10*ROW('Sanitation Data'!E181)),NA())</f>
        <v>#N/A</v>
      </c>
      <c r="AC187" s="521" t="e">
        <f ca="1">+IF(AND(ISNUMBER(OFFSET('Sanitation Data'!$E$10,0,10*ROW('Sanitation Data'!E181))),'Data Summary'!CR187="Yes"),OFFSET('Sanitation Data'!$E$10,0,10*ROW('Sanitation Data'!E181)),NA())</f>
        <v>#N/A</v>
      </c>
      <c r="AD187" s="521" t="e">
        <f ca="1">+IF(AND(ISNUMBER(OFFSET('Sanitation Data'!$E$11,0,10*ROW('Sanitation Data'!E181))),'Data Summary'!CS187="Yes"),OFFSET('Sanitation Data'!$E$11,0,10*ROW('Sanitation Data'!E181)),NA())</f>
        <v>#N/A</v>
      </c>
      <c r="AE187" s="521" t="e">
        <f ca="1">+IF(AND(ISNUMBER(OFFSET('Sanitation Data'!$E$12,0,10*ROW('Sanitation Data'!E181))),'Data Summary'!CT187="Yes"),OFFSET('Sanitation Data'!$E$12,0,10*ROW('Sanitation Data'!E181)),NA())</f>
        <v>#N/A</v>
      </c>
      <c r="AF187" s="521" t="e">
        <f ca="1">+IF(AND(ISNUMBER(OFFSET('Sanitation Data'!$F$4,0,10*ROW('Sanitation Data'!F181))),'Data Summary'!CU187="Yes"),100-OFFSET('Sanitation Data'!$F$4,0,10*ROW('Sanitation Data'!F181)),NA())</f>
        <v>#N/A</v>
      </c>
      <c r="AG187" s="521" t="e">
        <f ca="1">+IF(AND(ISNUMBER(OFFSET('Sanitation Data'!$F$6,0,10*ROW('Sanitation Data'!F181))),'Data Summary'!CV187="Yes"),OFFSET('Sanitation Data'!$F$6,0,10*ROW('Sanitation Data'!F181)),NA())</f>
        <v>#N/A</v>
      </c>
      <c r="AH187" s="521" t="e">
        <f ca="1">+IF(AND(ISNUMBER(OFFSET('Sanitation Data'!$F$10,0,10*ROW('Sanitation Data'!F181))),'Data Summary'!CW187="Yes"),OFFSET('Sanitation Data'!$F$10,0,10*ROW('Sanitation Data'!F181)),NA())</f>
        <v>#N/A</v>
      </c>
      <c r="AI187" s="521" t="e">
        <f ca="1">+IF(AND(ISNUMBER(OFFSET('Sanitation Data'!$F$11,0,10*ROW('Sanitation Data'!F181))),'Data Summary'!CX187="Yes"),OFFSET('Sanitation Data'!$F$11,0,10*ROW('Sanitation Data'!F181)),NA())</f>
        <v>#N/A</v>
      </c>
      <c r="AJ187" s="521" t="e">
        <f ca="1">+IF(AND(ISNUMBER(OFFSET('Sanitation Data'!$F$12,0,10*ROW('Sanitation Data'!F181))),'Data Summary'!CY187="Yes"),OFFSET('Sanitation Data'!$F$12,0,10*ROW('Sanitation Data'!F181)),NA())</f>
        <v>#N/A</v>
      </c>
      <c r="AK187" s="521" t="e">
        <f ca="1">+IF(AND(ISNUMBER(OFFSET('Sanitation Data'!$G$4,0,10*ROW('Sanitation Data'!G181))),'Data Summary'!CZ187="Yes"),100-OFFSET('Sanitation Data'!$G$4,0,10*ROW('Sanitation Data'!G181)),NA())</f>
        <v>#N/A</v>
      </c>
      <c r="AL187" s="521" t="e">
        <f ca="1">+IF(AND(ISNUMBER(OFFSET('Sanitation Data'!$G$6,0,10*ROW('Sanitation Data'!G181))),'Data Summary'!DA187="Yes"),OFFSET('Sanitation Data'!$G$6,0,10*ROW('Sanitation Data'!G181)),NA())</f>
        <v>#N/A</v>
      </c>
      <c r="AM187" s="521" t="e">
        <f ca="1">+IF(AND(ISNUMBER(OFFSET('Sanitation Data'!$G$10,0,10*ROW('Sanitation Data'!G181))),'Data Summary'!DB187="Yes"),OFFSET('Sanitation Data'!$G$10,0,10*ROW('Sanitation Data'!G181)),NA())</f>
        <v>#N/A</v>
      </c>
      <c r="AN187" s="521" t="e">
        <f ca="1">+IF(AND(ISNUMBER(OFFSET('Sanitation Data'!$G$11,0,10*ROW('Sanitation Data'!G181))),'Data Summary'!DC187="Yes"),OFFSET('Sanitation Data'!$G$11,0,10*ROW('Sanitation Data'!G181)),NA())</f>
        <v>#N/A</v>
      </c>
      <c r="AO187" s="521" t="e">
        <f ca="1">+IF(AND(ISNUMBER(OFFSET('Sanitation Data'!$G$12,0,10*ROW('Sanitation Data'!G181))),'Data Summary'!DD187="Yes"),OFFSET('Sanitation Data'!$G$12,0,10*ROW('Sanitation Data'!G181)),NA())</f>
        <v>#N/A</v>
      </c>
      <c r="AP187" s="521" t="e">
        <f ca="1">+IF(AND(ISNUMBER(OFFSET('Sanitation Data'!$H$4,0,10*ROW('Sanitation Data'!H181))),'Data Summary'!DE187="Yes"),100-OFFSET('Sanitation Data'!$H$4,0,10*ROW('Sanitation Data'!H181)),NA())</f>
        <v>#N/A</v>
      </c>
      <c r="AQ187" s="521" t="e">
        <f ca="1">+IF(AND(ISNUMBER(OFFSET('Sanitation Data'!$H$6,0,10*ROW('Sanitation Data'!H181))),'Data Summary'!DF187="Yes"),OFFSET('Sanitation Data'!$H$6,0,10*ROW('Sanitation Data'!H181)),NA())</f>
        <v>#N/A</v>
      </c>
      <c r="AR187" s="521" t="e">
        <f ca="1">+IF(AND(ISNUMBER(OFFSET('Sanitation Data'!$H$10,0,10*ROW('Sanitation Data'!H181))),'Data Summary'!DG187="Yes"),OFFSET('Sanitation Data'!$H$10,0,10*ROW('Sanitation Data'!H181)),NA())</f>
        <v>#N/A</v>
      </c>
      <c r="AS187" s="521" t="e">
        <f ca="1">+IF(AND(ISNUMBER(OFFSET('Sanitation Data'!$H$11,0,10*ROW('Sanitation Data'!H181))),'Data Summary'!DH187="Yes"),OFFSET('Sanitation Data'!$H$11,0,10*ROW('Sanitation Data'!H181)),NA())</f>
        <v>#N/A</v>
      </c>
      <c r="AT187" s="521" t="e">
        <f ca="1">+IF(AND(ISNUMBER(OFFSET('Sanitation Data'!$H$12,0,10*ROW('Sanitation Data'!H181))),'Data Summary'!DI187="Yes"),OFFSET('Sanitation Data'!$H$12,0,10*ROW('Sanitation Data'!H181)),NA())</f>
        <v>#N/A</v>
      </c>
      <c r="AU187" s="521" t="e">
        <f ca="1">+IF(AND(ISNUMBER(OFFSET('Sanitation Data'!$I$4,0,10*ROW('Sanitation Data'!I181))),'Data Summary'!DJ187="Yes"),100-OFFSET('Sanitation Data'!$I$4,0,10*ROW('Sanitation Data'!I181)),NA())</f>
        <v>#N/A</v>
      </c>
      <c r="AV187" s="521" t="e">
        <f ca="1">+IF(AND(ISNUMBER(OFFSET('Sanitation Data'!$I$6,0,10*ROW('Sanitation Data'!I181))),'Data Summary'!DK187="Yes"),OFFSET('Sanitation Data'!$I$6,0,10*ROW('Sanitation Data'!I181)),NA())</f>
        <v>#N/A</v>
      </c>
      <c r="AW187" s="521" t="e">
        <f ca="1">+IF(AND(ISNUMBER(OFFSET('Sanitation Data'!$I$10,0,10*ROW('Sanitation Data'!I181))),'Data Summary'!DL187="Yes"),OFFSET('Sanitation Data'!$I$10,0,10*ROW('Sanitation Data'!I181)),NA())</f>
        <v>#N/A</v>
      </c>
      <c r="AX187" s="521" t="e">
        <f ca="1">+IF(AND(ISNUMBER(OFFSET('Sanitation Data'!$I$11,0,10*ROW('Sanitation Data'!I181))),'Data Summary'!DM187="Yes"),OFFSET('Sanitation Data'!$I$11,0,10*ROW('Sanitation Data'!I181)),NA())</f>
        <v>#N/A</v>
      </c>
      <c r="AY187" s="521" t="e">
        <f ca="1">+IF(AND(ISNUMBER(OFFSET('Sanitation Data'!$I$12,0,10*ROW('Sanitation Data'!I181))),'Data Summary'!DN187="Yes"),OFFSET('Sanitation Data'!$I$12,0,10*ROW('Sanitation Data'!I181)),NA())</f>
        <v>#N/A</v>
      </c>
      <c r="AZ187" s="522" t="e">
        <f ca="1">+IF(AND(ISNUMBER(OFFSET('Hygiene Data'!$D$5,0,10*ROW('Hygiene Data'!D181))),'Data Summary'!DO187="Yes"),OFFSET('Hygiene Data'!$D$5,0,10*ROW('Hygiene Data'!D181)),NA())</f>
        <v>#N/A</v>
      </c>
      <c r="BA187" s="522" t="e">
        <f ca="1">+IF(AND(ISNUMBER(OFFSET('Hygiene Data'!$D$7,0,10*ROW('Hygiene Data'!D181))),'Data Summary'!DP187="Yes"),OFFSET('Hygiene Data'!$D$7,0,10*ROW('Hygiene Data'!D181)),NA())</f>
        <v>#N/A</v>
      </c>
      <c r="BB187" s="522" t="e">
        <f ca="1">+IF(AND(ISNUMBER(OFFSET('Hygiene Data'!$D$9,0,10*ROW('Hygiene Data'!D181))),'Data Summary'!DQ187="Yes"),OFFSET('Hygiene Data'!$D$9,0,10*ROW('Hygiene Data'!D181)),NA())</f>
        <v>#N/A</v>
      </c>
      <c r="BC187" s="522" t="e">
        <f ca="1">+IF(AND(ISNUMBER(OFFSET('Hygiene Data'!$E$5,0,10*ROW('Hygiene Data'!E181))),'Data Summary'!DR187="Yes"),OFFSET('Hygiene Data'!$E$5,0,10*ROW('Hygiene Data'!E181)),NA())</f>
        <v>#N/A</v>
      </c>
      <c r="BD187" s="522" t="e">
        <f ca="1">+IF(AND(ISNUMBER(OFFSET('Hygiene Data'!$E$7,0,10*ROW('Hygiene Data'!E181))),'Data Summary'!DS187="Yes"),OFFSET('Hygiene Data'!$E$7,0,10*ROW('Hygiene Data'!E181)),NA())</f>
        <v>#N/A</v>
      </c>
      <c r="BE187" s="522" t="e">
        <f ca="1">+IF(AND(ISNUMBER(OFFSET('Hygiene Data'!$E$9,0,10*ROW('Hygiene Data'!E181))),'Data Summary'!DT187="Yes"),OFFSET('Hygiene Data'!$E$9,0,10*ROW('Hygiene Data'!E181)),NA())</f>
        <v>#N/A</v>
      </c>
      <c r="BF187" s="522" t="e">
        <f ca="1">+IF(AND(ISNUMBER(OFFSET('Hygiene Data'!$F$5,0,10*ROW('Hygiene Data'!F181))),'Data Summary'!DU187="Yes"),OFFSET('Hygiene Data'!$F$5,0,10*ROW('Hygiene Data'!F181)),NA())</f>
        <v>#N/A</v>
      </c>
      <c r="BG187" s="522" t="e">
        <f ca="1">+IF(AND(ISNUMBER(OFFSET('Hygiene Data'!$F$7,0,10*ROW('Hygiene Data'!F181))),'Data Summary'!DV187="Yes"),OFFSET('Hygiene Data'!$F$7,0,10*ROW('Hygiene Data'!F181)),NA())</f>
        <v>#N/A</v>
      </c>
      <c r="BH187" s="522" t="e">
        <f ca="1">+IF(AND(ISNUMBER(OFFSET('Hygiene Data'!$F$9,0,10*ROW('Hygiene Data'!F181))),'Data Summary'!DW187="Yes"),OFFSET('Hygiene Data'!$F$9,0,10*ROW('Hygiene Data'!F181)),NA())</f>
        <v>#N/A</v>
      </c>
      <c r="BI187" s="522" t="e">
        <f ca="1">+IF(AND(ISNUMBER(OFFSET('Hygiene Data'!$G$5,0,10*ROW('Hygiene Data'!G181))),'Data Summary'!DX187="Yes"),OFFSET('Hygiene Data'!$G$5,0,10*ROW('Hygiene Data'!G181)),NA())</f>
        <v>#N/A</v>
      </c>
      <c r="BJ187" s="522" t="e">
        <f ca="1">+IF(AND(ISNUMBER(OFFSET('Hygiene Data'!$G$7,0,10*ROW('Hygiene Data'!G181))),'Data Summary'!DY187="Yes"),OFFSET('Hygiene Data'!$G$7,0,10*ROW('Hygiene Data'!G181)),NA())</f>
        <v>#N/A</v>
      </c>
      <c r="BK187" s="522" t="e">
        <f ca="1">+IF(AND(ISNUMBER(OFFSET('Hygiene Data'!$G$9,0,10*ROW('Hygiene Data'!G181))),'Data Summary'!DZ187="Yes"),OFFSET('Hygiene Data'!$G$9,0,10*ROW('Hygiene Data'!G181)),NA())</f>
        <v>#N/A</v>
      </c>
      <c r="BL187" s="522" t="e">
        <f ca="1">+IF(AND(ISNUMBER(OFFSET('Hygiene Data'!$H$5,0,10*ROW('Hygiene Data'!H181))),'Data Summary'!EA187="Yes"),OFFSET('Hygiene Data'!$H$5,0,10*ROW('Hygiene Data'!H181)),NA())</f>
        <v>#N/A</v>
      </c>
      <c r="BM187" s="522" t="e">
        <f ca="1">+IF(AND(ISNUMBER(OFFSET('Hygiene Data'!$H$7,0,10*ROW('Hygiene Data'!H181))),'Data Summary'!EB187="Yes"),OFFSET('Hygiene Data'!$H$7,0,10*ROW('Hygiene Data'!H181)),NA())</f>
        <v>#N/A</v>
      </c>
      <c r="BN187" s="522" t="e">
        <f ca="1">+IF(AND(ISNUMBER(OFFSET('Hygiene Data'!$H$9,0,10*ROW('Hygiene Data'!H181))),'Data Summary'!EC187="Yes"),OFFSET('Hygiene Data'!$H$9,0,10*ROW('Hygiene Data'!H181)),NA())</f>
        <v>#N/A</v>
      </c>
      <c r="BO187" s="522" t="e">
        <f ca="1">+IF(AND(ISNUMBER(OFFSET('Hygiene Data'!$I$5,0,10*ROW('Hygiene Data'!I181))),'Data Summary'!ED187="Yes"),OFFSET('Hygiene Data'!$I$5,0,10*ROW('Hygiene Data'!I181)),NA())</f>
        <v>#N/A</v>
      </c>
      <c r="BP187" s="522" t="e">
        <f ca="1">+IF(AND(ISNUMBER(OFFSET('Hygiene Data'!$I$7,0,10*ROW('Hygiene Data'!I181))),'Data Summary'!EE187="Yes"),OFFSET('Hygiene Data'!$I$7,0,10*ROW('Hygiene Data'!I181)),NA())</f>
        <v>#N/A</v>
      </c>
      <c r="BQ187" s="522" t="e">
        <f ca="1">+IF(AND(ISNUMBER(OFFSET('Hygiene Data'!$I$9,0,10*ROW('Hygiene Data'!I181))),'Data Summary'!EF187="Yes"),OFFSET('Hygiene Data'!$I$9,0,10*ROW('Hygiene Data'!I181)),NA())</f>
        <v>#N/A</v>
      </c>
    </row>
    <row r="188" spans="1:69" x14ac:dyDescent="0.25">
      <c r="A188" s="518" t="e">
        <f ca="1">+RIGHT('Data Summary'!A188,LEN('Data Summary'!A188)-9)</f>
        <v>#VALUE!</v>
      </c>
      <c r="B188" s="492" t="str">
        <f ca="1">+IF(ISTEXT('Data Summary'!B188),'Data Summary'!B188,"")</f>
        <v/>
      </c>
      <c r="C188" s="519" t="e">
        <f ca="1">+VALUE('Data Summary'!C188)</f>
        <v>#VALUE!</v>
      </c>
      <c r="D188" s="520" t="e">
        <f ca="1">+IF(AND(ISNUMBER(OFFSET('Water Data'!$D$4,0,10*ROW('Water Data'!D182))),'Data Summary'!BS188="Yes"),100-OFFSET('Water Data'!$D$4,0,10*ROW('Water Data'!D182)),NA())</f>
        <v>#N/A</v>
      </c>
      <c r="E188" s="520" t="e">
        <f ca="1">+IF(AND(ISNUMBER(OFFSET('Water Data'!$D$6,0,10*ROW('Water Data'!D182))),'Data Summary'!BT188="Yes"),OFFSET('Water Data'!$D$6,0,10*ROW('Water Data'!D182)),NA())</f>
        <v>#N/A</v>
      </c>
      <c r="F188" s="520" t="e">
        <f ca="1">+IF(AND(ISNUMBER(OFFSET('Water Data'!$D$9,0,10*ROW('Water Data'!D182))),'Data Summary'!BU188="Yes"),OFFSET('Water Data'!$D$9,0,10*ROW('Water Data'!D182)),NA())</f>
        <v>#N/A</v>
      </c>
      <c r="G188" s="520" t="e">
        <f ca="1">+IF(AND(ISNUMBER(OFFSET('Water Data'!$E$4,0,10*ROW('Water Data'!E182))),'Data Summary'!BV188="Yes"),100-OFFSET('Water Data'!$E$4,0,10*ROW('Water Data'!E182)),NA())</f>
        <v>#N/A</v>
      </c>
      <c r="H188" s="520" t="e">
        <f ca="1">+IF(AND(ISNUMBER(OFFSET('Water Data'!$E$6,0,10*ROW('Water Data'!E182))),'Data Summary'!BW188="Yes"),OFFSET('Water Data'!$E$6,0,10*ROW('Water Data'!E182)),NA())</f>
        <v>#N/A</v>
      </c>
      <c r="I188" s="520" t="e">
        <f ca="1">+IF(AND(ISNUMBER(OFFSET('Water Data'!$E$9,0,10*ROW('Water Data'!E182))),'Data Summary'!BX188="Yes"),OFFSET('Water Data'!$E$9,0,10*ROW('Water Data'!E182)),NA())</f>
        <v>#N/A</v>
      </c>
      <c r="J188" s="520" t="e">
        <f ca="1">+IF(AND(ISNUMBER(OFFSET('Water Data'!$F$4,0,10*ROW('Water Data'!F182))),'Data Summary'!BY188="Yes"),100-OFFSET('Water Data'!$F$4,0,10*ROW('Water Data'!F182)),NA())</f>
        <v>#N/A</v>
      </c>
      <c r="K188" s="520" t="e">
        <f ca="1">+IF(AND(ISNUMBER(OFFSET('Water Data'!$F$6,0,10*ROW('Water Data'!F182))),'Data Summary'!BZ188="Yes"),OFFSET('Water Data'!$F$6,0,10*ROW('Water Data'!F182)),NA())</f>
        <v>#N/A</v>
      </c>
      <c r="L188" s="520" t="e">
        <f ca="1">+IF(AND(ISNUMBER(OFFSET('Water Data'!$F$9,0,10*ROW('Water Data'!F182))),'Data Summary'!CA188="Yes"),OFFSET('Water Data'!$F$9,0,10*ROW('Water Data'!F182)),NA())</f>
        <v>#N/A</v>
      </c>
      <c r="M188" s="520" t="e">
        <f ca="1">+IF(AND(ISNUMBER(OFFSET('Water Data'!$G$4,0,10*ROW('Water Data'!G182))),'Data Summary'!CB188="Yes"),100-OFFSET('Water Data'!$G$4,0,10*ROW('Water Data'!G182)),NA())</f>
        <v>#N/A</v>
      </c>
      <c r="N188" s="520" t="e">
        <f ca="1">+IF(AND(ISNUMBER(OFFSET('Water Data'!$G$6,0,10*ROW('Water Data'!G182))),'Data Summary'!CC188="Yes"),OFFSET('Water Data'!$G$6,0,10*ROW('Water Data'!G182)),NA())</f>
        <v>#N/A</v>
      </c>
      <c r="O188" s="520" t="e">
        <f ca="1">+IF(AND(ISNUMBER(OFFSET('Water Data'!$G$9,0,10*ROW('Water Data'!G182))),'Data Summary'!CD188="Yes"),OFFSET('Water Data'!$G$9,0,10*ROW('Water Data'!G182)),NA())</f>
        <v>#N/A</v>
      </c>
      <c r="P188" s="520" t="e">
        <f ca="1">+IF(AND(ISNUMBER(OFFSET('Water Data'!$H$4,0,10*ROW('Water Data'!H182))),'Data Summary'!CE188="Yes"),100-OFFSET('Water Data'!$H$4,0,10*ROW('Water Data'!H182)),NA())</f>
        <v>#N/A</v>
      </c>
      <c r="Q188" s="520" t="e">
        <f ca="1">+IF(AND(ISNUMBER(OFFSET('Water Data'!$H$6,0,10*ROW('Water Data'!H182))),'Data Summary'!CF188="Yes"),OFFSET('Water Data'!$H$6,0,10*ROW('Water Data'!H182)),NA())</f>
        <v>#N/A</v>
      </c>
      <c r="R188" s="520" t="e">
        <f ca="1">+IF(AND(ISNUMBER(OFFSET('Water Data'!$H$9,0,10*ROW('Water Data'!H182))),'Data Summary'!CG188="Yes"),OFFSET('Water Data'!$H$9,0,10*ROW('Water Data'!H182)),NA())</f>
        <v>#N/A</v>
      </c>
      <c r="S188" s="520" t="e">
        <f ca="1">+IF(AND(ISNUMBER(OFFSET('Water Data'!$I$4,0,10*ROW('Water Data'!I182))),'Data Summary'!CH188="Yes"),100-OFFSET('Water Data'!$I$4,0,10*ROW('Water Data'!I182)),NA())</f>
        <v>#N/A</v>
      </c>
      <c r="T188" s="520" t="e">
        <f ca="1">+IF(AND(ISNUMBER(OFFSET('Water Data'!$I$6,0,10*ROW('Water Data'!I182))),'Data Summary'!CI188="Yes"),OFFSET('Water Data'!$I$6,0,10*ROW('Water Data'!I182)),NA())</f>
        <v>#N/A</v>
      </c>
      <c r="U188" s="520" t="e">
        <f ca="1">+IF(AND(ISNUMBER(OFFSET('Water Data'!$I$9,0,10*ROW('Water Data'!I182))),'Data Summary'!CJ188="Yes"),OFFSET('Water Data'!$I$9,0,10*ROW('Water Data'!I182)),NA())</f>
        <v>#N/A</v>
      </c>
      <c r="V188" s="521" t="e">
        <f ca="1">+IF(AND(ISNUMBER(OFFSET('Sanitation Data'!$D$4,0,10*ROW('Sanitation Data'!D182))),'Data Summary'!CK188="Yes"),100-OFFSET('Sanitation Data'!$D$4,0,10*ROW('Sanitation Data'!D182)),NA())</f>
        <v>#N/A</v>
      </c>
      <c r="W188" s="521" t="e">
        <f ca="1">+IF(AND(ISNUMBER(OFFSET('Sanitation Data'!$D$6,0,10*ROW('Sanitation Data'!D182))),'Data Summary'!CL188="Yes"),OFFSET('Sanitation Data'!$D$6,0,10*ROW('Sanitation Data'!D182)),NA())</f>
        <v>#N/A</v>
      </c>
      <c r="X188" s="521" t="e">
        <f ca="1">+IF(AND(ISNUMBER(OFFSET('Sanitation Data'!$D$10,0,10*ROW('Sanitation Data'!D182))),'Data Summary'!CM188="Yes"),OFFSET('Sanitation Data'!$D$10,0,10*ROW('Sanitation Data'!D182)),NA())</f>
        <v>#N/A</v>
      </c>
      <c r="Y188" s="521" t="e">
        <f ca="1">+IF(AND(ISNUMBER(OFFSET('Sanitation Data'!$D$11,0,10*ROW('Sanitation Data'!D182))),'Data Summary'!CN188="Yes"),OFFSET('Sanitation Data'!$D$11,0,10*ROW('Sanitation Data'!D182)),NA())</f>
        <v>#N/A</v>
      </c>
      <c r="Z188" s="521" t="e">
        <f ca="1">+IF(AND(ISNUMBER(OFFSET('Sanitation Data'!$D$12,0,10*ROW('Sanitation Data'!D182))),'Data Summary'!CO188="Yes"),OFFSET('Sanitation Data'!$D$12,0,10*ROW('Sanitation Data'!D182)),NA())</f>
        <v>#N/A</v>
      </c>
      <c r="AA188" s="521" t="e">
        <f ca="1">+IF(AND(ISNUMBER(OFFSET('Sanitation Data'!$E$4,0,10*ROW('Sanitation Data'!E182))),'Data Summary'!CP188="Yes"),100-OFFSET('Sanitation Data'!$E$4,0,10*ROW('Sanitation Data'!E182)),NA())</f>
        <v>#N/A</v>
      </c>
      <c r="AB188" s="521" t="e">
        <f ca="1">+IF(AND(ISNUMBER(OFFSET('Sanitation Data'!$E$6,0,10*ROW('Sanitation Data'!E182))),'Data Summary'!CQ188="Yes"),OFFSET('Sanitation Data'!$E$6,0,10*ROW('Sanitation Data'!E182)),NA())</f>
        <v>#N/A</v>
      </c>
      <c r="AC188" s="521" t="e">
        <f ca="1">+IF(AND(ISNUMBER(OFFSET('Sanitation Data'!$E$10,0,10*ROW('Sanitation Data'!E182))),'Data Summary'!CR188="Yes"),OFFSET('Sanitation Data'!$E$10,0,10*ROW('Sanitation Data'!E182)),NA())</f>
        <v>#N/A</v>
      </c>
      <c r="AD188" s="521" t="e">
        <f ca="1">+IF(AND(ISNUMBER(OFFSET('Sanitation Data'!$E$11,0,10*ROW('Sanitation Data'!E182))),'Data Summary'!CS188="Yes"),OFFSET('Sanitation Data'!$E$11,0,10*ROW('Sanitation Data'!E182)),NA())</f>
        <v>#N/A</v>
      </c>
      <c r="AE188" s="521" t="e">
        <f ca="1">+IF(AND(ISNUMBER(OFFSET('Sanitation Data'!$E$12,0,10*ROW('Sanitation Data'!E182))),'Data Summary'!CT188="Yes"),OFFSET('Sanitation Data'!$E$12,0,10*ROW('Sanitation Data'!E182)),NA())</f>
        <v>#N/A</v>
      </c>
      <c r="AF188" s="521" t="e">
        <f ca="1">+IF(AND(ISNUMBER(OFFSET('Sanitation Data'!$F$4,0,10*ROW('Sanitation Data'!F182))),'Data Summary'!CU188="Yes"),100-OFFSET('Sanitation Data'!$F$4,0,10*ROW('Sanitation Data'!F182)),NA())</f>
        <v>#N/A</v>
      </c>
      <c r="AG188" s="521" t="e">
        <f ca="1">+IF(AND(ISNUMBER(OFFSET('Sanitation Data'!$F$6,0,10*ROW('Sanitation Data'!F182))),'Data Summary'!CV188="Yes"),OFFSET('Sanitation Data'!$F$6,0,10*ROW('Sanitation Data'!F182)),NA())</f>
        <v>#N/A</v>
      </c>
      <c r="AH188" s="521" t="e">
        <f ca="1">+IF(AND(ISNUMBER(OFFSET('Sanitation Data'!$F$10,0,10*ROW('Sanitation Data'!F182))),'Data Summary'!CW188="Yes"),OFFSET('Sanitation Data'!$F$10,0,10*ROW('Sanitation Data'!F182)),NA())</f>
        <v>#N/A</v>
      </c>
      <c r="AI188" s="521" t="e">
        <f ca="1">+IF(AND(ISNUMBER(OFFSET('Sanitation Data'!$F$11,0,10*ROW('Sanitation Data'!F182))),'Data Summary'!CX188="Yes"),OFFSET('Sanitation Data'!$F$11,0,10*ROW('Sanitation Data'!F182)),NA())</f>
        <v>#N/A</v>
      </c>
      <c r="AJ188" s="521" t="e">
        <f ca="1">+IF(AND(ISNUMBER(OFFSET('Sanitation Data'!$F$12,0,10*ROW('Sanitation Data'!F182))),'Data Summary'!CY188="Yes"),OFFSET('Sanitation Data'!$F$12,0,10*ROW('Sanitation Data'!F182)),NA())</f>
        <v>#N/A</v>
      </c>
      <c r="AK188" s="521" t="e">
        <f ca="1">+IF(AND(ISNUMBER(OFFSET('Sanitation Data'!$G$4,0,10*ROW('Sanitation Data'!G182))),'Data Summary'!CZ188="Yes"),100-OFFSET('Sanitation Data'!$G$4,0,10*ROW('Sanitation Data'!G182)),NA())</f>
        <v>#N/A</v>
      </c>
      <c r="AL188" s="521" t="e">
        <f ca="1">+IF(AND(ISNUMBER(OFFSET('Sanitation Data'!$G$6,0,10*ROW('Sanitation Data'!G182))),'Data Summary'!DA188="Yes"),OFFSET('Sanitation Data'!$G$6,0,10*ROW('Sanitation Data'!G182)),NA())</f>
        <v>#N/A</v>
      </c>
      <c r="AM188" s="521" t="e">
        <f ca="1">+IF(AND(ISNUMBER(OFFSET('Sanitation Data'!$G$10,0,10*ROW('Sanitation Data'!G182))),'Data Summary'!DB188="Yes"),OFFSET('Sanitation Data'!$G$10,0,10*ROW('Sanitation Data'!G182)),NA())</f>
        <v>#N/A</v>
      </c>
      <c r="AN188" s="521" t="e">
        <f ca="1">+IF(AND(ISNUMBER(OFFSET('Sanitation Data'!$G$11,0,10*ROW('Sanitation Data'!G182))),'Data Summary'!DC188="Yes"),OFFSET('Sanitation Data'!$G$11,0,10*ROW('Sanitation Data'!G182)),NA())</f>
        <v>#N/A</v>
      </c>
      <c r="AO188" s="521" t="e">
        <f ca="1">+IF(AND(ISNUMBER(OFFSET('Sanitation Data'!$G$12,0,10*ROW('Sanitation Data'!G182))),'Data Summary'!DD188="Yes"),OFFSET('Sanitation Data'!$G$12,0,10*ROW('Sanitation Data'!G182)),NA())</f>
        <v>#N/A</v>
      </c>
      <c r="AP188" s="521" t="e">
        <f ca="1">+IF(AND(ISNUMBER(OFFSET('Sanitation Data'!$H$4,0,10*ROW('Sanitation Data'!H182))),'Data Summary'!DE188="Yes"),100-OFFSET('Sanitation Data'!$H$4,0,10*ROW('Sanitation Data'!H182)),NA())</f>
        <v>#N/A</v>
      </c>
      <c r="AQ188" s="521" t="e">
        <f ca="1">+IF(AND(ISNUMBER(OFFSET('Sanitation Data'!$H$6,0,10*ROW('Sanitation Data'!H182))),'Data Summary'!DF188="Yes"),OFFSET('Sanitation Data'!$H$6,0,10*ROW('Sanitation Data'!H182)),NA())</f>
        <v>#N/A</v>
      </c>
      <c r="AR188" s="521" t="e">
        <f ca="1">+IF(AND(ISNUMBER(OFFSET('Sanitation Data'!$H$10,0,10*ROW('Sanitation Data'!H182))),'Data Summary'!DG188="Yes"),OFFSET('Sanitation Data'!$H$10,0,10*ROW('Sanitation Data'!H182)),NA())</f>
        <v>#N/A</v>
      </c>
      <c r="AS188" s="521" t="e">
        <f ca="1">+IF(AND(ISNUMBER(OFFSET('Sanitation Data'!$H$11,0,10*ROW('Sanitation Data'!H182))),'Data Summary'!DH188="Yes"),OFFSET('Sanitation Data'!$H$11,0,10*ROW('Sanitation Data'!H182)),NA())</f>
        <v>#N/A</v>
      </c>
      <c r="AT188" s="521" t="e">
        <f ca="1">+IF(AND(ISNUMBER(OFFSET('Sanitation Data'!$H$12,0,10*ROW('Sanitation Data'!H182))),'Data Summary'!DI188="Yes"),OFFSET('Sanitation Data'!$H$12,0,10*ROW('Sanitation Data'!H182)),NA())</f>
        <v>#N/A</v>
      </c>
      <c r="AU188" s="521" t="e">
        <f ca="1">+IF(AND(ISNUMBER(OFFSET('Sanitation Data'!$I$4,0,10*ROW('Sanitation Data'!I182))),'Data Summary'!DJ188="Yes"),100-OFFSET('Sanitation Data'!$I$4,0,10*ROW('Sanitation Data'!I182)),NA())</f>
        <v>#N/A</v>
      </c>
      <c r="AV188" s="521" t="e">
        <f ca="1">+IF(AND(ISNUMBER(OFFSET('Sanitation Data'!$I$6,0,10*ROW('Sanitation Data'!I182))),'Data Summary'!DK188="Yes"),OFFSET('Sanitation Data'!$I$6,0,10*ROW('Sanitation Data'!I182)),NA())</f>
        <v>#N/A</v>
      </c>
      <c r="AW188" s="521" t="e">
        <f ca="1">+IF(AND(ISNUMBER(OFFSET('Sanitation Data'!$I$10,0,10*ROW('Sanitation Data'!I182))),'Data Summary'!DL188="Yes"),OFFSET('Sanitation Data'!$I$10,0,10*ROW('Sanitation Data'!I182)),NA())</f>
        <v>#N/A</v>
      </c>
      <c r="AX188" s="521" t="e">
        <f ca="1">+IF(AND(ISNUMBER(OFFSET('Sanitation Data'!$I$11,0,10*ROW('Sanitation Data'!I182))),'Data Summary'!DM188="Yes"),OFFSET('Sanitation Data'!$I$11,0,10*ROW('Sanitation Data'!I182)),NA())</f>
        <v>#N/A</v>
      </c>
      <c r="AY188" s="521" t="e">
        <f ca="1">+IF(AND(ISNUMBER(OFFSET('Sanitation Data'!$I$12,0,10*ROW('Sanitation Data'!I182))),'Data Summary'!DN188="Yes"),OFFSET('Sanitation Data'!$I$12,0,10*ROW('Sanitation Data'!I182)),NA())</f>
        <v>#N/A</v>
      </c>
      <c r="AZ188" s="522" t="e">
        <f ca="1">+IF(AND(ISNUMBER(OFFSET('Hygiene Data'!$D$5,0,10*ROW('Hygiene Data'!D182))),'Data Summary'!DO188="Yes"),OFFSET('Hygiene Data'!$D$5,0,10*ROW('Hygiene Data'!D182)),NA())</f>
        <v>#N/A</v>
      </c>
      <c r="BA188" s="522" t="e">
        <f ca="1">+IF(AND(ISNUMBER(OFFSET('Hygiene Data'!$D$7,0,10*ROW('Hygiene Data'!D182))),'Data Summary'!DP188="Yes"),OFFSET('Hygiene Data'!$D$7,0,10*ROW('Hygiene Data'!D182)),NA())</f>
        <v>#N/A</v>
      </c>
      <c r="BB188" s="522" t="e">
        <f ca="1">+IF(AND(ISNUMBER(OFFSET('Hygiene Data'!$D$9,0,10*ROW('Hygiene Data'!D182))),'Data Summary'!DQ188="Yes"),OFFSET('Hygiene Data'!$D$9,0,10*ROW('Hygiene Data'!D182)),NA())</f>
        <v>#N/A</v>
      </c>
      <c r="BC188" s="522" t="e">
        <f ca="1">+IF(AND(ISNUMBER(OFFSET('Hygiene Data'!$E$5,0,10*ROW('Hygiene Data'!E182))),'Data Summary'!DR188="Yes"),OFFSET('Hygiene Data'!$E$5,0,10*ROW('Hygiene Data'!E182)),NA())</f>
        <v>#N/A</v>
      </c>
      <c r="BD188" s="522" t="e">
        <f ca="1">+IF(AND(ISNUMBER(OFFSET('Hygiene Data'!$E$7,0,10*ROW('Hygiene Data'!E182))),'Data Summary'!DS188="Yes"),OFFSET('Hygiene Data'!$E$7,0,10*ROW('Hygiene Data'!E182)),NA())</f>
        <v>#N/A</v>
      </c>
      <c r="BE188" s="522" t="e">
        <f ca="1">+IF(AND(ISNUMBER(OFFSET('Hygiene Data'!$E$9,0,10*ROW('Hygiene Data'!E182))),'Data Summary'!DT188="Yes"),OFFSET('Hygiene Data'!$E$9,0,10*ROW('Hygiene Data'!E182)),NA())</f>
        <v>#N/A</v>
      </c>
      <c r="BF188" s="522" t="e">
        <f ca="1">+IF(AND(ISNUMBER(OFFSET('Hygiene Data'!$F$5,0,10*ROW('Hygiene Data'!F182))),'Data Summary'!DU188="Yes"),OFFSET('Hygiene Data'!$F$5,0,10*ROW('Hygiene Data'!F182)),NA())</f>
        <v>#N/A</v>
      </c>
      <c r="BG188" s="522" t="e">
        <f ca="1">+IF(AND(ISNUMBER(OFFSET('Hygiene Data'!$F$7,0,10*ROW('Hygiene Data'!F182))),'Data Summary'!DV188="Yes"),OFFSET('Hygiene Data'!$F$7,0,10*ROW('Hygiene Data'!F182)),NA())</f>
        <v>#N/A</v>
      </c>
      <c r="BH188" s="522" t="e">
        <f ca="1">+IF(AND(ISNUMBER(OFFSET('Hygiene Data'!$F$9,0,10*ROW('Hygiene Data'!F182))),'Data Summary'!DW188="Yes"),OFFSET('Hygiene Data'!$F$9,0,10*ROW('Hygiene Data'!F182)),NA())</f>
        <v>#N/A</v>
      </c>
      <c r="BI188" s="522" t="e">
        <f ca="1">+IF(AND(ISNUMBER(OFFSET('Hygiene Data'!$G$5,0,10*ROW('Hygiene Data'!G182))),'Data Summary'!DX188="Yes"),OFFSET('Hygiene Data'!$G$5,0,10*ROW('Hygiene Data'!G182)),NA())</f>
        <v>#N/A</v>
      </c>
      <c r="BJ188" s="522" t="e">
        <f ca="1">+IF(AND(ISNUMBER(OFFSET('Hygiene Data'!$G$7,0,10*ROW('Hygiene Data'!G182))),'Data Summary'!DY188="Yes"),OFFSET('Hygiene Data'!$G$7,0,10*ROW('Hygiene Data'!G182)),NA())</f>
        <v>#N/A</v>
      </c>
      <c r="BK188" s="522" t="e">
        <f ca="1">+IF(AND(ISNUMBER(OFFSET('Hygiene Data'!$G$9,0,10*ROW('Hygiene Data'!G182))),'Data Summary'!DZ188="Yes"),OFFSET('Hygiene Data'!$G$9,0,10*ROW('Hygiene Data'!G182)),NA())</f>
        <v>#N/A</v>
      </c>
      <c r="BL188" s="522" t="e">
        <f ca="1">+IF(AND(ISNUMBER(OFFSET('Hygiene Data'!$H$5,0,10*ROW('Hygiene Data'!H182))),'Data Summary'!EA188="Yes"),OFFSET('Hygiene Data'!$H$5,0,10*ROW('Hygiene Data'!H182)),NA())</f>
        <v>#N/A</v>
      </c>
      <c r="BM188" s="522" t="e">
        <f ca="1">+IF(AND(ISNUMBER(OFFSET('Hygiene Data'!$H$7,0,10*ROW('Hygiene Data'!H182))),'Data Summary'!EB188="Yes"),OFFSET('Hygiene Data'!$H$7,0,10*ROW('Hygiene Data'!H182)),NA())</f>
        <v>#N/A</v>
      </c>
      <c r="BN188" s="522" t="e">
        <f ca="1">+IF(AND(ISNUMBER(OFFSET('Hygiene Data'!$H$9,0,10*ROW('Hygiene Data'!H182))),'Data Summary'!EC188="Yes"),OFFSET('Hygiene Data'!$H$9,0,10*ROW('Hygiene Data'!H182)),NA())</f>
        <v>#N/A</v>
      </c>
      <c r="BO188" s="522" t="e">
        <f ca="1">+IF(AND(ISNUMBER(OFFSET('Hygiene Data'!$I$5,0,10*ROW('Hygiene Data'!I182))),'Data Summary'!ED188="Yes"),OFFSET('Hygiene Data'!$I$5,0,10*ROW('Hygiene Data'!I182)),NA())</f>
        <v>#N/A</v>
      </c>
      <c r="BP188" s="522" t="e">
        <f ca="1">+IF(AND(ISNUMBER(OFFSET('Hygiene Data'!$I$7,0,10*ROW('Hygiene Data'!I182))),'Data Summary'!EE188="Yes"),OFFSET('Hygiene Data'!$I$7,0,10*ROW('Hygiene Data'!I182)),NA())</f>
        <v>#N/A</v>
      </c>
      <c r="BQ188" s="522" t="e">
        <f ca="1">+IF(AND(ISNUMBER(OFFSET('Hygiene Data'!$I$9,0,10*ROW('Hygiene Data'!I182))),'Data Summary'!EF188="Yes"),OFFSET('Hygiene Data'!$I$9,0,10*ROW('Hygiene Data'!I182)),NA())</f>
        <v>#N/A</v>
      </c>
    </row>
    <row r="189" spans="1:69" x14ac:dyDescent="0.25">
      <c r="A189" s="518" t="e">
        <f ca="1">+RIGHT('Data Summary'!A189,LEN('Data Summary'!A189)-9)</f>
        <v>#VALUE!</v>
      </c>
      <c r="B189" s="492" t="str">
        <f ca="1">+IF(ISTEXT('Data Summary'!B189),'Data Summary'!B189,"")</f>
        <v/>
      </c>
      <c r="C189" s="519" t="e">
        <f ca="1">+VALUE('Data Summary'!C189)</f>
        <v>#VALUE!</v>
      </c>
      <c r="D189" s="520" t="e">
        <f ca="1">+IF(AND(ISNUMBER(OFFSET('Water Data'!$D$4,0,10*ROW('Water Data'!D183))),'Data Summary'!BS189="Yes"),100-OFFSET('Water Data'!$D$4,0,10*ROW('Water Data'!D183)),NA())</f>
        <v>#N/A</v>
      </c>
      <c r="E189" s="520" t="e">
        <f ca="1">+IF(AND(ISNUMBER(OFFSET('Water Data'!$D$6,0,10*ROW('Water Data'!D183))),'Data Summary'!BT189="Yes"),OFFSET('Water Data'!$D$6,0,10*ROW('Water Data'!D183)),NA())</f>
        <v>#N/A</v>
      </c>
      <c r="F189" s="520" t="e">
        <f ca="1">+IF(AND(ISNUMBER(OFFSET('Water Data'!$D$9,0,10*ROW('Water Data'!D183))),'Data Summary'!BU189="Yes"),OFFSET('Water Data'!$D$9,0,10*ROW('Water Data'!D183)),NA())</f>
        <v>#N/A</v>
      </c>
      <c r="G189" s="520" t="e">
        <f ca="1">+IF(AND(ISNUMBER(OFFSET('Water Data'!$E$4,0,10*ROW('Water Data'!E183))),'Data Summary'!BV189="Yes"),100-OFFSET('Water Data'!$E$4,0,10*ROW('Water Data'!E183)),NA())</f>
        <v>#N/A</v>
      </c>
      <c r="H189" s="520" t="e">
        <f ca="1">+IF(AND(ISNUMBER(OFFSET('Water Data'!$E$6,0,10*ROW('Water Data'!E183))),'Data Summary'!BW189="Yes"),OFFSET('Water Data'!$E$6,0,10*ROW('Water Data'!E183)),NA())</f>
        <v>#N/A</v>
      </c>
      <c r="I189" s="520" t="e">
        <f ca="1">+IF(AND(ISNUMBER(OFFSET('Water Data'!$E$9,0,10*ROW('Water Data'!E183))),'Data Summary'!BX189="Yes"),OFFSET('Water Data'!$E$9,0,10*ROW('Water Data'!E183)),NA())</f>
        <v>#N/A</v>
      </c>
      <c r="J189" s="520" t="e">
        <f ca="1">+IF(AND(ISNUMBER(OFFSET('Water Data'!$F$4,0,10*ROW('Water Data'!F183))),'Data Summary'!BY189="Yes"),100-OFFSET('Water Data'!$F$4,0,10*ROW('Water Data'!F183)),NA())</f>
        <v>#N/A</v>
      </c>
      <c r="K189" s="520" t="e">
        <f ca="1">+IF(AND(ISNUMBER(OFFSET('Water Data'!$F$6,0,10*ROW('Water Data'!F183))),'Data Summary'!BZ189="Yes"),OFFSET('Water Data'!$F$6,0,10*ROW('Water Data'!F183)),NA())</f>
        <v>#N/A</v>
      </c>
      <c r="L189" s="520" t="e">
        <f ca="1">+IF(AND(ISNUMBER(OFFSET('Water Data'!$F$9,0,10*ROW('Water Data'!F183))),'Data Summary'!CA189="Yes"),OFFSET('Water Data'!$F$9,0,10*ROW('Water Data'!F183)),NA())</f>
        <v>#N/A</v>
      </c>
      <c r="M189" s="520" t="e">
        <f ca="1">+IF(AND(ISNUMBER(OFFSET('Water Data'!$G$4,0,10*ROW('Water Data'!G183))),'Data Summary'!CB189="Yes"),100-OFFSET('Water Data'!$G$4,0,10*ROW('Water Data'!G183)),NA())</f>
        <v>#N/A</v>
      </c>
      <c r="N189" s="520" t="e">
        <f ca="1">+IF(AND(ISNUMBER(OFFSET('Water Data'!$G$6,0,10*ROW('Water Data'!G183))),'Data Summary'!CC189="Yes"),OFFSET('Water Data'!$G$6,0,10*ROW('Water Data'!G183)),NA())</f>
        <v>#N/A</v>
      </c>
      <c r="O189" s="520" t="e">
        <f ca="1">+IF(AND(ISNUMBER(OFFSET('Water Data'!$G$9,0,10*ROW('Water Data'!G183))),'Data Summary'!CD189="Yes"),OFFSET('Water Data'!$G$9,0,10*ROW('Water Data'!G183)),NA())</f>
        <v>#N/A</v>
      </c>
      <c r="P189" s="520" t="e">
        <f ca="1">+IF(AND(ISNUMBER(OFFSET('Water Data'!$H$4,0,10*ROW('Water Data'!H183))),'Data Summary'!CE189="Yes"),100-OFFSET('Water Data'!$H$4,0,10*ROW('Water Data'!H183)),NA())</f>
        <v>#N/A</v>
      </c>
      <c r="Q189" s="520" t="e">
        <f ca="1">+IF(AND(ISNUMBER(OFFSET('Water Data'!$H$6,0,10*ROW('Water Data'!H183))),'Data Summary'!CF189="Yes"),OFFSET('Water Data'!$H$6,0,10*ROW('Water Data'!H183)),NA())</f>
        <v>#N/A</v>
      </c>
      <c r="R189" s="520" t="e">
        <f ca="1">+IF(AND(ISNUMBER(OFFSET('Water Data'!$H$9,0,10*ROW('Water Data'!H183))),'Data Summary'!CG189="Yes"),OFFSET('Water Data'!$H$9,0,10*ROW('Water Data'!H183)),NA())</f>
        <v>#N/A</v>
      </c>
      <c r="S189" s="520" t="e">
        <f ca="1">+IF(AND(ISNUMBER(OFFSET('Water Data'!$I$4,0,10*ROW('Water Data'!I183))),'Data Summary'!CH189="Yes"),100-OFFSET('Water Data'!$I$4,0,10*ROW('Water Data'!I183)),NA())</f>
        <v>#N/A</v>
      </c>
      <c r="T189" s="520" t="e">
        <f ca="1">+IF(AND(ISNUMBER(OFFSET('Water Data'!$I$6,0,10*ROW('Water Data'!I183))),'Data Summary'!CI189="Yes"),OFFSET('Water Data'!$I$6,0,10*ROW('Water Data'!I183)),NA())</f>
        <v>#N/A</v>
      </c>
      <c r="U189" s="520" t="e">
        <f ca="1">+IF(AND(ISNUMBER(OFFSET('Water Data'!$I$9,0,10*ROW('Water Data'!I183))),'Data Summary'!CJ189="Yes"),OFFSET('Water Data'!$I$9,0,10*ROW('Water Data'!I183)),NA())</f>
        <v>#N/A</v>
      </c>
      <c r="V189" s="521" t="e">
        <f ca="1">+IF(AND(ISNUMBER(OFFSET('Sanitation Data'!$D$4,0,10*ROW('Sanitation Data'!D183))),'Data Summary'!CK189="Yes"),100-OFFSET('Sanitation Data'!$D$4,0,10*ROW('Sanitation Data'!D183)),NA())</f>
        <v>#N/A</v>
      </c>
      <c r="W189" s="521" t="e">
        <f ca="1">+IF(AND(ISNUMBER(OFFSET('Sanitation Data'!$D$6,0,10*ROW('Sanitation Data'!D183))),'Data Summary'!CL189="Yes"),OFFSET('Sanitation Data'!$D$6,0,10*ROW('Sanitation Data'!D183)),NA())</f>
        <v>#N/A</v>
      </c>
      <c r="X189" s="521" t="e">
        <f ca="1">+IF(AND(ISNUMBER(OFFSET('Sanitation Data'!$D$10,0,10*ROW('Sanitation Data'!D183))),'Data Summary'!CM189="Yes"),OFFSET('Sanitation Data'!$D$10,0,10*ROW('Sanitation Data'!D183)),NA())</f>
        <v>#N/A</v>
      </c>
      <c r="Y189" s="521" t="e">
        <f ca="1">+IF(AND(ISNUMBER(OFFSET('Sanitation Data'!$D$11,0,10*ROW('Sanitation Data'!D183))),'Data Summary'!CN189="Yes"),OFFSET('Sanitation Data'!$D$11,0,10*ROW('Sanitation Data'!D183)),NA())</f>
        <v>#N/A</v>
      </c>
      <c r="Z189" s="521" t="e">
        <f ca="1">+IF(AND(ISNUMBER(OFFSET('Sanitation Data'!$D$12,0,10*ROW('Sanitation Data'!D183))),'Data Summary'!CO189="Yes"),OFFSET('Sanitation Data'!$D$12,0,10*ROW('Sanitation Data'!D183)),NA())</f>
        <v>#N/A</v>
      </c>
      <c r="AA189" s="521" t="e">
        <f ca="1">+IF(AND(ISNUMBER(OFFSET('Sanitation Data'!$E$4,0,10*ROW('Sanitation Data'!E183))),'Data Summary'!CP189="Yes"),100-OFFSET('Sanitation Data'!$E$4,0,10*ROW('Sanitation Data'!E183)),NA())</f>
        <v>#N/A</v>
      </c>
      <c r="AB189" s="521" t="e">
        <f ca="1">+IF(AND(ISNUMBER(OFFSET('Sanitation Data'!$E$6,0,10*ROW('Sanitation Data'!E183))),'Data Summary'!CQ189="Yes"),OFFSET('Sanitation Data'!$E$6,0,10*ROW('Sanitation Data'!E183)),NA())</f>
        <v>#N/A</v>
      </c>
      <c r="AC189" s="521" t="e">
        <f ca="1">+IF(AND(ISNUMBER(OFFSET('Sanitation Data'!$E$10,0,10*ROW('Sanitation Data'!E183))),'Data Summary'!CR189="Yes"),OFFSET('Sanitation Data'!$E$10,0,10*ROW('Sanitation Data'!E183)),NA())</f>
        <v>#N/A</v>
      </c>
      <c r="AD189" s="521" t="e">
        <f ca="1">+IF(AND(ISNUMBER(OFFSET('Sanitation Data'!$E$11,0,10*ROW('Sanitation Data'!E183))),'Data Summary'!CS189="Yes"),OFFSET('Sanitation Data'!$E$11,0,10*ROW('Sanitation Data'!E183)),NA())</f>
        <v>#N/A</v>
      </c>
      <c r="AE189" s="521" t="e">
        <f ca="1">+IF(AND(ISNUMBER(OFFSET('Sanitation Data'!$E$12,0,10*ROW('Sanitation Data'!E183))),'Data Summary'!CT189="Yes"),OFFSET('Sanitation Data'!$E$12,0,10*ROW('Sanitation Data'!E183)),NA())</f>
        <v>#N/A</v>
      </c>
      <c r="AF189" s="521" t="e">
        <f ca="1">+IF(AND(ISNUMBER(OFFSET('Sanitation Data'!$F$4,0,10*ROW('Sanitation Data'!F183))),'Data Summary'!CU189="Yes"),100-OFFSET('Sanitation Data'!$F$4,0,10*ROW('Sanitation Data'!F183)),NA())</f>
        <v>#N/A</v>
      </c>
      <c r="AG189" s="521" t="e">
        <f ca="1">+IF(AND(ISNUMBER(OFFSET('Sanitation Data'!$F$6,0,10*ROW('Sanitation Data'!F183))),'Data Summary'!CV189="Yes"),OFFSET('Sanitation Data'!$F$6,0,10*ROW('Sanitation Data'!F183)),NA())</f>
        <v>#N/A</v>
      </c>
      <c r="AH189" s="521" t="e">
        <f ca="1">+IF(AND(ISNUMBER(OFFSET('Sanitation Data'!$F$10,0,10*ROW('Sanitation Data'!F183))),'Data Summary'!CW189="Yes"),OFFSET('Sanitation Data'!$F$10,0,10*ROW('Sanitation Data'!F183)),NA())</f>
        <v>#N/A</v>
      </c>
      <c r="AI189" s="521" t="e">
        <f ca="1">+IF(AND(ISNUMBER(OFFSET('Sanitation Data'!$F$11,0,10*ROW('Sanitation Data'!F183))),'Data Summary'!CX189="Yes"),OFFSET('Sanitation Data'!$F$11,0,10*ROW('Sanitation Data'!F183)),NA())</f>
        <v>#N/A</v>
      </c>
      <c r="AJ189" s="521" t="e">
        <f ca="1">+IF(AND(ISNUMBER(OFFSET('Sanitation Data'!$F$12,0,10*ROW('Sanitation Data'!F183))),'Data Summary'!CY189="Yes"),OFFSET('Sanitation Data'!$F$12,0,10*ROW('Sanitation Data'!F183)),NA())</f>
        <v>#N/A</v>
      </c>
      <c r="AK189" s="521" t="e">
        <f ca="1">+IF(AND(ISNUMBER(OFFSET('Sanitation Data'!$G$4,0,10*ROW('Sanitation Data'!G183))),'Data Summary'!CZ189="Yes"),100-OFFSET('Sanitation Data'!$G$4,0,10*ROW('Sanitation Data'!G183)),NA())</f>
        <v>#N/A</v>
      </c>
      <c r="AL189" s="521" t="e">
        <f ca="1">+IF(AND(ISNUMBER(OFFSET('Sanitation Data'!$G$6,0,10*ROW('Sanitation Data'!G183))),'Data Summary'!DA189="Yes"),OFFSET('Sanitation Data'!$G$6,0,10*ROW('Sanitation Data'!G183)),NA())</f>
        <v>#N/A</v>
      </c>
      <c r="AM189" s="521" t="e">
        <f ca="1">+IF(AND(ISNUMBER(OFFSET('Sanitation Data'!$G$10,0,10*ROW('Sanitation Data'!G183))),'Data Summary'!DB189="Yes"),OFFSET('Sanitation Data'!$G$10,0,10*ROW('Sanitation Data'!G183)),NA())</f>
        <v>#N/A</v>
      </c>
      <c r="AN189" s="521" t="e">
        <f ca="1">+IF(AND(ISNUMBER(OFFSET('Sanitation Data'!$G$11,0,10*ROW('Sanitation Data'!G183))),'Data Summary'!DC189="Yes"),OFFSET('Sanitation Data'!$G$11,0,10*ROW('Sanitation Data'!G183)),NA())</f>
        <v>#N/A</v>
      </c>
      <c r="AO189" s="521" t="e">
        <f ca="1">+IF(AND(ISNUMBER(OFFSET('Sanitation Data'!$G$12,0,10*ROW('Sanitation Data'!G183))),'Data Summary'!DD189="Yes"),OFFSET('Sanitation Data'!$G$12,0,10*ROW('Sanitation Data'!G183)),NA())</f>
        <v>#N/A</v>
      </c>
      <c r="AP189" s="521" t="e">
        <f ca="1">+IF(AND(ISNUMBER(OFFSET('Sanitation Data'!$H$4,0,10*ROW('Sanitation Data'!H183))),'Data Summary'!DE189="Yes"),100-OFFSET('Sanitation Data'!$H$4,0,10*ROW('Sanitation Data'!H183)),NA())</f>
        <v>#N/A</v>
      </c>
      <c r="AQ189" s="521" t="e">
        <f ca="1">+IF(AND(ISNUMBER(OFFSET('Sanitation Data'!$H$6,0,10*ROW('Sanitation Data'!H183))),'Data Summary'!DF189="Yes"),OFFSET('Sanitation Data'!$H$6,0,10*ROW('Sanitation Data'!H183)),NA())</f>
        <v>#N/A</v>
      </c>
      <c r="AR189" s="521" t="e">
        <f ca="1">+IF(AND(ISNUMBER(OFFSET('Sanitation Data'!$H$10,0,10*ROW('Sanitation Data'!H183))),'Data Summary'!DG189="Yes"),OFFSET('Sanitation Data'!$H$10,0,10*ROW('Sanitation Data'!H183)),NA())</f>
        <v>#N/A</v>
      </c>
      <c r="AS189" s="521" t="e">
        <f ca="1">+IF(AND(ISNUMBER(OFFSET('Sanitation Data'!$H$11,0,10*ROW('Sanitation Data'!H183))),'Data Summary'!DH189="Yes"),OFFSET('Sanitation Data'!$H$11,0,10*ROW('Sanitation Data'!H183)),NA())</f>
        <v>#N/A</v>
      </c>
      <c r="AT189" s="521" t="e">
        <f ca="1">+IF(AND(ISNUMBER(OFFSET('Sanitation Data'!$H$12,0,10*ROW('Sanitation Data'!H183))),'Data Summary'!DI189="Yes"),OFFSET('Sanitation Data'!$H$12,0,10*ROW('Sanitation Data'!H183)),NA())</f>
        <v>#N/A</v>
      </c>
      <c r="AU189" s="521" t="e">
        <f ca="1">+IF(AND(ISNUMBER(OFFSET('Sanitation Data'!$I$4,0,10*ROW('Sanitation Data'!I183))),'Data Summary'!DJ189="Yes"),100-OFFSET('Sanitation Data'!$I$4,0,10*ROW('Sanitation Data'!I183)),NA())</f>
        <v>#N/A</v>
      </c>
      <c r="AV189" s="521" t="e">
        <f ca="1">+IF(AND(ISNUMBER(OFFSET('Sanitation Data'!$I$6,0,10*ROW('Sanitation Data'!I183))),'Data Summary'!DK189="Yes"),OFFSET('Sanitation Data'!$I$6,0,10*ROW('Sanitation Data'!I183)),NA())</f>
        <v>#N/A</v>
      </c>
      <c r="AW189" s="521" t="e">
        <f ca="1">+IF(AND(ISNUMBER(OFFSET('Sanitation Data'!$I$10,0,10*ROW('Sanitation Data'!I183))),'Data Summary'!DL189="Yes"),OFFSET('Sanitation Data'!$I$10,0,10*ROW('Sanitation Data'!I183)),NA())</f>
        <v>#N/A</v>
      </c>
      <c r="AX189" s="521" t="e">
        <f ca="1">+IF(AND(ISNUMBER(OFFSET('Sanitation Data'!$I$11,0,10*ROW('Sanitation Data'!I183))),'Data Summary'!DM189="Yes"),OFFSET('Sanitation Data'!$I$11,0,10*ROW('Sanitation Data'!I183)),NA())</f>
        <v>#N/A</v>
      </c>
      <c r="AY189" s="521" t="e">
        <f ca="1">+IF(AND(ISNUMBER(OFFSET('Sanitation Data'!$I$12,0,10*ROW('Sanitation Data'!I183))),'Data Summary'!DN189="Yes"),OFFSET('Sanitation Data'!$I$12,0,10*ROW('Sanitation Data'!I183)),NA())</f>
        <v>#N/A</v>
      </c>
      <c r="AZ189" s="522" t="e">
        <f ca="1">+IF(AND(ISNUMBER(OFFSET('Hygiene Data'!$D$5,0,10*ROW('Hygiene Data'!D183))),'Data Summary'!DO189="Yes"),OFFSET('Hygiene Data'!$D$5,0,10*ROW('Hygiene Data'!D183)),NA())</f>
        <v>#N/A</v>
      </c>
      <c r="BA189" s="522" t="e">
        <f ca="1">+IF(AND(ISNUMBER(OFFSET('Hygiene Data'!$D$7,0,10*ROW('Hygiene Data'!D183))),'Data Summary'!DP189="Yes"),OFFSET('Hygiene Data'!$D$7,0,10*ROW('Hygiene Data'!D183)),NA())</f>
        <v>#N/A</v>
      </c>
      <c r="BB189" s="522" t="e">
        <f ca="1">+IF(AND(ISNUMBER(OFFSET('Hygiene Data'!$D$9,0,10*ROW('Hygiene Data'!D183))),'Data Summary'!DQ189="Yes"),OFFSET('Hygiene Data'!$D$9,0,10*ROW('Hygiene Data'!D183)),NA())</f>
        <v>#N/A</v>
      </c>
      <c r="BC189" s="522" t="e">
        <f ca="1">+IF(AND(ISNUMBER(OFFSET('Hygiene Data'!$E$5,0,10*ROW('Hygiene Data'!E183))),'Data Summary'!DR189="Yes"),OFFSET('Hygiene Data'!$E$5,0,10*ROW('Hygiene Data'!E183)),NA())</f>
        <v>#N/A</v>
      </c>
      <c r="BD189" s="522" t="e">
        <f ca="1">+IF(AND(ISNUMBER(OFFSET('Hygiene Data'!$E$7,0,10*ROW('Hygiene Data'!E183))),'Data Summary'!DS189="Yes"),OFFSET('Hygiene Data'!$E$7,0,10*ROW('Hygiene Data'!E183)),NA())</f>
        <v>#N/A</v>
      </c>
      <c r="BE189" s="522" t="e">
        <f ca="1">+IF(AND(ISNUMBER(OFFSET('Hygiene Data'!$E$9,0,10*ROW('Hygiene Data'!E183))),'Data Summary'!DT189="Yes"),OFFSET('Hygiene Data'!$E$9,0,10*ROW('Hygiene Data'!E183)),NA())</f>
        <v>#N/A</v>
      </c>
      <c r="BF189" s="522" t="e">
        <f ca="1">+IF(AND(ISNUMBER(OFFSET('Hygiene Data'!$F$5,0,10*ROW('Hygiene Data'!F183))),'Data Summary'!DU189="Yes"),OFFSET('Hygiene Data'!$F$5,0,10*ROW('Hygiene Data'!F183)),NA())</f>
        <v>#N/A</v>
      </c>
      <c r="BG189" s="522" t="e">
        <f ca="1">+IF(AND(ISNUMBER(OFFSET('Hygiene Data'!$F$7,0,10*ROW('Hygiene Data'!F183))),'Data Summary'!DV189="Yes"),OFFSET('Hygiene Data'!$F$7,0,10*ROW('Hygiene Data'!F183)),NA())</f>
        <v>#N/A</v>
      </c>
      <c r="BH189" s="522" t="e">
        <f ca="1">+IF(AND(ISNUMBER(OFFSET('Hygiene Data'!$F$9,0,10*ROW('Hygiene Data'!F183))),'Data Summary'!DW189="Yes"),OFFSET('Hygiene Data'!$F$9,0,10*ROW('Hygiene Data'!F183)),NA())</f>
        <v>#N/A</v>
      </c>
      <c r="BI189" s="522" t="e">
        <f ca="1">+IF(AND(ISNUMBER(OFFSET('Hygiene Data'!$G$5,0,10*ROW('Hygiene Data'!G183))),'Data Summary'!DX189="Yes"),OFFSET('Hygiene Data'!$G$5,0,10*ROW('Hygiene Data'!G183)),NA())</f>
        <v>#N/A</v>
      </c>
      <c r="BJ189" s="522" t="e">
        <f ca="1">+IF(AND(ISNUMBER(OFFSET('Hygiene Data'!$G$7,0,10*ROW('Hygiene Data'!G183))),'Data Summary'!DY189="Yes"),OFFSET('Hygiene Data'!$G$7,0,10*ROW('Hygiene Data'!G183)),NA())</f>
        <v>#N/A</v>
      </c>
      <c r="BK189" s="522" t="e">
        <f ca="1">+IF(AND(ISNUMBER(OFFSET('Hygiene Data'!$G$9,0,10*ROW('Hygiene Data'!G183))),'Data Summary'!DZ189="Yes"),OFFSET('Hygiene Data'!$G$9,0,10*ROW('Hygiene Data'!G183)),NA())</f>
        <v>#N/A</v>
      </c>
      <c r="BL189" s="522" t="e">
        <f ca="1">+IF(AND(ISNUMBER(OFFSET('Hygiene Data'!$H$5,0,10*ROW('Hygiene Data'!H183))),'Data Summary'!EA189="Yes"),OFFSET('Hygiene Data'!$H$5,0,10*ROW('Hygiene Data'!H183)),NA())</f>
        <v>#N/A</v>
      </c>
      <c r="BM189" s="522" t="e">
        <f ca="1">+IF(AND(ISNUMBER(OFFSET('Hygiene Data'!$H$7,0,10*ROW('Hygiene Data'!H183))),'Data Summary'!EB189="Yes"),OFFSET('Hygiene Data'!$H$7,0,10*ROW('Hygiene Data'!H183)),NA())</f>
        <v>#N/A</v>
      </c>
      <c r="BN189" s="522" t="e">
        <f ca="1">+IF(AND(ISNUMBER(OFFSET('Hygiene Data'!$H$9,0,10*ROW('Hygiene Data'!H183))),'Data Summary'!EC189="Yes"),OFFSET('Hygiene Data'!$H$9,0,10*ROW('Hygiene Data'!H183)),NA())</f>
        <v>#N/A</v>
      </c>
      <c r="BO189" s="522" t="e">
        <f ca="1">+IF(AND(ISNUMBER(OFFSET('Hygiene Data'!$I$5,0,10*ROW('Hygiene Data'!I183))),'Data Summary'!ED189="Yes"),OFFSET('Hygiene Data'!$I$5,0,10*ROW('Hygiene Data'!I183)),NA())</f>
        <v>#N/A</v>
      </c>
      <c r="BP189" s="522" t="e">
        <f ca="1">+IF(AND(ISNUMBER(OFFSET('Hygiene Data'!$I$7,0,10*ROW('Hygiene Data'!I183))),'Data Summary'!EE189="Yes"),OFFSET('Hygiene Data'!$I$7,0,10*ROW('Hygiene Data'!I183)),NA())</f>
        <v>#N/A</v>
      </c>
      <c r="BQ189" s="522" t="e">
        <f ca="1">+IF(AND(ISNUMBER(OFFSET('Hygiene Data'!$I$9,0,10*ROW('Hygiene Data'!I183))),'Data Summary'!EF189="Yes"),OFFSET('Hygiene Data'!$I$9,0,10*ROW('Hygiene Data'!I183)),NA())</f>
        <v>#N/A</v>
      </c>
    </row>
    <row r="190" spans="1:69" x14ac:dyDescent="0.25">
      <c r="A190" s="518" t="e">
        <f ca="1">+RIGHT('Data Summary'!A190,LEN('Data Summary'!A190)-9)</f>
        <v>#VALUE!</v>
      </c>
      <c r="B190" s="492" t="str">
        <f ca="1">+IF(ISTEXT('Data Summary'!B190),'Data Summary'!B190,"")</f>
        <v/>
      </c>
      <c r="C190" s="519" t="e">
        <f ca="1">+VALUE('Data Summary'!C190)</f>
        <v>#VALUE!</v>
      </c>
      <c r="D190" s="520" t="e">
        <f ca="1">+IF(AND(ISNUMBER(OFFSET('Water Data'!$D$4,0,10*ROW('Water Data'!D184))),'Data Summary'!BS190="Yes"),100-OFFSET('Water Data'!$D$4,0,10*ROW('Water Data'!D184)),NA())</f>
        <v>#N/A</v>
      </c>
      <c r="E190" s="520" t="e">
        <f ca="1">+IF(AND(ISNUMBER(OFFSET('Water Data'!$D$6,0,10*ROW('Water Data'!D184))),'Data Summary'!BT190="Yes"),OFFSET('Water Data'!$D$6,0,10*ROW('Water Data'!D184)),NA())</f>
        <v>#N/A</v>
      </c>
      <c r="F190" s="520" t="e">
        <f ca="1">+IF(AND(ISNUMBER(OFFSET('Water Data'!$D$9,0,10*ROW('Water Data'!D184))),'Data Summary'!BU190="Yes"),OFFSET('Water Data'!$D$9,0,10*ROW('Water Data'!D184)),NA())</f>
        <v>#N/A</v>
      </c>
      <c r="G190" s="520" t="e">
        <f ca="1">+IF(AND(ISNUMBER(OFFSET('Water Data'!$E$4,0,10*ROW('Water Data'!E184))),'Data Summary'!BV190="Yes"),100-OFFSET('Water Data'!$E$4,0,10*ROW('Water Data'!E184)),NA())</f>
        <v>#N/A</v>
      </c>
      <c r="H190" s="520" t="e">
        <f ca="1">+IF(AND(ISNUMBER(OFFSET('Water Data'!$E$6,0,10*ROW('Water Data'!E184))),'Data Summary'!BW190="Yes"),OFFSET('Water Data'!$E$6,0,10*ROW('Water Data'!E184)),NA())</f>
        <v>#N/A</v>
      </c>
      <c r="I190" s="520" t="e">
        <f ca="1">+IF(AND(ISNUMBER(OFFSET('Water Data'!$E$9,0,10*ROW('Water Data'!E184))),'Data Summary'!BX190="Yes"),OFFSET('Water Data'!$E$9,0,10*ROW('Water Data'!E184)),NA())</f>
        <v>#N/A</v>
      </c>
      <c r="J190" s="520" t="e">
        <f ca="1">+IF(AND(ISNUMBER(OFFSET('Water Data'!$F$4,0,10*ROW('Water Data'!F184))),'Data Summary'!BY190="Yes"),100-OFFSET('Water Data'!$F$4,0,10*ROW('Water Data'!F184)),NA())</f>
        <v>#N/A</v>
      </c>
      <c r="K190" s="520" t="e">
        <f ca="1">+IF(AND(ISNUMBER(OFFSET('Water Data'!$F$6,0,10*ROW('Water Data'!F184))),'Data Summary'!BZ190="Yes"),OFFSET('Water Data'!$F$6,0,10*ROW('Water Data'!F184)),NA())</f>
        <v>#N/A</v>
      </c>
      <c r="L190" s="520" t="e">
        <f ca="1">+IF(AND(ISNUMBER(OFFSET('Water Data'!$F$9,0,10*ROW('Water Data'!F184))),'Data Summary'!CA190="Yes"),OFFSET('Water Data'!$F$9,0,10*ROW('Water Data'!F184)),NA())</f>
        <v>#N/A</v>
      </c>
      <c r="M190" s="520" t="e">
        <f ca="1">+IF(AND(ISNUMBER(OFFSET('Water Data'!$G$4,0,10*ROW('Water Data'!G184))),'Data Summary'!CB190="Yes"),100-OFFSET('Water Data'!$G$4,0,10*ROW('Water Data'!G184)),NA())</f>
        <v>#N/A</v>
      </c>
      <c r="N190" s="520" t="e">
        <f ca="1">+IF(AND(ISNUMBER(OFFSET('Water Data'!$G$6,0,10*ROW('Water Data'!G184))),'Data Summary'!CC190="Yes"),OFFSET('Water Data'!$G$6,0,10*ROW('Water Data'!G184)),NA())</f>
        <v>#N/A</v>
      </c>
      <c r="O190" s="520" t="e">
        <f ca="1">+IF(AND(ISNUMBER(OFFSET('Water Data'!$G$9,0,10*ROW('Water Data'!G184))),'Data Summary'!CD190="Yes"),OFFSET('Water Data'!$G$9,0,10*ROW('Water Data'!G184)),NA())</f>
        <v>#N/A</v>
      </c>
      <c r="P190" s="520" t="e">
        <f ca="1">+IF(AND(ISNUMBER(OFFSET('Water Data'!$H$4,0,10*ROW('Water Data'!H184))),'Data Summary'!CE190="Yes"),100-OFFSET('Water Data'!$H$4,0,10*ROW('Water Data'!H184)),NA())</f>
        <v>#N/A</v>
      </c>
      <c r="Q190" s="520" t="e">
        <f ca="1">+IF(AND(ISNUMBER(OFFSET('Water Data'!$H$6,0,10*ROW('Water Data'!H184))),'Data Summary'!CF190="Yes"),OFFSET('Water Data'!$H$6,0,10*ROW('Water Data'!H184)),NA())</f>
        <v>#N/A</v>
      </c>
      <c r="R190" s="520" t="e">
        <f ca="1">+IF(AND(ISNUMBER(OFFSET('Water Data'!$H$9,0,10*ROW('Water Data'!H184))),'Data Summary'!CG190="Yes"),OFFSET('Water Data'!$H$9,0,10*ROW('Water Data'!H184)),NA())</f>
        <v>#N/A</v>
      </c>
      <c r="S190" s="520" t="e">
        <f ca="1">+IF(AND(ISNUMBER(OFFSET('Water Data'!$I$4,0,10*ROW('Water Data'!I184))),'Data Summary'!CH190="Yes"),100-OFFSET('Water Data'!$I$4,0,10*ROW('Water Data'!I184)),NA())</f>
        <v>#N/A</v>
      </c>
      <c r="T190" s="520" t="e">
        <f ca="1">+IF(AND(ISNUMBER(OFFSET('Water Data'!$I$6,0,10*ROW('Water Data'!I184))),'Data Summary'!CI190="Yes"),OFFSET('Water Data'!$I$6,0,10*ROW('Water Data'!I184)),NA())</f>
        <v>#N/A</v>
      </c>
      <c r="U190" s="520" t="e">
        <f ca="1">+IF(AND(ISNUMBER(OFFSET('Water Data'!$I$9,0,10*ROW('Water Data'!I184))),'Data Summary'!CJ190="Yes"),OFFSET('Water Data'!$I$9,0,10*ROW('Water Data'!I184)),NA())</f>
        <v>#N/A</v>
      </c>
      <c r="V190" s="521" t="e">
        <f ca="1">+IF(AND(ISNUMBER(OFFSET('Sanitation Data'!$D$4,0,10*ROW('Sanitation Data'!D184))),'Data Summary'!CK190="Yes"),100-OFFSET('Sanitation Data'!$D$4,0,10*ROW('Sanitation Data'!D184)),NA())</f>
        <v>#N/A</v>
      </c>
      <c r="W190" s="521" t="e">
        <f ca="1">+IF(AND(ISNUMBER(OFFSET('Sanitation Data'!$D$6,0,10*ROW('Sanitation Data'!D184))),'Data Summary'!CL190="Yes"),OFFSET('Sanitation Data'!$D$6,0,10*ROW('Sanitation Data'!D184)),NA())</f>
        <v>#N/A</v>
      </c>
      <c r="X190" s="521" t="e">
        <f ca="1">+IF(AND(ISNUMBER(OFFSET('Sanitation Data'!$D$10,0,10*ROW('Sanitation Data'!D184))),'Data Summary'!CM190="Yes"),OFFSET('Sanitation Data'!$D$10,0,10*ROW('Sanitation Data'!D184)),NA())</f>
        <v>#N/A</v>
      </c>
      <c r="Y190" s="521" t="e">
        <f ca="1">+IF(AND(ISNUMBER(OFFSET('Sanitation Data'!$D$11,0,10*ROW('Sanitation Data'!D184))),'Data Summary'!CN190="Yes"),OFFSET('Sanitation Data'!$D$11,0,10*ROW('Sanitation Data'!D184)),NA())</f>
        <v>#N/A</v>
      </c>
      <c r="Z190" s="521" t="e">
        <f ca="1">+IF(AND(ISNUMBER(OFFSET('Sanitation Data'!$D$12,0,10*ROW('Sanitation Data'!D184))),'Data Summary'!CO190="Yes"),OFFSET('Sanitation Data'!$D$12,0,10*ROW('Sanitation Data'!D184)),NA())</f>
        <v>#N/A</v>
      </c>
      <c r="AA190" s="521" t="e">
        <f ca="1">+IF(AND(ISNUMBER(OFFSET('Sanitation Data'!$E$4,0,10*ROW('Sanitation Data'!E184))),'Data Summary'!CP190="Yes"),100-OFFSET('Sanitation Data'!$E$4,0,10*ROW('Sanitation Data'!E184)),NA())</f>
        <v>#N/A</v>
      </c>
      <c r="AB190" s="521" t="e">
        <f ca="1">+IF(AND(ISNUMBER(OFFSET('Sanitation Data'!$E$6,0,10*ROW('Sanitation Data'!E184))),'Data Summary'!CQ190="Yes"),OFFSET('Sanitation Data'!$E$6,0,10*ROW('Sanitation Data'!E184)),NA())</f>
        <v>#N/A</v>
      </c>
      <c r="AC190" s="521" t="e">
        <f ca="1">+IF(AND(ISNUMBER(OFFSET('Sanitation Data'!$E$10,0,10*ROW('Sanitation Data'!E184))),'Data Summary'!CR190="Yes"),OFFSET('Sanitation Data'!$E$10,0,10*ROW('Sanitation Data'!E184)),NA())</f>
        <v>#N/A</v>
      </c>
      <c r="AD190" s="521" t="e">
        <f ca="1">+IF(AND(ISNUMBER(OFFSET('Sanitation Data'!$E$11,0,10*ROW('Sanitation Data'!E184))),'Data Summary'!CS190="Yes"),OFFSET('Sanitation Data'!$E$11,0,10*ROW('Sanitation Data'!E184)),NA())</f>
        <v>#N/A</v>
      </c>
      <c r="AE190" s="521" t="e">
        <f ca="1">+IF(AND(ISNUMBER(OFFSET('Sanitation Data'!$E$12,0,10*ROW('Sanitation Data'!E184))),'Data Summary'!CT190="Yes"),OFFSET('Sanitation Data'!$E$12,0,10*ROW('Sanitation Data'!E184)),NA())</f>
        <v>#N/A</v>
      </c>
      <c r="AF190" s="521" t="e">
        <f ca="1">+IF(AND(ISNUMBER(OFFSET('Sanitation Data'!$F$4,0,10*ROW('Sanitation Data'!F184))),'Data Summary'!CU190="Yes"),100-OFFSET('Sanitation Data'!$F$4,0,10*ROW('Sanitation Data'!F184)),NA())</f>
        <v>#N/A</v>
      </c>
      <c r="AG190" s="521" t="e">
        <f ca="1">+IF(AND(ISNUMBER(OFFSET('Sanitation Data'!$F$6,0,10*ROW('Sanitation Data'!F184))),'Data Summary'!CV190="Yes"),OFFSET('Sanitation Data'!$F$6,0,10*ROW('Sanitation Data'!F184)),NA())</f>
        <v>#N/A</v>
      </c>
      <c r="AH190" s="521" t="e">
        <f ca="1">+IF(AND(ISNUMBER(OFFSET('Sanitation Data'!$F$10,0,10*ROW('Sanitation Data'!F184))),'Data Summary'!CW190="Yes"),OFFSET('Sanitation Data'!$F$10,0,10*ROW('Sanitation Data'!F184)),NA())</f>
        <v>#N/A</v>
      </c>
      <c r="AI190" s="521" t="e">
        <f ca="1">+IF(AND(ISNUMBER(OFFSET('Sanitation Data'!$F$11,0,10*ROW('Sanitation Data'!F184))),'Data Summary'!CX190="Yes"),OFFSET('Sanitation Data'!$F$11,0,10*ROW('Sanitation Data'!F184)),NA())</f>
        <v>#N/A</v>
      </c>
      <c r="AJ190" s="521" t="e">
        <f ca="1">+IF(AND(ISNUMBER(OFFSET('Sanitation Data'!$F$12,0,10*ROW('Sanitation Data'!F184))),'Data Summary'!CY190="Yes"),OFFSET('Sanitation Data'!$F$12,0,10*ROW('Sanitation Data'!F184)),NA())</f>
        <v>#N/A</v>
      </c>
      <c r="AK190" s="521" t="e">
        <f ca="1">+IF(AND(ISNUMBER(OFFSET('Sanitation Data'!$G$4,0,10*ROW('Sanitation Data'!G184))),'Data Summary'!CZ190="Yes"),100-OFFSET('Sanitation Data'!$G$4,0,10*ROW('Sanitation Data'!G184)),NA())</f>
        <v>#N/A</v>
      </c>
      <c r="AL190" s="521" t="e">
        <f ca="1">+IF(AND(ISNUMBER(OFFSET('Sanitation Data'!$G$6,0,10*ROW('Sanitation Data'!G184))),'Data Summary'!DA190="Yes"),OFFSET('Sanitation Data'!$G$6,0,10*ROW('Sanitation Data'!G184)),NA())</f>
        <v>#N/A</v>
      </c>
      <c r="AM190" s="521" t="e">
        <f ca="1">+IF(AND(ISNUMBER(OFFSET('Sanitation Data'!$G$10,0,10*ROW('Sanitation Data'!G184))),'Data Summary'!DB190="Yes"),OFFSET('Sanitation Data'!$G$10,0,10*ROW('Sanitation Data'!G184)),NA())</f>
        <v>#N/A</v>
      </c>
      <c r="AN190" s="521" t="e">
        <f ca="1">+IF(AND(ISNUMBER(OFFSET('Sanitation Data'!$G$11,0,10*ROW('Sanitation Data'!G184))),'Data Summary'!DC190="Yes"),OFFSET('Sanitation Data'!$G$11,0,10*ROW('Sanitation Data'!G184)),NA())</f>
        <v>#N/A</v>
      </c>
      <c r="AO190" s="521" t="e">
        <f ca="1">+IF(AND(ISNUMBER(OFFSET('Sanitation Data'!$G$12,0,10*ROW('Sanitation Data'!G184))),'Data Summary'!DD190="Yes"),OFFSET('Sanitation Data'!$G$12,0,10*ROW('Sanitation Data'!G184)),NA())</f>
        <v>#N/A</v>
      </c>
      <c r="AP190" s="521" t="e">
        <f ca="1">+IF(AND(ISNUMBER(OFFSET('Sanitation Data'!$H$4,0,10*ROW('Sanitation Data'!H184))),'Data Summary'!DE190="Yes"),100-OFFSET('Sanitation Data'!$H$4,0,10*ROW('Sanitation Data'!H184)),NA())</f>
        <v>#N/A</v>
      </c>
      <c r="AQ190" s="521" t="e">
        <f ca="1">+IF(AND(ISNUMBER(OFFSET('Sanitation Data'!$H$6,0,10*ROW('Sanitation Data'!H184))),'Data Summary'!DF190="Yes"),OFFSET('Sanitation Data'!$H$6,0,10*ROW('Sanitation Data'!H184)),NA())</f>
        <v>#N/A</v>
      </c>
      <c r="AR190" s="521" t="e">
        <f ca="1">+IF(AND(ISNUMBER(OFFSET('Sanitation Data'!$H$10,0,10*ROW('Sanitation Data'!H184))),'Data Summary'!DG190="Yes"),OFFSET('Sanitation Data'!$H$10,0,10*ROW('Sanitation Data'!H184)),NA())</f>
        <v>#N/A</v>
      </c>
      <c r="AS190" s="521" t="e">
        <f ca="1">+IF(AND(ISNUMBER(OFFSET('Sanitation Data'!$H$11,0,10*ROW('Sanitation Data'!H184))),'Data Summary'!DH190="Yes"),OFFSET('Sanitation Data'!$H$11,0,10*ROW('Sanitation Data'!H184)),NA())</f>
        <v>#N/A</v>
      </c>
      <c r="AT190" s="521" t="e">
        <f ca="1">+IF(AND(ISNUMBER(OFFSET('Sanitation Data'!$H$12,0,10*ROW('Sanitation Data'!H184))),'Data Summary'!DI190="Yes"),OFFSET('Sanitation Data'!$H$12,0,10*ROW('Sanitation Data'!H184)),NA())</f>
        <v>#N/A</v>
      </c>
      <c r="AU190" s="521" t="e">
        <f ca="1">+IF(AND(ISNUMBER(OFFSET('Sanitation Data'!$I$4,0,10*ROW('Sanitation Data'!I184))),'Data Summary'!DJ190="Yes"),100-OFFSET('Sanitation Data'!$I$4,0,10*ROW('Sanitation Data'!I184)),NA())</f>
        <v>#N/A</v>
      </c>
      <c r="AV190" s="521" t="e">
        <f ca="1">+IF(AND(ISNUMBER(OFFSET('Sanitation Data'!$I$6,0,10*ROW('Sanitation Data'!I184))),'Data Summary'!DK190="Yes"),OFFSET('Sanitation Data'!$I$6,0,10*ROW('Sanitation Data'!I184)),NA())</f>
        <v>#N/A</v>
      </c>
      <c r="AW190" s="521" t="e">
        <f ca="1">+IF(AND(ISNUMBER(OFFSET('Sanitation Data'!$I$10,0,10*ROW('Sanitation Data'!I184))),'Data Summary'!DL190="Yes"),OFFSET('Sanitation Data'!$I$10,0,10*ROW('Sanitation Data'!I184)),NA())</f>
        <v>#N/A</v>
      </c>
      <c r="AX190" s="521" t="e">
        <f ca="1">+IF(AND(ISNUMBER(OFFSET('Sanitation Data'!$I$11,0,10*ROW('Sanitation Data'!I184))),'Data Summary'!DM190="Yes"),OFFSET('Sanitation Data'!$I$11,0,10*ROW('Sanitation Data'!I184)),NA())</f>
        <v>#N/A</v>
      </c>
      <c r="AY190" s="521" t="e">
        <f ca="1">+IF(AND(ISNUMBER(OFFSET('Sanitation Data'!$I$12,0,10*ROW('Sanitation Data'!I184))),'Data Summary'!DN190="Yes"),OFFSET('Sanitation Data'!$I$12,0,10*ROW('Sanitation Data'!I184)),NA())</f>
        <v>#N/A</v>
      </c>
      <c r="AZ190" s="522" t="e">
        <f ca="1">+IF(AND(ISNUMBER(OFFSET('Hygiene Data'!$D$5,0,10*ROW('Hygiene Data'!D184))),'Data Summary'!DO190="Yes"),OFFSET('Hygiene Data'!$D$5,0,10*ROW('Hygiene Data'!D184)),NA())</f>
        <v>#N/A</v>
      </c>
      <c r="BA190" s="522" t="e">
        <f ca="1">+IF(AND(ISNUMBER(OFFSET('Hygiene Data'!$D$7,0,10*ROW('Hygiene Data'!D184))),'Data Summary'!DP190="Yes"),OFFSET('Hygiene Data'!$D$7,0,10*ROW('Hygiene Data'!D184)),NA())</f>
        <v>#N/A</v>
      </c>
      <c r="BB190" s="522" t="e">
        <f ca="1">+IF(AND(ISNUMBER(OFFSET('Hygiene Data'!$D$9,0,10*ROW('Hygiene Data'!D184))),'Data Summary'!DQ190="Yes"),OFFSET('Hygiene Data'!$D$9,0,10*ROW('Hygiene Data'!D184)),NA())</f>
        <v>#N/A</v>
      </c>
      <c r="BC190" s="522" t="e">
        <f ca="1">+IF(AND(ISNUMBER(OFFSET('Hygiene Data'!$E$5,0,10*ROW('Hygiene Data'!E184))),'Data Summary'!DR190="Yes"),OFFSET('Hygiene Data'!$E$5,0,10*ROW('Hygiene Data'!E184)),NA())</f>
        <v>#N/A</v>
      </c>
      <c r="BD190" s="522" t="e">
        <f ca="1">+IF(AND(ISNUMBER(OFFSET('Hygiene Data'!$E$7,0,10*ROW('Hygiene Data'!E184))),'Data Summary'!DS190="Yes"),OFFSET('Hygiene Data'!$E$7,0,10*ROW('Hygiene Data'!E184)),NA())</f>
        <v>#N/A</v>
      </c>
      <c r="BE190" s="522" t="e">
        <f ca="1">+IF(AND(ISNUMBER(OFFSET('Hygiene Data'!$E$9,0,10*ROW('Hygiene Data'!E184))),'Data Summary'!DT190="Yes"),OFFSET('Hygiene Data'!$E$9,0,10*ROW('Hygiene Data'!E184)),NA())</f>
        <v>#N/A</v>
      </c>
      <c r="BF190" s="522" t="e">
        <f ca="1">+IF(AND(ISNUMBER(OFFSET('Hygiene Data'!$F$5,0,10*ROW('Hygiene Data'!F184))),'Data Summary'!DU190="Yes"),OFFSET('Hygiene Data'!$F$5,0,10*ROW('Hygiene Data'!F184)),NA())</f>
        <v>#N/A</v>
      </c>
      <c r="BG190" s="522" t="e">
        <f ca="1">+IF(AND(ISNUMBER(OFFSET('Hygiene Data'!$F$7,0,10*ROW('Hygiene Data'!F184))),'Data Summary'!DV190="Yes"),OFFSET('Hygiene Data'!$F$7,0,10*ROW('Hygiene Data'!F184)),NA())</f>
        <v>#N/A</v>
      </c>
      <c r="BH190" s="522" t="e">
        <f ca="1">+IF(AND(ISNUMBER(OFFSET('Hygiene Data'!$F$9,0,10*ROW('Hygiene Data'!F184))),'Data Summary'!DW190="Yes"),OFFSET('Hygiene Data'!$F$9,0,10*ROW('Hygiene Data'!F184)),NA())</f>
        <v>#N/A</v>
      </c>
      <c r="BI190" s="522" t="e">
        <f ca="1">+IF(AND(ISNUMBER(OFFSET('Hygiene Data'!$G$5,0,10*ROW('Hygiene Data'!G184))),'Data Summary'!DX190="Yes"),OFFSET('Hygiene Data'!$G$5,0,10*ROW('Hygiene Data'!G184)),NA())</f>
        <v>#N/A</v>
      </c>
      <c r="BJ190" s="522" t="e">
        <f ca="1">+IF(AND(ISNUMBER(OFFSET('Hygiene Data'!$G$7,0,10*ROW('Hygiene Data'!G184))),'Data Summary'!DY190="Yes"),OFFSET('Hygiene Data'!$G$7,0,10*ROW('Hygiene Data'!G184)),NA())</f>
        <v>#N/A</v>
      </c>
      <c r="BK190" s="522" t="e">
        <f ca="1">+IF(AND(ISNUMBER(OFFSET('Hygiene Data'!$G$9,0,10*ROW('Hygiene Data'!G184))),'Data Summary'!DZ190="Yes"),OFFSET('Hygiene Data'!$G$9,0,10*ROW('Hygiene Data'!G184)),NA())</f>
        <v>#N/A</v>
      </c>
      <c r="BL190" s="522" t="e">
        <f ca="1">+IF(AND(ISNUMBER(OFFSET('Hygiene Data'!$H$5,0,10*ROW('Hygiene Data'!H184))),'Data Summary'!EA190="Yes"),OFFSET('Hygiene Data'!$H$5,0,10*ROW('Hygiene Data'!H184)),NA())</f>
        <v>#N/A</v>
      </c>
      <c r="BM190" s="522" t="e">
        <f ca="1">+IF(AND(ISNUMBER(OFFSET('Hygiene Data'!$H$7,0,10*ROW('Hygiene Data'!H184))),'Data Summary'!EB190="Yes"),OFFSET('Hygiene Data'!$H$7,0,10*ROW('Hygiene Data'!H184)),NA())</f>
        <v>#N/A</v>
      </c>
      <c r="BN190" s="522" t="e">
        <f ca="1">+IF(AND(ISNUMBER(OFFSET('Hygiene Data'!$H$9,0,10*ROW('Hygiene Data'!H184))),'Data Summary'!EC190="Yes"),OFFSET('Hygiene Data'!$H$9,0,10*ROW('Hygiene Data'!H184)),NA())</f>
        <v>#N/A</v>
      </c>
      <c r="BO190" s="522" t="e">
        <f ca="1">+IF(AND(ISNUMBER(OFFSET('Hygiene Data'!$I$5,0,10*ROW('Hygiene Data'!I184))),'Data Summary'!ED190="Yes"),OFFSET('Hygiene Data'!$I$5,0,10*ROW('Hygiene Data'!I184)),NA())</f>
        <v>#N/A</v>
      </c>
      <c r="BP190" s="522" t="e">
        <f ca="1">+IF(AND(ISNUMBER(OFFSET('Hygiene Data'!$I$7,0,10*ROW('Hygiene Data'!I184))),'Data Summary'!EE190="Yes"),OFFSET('Hygiene Data'!$I$7,0,10*ROW('Hygiene Data'!I184)),NA())</f>
        <v>#N/A</v>
      </c>
      <c r="BQ190" s="522" t="e">
        <f ca="1">+IF(AND(ISNUMBER(OFFSET('Hygiene Data'!$I$9,0,10*ROW('Hygiene Data'!I184))),'Data Summary'!EF190="Yes"),OFFSET('Hygiene Data'!$I$9,0,10*ROW('Hygiene Data'!I184)),NA())</f>
        <v>#N/A</v>
      </c>
    </row>
    <row r="191" spans="1:69" x14ac:dyDescent="0.25">
      <c r="A191" s="518" t="e">
        <f ca="1">+RIGHT('Data Summary'!A191,LEN('Data Summary'!A191)-9)</f>
        <v>#VALUE!</v>
      </c>
      <c r="B191" s="492" t="str">
        <f ca="1">+IF(ISTEXT('Data Summary'!B191),'Data Summary'!B191,"")</f>
        <v/>
      </c>
      <c r="C191" s="519" t="e">
        <f ca="1">+VALUE('Data Summary'!C191)</f>
        <v>#VALUE!</v>
      </c>
      <c r="D191" s="520" t="e">
        <f ca="1">+IF(AND(ISNUMBER(OFFSET('Water Data'!$D$4,0,10*ROW('Water Data'!D185))),'Data Summary'!BS191="Yes"),100-OFFSET('Water Data'!$D$4,0,10*ROW('Water Data'!D185)),NA())</f>
        <v>#N/A</v>
      </c>
      <c r="E191" s="520" t="e">
        <f ca="1">+IF(AND(ISNUMBER(OFFSET('Water Data'!$D$6,0,10*ROW('Water Data'!D185))),'Data Summary'!BT191="Yes"),OFFSET('Water Data'!$D$6,0,10*ROW('Water Data'!D185)),NA())</f>
        <v>#N/A</v>
      </c>
      <c r="F191" s="520" t="e">
        <f ca="1">+IF(AND(ISNUMBER(OFFSET('Water Data'!$D$9,0,10*ROW('Water Data'!D185))),'Data Summary'!BU191="Yes"),OFFSET('Water Data'!$D$9,0,10*ROW('Water Data'!D185)),NA())</f>
        <v>#N/A</v>
      </c>
      <c r="G191" s="520" t="e">
        <f ca="1">+IF(AND(ISNUMBER(OFFSET('Water Data'!$E$4,0,10*ROW('Water Data'!E185))),'Data Summary'!BV191="Yes"),100-OFFSET('Water Data'!$E$4,0,10*ROW('Water Data'!E185)),NA())</f>
        <v>#N/A</v>
      </c>
      <c r="H191" s="520" t="e">
        <f ca="1">+IF(AND(ISNUMBER(OFFSET('Water Data'!$E$6,0,10*ROW('Water Data'!E185))),'Data Summary'!BW191="Yes"),OFFSET('Water Data'!$E$6,0,10*ROW('Water Data'!E185)),NA())</f>
        <v>#N/A</v>
      </c>
      <c r="I191" s="520" t="e">
        <f ca="1">+IF(AND(ISNUMBER(OFFSET('Water Data'!$E$9,0,10*ROW('Water Data'!E185))),'Data Summary'!BX191="Yes"),OFFSET('Water Data'!$E$9,0,10*ROW('Water Data'!E185)),NA())</f>
        <v>#N/A</v>
      </c>
      <c r="J191" s="520" t="e">
        <f ca="1">+IF(AND(ISNUMBER(OFFSET('Water Data'!$F$4,0,10*ROW('Water Data'!F185))),'Data Summary'!BY191="Yes"),100-OFFSET('Water Data'!$F$4,0,10*ROW('Water Data'!F185)),NA())</f>
        <v>#N/A</v>
      </c>
      <c r="K191" s="520" t="e">
        <f ca="1">+IF(AND(ISNUMBER(OFFSET('Water Data'!$F$6,0,10*ROW('Water Data'!F185))),'Data Summary'!BZ191="Yes"),OFFSET('Water Data'!$F$6,0,10*ROW('Water Data'!F185)),NA())</f>
        <v>#N/A</v>
      </c>
      <c r="L191" s="520" t="e">
        <f ca="1">+IF(AND(ISNUMBER(OFFSET('Water Data'!$F$9,0,10*ROW('Water Data'!F185))),'Data Summary'!CA191="Yes"),OFFSET('Water Data'!$F$9,0,10*ROW('Water Data'!F185)),NA())</f>
        <v>#N/A</v>
      </c>
      <c r="M191" s="520" t="e">
        <f ca="1">+IF(AND(ISNUMBER(OFFSET('Water Data'!$G$4,0,10*ROW('Water Data'!G185))),'Data Summary'!CB191="Yes"),100-OFFSET('Water Data'!$G$4,0,10*ROW('Water Data'!G185)),NA())</f>
        <v>#N/A</v>
      </c>
      <c r="N191" s="520" t="e">
        <f ca="1">+IF(AND(ISNUMBER(OFFSET('Water Data'!$G$6,0,10*ROW('Water Data'!G185))),'Data Summary'!CC191="Yes"),OFFSET('Water Data'!$G$6,0,10*ROW('Water Data'!G185)),NA())</f>
        <v>#N/A</v>
      </c>
      <c r="O191" s="520" t="e">
        <f ca="1">+IF(AND(ISNUMBER(OFFSET('Water Data'!$G$9,0,10*ROW('Water Data'!G185))),'Data Summary'!CD191="Yes"),OFFSET('Water Data'!$G$9,0,10*ROW('Water Data'!G185)),NA())</f>
        <v>#N/A</v>
      </c>
      <c r="P191" s="520" t="e">
        <f ca="1">+IF(AND(ISNUMBER(OFFSET('Water Data'!$H$4,0,10*ROW('Water Data'!H185))),'Data Summary'!CE191="Yes"),100-OFFSET('Water Data'!$H$4,0,10*ROW('Water Data'!H185)),NA())</f>
        <v>#N/A</v>
      </c>
      <c r="Q191" s="520" t="e">
        <f ca="1">+IF(AND(ISNUMBER(OFFSET('Water Data'!$H$6,0,10*ROW('Water Data'!H185))),'Data Summary'!CF191="Yes"),OFFSET('Water Data'!$H$6,0,10*ROW('Water Data'!H185)),NA())</f>
        <v>#N/A</v>
      </c>
      <c r="R191" s="520" t="e">
        <f ca="1">+IF(AND(ISNUMBER(OFFSET('Water Data'!$H$9,0,10*ROW('Water Data'!H185))),'Data Summary'!CG191="Yes"),OFFSET('Water Data'!$H$9,0,10*ROW('Water Data'!H185)),NA())</f>
        <v>#N/A</v>
      </c>
      <c r="S191" s="520" t="e">
        <f ca="1">+IF(AND(ISNUMBER(OFFSET('Water Data'!$I$4,0,10*ROW('Water Data'!I185))),'Data Summary'!CH191="Yes"),100-OFFSET('Water Data'!$I$4,0,10*ROW('Water Data'!I185)),NA())</f>
        <v>#N/A</v>
      </c>
      <c r="T191" s="520" t="e">
        <f ca="1">+IF(AND(ISNUMBER(OFFSET('Water Data'!$I$6,0,10*ROW('Water Data'!I185))),'Data Summary'!CI191="Yes"),OFFSET('Water Data'!$I$6,0,10*ROW('Water Data'!I185)),NA())</f>
        <v>#N/A</v>
      </c>
      <c r="U191" s="520" t="e">
        <f ca="1">+IF(AND(ISNUMBER(OFFSET('Water Data'!$I$9,0,10*ROW('Water Data'!I185))),'Data Summary'!CJ191="Yes"),OFFSET('Water Data'!$I$9,0,10*ROW('Water Data'!I185)),NA())</f>
        <v>#N/A</v>
      </c>
      <c r="V191" s="521" t="e">
        <f ca="1">+IF(AND(ISNUMBER(OFFSET('Sanitation Data'!$D$4,0,10*ROW('Sanitation Data'!D185))),'Data Summary'!CK191="Yes"),100-OFFSET('Sanitation Data'!$D$4,0,10*ROW('Sanitation Data'!D185)),NA())</f>
        <v>#N/A</v>
      </c>
      <c r="W191" s="521" t="e">
        <f ca="1">+IF(AND(ISNUMBER(OFFSET('Sanitation Data'!$D$6,0,10*ROW('Sanitation Data'!D185))),'Data Summary'!CL191="Yes"),OFFSET('Sanitation Data'!$D$6,0,10*ROW('Sanitation Data'!D185)),NA())</f>
        <v>#N/A</v>
      </c>
      <c r="X191" s="521" t="e">
        <f ca="1">+IF(AND(ISNUMBER(OFFSET('Sanitation Data'!$D$10,0,10*ROW('Sanitation Data'!D185))),'Data Summary'!CM191="Yes"),OFFSET('Sanitation Data'!$D$10,0,10*ROW('Sanitation Data'!D185)),NA())</f>
        <v>#N/A</v>
      </c>
      <c r="Y191" s="521" t="e">
        <f ca="1">+IF(AND(ISNUMBER(OFFSET('Sanitation Data'!$D$11,0,10*ROW('Sanitation Data'!D185))),'Data Summary'!CN191="Yes"),OFFSET('Sanitation Data'!$D$11,0,10*ROW('Sanitation Data'!D185)),NA())</f>
        <v>#N/A</v>
      </c>
      <c r="Z191" s="521" t="e">
        <f ca="1">+IF(AND(ISNUMBER(OFFSET('Sanitation Data'!$D$12,0,10*ROW('Sanitation Data'!D185))),'Data Summary'!CO191="Yes"),OFFSET('Sanitation Data'!$D$12,0,10*ROW('Sanitation Data'!D185)),NA())</f>
        <v>#N/A</v>
      </c>
      <c r="AA191" s="521" t="e">
        <f ca="1">+IF(AND(ISNUMBER(OFFSET('Sanitation Data'!$E$4,0,10*ROW('Sanitation Data'!E185))),'Data Summary'!CP191="Yes"),100-OFFSET('Sanitation Data'!$E$4,0,10*ROW('Sanitation Data'!E185)),NA())</f>
        <v>#N/A</v>
      </c>
      <c r="AB191" s="521" t="e">
        <f ca="1">+IF(AND(ISNUMBER(OFFSET('Sanitation Data'!$E$6,0,10*ROW('Sanitation Data'!E185))),'Data Summary'!CQ191="Yes"),OFFSET('Sanitation Data'!$E$6,0,10*ROW('Sanitation Data'!E185)),NA())</f>
        <v>#N/A</v>
      </c>
      <c r="AC191" s="521" t="e">
        <f ca="1">+IF(AND(ISNUMBER(OFFSET('Sanitation Data'!$E$10,0,10*ROW('Sanitation Data'!E185))),'Data Summary'!CR191="Yes"),OFFSET('Sanitation Data'!$E$10,0,10*ROW('Sanitation Data'!E185)),NA())</f>
        <v>#N/A</v>
      </c>
      <c r="AD191" s="521" t="e">
        <f ca="1">+IF(AND(ISNUMBER(OFFSET('Sanitation Data'!$E$11,0,10*ROW('Sanitation Data'!E185))),'Data Summary'!CS191="Yes"),OFFSET('Sanitation Data'!$E$11,0,10*ROW('Sanitation Data'!E185)),NA())</f>
        <v>#N/A</v>
      </c>
      <c r="AE191" s="521" t="e">
        <f ca="1">+IF(AND(ISNUMBER(OFFSET('Sanitation Data'!$E$12,0,10*ROW('Sanitation Data'!E185))),'Data Summary'!CT191="Yes"),OFFSET('Sanitation Data'!$E$12,0,10*ROW('Sanitation Data'!E185)),NA())</f>
        <v>#N/A</v>
      </c>
      <c r="AF191" s="521" t="e">
        <f ca="1">+IF(AND(ISNUMBER(OFFSET('Sanitation Data'!$F$4,0,10*ROW('Sanitation Data'!F185))),'Data Summary'!CU191="Yes"),100-OFFSET('Sanitation Data'!$F$4,0,10*ROW('Sanitation Data'!F185)),NA())</f>
        <v>#N/A</v>
      </c>
      <c r="AG191" s="521" t="e">
        <f ca="1">+IF(AND(ISNUMBER(OFFSET('Sanitation Data'!$F$6,0,10*ROW('Sanitation Data'!F185))),'Data Summary'!CV191="Yes"),OFFSET('Sanitation Data'!$F$6,0,10*ROW('Sanitation Data'!F185)),NA())</f>
        <v>#N/A</v>
      </c>
      <c r="AH191" s="521" t="e">
        <f ca="1">+IF(AND(ISNUMBER(OFFSET('Sanitation Data'!$F$10,0,10*ROW('Sanitation Data'!F185))),'Data Summary'!CW191="Yes"),OFFSET('Sanitation Data'!$F$10,0,10*ROW('Sanitation Data'!F185)),NA())</f>
        <v>#N/A</v>
      </c>
      <c r="AI191" s="521" t="e">
        <f ca="1">+IF(AND(ISNUMBER(OFFSET('Sanitation Data'!$F$11,0,10*ROW('Sanitation Data'!F185))),'Data Summary'!CX191="Yes"),OFFSET('Sanitation Data'!$F$11,0,10*ROW('Sanitation Data'!F185)),NA())</f>
        <v>#N/A</v>
      </c>
      <c r="AJ191" s="521" t="e">
        <f ca="1">+IF(AND(ISNUMBER(OFFSET('Sanitation Data'!$F$12,0,10*ROW('Sanitation Data'!F185))),'Data Summary'!CY191="Yes"),OFFSET('Sanitation Data'!$F$12,0,10*ROW('Sanitation Data'!F185)),NA())</f>
        <v>#N/A</v>
      </c>
      <c r="AK191" s="521" t="e">
        <f ca="1">+IF(AND(ISNUMBER(OFFSET('Sanitation Data'!$G$4,0,10*ROW('Sanitation Data'!G185))),'Data Summary'!CZ191="Yes"),100-OFFSET('Sanitation Data'!$G$4,0,10*ROW('Sanitation Data'!G185)),NA())</f>
        <v>#N/A</v>
      </c>
      <c r="AL191" s="521" t="e">
        <f ca="1">+IF(AND(ISNUMBER(OFFSET('Sanitation Data'!$G$6,0,10*ROW('Sanitation Data'!G185))),'Data Summary'!DA191="Yes"),OFFSET('Sanitation Data'!$G$6,0,10*ROW('Sanitation Data'!G185)),NA())</f>
        <v>#N/A</v>
      </c>
      <c r="AM191" s="521" t="e">
        <f ca="1">+IF(AND(ISNUMBER(OFFSET('Sanitation Data'!$G$10,0,10*ROW('Sanitation Data'!G185))),'Data Summary'!DB191="Yes"),OFFSET('Sanitation Data'!$G$10,0,10*ROW('Sanitation Data'!G185)),NA())</f>
        <v>#N/A</v>
      </c>
      <c r="AN191" s="521" t="e">
        <f ca="1">+IF(AND(ISNUMBER(OFFSET('Sanitation Data'!$G$11,0,10*ROW('Sanitation Data'!G185))),'Data Summary'!DC191="Yes"),OFFSET('Sanitation Data'!$G$11,0,10*ROW('Sanitation Data'!G185)),NA())</f>
        <v>#N/A</v>
      </c>
      <c r="AO191" s="521" t="e">
        <f ca="1">+IF(AND(ISNUMBER(OFFSET('Sanitation Data'!$G$12,0,10*ROW('Sanitation Data'!G185))),'Data Summary'!DD191="Yes"),OFFSET('Sanitation Data'!$G$12,0,10*ROW('Sanitation Data'!G185)),NA())</f>
        <v>#N/A</v>
      </c>
      <c r="AP191" s="521" t="e">
        <f ca="1">+IF(AND(ISNUMBER(OFFSET('Sanitation Data'!$H$4,0,10*ROW('Sanitation Data'!H185))),'Data Summary'!DE191="Yes"),100-OFFSET('Sanitation Data'!$H$4,0,10*ROW('Sanitation Data'!H185)),NA())</f>
        <v>#N/A</v>
      </c>
      <c r="AQ191" s="521" t="e">
        <f ca="1">+IF(AND(ISNUMBER(OFFSET('Sanitation Data'!$H$6,0,10*ROW('Sanitation Data'!H185))),'Data Summary'!DF191="Yes"),OFFSET('Sanitation Data'!$H$6,0,10*ROW('Sanitation Data'!H185)),NA())</f>
        <v>#N/A</v>
      </c>
      <c r="AR191" s="521" t="e">
        <f ca="1">+IF(AND(ISNUMBER(OFFSET('Sanitation Data'!$H$10,0,10*ROW('Sanitation Data'!H185))),'Data Summary'!DG191="Yes"),OFFSET('Sanitation Data'!$H$10,0,10*ROW('Sanitation Data'!H185)),NA())</f>
        <v>#N/A</v>
      </c>
      <c r="AS191" s="521" t="e">
        <f ca="1">+IF(AND(ISNUMBER(OFFSET('Sanitation Data'!$H$11,0,10*ROW('Sanitation Data'!H185))),'Data Summary'!DH191="Yes"),OFFSET('Sanitation Data'!$H$11,0,10*ROW('Sanitation Data'!H185)),NA())</f>
        <v>#N/A</v>
      </c>
      <c r="AT191" s="521" t="e">
        <f ca="1">+IF(AND(ISNUMBER(OFFSET('Sanitation Data'!$H$12,0,10*ROW('Sanitation Data'!H185))),'Data Summary'!DI191="Yes"),OFFSET('Sanitation Data'!$H$12,0,10*ROW('Sanitation Data'!H185)),NA())</f>
        <v>#N/A</v>
      </c>
      <c r="AU191" s="521" t="e">
        <f ca="1">+IF(AND(ISNUMBER(OFFSET('Sanitation Data'!$I$4,0,10*ROW('Sanitation Data'!I185))),'Data Summary'!DJ191="Yes"),100-OFFSET('Sanitation Data'!$I$4,0,10*ROW('Sanitation Data'!I185)),NA())</f>
        <v>#N/A</v>
      </c>
      <c r="AV191" s="521" t="e">
        <f ca="1">+IF(AND(ISNUMBER(OFFSET('Sanitation Data'!$I$6,0,10*ROW('Sanitation Data'!I185))),'Data Summary'!DK191="Yes"),OFFSET('Sanitation Data'!$I$6,0,10*ROW('Sanitation Data'!I185)),NA())</f>
        <v>#N/A</v>
      </c>
      <c r="AW191" s="521" t="e">
        <f ca="1">+IF(AND(ISNUMBER(OFFSET('Sanitation Data'!$I$10,0,10*ROW('Sanitation Data'!I185))),'Data Summary'!DL191="Yes"),OFFSET('Sanitation Data'!$I$10,0,10*ROW('Sanitation Data'!I185)),NA())</f>
        <v>#N/A</v>
      </c>
      <c r="AX191" s="521" t="e">
        <f ca="1">+IF(AND(ISNUMBER(OFFSET('Sanitation Data'!$I$11,0,10*ROW('Sanitation Data'!I185))),'Data Summary'!DM191="Yes"),OFFSET('Sanitation Data'!$I$11,0,10*ROW('Sanitation Data'!I185)),NA())</f>
        <v>#N/A</v>
      </c>
      <c r="AY191" s="521" t="e">
        <f ca="1">+IF(AND(ISNUMBER(OFFSET('Sanitation Data'!$I$12,0,10*ROW('Sanitation Data'!I185))),'Data Summary'!DN191="Yes"),OFFSET('Sanitation Data'!$I$12,0,10*ROW('Sanitation Data'!I185)),NA())</f>
        <v>#N/A</v>
      </c>
      <c r="AZ191" s="522" t="e">
        <f ca="1">+IF(AND(ISNUMBER(OFFSET('Hygiene Data'!$D$5,0,10*ROW('Hygiene Data'!D185))),'Data Summary'!DO191="Yes"),OFFSET('Hygiene Data'!$D$5,0,10*ROW('Hygiene Data'!D185)),NA())</f>
        <v>#N/A</v>
      </c>
      <c r="BA191" s="522" t="e">
        <f ca="1">+IF(AND(ISNUMBER(OFFSET('Hygiene Data'!$D$7,0,10*ROW('Hygiene Data'!D185))),'Data Summary'!DP191="Yes"),OFFSET('Hygiene Data'!$D$7,0,10*ROW('Hygiene Data'!D185)),NA())</f>
        <v>#N/A</v>
      </c>
      <c r="BB191" s="522" t="e">
        <f ca="1">+IF(AND(ISNUMBER(OFFSET('Hygiene Data'!$D$9,0,10*ROW('Hygiene Data'!D185))),'Data Summary'!DQ191="Yes"),OFFSET('Hygiene Data'!$D$9,0,10*ROW('Hygiene Data'!D185)),NA())</f>
        <v>#N/A</v>
      </c>
      <c r="BC191" s="522" t="e">
        <f ca="1">+IF(AND(ISNUMBER(OFFSET('Hygiene Data'!$E$5,0,10*ROW('Hygiene Data'!E185))),'Data Summary'!DR191="Yes"),OFFSET('Hygiene Data'!$E$5,0,10*ROW('Hygiene Data'!E185)),NA())</f>
        <v>#N/A</v>
      </c>
      <c r="BD191" s="522" t="e">
        <f ca="1">+IF(AND(ISNUMBER(OFFSET('Hygiene Data'!$E$7,0,10*ROW('Hygiene Data'!E185))),'Data Summary'!DS191="Yes"),OFFSET('Hygiene Data'!$E$7,0,10*ROW('Hygiene Data'!E185)),NA())</f>
        <v>#N/A</v>
      </c>
      <c r="BE191" s="522" t="e">
        <f ca="1">+IF(AND(ISNUMBER(OFFSET('Hygiene Data'!$E$9,0,10*ROW('Hygiene Data'!E185))),'Data Summary'!DT191="Yes"),OFFSET('Hygiene Data'!$E$9,0,10*ROW('Hygiene Data'!E185)),NA())</f>
        <v>#N/A</v>
      </c>
      <c r="BF191" s="522" t="e">
        <f ca="1">+IF(AND(ISNUMBER(OFFSET('Hygiene Data'!$F$5,0,10*ROW('Hygiene Data'!F185))),'Data Summary'!DU191="Yes"),OFFSET('Hygiene Data'!$F$5,0,10*ROW('Hygiene Data'!F185)),NA())</f>
        <v>#N/A</v>
      </c>
      <c r="BG191" s="522" t="e">
        <f ca="1">+IF(AND(ISNUMBER(OFFSET('Hygiene Data'!$F$7,0,10*ROW('Hygiene Data'!F185))),'Data Summary'!DV191="Yes"),OFFSET('Hygiene Data'!$F$7,0,10*ROW('Hygiene Data'!F185)),NA())</f>
        <v>#N/A</v>
      </c>
      <c r="BH191" s="522" t="e">
        <f ca="1">+IF(AND(ISNUMBER(OFFSET('Hygiene Data'!$F$9,0,10*ROW('Hygiene Data'!F185))),'Data Summary'!DW191="Yes"),OFFSET('Hygiene Data'!$F$9,0,10*ROW('Hygiene Data'!F185)),NA())</f>
        <v>#N/A</v>
      </c>
      <c r="BI191" s="522" t="e">
        <f ca="1">+IF(AND(ISNUMBER(OFFSET('Hygiene Data'!$G$5,0,10*ROW('Hygiene Data'!G185))),'Data Summary'!DX191="Yes"),OFFSET('Hygiene Data'!$G$5,0,10*ROW('Hygiene Data'!G185)),NA())</f>
        <v>#N/A</v>
      </c>
      <c r="BJ191" s="522" t="e">
        <f ca="1">+IF(AND(ISNUMBER(OFFSET('Hygiene Data'!$G$7,0,10*ROW('Hygiene Data'!G185))),'Data Summary'!DY191="Yes"),OFFSET('Hygiene Data'!$G$7,0,10*ROW('Hygiene Data'!G185)),NA())</f>
        <v>#N/A</v>
      </c>
      <c r="BK191" s="522" t="e">
        <f ca="1">+IF(AND(ISNUMBER(OFFSET('Hygiene Data'!$G$9,0,10*ROW('Hygiene Data'!G185))),'Data Summary'!DZ191="Yes"),OFFSET('Hygiene Data'!$G$9,0,10*ROW('Hygiene Data'!G185)),NA())</f>
        <v>#N/A</v>
      </c>
      <c r="BL191" s="522" t="e">
        <f ca="1">+IF(AND(ISNUMBER(OFFSET('Hygiene Data'!$H$5,0,10*ROW('Hygiene Data'!H185))),'Data Summary'!EA191="Yes"),OFFSET('Hygiene Data'!$H$5,0,10*ROW('Hygiene Data'!H185)),NA())</f>
        <v>#N/A</v>
      </c>
      <c r="BM191" s="522" t="e">
        <f ca="1">+IF(AND(ISNUMBER(OFFSET('Hygiene Data'!$H$7,0,10*ROW('Hygiene Data'!H185))),'Data Summary'!EB191="Yes"),OFFSET('Hygiene Data'!$H$7,0,10*ROW('Hygiene Data'!H185)),NA())</f>
        <v>#N/A</v>
      </c>
      <c r="BN191" s="522" t="e">
        <f ca="1">+IF(AND(ISNUMBER(OFFSET('Hygiene Data'!$H$9,0,10*ROW('Hygiene Data'!H185))),'Data Summary'!EC191="Yes"),OFFSET('Hygiene Data'!$H$9,0,10*ROW('Hygiene Data'!H185)),NA())</f>
        <v>#N/A</v>
      </c>
      <c r="BO191" s="522" t="e">
        <f ca="1">+IF(AND(ISNUMBER(OFFSET('Hygiene Data'!$I$5,0,10*ROW('Hygiene Data'!I185))),'Data Summary'!ED191="Yes"),OFFSET('Hygiene Data'!$I$5,0,10*ROW('Hygiene Data'!I185)),NA())</f>
        <v>#N/A</v>
      </c>
      <c r="BP191" s="522" t="e">
        <f ca="1">+IF(AND(ISNUMBER(OFFSET('Hygiene Data'!$I$7,0,10*ROW('Hygiene Data'!I185))),'Data Summary'!EE191="Yes"),OFFSET('Hygiene Data'!$I$7,0,10*ROW('Hygiene Data'!I185)),NA())</f>
        <v>#N/A</v>
      </c>
      <c r="BQ191" s="522" t="e">
        <f ca="1">+IF(AND(ISNUMBER(OFFSET('Hygiene Data'!$I$9,0,10*ROW('Hygiene Data'!I185))),'Data Summary'!EF191="Yes"),OFFSET('Hygiene Data'!$I$9,0,10*ROW('Hygiene Data'!I185)),NA())</f>
        <v>#N/A</v>
      </c>
    </row>
    <row r="192" spans="1:69" x14ac:dyDescent="0.25">
      <c r="A192" s="518" t="e">
        <f ca="1">+RIGHT('Data Summary'!A192,LEN('Data Summary'!A192)-9)</f>
        <v>#VALUE!</v>
      </c>
      <c r="B192" s="492" t="str">
        <f ca="1">+IF(ISTEXT('Data Summary'!B192),'Data Summary'!B192,"")</f>
        <v/>
      </c>
      <c r="C192" s="519" t="e">
        <f ca="1">+VALUE('Data Summary'!C192)</f>
        <v>#VALUE!</v>
      </c>
      <c r="D192" s="520" t="e">
        <f ca="1">+IF(AND(ISNUMBER(OFFSET('Water Data'!$D$4,0,10*ROW('Water Data'!D186))),'Data Summary'!BS192="Yes"),100-OFFSET('Water Data'!$D$4,0,10*ROW('Water Data'!D186)),NA())</f>
        <v>#N/A</v>
      </c>
      <c r="E192" s="520" t="e">
        <f ca="1">+IF(AND(ISNUMBER(OFFSET('Water Data'!$D$6,0,10*ROW('Water Data'!D186))),'Data Summary'!BT192="Yes"),OFFSET('Water Data'!$D$6,0,10*ROW('Water Data'!D186)),NA())</f>
        <v>#N/A</v>
      </c>
      <c r="F192" s="520" t="e">
        <f ca="1">+IF(AND(ISNUMBER(OFFSET('Water Data'!$D$9,0,10*ROW('Water Data'!D186))),'Data Summary'!BU192="Yes"),OFFSET('Water Data'!$D$9,0,10*ROW('Water Data'!D186)),NA())</f>
        <v>#N/A</v>
      </c>
      <c r="G192" s="520" t="e">
        <f ca="1">+IF(AND(ISNUMBER(OFFSET('Water Data'!$E$4,0,10*ROW('Water Data'!E186))),'Data Summary'!BV192="Yes"),100-OFFSET('Water Data'!$E$4,0,10*ROW('Water Data'!E186)),NA())</f>
        <v>#N/A</v>
      </c>
      <c r="H192" s="520" t="e">
        <f ca="1">+IF(AND(ISNUMBER(OFFSET('Water Data'!$E$6,0,10*ROW('Water Data'!E186))),'Data Summary'!BW192="Yes"),OFFSET('Water Data'!$E$6,0,10*ROW('Water Data'!E186)),NA())</f>
        <v>#N/A</v>
      </c>
      <c r="I192" s="520" t="e">
        <f ca="1">+IF(AND(ISNUMBER(OFFSET('Water Data'!$E$9,0,10*ROW('Water Data'!E186))),'Data Summary'!BX192="Yes"),OFFSET('Water Data'!$E$9,0,10*ROW('Water Data'!E186)),NA())</f>
        <v>#N/A</v>
      </c>
      <c r="J192" s="520" t="e">
        <f ca="1">+IF(AND(ISNUMBER(OFFSET('Water Data'!$F$4,0,10*ROW('Water Data'!F186))),'Data Summary'!BY192="Yes"),100-OFFSET('Water Data'!$F$4,0,10*ROW('Water Data'!F186)),NA())</f>
        <v>#N/A</v>
      </c>
      <c r="K192" s="520" t="e">
        <f ca="1">+IF(AND(ISNUMBER(OFFSET('Water Data'!$F$6,0,10*ROW('Water Data'!F186))),'Data Summary'!BZ192="Yes"),OFFSET('Water Data'!$F$6,0,10*ROW('Water Data'!F186)),NA())</f>
        <v>#N/A</v>
      </c>
      <c r="L192" s="520" t="e">
        <f ca="1">+IF(AND(ISNUMBER(OFFSET('Water Data'!$F$9,0,10*ROW('Water Data'!F186))),'Data Summary'!CA192="Yes"),OFFSET('Water Data'!$F$9,0,10*ROW('Water Data'!F186)),NA())</f>
        <v>#N/A</v>
      </c>
      <c r="M192" s="520" t="e">
        <f ca="1">+IF(AND(ISNUMBER(OFFSET('Water Data'!$G$4,0,10*ROW('Water Data'!G186))),'Data Summary'!CB192="Yes"),100-OFFSET('Water Data'!$G$4,0,10*ROW('Water Data'!G186)),NA())</f>
        <v>#N/A</v>
      </c>
      <c r="N192" s="520" t="e">
        <f ca="1">+IF(AND(ISNUMBER(OFFSET('Water Data'!$G$6,0,10*ROW('Water Data'!G186))),'Data Summary'!CC192="Yes"),OFFSET('Water Data'!$G$6,0,10*ROW('Water Data'!G186)),NA())</f>
        <v>#N/A</v>
      </c>
      <c r="O192" s="520" t="e">
        <f ca="1">+IF(AND(ISNUMBER(OFFSET('Water Data'!$G$9,0,10*ROW('Water Data'!G186))),'Data Summary'!CD192="Yes"),OFFSET('Water Data'!$G$9,0,10*ROW('Water Data'!G186)),NA())</f>
        <v>#N/A</v>
      </c>
      <c r="P192" s="520" t="e">
        <f ca="1">+IF(AND(ISNUMBER(OFFSET('Water Data'!$H$4,0,10*ROW('Water Data'!H186))),'Data Summary'!CE192="Yes"),100-OFFSET('Water Data'!$H$4,0,10*ROW('Water Data'!H186)),NA())</f>
        <v>#N/A</v>
      </c>
      <c r="Q192" s="520" t="e">
        <f ca="1">+IF(AND(ISNUMBER(OFFSET('Water Data'!$H$6,0,10*ROW('Water Data'!H186))),'Data Summary'!CF192="Yes"),OFFSET('Water Data'!$H$6,0,10*ROW('Water Data'!H186)),NA())</f>
        <v>#N/A</v>
      </c>
      <c r="R192" s="520" t="e">
        <f ca="1">+IF(AND(ISNUMBER(OFFSET('Water Data'!$H$9,0,10*ROW('Water Data'!H186))),'Data Summary'!CG192="Yes"),OFFSET('Water Data'!$H$9,0,10*ROW('Water Data'!H186)),NA())</f>
        <v>#N/A</v>
      </c>
      <c r="S192" s="520" t="e">
        <f ca="1">+IF(AND(ISNUMBER(OFFSET('Water Data'!$I$4,0,10*ROW('Water Data'!I186))),'Data Summary'!CH192="Yes"),100-OFFSET('Water Data'!$I$4,0,10*ROW('Water Data'!I186)),NA())</f>
        <v>#N/A</v>
      </c>
      <c r="T192" s="520" t="e">
        <f ca="1">+IF(AND(ISNUMBER(OFFSET('Water Data'!$I$6,0,10*ROW('Water Data'!I186))),'Data Summary'!CI192="Yes"),OFFSET('Water Data'!$I$6,0,10*ROW('Water Data'!I186)),NA())</f>
        <v>#N/A</v>
      </c>
      <c r="U192" s="520" t="e">
        <f ca="1">+IF(AND(ISNUMBER(OFFSET('Water Data'!$I$9,0,10*ROW('Water Data'!I186))),'Data Summary'!CJ192="Yes"),OFFSET('Water Data'!$I$9,0,10*ROW('Water Data'!I186)),NA())</f>
        <v>#N/A</v>
      </c>
      <c r="V192" s="521" t="e">
        <f ca="1">+IF(AND(ISNUMBER(OFFSET('Sanitation Data'!$D$4,0,10*ROW('Sanitation Data'!D186))),'Data Summary'!CK192="Yes"),100-OFFSET('Sanitation Data'!$D$4,0,10*ROW('Sanitation Data'!D186)),NA())</f>
        <v>#N/A</v>
      </c>
      <c r="W192" s="521" t="e">
        <f ca="1">+IF(AND(ISNUMBER(OFFSET('Sanitation Data'!$D$6,0,10*ROW('Sanitation Data'!D186))),'Data Summary'!CL192="Yes"),OFFSET('Sanitation Data'!$D$6,0,10*ROW('Sanitation Data'!D186)),NA())</f>
        <v>#N/A</v>
      </c>
      <c r="X192" s="521" t="e">
        <f ca="1">+IF(AND(ISNUMBER(OFFSET('Sanitation Data'!$D$10,0,10*ROW('Sanitation Data'!D186))),'Data Summary'!CM192="Yes"),OFFSET('Sanitation Data'!$D$10,0,10*ROW('Sanitation Data'!D186)),NA())</f>
        <v>#N/A</v>
      </c>
      <c r="Y192" s="521" t="e">
        <f ca="1">+IF(AND(ISNUMBER(OFFSET('Sanitation Data'!$D$11,0,10*ROW('Sanitation Data'!D186))),'Data Summary'!CN192="Yes"),OFFSET('Sanitation Data'!$D$11,0,10*ROW('Sanitation Data'!D186)),NA())</f>
        <v>#N/A</v>
      </c>
      <c r="Z192" s="521" t="e">
        <f ca="1">+IF(AND(ISNUMBER(OFFSET('Sanitation Data'!$D$12,0,10*ROW('Sanitation Data'!D186))),'Data Summary'!CO192="Yes"),OFFSET('Sanitation Data'!$D$12,0,10*ROW('Sanitation Data'!D186)),NA())</f>
        <v>#N/A</v>
      </c>
      <c r="AA192" s="521" t="e">
        <f ca="1">+IF(AND(ISNUMBER(OFFSET('Sanitation Data'!$E$4,0,10*ROW('Sanitation Data'!E186))),'Data Summary'!CP192="Yes"),100-OFFSET('Sanitation Data'!$E$4,0,10*ROW('Sanitation Data'!E186)),NA())</f>
        <v>#N/A</v>
      </c>
      <c r="AB192" s="521" t="e">
        <f ca="1">+IF(AND(ISNUMBER(OFFSET('Sanitation Data'!$E$6,0,10*ROW('Sanitation Data'!E186))),'Data Summary'!CQ192="Yes"),OFFSET('Sanitation Data'!$E$6,0,10*ROW('Sanitation Data'!E186)),NA())</f>
        <v>#N/A</v>
      </c>
      <c r="AC192" s="521" t="e">
        <f ca="1">+IF(AND(ISNUMBER(OFFSET('Sanitation Data'!$E$10,0,10*ROW('Sanitation Data'!E186))),'Data Summary'!CR192="Yes"),OFFSET('Sanitation Data'!$E$10,0,10*ROW('Sanitation Data'!E186)),NA())</f>
        <v>#N/A</v>
      </c>
      <c r="AD192" s="521" t="e">
        <f ca="1">+IF(AND(ISNUMBER(OFFSET('Sanitation Data'!$E$11,0,10*ROW('Sanitation Data'!E186))),'Data Summary'!CS192="Yes"),OFFSET('Sanitation Data'!$E$11,0,10*ROW('Sanitation Data'!E186)),NA())</f>
        <v>#N/A</v>
      </c>
      <c r="AE192" s="521" t="e">
        <f ca="1">+IF(AND(ISNUMBER(OFFSET('Sanitation Data'!$E$12,0,10*ROW('Sanitation Data'!E186))),'Data Summary'!CT192="Yes"),OFFSET('Sanitation Data'!$E$12,0,10*ROW('Sanitation Data'!E186)),NA())</f>
        <v>#N/A</v>
      </c>
      <c r="AF192" s="521" t="e">
        <f ca="1">+IF(AND(ISNUMBER(OFFSET('Sanitation Data'!$F$4,0,10*ROW('Sanitation Data'!F186))),'Data Summary'!CU192="Yes"),100-OFFSET('Sanitation Data'!$F$4,0,10*ROW('Sanitation Data'!F186)),NA())</f>
        <v>#N/A</v>
      </c>
      <c r="AG192" s="521" t="e">
        <f ca="1">+IF(AND(ISNUMBER(OFFSET('Sanitation Data'!$F$6,0,10*ROW('Sanitation Data'!F186))),'Data Summary'!CV192="Yes"),OFFSET('Sanitation Data'!$F$6,0,10*ROW('Sanitation Data'!F186)),NA())</f>
        <v>#N/A</v>
      </c>
      <c r="AH192" s="521" t="e">
        <f ca="1">+IF(AND(ISNUMBER(OFFSET('Sanitation Data'!$F$10,0,10*ROW('Sanitation Data'!F186))),'Data Summary'!CW192="Yes"),OFFSET('Sanitation Data'!$F$10,0,10*ROW('Sanitation Data'!F186)),NA())</f>
        <v>#N/A</v>
      </c>
      <c r="AI192" s="521" t="e">
        <f ca="1">+IF(AND(ISNUMBER(OFFSET('Sanitation Data'!$F$11,0,10*ROW('Sanitation Data'!F186))),'Data Summary'!CX192="Yes"),OFFSET('Sanitation Data'!$F$11,0,10*ROW('Sanitation Data'!F186)),NA())</f>
        <v>#N/A</v>
      </c>
      <c r="AJ192" s="521" t="e">
        <f ca="1">+IF(AND(ISNUMBER(OFFSET('Sanitation Data'!$F$12,0,10*ROW('Sanitation Data'!F186))),'Data Summary'!CY192="Yes"),OFFSET('Sanitation Data'!$F$12,0,10*ROW('Sanitation Data'!F186)),NA())</f>
        <v>#N/A</v>
      </c>
      <c r="AK192" s="521" t="e">
        <f ca="1">+IF(AND(ISNUMBER(OFFSET('Sanitation Data'!$G$4,0,10*ROW('Sanitation Data'!G186))),'Data Summary'!CZ192="Yes"),100-OFFSET('Sanitation Data'!$G$4,0,10*ROW('Sanitation Data'!G186)),NA())</f>
        <v>#N/A</v>
      </c>
      <c r="AL192" s="521" t="e">
        <f ca="1">+IF(AND(ISNUMBER(OFFSET('Sanitation Data'!$G$6,0,10*ROW('Sanitation Data'!G186))),'Data Summary'!DA192="Yes"),OFFSET('Sanitation Data'!$G$6,0,10*ROW('Sanitation Data'!G186)),NA())</f>
        <v>#N/A</v>
      </c>
      <c r="AM192" s="521" t="e">
        <f ca="1">+IF(AND(ISNUMBER(OFFSET('Sanitation Data'!$G$10,0,10*ROW('Sanitation Data'!G186))),'Data Summary'!DB192="Yes"),OFFSET('Sanitation Data'!$G$10,0,10*ROW('Sanitation Data'!G186)),NA())</f>
        <v>#N/A</v>
      </c>
      <c r="AN192" s="521" t="e">
        <f ca="1">+IF(AND(ISNUMBER(OFFSET('Sanitation Data'!$G$11,0,10*ROW('Sanitation Data'!G186))),'Data Summary'!DC192="Yes"),OFFSET('Sanitation Data'!$G$11,0,10*ROW('Sanitation Data'!G186)),NA())</f>
        <v>#N/A</v>
      </c>
      <c r="AO192" s="521" t="e">
        <f ca="1">+IF(AND(ISNUMBER(OFFSET('Sanitation Data'!$G$12,0,10*ROW('Sanitation Data'!G186))),'Data Summary'!DD192="Yes"),OFFSET('Sanitation Data'!$G$12,0,10*ROW('Sanitation Data'!G186)),NA())</f>
        <v>#N/A</v>
      </c>
      <c r="AP192" s="521" t="e">
        <f ca="1">+IF(AND(ISNUMBER(OFFSET('Sanitation Data'!$H$4,0,10*ROW('Sanitation Data'!H186))),'Data Summary'!DE192="Yes"),100-OFFSET('Sanitation Data'!$H$4,0,10*ROW('Sanitation Data'!H186)),NA())</f>
        <v>#N/A</v>
      </c>
      <c r="AQ192" s="521" t="e">
        <f ca="1">+IF(AND(ISNUMBER(OFFSET('Sanitation Data'!$H$6,0,10*ROW('Sanitation Data'!H186))),'Data Summary'!DF192="Yes"),OFFSET('Sanitation Data'!$H$6,0,10*ROW('Sanitation Data'!H186)),NA())</f>
        <v>#N/A</v>
      </c>
      <c r="AR192" s="521" t="e">
        <f ca="1">+IF(AND(ISNUMBER(OFFSET('Sanitation Data'!$H$10,0,10*ROW('Sanitation Data'!H186))),'Data Summary'!DG192="Yes"),OFFSET('Sanitation Data'!$H$10,0,10*ROW('Sanitation Data'!H186)),NA())</f>
        <v>#N/A</v>
      </c>
      <c r="AS192" s="521" t="e">
        <f ca="1">+IF(AND(ISNUMBER(OFFSET('Sanitation Data'!$H$11,0,10*ROW('Sanitation Data'!H186))),'Data Summary'!DH192="Yes"),OFFSET('Sanitation Data'!$H$11,0,10*ROW('Sanitation Data'!H186)),NA())</f>
        <v>#N/A</v>
      </c>
      <c r="AT192" s="521" t="e">
        <f ca="1">+IF(AND(ISNUMBER(OFFSET('Sanitation Data'!$H$12,0,10*ROW('Sanitation Data'!H186))),'Data Summary'!DI192="Yes"),OFFSET('Sanitation Data'!$H$12,0,10*ROW('Sanitation Data'!H186)),NA())</f>
        <v>#N/A</v>
      </c>
      <c r="AU192" s="521" t="e">
        <f ca="1">+IF(AND(ISNUMBER(OFFSET('Sanitation Data'!$I$4,0,10*ROW('Sanitation Data'!I186))),'Data Summary'!DJ192="Yes"),100-OFFSET('Sanitation Data'!$I$4,0,10*ROW('Sanitation Data'!I186)),NA())</f>
        <v>#N/A</v>
      </c>
      <c r="AV192" s="521" t="e">
        <f ca="1">+IF(AND(ISNUMBER(OFFSET('Sanitation Data'!$I$6,0,10*ROW('Sanitation Data'!I186))),'Data Summary'!DK192="Yes"),OFFSET('Sanitation Data'!$I$6,0,10*ROW('Sanitation Data'!I186)),NA())</f>
        <v>#N/A</v>
      </c>
      <c r="AW192" s="521" t="e">
        <f ca="1">+IF(AND(ISNUMBER(OFFSET('Sanitation Data'!$I$10,0,10*ROW('Sanitation Data'!I186))),'Data Summary'!DL192="Yes"),OFFSET('Sanitation Data'!$I$10,0,10*ROW('Sanitation Data'!I186)),NA())</f>
        <v>#N/A</v>
      </c>
      <c r="AX192" s="521" t="e">
        <f ca="1">+IF(AND(ISNUMBER(OFFSET('Sanitation Data'!$I$11,0,10*ROW('Sanitation Data'!I186))),'Data Summary'!DM192="Yes"),OFFSET('Sanitation Data'!$I$11,0,10*ROW('Sanitation Data'!I186)),NA())</f>
        <v>#N/A</v>
      </c>
      <c r="AY192" s="521" t="e">
        <f ca="1">+IF(AND(ISNUMBER(OFFSET('Sanitation Data'!$I$12,0,10*ROW('Sanitation Data'!I186))),'Data Summary'!DN192="Yes"),OFFSET('Sanitation Data'!$I$12,0,10*ROW('Sanitation Data'!I186)),NA())</f>
        <v>#N/A</v>
      </c>
      <c r="AZ192" s="522" t="e">
        <f ca="1">+IF(AND(ISNUMBER(OFFSET('Hygiene Data'!$D$5,0,10*ROW('Hygiene Data'!D186))),'Data Summary'!DO192="Yes"),OFFSET('Hygiene Data'!$D$5,0,10*ROW('Hygiene Data'!D186)),NA())</f>
        <v>#N/A</v>
      </c>
      <c r="BA192" s="522" t="e">
        <f ca="1">+IF(AND(ISNUMBER(OFFSET('Hygiene Data'!$D$7,0,10*ROW('Hygiene Data'!D186))),'Data Summary'!DP192="Yes"),OFFSET('Hygiene Data'!$D$7,0,10*ROW('Hygiene Data'!D186)),NA())</f>
        <v>#N/A</v>
      </c>
      <c r="BB192" s="522" t="e">
        <f ca="1">+IF(AND(ISNUMBER(OFFSET('Hygiene Data'!$D$9,0,10*ROW('Hygiene Data'!D186))),'Data Summary'!DQ192="Yes"),OFFSET('Hygiene Data'!$D$9,0,10*ROW('Hygiene Data'!D186)),NA())</f>
        <v>#N/A</v>
      </c>
      <c r="BC192" s="522" t="e">
        <f ca="1">+IF(AND(ISNUMBER(OFFSET('Hygiene Data'!$E$5,0,10*ROW('Hygiene Data'!E186))),'Data Summary'!DR192="Yes"),OFFSET('Hygiene Data'!$E$5,0,10*ROW('Hygiene Data'!E186)),NA())</f>
        <v>#N/A</v>
      </c>
      <c r="BD192" s="522" t="e">
        <f ca="1">+IF(AND(ISNUMBER(OFFSET('Hygiene Data'!$E$7,0,10*ROW('Hygiene Data'!E186))),'Data Summary'!DS192="Yes"),OFFSET('Hygiene Data'!$E$7,0,10*ROW('Hygiene Data'!E186)),NA())</f>
        <v>#N/A</v>
      </c>
      <c r="BE192" s="522" t="e">
        <f ca="1">+IF(AND(ISNUMBER(OFFSET('Hygiene Data'!$E$9,0,10*ROW('Hygiene Data'!E186))),'Data Summary'!DT192="Yes"),OFFSET('Hygiene Data'!$E$9,0,10*ROW('Hygiene Data'!E186)),NA())</f>
        <v>#N/A</v>
      </c>
      <c r="BF192" s="522" t="e">
        <f ca="1">+IF(AND(ISNUMBER(OFFSET('Hygiene Data'!$F$5,0,10*ROW('Hygiene Data'!F186))),'Data Summary'!DU192="Yes"),OFFSET('Hygiene Data'!$F$5,0,10*ROW('Hygiene Data'!F186)),NA())</f>
        <v>#N/A</v>
      </c>
      <c r="BG192" s="522" t="e">
        <f ca="1">+IF(AND(ISNUMBER(OFFSET('Hygiene Data'!$F$7,0,10*ROW('Hygiene Data'!F186))),'Data Summary'!DV192="Yes"),OFFSET('Hygiene Data'!$F$7,0,10*ROW('Hygiene Data'!F186)),NA())</f>
        <v>#N/A</v>
      </c>
      <c r="BH192" s="522" t="e">
        <f ca="1">+IF(AND(ISNUMBER(OFFSET('Hygiene Data'!$F$9,0,10*ROW('Hygiene Data'!F186))),'Data Summary'!DW192="Yes"),OFFSET('Hygiene Data'!$F$9,0,10*ROW('Hygiene Data'!F186)),NA())</f>
        <v>#N/A</v>
      </c>
      <c r="BI192" s="522" t="e">
        <f ca="1">+IF(AND(ISNUMBER(OFFSET('Hygiene Data'!$G$5,0,10*ROW('Hygiene Data'!G186))),'Data Summary'!DX192="Yes"),OFFSET('Hygiene Data'!$G$5,0,10*ROW('Hygiene Data'!G186)),NA())</f>
        <v>#N/A</v>
      </c>
      <c r="BJ192" s="522" t="e">
        <f ca="1">+IF(AND(ISNUMBER(OFFSET('Hygiene Data'!$G$7,0,10*ROW('Hygiene Data'!G186))),'Data Summary'!DY192="Yes"),OFFSET('Hygiene Data'!$G$7,0,10*ROW('Hygiene Data'!G186)),NA())</f>
        <v>#N/A</v>
      </c>
      <c r="BK192" s="522" t="e">
        <f ca="1">+IF(AND(ISNUMBER(OFFSET('Hygiene Data'!$G$9,0,10*ROW('Hygiene Data'!G186))),'Data Summary'!DZ192="Yes"),OFFSET('Hygiene Data'!$G$9,0,10*ROW('Hygiene Data'!G186)),NA())</f>
        <v>#N/A</v>
      </c>
      <c r="BL192" s="522" t="e">
        <f ca="1">+IF(AND(ISNUMBER(OFFSET('Hygiene Data'!$H$5,0,10*ROW('Hygiene Data'!H186))),'Data Summary'!EA192="Yes"),OFFSET('Hygiene Data'!$H$5,0,10*ROW('Hygiene Data'!H186)),NA())</f>
        <v>#N/A</v>
      </c>
      <c r="BM192" s="522" t="e">
        <f ca="1">+IF(AND(ISNUMBER(OFFSET('Hygiene Data'!$H$7,0,10*ROW('Hygiene Data'!H186))),'Data Summary'!EB192="Yes"),OFFSET('Hygiene Data'!$H$7,0,10*ROW('Hygiene Data'!H186)),NA())</f>
        <v>#N/A</v>
      </c>
      <c r="BN192" s="522" t="e">
        <f ca="1">+IF(AND(ISNUMBER(OFFSET('Hygiene Data'!$H$9,0,10*ROW('Hygiene Data'!H186))),'Data Summary'!EC192="Yes"),OFFSET('Hygiene Data'!$H$9,0,10*ROW('Hygiene Data'!H186)),NA())</f>
        <v>#N/A</v>
      </c>
      <c r="BO192" s="522" t="e">
        <f ca="1">+IF(AND(ISNUMBER(OFFSET('Hygiene Data'!$I$5,0,10*ROW('Hygiene Data'!I186))),'Data Summary'!ED192="Yes"),OFFSET('Hygiene Data'!$I$5,0,10*ROW('Hygiene Data'!I186)),NA())</f>
        <v>#N/A</v>
      </c>
      <c r="BP192" s="522" t="e">
        <f ca="1">+IF(AND(ISNUMBER(OFFSET('Hygiene Data'!$I$7,0,10*ROW('Hygiene Data'!I186))),'Data Summary'!EE192="Yes"),OFFSET('Hygiene Data'!$I$7,0,10*ROW('Hygiene Data'!I186)),NA())</f>
        <v>#N/A</v>
      </c>
      <c r="BQ192" s="522" t="e">
        <f ca="1">+IF(AND(ISNUMBER(OFFSET('Hygiene Data'!$I$9,0,10*ROW('Hygiene Data'!I186))),'Data Summary'!EF192="Yes"),OFFSET('Hygiene Data'!$I$9,0,10*ROW('Hygiene Data'!I186)),NA())</f>
        <v>#N/A</v>
      </c>
    </row>
    <row r="193" spans="1:69" x14ac:dyDescent="0.25">
      <c r="A193" s="518" t="e">
        <f ca="1">+RIGHT('Data Summary'!A193,LEN('Data Summary'!A193)-9)</f>
        <v>#VALUE!</v>
      </c>
      <c r="B193" s="492" t="str">
        <f ca="1">+IF(ISTEXT('Data Summary'!B193),'Data Summary'!B193,"")</f>
        <v/>
      </c>
      <c r="C193" s="519" t="e">
        <f ca="1">+VALUE('Data Summary'!C193)</f>
        <v>#VALUE!</v>
      </c>
      <c r="D193" s="520" t="e">
        <f ca="1">+IF(AND(ISNUMBER(OFFSET('Water Data'!$D$4,0,10*ROW('Water Data'!D187))),'Data Summary'!BS193="Yes"),100-OFFSET('Water Data'!$D$4,0,10*ROW('Water Data'!D187)),NA())</f>
        <v>#N/A</v>
      </c>
      <c r="E193" s="520" t="e">
        <f ca="1">+IF(AND(ISNUMBER(OFFSET('Water Data'!$D$6,0,10*ROW('Water Data'!D187))),'Data Summary'!BT193="Yes"),OFFSET('Water Data'!$D$6,0,10*ROW('Water Data'!D187)),NA())</f>
        <v>#N/A</v>
      </c>
      <c r="F193" s="520" t="e">
        <f ca="1">+IF(AND(ISNUMBER(OFFSET('Water Data'!$D$9,0,10*ROW('Water Data'!D187))),'Data Summary'!BU193="Yes"),OFFSET('Water Data'!$D$9,0,10*ROW('Water Data'!D187)),NA())</f>
        <v>#N/A</v>
      </c>
      <c r="G193" s="520" t="e">
        <f ca="1">+IF(AND(ISNUMBER(OFFSET('Water Data'!$E$4,0,10*ROW('Water Data'!E187))),'Data Summary'!BV193="Yes"),100-OFFSET('Water Data'!$E$4,0,10*ROW('Water Data'!E187)),NA())</f>
        <v>#N/A</v>
      </c>
      <c r="H193" s="520" t="e">
        <f ca="1">+IF(AND(ISNUMBER(OFFSET('Water Data'!$E$6,0,10*ROW('Water Data'!E187))),'Data Summary'!BW193="Yes"),OFFSET('Water Data'!$E$6,0,10*ROW('Water Data'!E187)),NA())</f>
        <v>#N/A</v>
      </c>
      <c r="I193" s="520" t="e">
        <f ca="1">+IF(AND(ISNUMBER(OFFSET('Water Data'!$E$9,0,10*ROW('Water Data'!E187))),'Data Summary'!BX193="Yes"),OFFSET('Water Data'!$E$9,0,10*ROW('Water Data'!E187)),NA())</f>
        <v>#N/A</v>
      </c>
      <c r="J193" s="520" t="e">
        <f ca="1">+IF(AND(ISNUMBER(OFFSET('Water Data'!$F$4,0,10*ROW('Water Data'!F187))),'Data Summary'!BY193="Yes"),100-OFFSET('Water Data'!$F$4,0,10*ROW('Water Data'!F187)),NA())</f>
        <v>#N/A</v>
      </c>
      <c r="K193" s="520" t="e">
        <f ca="1">+IF(AND(ISNUMBER(OFFSET('Water Data'!$F$6,0,10*ROW('Water Data'!F187))),'Data Summary'!BZ193="Yes"),OFFSET('Water Data'!$F$6,0,10*ROW('Water Data'!F187)),NA())</f>
        <v>#N/A</v>
      </c>
      <c r="L193" s="520" t="e">
        <f ca="1">+IF(AND(ISNUMBER(OFFSET('Water Data'!$F$9,0,10*ROW('Water Data'!F187))),'Data Summary'!CA193="Yes"),OFFSET('Water Data'!$F$9,0,10*ROW('Water Data'!F187)),NA())</f>
        <v>#N/A</v>
      </c>
      <c r="M193" s="520" t="e">
        <f ca="1">+IF(AND(ISNUMBER(OFFSET('Water Data'!$G$4,0,10*ROW('Water Data'!G187))),'Data Summary'!CB193="Yes"),100-OFFSET('Water Data'!$G$4,0,10*ROW('Water Data'!G187)),NA())</f>
        <v>#N/A</v>
      </c>
      <c r="N193" s="520" t="e">
        <f ca="1">+IF(AND(ISNUMBER(OFFSET('Water Data'!$G$6,0,10*ROW('Water Data'!G187))),'Data Summary'!CC193="Yes"),OFFSET('Water Data'!$G$6,0,10*ROW('Water Data'!G187)),NA())</f>
        <v>#N/A</v>
      </c>
      <c r="O193" s="520" t="e">
        <f ca="1">+IF(AND(ISNUMBER(OFFSET('Water Data'!$G$9,0,10*ROW('Water Data'!G187))),'Data Summary'!CD193="Yes"),OFFSET('Water Data'!$G$9,0,10*ROW('Water Data'!G187)),NA())</f>
        <v>#N/A</v>
      </c>
      <c r="P193" s="520" t="e">
        <f ca="1">+IF(AND(ISNUMBER(OFFSET('Water Data'!$H$4,0,10*ROW('Water Data'!H187))),'Data Summary'!CE193="Yes"),100-OFFSET('Water Data'!$H$4,0,10*ROW('Water Data'!H187)),NA())</f>
        <v>#N/A</v>
      </c>
      <c r="Q193" s="520" t="e">
        <f ca="1">+IF(AND(ISNUMBER(OFFSET('Water Data'!$H$6,0,10*ROW('Water Data'!H187))),'Data Summary'!CF193="Yes"),OFFSET('Water Data'!$H$6,0,10*ROW('Water Data'!H187)),NA())</f>
        <v>#N/A</v>
      </c>
      <c r="R193" s="520" t="e">
        <f ca="1">+IF(AND(ISNUMBER(OFFSET('Water Data'!$H$9,0,10*ROW('Water Data'!H187))),'Data Summary'!CG193="Yes"),OFFSET('Water Data'!$H$9,0,10*ROW('Water Data'!H187)),NA())</f>
        <v>#N/A</v>
      </c>
      <c r="S193" s="520" t="e">
        <f ca="1">+IF(AND(ISNUMBER(OFFSET('Water Data'!$I$4,0,10*ROW('Water Data'!I187))),'Data Summary'!CH193="Yes"),100-OFFSET('Water Data'!$I$4,0,10*ROW('Water Data'!I187)),NA())</f>
        <v>#N/A</v>
      </c>
      <c r="T193" s="520" t="e">
        <f ca="1">+IF(AND(ISNUMBER(OFFSET('Water Data'!$I$6,0,10*ROW('Water Data'!I187))),'Data Summary'!CI193="Yes"),OFFSET('Water Data'!$I$6,0,10*ROW('Water Data'!I187)),NA())</f>
        <v>#N/A</v>
      </c>
      <c r="U193" s="520" t="e">
        <f ca="1">+IF(AND(ISNUMBER(OFFSET('Water Data'!$I$9,0,10*ROW('Water Data'!I187))),'Data Summary'!CJ193="Yes"),OFFSET('Water Data'!$I$9,0,10*ROW('Water Data'!I187)),NA())</f>
        <v>#N/A</v>
      </c>
      <c r="V193" s="521" t="e">
        <f ca="1">+IF(AND(ISNUMBER(OFFSET('Sanitation Data'!$D$4,0,10*ROW('Sanitation Data'!D187))),'Data Summary'!CK193="Yes"),100-OFFSET('Sanitation Data'!$D$4,0,10*ROW('Sanitation Data'!D187)),NA())</f>
        <v>#N/A</v>
      </c>
      <c r="W193" s="521" t="e">
        <f ca="1">+IF(AND(ISNUMBER(OFFSET('Sanitation Data'!$D$6,0,10*ROW('Sanitation Data'!D187))),'Data Summary'!CL193="Yes"),OFFSET('Sanitation Data'!$D$6,0,10*ROW('Sanitation Data'!D187)),NA())</f>
        <v>#N/A</v>
      </c>
      <c r="X193" s="521" t="e">
        <f ca="1">+IF(AND(ISNUMBER(OFFSET('Sanitation Data'!$D$10,0,10*ROW('Sanitation Data'!D187))),'Data Summary'!CM193="Yes"),OFFSET('Sanitation Data'!$D$10,0,10*ROW('Sanitation Data'!D187)),NA())</f>
        <v>#N/A</v>
      </c>
      <c r="Y193" s="521" t="e">
        <f ca="1">+IF(AND(ISNUMBER(OFFSET('Sanitation Data'!$D$11,0,10*ROW('Sanitation Data'!D187))),'Data Summary'!CN193="Yes"),OFFSET('Sanitation Data'!$D$11,0,10*ROW('Sanitation Data'!D187)),NA())</f>
        <v>#N/A</v>
      </c>
      <c r="Z193" s="521" t="e">
        <f ca="1">+IF(AND(ISNUMBER(OFFSET('Sanitation Data'!$D$12,0,10*ROW('Sanitation Data'!D187))),'Data Summary'!CO193="Yes"),OFFSET('Sanitation Data'!$D$12,0,10*ROW('Sanitation Data'!D187)),NA())</f>
        <v>#N/A</v>
      </c>
      <c r="AA193" s="521" t="e">
        <f ca="1">+IF(AND(ISNUMBER(OFFSET('Sanitation Data'!$E$4,0,10*ROW('Sanitation Data'!E187))),'Data Summary'!CP193="Yes"),100-OFFSET('Sanitation Data'!$E$4,0,10*ROW('Sanitation Data'!E187)),NA())</f>
        <v>#N/A</v>
      </c>
      <c r="AB193" s="521" t="e">
        <f ca="1">+IF(AND(ISNUMBER(OFFSET('Sanitation Data'!$E$6,0,10*ROW('Sanitation Data'!E187))),'Data Summary'!CQ193="Yes"),OFFSET('Sanitation Data'!$E$6,0,10*ROW('Sanitation Data'!E187)),NA())</f>
        <v>#N/A</v>
      </c>
      <c r="AC193" s="521" t="e">
        <f ca="1">+IF(AND(ISNUMBER(OFFSET('Sanitation Data'!$E$10,0,10*ROW('Sanitation Data'!E187))),'Data Summary'!CR193="Yes"),OFFSET('Sanitation Data'!$E$10,0,10*ROW('Sanitation Data'!E187)),NA())</f>
        <v>#N/A</v>
      </c>
      <c r="AD193" s="521" t="e">
        <f ca="1">+IF(AND(ISNUMBER(OFFSET('Sanitation Data'!$E$11,0,10*ROW('Sanitation Data'!E187))),'Data Summary'!CS193="Yes"),OFFSET('Sanitation Data'!$E$11,0,10*ROW('Sanitation Data'!E187)),NA())</f>
        <v>#N/A</v>
      </c>
      <c r="AE193" s="521" t="e">
        <f ca="1">+IF(AND(ISNUMBER(OFFSET('Sanitation Data'!$E$12,0,10*ROW('Sanitation Data'!E187))),'Data Summary'!CT193="Yes"),OFFSET('Sanitation Data'!$E$12,0,10*ROW('Sanitation Data'!E187)),NA())</f>
        <v>#N/A</v>
      </c>
      <c r="AF193" s="521" t="e">
        <f ca="1">+IF(AND(ISNUMBER(OFFSET('Sanitation Data'!$F$4,0,10*ROW('Sanitation Data'!F187))),'Data Summary'!CU193="Yes"),100-OFFSET('Sanitation Data'!$F$4,0,10*ROW('Sanitation Data'!F187)),NA())</f>
        <v>#N/A</v>
      </c>
      <c r="AG193" s="521" t="e">
        <f ca="1">+IF(AND(ISNUMBER(OFFSET('Sanitation Data'!$F$6,0,10*ROW('Sanitation Data'!F187))),'Data Summary'!CV193="Yes"),OFFSET('Sanitation Data'!$F$6,0,10*ROW('Sanitation Data'!F187)),NA())</f>
        <v>#N/A</v>
      </c>
      <c r="AH193" s="521" t="e">
        <f ca="1">+IF(AND(ISNUMBER(OFFSET('Sanitation Data'!$F$10,0,10*ROW('Sanitation Data'!F187))),'Data Summary'!CW193="Yes"),OFFSET('Sanitation Data'!$F$10,0,10*ROW('Sanitation Data'!F187)),NA())</f>
        <v>#N/A</v>
      </c>
      <c r="AI193" s="521" t="e">
        <f ca="1">+IF(AND(ISNUMBER(OFFSET('Sanitation Data'!$F$11,0,10*ROW('Sanitation Data'!F187))),'Data Summary'!CX193="Yes"),OFFSET('Sanitation Data'!$F$11,0,10*ROW('Sanitation Data'!F187)),NA())</f>
        <v>#N/A</v>
      </c>
      <c r="AJ193" s="521" t="e">
        <f ca="1">+IF(AND(ISNUMBER(OFFSET('Sanitation Data'!$F$12,0,10*ROW('Sanitation Data'!F187))),'Data Summary'!CY193="Yes"),OFFSET('Sanitation Data'!$F$12,0,10*ROW('Sanitation Data'!F187)),NA())</f>
        <v>#N/A</v>
      </c>
      <c r="AK193" s="521" t="e">
        <f ca="1">+IF(AND(ISNUMBER(OFFSET('Sanitation Data'!$G$4,0,10*ROW('Sanitation Data'!G187))),'Data Summary'!CZ193="Yes"),100-OFFSET('Sanitation Data'!$G$4,0,10*ROW('Sanitation Data'!G187)),NA())</f>
        <v>#N/A</v>
      </c>
      <c r="AL193" s="521" t="e">
        <f ca="1">+IF(AND(ISNUMBER(OFFSET('Sanitation Data'!$G$6,0,10*ROW('Sanitation Data'!G187))),'Data Summary'!DA193="Yes"),OFFSET('Sanitation Data'!$G$6,0,10*ROW('Sanitation Data'!G187)),NA())</f>
        <v>#N/A</v>
      </c>
      <c r="AM193" s="521" t="e">
        <f ca="1">+IF(AND(ISNUMBER(OFFSET('Sanitation Data'!$G$10,0,10*ROW('Sanitation Data'!G187))),'Data Summary'!DB193="Yes"),OFFSET('Sanitation Data'!$G$10,0,10*ROW('Sanitation Data'!G187)),NA())</f>
        <v>#N/A</v>
      </c>
      <c r="AN193" s="521" t="e">
        <f ca="1">+IF(AND(ISNUMBER(OFFSET('Sanitation Data'!$G$11,0,10*ROW('Sanitation Data'!G187))),'Data Summary'!DC193="Yes"),OFFSET('Sanitation Data'!$G$11,0,10*ROW('Sanitation Data'!G187)),NA())</f>
        <v>#N/A</v>
      </c>
      <c r="AO193" s="521" t="e">
        <f ca="1">+IF(AND(ISNUMBER(OFFSET('Sanitation Data'!$G$12,0,10*ROW('Sanitation Data'!G187))),'Data Summary'!DD193="Yes"),OFFSET('Sanitation Data'!$G$12,0,10*ROW('Sanitation Data'!G187)),NA())</f>
        <v>#N/A</v>
      </c>
      <c r="AP193" s="521" t="e">
        <f ca="1">+IF(AND(ISNUMBER(OFFSET('Sanitation Data'!$H$4,0,10*ROW('Sanitation Data'!H187))),'Data Summary'!DE193="Yes"),100-OFFSET('Sanitation Data'!$H$4,0,10*ROW('Sanitation Data'!H187)),NA())</f>
        <v>#N/A</v>
      </c>
      <c r="AQ193" s="521" t="e">
        <f ca="1">+IF(AND(ISNUMBER(OFFSET('Sanitation Data'!$H$6,0,10*ROW('Sanitation Data'!H187))),'Data Summary'!DF193="Yes"),OFFSET('Sanitation Data'!$H$6,0,10*ROW('Sanitation Data'!H187)),NA())</f>
        <v>#N/A</v>
      </c>
      <c r="AR193" s="521" t="e">
        <f ca="1">+IF(AND(ISNUMBER(OFFSET('Sanitation Data'!$H$10,0,10*ROW('Sanitation Data'!H187))),'Data Summary'!DG193="Yes"),OFFSET('Sanitation Data'!$H$10,0,10*ROW('Sanitation Data'!H187)),NA())</f>
        <v>#N/A</v>
      </c>
      <c r="AS193" s="521" t="e">
        <f ca="1">+IF(AND(ISNUMBER(OFFSET('Sanitation Data'!$H$11,0,10*ROW('Sanitation Data'!H187))),'Data Summary'!DH193="Yes"),OFFSET('Sanitation Data'!$H$11,0,10*ROW('Sanitation Data'!H187)),NA())</f>
        <v>#N/A</v>
      </c>
      <c r="AT193" s="521" t="e">
        <f ca="1">+IF(AND(ISNUMBER(OFFSET('Sanitation Data'!$H$12,0,10*ROW('Sanitation Data'!H187))),'Data Summary'!DI193="Yes"),OFFSET('Sanitation Data'!$H$12,0,10*ROW('Sanitation Data'!H187)),NA())</f>
        <v>#N/A</v>
      </c>
      <c r="AU193" s="521" t="e">
        <f ca="1">+IF(AND(ISNUMBER(OFFSET('Sanitation Data'!$I$4,0,10*ROW('Sanitation Data'!I187))),'Data Summary'!DJ193="Yes"),100-OFFSET('Sanitation Data'!$I$4,0,10*ROW('Sanitation Data'!I187)),NA())</f>
        <v>#N/A</v>
      </c>
      <c r="AV193" s="521" t="e">
        <f ca="1">+IF(AND(ISNUMBER(OFFSET('Sanitation Data'!$I$6,0,10*ROW('Sanitation Data'!I187))),'Data Summary'!DK193="Yes"),OFFSET('Sanitation Data'!$I$6,0,10*ROW('Sanitation Data'!I187)),NA())</f>
        <v>#N/A</v>
      </c>
      <c r="AW193" s="521" t="e">
        <f ca="1">+IF(AND(ISNUMBER(OFFSET('Sanitation Data'!$I$10,0,10*ROW('Sanitation Data'!I187))),'Data Summary'!DL193="Yes"),OFFSET('Sanitation Data'!$I$10,0,10*ROW('Sanitation Data'!I187)),NA())</f>
        <v>#N/A</v>
      </c>
      <c r="AX193" s="521" t="e">
        <f ca="1">+IF(AND(ISNUMBER(OFFSET('Sanitation Data'!$I$11,0,10*ROW('Sanitation Data'!I187))),'Data Summary'!DM193="Yes"),OFFSET('Sanitation Data'!$I$11,0,10*ROW('Sanitation Data'!I187)),NA())</f>
        <v>#N/A</v>
      </c>
      <c r="AY193" s="521" t="e">
        <f ca="1">+IF(AND(ISNUMBER(OFFSET('Sanitation Data'!$I$12,0,10*ROW('Sanitation Data'!I187))),'Data Summary'!DN193="Yes"),OFFSET('Sanitation Data'!$I$12,0,10*ROW('Sanitation Data'!I187)),NA())</f>
        <v>#N/A</v>
      </c>
      <c r="AZ193" s="522" t="e">
        <f ca="1">+IF(AND(ISNUMBER(OFFSET('Hygiene Data'!$D$5,0,10*ROW('Hygiene Data'!D187))),'Data Summary'!DO193="Yes"),OFFSET('Hygiene Data'!$D$5,0,10*ROW('Hygiene Data'!D187)),NA())</f>
        <v>#N/A</v>
      </c>
      <c r="BA193" s="522" t="e">
        <f ca="1">+IF(AND(ISNUMBER(OFFSET('Hygiene Data'!$D$7,0,10*ROW('Hygiene Data'!D187))),'Data Summary'!DP193="Yes"),OFFSET('Hygiene Data'!$D$7,0,10*ROW('Hygiene Data'!D187)),NA())</f>
        <v>#N/A</v>
      </c>
      <c r="BB193" s="522" t="e">
        <f ca="1">+IF(AND(ISNUMBER(OFFSET('Hygiene Data'!$D$9,0,10*ROW('Hygiene Data'!D187))),'Data Summary'!DQ193="Yes"),OFFSET('Hygiene Data'!$D$9,0,10*ROW('Hygiene Data'!D187)),NA())</f>
        <v>#N/A</v>
      </c>
      <c r="BC193" s="522" t="e">
        <f ca="1">+IF(AND(ISNUMBER(OFFSET('Hygiene Data'!$E$5,0,10*ROW('Hygiene Data'!E187))),'Data Summary'!DR193="Yes"),OFFSET('Hygiene Data'!$E$5,0,10*ROW('Hygiene Data'!E187)),NA())</f>
        <v>#N/A</v>
      </c>
      <c r="BD193" s="522" t="e">
        <f ca="1">+IF(AND(ISNUMBER(OFFSET('Hygiene Data'!$E$7,0,10*ROW('Hygiene Data'!E187))),'Data Summary'!DS193="Yes"),OFFSET('Hygiene Data'!$E$7,0,10*ROW('Hygiene Data'!E187)),NA())</f>
        <v>#N/A</v>
      </c>
      <c r="BE193" s="522" t="e">
        <f ca="1">+IF(AND(ISNUMBER(OFFSET('Hygiene Data'!$E$9,0,10*ROW('Hygiene Data'!E187))),'Data Summary'!DT193="Yes"),OFFSET('Hygiene Data'!$E$9,0,10*ROW('Hygiene Data'!E187)),NA())</f>
        <v>#N/A</v>
      </c>
      <c r="BF193" s="522" t="e">
        <f ca="1">+IF(AND(ISNUMBER(OFFSET('Hygiene Data'!$F$5,0,10*ROW('Hygiene Data'!F187))),'Data Summary'!DU193="Yes"),OFFSET('Hygiene Data'!$F$5,0,10*ROW('Hygiene Data'!F187)),NA())</f>
        <v>#N/A</v>
      </c>
      <c r="BG193" s="522" t="e">
        <f ca="1">+IF(AND(ISNUMBER(OFFSET('Hygiene Data'!$F$7,0,10*ROW('Hygiene Data'!F187))),'Data Summary'!DV193="Yes"),OFFSET('Hygiene Data'!$F$7,0,10*ROW('Hygiene Data'!F187)),NA())</f>
        <v>#N/A</v>
      </c>
      <c r="BH193" s="522" t="e">
        <f ca="1">+IF(AND(ISNUMBER(OFFSET('Hygiene Data'!$F$9,0,10*ROW('Hygiene Data'!F187))),'Data Summary'!DW193="Yes"),OFFSET('Hygiene Data'!$F$9,0,10*ROW('Hygiene Data'!F187)),NA())</f>
        <v>#N/A</v>
      </c>
      <c r="BI193" s="522" t="e">
        <f ca="1">+IF(AND(ISNUMBER(OFFSET('Hygiene Data'!$G$5,0,10*ROW('Hygiene Data'!G187))),'Data Summary'!DX193="Yes"),OFFSET('Hygiene Data'!$G$5,0,10*ROW('Hygiene Data'!G187)),NA())</f>
        <v>#N/A</v>
      </c>
      <c r="BJ193" s="522" t="e">
        <f ca="1">+IF(AND(ISNUMBER(OFFSET('Hygiene Data'!$G$7,0,10*ROW('Hygiene Data'!G187))),'Data Summary'!DY193="Yes"),OFFSET('Hygiene Data'!$G$7,0,10*ROW('Hygiene Data'!G187)),NA())</f>
        <v>#N/A</v>
      </c>
      <c r="BK193" s="522" t="e">
        <f ca="1">+IF(AND(ISNUMBER(OFFSET('Hygiene Data'!$G$9,0,10*ROW('Hygiene Data'!G187))),'Data Summary'!DZ193="Yes"),OFFSET('Hygiene Data'!$G$9,0,10*ROW('Hygiene Data'!G187)),NA())</f>
        <v>#N/A</v>
      </c>
      <c r="BL193" s="522" t="e">
        <f ca="1">+IF(AND(ISNUMBER(OFFSET('Hygiene Data'!$H$5,0,10*ROW('Hygiene Data'!H187))),'Data Summary'!EA193="Yes"),OFFSET('Hygiene Data'!$H$5,0,10*ROW('Hygiene Data'!H187)),NA())</f>
        <v>#N/A</v>
      </c>
      <c r="BM193" s="522" t="e">
        <f ca="1">+IF(AND(ISNUMBER(OFFSET('Hygiene Data'!$H$7,0,10*ROW('Hygiene Data'!H187))),'Data Summary'!EB193="Yes"),OFFSET('Hygiene Data'!$H$7,0,10*ROW('Hygiene Data'!H187)),NA())</f>
        <v>#N/A</v>
      </c>
      <c r="BN193" s="522" t="e">
        <f ca="1">+IF(AND(ISNUMBER(OFFSET('Hygiene Data'!$H$9,0,10*ROW('Hygiene Data'!H187))),'Data Summary'!EC193="Yes"),OFFSET('Hygiene Data'!$H$9,0,10*ROW('Hygiene Data'!H187)),NA())</f>
        <v>#N/A</v>
      </c>
      <c r="BO193" s="522" t="e">
        <f ca="1">+IF(AND(ISNUMBER(OFFSET('Hygiene Data'!$I$5,0,10*ROW('Hygiene Data'!I187))),'Data Summary'!ED193="Yes"),OFFSET('Hygiene Data'!$I$5,0,10*ROW('Hygiene Data'!I187)),NA())</f>
        <v>#N/A</v>
      </c>
      <c r="BP193" s="522" t="e">
        <f ca="1">+IF(AND(ISNUMBER(OFFSET('Hygiene Data'!$I$7,0,10*ROW('Hygiene Data'!I187))),'Data Summary'!EE193="Yes"),OFFSET('Hygiene Data'!$I$7,0,10*ROW('Hygiene Data'!I187)),NA())</f>
        <v>#N/A</v>
      </c>
      <c r="BQ193" s="522" t="e">
        <f ca="1">+IF(AND(ISNUMBER(OFFSET('Hygiene Data'!$I$9,0,10*ROW('Hygiene Data'!I187))),'Data Summary'!EF193="Yes"),OFFSET('Hygiene Data'!$I$9,0,10*ROW('Hygiene Data'!I187)),NA())</f>
        <v>#N/A</v>
      </c>
    </row>
    <row r="194" spans="1:69" x14ac:dyDescent="0.25">
      <c r="A194" s="518" t="e">
        <f ca="1">+RIGHT('Data Summary'!A194,LEN('Data Summary'!A194)-9)</f>
        <v>#VALUE!</v>
      </c>
      <c r="B194" s="492" t="str">
        <f ca="1">+IF(ISTEXT('Data Summary'!B194),'Data Summary'!B194,"")</f>
        <v/>
      </c>
      <c r="C194" s="519" t="e">
        <f ca="1">+VALUE('Data Summary'!C194)</f>
        <v>#VALUE!</v>
      </c>
      <c r="D194" s="520" t="e">
        <f ca="1">+IF(AND(ISNUMBER(OFFSET('Water Data'!$D$4,0,10*ROW('Water Data'!D188))),'Data Summary'!BS194="Yes"),100-OFFSET('Water Data'!$D$4,0,10*ROW('Water Data'!D188)),NA())</f>
        <v>#N/A</v>
      </c>
      <c r="E194" s="520" t="e">
        <f ca="1">+IF(AND(ISNUMBER(OFFSET('Water Data'!$D$6,0,10*ROW('Water Data'!D188))),'Data Summary'!BT194="Yes"),OFFSET('Water Data'!$D$6,0,10*ROW('Water Data'!D188)),NA())</f>
        <v>#N/A</v>
      </c>
      <c r="F194" s="520" t="e">
        <f ca="1">+IF(AND(ISNUMBER(OFFSET('Water Data'!$D$9,0,10*ROW('Water Data'!D188))),'Data Summary'!BU194="Yes"),OFFSET('Water Data'!$D$9,0,10*ROW('Water Data'!D188)),NA())</f>
        <v>#N/A</v>
      </c>
      <c r="G194" s="520" t="e">
        <f ca="1">+IF(AND(ISNUMBER(OFFSET('Water Data'!$E$4,0,10*ROW('Water Data'!E188))),'Data Summary'!BV194="Yes"),100-OFFSET('Water Data'!$E$4,0,10*ROW('Water Data'!E188)),NA())</f>
        <v>#N/A</v>
      </c>
      <c r="H194" s="520" t="e">
        <f ca="1">+IF(AND(ISNUMBER(OFFSET('Water Data'!$E$6,0,10*ROW('Water Data'!E188))),'Data Summary'!BW194="Yes"),OFFSET('Water Data'!$E$6,0,10*ROW('Water Data'!E188)),NA())</f>
        <v>#N/A</v>
      </c>
      <c r="I194" s="520" t="e">
        <f ca="1">+IF(AND(ISNUMBER(OFFSET('Water Data'!$E$9,0,10*ROW('Water Data'!E188))),'Data Summary'!BX194="Yes"),OFFSET('Water Data'!$E$9,0,10*ROW('Water Data'!E188)),NA())</f>
        <v>#N/A</v>
      </c>
      <c r="J194" s="520" t="e">
        <f ca="1">+IF(AND(ISNUMBER(OFFSET('Water Data'!$F$4,0,10*ROW('Water Data'!F188))),'Data Summary'!BY194="Yes"),100-OFFSET('Water Data'!$F$4,0,10*ROW('Water Data'!F188)),NA())</f>
        <v>#N/A</v>
      </c>
      <c r="K194" s="520" t="e">
        <f ca="1">+IF(AND(ISNUMBER(OFFSET('Water Data'!$F$6,0,10*ROW('Water Data'!F188))),'Data Summary'!BZ194="Yes"),OFFSET('Water Data'!$F$6,0,10*ROW('Water Data'!F188)),NA())</f>
        <v>#N/A</v>
      </c>
      <c r="L194" s="520" t="e">
        <f ca="1">+IF(AND(ISNUMBER(OFFSET('Water Data'!$F$9,0,10*ROW('Water Data'!F188))),'Data Summary'!CA194="Yes"),OFFSET('Water Data'!$F$9,0,10*ROW('Water Data'!F188)),NA())</f>
        <v>#N/A</v>
      </c>
      <c r="M194" s="520" t="e">
        <f ca="1">+IF(AND(ISNUMBER(OFFSET('Water Data'!$G$4,0,10*ROW('Water Data'!G188))),'Data Summary'!CB194="Yes"),100-OFFSET('Water Data'!$G$4,0,10*ROW('Water Data'!G188)),NA())</f>
        <v>#N/A</v>
      </c>
      <c r="N194" s="520" t="e">
        <f ca="1">+IF(AND(ISNUMBER(OFFSET('Water Data'!$G$6,0,10*ROW('Water Data'!G188))),'Data Summary'!CC194="Yes"),OFFSET('Water Data'!$G$6,0,10*ROW('Water Data'!G188)),NA())</f>
        <v>#N/A</v>
      </c>
      <c r="O194" s="520" t="e">
        <f ca="1">+IF(AND(ISNUMBER(OFFSET('Water Data'!$G$9,0,10*ROW('Water Data'!G188))),'Data Summary'!CD194="Yes"),OFFSET('Water Data'!$G$9,0,10*ROW('Water Data'!G188)),NA())</f>
        <v>#N/A</v>
      </c>
      <c r="P194" s="520" t="e">
        <f ca="1">+IF(AND(ISNUMBER(OFFSET('Water Data'!$H$4,0,10*ROW('Water Data'!H188))),'Data Summary'!CE194="Yes"),100-OFFSET('Water Data'!$H$4,0,10*ROW('Water Data'!H188)),NA())</f>
        <v>#N/A</v>
      </c>
      <c r="Q194" s="520" t="e">
        <f ca="1">+IF(AND(ISNUMBER(OFFSET('Water Data'!$H$6,0,10*ROW('Water Data'!H188))),'Data Summary'!CF194="Yes"),OFFSET('Water Data'!$H$6,0,10*ROW('Water Data'!H188)),NA())</f>
        <v>#N/A</v>
      </c>
      <c r="R194" s="520" t="e">
        <f ca="1">+IF(AND(ISNUMBER(OFFSET('Water Data'!$H$9,0,10*ROW('Water Data'!H188))),'Data Summary'!CG194="Yes"),OFFSET('Water Data'!$H$9,0,10*ROW('Water Data'!H188)),NA())</f>
        <v>#N/A</v>
      </c>
      <c r="S194" s="520" t="e">
        <f ca="1">+IF(AND(ISNUMBER(OFFSET('Water Data'!$I$4,0,10*ROW('Water Data'!I188))),'Data Summary'!CH194="Yes"),100-OFFSET('Water Data'!$I$4,0,10*ROW('Water Data'!I188)),NA())</f>
        <v>#N/A</v>
      </c>
      <c r="T194" s="520" t="e">
        <f ca="1">+IF(AND(ISNUMBER(OFFSET('Water Data'!$I$6,0,10*ROW('Water Data'!I188))),'Data Summary'!CI194="Yes"),OFFSET('Water Data'!$I$6,0,10*ROW('Water Data'!I188)),NA())</f>
        <v>#N/A</v>
      </c>
      <c r="U194" s="520" t="e">
        <f ca="1">+IF(AND(ISNUMBER(OFFSET('Water Data'!$I$9,0,10*ROW('Water Data'!I188))),'Data Summary'!CJ194="Yes"),OFFSET('Water Data'!$I$9,0,10*ROW('Water Data'!I188)),NA())</f>
        <v>#N/A</v>
      </c>
      <c r="V194" s="521" t="e">
        <f ca="1">+IF(AND(ISNUMBER(OFFSET('Sanitation Data'!$D$4,0,10*ROW('Sanitation Data'!D188))),'Data Summary'!CK194="Yes"),100-OFFSET('Sanitation Data'!$D$4,0,10*ROW('Sanitation Data'!D188)),NA())</f>
        <v>#N/A</v>
      </c>
      <c r="W194" s="521" t="e">
        <f ca="1">+IF(AND(ISNUMBER(OFFSET('Sanitation Data'!$D$6,0,10*ROW('Sanitation Data'!D188))),'Data Summary'!CL194="Yes"),OFFSET('Sanitation Data'!$D$6,0,10*ROW('Sanitation Data'!D188)),NA())</f>
        <v>#N/A</v>
      </c>
      <c r="X194" s="521" t="e">
        <f ca="1">+IF(AND(ISNUMBER(OFFSET('Sanitation Data'!$D$10,0,10*ROW('Sanitation Data'!D188))),'Data Summary'!CM194="Yes"),OFFSET('Sanitation Data'!$D$10,0,10*ROW('Sanitation Data'!D188)),NA())</f>
        <v>#N/A</v>
      </c>
      <c r="Y194" s="521" t="e">
        <f ca="1">+IF(AND(ISNUMBER(OFFSET('Sanitation Data'!$D$11,0,10*ROW('Sanitation Data'!D188))),'Data Summary'!CN194="Yes"),OFFSET('Sanitation Data'!$D$11,0,10*ROW('Sanitation Data'!D188)),NA())</f>
        <v>#N/A</v>
      </c>
      <c r="Z194" s="521" t="e">
        <f ca="1">+IF(AND(ISNUMBER(OFFSET('Sanitation Data'!$D$12,0,10*ROW('Sanitation Data'!D188))),'Data Summary'!CO194="Yes"),OFFSET('Sanitation Data'!$D$12,0,10*ROW('Sanitation Data'!D188)),NA())</f>
        <v>#N/A</v>
      </c>
      <c r="AA194" s="521" t="e">
        <f ca="1">+IF(AND(ISNUMBER(OFFSET('Sanitation Data'!$E$4,0,10*ROW('Sanitation Data'!E188))),'Data Summary'!CP194="Yes"),100-OFFSET('Sanitation Data'!$E$4,0,10*ROW('Sanitation Data'!E188)),NA())</f>
        <v>#N/A</v>
      </c>
      <c r="AB194" s="521" t="e">
        <f ca="1">+IF(AND(ISNUMBER(OFFSET('Sanitation Data'!$E$6,0,10*ROW('Sanitation Data'!E188))),'Data Summary'!CQ194="Yes"),OFFSET('Sanitation Data'!$E$6,0,10*ROW('Sanitation Data'!E188)),NA())</f>
        <v>#N/A</v>
      </c>
      <c r="AC194" s="521" t="e">
        <f ca="1">+IF(AND(ISNUMBER(OFFSET('Sanitation Data'!$E$10,0,10*ROW('Sanitation Data'!E188))),'Data Summary'!CR194="Yes"),OFFSET('Sanitation Data'!$E$10,0,10*ROW('Sanitation Data'!E188)),NA())</f>
        <v>#N/A</v>
      </c>
      <c r="AD194" s="521" t="e">
        <f ca="1">+IF(AND(ISNUMBER(OFFSET('Sanitation Data'!$E$11,0,10*ROW('Sanitation Data'!E188))),'Data Summary'!CS194="Yes"),OFFSET('Sanitation Data'!$E$11,0,10*ROW('Sanitation Data'!E188)),NA())</f>
        <v>#N/A</v>
      </c>
      <c r="AE194" s="521" t="e">
        <f ca="1">+IF(AND(ISNUMBER(OFFSET('Sanitation Data'!$E$12,0,10*ROW('Sanitation Data'!E188))),'Data Summary'!CT194="Yes"),OFFSET('Sanitation Data'!$E$12,0,10*ROW('Sanitation Data'!E188)),NA())</f>
        <v>#N/A</v>
      </c>
      <c r="AF194" s="521" t="e">
        <f ca="1">+IF(AND(ISNUMBER(OFFSET('Sanitation Data'!$F$4,0,10*ROW('Sanitation Data'!F188))),'Data Summary'!CU194="Yes"),100-OFFSET('Sanitation Data'!$F$4,0,10*ROW('Sanitation Data'!F188)),NA())</f>
        <v>#N/A</v>
      </c>
      <c r="AG194" s="521" t="e">
        <f ca="1">+IF(AND(ISNUMBER(OFFSET('Sanitation Data'!$F$6,0,10*ROW('Sanitation Data'!F188))),'Data Summary'!CV194="Yes"),OFFSET('Sanitation Data'!$F$6,0,10*ROW('Sanitation Data'!F188)),NA())</f>
        <v>#N/A</v>
      </c>
      <c r="AH194" s="521" t="e">
        <f ca="1">+IF(AND(ISNUMBER(OFFSET('Sanitation Data'!$F$10,0,10*ROW('Sanitation Data'!F188))),'Data Summary'!CW194="Yes"),OFFSET('Sanitation Data'!$F$10,0,10*ROW('Sanitation Data'!F188)),NA())</f>
        <v>#N/A</v>
      </c>
      <c r="AI194" s="521" t="e">
        <f ca="1">+IF(AND(ISNUMBER(OFFSET('Sanitation Data'!$F$11,0,10*ROW('Sanitation Data'!F188))),'Data Summary'!CX194="Yes"),OFFSET('Sanitation Data'!$F$11,0,10*ROW('Sanitation Data'!F188)),NA())</f>
        <v>#N/A</v>
      </c>
      <c r="AJ194" s="521" t="e">
        <f ca="1">+IF(AND(ISNUMBER(OFFSET('Sanitation Data'!$F$12,0,10*ROW('Sanitation Data'!F188))),'Data Summary'!CY194="Yes"),OFFSET('Sanitation Data'!$F$12,0,10*ROW('Sanitation Data'!F188)),NA())</f>
        <v>#N/A</v>
      </c>
      <c r="AK194" s="521" t="e">
        <f ca="1">+IF(AND(ISNUMBER(OFFSET('Sanitation Data'!$G$4,0,10*ROW('Sanitation Data'!G188))),'Data Summary'!CZ194="Yes"),100-OFFSET('Sanitation Data'!$G$4,0,10*ROW('Sanitation Data'!G188)),NA())</f>
        <v>#N/A</v>
      </c>
      <c r="AL194" s="521" t="e">
        <f ca="1">+IF(AND(ISNUMBER(OFFSET('Sanitation Data'!$G$6,0,10*ROW('Sanitation Data'!G188))),'Data Summary'!DA194="Yes"),OFFSET('Sanitation Data'!$G$6,0,10*ROW('Sanitation Data'!G188)),NA())</f>
        <v>#N/A</v>
      </c>
      <c r="AM194" s="521" t="e">
        <f ca="1">+IF(AND(ISNUMBER(OFFSET('Sanitation Data'!$G$10,0,10*ROW('Sanitation Data'!G188))),'Data Summary'!DB194="Yes"),OFFSET('Sanitation Data'!$G$10,0,10*ROW('Sanitation Data'!G188)),NA())</f>
        <v>#N/A</v>
      </c>
      <c r="AN194" s="521" t="e">
        <f ca="1">+IF(AND(ISNUMBER(OFFSET('Sanitation Data'!$G$11,0,10*ROW('Sanitation Data'!G188))),'Data Summary'!DC194="Yes"),OFFSET('Sanitation Data'!$G$11,0,10*ROW('Sanitation Data'!G188)),NA())</f>
        <v>#N/A</v>
      </c>
      <c r="AO194" s="521" t="e">
        <f ca="1">+IF(AND(ISNUMBER(OFFSET('Sanitation Data'!$G$12,0,10*ROW('Sanitation Data'!G188))),'Data Summary'!DD194="Yes"),OFFSET('Sanitation Data'!$G$12,0,10*ROW('Sanitation Data'!G188)),NA())</f>
        <v>#N/A</v>
      </c>
      <c r="AP194" s="521" t="e">
        <f ca="1">+IF(AND(ISNUMBER(OFFSET('Sanitation Data'!$H$4,0,10*ROW('Sanitation Data'!H188))),'Data Summary'!DE194="Yes"),100-OFFSET('Sanitation Data'!$H$4,0,10*ROW('Sanitation Data'!H188)),NA())</f>
        <v>#N/A</v>
      </c>
      <c r="AQ194" s="521" t="e">
        <f ca="1">+IF(AND(ISNUMBER(OFFSET('Sanitation Data'!$H$6,0,10*ROW('Sanitation Data'!H188))),'Data Summary'!DF194="Yes"),OFFSET('Sanitation Data'!$H$6,0,10*ROW('Sanitation Data'!H188)),NA())</f>
        <v>#N/A</v>
      </c>
      <c r="AR194" s="521" t="e">
        <f ca="1">+IF(AND(ISNUMBER(OFFSET('Sanitation Data'!$H$10,0,10*ROW('Sanitation Data'!H188))),'Data Summary'!DG194="Yes"),OFFSET('Sanitation Data'!$H$10,0,10*ROW('Sanitation Data'!H188)),NA())</f>
        <v>#N/A</v>
      </c>
      <c r="AS194" s="521" t="e">
        <f ca="1">+IF(AND(ISNUMBER(OFFSET('Sanitation Data'!$H$11,0,10*ROW('Sanitation Data'!H188))),'Data Summary'!DH194="Yes"),OFFSET('Sanitation Data'!$H$11,0,10*ROW('Sanitation Data'!H188)),NA())</f>
        <v>#N/A</v>
      </c>
      <c r="AT194" s="521" t="e">
        <f ca="1">+IF(AND(ISNUMBER(OFFSET('Sanitation Data'!$H$12,0,10*ROW('Sanitation Data'!H188))),'Data Summary'!DI194="Yes"),OFFSET('Sanitation Data'!$H$12,0,10*ROW('Sanitation Data'!H188)),NA())</f>
        <v>#N/A</v>
      </c>
      <c r="AU194" s="521" t="e">
        <f ca="1">+IF(AND(ISNUMBER(OFFSET('Sanitation Data'!$I$4,0,10*ROW('Sanitation Data'!I188))),'Data Summary'!DJ194="Yes"),100-OFFSET('Sanitation Data'!$I$4,0,10*ROW('Sanitation Data'!I188)),NA())</f>
        <v>#N/A</v>
      </c>
      <c r="AV194" s="521" t="e">
        <f ca="1">+IF(AND(ISNUMBER(OFFSET('Sanitation Data'!$I$6,0,10*ROW('Sanitation Data'!I188))),'Data Summary'!DK194="Yes"),OFFSET('Sanitation Data'!$I$6,0,10*ROW('Sanitation Data'!I188)),NA())</f>
        <v>#N/A</v>
      </c>
      <c r="AW194" s="521" t="e">
        <f ca="1">+IF(AND(ISNUMBER(OFFSET('Sanitation Data'!$I$10,0,10*ROW('Sanitation Data'!I188))),'Data Summary'!DL194="Yes"),OFFSET('Sanitation Data'!$I$10,0,10*ROW('Sanitation Data'!I188)),NA())</f>
        <v>#N/A</v>
      </c>
      <c r="AX194" s="521" t="e">
        <f ca="1">+IF(AND(ISNUMBER(OFFSET('Sanitation Data'!$I$11,0,10*ROW('Sanitation Data'!I188))),'Data Summary'!DM194="Yes"),OFFSET('Sanitation Data'!$I$11,0,10*ROW('Sanitation Data'!I188)),NA())</f>
        <v>#N/A</v>
      </c>
      <c r="AY194" s="521" t="e">
        <f ca="1">+IF(AND(ISNUMBER(OFFSET('Sanitation Data'!$I$12,0,10*ROW('Sanitation Data'!I188))),'Data Summary'!DN194="Yes"),OFFSET('Sanitation Data'!$I$12,0,10*ROW('Sanitation Data'!I188)),NA())</f>
        <v>#N/A</v>
      </c>
      <c r="AZ194" s="522" t="e">
        <f ca="1">+IF(AND(ISNUMBER(OFFSET('Hygiene Data'!$D$5,0,10*ROW('Hygiene Data'!D188))),'Data Summary'!DO194="Yes"),OFFSET('Hygiene Data'!$D$5,0,10*ROW('Hygiene Data'!D188)),NA())</f>
        <v>#N/A</v>
      </c>
      <c r="BA194" s="522" t="e">
        <f ca="1">+IF(AND(ISNUMBER(OFFSET('Hygiene Data'!$D$7,0,10*ROW('Hygiene Data'!D188))),'Data Summary'!DP194="Yes"),OFFSET('Hygiene Data'!$D$7,0,10*ROW('Hygiene Data'!D188)),NA())</f>
        <v>#N/A</v>
      </c>
      <c r="BB194" s="522" t="e">
        <f ca="1">+IF(AND(ISNUMBER(OFFSET('Hygiene Data'!$D$9,0,10*ROW('Hygiene Data'!D188))),'Data Summary'!DQ194="Yes"),OFFSET('Hygiene Data'!$D$9,0,10*ROW('Hygiene Data'!D188)),NA())</f>
        <v>#N/A</v>
      </c>
      <c r="BC194" s="522" t="e">
        <f ca="1">+IF(AND(ISNUMBER(OFFSET('Hygiene Data'!$E$5,0,10*ROW('Hygiene Data'!E188))),'Data Summary'!DR194="Yes"),OFFSET('Hygiene Data'!$E$5,0,10*ROW('Hygiene Data'!E188)),NA())</f>
        <v>#N/A</v>
      </c>
      <c r="BD194" s="522" t="e">
        <f ca="1">+IF(AND(ISNUMBER(OFFSET('Hygiene Data'!$E$7,0,10*ROW('Hygiene Data'!E188))),'Data Summary'!DS194="Yes"),OFFSET('Hygiene Data'!$E$7,0,10*ROW('Hygiene Data'!E188)),NA())</f>
        <v>#N/A</v>
      </c>
      <c r="BE194" s="522" t="e">
        <f ca="1">+IF(AND(ISNUMBER(OFFSET('Hygiene Data'!$E$9,0,10*ROW('Hygiene Data'!E188))),'Data Summary'!DT194="Yes"),OFFSET('Hygiene Data'!$E$9,0,10*ROW('Hygiene Data'!E188)),NA())</f>
        <v>#N/A</v>
      </c>
      <c r="BF194" s="522" t="e">
        <f ca="1">+IF(AND(ISNUMBER(OFFSET('Hygiene Data'!$F$5,0,10*ROW('Hygiene Data'!F188))),'Data Summary'!DU194="Yes"),OFFSET('Hygiene Data'!$F$5,0,10*ROW('Hygiene Data'!F188)),NA())</f>
        <v>#N/A</v>
      </c>
      <c r="BG194" s="522" t="e">
        <f ca="1">+IF(AND(ISNUMBER(OFFSET('Hygiene Data'!$F$7,0,10*ROW('Hygiene Data'!F188))),'Data Summary'!DV194="Yes"),OFFSET('Hygiene Data'!$F$7,0,10*ROW('Hygiene Data'!F188)),NA())</f>
        <v>#N/A</v>
      </c>
      <c r="BH194" s="522" t="e">
        <f ca="1">+IF(AND(ISNUMBER(OFFSET('Hygiene Data'!$F$9,0,10*ROW('Hygiene Data'!F188))),'Data Summary'!DW194="Yes"),OFFSET('Hygiene Data'!$F$9,0,10*ROW('Hygiene Data'!F188)),NA())</f>
        <v>#N/A</v>
      </c>
      <c r="BI194" s="522" t="e">
        <f ca="1">+IF(AND(ISNUMBER(OFFSET('Hygiene Data'!$G$5,0,10*ROW('Hygiene Data'!G188))),'Data Summary'!DX194="Yes"),OFFSET('Hygiene Data'!$G$5,0,10*ROW('Hygiene Data'!G188)),NA())</f>
        <v>#N/A</v>
      </c>
      <c r="BJ194" s="522" t="e">
        <f ca="1">+IF(AND(ISNUMBER(OFFSET('Hygiene Data'!$G$7,0,10*ROW('Hygiene Data'!G188))),'Data Summary'!DY194="Yes"),OFFSET('Hygiene Data'!$G$7,0,10*ROW('Hygiene Data'!G188)),NA())</f>
        <v>#N/A</v>
      </c>
      <c r="BK194" s="522" t="e">
        <f ca="1">+IF(AND(ISNUMBER(OFFSET('Hygiene Data'!$G$9,0,10*ROW('Hygiene Data'!G188))),'Data Summary'!DZ194="Yes"),OFFSET('Hygiene Data'!$G$9,0,10*ROW('Hygiene Data'!G188)),NA())</f>
        <v>#N/A</v>
      </c>
      <c r="BL194" s="522" t="e">
        <f ca="1">+IF(AND(ISNUMBER(OFFSET('Hygiene Data'!$H$5,0,10*ROW('Hygiene Data'!H188))),'Data Summary'!EA194="Yes"),OFFSET('Hygiene Data'!$H$5,0,10*ROW('Hygiene Data'!H188)),NA())</f>
        <v>#N/A</v>
      </c>
      <c r="BM194" s="522" t="e">
        <f ca="1">+IF(AND(ISNUMBER(OFFSET('Hygiene Data'!$H$7,0,10*ROW('Hygiene Data'!H188))),'Data Summary'!EB194="Yes"),OFFSET('Hygiene Data'!$H$7,0,10*ROW('Hygiene Data'!H188)),NA())</f>
        <v>#N/A</v>
      </c>
      <c r="BN194" s="522" t="e">
        <f ca="1">+IF(AND(ISNUMBER(OFFSET('Hygiene Data'!$H$9,0,10*ROW('Hygiene Data'!H188))),'Data Summary'!EC194="Yes"),OFFSET('Hygiene Data'!$H$9,0,10*ROW('Hygiene Data'!H188)),NA())</f>
        <v>#N/A</v>
      </c>
      <c r="BO194" s="522" t="e">
        <f ca="1">+IF(AND(ISNUMBER(OFFSET('Hygiene Data'!$I$5,0,10*ROW('Hygiene Data'!I188))),'Data Summary'!ED194="Yes"),OFFSET('Hygiene Data'!$I$5,0,10*ROW('Hygiene Data'!I188)),NA())</f>
        <v>#N/A</v>
      </c>
      <c r="BP194" s="522" t="e">
        <f ca="1">+IF(AND(ISNUMBER(OFFSET('Hygiene Data'!$I$7,0,10*ROW('Hygiene Data'!I188))),'Data Summary'!EE194="Yes"),OFFSET('Hygiene Data'!$I$7,0,10*ROW('Hygiene Data'!I188)),NA())</f>
        <v>#N/A</v>
      </c>
      <c r="BQ194" s="522" t="e">
        <f ca="1">+IF(AND(ISNUMBER(OFFSET('Hygiene Data'!$I$9,0,10*ROW('Hygiene Data'!I188))),'Data Summary'!EF194="Yes"),OFFSET('Hygiene Data'!$I$9,0,10*ROW('Hygiene Data'!I188)),NA())</f>
        <v>#N/A</v>
      </c>
    </row>
    <row r="195" spans="1:69" x14ac:dyDescent="0.25">
      <c r="A195" s="518" t="e">
        <f ca="1">+RIGHT('Data Summary'!A195,LEN('Data Summary'!A195)-9)</f>
        <v>#VALUE!</v>
      </c>
      <c r="B195" s="492" t="str">
        <f ca="1">+IF(ISTEXT('Data Summary'!B195),'Data Summary'!B195,"")</f>
        <v/>
      </c>
      <c r="C195" s="519" t="e">
        <f ca="1">+VALUE('Data Summary'!C195)</f>
        <v>#VALUE!</v>
      </c>
      <c r="D195" s="520" t="e">
        <f ca="1">+IF(AND(ISNUMBER(OFFSET('Water Data'!$D$4,0,10*ROW('Water Data'!D189))),'Data Summary'!BS195="Yes"),100-OFFSET('Water Data'!$D$4,0,10*ROW('Water Data'!D189)),NA())</f>
        <v>#N/A</v>
      </c>
      <c r="E195" s="520" t="e">
        <f ca="1">+IF(AND(ISNUMBER(OFFSET('Water Data'!$D$6,0,10*ROW('Water Data'!D189))),'Data Summary'!BT195="Yes"),OFFSET('Water Data'!$D$6,0,10*ROW('Water Data'!D189)),NA())</f>
        <v>#N/A</v>
      </c>
      <c r="F195" s="520" t="e">
        <f ca="1">+IF(AND(ISNUMBER(OFFSET('Water Data'!$D$9,0,10*ROW('Water Data'!D189))),'Data Summary'!BU195="Yes"),OFFSET('Water Data'!$D$9,0,10*ROW('Water Data'!D189)),NA())</f>
        <v>#N/A</v>
      </c>
      <c r="G195" s="520" t="e">
        <f ca="1">+IF(AND(ISNUMBER(OFFSET('Water Data'!$E$4,0,10*ROW('Water Data'!E189))),'Data Summary'!BV195="Yes"),100-OFFSET('Water Data'!$E$4,0,10*ROW('Water Data'!E189)),NA())</f>
        <v>#N/A</v>
      </c>
      <c r="H195" s="520" t="e">
        <f ca="1">+IF(AND(ISNUMBER(OFFSET('Water Data'!$E$6,0,10*ROW('Water Data'!E189))),'Data Summary'!BW195="Yes"),OFFSET('Water Data'!$E$6,0,10*ROW('Water Data'!E189)),NA())</f>
        <v>#N/A</v>
      </c>
      <c r="I195" s="520" t="e">
        <f ca="1">+IF(AND(ISNUMBER(OFFSET('Water Data'!$E$9,0,10*ROW('Water Data'!E189))),'Data Summary'!BX195="Yes"),OFFSET('Water Data'!$E$9,0,10*ROW('Water Data'!E189)),NA())</f>
        <v>#N/A</v>
      </c>
      <c r="J195" s="520" t="e">
        <f ca="1">+IF(AND(ISNUMBER(OFFSET('Water Data'!$F$4,0,10*ROW('Water Data'!F189))),'Data Summary'!BY195="Yes"),100-OFFSET('Water Data'!$F$4,0,10*ROW('Water Data'!F189)),NA())</f>
        <v>#N/A</v>
      </c>
      <c r="K195" s="520" t="e">
        <f ca="1">+IF(AND(ISNUMBER(OFFSET('Water Data'!$F$6,0,10*ROW('Water Data'!F189))),'Data Summary'!BZ195="Yes"),OFFSET('Water Data'!$F$6,0,10*ROW('Water Data'!F189)),NA())</f>
        <v>#N/A</v>
      </c>
      <c r="L195" s="520" t="e">
        <f ca="1">+IF(AND(ISNUMBER(OFFSET('Water Data'!$F$9,0,10*ROW('Water Data'!F189))),'Data Summary'!CA195="Yes"),OFFSET('Water Data'!$F$9,0,10*ROW('Water Data'!F189)),NA())</f>
        <v>#N/A</v>
      </c>
      <c r="M195" s="520" t="e">
        <f ca="1">+IF(AND(ISNUMBER(OFFSET('Water Data'!$G$4,0,10*ROW('Water Data'!G189))),'Data Summary'!CB195="Yes"),100-OFFSET('Water Data'!$G$4,0,10*ROW('Water Data'!G189)),NA())</f>
        <v>#N/A</v>
      </c>
      <c r="N195" s="520" t="e">
        <f ca="1">+IF(AND(ISNUMBER(OFFSET('Water Data'!$G$6,0,10*ROW('Water Data'!G189))),'Data Summary'!CC195="Yes"),OFFSET('Water Data'!$G$6,0,10*ROW('Water Data'!G189)),NA())</f>
        <v>#N/A</v>
      </c>
      <c r="O195" s="520" t="e">
        <f ca="1">+IF(AND(ISNUMBER(OFFSET('Water Data'!$G$9,0,10*ROW('Water Data'!G189))),'Data Summary'!CD195="Yes"),OFFSET('Water Data'!$G$9,0,10*ROW('Water Data'!G189)),NA())</f>
        <v>#N/A</v>
      </c>
      <c r="P195" s="520" t="e">
        <f ca="1">+IF(AND(ISNUMBER(OFFSET('Water Data'!$H$4,0,10*ROW('Water Data'!H189))),'Data Summary'!CE195="Yes"),100-OFFSET('Water Data'!$H$4,0,10*ROW('Water Data'!H189)),NA())</f>
        <v>#N/A</v>
      </c>
      <c r="Q195" s="520" t="e">
        <f ca="1">+IF(AND(ISNUMBER(OFFSET('Water Data'!$H$6,0,10*ROW('Water Data'!H189))),'Data Summary'!CF195="Yes"),OFFSET('Water Data'!$H$6,0,10*ROW('Water Data'!H189)),NA())</f>
        <v>#N/A</v>
      </c>
      <c r="R195" s="520" t="e">
        <f ca="1">+IF(AND(ISNUMBER(OFFSET('Water Data'!$H$9,0,10*ROW('Water Data'!H189))),'Data Summary'!CG195="Yes"),OFFSET('Water Data'!$H$9,0,10*ROW('Water Data'!H189)),NA())</f>
        <v>#N/A</v>
      </c>
      <c r="S195" s="520" t="e">
        <f ca="1">+IF(AND(ISNUMBER(OFFSET('Water Data'!$I$4,0,10*ROW('Water Data'!I189))),'Data Summary'!CH195="Yes"),100-OFFSET('Water Data'!$I$4,0,10*ROW('Water Data'!I189)),NA())</f>
        <v>#N/A</v>
      </c>
      <c r="T195" s="520" t="e">
        <f ca="1">+IF(AND(ISNUMBER(OFFSET('Water Data'!$I$6,0,10*ROW('Water Data'!I189))),'Data Summary'!CI195="Yes"),OFFSET('Water Data'!$I$6,0,10*ROW('Water Data'!I189)),NA())</f>
        <v>#N/A</v>
      </c>
      <c r="U195" s="520" t="e">
        <f ca="1">+IF(AND(ISNUMBER(OFFSET('Water Data'!$I$9,0,10*ROW('Water Data'!I189))),'Data Summary'!CJ195="Yes"),OFFSET('Water Data'!$I$9,0,10*ROW('Water Data'!I189)),NA())</f>
        <v>#N/A</v>
      </c>
      <c r="V195" s="521" t="e">
        <f ca="1">+IF(AND(ISNUMBER(OFFSET('Sanitation Data'!$D$4,0,10*ROW('Sanitation Data'!D189))),'Data Summary'!CK195="Yes"),100-OFFSET('Sanitation Data'!$D$4,0,10*ROW('Sanitation Data'!D189)),NA())</f>
        <v>#N/A</v>
      </c>
      <c r="W195" s="521" t="e">
        <f ca="1">+IF(AND(ISNUMBER(OFFSET('Sanitation Data'!$D$6,0,10*ROW('Sanitation Data'!D189))),'Data Summary'!CL195="Yes"),OFFSET('Sanitation Data'!$D$6,0,10*ROW('Sanitation Data'!D189)),NA())</f>
        <v>#N/A</v>
      </c>
      <c r="X195" s="521" t="e">
        <f ca="1">+IF(AND(ISNUMBER(OFFSET('Sanitation Data'!$D$10,0,10*ROW('Sanitation Data'!D189))),'Data Summary'!CM195="Yes"),OFFSET('Sanitation Data'!$D$10,0,10*ROW('Sanitation Data'!D189)),NA())</f>
        <v>#N/A</v>
      </c>
      <c r="Y195" s="521" t="e">
        <f ca="1">+IF(AND(ISNUMBER(OFFSET('Sanitation Data'!$D$11,0,10*ROW('Sanitation Data'!D189))),'Data Summary'!CN195="Yes"),OFFSET('Sanitation Data'!$D$11,0,10*ROW('Sanitation Data'!D189)),NA())</f>
        <v>#N/A</v>
      </c>
      <c r="Z195" s="521" t="e">
        <f ca="1">+IF(AND(ISNUMBER(OFFSET('Sanitation Data'!$D$12,0,10*ROW('Sanitation Data'!D189))),'Data Summary'!CO195="Yes"),OFFSET('Sanitation Data'!$D$12,0,10*ROW('Sanitation Data'!D189)),NA())</f>
        <v>#N/A</v>
      </c>
      <c r="AA195" s="521" t="e">
        <f ca="1">+IF(AND(ISNUMBER(OFFSET('Sanitation Data'!$E$4,0,10*ROW('Sanitation Data'!E189))),'Data Summary'!CP195="Yes"),100-OFFSET('Sanitation Data'!$E$4,0,10*ROW('Sanitation Data'!E189)),NA())</f>
        <v>#N/A</v>
      </c>
      <c r="AB195" s="521" t="e">
        <f ca="1">+IF(AND(ISNUMBER(OFFSET('Sanitation Data'!$E$6,0,10*ROW('Sanitation Data'!E189))),'Data Summary'!CQ195="Yes"),OFFSET('Sanitation Data'!$E$6,0,10*ROW('Sanitation Data'!E189)),NA())</f>
        <v>#N/A</v>
      </c>
      <c r="AC195" s="521" t="e">
        <f ca="1">+IF(AND(ISNUMBER(OFFSET('Sanitation Data'!$E$10,0,10*ROW('Sanitation Data'!E189))),'Data Summary'!CR195="Yes"),OFFSET('Sanitation Data'!$E$10,0,10*ROW('Sanitation Data'!E189)),NA())</f>
        <v>#N/A</v>
      </c>
      <c r="AD195" s="521" t="e">
        <f ca="1">+IF(AND(ISNUMBER(OFFSET('Sanitation Data'!$E$11,0,10*ROW('Sanitation Data'!E189))),'Data Summary'!CS195="Yes"),OFFSET('Sanitation Data'!$E$11,0,10*ROW('Sanitation Data'!E189)),NA())</f>
        <v>#N/A</v>
      </c>
      <c r="AE195" s="521" t="e">
        <f ca="1">+IF(AND(ISNUMBER(OFFSET('Sanitation Data'!$E$12,0,10*ROW('Sanitation Data'!E189))),'Data Summary'!CT195="Yes"),OFFSET('Sanitation Data'!$E$12,0,10*ROW('Sanitation Data'!E189)),NA())</f>
        <v>#N/A</v>
      </c>
      <c r="AF195" s="521" t="e">
        <f ca="1">+IF(AND(ISNUMBER(OFFSET('Sanitation Data'!$F$4,0,10*ROW('Sanitation Data'!F189))),'Data Summary'!CU195="Yes"),100-OFFSET('Sanitation Data'!$F$4,0,10*ROW('Sanitation Data'!F189)),NA())</f>
        <v>#N/A</v>
      </c>
      <c r="AG195" s="521" t="e">
        <f ca="1">+IF(AND(ISNUMBER(OFFSET('Sanitation Data'!$F$6,0,10*ROW('Sanitation Data'!F189))),'Data Summary'!CV195="Yes"),OFFSET('Sanitation Data'!$F$6,0,10*ROW('Sanitation Data'!F189)),NA())</f>
        <v>#N/A</v>
      </c>
      <c r="AH195" s="521" t="e">
        <f ca="1">+IF(AND(ISNUMBER(OFFSET('Sanitation Data'!$F$10,0,10*ROW('Sanitation Data'!F189))),'Data Summary'!CW195="Yes"),OFFSET('Sanitation Data'!$F$10,0,10*ROW('Sanitation Data'!F189)),NA())</f>
        <v>#N/A</v>
      </c>
      <c r="AI195" s="521" t="e">
        <f ca="1">+IF(AND(ISNUMBER(OFFSET('Sanitation Data'!$F$11,0,10*ROW('Sanitation Data'!F189))),'Data Summary'!CX195="Yes"),OFFSET('Sanitation Data'!$F$11,0,10*ROW('Sanitation Data'!F189)),NA())</f>
        <v>#N/A</v>
      </c>
      <c r="AJ195" s="521" t="e">
        <f ca="1">+IF(AND(ISNUMBER(OFFSET('Sanitation Data'!$F$12,0,10*ROW('Sanitation Data'!F189))),'Data Summary'!CY195="Yes"),OFFSET('Sanitation Data'!$F$12,0,10*ROW('Sanitation Data'!F189)),NA())</f>
        <v>#N/A</v>
      </c>
      <c r="AK195" s="521" t="e">
        <f ca="1">+IF(AND(ISNUMBER(OFFSET('Sanitation Data'!$G$4,0,10*ROW('Sanitation Data'!G189))),'Data Summary'!CZ195="Yes"),100-OFFSET('Sanitation Data'!$G$4,0,10*ROW('Sanitation Data'!G189)),NA())</f>
        <v>#N/A</v>
      </c>
      <c r="AL195" s="521" t="e">
        <f ca="1">+IF(AND(ISNUMBER(OFFSET('Sanitation Data'!$G$6,0,10*ROW('Sanitation Data'!G189))),'Data Summary'!DA195="Yes"),OFFSET('Sanitation Data'!$G$6,0,10*ROW('Sanitation Data'!G189)),NA())</f>
        <v>#N/A</v>
      </c>
      <c r="AM195" s="521" t="e">
        <f ca="1">+IF(AND(ISNUMBER(OFFSET('Sanitation Data'!$G$10,0,10*ROW('Sanitation Data'!G189))),'Data Summary'!DB195="Yes"),OFFSET('Sanitation Data'!$G$10,0,10*ROW('Sanitation Data'!G189)),NA())</f>
        <v>#N/A</v>
      </c>
      <c r="AN195" s="521" t="e">
        <f ca="1">+IF(AND(ISNUMBER(OFFSET('Sanitation Data'!$G$11,0,10*ROW('Sanitation Data'!G189))),'Data Summary'!DC195="Yes"),OFFSET('Sanitation Data'!$G$11,0,10*ROW('Sanitation Data'!G189)),NA())</f>
        <v>#N/A</v>
      </c>
      <c r="AO195" s="521" t="e">
        <f ca="1">+IF(AND(ISNUMBER(OFFSET('Sanitation Data'!$G$12,0,10*ROW('Sanitation Data'!G189))),'Data Summary'!DD195="Yes"),OFFSET('Sanitation Data'!$G$12,0,10*ROW('Sanitation Data'!G189)),NA())</f>
        <v>#N/A</v>
      </c>
      <c r="AP195" s="521" t="e">
        <f ca="1">+IF(AND(ISNUMBER(OFFSET('Sanitation Data'!$H$4,0,10*ROW('Sanitation Data'!H189))),'Data Summary'!DE195="Yes"),100-OFFSET('Sanitation Data'!$H$4,0,10*ROW('Sanitation Data'!H189)),NA())</f>
        <v>#N/A</v>
      </c>
      <c r="AQ195" s="521" t="e">
        <f ca="1">+IF(AND(ISNUMBER(OFFSET('Sanitation Data'!$H$6,0,10*ROW('Sanitation Data'!H189))),'Data Summary'!DF195="Yes"),OFFSET('Sanitation Data'!$H$6,0,10*ROW('Sanitation Data'!H189)),NA())</f>
        <v>#N/A</v>
      </c>
      <c r="AR195" s="521" t="e">
        <f ca="1">+IF(AND(ISNUMBER(OFFSET('Sanitation Data'!$H$10,0,10*ROW('Sanitation Data'!H189))),'Data Summary'!DG195="Yes"),OFFSET('Sanitation Data'!$H$10,0,10*ROW('Sanitation Data'!H189)),NA())</f>
        <v>#N/A</v>
      </c>
      <c r="AS195" s="521" t="e">
        <f ca="1">+IF(AND(ISNUMBER(OFFSET('Sanitation Data'!$H$11,0,10*ROW('Sanitation Data'!H189))),'Data Summary'!DH195="Yes"),OFFSET('Sanitation Data'!$H$11,0,10*ROW('Sanitation Data'!H189)),NA())</f>
        <v>#N/A</v>
      </c>
      <c r="AT195" s="521" t="e">
        <f ca="1">+IF(AND(ISNUMBER(OFFSET('Sanitation Data'!$H$12,0,10*ROW('Sanitation Data'!H189))),'Data Summary'!DI195="Yes"),OFFSET('Sanitation Data'!$H$12,0,10*ROW('Sanitation Data'!H189)),NA())</f>
        <v>#N/A</v>
      </c>
      <c r="AU195" s="521" t="e">
        <f ca="1">+IF(AND(ISNUMBER(OFFSET('Sanitation Data'!$I$4,0,10*ROW('Sanitation Data'!I189))),'Data Summary'!DJ195="Yes"),100-OFFSET('Sanitation Data'!$I$4,0,10*ROW('Sanitation Data'!I189)),NA())</f>
        <v>#N/A</v>
      </c>
      <c r="AV195" s="521" t="e">
        <f ca="1">+IF(AND(ISNUMBER(OFFSET('Sanitation Data'!$I$6,0,10*ROW('Sanitation Data'!I189))),'Data Summary'!DK195="Yes"),OFFSET('Sanitation Data'!$I$6,0,10*ROW('Sanitation Data'!I189)),NA())</f>
        <v>#N/A</v>
      </c>
      <c r="AW195" s="521" t="e">
        <f ca="1">+IF(AND(ISNUMBER(OFFSET('Sanitation Data'!$I$10,0,10*ROW('Sanitation Data'!I189))),'Data Summary'!DL195="Yes"),OFFSET('Sanitation Data'!$I$10,0,10*ROW('Sanitation Data'!I189)),NA())</f>
        <v>#N/A</v>
      </c>
      <c r="AX195" s="521" t="e">
        <f ca="1">+IF(AND(ISNUMBER(OFFSET('Sanitation Data'!$I$11,0,10*ROW('Sanitation Data'!I189))),'Data Summary'!DM195="Yes"),OFFSET('Sanitation Data'!$I$11,0,10*ROW('Sanitation Data'!I189)),NA())</f>
        <v>#N/A</v>
      </c>
      <c r="AY195" s="521" t="e">
        <f ca="1">+IF(AND(ISNUMBER(OFFSET('Sanitation Data'!$I$12,0,10*ROW('Sanitation Data'!I189))),'Data Summary'!DN195="Yes"),OFFSET('Sanitation Data'!$I$12,0,10*ROW('Sanitation Data'!I189)),NA())</f>
        <v>#N/A</v>
      </c>
      <c r="AZ195" s="522" t="e">
        <f ca="1">+IF(AND(ISNUMBER(OFFSET('Hygiene Data'!$D$5,0,10*ROW('Hygiene Data'!D189))),'Data Summary'!DO195="Yes"),OFFSET('Hygiene Data'!$D$5,0,10*ROW('Hygiene Data'!D189)),NA())</f>
        <v>#N/A</v>
      </c>
      <c r="BA195" s="522" t="e">
        <f ca="1">+IF(AND(ISNUMBER(OFFSET('Hygiene Data'!$D$7,0,10*ROW('Hygiene Data'!D189))),'Data Summary'!DP195="Yes"),OFFSET('Hygiene Data'!$D$7,0,10*ROW('Hygiene Data'!D189)),NA())</f>
        <v>#N/A</v>
      </c>
      <c r="BB195" s="522" t="e">
        <f ca="1">+IF(AND(ISNUMBER(OFFSET('Hygiene Data'!$D$9,0,10*ROW('Hygiene Data'!D189))),'Data Summary'!DQ195="Yes"),OFFSET('Hygiene Data'!$D$9,0,10*ROW('Hygiene Data'!D189)),NA())</f>
        <v>#N/A</v>
      </c>
      <c r="BC195" s="522" t="e">
        <f ca="1">+IF(AND(ISNUMBER(OFFSET('Hygiene Data'!$E$5,0,10*ROW('Hygiene Data'!E189))),'Data Summary'!DR195="Yes"),OFFSET('Hygiene Data'!$E$5,0,10*ROW('Hygiene Data'!E189)),NA())</f>
        <v>#N/A</v>
      </c>
      <c r="BD195" s="522" t="e">
        <f ca="1">+IF(AND(ISNUMBER(OFFSET('Hygiene Data'!$E$7,0,10*ROW('Hygiene Data'!E189))),'Data Summary'!DS195="Yes"),OFFSET('Hygiene Data'!$E$7,0,10*ROW('Hygiene Data'!E189)),NA())</f>
        <v>#N/A</v>
      </c>
      <c r="BE195" s="522" t="e">
        <f ca="1">+IF(AND(ISNUMBER(OFFSET('Hygiene Data'!$E$9,0,10*ROW('Hygiene Data'!E189))),'Data Summary'!DT195="Yes"),OFFSET('Hygiene Data'!$E$9,0,10*ROW('Hygiene Data'!E189)),NA())</f>
        <v>#N/A</v>
      </c>
      <c r="BF195" s="522" t="e">
        <f ca="1">+IF(AND(ISNUMBER(OFFSET('Hygiene Data'!$F$5,0,10*ROW('Hygiene Data'!F189))),'Data Summary'!DU195="Yes"),OFFSET('Hygiene Data'!$F$5,0,10*ROW('Hygiene Data'!F189)),NA())</f>
        <v>#N/A</v>
      </c>
      <c r="BG195" s="522" t="e">
        <f ca="1">+IF(AND(ISNUMBER(OFFSET('Hygiene Data'!$F$7,0,10*ROW('Hygiene Data'!F189))),'Data Summary'!DV195="Yes"),OFFSET('Hygiene Data'!$F$7,0,10*ROW('Hygiene Data'!F189)),NA())</f>
        <v>#N/A</v>
      </c>
      <c r="BH195" s="522" t="e">
        <f ca="1">+IF(AND(ISNUMBER(OFFSET('Hygiene Data'!$F$9,0,10*ROW('Hygiene Data'!F189))),'Data Summary'!DW195="Yes"),OFFSET('Hygiene Data'!$F$9,0,10*ROW('Hygiene Data'!F189)),NA())</f>
        <v>#N/A</v>
      </c>
      <c r="BI195" s="522" t="e">
        <f ca="1">+IF(AND(ISNUMBER(OFFSET('Hygiene Data'!$G$5,0,10*ROW('Hygiene Data'!G189))),'Data Summary'!DX195="Yes"),OFFSET('Hygiene Data'!$G$5,0,10*ROW('Hygiene Data'!G189)),NA())</f>
        <v>#N/A</v>
      </c>
      <c r="BJ195" s="522" t="e">
        <f ca="1">+IF(AND(ISNUMBER(OFFSET('Hygiene Data'!$G$7,0,10*ROW('Hygiene Data'!G189))),'Data Summary'!DY195="Yes"),OFFSET('Hygiene Data'!$G$7,0,10*ROW('Hygiene Data'!G189)),NA())</f>
        <v>#N/A</v>
      </c>
      <c r="BK195" s="522" t="e">
        <f ca="1">+IF(AND(ISNUMBER(OFFSET('Hygiene Data'!$G$9,0,10*ROW('Hygiene Data'!G189))),'Data Summary'!DZ195="Yes"),OFFSET('Hygiene Data'!$G$9,0,10*ROW('Hygiene Data'!G189)),NA())</f>
        <v>#N/A</v>
      </c>
      <c r="BL195" s="522" t="e">
        <f ca="1">+IF(AND(ISNUMBER(OFFSET('Hygiene Data'!$H$5,0,10*ROW('Hygiene Data'!H189))),'Data Summary'!EA195="Yes"),OFFSET('Hygiene Data'!$H$5,0,10*ROW('Hygiene Data'!H189)),NA())</f>
        <v>#N/A</v>
      </c>
      <c r="BM195" s="522" t="e">
        <f ca="1">+IF(AND(ISNUMBER(OFFSET('Hygiene Data'!$H$7,0,10*ROW('Hygiene Data'!H189))),'Data Summary'!EB195="Yes"),OFFSET('Hygiene Data'!$H$7,0,10*ROW('Hygiene Data'!H189)),NA())</f>
        <v>#N/A</v>
      </c>
      <c r="BN195" s="522" t="e">
        <f ca="1">+IF(AND(ISNUMBER(OFFSET('Hygiene Data'!$H$9,0,10*ROW('Hygiene Data'!H189))),'Data Summary'!EC195="Yes"),OFFSET('Hygiene Data'!$H$9,0,10*ROW('Hygiene Data'!H189)),NA())</f>
        <v>#N/A</v>
      </c>
      <c r="BO195" s="522" t="e">
        <f ca="1">+IF(AND(ISNUMBER(OFFSET('Hygiene Data'!$I$5,0,10*ROW('Hygiene Data'!I189))),'Data Summary'!ED195="Yes"),OFFSET('Hygiene Data'!$I$5,0,10*ROW('Hygiene Data'!I189)),NA())</f>
        <v>#N/A</v>
      </c>
      <c r="BP195" s="522" t="e">
        <f ca="1">+IF(AND(ISNUMBER(OFFSET('Hygiene Data'!$I$7,0,10*ROW('Hygiene Data'!I189))),'Data Summary'!EE195="Yes"),OFFSET('Hygiene Data'!$I$7,0,10*ROW('Hygiene Data'!I189)),NA())</f>
        <v>#N/A</v>
      </c>
      <c r="BQ195" s="522" t="e">
        <f ca="1">+IF(AND(ISNUMBER(OFFSET('Hygiene Data'!$I$9,0,10*ROW('Hygiene Data'!I189))),'Data Summary'!EF195="Yes"),OFFSET('Hygiene Data'!$I$9,0,10*ROW('Hygiene Data'!I189)),NA())</f>
        <v>#N/A</v>
      </c>
    </row>
    <row r="196" spans="1:69" x14ac:dyDescent="0.25">
      <c r="A196" s="518" t="e">
        <f ca="1">+RIGHT('Data Summary'!A196,LEN('Data Summary'!A196)-9)</f>
        <v>#VALUE!</v>
      </c>
      <c r="B196" s="492" t="str">
        <f ca="1">+IF(ISTEXT('Data Summary'!B196),'Data Summary'!B196,"")</f>
        <v/>
      </c>
      <c r="C196" s="519" t="e">
        <f ca="1">+VALUE('Data Summary'!C196)</f>
        <v>#VALUE!</v>
      </c>
      <c r="D196" s="520" t="e">
        <f ca="1">+IF(AND(ISNUMBER(OFFSET('Water Data'!$D$4,0,10*ROW('Water Data'!D190))),'Data Summary'!BS196="Yes"),100-OFFSET('Water Data'!$D$4,0,10*ROW('Water Data'!D190)),NA())</f>
        <v>#N/A</v>
      </c>
      <c r="E196" s="520" t="e">
        <f ca="1">+IF(AND(ISNUMBER(OFFSET('Water Data'!$D$6,0,10*ROW('Water Data'!D190))),'Data Summary'!BT196="Yes"),OFFSET('Water Data'!$D$6,0,10*ROW('Water Data'!D190)),NA())</f>
        <v>#N/A</v>
      </c>
      <c r="F196" s="520" t="e">
        <f ca="1">+IF(AND(ISNUMBER(OFFSET('Water Data'!$D$9,0,10*ROW('Water Data'!D190))),'Data Summary'!BU196="Yes"),OFFSET('Water Data'!$D$9,0,10*ROW('Water Data'!D190)),NA())</f>
        <v>#N/A</v>
      </c>
      <c r="G196" s="520" t="e">
        <f ca="1">+IF(AND(ISNUMBER(OFFSET('Water Data'!$E$4,0,10*ROW('Water Data'!E190))),'Data Summary'!BV196="Yes"),100-OFFSET('Water Data'!$E$4,0,10*ROW('Water Data'!E190)),NA())</f>
        <v>#N/A</v>
      </c>
      <c r="H196" s="520" t="e">
        <f ca="1">+IF(AND(ISNUMBER(OFFSET('Water Data'!$E$6,0,10*ROW('Water Data'!E190))),'Data Summary'!BW196="Yes"),OFFSET('Water Data'!$E$6,0,10*ROW('Water Data'!E190)),NA())</f>
        <v>#N/A</v>
      </c>
      <c r="I196" s="520" t="e">
        <f ca="1">+IF(AND(ISNUMBER(OFFSET('Water Data'!$E$9,0,10*ROW('Water Data'!E190))),'Data Summary'!BX196="Yes"),OFFSET('Water Data'!$E$9,0,10*ROW('Water Data'!E190)),NA())</f>
        <v>#N/A</v>
      </c>
      <c r="J196" s="520" t="e">
        <f ca="1">+IF(AND(ISNUMBER(OFFSET('Water Data'!$F$4,0,10*ROW('Water Data'!F190))),'Data Summary'!BY196="Yes"),100-OFFSET('Water Data'!$F$4,0,10*ROW('Water Data'!F190)),NA())</f>
        <v>#N/A</v>
      </c>
      <c r="K196" s="520" t="e">
        <f ca="1">+IF(AND(ISNUMBER(OFFSET('Water Data'!$F$6,0,10*ROW('Water Data'!F190))),'Data Summary'!BZ196="Yes"),OFFSET('Water Data'!$F$6,0,10*ROW('Water Data'!F190)),NA())</f>
        <v>#N/A</v>
      </c>
      <c r="L196" s="520" t="e">
        <f ca="1">+IF(AND(ISNUMBER(OFFSET('Water Data'!$F$9,0,10*ROW('Water Data'!F190))),'Data Summary'!CA196="Yes"),OFFSET('Water Data'!$F$9,0,10*ROW('Water Data'!F190)),NA())</f>
        <v>#N/A</v>
      </c>
      <c r="M196" s="520" t="e">
        <f ca="1">+IF(AND(ISNUMBER(OFFSET('Water Data'!$G$4,0,10*ROW('Water Data'!G190))),'Data Summary'!CB196="Yes"),100-OFFSET('Water Data'!$G$4,0,10*ROW('Water Data'!G190)),NA())</f>
        <v>#N/A</v>
      </c>
      <c r="N196" s="520" t="e">
        <f ca="1">+IF(AND(ISNUMBER(OFFSET('Water Data'!$G$6,0,10*ROW('Water Data'!G190))),'Data Summary'!CC196="Yes"),OFFSET('Water Data'!$G$6,0,10*ROW('Water Data'!G190)),NA())</f>
        <v>#N/A</v>
      </c>
      <c r="O196" s="520" t="e">
        <f ca="1">+IF(AND(ISNUMBER(OFFSET('Water Data'!$G$9,0,10*ROW('Water Data'!G190))),'Data Summary'!CD196="Yes"),OFFSET('Water Data'!$G$9,0,10*ROW('Water Data'!G190)),NA())</f>
        <v>#N/A</v>
      </c>
      <c r="P196" s="520" t="e">
        <f ca="1">+IF(AND(ISNUMBER(OFFSET('Water Data'!$H$4,0,10*ROW('Water Data'!H190))),'Data Summary'!CE196="Yes"),100-OFFSET('Water Data'!$H$4,0,10*ROW('Water Data'!H190)),NA())</f>
        <v>#N/A</v>
      </c>
      <c r="Q196" s="520" t="e">
        <f ca="1">+IF(AND(ISNUMBER(OFFSET('Water Data'!$H$6,0,10*ROW('Water Data'!H190))),'Data Summary'!CF196="Yes"),OFFSET('Water Data'!$H$6,0,10*ROW('Water Data'!H190)),NA())</f>
        <v>#N/A</v>
      </c>
      <c r="R196" s="520" t="e">
        <f ca="1">+IF(AND(ISNUMBER(OFFSET('Water Data'!$H$9,0,10*ROW('Water Data'!H190))),'Data Summary'!CG196="Yes"),OFFSET('Water Data'!$H$9,0,10*ROW('Water Data'!H190)),NA())</f>
        <v>#N/A</v>
      </c>
      <c r="S196" s="520" t="e">
        <f ca="1">+IF(AND(ISNUMBER(OFFSET('Water Data'!$I$4,0,10*ROW('Water Data'!I190))),'Data Summary'!CH196="Yes"),100-OFFSET('Water Data'!$I$4,0,10*ROW('Water Data'!I190)),NA())</f>
        <v>#N/A</v>
      </c>
      <c r="T196" s="520" t="e">
        <f ca="1">+IF(AND(ISNUMBER(OFFSET('Water Data'!$I$6,0,10*ROW('Water Data'!I190))),'Data Summary'!CI196="Yes"),OFFSET('Water Data'!$I$6,0,10*ROW('Water Data'!I190)),NA())</f>
        <v>#N/A</v>
      </c>
      <c r="U196" s="520" t="e">
        <f ca="1">+IF(AND(ISNUMBER(OFFSET('Water Data'!$I$9,0,10*ROW('Water Data'!I190))),'Data Summary'!CJ196="Yes"),OFFSET('Water Data'!$I$9,0,10*ROW('Water Data'!I190)),NA())</f>
        <v>#N/A</v>
      </c>
      <c r="V196" s="521" t="e">
        <f ca="1">+IF(AND(ISNUMBER(OFFSET('Sanitation Data'!$D$4,0,10*ROW('Sanitation Data'!D190))),'Data Summary'!CK196="Yes"),100-OFFSET('Sanitation Data'!$D$4,0,10*ROW('Sanitation Data'!D190)),NA())</f>
        <v>#N/A</v>
      </c>
      <c r="W196" s="521" t="e">
        <f ca="1">+IF(AND(ISNUMBER(OFFSET('Sanitation Data'!$D$6,0,10*ROW('Sanitation Data'!D190))),'Data Summary'!CL196="Yes"),OFFSET('Sanitation Data'!$D$6,0,10*ROW('Sanitation Data'!D190)),NA())</f>
        <v>#N/A</v>
      </c>
      <c r="X196" s="521" t="e">
        <f ca="1">+IF(AND(ISNUMBER(OFFSET('Sanitation Data'!$D$10,0,10*ROW('Sanitation Data'!D190))),'Data Summary'!CM196="Yes"),OFFSET('Sanitation Data'!$D$10,0,10*ROW('Sanitation Data'!D190)),NA())</f>
        <v>#N/A</v>
      </c>
      <c r="Y196" s="521" t="e">
        <f ca="1">+IF(AND(ISNUMBER(OFFSET('Sanitation Data'!$D$11,0,10*ROW('Sanitation Data'!D190))),'Data Summary'!CN196="Yes"),OFFSET('Sanitation Data'!$D$11,0,10*ROW('Sanitation Data'!D190)),NA())</f>
        <v>#N/A</v>
      </c>
      <c r="Z196" s="521" t="e">
        <f ca="1">+IF(AND(ISNUMBER(OFFSET('Sanitation Data'!$D$12,0,10*ROW('Sanitation Data'!D190))),'Data Summary'!CO196="Yes"),OFFSET('Sanitation Data'!$D$12,0,10*ROW('Sanitation Data'!D190)),NA())</f>
        <v>#N/A</v>
      </c>
      <c r="AA196" s="521" t="e">
        <f ca="1">+IF(AND(ISNUMBER(OFFSET('Sanitation Data'!$E$4,0,10*ROW('Sanitation Data'!E190))),'Data Summary'!CP196="Yes"),100-OFFSET('Sanitation Data'!$E$4,0,10*ROW('Sanitation Data'!E190)),NA())</f>
        <v>#N/A</v>
      </c>
      <c r="AB196" s="521" t="e">
        <f ca="1">+IF(AND(ISNUMBER(OFFSET('Sanitation Data'!$E$6,0,10*ROW('Sanitation Data'!E190))),'Data Summary'!CQ196="Yes"),OFFSET('Sanitation Data'!$E$6,0,10*ROW('Sanitation Data'!E190)),NA())</f>
        <v>#N/A</v>
      </c>
      <c r="AC196" s="521" t="e">
        <f ca="1">+IF(AND(ISNUMBER(OFFSET('Sanitation Data'!$E$10,0,10*ROW('Sanitation Data'!E190))),'Data Summary'!CR196="Yes"),OFFSET('Sanitation Data'!$E$10,0,10*ROW('Sanitation Data'!E190)),NA())</f>
        <v>#N/A</v>
      </c>
      <c r="AD196" s="521" t="e">
        <f ca="1">+IF(AND(ISNUMBER(OFFSET('Sanitation Data'!$E$11,0,10*ROW('Sanitation Data'!E190))),'Data Summary'!CS196="Yes"),OFFSET('Sanitation Data'!$E$11,0,10*ROW('Sanitation Data'!E190)),NA())</f>
        <v>#N/A</v>
      </c>
      <c r="AE196" s="521" t="e">
        <f ca="1">+IF(AND(ISNUMBER(OFFSET('Sanitation Data'!$E$12,0,10*ROW('Sanitation Data'!E190))),'Data Summary'!CT196="Yes"),OFFSET('Sanitation Data'!$E$12,0,10*ROW('Sanitation Data'!E190)),NA())</f>
        <v>#N/A</v>
      </c>
      <c r="AF196" s="521" t="e">
        <f ca="1">+IF(AND(ISNUMBER(OFFSET('Sanitation Data'!$F$4,0,10*ROW('Sanitation Data'!F190))),'Data Summary'!CU196="Yes"),100-OFFSET('Sanitation Data'!$F$4,0,10*ROW('Sanitation Data'!F190)),NA())</f>
        <v>#N/A</v>
      </c>
      <c r="AG196" s="521" t="e">
        <f ca="1">+IF(AND(ISNUMBER(OFFSET('Sanitation Data'!$F$6,0,10*ROW('Sanitation Data'!F190))),'Data Summary'!CV196="Yes"),OFFSET('Sanitation Data'!$F$6,0,10*ROW('Sanitation Data'!F190)),NA())</f>
        <v>#N/A</v>
      </c>
      <c r="AH196" s="521" t="e">
        <f ca="1">+IF(AND(ISNUMBER(OFFSET('Sanitation Data'!$F$10,0,10*ROW('Sanitation Data'!F190))),'Data Summary'!CW196="Yes"),OFFSET('Sanitation Data'!$F$10,0,10*ROW('Sanitation Data'!F190)),NA())</f>
        <v>#N/A</v>
      </c>
      <c r="AI196" s="521" t="e">
        <f ca="1">+IF(AND(ISNUMBER(OFFSET('Sanitation Data'!$F$11,0,10*ROW('Sanitation Data'!F190))),'Data Summary'!CX196="Yes"),OFFSET('Sanitation Data'!$F$11,0,10*ROW('Sanitation Data'!F190)),NA())</f>
        <v>#N/A</v>
      </c>
      <c r="AJ196" s="521" t="e">
        <f ca="1">+IF(AND(ISNUMBER(OFFSET('Sanitation Data'!$F$12,0,10*ROW('Sanitation Data'!F190))),'Data Summary'!CY196="Yes"),OFFSET('Sanitation Data'!$F$12,0,10*ROW('Sanitation Data'!F190)),NA())</f>
        <v>#N/A</v>
      </c>
      <c r="AK196" s="521" t="e">
        <f ca="1">+IF(AND(ISNUMBER(OFFSET('Sanitation Data'!$G$4,0,10*ROW('Sanitation Data'!G190))),'Data Summary'!CZ196="Yes"),100-OFFSET('Sanitation Data'!$G$4,0,10*ROW('Sanitation Data'!G190)),NA())</f>
        <v>#N/A</v>
      </c>
      <c r="AL196" s="521" t="e">
        <f ca="1">+IF(AND(ISNUMBER(OFFSET('Sanitation Data'!$G$6,0,10*ROW('Sanitation Data'!G190))),'Data Summary'!DA196="Yes"),OFFSET('Sanitation Data'!$G$6,0,10*ROW('Sanitation Data'!G190)),NA())</f>
        <v>#N/A</v>
      </c>
      <c r="AM196" s="521" t="e">
        <f ca="1">+IF(AND(ISNUMBER(OFFSET('Sanitation Data'!$G$10,0,10*ROW('Sanitation Data'!G190))),'Data Summary'!DB196="Yes"),OFFSET('Sanitation Data'!$G$10,0,10*ROW('Sanitation Data'!G190)),NA())</f>
        <v>#N/A</v>
      </c>
      <c r="AN196" s="521" t="e">
        <f ca="1">+IF(AND(ISNUMBER(OFFSET('Sanitation Data'!$G$11,0,10*ROW('Sanitation Data'!G190))),'Data Summary'!DC196="Yes"),OFFSET('Sanitation Data'!$G$11,0,10*ROW('Sanitation Data'!G190)),NA())</f>
        <v>#N/A</v>
      </c>
      <c r="AO196" s="521" t="e">
        <f ca="1">+IF(AND(ISNUMBER(OFFSET('Sanitation Data'!$G$12,0,10*ROW('Sanitation Data'!G190))),'Data Summary'!DD196="Yes"),OFFSET('Sanitation Data'!$G$12,0,10*ROW('Sanitation Data'!G190)),NA())</f>
        <v>#N/A</v>
      </c>
      <c r="AP196" s="521" t="e">
        <f ca="1">+IF(AND(ISNUMBER(OFFSET('Sanitation Data'!$H$4,0,10*ROW('Sanitation Data'!H190))),'Data Summary'!DE196="Yes"),100-OFFSET('Sanitation Data'!$H$4,0,10*ROW('Sanitation Data'!H190)),NA())</f>
        <v>#N/A</v>
      </c>
      <c r="AQ196" s="521" t="e">
        <f ca="1">+IF(AND(ISNUMBER(OFFSET('Sanitation Data'!$H$6,0,10*ROW('Sanitation Data'!H190))),'Data Summary'!DF196="Yes"),OFFSET('Sanitation Data'!$H$6,0,10*ROW('Sanitation Data'!H190)),NA())</f>
        <v>#N/A</v>
      </c>
      <c r="AR196" s="521" t="e">
        <f ca="1">+IF(AND(ISNUMBER(OFFSET('Sanitation Data'!$H$10,0,10*ROW('Sanitation Data'!H190))),'Data Summary'!DG196="Yes"),OFFSET('Sanitation Data'!$H$10,0,10*ROW('Sanitation Data'!H190)),NA())</f>
        <v>#N/A</v>
      </c>
      <c r="AS196" s="521" t="e">
        <f ca="1">+IF(AND(ISNUMBER(OFFSET('Sanitation Data'!$H$11,0,10*ROW('Sanitation Data'!H190))),'Data Summary'!DH196="Yes"),OFFSET('Sanitation Data'!$H$11,0,10*ROW('Sanitation Data'!H190)),NA())</f>
        <v>#N/A</v>
      </c>
      <c r="AT196" s="521" t="e">
        <f ca="1">+IF(AND(ISNUMBER(OFFSET('Sanitation Data'!$H$12,0,10*ROW('Sanitation Data'!H190))),'Data Summary'!DI196="Yes"),OFFSET('Sanitation Data'!$H$12,0,10*ROW('Sanitation Data'!H190)),NA())</f>
        <v>#N/A</v>
      </c>
      <c r="AU196" s="521" t="e">
        <f ca="1">+IF(AND(ISNUMBER(OFFSET('Sanitation Data'!$I$4,0,10*ROW('Sanitation Data'!I190))),'Data Summary'!DJ196="Yes"),100-OFFSET('Sanitation Data'!$I$4,0,10*ROW('Sanitation Data'!I190)),NA())</f>
        <v>#N/A</v>
      </c>
      <c r="AV196" s="521" t="e">
        <f ca="1">+IF(AND(ISNUMBER(OFFSET('Sanitation Data'!$I$6,0,10*ROW('Sanitation Data'!I190))),'Data Summary'!DK196="Yes"),OFFSET('Sanitation Data'!$I$6,0,10*ROW('Sanitation Data'!I190)),NA())</f>
        <v>#N/A</v>
      </c>
      <c r="AW196" s="521" t="e">
        <f ca="1">+IF(AND(ISNUMBER(OFFSET('Sanitation Data'!$I$10,0,10*ROW('Sanitation Data'!I190))),'Data Summary'!DL196="Yes"),OFFSET('Sanitation Data'!$I$10,0,10*ROW('Sanitation Data'!I190)),NA())</f>
        <v>#N/A</v>
      </c>
      <c r="AX196" s="521" t="e">
        <f ca="1">+IF(AND(ISNUMBER(OFFSET('Sanitation Data'!$I$11,0,10*ROW('Sanitation Data'!I190))),'Data Summary'!DM196="Yes"),OFFSET('Sanitation Data'!$I$11,0,10*ROW('Sanitation Data'!I190)),NA())</f>
        <v>#N/A</v>
      </c>
      <c r="AY196" s="521" t="e">
        <f ca="1">+IF(AND(ISNUMBER(OFFSET('Sanitation Data'!$I$12,0,10*ROW('Sanitation Data'!I190))),'Data Summary'!DN196="Yes"),OFFSET('Sanitation Data'!$I$12,0,10*ROW('Sanitation Data'!I190)),NA())</f>
        <v>#N/A</v>
      </c>
      <c r="AZ196" s="522" t="e">
        <f ca="1">+IF(AND(ISNUMBER(OFFSET('Hygiene Data'!$D$5,0,10*ROW('Hygiene Data'!D190))),'Data Summary'!DO196="Yes"),OFFSET('Hygiene Data'!$D$5,0,10*ROW('Hygiene Data'!D190)),NA())</f>
        <v>#N/A</v>
      </c>
      <c r="BA196" s="522" t="e">
        <f ca="1">+IF(AND(ISNUMBER(OFFSET('Hygiene Data'!$D$7,0,10*ROW('Hygiene Data'!D190))),'Data Summary'!DP196="Yes"),OFFSET('Hygiene Data'!$D$7,0,10*ROW('Hygiene Data'!D190)),NA())</f>
        <v>#N/A</v>
      </c>
      <c r="BB196" s="522" t="e">
        <f ca="1">+IF(AND(ISNUMBER(OFFSET('Hygiene Data'!$D$9,0,10*ROW('Hygiene Data'!D190))),'Data Summary'!DQ196="Yes"),OFFSET('Hygiene Data'!$D$9,0,10*ROW('Hygiene Data'!D190)),NA())</f>
        <v>#N/A</v>
      </c>
      <c r="BC196" s="522" t="e">
        <f ca="1">+IF(AND(ISNUMBER(OFFSET('Hygiene Data'!$E$5,0,10*ROW('Hygiene Data'!E190))),'Data Summary'!DR196="Yes"),OFFSET('Hygiene Data'!$E$5,0,10*ROW('Hygiene Data'!E190)),NA())</f>
        <v>#N/A</v>
      </c>
      <c r="BD196" s="522" t="e">
        <f ca="1">+IF(AND(ISNUMBER(OFFSET('Hygiene Data'!$E$7,0,10*ROW('Hygiene Data'!E190))),'Data Summary'!DS196="Yes"),OFFSET('Hygiene Data'!$E$7,0,10*ROW('Hygiene Data'!E190)),NA())</f>
        <v>#N/A</v>
      </c>
      <c r="BE196" s="522" t="e">
        <f ca="1">+IF(AND(ISNUMBER(OFFSET('Hygiene Data'!$E$9,0,10*ROW('Hygiene Data'!E190))),'Data Summary'!DT196="Yes"),OFFSET('Hygiene Data'!$E$9,0,10*ROW('Hygiene Data'!E190)),NA())</f>
        <v>#N/A</v>
      </c>
      <c r="BF196" s="522" t="e">
        <f ca="1">+IF(AND(ISNUMBER(OFFSET('Hygiene Data'!$F$5,0,10*ROW('Hygiene Data'!F190))),'Data Summary'!DU196="Yes"),OFFSET('Hygiene Data'!$F$5,0,10*ROW('Hygiene Data'!F190)),NA())</f>
        <v>#N/A</v>
      </c>
      <c r="BG196" s="522" t="e">
        <f ca="1">+IF(AND(ISNUMBER(OFFSET('Hygiene Data'!$F$7,0,10*ROW('Hygiene Data'!F190))),'Data Summary'!DV196="Yes"),OFFSET('Hygiene Data'!$F$7,0,10*ROW('Hygiene Data'!F190)),NA())</f>
        <v>#N/A</v>
      </c>
      <c r="BH196" s="522" t="e">
        <f ca="1">+IF(AND(ISNUMBER(OFFSET('Hygiene Data'!$F$9,0,10*ROW('Hygiene Data'!F190))),'Data Summary'!DW196="Yes"),OFFSET('Hygiene Data'!$F$9,0,10*ROW('Hygiene Data'!F190)),NA())</f>
        <v>#N/A</v>
      </c>
      <c r="BI196" s="522" t="e">
        <f ca="1">+IF(AND(ISNUMBER(OFFSET('Hygiene Data'!$G$5,0,10*ROW('Hygiene Data'!G190))),'Data Summary'!DX196="Yes"),OFFSET('Hygiene Data'!$G$5,0,10*ROW('Hygiene Data'!G190)),NA())</f>
        <v>#N/A</v>
      </c>
      <c r="BJ196" s="522" t="e">
        <f ca="1">+IF(AND(ISNUMBER(OFFSET('Hygiene Data'!$G$7,0,10*ROW('Hygiene Data'!G190))),'Data Summary'!DY196="Yes"),OFFSET('Hygiene Data'!$G$7,0,10*ROW('Hygiene Data'!G190)),NA())</f>
        <v>#N/A</v>
      </c>
      <c r="BK196" s="522" t="e">
        <f ca="1">+IF(AND(ISNUMBER(OFFSET('Hygiene Data'!$G$9,0,10*ROW('Hygiene Data'!G190))),'Data Summary'!DZ196="Yes"),OFFSET('Hygiene Data'!$G$9,0,10*ROW('Hygiene Data'!G190)),NA())</f>
        <v>#N/A</v>
      </c>
      <c r="BL196" s="522" t="e">
        <f ca="1">+IF(AND(ISNUMBER(OFFSET('Hygiene Data'!$H$5,0,10*ROW('Hygiene Data'!H190))),'Data Summary'!EA196="Yes"),OFFSET('Hygiene Data'!$H$5,0,10*ROW('Hygiene Data'!H190)),NA())</f>
        <v>#N/A</v>
      </c>
      <c r="BM196" s="522" t="e">
        <f ca="1">+IF(AND(ISNUMBER(OFFSET('Hygiene Data'!$H$7,0,10*ROW('Hygiene Data'!H190))),'Data Summary'!EB196="Yes"),OFFSET('Hygiene Data'!$H$7,0,10*ROW('Hygiene Data'!H190)),NA())</f>
        <v>#N/A</v>
      </c>
      <c r="BN196" s="522" t="e">
        <f ca="1">+IF(AND(ISNUMBER(OFFSET('Hygiene Data'!$H$9,0,10*ROW('Hygiene Data'!H190))),'Data Summary'!EC196="Yes"),OFFSET('Hygiene Data'!$H$9,0,10*ROW('Hygiene Data'!H190)),NA())</f>
        <v>#N/A</v>
      </c>
      <c r="BO196" s="522" t="e">
        <f ca="1">+IF(AND(ISNUMBER(OFFSET('Hygiene Data'!$I$5,0,10*ROW('Hygiene Data'!I190))),'Data Summary'!ED196="Yes"),OFFSET('Hygiene Data'!$I$5,0,10*ROW('Hygiene Data'!I190)),NA())</f>
        <v>#N/A</v>
      </c>
      <c r="BP196" s="522" t="e">
        <f ca="1">+IF(AND(ISNUMBER(OFFSET('Hygiene Data'!$I$7,0,10*ROW('Hygiene Data'!I190))),'Data Summary'!EE196="Yes"),OFFSET('Hygiene Data'!$I$7,0,10*ROW('Hygiene Data'!I190)),NA())</f>
        <v>#N/A</v>
      </c>
      <c r="BQ196" s="522" t="e">
        <f ca="1">+IF(AND(ISNUMBER(OFFSET('Hygiene Data'!$I$9,0,10*ROW('Hygiene Data'!I190))),'Data Summary'!EF196="Yes"),OFFSET('Hygiene Data'!$I$9,0,10*ROW('Hygiene Data'!I190)),NA())</f>
        <v>#N/A</v>
      </c>
    </row>
    <row r="197" spans="1:69" x14ac:dyDescent="0.25">
      <c r="A197" s="518" t="e">
        <f ca="1">+RIGHT('Data Summary'!A197,LEN('Data Summary'!A197)-9)</f>
        <v>#VALUE!</v>
      </c>
      <c r="B197" s="492" t="str">
        <f ca="1">+IF(ISTEXT('Data Summary'!B197),'Data Summary'!B197,"")</f>
        <v/>
      </c>
      <c r="C197" s="519" t="e">
        <f ca="1">+VALUE('Data Summary'!C197)</f>
        <v>#VALUE!</v>
      </c>
      <c r="D197" s="520" t="e">
        <f ca="1">+IF(AND(ISNUMBER(OFFSET('Water Data'!$D$4,0,10*ROW('Water Data'!D191))),'Data Summary'!BS197="Yes"),100-OFFSET('Water Data'!$D$4,0,10*ROW('Water Data'!D191)),NA())</f>
        <v>#N/A</v>
      </c>
      <c r="E197" s="520" t="e">
        <f ca="1">+IF(AND(ISNUMBER(OFFSET('Water Data'!$D$6,0,10*ROW('Water Data'!D191))),'Data Summary'!BT197="Yes"),OFFSET('Water Data'!$D$6,0,10*ROW('Water Data'!D191)),NA())</f>
        <v>#N/A</v>
      </c>
      <c r="F197" s="520" t="e">
        <f ca="1">+IF(AND(ISNUMBER(OFFSET('Water Data'!$D$9,0,10*ROW('Water Data'!D191))),'Data Summary'!BU197="Yes"),OFFSET('Water Data'!$D$9,0,10*ROW('Water Data'!D191)),NA())</f>
        <v>#N/A</v>
      </c>
      <c r="G197" s="520" t="e">
        <f ca="1">+IF(AND(ISNUMBER(OFFSET('Water Data'!$E$4,0,10*ROW('Water Data'!E191))),'Data Summary'!BV197="Yes"),100-OFFSET('Water Data'!$E$4,0,10*ROW('Water Data'!E191)),NA())</f>
        <v>#N/A</v>
      </c>
      <c r="H197" s="520" t="e">
        <f ca="1">+IF(AND(ISNUMBER(OFFSET('Water Data'!$E$6,0,10*ROW('Water Data'!E191))),'Data Summary'!BW197="Yes"),OFFSET('Water Data'!$E$6,0,10*ROW('Water Data'!E191)),NA())</f>
        <v>#N/A</v>
      </c>
      <c r="I197" s="520" t="e">
        <f ca="1">+IF(AND(ISNUMBER(OFFSET('Water Data'!$E$9,0,10*ROW('Water Data'!E191))),'Data Summary'!BX197="Yes"),OFFSET('Water Data'!$E$9,0,10*ROW('Water Data'!E191)),NA())</f>
        <v>#N/A</v>
      </c>
      <c r="J197" s="520" t="e">
        <f ca="1">+IF(AND(ISNUMBER(OFFSET('Water Data'!$F$4,0,10*ROW('Water Data'!F191))),'Data Summary'!BY197="Yes"),100-OFFSET('Water Data'!$F$4,0,10*ROW('Water Data'!F191)),NA())</f>
        <v>#N/A</v>
      </c>
      <c r="K197" s="520" t="e">
        <f ca="1">+IF(AND(ISNUMBER(OFFSET('Water Data'!$F$6,0,10*ROW('Water Data'!F191))),'Data Summary'!BZ197="Yes"),OFFSET('Water Data'!$F$6,0,10*ROW('Water Data'!F191)),NA())</f>
        <v>#N/A</v>
      </c>
      <c r="L197" s="520" t="e">
        <f ca="1">+IF(AND(ISNUMBER(OFFSET('Water Data'!$F$9,0,10*ROW('Water Data'!F191))),'Data Summary'!CA197="Yes"),OFFSET('Water Data'!$F$9,0,10*ROW('Water Data'!F191)),NA())</f>
        <v>#N/A</v>
      </c>
      <c r="M197" s="520" t="e">
        <f ca="1">+IF(AND(ISNUMBER(OFFSET('Water Data'!$G$4,0,10*ROW('Water Data'!G191))),'Data Summary'!CB197="Yes"),100-OFFSET('Water Data'!$G$4,0,10*ROW('Water Data'!G191)),NA())</f>
        <v>#N/A</v>
      </c>
      <c r="N197" s="520" t="e">
        <f ca="1">+IF(AND(ISNUMBER(OFFSET('Water Data'!$G$6,0,10*ROW('Water Data'!G191))),'Data Summary'!CC197="Yes"),OFFSET('Water Data'!$G$6,0,10*ROW('Water Data'!G191)),NA())</f>
        <v>#N/A</v>
      </c>
      <c r="O197" s="520" t="e">
        <f ca="1">+IF(AND(ISNUMBER(OFFSET('Water Data'!$G$9,0,10*ROW('Water Data'!G191))),'Data Summary'!CD197="Yes"),OFFSET('Water Data'!$G$9,0,10*ROW('Water Data'!G191)),NA())</f>
        <v>#N/A</v>
      </c>
      <c r="P197" s="520" t="e">
        <f ca="1">+IF(AND(ISNUMBER(OFFSET('Water Data'!$H$4,0,10*ROW('Water Data'!H191))),'Data Summary'!CE197="Yes"),100-OFFSET('Water Data'!$H$4,0,10*ROW('Water Data'!H191)),NA())</f>
        <v>#N/A</v>
      </c>
      <c r="Q197" s="520" t="e">
        <f ca="1">+IF(AND(ISNUMBER(OFFSET('Water Data'!$H$6,0,10*ROW('Water Data'!H191))),'Data Summary'!CF197="Yes"),OFFSET('Water Data'!$H$6,0,10*ROW('Water Data'!H191)),NA())</f>
        <v>#N/A</v>
      </c>
      <c r="R197" s="520" t="e">
        <f ca="1">+IF(AND(ISNUMBER(OFFSET('Water Data'!$H$9,0,10*ROW('Water Data'!H191))),'Data Summary'!CG197="Yes"),OFFSET('Water Data'!$H$9,0,10*ROW('Water Data'!H191)),NA())</f>
        <v>#N/A</v>
      </c>
      <c r="S197" s="520" t="e">
        <f ca="1">+IF(AND(ISNUMBER(OFFSET('Water Data'!$I$4,0,10*ROW('Water Data'!I191))),'Data Summary'!CH197="Yes"),100-OFFSET('Water Data'!$I$4,0,10*ROW('Water Data'!I191)),NA())</f>
        <v>#N/A</v>
      </c>
      <c r="T197" s="520" t="e">
        <f ca="1">+IF(AND(ISNUMBER(OFFSET('Water Data'!$I$6,0,10*ROW('Water Data'!I191))),'Data Summary'!CI197="Yes"),OFFSET('Water Data'!$I$6,0,10*ROW('Water Data'!I191)),NA())</f>
        <v>#N/A</v>
      </c>
      <c r="U197" s="520" t="e">
        <f ca="1">+IF(AND(ISNUMBER(OFFSET('Water Data'!$I$9,0,10*ROW('Water Data'!I191))),'Data Summary'!CJ197="Yes"),OFFSET('Water Data'!$I$9,0,10*ROW('Water Data'!I191)),NA())</f>
        <v>#N/A</v>
      </c>
      <c r="V197" s="521" t="e">
        <f ca="1">+IF(AND(ISNUMBER(OFFSET('Sanitation Data'!$D$4,0,10*ROW('Sanitation Data'!D191))),'Data Summary'!CK197="Yes"),100-OFFSET('Sanitation Data'!$D$4,0,10*ROW('Sanitation Data'!D191)),NA())</f>
        <v>#N/A</v>
      </c>
      <c r="W197" s="521" t="e">
        <f ca="1">+IF(AND(ISNUMBER(OFFSET('Sanitation Data'!$D$6,0,10*ROW('Sanitation Data'!D191))),'Data Summary'!CL197="Yes"),OFFSET('Sanitation Data'!$D$6,0,10*ROW('Sanitation Data'!D191)),NA())</f>
        <v>#N/A</v>
      </c>
      <c r="X197" s="521" t="e">
        <f ca="1">+IF(AND(ISNUMBER(OFFSET('Sanitation Data'!$D$10,0,10*ROW('Sanitation Data'!D191))),'Data Summary'!CM197="Yes"),OFFSET('Sanitation Data'!$D$10,0,10*ROW('Sanitation Data'!D191)),NA())</f>
        <v>#N/A</v>
      </c>
      <c r="Y197" s="521" t="e">
        <f ca="1">+IF(AND(ISNUMBER(OFFSET('Sanitation Data'!$D$11,0,10*ROW('Sanitation Data'!D191))),'Data Summary'!CN197="Yes"),OFFSET('Sanitation Data'!$D$11,0,10*ROW('Sanitation Data'!D191)),NA())</f>
        <v>#N/A</v>
      </c>
      <c r="Z197" s="521" t="e">
        <f ca="1">+IF(AND(ISNUMBER(OFFSET('Sanitation Data'!$D$12,0,10*ROW('Sanitation Data'!D191))),'Data Summary'!CO197="Yes"),OFFSET('Sanitation Data'!$D$12,0,10*ROW('Sanitation Data'!D191)),NA())</f>
        <v>#N/A</v>
      </c>
      <c r="AA197" s="521" t="e">
        <f ca="1">+IF(AND(ISNUMBER(OFFSET('Sanitation Data'!$E$4,0,10*ROW('Sanitation Data'!E191))),'Data Summary'!CP197="Yes"),100-OFFSET('Sanitation Data'!$E$4,0,10*ROW('Sanitation Data'!E191)),NA())</f>
        <v>#N/A</v>
      </c>
      <c r="AB197" s="521" t="e">
        <f ca="1">+IF(AND(ISNUMBER(OFFSET('Sanitation Data'!$E$6,0,10*ROW('Sanitation Data'!E191))),'Data Summary'!CQ197="Yes"),OFFSET('Sanitation Data'!$E$6,0,10*ROW('Sanitation Data'!E191)),NA())</f>
        <v>#N/A</v>
      </c>
      <c r="AC197" s="521" t="e">
        <f ca="1">+IF(AND(ISNUMBER(OFFSET('Sanitation Data'!$E$10,0,10*ROW('Sanitation Data'!E191))),'Data Summary'!CR197="Yes"),OFFSET('Sanitation Data'!$E$10,0,10*ROW('Sanitation Data'!E191)),NA())</f>
        <v>#N/A</v>
      </c>
      <c r="AD197" s="521" t="e">
        <f ca="1">+IF(AND(ISNUMBER(OFFSET('Sanitation Data'!$E$11,0,10*ROW('Sanitation Data'!E191))),'Data Summary'!CS197="Yes"),OFFSET('Sanitation Data'!$E$11,0,10*ROW('Sanitation Data'!E191)),NA())</f>
        <v>#N/A</v>
      </c>
      <c r="AE197" s="521" t="e">
        <f ca="1">+IF(AND(ISNUMBER(OFFSET('Sanitation Data'!$E$12,0,10*ROW('Sanitation Data'!E191))),'Data Summary'!CT197="Yes"),OFFSET('Sanitation Data'!$E$12,0,10*ROW('Sanitation Data'!E191)),NA())</f>
        <v>#N/A</v>
      </c>
      <c r="AF197" s="521" t="e">
        <f ca="1">+IF(AND(ISNUMBER(OFFSET('Sanitation Data'!$F$4,0,10*ROW('Sanitation Data'!F191))),'Data Summary'!CU197="Yes"),100-OFFSET('Sanitation Data'!$F$4,0,10*ROW('Sanitation Data'!F191)),NA())</f>
        <v>#N/A</v>
      </c>
      <c r="AG197" s="521" t="e">
        <f ca="1">+IF(AND(ISNUMBER(OFFSET('Sanitation Data'!$F$6,0,10*ROW('Sanitation Data'!F191))),'Data Summary'!CV197="Yes"),OFFSET('Sanitation Data'!$F$6,0,10*ROW('Sanitation Data'!F191)),NA())</f>
        <v>#N/A</v>
      </c>
      <c r="AH197" s="521" t="e">
        <f ca="1">+IF(AND(ISNUMBER(OFFSET('Sanitation Data'!$F$10,0,10*ROW('Sanitation Data'!F191))),'Data Summary'!CW197="Yes"),OFFSET('Sanitation Data'!$F$10,0,10*ROW('Sanitation Data'!F191)),NA())</f>
        <v>#N/A</v>
      </c>
      <c r="AI197" s="521" t="e">
        <f ca="1">+IF(AND(ISNUMBER(OFFSET('Sanitation Data'!$F$11,0,10*ROW('Sanitation Data'!F191))),'Data Summary'!CX197="Yes"),OFFSET('Sanitation Data'!$F$11,0,10*ROW('Sanitation Data'!F191)),NA())</f>
        <v>#N/A</v>
      </c>
      <c r="AJ197" s="521" t="e">
        <f ca="1">+IF(AND(ISNUMBER(OFFSET('Sanitation Data'!$F$12,0,10*ROW('Sanitation Data'!F191))),'Data Summary'!CY197="Yes"),OFFSET('Sanitation Data'!$F$12,0,10*ROW('Sanitation Data'!F191)),NA())</f>
        <v>#N/A</v>
      </c>
      <c r="AK197" s="521" t="e">
        <f ca="1">+IF(AND(ISNUMBER(OFFSET('Sanitation Data'!$G$4,0,10*ROW('Sanitation Data'!G191))),'Data Summary'!CZ197="Yes"),100-OFFSET('Sanitation Data'!$G$4,0,10*ROW('Sanitation Data'!G191)),NA())</f>
        <v>#N/A</v>
      </c>
      <c r="AL197" s="521" t="e">
        <f ca="1">+IF(AND(ISNUMBER(OFFSET('Sanitation Data'!$G$6,0,10*ROW('Sanitation Data'!G191))),'Data Summary'!DA197="Yes"),OFFSET('Sanitation Data'!$G$6,0,10*ROW('Sanitation Data'!G191)),NA())</f>
        <v>#N/A</v>
      </c>
      <c r="AM197" s="521" t="e">
        <f ca="1">+IF(AND(ISNUMBER(OFFSET('Sanitation Data'!$G$10,0,10*ROW('Sanitation Data'!G191))),'Data Summary'!DB197="Yes"),OFFSET('Sanitation Data'!$G$10,0,10*ROW('Sanitation Data'!G191)),NA())</f>
        <v>#N/A</v>
      </c>
      <c r="AN197" s="521" t="e">
        <f ca="1">+IF(AND(ISNUMBER(OFFSET('Sanitation Data'!$G$11,0,10*ROW('Sanitation Data'!G191))),'Data Summary'!DC197="Yes"),OFFSET('Sanitation Data'!$G$11,0,10*ROW('Sanitation Data'!G191)),NA())</f>
        <v>#N/A</v>
      </c>
      <c r="AO197" s="521" t="e">
        <f ca="1">+IF(AND(ISNUMBER(OFFSET('Sanitation Data'!$G$12,0,10*ROW('Sanitation Data'!G191))),'Data Summary'!DD197="Yes"),OFFSET('Sanitation Data'!$G$12,0,10*ROW('Sanitation Data'!G191)),NA())</f>
        <v>#N/A</v>
      </c>
      <c r="AP197" s="521" t="e">
        <f ca="1">+IF(AND(ISNUMBER(OFFSET('Sanitation Data'!$H$4,0,10*ROW('Sanitation Data'!H191))),'Data Summary'!DE197="Yes"),100-OFFSET('Sanitation Data'!$H$4,0,10*ROW('Sanitation Data'!H191)),NA())</f>
        <v>#N/A</v>
      </c>
      <c r="AQ197" s="521" t="e">
        <f ca="1">+IF(AND(ISNUMBER(OFFSET('Sanitation Data'!$H$6,0,10*ROW('Sanitation Data'!H191))),'Data Summary'!DF197="Yes"),OFFSET('Sanitation Data'!$H$6,0,10*ROW('Sanitation Data'!H191)),NA())</f>
        <v>#N/A</v>
      </c>
      <c r="AR197" s="521" t="e">
        <f ca="1">+IF(AND(ISNUMBER(OFFSET('Sanitation Data'!$H$10,0,10*ROW('Sanitation Data'!H191))),'Data Summary'!DG197="Yes"),OFFSET('Sanitation Data'!$H$10,0,10*ROW('Sanitation Data'!H191)),NA())</f>
        <v>#N/A</v>
      </c>
      <c r="AS197" s="521" t="e">
        <f ca="1">+IF(AND(ISNUMBER(OFFSET('Sanitation Data'!$H$11,0,10*ROW('Sanitation Data'!H191))),'Data Summary'!DH197="Yes"),OFFSET('Sanitation Data'!$H$11,0,10*ROW('Sanitation Data'!H191)),NA())</f>
        <v>#N/A</v>
      </c>
      <c r="AT197" s="521" t="e">
        <f ca="1">+IF(AND(ISNUMBER(OFFSET('Sanitation Data'!$H$12,0,10*ROW('Sanitation Data'!H191))),'Data Summary'!DI197="Yes"),OFFSET('Sanitation Data'!$H$12,0,10*ROW('Sanitation Data'!H191)),NA())</f>
        <v>#N/A</v>
      </c>
      <c r="AU197" s="521" t="e">
        <f ca="1">+IF(AND(ISNUMBER(OFFSET('Sanitation Data'!$I$4,0,10*ROW('Sanitation Data'!I191))),'Data Summary'!DJ197="Yes"),100-OFFSET('Sanitation Data'!$I$4,0,10*ROW('Sanitation Data'!I191)),NA())</f>
        <v>#N/A</v>
      </c>
      <c r="AV197" s="521" t="e">
        <f ca="1">+IF(AND(ISNUMBER(OFFSET('Sanitation Data'!$I$6,0,10*ROW('Sanitation Data'!I191))),'Data Summary'!DK197="Yes"),OFFSET('Sanitation Data'!$I$6,0,10*ROW('Sanitation Data'!I191)),NA())</f>
        <v>#N/A</v>
      </c>
      <c r="AW197" s="521" t="e">
        <f ca="1">+IF(AND(ISNUMBER(OFFSET('Sanitation Data'!$I$10,0,10*ROW('Sanitation Data'!I191))),'Data Summary'!DL197="Yes"),OFFSET('Sanitation Data'!$I$10,0,10*ROW('Sanitation Data'!I191)),NA())</f>
        <v>#N/A</v>
      </c>
      <c r="AX197" s="521" t="e">
        <f ca="1">+IF(AND(ISNUMBER(OFFSET('Sanitation Data'!$I$11,0,10*ROW('Sanitation Data'!I191))),'Data Summary'!DM197="Yes"),OFFSET('Sanitation Data'!$I$11,0,10*ROW('Sanitation Data'!I191)),NA())</f>
        <v>#N/A</v>
      </c>
      <c r="AY197" s="521" t="e">
        <f ca="1">+IF(AND(ISNUMBER(OFFSET('Sanitation Data'!$I$12,0,10*ROW('Sanitation Data'!I191))),'Data Summary'!DN197="Yes"),OFFSET('Sanitation Data'!$I$12,0,10*ROW('Sanitation Data'!I191)),NA())</f>
        <v>#N/A</v>
      </c>
      <c r="AZ197" s="522" t="e">
        <f ca="1">+IF(AND(ISNUMBER(OFFSET('Hygiene Data'!$D$5,0,10*ROW('Hygiene Data'!D191))),'Data Summary'!DO197="Yes"),OFFSET('Hygiene Data'!$D$5,0,10*ROW('Hygiene Data'!D191)),NA())</f>
        <v>#N/A</v>
      </c>
      <c r="BA197" s="522" t="e">
        <f ca="1">+IF(AND(ISNUMBER(OFFSET('Hygiene Data'!$D$7,0,10*ROW('Hygiene Data'!D191))),'Data Summary'!DP197="Yes"),OFFSET('Hygiene Data'!$D$7,0,10*ROW('Hygiene Data'!D191)),NA())</f>
        <v>#N/A</v>
      </c>
      <c r="BB197" s="522" t="e">
        <f ca="1">+IF(AND(ISNUMBER(OFFSET('Hygiene Data'!$D$9,0,10*ROW('Hygiene Data'!D191))),'Data Summary'!DQ197="Yes"),OFFSET('Hygiene Data'!$D$9,0,10*ROW('Hygiene Data'!D191)),NA())</f>
        <v>#N/A</v>
      </c>
      <c r="BC197" s="522" t="e">
        <f ca="1">+IF(AND(ISNUMBER(OFFSET('Hygiene Data'!$E$5,0,10*ROW('Hygiene Data'!E191))),'Data Summary'!DR197="Yes"),OFFSET('Hygiene Data'!$E$5,0,10*ROW('Hygiene Data'!E191)),NA())</f>
        <v>#N/A</v>
      </c>
      <c r="BD197" s="522" t="e">
        <f ca="1">+IF(AND(ISNUMBER(OFFSET('Hygiene Data'!$E$7,0,10*ROW('Hygiene Data'!E191))),'Data Summary'!DS197="Yes"),OFFSET('Hygiene Data'!$E$7,0,10*ROW('Hygiene Data'!E191)),NA())</f>
        <v>#N/A</v>
      </c>
      <c r="BE197" s="522" t="e">
        <f ca="1">+IF(AND(ISNUMBER(OFFSET('Hygiene Data'!$E$9,0,10*ROW('Hygiene Data'!E191))),'Data Summary'!DT197="Yes"),OFFSET('Hygiene Data'!$E$9,0,10*ROW('Hygiene Data'!E191)),NA())</f>
        <v>#N/A</v>
      </c>
      <c r="BF197" s="522" t="e">
        <f ca="1">+IF(AND(ISNUMBER(OFFSET('Hygiene Data'!$F$5,0,10*ROW('Hygiene Data'!F191))),'Data Summary'!DU197="Yes"),OFFSET('Hygiene Data'!$F$5,0,10*ROW('Hygiene Data'!F191)),NA())</f>
        <v>#N/A</v>
      </c>
      <c r="BG197" s="522" t="e">
        <f ca="1">+IF(AND(ISNUMBER(OFFSET('Hygiene Data'!$F$7,0,10*ROW('Hygiene Data'!F191))),'Data Summary'!DV197="Yes"),OFFSET('Hygiene Data'!$F$7,0,10*ROW('Hygiene Data'!F191)),NA())</f>
        <v>#N/A</v>
      </c>
      <c r="BH197" s="522" t="e">
        <f ca="1">+IF(AND(ISNUMBER(OFFSET('Hygiene Data'!$F$9,0,10*ROW('Hygiene Data'!F191))),'Data Summary'!DW197="Yes"),OFFSET('Hygiene Data'!$F$9,0,10*ROW('Hygiene Data'!F191)),NA())</f>
        <v>#N/A</v>
      </c>
      <c r="BI197" s="522" t="e">
        <f ca="1">+IF(AND(ISNUMBER(OFFSET('Hygiene Data'!$G$5,0,10*ROW('Hygiene Data'!G191))),'Data Summary'!DX197="Yes"),OFFSET('Hygiene Data'!$G$5,0,10*ROW('Hygiene Data'!G191)),NA())</f>
        <v>#N/A</v>
      </c>
      <c r="BJ197" s="522" t="e">
        <f ca="1">+IF(AND(ISNUMBER(OFFSET('Hygiene Data'!$G$7,0,10*ROW('Hygiene Data'!G191))),'Data Summary'!DY197="Yes"),OFFSET('Hygiene Data'!$G$7,0,10*ROW('Hygiene Data'!G191)),NA())</f>
        <v>#N/A</v>
      </c>
      <c r="BK197" s="522" t="e">
        <f ca="1">+IF(AND(ISNUMBER(OFFSET('Hygiene Data'!$G$9,0,10*ROW('Hygiene Data'!G191))),'Data Summary'!DZ197="Yes"),OFFSET('Hygiene Data'!$G$9,0,10*ROW('Hygiene Data'!G191)),NA())</f>
        <v>#N/A</v>
      </c>
      <c r="BL197" s="522" t="e">
        <f ca="1">+IF(AND(ISNUMBER(OFFSET('Hygiene Data'!$H$5,0,10*ROW('Hygiene Data'!H191))),'Data Summary'!EA197="Yes"),OFFSET('Hygiene Data'!$H$5,0,10*ROW('Hygiene Data'!H191)),NA())</f>
        <v>#N/A</v>
      </c>
      <c r="BM197" s="522" t="e">
        <f ca="1">+IF(AND(ISNUMBER(OFFSET('Hygiene Data'!$H$7,0,10*ROW('Hygiene Data'!H191))),'Data Summary'!EB197="Yes"),OFFSET('Hygiene Data'!$H$7,0,10*ROW('Hygiene Data'!H191)),NA())</f>
        <v>#N/A</v>
      </c>
      <c r="BN197" s="522" t="e">
        <f ca="1">+IF(AND(ISNUMBER(OFFSET('Hygiene Data'!$H$9,0,10*ROW('Hygiene Data'!H191))),'Data Summary'!EC197="Yes"),OFFSET('Hygiene Data'!$H$9,0,10*ROW('Hygiene Data'!H191)),NA())</f>
        <v>#N/A</v>
      </c>
      <c r="BO197" s="522" t="e">
        <f ca="1">+IF(AND(ISNUMBER(OFFSET('Hygiene Data'!$I$5,0,10*ROW('Hygiene Data'!I191))),'Data Summary'!ED197="Yes"),OFFSET('Hygiene Data'!$I$5,0,10*ROW('Hygiene Data'!I191)),NA())</f>
        <v>#N/A</v>
      </c>
      <c r="BP197" s="522" t="e">
        <f ca="1">+IF(AND(ISNUMBER(OFFSET('Hygiene Data'!$I$7,0,10*ROW('Hygiene Data'!I191))),'Data Summary'!EE197="Yes"),OFFSET('Hygiene Data'!$I$7,0,10*ROW('Hygiene Data'!I191)),NA())</f>
        <v>#N/A</v>
      </c>
      <c r="BQ197" s="522" t="e">
        <f ca="1">+IF(AND(ISNUMBER(OFFSET('Hygiene Data'!$I$9,0,10*ROW('Hygiene Data'!I191))),'Data Summary'!EF197="Yes"),OFFSET('Hygiene Data'!$I$9,0,10*ROW('Hygiene Data'!I191)),NA())</f>
        <v>#N/A</v>
      </c>
    </row>
    <row r="198" spans="1:69" x14ac:dyDescent="0.25">
      <c r="A198" s="518" t="e">
        <f ca="1">+RIGHT('Data Summary'!A198,LEN('Data Summary'!A198)-9)</f>
        <v>#VALUE!</v>
      </c>
      <c r="B198" s="492" t="str">
        <f ca="1">+IF(ISTEXT('Data Summary'!B198),'Data Summary'!B198,"")</f>
        <v/>
      </c>
      <c r="C198" s="519" t="e">
        <f ca="1">+VALUE('Data Summary'!C198)</f>
        <v>#VALUE!</v>
      </c>
      <c r="D198" s="520" t="e">
        <f ca="1">+IF(AND(ISNUMBER(OFFSET('Water Data'!$D$4,0,10*ROW('Water Data'!D192))),'Data Summary'!BS198="Yes"),100-OFFSET('Water Data'!$D$4,0,10*ROW('Water Data'!D192)),NA())</f>
        <v>#N/A</v>
      </c>
      <c r="E198" s="520" t="e">
        <f ca="1">+IF(AND(ISNUMBER(OFFSET('Water Data'!$D$6,0,10*ROW('Water Data'!D192))),'Data Summary'!BT198="Yes"),OFFSET('Water Data'!$D$6,0,10*ROW('Water Data'!D192)),NA())</f>
        <v>#N/A</v>
      </c>
      <c r="F198" s="520" t="e">
        <f ca="1">+IF(AND(ISNUMBER(OFFSET('Water Data'!$D$9,0,10*ROW('Water Data'!D192))),'Data Summary'!BU198="Yes"),OFFSET('Water Data'!$D$9,0,10*ROW('Water Data'!D192)),NA())</f>
        <v>#N/A</v>
      </c>
      <c r="G198" s="520" t="e">
        <f ca="1">+IF(AND(ISNUMBER(OFFSET('Water Data'!$E$4,0,10*ROW('Water Data'!E192))),'Data Summary'!BV198="Yes"),100-OFFSET('Water Data'!$E$4,0,10*ROW('Water Data'!E192)),NA())</f>
        <v>#N/A</v>
      </c>
      <c r="H198" s="520" t="e">
        <f ca="1">+IF(AND(ISNUMBER(OFFSET('Water Data'!$E$6,0,10*ROW('Water Data'!E192))),'Data Summary'!BW198="Yes"),OFFSET('Water Data'!$E$6,0,10*ROW('Water Data'!E192)),NA())</f>
        <v>#N/A</v>
      </c>
      <c r="I198" s="520" t="e">
        <f ca="1">+IF(AND(ISNUMBER(OFFSET('Water Data'!$E$9,0,10*ROW('Water Data'!E192))),'Data Summary'!BX198="Yes"),OFFSET('Water Data'!$E$9,0,10*ROW('Water Data'!E192)),NA())</f>
        <v>#N/A</v>
      </c>
      <c r="J198" s="520" t="e">
        <f ca="1">+IF(AND(ISNUMBER(OFFSET('Water Data'!$F$4,0,10*ROW('Water Data'!F192))),'Data Summary'!BY198="Yes"),100-OFFSET('Water Data'!$F$4,0,10*ROW('Water Data'!F192)),NA())</f>
        <v>#N/A</v>
      </c>
      <c r="K198" s="520" t="e">
        <f ca="1">+IF(AND(ISNUMBER(OFFSET('Water Data'!$F$6,0,10*ROW('Water Data'!F192))),'Data Summary'!BZ198="Yes"),OFFSET('Water Data'!$F$6,0,10*ROW('Water Data'!F192)),NA())</f>
        <v>#N/A</v>
      </c>
      <c r="L198" s="520" t="e">
        <f ca="1">+IF(AND(ISNUMBER(OFFSET('Water Data'!$F$9,0,10*ROW('Water Data'!F192))),'Data Summary'!CA198="Yes"),OFFSET('Water Data'!$F$9,0,10*ROW('Water Data'!F192)),NA())</f>
        <v>#N/A</v>
      </c>
      <c r="M198" s="520" t="e">
        <f ca="1">+IF(AND(ISNUMBER(OFFSET('Water Data'!$G$4,0,10*ROW('Water Data'!G192))),'Data Summary'!CB198="Yes"),100-OFFSET('Water Data'!$G$4,0,10*ROW('Water Data'!G192)),NA())</f>
        <v>#N/A</v>
      </c>
      <c r="N198" s="520" t="e">
        <f ca="1">+IF(AND(ISNUMBER(OFFSET('Water Data'!$G$6,0,10*ROW('Water Data'!G192))),'Data Summary'!CC198="Yes"),OFFSET('Water Data'!$G$6,0,10*ROW('Water Data'!G192)),NA())</f>
        <v>#N/A</v>
      </c>
      <c r="O198" s="520" t="e">
        <f ca="1">+IF(AND(ISNUMBER(OFFSET('Water Data'!$G$9,0,10*ROW('Water Data'!G192))),'Data Summary'!CD198="Yes"),OFFSET('Water Data'!$G$9,0,10*ROW('Water Data'!G192)),NA())</f>
        <v>#N/A</v>
      </c>
      <c r="P198" s="520" t="e">
        <f ca="1">+IF(AND(ISNUMBER(OFFSET('Water Data'!$H$4,0,10*ROW('Water Data'!H192))),'Data Summary'!CE198="Yes"),100-OFFSET('Water Data'!$H$4,0,10*ROW('Water Data'!H192)),NA())</f>
        <v>#N/A</v>
      </c>
      <c r="Q198" s="520" t="e">
        <f ca="1">+IF(AND(ISNUMBER(OFFSET('Water Data'!$H$6,0,10*ROW('Water Data'!H192))),'Data Summary'!CF198="Yes"),OFFSET('Water Data'!$H$6,0,10*ROW('Water Data'!H192)),NA())</f>
        <v>#N/A</v>
      </c>
      <c r="R198" s="520" t="e">
        <f ca="1">+IF(AND(ISNUMBER(OFFSET('Water Data'!$H$9,0,10*ROW('Water Data'!H192))),'Data Summary'!CG198="Yes"),OFFSET('Water Data'!$H$9,0,10*ROW('Water Data'!H192)),NA())</f>
        <v>#N/A</v>
      </c>
      <c r="S198" s="520" t="e">
        <f ca="1">+IF(AND(ISNUMBER(OFFSET('Water Data'!$I$4,0,10*ROW('Water Data'!I192))),'Data Summary'!CH198="Yes"),100-OFFSET('Water Data'!$I$4,0,10*ROW('Water Data'!I192)),NA())</f>
        <v>#N/A</v>
      </c>
      <c r="T198" s="520" t="e">
        <f ca="1">+IF(AND(ISNUMBER(OFFSET('Water Data'!$I$6,0,10*ROW('Water Data'!I192))),'Data Summary'!CI198="Yes"),OFFSET('Water Data'!$I$6,0,10*ROW('Water Data'!I192)),NA())</f>
        <v>#N/A</v>
      </c>
      <c r="U198" s="520" t="e">
        <f ca="1">+IF(AND(ISNUMBER(OFFSET('Water Data'!$I$9,0,10*ROW('Water Data'!I192))),'Data Summary'!CJ198="Yes"),OFFSET('Water Data'!$I$9,0,10*ROW('Water Data'!I192)),NA())</f>
        <v>#N/A</v>
      </c>
      <c r="V198" s="521" t="e">
        <f ca="1">+IF(AND(ISNUMBER(OFFSET('Sanitation Data'!$D$4,0,10*ROW('Sanitation Data'!D192))),'Data Summary'!CK198="Yes"),100-OFFSET('Sanitation Data'!$D$4,0,10*ROW('Sanitation Data'!D192)),NA())</f>
        <v>#N/A</v>
      </c>
      <c r="W198" s="521" t="e">
        <f ca="1">+IF(AND(ISNUMBER(OFFSET('Sanitation Data'!$D$6,0,10*ROW('Sanitation Data'!D192))),'Data Summary'!CL198="Yes"),OFFSET('Sanitation Data'!$D$6,0,10*ROW('Sanitation Data'!D192)),NA())</f>
        <v>#N/A</v>
      </c>
      <c r="X198" s="521" t="e">
        <f ca="1">+IF(AND(ISNUMBER(OFFSET('Sanitation Data'!$D$10,0,10*ROW('Sanitation Data'!D192))),'Data Summary'!CM198="Yes"),OFFSET('Sanitation Data'!$D$10,0,10*ROW('Sanitation Data'!D192)),NA())</f>
        <v>#N/A</v>
      </c>
      <c r="Y198" s="521" t="e">
        <f ca="1">+IF(AND(ISNUMBER(OFFSET('Sanitation Data'!$D$11,0,10*ROW('Sanitation Data'!D192))),'Data Summary'!CN198="Yes"),OFFSET('Sanitation Data'!$D$11,0,10*ROW('Sanitation Data'!D192)),NA())</f>
        <v>#N/A</v>
      </c>
      <c r="Z198" s="521" t="e">
        <f ca="1">+IF(AND(ISNUMBER(OFFSET('Sanitation Data'!$D$12,0,10*ROW('Sanitation Data'!D192))),'Data Summary'!CO198="Yes"),OFFSET('Sanitation Data'!$D$12,0,10*ROW('Sanitation Data'!D192)),NA())</f>
        <v>#N/A</v>
      </c>
      <c r="AA198" s="521" t="e">
        <f ca="1">+IF(AND(ISNUMBER(OFFSET('Sanitation Data'!$E$4,0,10*ROW('Sanitation Data'!E192))),'Data Summary'!CP198="Yes"),100-OFFSET('Sanitation Data'!$E$4,0,10*ROW('Sanitation Data'!E192)),NA())</f>
        <v>#N/A</v>
      </c>
      <c r="AB198" s="521" t="e">
        <f ca="1">+IF(AND(ISNUMBER(OFFSET('Sanitation Data'!$E$6,0,10*ROW('Sanitation Data'!E192))),'Data Summary'!CQ198="Yes"),OFFSET('Sanitation Data'!$E$6,0,10*ROW('Sanitation Data'!E192)),NA())</f>
        <v>#N/A</v>
      </c>
      <c r="AC198" s="521" t="e">
        <f ca="1">+IF(AND(ISNUMBER(OFFSET('Sanitation Data'!$E$10,0,10*ROW('Sanitation Data'!E192))),'Data Summary'!CR198="Yes"),OFFSET('Sanitation Data'!$E$10,0,10*ROW('Sanitation Data'!E192)),NA())</f>
        <v>#N/A</v>
      </c>
      <c r="AD198" s="521" t="e">
        <f ca="1">+IF(AND(ISNUMBER(OFFSET('Sanitation Data'!$E$11,0,10*ROW('Sanitation Data'!E192))),'Data Summary'!CS198="Yes"),OFFSET('Sanitation Data'!$E$11,0,10*ROW('Sanitation Data'!E192)),NA())</f>
        <v>#N/A</v>
      </c>
      <c r="AE198" s="521" t="e">
        <f ca="1">+IF(AND(ISNUMBER(OFFSET('Sanitation Data'!$E$12,0,10*ROW('Sanitation Data'!E192))),'Data Summary'!CT198="Yes"),OFFSET('Sanitation Data'!$E$12,0,10*ROW('Sanitation Data'!E192)),NA())</f>
        <v>#N/A</v>
      </c>
      <c r="AF198" s="521" t="e">
        <f ca="1">+IF(AND(ISNUMBER(OFFSET('Sanitation Data'!$F$4,0,10*ROW('Sanitation Data'!F192))),'Data Summary'!CU198="Yes"),100-OFFSET('Sanitation Data'!$F$4,0,10*ROW('Sanitation Data'!F192)),NA())</f>
        <v>#N/A</v>
      </c>
      <c r="AG198" s="521" t="e">
        <f ca="1">+IF(AND(ISNUMBER(OFFSET('Sanitation Data'!$F$6,0,10*ROW('Sanitation Data'!F192))),'Data Summary'!CV198="Yes"),OFFSET('Sanitation Data'!$F$6,0,10*ROW('Sanitation Data'!F192)),NA())</f>
        <v>#N/A</v>
      </c>
      <c r="AH198" s="521" t="e">
        <f ca="1">+IF(AND(ISNUMBER(OFFSET('Sanitation Data'!$F$10,0,10*ROW('Sanitation Data'!F192))),'Data Summary'!CW198="Yes"),OFFSET('Sanitation Data'!$F$10,0,10*ROW('Sanitation Data'!F192)),NA())</f>
        <v>#N/A</v>
      </c>
      <c r="AI198" s="521" t="e">
        <f ca="1">+IF(AND(ISNUMBER(OFFSET('Sanitation Data'!$F$11,0,10*ROW('Sanitation Data'!F192))),'Data Summary'!CX198="Yes"),OFFSET('Sanitation Data'!$F$11,0,10*ROW('Sanitation Data'!F192)),NA())</f>
        <v>#N/A</v>
      </c>
      <c r="AJ198" s="521" t="e">
        <f ca="1">+IF(AND(ISNUMBER(OFFSET('Sanitation Data'!$F$12,0,10*ROW('Sanitation Data'!F192))),'Data Summary'!CY198="Yes"),OFFSET('Sanitation Data'!$F$12,0,10*ROW('Sanitation Data'!F192)),NA())</f>
        <v>#N/A</v>
      </c>
      <c r="AK198" s="521" t="e">
        <f ca="1">+IF(AND(ISNUMBER(OFFSET('Sanitation Data'!$G$4,0,10*ROW('Sanitation Data'!G192))),'Data Summary'!CZ198="Yes"),100-OFFSET('Sanitation Data'!$G$4,0,10*ROW('Sanitation Data'!G192)),NA())</f>
        <v>#N/A</v>
      </c>
      <c r="AL198" s="521" t="e">
        <f ca="1">+IF(AND(ISNUMBER(OFFSET('Sanitation Data'!$G$6,0,10*ROW('Sanitation Data'!G192))),'Data Summary'!DA198="Yes"),OFFSET('Sanitation Data'!$G$6,0,10*ROW('Sanitation Data'!G192)),NA())</f>
        <v>#N/A</v>
      </c>
      <c r="AM198" s="521" t="e">
        <f ca="1">+IF(AND(ISNUMBER(OFFSET('Sanitation Data'!$G$10,0,10*ROW('Sanitation Data'!G192))),'Data Summary'!DB198="Yes"),OFFSET('Sanitation Data'!$G$10,0,10*ROW('Sanitation Data'!G192)),NA())</f>
        <v>#N/A</v>
      </c>
      <c r="AN198" s="521" t="e">
        <f ca="1">+IF(AND(ISNUMBER(OFFSET('Sanitation Data'!$G$11,0,10*ROW('Sanitation Data'!G192))),'Data Summary'!DC198="Yes"),OFFSET('Sanitation Data'!$G$11,0,10*ROW('Sanitation Data'!G192)),NA())</f>
        <v>#N/A</v>
      </c>
      <c r="AO198" s="521" t="e">
        <f ca="1">+IF(AND(ISNUMBER(OFFSET('Sanitation Data'!$G$12,0,10*ROW('Sanitation Data'!G192))),'Data Summary'!DD198="Yes"),OFFSET('Sanitation Data'!$G$12,0,10*ROW('Sanitation Data'!G192)),NA())</f>
        <v>#N/A</v>
      </c>
      <c r="AP198" s="521" t="e">
        <f ca="1">+IF(AND(ISNUMBER(OFFSET('Sanitation Data'!$H$4,0,10*ROW('Sanitation Data'!H192))),'Data Summary'!DE198="Yes"),100-OFFSET('Sanitation Data'!$H$4,0,10*ROW('Sanitation Data'!H192)),NA())</f>
        <v>#N/A</v>
      </c>
      <c r="AQ198" s="521" t="e">
        <f ca="1">+IF(AND(ISNUMBER(OFFSET('Sanitation Data'!$H$6,0,10*ROW('Sanitation Data'!H192))),'Data Summary'!DF198="Yes"),OFFSET('Sanitation Data'!$H$6,0,10*ROW('Sanitation Data'!H192)),NA())</f>
        <v>#N/A</v>
      </c>
      <c r="AR198" s="521" t="e">
        <f ca="1">+IF(AND(ISNUMBER(OFFSET('Sanitation Data'!$H$10,0,10*ROW('Sanitation Data'!H192))),'Data Summary'!DG198="Yes"),OFFSET('Sanitation Data'!$H$10,0,10*ROW('Sanitation Data'!H192)),NA())</f>
        <v>#N/A</v>
      </c>
      <c r="AS198" s="521" t="e">
        <f ca="1">+IF(AND(ISNUMBER(OFFSET('Sanitation Data'!$H$11,0,10*ROW('Sanitation Data'!H192))),'Data Summary'!DH198="Yes"),OFFSET('Sanitation Data'!$H$11,0,10*ROW('Sanitation Data'!H192)),NA())</f>
        <v>#N/A</v>
      </c>
      <c r="AT198" s="521" t="e">
        <f ca="1">+IF(AND(ISNUMBER(OFFSET('Sanitation Data'!$H$12,0,10*ROW('Sanitation Data'!H192))),'Data Summary'!DI198="Yes"),OFFSET('Sanitation Data'!$H$12,0,10*ROW('Sanitation Data'!H192)),NA())</f>
        <v>#N/A</v>
      </c>
      <c r="AU198" s="521" t="e">
        <f ca="1">+IF(AND(ISNUMBER(OFFSET('Sanitation Data'!$I$4,0,10*ROW('Sanitation Data'!I192))),'Data Summary'!DJ198="Yes"),100-OFFSET('Sanitation Data'!$I$4,0,10*ROW('Sanitation Data'!I192)),NA())</f>
        <v>#N/A</v>
      </c>
      <c r="AV198" s="521" t="e">
        <f ca="1">+IF(AND(ISNUMBER(OFFSET('Sanitation Data'!$I$6,0,10*ROW('Sanitation Data'!I192))),'Data Summary'!DK198="Yes"),OFFSET('Sanitation Data'!$I$6,0,10*ROW('Sanitation Data'!I192)),NA())</f>
        <v>#N/A</v>
      </c>
      <c r="AW198" s="521" t="e">
        <f ca="1">+IF(AND(ISNUMBER(OFFSET('Sanitation Data'!$I$10,0,10*ROW('Sanitation Data'!I192))),'Data Summary'!DL198="Yes"),OFFSET('Sanitation Data'!$I$10,0,10*ROW('Sanitation Data'!I192)),NA())</f>
        <v>#N/A</v>
      </c>
      <c r="AX198" s="521" t="e">
        <f ca="1">+IF(AND(ISNUMBER(OFFSET('Sanitation Data'!$I$11,0,10*ROW('Sanitation Data'!I192))),'Data Summary'!DM198="Yes"),OFFSET('Sanitation Data'!$I$11,0,10*ROW('Sanitation Data'!I192)),NA())</f>
        <v>#N/A</v>
      </c>
      <c r="AY198" s="521" t="e">
        <f ca="1">+IF(AND(ISNUMBER(OFFSET('Sanitation Data'!$I$12,0,10*ROW('Sanitation Data'!I192))),'Data Summary'!DN198="Yes"),OFFSET('Sanitation Data'!$I$12,0,10*ROW('Sanitation Data'!I192)),NA())</f>
        <v>#N/A</v>
      </c>
      <c r="AZ198" s="522" t="e">
        <f ca="1">+IF(AND(ISNUMBER(OFFSET('Hygiene Data'!$D$5,0,10*ROW('Hygiene Data'!D192))),'Data Summary'!DO198="Yes"),OFFSET('Hygiene Data'!$D$5,0,10*ROW('Hygiene Data'!D192)),NA())</f>
        <v>#N/A</v>
      </c>
      <c r="BA198" s="522" t="e">
        <f ca="1">+IF(AND(ISNUMBER(OFFSET('Hygiene Data'!$D$7,0,10*ROW('Hygiene Data'!D192))),'Data Summary'!DP198="Yes"),OFFSET('Hygiene Data'!$D$7,0,10*ROW('Hygiene Data'!D192)),NA())</f>
        <v>#N/A</v>
      </c>
      <c r="BB198" s="522" t="e">
        <f ca="1">+IF(AND(ISNUMBER(OFFSET('Hygiene Data'!$D$9,0,10*ROW('Hygiene Data'!D192))),'Data Summary'!DQ198="Yes"),OFFSET('Hygiene Data'!$D$9,0,10*ROW('Hygiene Data'!D192)),NA())</f>
        <v>#N/A</v>
      </c>
      <c r="BC198" s="522" t="e">
        <f ca="1">+IF(AND(ISNUMBER(OFFSET('Hygiene Data'!$E$5,0,10*ROW('Hygiene Data'!E192))),'Data Summary'!DR198="Yes"),OFFSET('Hygiene Data'!$E$5,0,10*ROW('Hygiene Data'!E192)),NA())</f>
        <v>#N/A</v>
      </c>
      <c r="BD198" s="522" t="e">
        <f ca="1">+IF(AND(ISNUMBER(OFFSET('Hygiene Data'!$E$7,0,10*ROW('Hygiene Data'!E192))),'Data Summary'!DS198="Yes"),OFFSET('Hygiene Data'!$E$7,0,10*ROW('Hygiene Data'!E192)),NA())</f>
        <v>#N/A</v>
      </c>
      <c r="BE198" s="522" t="e">
        <f ca="1">+IF(AND(ISNUMBER(OFFSET('Hygiene Data'!$E$9,0,10*ROW('Hygiene Data'!E192))),'Data Summary'!DT198="Yes"),OFFSET('Hygiene Data'!$E$9,0,10*ROW('Hygiene Data'!E192)),NA())</f>
        <v>#N/A</v>
      </c>
      <c r="BF198" s="522" t="e">
        <f ca="1">+IF(AND(ISNUMBER(OFFSET('Hygiene Data'!$F$5,0,10*ROW('Hygiene Data'!F192))),'Data Summary'!DU198="Yes"),OFFSET('Hygiene Data'!$F$5,0,10*ROW('Hygiene Data'!F192)),NA())</f>
        <v>#N/A</v>
      </c>
      <c r="BG198" s="522" t="e">
        <f ca="1">+IF(AND(ISNUMBER(OFFSET('Hygiene Data'!$F$7,0,10*ROW('Hygiene Data'!F192))),'Data Summary'!DV198="Yes"),OFFSET('Hygiene Data'!$F$7,0,10*ROW('Hygiene Data'!F192)),NA())</f>
        <v>#N/A</v>
      </c>
      <c r="BH198" s="522" t="e">
        <f ca="1">+IF(AND(ISNUMBER(OFFSET('Hygiene Data'!$F$9,0,10*ROW('Hygiene Data'!F192))),'Data Summary'!DW198="Yes"),OFFSET('Hygiene Data'!$F$9,0,10*ROW('Hygiene Data'!F192)),NA())</f>
        <v>#N/A</v>
      </c>
      <c r="BI198" s="522" t="e">
        <f ca="1">+IF(AND(ISNUMBER(OFFSET('Hygiene Data'!$G$5,0,10*ROW('Hygiene Data'!G192))),'Data Summary'!DX198="Yes"),OFFSET('Hygiene Data'!$G$5,0,10*ROW('Hygiene Data'!G192)),NA())</f>
        <v>#N/A</v>
      </c>
      <c r="BJ198" s="522" t="e">
        <f ca="1">+IF(AND(ISNUMBER(OFFSET('Hygiene Data'!$G$7,0,10*ROW('Hygiene Data'!G192))),'Data Summary'!DY198="Yes"),OFFSET('Hygiene Data'!$G$7,0,10*ROW('Hygiene Data'!G192)),NA())</f>
        <v>#N/A</v>
      </c>
      <c r="BK198" s="522" t="e">
        <f ca="1">+IF(AND(ISNUMBER(OFFSET('Hygiene Data'!$G$9,0,10*ROW('Hygiene Data'!G192))),'Data Summary'!DZ198="Yes"),OFFSET('Hygiene Data'!$G$9,0,10*ROW('Hygiene Data'!G192)),NA())</f>
        <v>#N/A</v>
      </c>
      <c r="BL198" s="522" t="e">
        <f ca="1">+IF(AND(ISNUMBER(OFFSET('Hygiene Data'!$H$5,0,10*ROW('Hygiene Data'!H192))),'Data Summary'!EA198="Yes"),OFFSET('Hygiene Data'!$H$5,0,10*ROW('Hygiene Data'!H192)),NA())</f>
        <v>#N/A</v>
      </c>
      <c r="BM198" s="522" t="e">
        <f ca="1">+IF(AND(ISNUMBER(OFFSET('Hygiene Data'!$H$7,0,10*ROW('Hygiene Data'!H192))),'Data Summary'!EB198="Yes"),OFFSET('Hygiene Data'!$H$7,0,10*ROW('Hygiene Data'!H192)),NA())</f>
        <v>#N/A</v>
      </c>
      <c r="BN198" s="522" t="e">
        <f ca="1">+IF(AND(ISNUMBER(OFFSET('Hygiene Data'!$H$9,0,10*ROW('Hygiene Data'!H192))),'Data Summary'!EC198="Yes"),OFFSET('Hygiene Data'!$H$9,0,10*ROW('Hygiene Data'!H192)),NA())</f>
        <v>#N/A</v>
      </c>
      <c r="BO198" s="522" t="e">
        <f ca="1">+IF(AND(ISNUMBER(OFFSET('Hygiene Data'!$I$5,0,10*ROW('Hygiene Data'!I192))),'Data Summary'!ED198="Yes"),OFFSET('Hygiene Data'!$I$5,0,10*ROW('Hygiene Data'!I192)),NA())</f>
        <v>#N/A</v>
      </c>
      <c r="BP198" s="522" t="e">
        <f ca="1">+IF(AND(ISNUMBER(OFFSET('Hygiene Data'!$I$7,0,10*ROW('Hygiene Data'!I192))),'Data Summary'!EE198="Yes"),OFFSET('Hygiene Data'!$I$7,0,10*ROW('Hygiene Data'!I192)),NA())</f>
        <v>#N/A</v>
      </c>
      <c r="BQ198" s="522" t="e">
        <f ca="1">+IF(AND(ISNUMBER(OFFSET('Hygiene Data'!$I$9,0,10*ROW('Hygiene Data'!I192))),'Data Summary'!EF198="Yes"),OFFSET('Hygiene Data'!$I$9,0,10*ROW('Hygiene Data'!I192)),NA())</f>
        <v>#N/A</v>
      </c>
    </row>
    <row r="199" spans="1:69" x14ac:dyDescent="0.25">
      <c r="A199" s="518" t="e">
        <f ca="1">+RIGHT('Data Summary'!A199,LEN('Data Summary'!A199)-9)</f>
        <v>#VALUE!</v>
      </c>
      <c r="B199" s="492" t="str">
        <f ca="1">+IF(ISTEXT('Data Summary'!B199),'Data Summary'!B199,"")</f>
        <v/>
      </c>
      <c r="C199" s="519" t="e">
        <f ca="1">+VALUE('Data Summary'!C199)</f>
        <v>#VALUE!</v>
      </c>
      <c r="D199" s="520" t="e">
        <f ca="1">+IF(AND(ISNUMBER(OFFSET('Water Data'!$D$4,0,10*ROW('Water Data'!D193))),'Data Summary'!BS199="Yes"),100-OFFSET('Water Data'!$D$4,0,10*ROW('Water Data'!D193)),NA())</f>
        <v>#N/A</v>
      </c>
      <c r="E199" s="520" t="e">
        <f ca="1">+IF(AND(ISNUMBER(OFFSET('Water Data'!$D$6,0,10*ROW('Water Data'!D193))),'Data Summary'!BT199="Yes"),OFFSET('Water Data'!$D$6,0,10*ROW('Water Data'!D193)),NA())</f>
        <v>#N/A</v>
      </c>
      <c r="F199" s="520" t="e">
        <f ca="1">+IF(AND(ISNUMBER(OFFSET('Water Data'!$D$9,0,10*ROW('Water Data'!D193))),'Data Summary'!BU199="Yes"),OFFSET('Water Data'!$D$9,0,10*ROW('Water Data'!D193)),NA())</f>
        <v>#N/A</v>
      </c>
      <c r="G199" s="520" t="e">
        <f ca="1">+IF(AND(ISNUMBER(OFFSET('Water Data'!$E$4,0,10*ROW('Water Data'!E193))),'Data Summary'!BV199="Yes"),100-OFFSET('Water Data'!$E$4,0,10*ROW('Water Data'!E193)),NA())</f>
        <v>#N/A</v>
      </c>
      <c r="H199" s="520" t="e">
        <f ca="1">+IF(AND(ISNUMBER(OFFSET('Water Data'!$E$6,0,10*ROW('Water Data'!E193))),'Data Summary'!BW199="Yes"),OFFSET('Water Data'!$E$6,0,10*ROW('Water Data'!E193)),NA())</f>
        <v>#N/A</v>
      </c>
      <c r="I199" s="520" t="e">
        <f ca="1">+IF(AND(ISNUMBER(OFFSET('Water Data'!$E$9,0,10*ROW('Water Data'!E193))),'Data Summary'!BX199="Yes"),OFFSET('Water Data'!$E$9,0,10*ROW('Water Data'!E193)),NA())</f>
        <v>#N/A</v>
      </c>
      <c r="J199" s="520" t="e">
        <f ca="1">+IF(AND(ISNUMBER(OFFSET('Water Data'!$F$4,0,10*ROW('Water Data'!F193))),'Data Summary'!BY199="Yes"),100-OFFSET('Water Data'!$F$4,0,10*ROW('Water Data'!F193)),NA())</f>
        <v>#N/A</v>
      </c>
      <c r="K199" s="520" t="e">
        <f ca="1">+IF(AND(ISNUMBER(OFFSET('Water Data'!$F$6,0,10*ROW('Water Data'!F193))),'Data Summary'!BZ199="Yes"),OFFSET('Water Data'!$F$6,0,10*ROW('Water Data'!F193)),NA())</f>
        <v>#N/A</v>
      </c>
      <c r="L199" s="520" t="e">
        <f ca="1">+IF(AND(ISNUMBER(OFFSET('Water Data'!$F$9,0,10*ROW('Water Data'!F193))),'Data Summary'!CA199="Yes"),OFFSET('Water Data'!$F$9,0,10*ROW('Water Data'!F193)),NA())</f>
        <v>#N/A</v>
      </c>
      <c r="M199" s="520" t="e">
        <f ca="1">+IF(AND(ISNUMBER(OFFSET('Water Data'!$G$4,0,10*ROW('Water Data'!G193))),'Data Summary'!CB199="Yes"),100-OFFSET('Water Data'!$G$4,0,10*ROW('Water Data'!G193)),NA())</f>
        <v>#N/A</v>
      </c>
      <c r="N199" s="520" t="e">
        <f ca="1">+IF(AND(ISNUMBER(OFFSET('Water Data'!$G$6,0,10*ROW('Water Data'!G193))),'Data Summary'!CC199="Yes"),OFFSET('Water Data'!$G$6,0,10*ROW('Water Data'!G193)),NA())</f>
        <v>#N/A</v>
      </c>
      <c r="O199" s="520" t="e">
        <f ca="1">+IF(AND(ISNUMBER(OFFSET('Water Data'!$G$9,0,10*ROW('Water Data'!G193))),'Data Summary'!CD199="Yes"),OFFSET('Water Data'!$G$9,0,10*ROW('Water Data'!G193)),NA())</f>
        <v>#N/A</v>
      </c>
      <c r="P199" s="520" t="e">
        <f ca="1">+IF(AND(ISNUMBER(OFFSET('Water Data'!$H$4,0,10*ROW('Water Data'!H193))),'Data Summary'!CE199="Yes"),100-OFFSET('Water Data'!$H$4,0,10*ROW('Water Data'!H193)),NA())</f>
        <v>#N/A</v>
      </c>
      <c r="Q199" s="520" t="e">
        <f ca="1">+IF(AND(ISNUMBER(OFFSET('Water Data'!$H$6,0,10*ROW('Water Data'!H193))),'Data Summary'!CF199="Yes"),OFFSET('Water Data'!$H$6,0,10*ROW('Water Data'!H193)),NA())</f>
        <v>#N/A</v>
      </c>
      <c r="R199" s="520" t="e">
        <f ca="1">+IF(AND(ISNUMBER(OFFSET('Water Data'!$H$9,0,10*ROW('Water Data'!H193))),'Data Summary'!CG199="Yes"),OFFSET('Water Data'!$H$9,0,10*ROW('Water Data'!H193)),NA())</f>
        <v>#N/A</v>
      </c>
      <c r="S199" s="520" t="e">
        <f ca="1">+IF(AND(ISNUMBER(OFFSET('Water Data'!$I$4,0,10*ROW('Water Data'!I193))),'Data Summary'!CH199="Yes"),100-OFFSET('Water Data'!$I$4,0,10*ROW('Water Data'!I193)),NA())</f>
        <v>#N/A</v>
      </c>
      <c r="T199" s="520" t="e">
        <f ca="1">+IF(AND(ISNUMBER(OFFSET('Water Data'!$I$6,0,10*ROW('Water Data'!I193))),'Data Summary'!CI199="Yes"),OFFSET('Water Data'!$I$6,0,10*ROW('Water Data'!I193)),NA())</f>
        <v>#N/A</v>
      </c>
      <c r="U199" s="520" t="e">
        <f ca="1">+IF(AND(ISNUMBER(OFFSET('Water Data'!$I$9,0,10*ROW('Water Data'!I193))),'Data Summary'!CJ199="Yes"),OFFSET('Water Data'!$I$9,0,10*ROW('Water Data'!I193)),NA())</f>
        <v>#N/A</v>
      </c>
      <c r="V199" s="521" t="e">
        <f ca="1">+IF(AND(ISNUMBER(OFFSET('Sanitation Data'!$D$4,0,10*ROW('Sanitation Data'!D193))),'Data Summary'!CK199="Yes"),100-OFFSET('Sanitation Data'!$D$4,0,10*ROW('Sanitation Data'!D193)),NA())</f>
        <v>#N/A</v>
      </c>
      <c r="W199" s="521" t="e">
        <f ca="1">+IF(AND(ISNUMBER(OFFSET('Sanitation Data'!$D$6,0,10*ROW('Sanitation Data'!D193))),'Data Summary'!CL199="Yes"),OFFSET('Sanitation Data'!$D$6,0,10*ROW('Sanitation Data'!D193)),NA())</f>
        <v>#N/A</v>
      </c>
      <c r="X199" s="521" t="e">
        <f ca="1">+IF(AND(ISNUMBER(OFFSET('Sanitation Data'!$D$10,0,10*ROW('Sanitation Data'!D193))),'Data Summary'!CM199="Yes"),OFFSET('Sanitation Data'!$D$10,0,10*ROW('Sanitation Data'!D193)),NA())</f>
        <v>#N/A</v>
      </c>
      <c r="Y199" s="521" t="e">
        <f ca="1">+IF(AND(ISNUMBER(OFFSET('Sanitation Data'!$D$11,0,10*ROW('Sanitation Data'!D193))),'Data Summary'!CN199="Yes"),OFFSET('Sanitation Data'!$D$11,0,10*ROW('Sanitation Data'!D193)),NA())</f>
        <v>#N/A</v>
      </c>
      <c r="Z199" s="521" t="e">
        <f ca="1">+IF(AND(ISNUMBER(OFFSET('Sanitation Data'!$D$12,0,10*ROW('Sanitation Data'!D193))),'Data Summary'!CO199="Yes"),OFFSET('Sanitation Data'!$D$12,0,10*ROW('Sanitation Data'!D193)),NA())</f>
        <v>#N/A</v>
      </c>
      <c r="AA199" s="521" t="e">
        <f ca="1">+IF(AND(ISNUMBER(OFFSET('Sanitation Data'!$E$4,0,10*ROW('Sanitation Data'!E193))),'Data Summary'!CP199="Yes"),100-OFFSET('Sanitation Data'!$E$4,0,10*ROW('Sanitation Data'!E193)),NA())</f>
        <v>#N/A</v>
      </c>
      <c r="AB199" s="521" t="e">
        <f ca="1">+IF(AND(ISNUMBER(OFFSET('Sanitation Data'!$E$6,0,10*ROW('Sanitation Data'!E193))),'Data Summary'!CQ199="Yes"),OFFSET('Sanitation Data'!$E$6,0,10*ROW('Sanitation Data'!E193)),NA())</f>
        <v>#N/A</v>
      </c>
      <c r="AC199" s="521" t="e">
        <f ca="1">+IF(AND(ISNUMBER(OFFSET('Sanitation Data'!$E$10,0,10*ROW('Sanitation Data'!E193))),'Data Summary'!CR199="Yes"),OFFSET('Sanitation Data'!$E$10,0,10*ROW('Sanitation Data'!E193)),NA())</f>
        <v>#N/A</v>
      </c>
      <c r="AD199" s="521" t="e">
        <f ca="1">+IF(AND(ISNUMBER(OFFSET('Sanitation Data'!$E$11,0,10*ROW('Sanitation Data'!E193))),'Data Summary'!CS199="Yes"),OFFSET('Sanitation Data'!$E$11,0,10*ROW('Sanitation Data'!E193)),NA())</f>
        <v>#N/A</v>
      </c>
      <c r="AE199" s="521" t="e">
        <f ca="1">+IF(AND(ISNUMBER(OFFSET('Sanitation Data'!$E$12,0,10*ROW('Sanitation Data'!E193))),'Data Summary'!CT199="Yes"),OFFSET('Sanitation Data'!$E$12,0,10*ROW('Sanitation Data'!E193)),NA())</f>
        <v>#N/A</v>
      </c>
      <c r="AF199" s="521" t="e">
        <f ca="1">+IF(AND(ISNUMBER(OFFSET('Sanitation Data'!$F$4,0,10*ROW('Sanitation Data'!F193))),'Data Summary'!CU199="Yes"),100-OFFSET('Sanitation Data'!$F$4,0,10*ROW('Sanitation Data'!F193)),NA())</f>
        <v>#N/A</v>
      </c>
      <c r="AG199" s="521" t="e">
        <f ca="1">+IF(AND(ISNUMBER(OFFSET('Sanitation Data'!$F$6,0,10*ROW('Sanitation Data'!F193))),'Data Summary'!CV199="Yes"),OFFSET('Sanitation Data'!$F$6,0,10*ROW('Sanitation Data'!F193)),NA())</f>
        <v>#N/A</v>
      </c>
      <c r="AH199" s="521" t="e">
        <f ca="1">+IF(AND(ISNUMBER(OFFSET('Sanitation Data'!$F$10,0,10*ROW('Sanitation Data'!F193))),'Data Summary'!CW199="Yes"),OFFSET('Sanitation Data'!$F$10,0,10*ROW('Sanitation Data'!F193)),NA())</f>
        <v>#N/A</v>
      </c>
      <c r="AI199" s="521" t="e">
        <f ca="1">+IF(AND(ISNUMBER(OFFSET('Sanitation Data'!$F$11,0,10*ROW('Sanitation Data'!F193))),'Data Summary'!CX199="Yes"),OFFSET('Sanitation Data'!$F$11,0,10*ROW('Sanitation Data'!F193)),NA())</f>
        <v>#N/A</v>
      </c>
      <c r="AJ199" s="521" t="e">
        <f ca="1">+IF(AND(ISNUMBER(OFFSET('Sanitation Data'!$F$12,0,10*ROW('Sanitation Data'!F193))),'Data Summary'!CY199="Yes"),OFFSET('Sanitation Data'!$F$12,0,10*ROW('Sanitation Data'!F193)),NA())</f>
        <v>#N/A</v>
      </c>
      <c r="AK199" s="521" t="e">
        <f ca="1">+IF(AND(ISNUMBER(OFFSET('Sanitation Data'!$G$4,0,10*ROW('Sanitation Data'!G193))),'Data Summary'!CZ199="Yes"),100-OFFSET('Sanitation Data'!$G$4,0,10*ROW('Sanitation Data'!G193)),NA())</f>
        <v>#N/A</v>
      </c>
      <c r="AL199" s="521" t="e">
        <f ca="1">+IF(AND(ISNUMBER(OFFSET('Sanitation Data'!$G$6,0,10*ROW('Sanitation Data'!G193))),'Data Summary'!DA199="Yes"),OFFSET('Sanitation Data'!$G$6,0,10*ROW('Sanitation Data'!G193)),NA())</f>
        <v>#N/A</v>
      </c>
      <c r="AM199" s="521" t="e">
        <f ca="1">+IF(AND(ISNUMBER(OFFSET('Sanitation Data'!$G$10,0,10*ROW('Sanitation Data'!G193))),'Data Summary'!DB199="Yes"),OFFSET('Sanitation Data'!$G$10,0,10*ROW('Sanitation Data'!G193)),NA())</f>
        <v>#N/A</v>
      </c>
      <c r="AN199" s="521" t="e">
        <f ca="1">+IF(AND(ISNUMBER(OFFSET('Sanitation Data'!$G$11,0,10*ROW('Sanitation Data'!G193))),'Data Summary'!DC199="Yes"),OFFSET('Sanitation Data'!$G$11,0,10*ROW('Sanitation Data'!G193)),NA())</f>
        <v>#N/A</v>
      </c>
      <c r="AO199" s="521" t="e">
        <f ca="1">+IF(AND(ISNUMBER(OFFSET('Sanitation Data'!$G$12,0,10*ROW('Sanitation Data'!G193))),'Data Summary'!DD199="Yes"),OFFSET('Sanitation Data'!$G$12,0,10*ROW('Sanitation Data'!G193)),NA())</f>
        <v>#N/A</v>
      </c>
      <c r="AP199" s="521" t="e">
        <f ca="1">+IF(AND(ISNUMBER(OFFSET('Sanitation Data'!$H$4,0,10*ROW('Sanitation Data'!H193))),'Data Summary'!DE199="Yes"),100-OFFSET('Sanitation Data'!$H$4,0,10*ROW('Sanitation Data'!H193)),NA())</f>
        <v>#N/A</v>
      </c>
      <c r="AQ199" s="521" t="e">
        <f ca="1">+IF(AND(ISNUMBER(OFFSET('Sanitation Data'!$H$6,0,10*ROW('Sanitation Data'!H193))),'Data Summary'!DF199="Yes"),OFFSET('Sanitation Data'!$H$6,0,10*ROW('Sanitation Data'!H193)),NA())</f>
        <v>#N/A</v>
      </c>
      <c r="AR199" s="521" t="e">
        <f ca="1">+IF(AND(ISNUMBER(OFFSET('Sanitation Data'!$H$10,0,10*ROW('Sanitation Data'!H193))),'Data Summary'!DG199="Yes"),OFFSET('Sanitation Data'!$H$10,0,10*ROW('Sanitation Data'!H193)),NA())</f>
        <v>#N/A</v>
      </c>
      <c r="AS199" s="521" t="e">
        <f ca="1">+IF(AND(ISNUMBER(OFFSET('Sanitation Data'!$H$11,0,10*ROW('Sanitation Data'!H193))),'Data Summary'!DH199="Yes"),OFFSET('Sanitation Data'!$H$11,0,10*ROW('Sanitation Data'!H193)),NA())</f>
        <v>#N/A</v>
      </c>
      <c r="AT199" s="521" t="e">
        <f ca="1">+IF(AND(ISNUMBER(OFFSET('Sanitation Data'!$H$12,0,10*ROW('Sanitation Data'!H193))),'Data Summary'!DI199="Yes"),OFFSET('Sanitation Data'!$H$12,0,10*ROW('Sanitation Data'!H193)),NA())</f>
        <v>#N/A</v>
      </c>
      <c r="AU199" s="521" t="e">
        <f ca="1">+IF(AND(ISNUMBER(OFFSET('Sanitation Data'!$I$4,0,10*ROW('Sanitation Data'!I193))),'Data Summary'!DJ199="Yes"),100-OFFSET('Sanitation Data'!$I$4,0,10*ROW('Sanitation Data'!I193)),NA())</f>
        <v>#N/A</v>
      </c>
      <c r="AV199" s="521" t="e">
        <f ca="1">+IF(AND(ISNUMBER(OFFSET('Sanitation Data'!$I$6,0,10*ROW('Sanitation Data'!I193))),'Data Summary'!DK199="Yes"),OFFSET('Sanitation Data'!$I$6,0,10*ROW('Sanitation Data'!I193)),NA())</f>
        <v>#N/A</v>
      </c>
      <c r="AW199" s="521" t="e">
        <f ca="1">+IF(AND(ISNUMBER(OFFSET('Sanitation Data'!$I$10,0,10*ROW('Sanitation Data'!I193))),'Data Summary'!DL199="Yes"),OFFSET('Sanitation Data'!$I$10,0,10*ROW('Sanitation Data'!I193)),NA())</f>
        <v>#N/A</v>
      </c>
      <c r="AX199" s="521" t="e">
        <f ca="1">+IF(AND(ISNUMBER(OFFSET('Sanitation Data'!$I$11,0,10*ROW('Sanitation Data'!I193))),'Data Summary'!DM199="Yes"),OFFSET('Sanitation Data'!$I$11,0,10*ROW('Sanitation Data'!I193)),NA())</f>
        <v>#N/A</v>
      </c>
      <c r="AY199" s="521" t="e">
        <f ca="1">+IF(AND(ISNUMBER(OFFSET('Sanitation Data'!$I$12,0,10*ROW('Sanitation Data'!I193))),'Data Summary'!DN199="Yes"),OFFSET('Sanitation Data'!$I$12,0,10*ROW('Sanitation Data'!I193)),NA())</f>
        <v>#N/A</v>
      </c>
      <c r="AZ199" s="522" t="e">
        <f ca="1">+IF(AND(ISNUMBER(OFFSET('Hygiene Data'!$D$5,0,10*ROW('Hygiene Data'!D193))),'Data Summary'!DO199="Yes"),OFFSET('Hygiene Data'!$D$5,0,10*ROW('Hygiene Data'!D193)),NA())</f>
        <v>#N/A</v>
      </c>
      <c r="BA199" s="522" t="e">
        <f ca="1">+IF(AND(ISNUMBER(OFFSET('Hygiene Data'!$D$7,0,10*ROW('Hygiene Data'!D193))),'Data Summary'!DP199="Yes"),OFFSET('Hygiene Data'!$D$7,0,10*ROW('Hygiene Data'!D193)),NA())</f>
        <v>#N/A</v>
      </c>
      <c r="BB199" s="522" t="e">
        <f ca="1">+IF(AND(ISNUMBER(OFFSET('Hygiene Data'!$D$9,0,10*ROW('Hygiene Data'!D193))),'Data Summary'!DQ199="Yes"),OFFSET('Hygiene Data'!$D$9,0,10*ROW('Hygiene Data'!D193)),NA())</f>
        <v>#N/A</v>
      </c>
      <c r="BC199" s="522" t="e">
        <f ca="1">+IF(AND(ISNUMBER(OFFSET('Hygiene Data'!$E$5,0,10*ROW('Hygiene Data'!E193))),'Data Summary'!DR199="Yes"),OFFSET('Hygiene Data'!$E$5,0,10*ROW('Hygiene Data'!E193)),NA())</f>
        <v>#N/A</v>
      </c>
      <c r="BD199" s="522" t="e">
        <f ca="1">+IF(AND(ISNUMBER(OFFSET('Hygiene Data'!$E$7,0,10*ROW('Hygiene Data'!E193))),'Data Summary'!DS199="Yes"),OFFSET('Hygiene Data'!$E$7,0,10*ROW('Hygiene Data'!E193)),NA())</f>
        <v>#N/A</v>
      </c>
      <c r="BE199" s="522" t="e">
        <f ca="1">+IF(AND(ISNUMBER(OFFSET('Hygiene Data'!$E$9,0,10*ROW('Hygiene Data'!E193))),'Data Summary'!DT199="Yes"),OFFSET('Hygiene Data'!$E$9,0,10*ROW('Hygiene Data'!E193)),NA())</f>
        <v>#N/A</v>
      </c>
      <c r="BF199" s="522" t="e">
        <f ca="1">+IF(AND(ISNUMBER(OFFSET('Hygiene Data'!$F$5,0,10*ROW('Hygiene Data'!F193))),'Data Summary'!DU199="Yes"),OFFSET('Hygiene Data'!$F$5,0,10*ROW('Hygiene Data'!F193)),NA())</f>
        <v>#N/A</v>
      </c>
      <c r="BG199" s="522" t="e">
        <f ca="1">+IF(AND(ISNUMBER(OFFSET('Hygiene Data'!$F$7,0,10*ROW('Hygiene Data'!F193))),'Data Summary'!DV199="Yes"),OFFSET('Hygiene Data'!$F$7,0,10*ROW('Hygiene Data'!F193)),NA())</f>
        <v>#N/A</v>
      </c>
      <c r="BH199" s="522" t="e">
        <f ca="1">+IF(AND(ISNUMBER(OFFSET('Hygiene Data'!$F$9,0,10*ROW('Hygiene Data'!F193))),'Data Summary'!DW199="Yes"),OFFSET('Hygiene Data'!$F$9,0,10*ROW('Hygiene Data'!F193)),NA())</f>
        <v>#N/A</v>
      </c>
      <c r="BI199" s="522" t="e">
        <f ca="1">+IF(AND(ISNUMBER(OFFSET('Hygiene Data'!$G$5,0,10*ROW('Hygiene Data'!G193))),'Data Summary'!DX199="Yes"),OFFSET('Hygiene Data'!$G$5,0,10*ROW('Hygiene Data'!G193)),NA())</f>
        <v>#N/A</v>
      </c>
      <c r="BJ199" s="522" t="e">
        <f ca="1">+IF(AND(ISNUMBER(OFFSET('Hygiene Data'!$G$7,0,10*ROW('Hygiene Data'!G193))),'Data Summary'!DY199="Yes"),OFFSET('Hygiene Data'!$G$7,0,10*ROW('Hygiene Data'!G193)),NA())</f>
        <v>#N/A</v>
      </c>
      <c r="BK199" s="522" t="e">
        <f ca="1">+IF(AND(ISNUMBER(OFFSET('Hygiene Data'!$G$9,0,10*ROW('Hygiene Data'!G193))),'Data Summary'!DZ199="Yes"),OFFSET('Hygiene Data'!$G$9,0,10*ROW('Hygiene Data'!G193)),NA())</f>
        <v>#N/A</v>
      </c>
      <c r="BL199" s="522" t="e">
        <f ca="1">+IF(AND(ISNUMBER(OFFSET('Hygiene Data'!$H$5,0,10*ROW('Hygiene Data'!H193))),'Data Summary'!EA199="Yes"),OFFSET('Hygiene Data'!$H$5,0,10*ROW('Hygiene Data'!H193)),NA())</f>
        <v>#N/A</v>
      </c>
      <c r="BM199" s="522" t="e">
        <f ca="1">+IF(AND(ISNUMBER(OFFSET('Hygiene Data'!$H$7,0,10*ROW('Hygiene Data'!H193))),'Data Summary'!EB199="Yes"),OFFSET('Hygiene Data'!$H$7,0,10*ROW('Hygiene Data'!H193)),NA())</f>
        <v>#N/A</v>
      </c>
      <c r="BN199" s="522" t="e">
        <f ca="1">+IF(AND(ISNUMBER(OFFSET('Hygiene Data'!$H$9,0,10*ROW('Hygiene Data'!H193))),'Data Summary'!EC199="Yes"),OFFSET('Hygiene Data'!$H$9,0,10*ROW('Hygiene Data'!H193)),NA())</f>
        <v>#N/A</v>
      </c>
      <c r="BO199" s="522" t="e">
        <f ca="1">+IF(AND(ISNUMBER(OFFSET('Hygiene Data'!$I$5,0,10*ROW('Hygiene Data'!I193))),'Data Summary'!ED199="Yes"),OFFSET('Hygiene Data'!$I$5,0,10*ROW('Hygiene Data'!I193)),NA())</f>
        <v>#N/A</v>
      </c>
      <c r="BP199" s="522" t="e">
        <f ca="1">+IF(AND(ISNUMBER(OFFSET('Hygiene Data'!$I$7,0,10*ROW('Hygiene Data'!I193))),'Data Summary'!EE199="Yes"),OFFSET('Hygiene Data'!$I$7,0,10*ROW('Hygiene Data'!I193)),NA())</f>
        <v>#N/A</v>
      </c>
      <c r="BQ199" s="522" t="e">
        <f ca="1">+IF(AND(ISNUMBER(OFFSET('Hygiene Data'!$I$9,0,10*ROW('Hygiene Data'!I193))),'Data Summary'!EF199="Yes"),OFFSET('Hygiene Data'!$I$9,0,10*ROW('Hygiene Data'!I193)),NA())</f>
        <v>#N/A</v>
      </c>
    </row>
    <row r="200" spans="1:69" x14ac:dyDescent="0.25">
      <c r="A200" s="518" t="e">
        <f ca="1">+RIGHT('Data Summary'!A200,LEN('Data Summary'!A200)-9)</f>
        <v>#VALUE!</v>
      </c>
      <c r="B200" s="492" t="str">
        <f ca="1">+IF(ISTEXT('Data Summary'!B200),'Data Summary'!B200,"")</f>
        <v/>
      </c>
      <c r="C200" s="519" t="e">
        <f ca="1">+VALUE('Data Summary'!C200)</f>
        <v>#VALUE!</v>
      </c>
      <c r="D200" s="520" t="e">
        <f ca="1">+IF(AND(ISNUMBER(OFFSET('Water Data'!$D$4,0,10*ROW('Water Data'!D194))),'Data Summary'!BS200="Yes"),100-OFFSET('Water Data'!$D$4,0,10*ROW('Water Data'!D194)),NA())</f>
        <v>#N/A</v>
      </c>
      <c r="E200" s="520" t="e">
        <f ca="1">+IF(AND(ISNUMBER(OFFSET('Water Data'!$D$6,0,10*ROW('Water Data'!D194))),'Data Summary'!BT200="Yes"),OFFSET('Water Data'!$D$6,0,10*ROW('Water Data'!D194)),NA())</f>
        <v>#N/A</v>
      </c>
      <c r="F200" s="520" t="e">
        <f ca="1">+IF(AND(ISNUMBER(OFFSET('Water Data'!$D$9,0,10*ROW('Water Data'!D194))),'Data Summary'!BU200="Yes"),OFFSET('Water Data'!$D$9,0,10*ROW('Water Data'!D194)),NA())</f>
        <v>#N/A</v>
      </c>
      <c r="G200" s="520" t="e">
        <f ca="1">+IF(AND(ISNUMBER(OFFSET('Water Data'!$E$4,0,10*ROW('Water Data'!E194))),'Data Summary'!BV200="Yes"),100-OFFSET('Water Data'!$E$4,0,10*ROW('Water Data'!E194)),NA())</f>
        <v>#N/A</v>
      </c>
      <c r="H200" s="520" t="e">
        <f ca="1">+IF(AND(ISNUMBER(OFFSET('Water Data'!$E$6,0,10*ROW('Water Data'!E194))),'Data Summary'!BW200="Yes"),OFFSET('Water Data'!$E$6,0,10*ROW('Water Data'!E194)),NA())</f>
        <v>#N/A</v>
      </c>
      <c r="I200" s="520" t="e">
        <f ca="1">+IF(AND(ISNUMBER(OFFSET('Water Data'!$E$9,0,10*ROW('Water Data'!E194))),'Data Summary'!BX200="Yes"),OFFSET('Water Data'!$E$9,0,10*ROW('Water Data'!E194)),NA())</f>
        <v>#N/A</v>
      </c>
      <c r="J200" s="520" t="e">
        <f ca="1">+IF(AND(ISNUMBER(OFFSET('Water Data'!$F$4,0,10*ROW('Water Data'!F194))),'Data Summary'!BY200="Yes"),100-OFFSET('Water Data'!$F$4,0,10*ROW('Water Data'!F194)),NA())</f>
        <v>#N/A</v>
      </c>
      <c r="K200" s="520" t="e">
        <f ca="1">+IF(AND(ISNUMBER(OFFSET('Water Data'!$F$6,0,10*ROW('Water Data'!F194))),'Data Summary'!BZ200="Yes"),OFFSET('Water Data'!$F$6,0,10*ROW('Water Data'!F194)),NA())</f>
        <v>#N/A</v>
      </c>
      <c r="L200" s="520" t="e">
        <f ca="1">+IF(AND(ISNUMBER(OFFSET('Water Data'!$F$9,0,10*ROW('Water Data'!F194))),'Data Summary'!CA200="Yes"),OFFSET('Water Data'!$F$9,0,10*ROW('Water Data'!F194)),NA())</f>
        <v>#N/A</v>
      </c>
      <c r="M200" s="520" t="e">
        <f ca="1">+IF(AND(ISNUMBER(OFFSET('Water Data'!$G$4,0,10*ROW('Water Data'!G194))),'Data Summary'!CB200="Yes"),100-OFFSET('Water Data'!$G$4,0,10*ROW('Water Data'!G194)),NA())</f>
        <v>#N/A</v>
      </c>
      <c r="N200" s="520" t="e">
        <f ca="1">+IF(AND(ISNUMBER(OFFSET('Water Data'!$G$6,0,10*ROW('Water Data'!G194))),'Data Summary'!CC200="Yes"),OFFSET('Water Data'!$G$6,0,10*ROW('Water Data'!G194)),NA())</f>
        <v>#N/A</v>
      </c>
      <c r="O200" s="520" t="e">
        <f ca="1">+IF(AND(ISNUMBER(OFFSET('Water Data'!$G$9,0,10*ROW('Water Data'!G194))),'Data Summary'!CD200="Yes"),OFFSET('Water Data'!$G$9,0,10*ROW('Water Data'!G194)),NA())</f>
        <v>#N/A</v>
      </c>
      <c r="P200" s="520" t="e">
        <f ca="1">+IF(AND(ISNUMBER(OFFSET('Water Data'!$H$4,0,10*ROW('Water Data'!H194))),'Data Summary'!CE200="Yes"),100-OFFSET('Water Data'!$H$4,0,10*ROW('Water Data'!H194)),NA())</f>
        <v>#N/A</v>
      </c>
      <c r="Q200" s="520" t="e">
        <f ca="1">+IF(AND(ISNUMBER(OFFSET('Water Data'!$H$6,0,10*ROW('Water Data'!H194))),'Data Summary'!CF200="Yes"),OFFSET('Water Data'!$H$6,0,10*ROW('Water Data'!H194)),NA())</f>
        <v>#N/A</v>
      </c>
      <c r="R200" s="520" t="e">
        <f ca="1">+IF(AND(ISNUMBER(OFFSET('Water Data'!$H$9,0,10*ROW('Water Data'!H194))),'Data Summary'!CG200="Yes"),OFFSET('Water Data'!$H$9,0,10*ROW('Water Data'!H194)),NA())</f>
        <v>#N/A</v>
      </c>
      <c r="S200" s="520" t="e">
        <f ca="1">+IF(AND(ISNUMBER(OFFSET('Water Data'!$I$4,0,10*ROW('Water Data'!I194))),'Data Summary'!CH200="Yes"),100-OFFSET('Water Data'!$I$4,0,10*ROW('Water Data'!I194)),NA())</f>
        <v>#N/A</v>
      </c>
      <c r="T200" s="520" t="e">
        <f ca="1">+IF(AND(ISNUMBER(OFFSET('Water Data'!$I$6,0,10*ROW('Water Data'!I194))),'Data Summary'!CI200="Yes"),OFFSET('Water Data'!$I$6,0,10*ROW('Water Data'!I194)),NA())</f>
        <v>#N/A</v>
      </c>
      <c r="U200" s="520" t="e">
        <f ca="1">+IF(AND(ISNUMBER(OFFSET('Water Data'!$I$9,0,10*ROW('Water Data'!I194))),'Data Summary'!CJ200="Yes"),OFFSET('Water Data'!$I$9,0,10*ROW('Water Data'!I194)),NA())</f>
        <v>#N/A</v>
      </c>
      <c r="V200" s="521" t="e">
        <f ca="1">+IF(AND(ISNUMBER(OFFSET('Sanitation Data'!$D$4,0,10*ROW('Sanitation Data'!D194))),'Data Summary'!CK200="Yes"),100-OFFSET('Sanitation Data'!$D$4,0,10*ROW('Sanitation Data'!D194)),NA())</f>
        <v>#N/A</v>
      </c>
      <c r="W200" s="521" t="e">
        <f ca="1">+IF(AND(ISNUMBER(OFFSET('Sanitation Data'!$D$6,0,10*ROW('Sanitation Data'!D194))),'Data Summary'!CL200="Yes"),OFFSET('Sanitation Data'!$D$6,0,10*ROW('Sanitation Data'!D194)),NA())</f>
        <v>#N/A</v>
      </c>
      <c r="X200" s="521" t="e">
        <f ca="1">+IF(AND(ISNUMBER(OFFSET('Sanitation Data'!$D$10,0,10*ROW('Sanitation Data'!D194))),'Data Summary'!CM200="Yes"),OFFSET('Sanitation Data'!$D$10,0,10*ROW('Sanitation Data'!D194)),NA())</f>
        <v>#N/A</v>
      </c>
      <c r="Y200" s="521" t="e">
        <f ca="1">+IF(AND(ISNUMBER(OFFSET('Sanitation Data'!$D$11,0,10*ROW('Sanitation Data'!D194))),'Data Summary'!CN200="Yes"),OFFSET('Sanitation Data'!$D$11,0,10*ROW('Sanitation Data'!D194)),NA())</f>
        <v>#N/A</v>
      </c>
      <c r="Z200" s="521" t="e">
        <f ca="1">+IF(AND(ISNUMBER(OFFSET('Sanitation Data'!$D$12,0,10*ROW('Sanitation Data'!D194))),'Data Summary'!CO200="Yes"),OFFSET('Sanitation Data'!$D$12,0,10*ROW('Sanitation Data'!D194)),NA())</f>
        <v>#N/A</v>
      </c>
      <c r="AA200" s="521" t="e">
        <f ca="1">+IF(AND(ISNUMBER(OFFSET('Sanitation Data'!$E$4,0,10*ROW('Sanitation Data'!E194))),'Data Summary'!CP200="Yes"),100-OFFSET('Sanitation Data'!$E$4,0,10*ROW('Sanitation Data'!E194)),NA())</f>
        <v>#N/A</v>
      </c>
      <c r="AB200" s="521" t="e">
        <f ca="1">+IF(AND(ISNUMBER(OFFSET('Sanitation Data'!$E$6,0,10*ROW('Sanitation Data'!E194))),'Data Summary'!CQ200="Yes"),OFFSET('Sanitation Data'!$E$6,0,10*ROW('Sanitation Data'!E194)),NA())</f>
        <v>#N/A</v>
      </c>
      <c r="AC200" s="521" t="e">
        <f ca="1">+IF(AND(ISNUMBER(OFFSET('Sanitation Data'!$E$10,0,10*ROW('Sanitation Data'!E194))),'Data Summary'!CR200="Yes"),OFFSET('Sanitation Data'!$E$10,0,10*ROW('Sanitation Data'!E194)),NA())</f>
        <v>#N/A</v>
      </c>
      <c r="AD200" s="521" t="e">
        <f ca="1">+IF(AND(ISNUMBER(OFFSET('Sanitation Data'!$E$11,0,10*ROW('Sanitation Data'!E194))),'Data Summary'!CS200="Yes"),OFFSET('Sanitation Data'!$E$11,0,10*ROW('Sanitation Data'!E194)),NA())</f>
        <v>#N/A</v>
      </c>
      <c r="AE200" s="521" t="e">
        <f ca="1">+IF(AND(ISNUMBER(OFFSET('Sanitation Data'!$E$12,0,10*ROW('Sanitation Data'!E194))),'Data Summary'!CT200="Yes"),OFFSET('Sanitation Data'!$E$12,0,10*ROW('Sanitation Data'!E194)),NA())</f>
        <v>#N/A</v>
      </c>
      <c r="AF200" s="521" t="e">
        <f ca="1">+IF(AND(ISNUMBER(OFFSET('Sanitation Data'!$F$4,0,10*ROW('Sanitation Data'!F194))),'Data Summary'!CU200="Yes"),100-OFFSET('Sanitation Data'!$F$4,0,10*ROW('Sanitation Data'!F194)),NA())</f>
        <v>#N/A</v>
      </c>
      <c r="AG200" s="521" t="e">
        <f ca="1">+IF(AND(ISNUMBER(OFFSET('Sanitation Data'!$F$6,0,10*ROW('Sanitation Data'!F194))),'Data Summary'!CV200="Yes"),OFFSET('Sanitation Data'!$F$6,0,10*ROW('Sanitation Data'!F194)),NA())</f>
        <v>#N/A</v>
      </c>
      <c r="AH200" s="521" t="e">
        <f ca="1">+IF(AND(ISNUMBER(OFFSET('Sanitation Data'!$F$10,0,10*ROW('Sanitation Data'!F194))),'Data Summary'!CW200="Yes"),OFFSET('Sanitation Data'!$F$10,0,10*ROW('Sanitation Data'!F194)),NA())</f>
        <v>#N/A</v>
      </c>
      <c r="AI200" s="521" t="e">
        <f ca="1">+IF(AND(ISNUMBER(OFFSET('Sanitation Data'!$F$11,0,10*ROW('Sanitation Data'!F194))),'Data Summary'!CX200="Yes"),OFFSET('Sanitation Data'!$F$11,0,10*ROW('Sanitation Data'!F194)),NA())</f>
        <v>#N/A</v>
      </c>
      <c r="AJ200" s="521" t="e">
        <f ca="1">+IF(AND(ISNUMBER(OFFSET('Sanitation Data'!$F$12,0,10*ROW('Sanitation Data'!F194))),'Data Summary'!CY200="Yes"),OFFSET('Sanitation Data'!$F$12,0,10*ROW('Sanitation Data'!F194)),NA())</f>
        <v>#N/A</v>
      </c>
      <c r="AK200" s="521" t="e">
        <f ca="1">+IF(AND(ISNUMBER(OFFSET('Sanitation Data'!$G$4,0,10*ROW('Sanitation Data'!G194))),'Data Summary'!CZ200="Yes"),100-OFFSET('Sanitation Data'!$G$4,0,10*ROW('Sanitation Data'!G194)),NA())</f>
        <v>#N/A</v>
      </c>
      <c r="AL200" s="521" t="e">
        <f ca="1">+IF(AND(ISNUMBER(OFFSET('Sanitation Data'!$G$6,0,10*ROW('Sanitation Data'!G194))),'Data Summary'!DA200="Yes"),OFFSET('Sanitation Data'!$G$6,0,10*ROW('Sanitation Data'!G194)),NA())</f>
        <v>#N/A</v>
      </c>
      <c r="AM200" s="521" t="e">
        <f ca="1">+IF(AND(ISNUMBER(OFFSET('Sanitation Data'!$G$10,0,10*ROW('Sanitation Data'!G194))),'Data Summary'!DB200="Yes"),OFFSET('Sanitation Data'!$G$10,0,10*ROW('Sanitation Data'!G194)),NA())</f>
        <v>#N/A</v>
      </c>
      <c r="AN200" s="521" t="e">
        <f ca="1">+IF(AND(ISNUMBER(OFFSET('Sanitation Data'!$G$11,0,10*ROW('Sanitation Data'!G194))),'Data Summary'!DC200="Yes"),OFFSET('Sanitation Data'!$G$11,0,10*ROW('Sanitation Data'!G194)),NA())</f>
        <v>#N/A</v>
      </c>
      <c r="AO200" s="521" t="e">
        <f ca="1">+IF(AND(ISNUMBER(OFFSET('Sanitation Data'!$G$12,0,10*ROW('Sanitation Data'!G194))),'Data Summary'!DD200="Yes"),OFFSET('Sanitation Data'!$G$12,0,10*ROW('Sanitation Data'!G194)),NA())</f>
        <v>#N/A</v>
      </c>
      <c r="AP200" s="521" t="e">
        <f ca="1">+IF(AND(ISNUMBER(OFFSET('Sanitation Data'!$H$4,0,10*ROW('Sanitation Data'!H194))),'Data Summary'!DE200="Yes"),100-OFFSET('Sanitation Data'!$H$4,0,10*ROW('Sanitation Data'!H194)),NA())</f>
        <v>#N/A</v>
      </c>
      <c r="AQ200" s="521" t="e">
        <f ca="1">+IF(AND(ISNUMBER(OFFSET('Sanitation Data'!$H$6,0,10*ROW('Sanitation Data'!H194))),'Data Summary'!DF200="Yes"),OFFSET('Sanitation Data'!$H$6,0,10*ROW('Sanitation Data'!H194)),NA())</f>
        <v>#N/A</v>
      </c>
      <c r="AR200" s="521" t="e">
        <f ca="1">+IF(AND(ISNUMBER(OFFSET('Sanitation Data'!$H$10,0,10*ROW('Sanitation Data'!H194))),'Data Summary'!DG200="Yes"),OFFSET('Sanitation Data'!$H$10,0,10*ROW('Sanitation Data'!H194)),NA())</f>
        <v>#N/A</v>
      </c>
      <c r="AS200" s="521" t="e">
        <f ca="1">+IF(AND(ISNUMBER(OFFSET('Sanitation Data'!$H$11,0,10*ROW('Sanitation Data'!H194))),'Data Summary'!DH200="Yes"),OFFSET('Sanitation Data'!$H$11,0,10*ROW('Sanitation Data'!H194)),NA())</f>
        <v>#N/A</v>
      </c>
      <c r="AT200" s="521" t="e">
        <f ca="1">+IF(AND(ISNUMBER(OFFSET('Sanitation Data'!$H$12,0,10*ROW('Sanitation Data'!H194))),'Data Summary'!DI200="Yes"),OFFSET('Sanitation Data'!$H$12,0,10*ROW('Sanitation Data'!H194)),NA())</f>
        <v>#N/A</v>
      </c>
      <c r="AU200" s="521" t="e">
        <f ca="1">+IF(AND(ISNUMBER(OFFSET('Sanitation Data'!$I$4,0,10*ROW('Sanitation Data'!I194))),'Data Summary'!DJ200="Yes"),100-OFFSET('Sanitation Data'!$I$4,0,10*ROW('Sanitation Data'!I194)),NA())</f>
        <v>#N/A</v>
      </c>
      <c r="AV200" s="521" t="e">
        <f ca="1">+IF(AND(ISNUMBER(OFFSET('Sanitation Data'!$I$6,0,10*ROW('Sanitation Data'!I194))),'Data Summary'!DK200="Yes"),OFFSET('Sanitation Data'!$I$6,0,10*ROW('Sanitation Data'!I194)),NA())</f>
        <v>#N/A</v>
      </c>
      <c r="AW200" s="521" t="e">
        <f ca="1">+IF(AND(ISNUMBER(OFFSET('Sanitation Data'!$I$10,0,10*ROW('Sanitation Data'!I194))),'Data Summary'!DL200="Yes"),OFFSET('Sanitation Data'!$I$10,0,10*ROW('Sanitation Data'!I194)),NA())</f>
        <v>#N/A</v>
      </c>
      <c r="AX200" s="521" t="e">
        <f ca="1">+IF(AND(ISNUMBER(OFFSET('Sanitation Data'!$I$11,0,10*ROW('Sanitation Data'!I194))),'Data Summary'!DM200="Yes"),OFFSET('Sanitation Data'!$I$11,0,10*ROW('Sanitation Data'!I194)),NA())</f>
        <v>#N/A</v>
      </c>
      <c r="AY200" s="521" t="e">
        <f ca="1">+IF(AND(ISNUMBER(OFFSET('Sanitation Data'!$I$12,0,10*ROW('Sanitation Data'!I194))),'Data Summary'!DN200="Yes"),OFFSET('Sanitation Data'!$I$12,0,10*ROW('Sanitation Data'!I194)),NA())</f>
        <v>#N/A</v>
      </c>
      <c r="AZ200" s="522" t="e">
        <f ca="1">+IF(AND(ISNUMBER(OFFSET('Hygiene Data'!$D$5,0,10*ROW('Hygiene Data'!D194))),'Data Summary'!DO200="Yes"),OFFSET('Hygiene Data'!$D$5,0,10*ROW('Hygiene Data'!D194)),NA())</f>
        <v>#N/A</v>
      </c>
      <c r="BA200" s="522" t="e">
        <f ca="1">+IF(AND(ISNUMBER(OFFSET('Hygiene Data'!$D$7,0,10*ROW('Hygiene Data'!D194))),'Data Summary'!DP200="Yes"),OFFSET('Hygiene Data'!$D$7,0,10*ROW('Hygiene Data'!D194)),NA())</f>
        <v>#N/A</v>
      </c>
      <c r="BB200" s="522" t="e">
        <f ca="1">+IF(AND(ISNUMBER(OFFSET('Hygiene Data'!$D$9,0,10*ROW('Hygiene Data'!D194))),'Data Summary'!DQ200="Yes"),OFFSET('Hygiene Data'!$D$9,0,10*ROW('Hygiene Data'!D194)),NA())</f>
        <v>#N/A</v>
      </c>
      <c r="BC200" s="522" t="e">
        <f ca="1">+IF(AND(ISNUMBER(OFFSET('Hygiene Data'!$E$5,0,10*ROW('Hygiene Data'!E194))),'Data Summary'!DR200="Yes"),OFFSET('Hygiene Data'!$E$5,0,10*ROW('Hygiene Data'!E194)),NA())</f>
        <v>#N/A</v>
      </c>
      <c r="BD200" s="522" t="e">
        <f ca="1">+IF(AND(ISNUMBER(OFFSET('Hygiene Data'!$E$7,0,10*ROW('Hygiene Data'!E194))),'Data Summary'!DS200="Yes"),OFFSET('Hygiene Data'!$E$7,0,10*ROW('Hygiene Data'!E194)),NA())</f>
        <v>#N/A</v>
      </c>
      <c r="BE200" s="522" t="e">
        <f ca="1">+IF(AND(ISNUMBER(OFFSET('Hygiene Data'!$E$9,0,10*ROW('Hygiene Data'!E194))),'Data Summary'!DT200="Yes"),OFFSET('Hygiene Data'!$E$9,0,10*ROW('Hygiene Data'!E194)),NA())</f>
        <v>#N/A</v>
      </c>
      <c r="BF200" s="522" t="e">
        <f ca="1">+IF(AND(ISNUMBER(OFFSET('Hygiene Data'!$F$5,0,10*ROW('Hygiene Data'!F194))),'Data Summary'!DU200="Yes"),OFFSET('Hygiene Data'!$F$5,0,10*ROW('Hygiene Data'!F194)),NA())</f>
        <v>#N/A</v>
      </c>
      <c r="BG200" s="522" t="e">
        <f ca="1">+IF(AND(ISNUMBER(OFFSET('Hygiene Data'!$F$7,0,10*ROW('Hygiene Data'!F194))),'Data Summary'!DV200="Yes"),OFFSET('Hygiene Data'!$F$7,0,10*ROW('Hygiene Data'!F194)),NA())</f>
        <v>#N/A</v>
      </c>
      <c r="BH200" s="522" t="e">
        <f ca="1">+IF(AND(ISNUMBER(OFFSET('Hygiene Data'!$F$9,0,10*ROW('Hygiene Data'!F194))),'Data Summary'!DW200="Yes"),OFFSET('Hygiene Data'!$F$9,0,10*ROW('Hygiene Data'!F194)),NA())</f>
        <v>#N/A</v>
      </c>
      <c r="BI200" s="522" t="e">
        <f ca="1">+IF(AND(ISNUMBER(OFFSET('Hygiene Data'!$G$5,0,10*ROW('Hygiene Data'!G194))),'Data Summary'!DX200="Yes"),OFFSET('Hygiene Data'!$G$5,0,10*ROW('Hygiene Data'!G194)),NA())</f>
        <v>#N/A</v>
      </c>
      <c r="BJ200" s="522" t="e">
        <f ca="1">+IF(AND(ISNUMBER(OFFSET('Hygiene Data'!$G$7,0,10*ROW('Hygiene Data'!G194))),'Data Summary'!DY200="Yes"),OFFSET('Hygiene Data'!$G$7,0,10*ROW('Hygiene Data'!G194)),NA())</f>
        <v>#N/A</v>
      </c>
      <c r="BK200" s="522" t="e">
        <f ca="1">+IF(AND(ISNUMBER(OFFSET('Hygiene Data'!$G$9,0,10*ROW('Hygiene Data'!G194))),'Data Summary'!DZ200="Yes"),OFFSET('Hygiene Data'!$G$9,0,10*ROW('Hygiene Data'!G194)),NA())</f>
        <v>#N/A</v>
      </c>
      <c r="BL200" s="522" t="e">
        <f ca="1">+IF(AND(ISNUMBER(OFFSET('Hygiene Data'!$H$5,0,10*ROW('Hygiene Data'!H194))),'Data Summary'!EA200="Yes"),OFFSET('Hygiene Data'!$H$5,0,10*ROW('Hygiene Data'!H194)),NA())</f>
        <v>#N/A</v>
      </c>
      <c r="BM200" s="522" t="e">
        <f ca="1">+IF(AND(ISNUMBER(OFFSET('Hygiene Data'!$H$7,0,10*ROW('Hygiene Data'!H194))),'Data Summary'!EB200="Yes"),OFFSET('Hygiene Data'!$H$7,0,10*ROW('Hygiene Data'!H194)),NA())</f>
        <v>#N/A</v>
      </c>
      <c r="BN200" s="522" t="e">
        <f ca="1">+IF(AND(ISNUMBER(OFFSET('Hygiene Data'!$H$9,0,10*ROW('Hygiene Data'!H194))),'Data Summary'!EC200="Yes"),OFFSET('Hygiene Data'!$H$9,0,10*ROW('Hygiene Data'!H194)),NA())</f>
        <v>#N/A</v>
      </c>
      <c r="BO200" s="522" t="e">
        <f ca="1">+IF(AND(ISNUMBER(OFFSET('Hygiene Data'!$I$5,0,10*ROW('Hygiene Data'!I194))),'Data Summary'!ED200="Yes"),OFFSET('Hygiene Data'!$I$5,0,10*ROW('Hygiene Data'!I194)),NA())</f>
        <v>#N/A</v>
      </c>
      <c r="BP200" s="522" t="e">
        <f ca="1">+IF(AND(ISNUMBER(OFFSET('Hygiene Data'!$I$7,0,10*ROW('Hygiene Data'!I194))),'Data Summary'!EE200="Yes"),OFFSET('Hygiene Data'!$I$7,0,10*ROW('Hygiene Data'!I194)),NA())</f>
        <v>#N/A</v>
      </c>
      <c r="BQ200" s="522" t="e">
        <f ca="1">+IF(AND(ISNUMBER(OFFSET('Hygiene Data'!$I$9,0,10*ROW('Hygiene Data'!I194))),'Data Summary'!EF200="Yes"),OFFSET('Hygiene Data'!$I$9,0,10*ROW('Hygiene Data'!I194)),NA())</f>
        <v>#N/A</v>
      </c>
    </row>
    <row r="201" spans="1:69" x14ac:dyDescent="0.25">
      <c r="A201" s="518" t="e">
        <f ca="1">+RIGHT('Data Summary'!A201,LEN('Data Summary'!A201)-9)</f>
        <v>#VALUE!</v>
      </c>
      <c r="B201" s="492" t="str">
        <f ca="1">+IF(ISTEXT('Data Summary'!B201),'Data Summary'!B201,"")</f>
        <v/>
      </c>
      <c r="C201" s="519" t="e">
        <f ca="1">+VALUE('Data Summary'!C201)</f>
        <v>#VALUE!</v>
      </c>
      <c r="D201" s="520" t="e">
        <f ca="1">+IF(AND(ISNUMBER(OFFSET('Water Data'!$D$4,0,10*ROW('Water Data'!D195))),'Data Summary'!BS201="Yes"),100-OFFSET('Water Data'!$D$4,0,10*ROW('Water Data'!D195)),NA())</f>
        <v>#N/A</v>
      </c>
      <c r="E201" s="520" t="e">
        <f ca="1">+IF(AND(ISNUMBER(OFFSET('Water Data'!$D$6,0,10*ROW('Water Data'!D195))),'Data Summary'!BT201="Yes"),OFFSET('Water Data'!$D$6,0,10*ROW('Water Data'!D195)),NA())</f>
        <v>#N/A</v>
      </c>
      <c r="F201" s="520" t="e">
        <f ca="1">+IF(AND(ISNUMBER(OFFSET('Water Data'!$D$9,0,10*ROW('Water Data'!D195))),'Data Summary'!BU201="Yes"),OFFSET('Water Data'!$D$9,0,10*ROW('Water Data'!D195)),NA())</f>
        <v>#N/A</v>
      </c>
      <c r="G201" s="520" t="e">
        <f ca="1">+IF(AND(ISNUMBER(OFFSET('Water Data'!$E$4,0,10*ROW('Water Data'!E195))),'Data Summary'!BV201="Yes"),100-OFFSET('Water Data'!$E$4,0,10*ROW('Water Data'!E195)),NA())</f>
        <v>#N/A</v>
      </c>
      <c r="H201" s="520" t="e">
        <f ca="1">+IF(AND(ISNUMBER(OFFSET('Water Data'!$E$6,0,10*ROW('Water Data'!E195))),'Data Summary'!BW201="Yes"),OFFSET('Water Data'!$E$6,0,10*ROW('Water Data'!E195)),NA())</f>
        <v>#N/A</v>
      </c>
      <c r="I201" s="520" t="e">
        <f ca="1">+IF(AND(ISNUMBER(OFFSET('Water Data'!$E$9,0,10*ROW('Water Data'!E195))),'Data Summary'!BX201="Yes"),OFFSET('Water Data'!$E$9,0,10*ROW('Water Data'!E195)),NA())</f>
        <v>#N/A</v>
      </c>
      <c r="J201" s="520" t="e">
        <f ca="1">+IF(AND(ISNUMBER(OFFSET('Water Data'!$F$4,0,10*ROW('Water Data'!F195))),'Data Summary'!BY201="Yes"),100-OFFSET('Water Data'!$F$4,0,10*ROW('Water Data'!F195)),NA())</f>
        <v>#N/A</v>
      </c>
      <c r="K201" s="520" t="e">
        <f ca="1">+IF(AND(ISNUMBER(OFFSET('Water Data'!$F$6,0,10*ROW('Water Data'!F195))),'Data Summary'!BZ201="Yes"),OFFSET('Water Data'!$F$6,0,10*ROW('Water Data'!F195)),NA())</f>
        <v>#N/A</v>
      </c>
      <c r="L201" s="520" t="e">
        <f ca="1">+IF(AND(ISNUMBER(OFFSET('Water Data'!$F$9,0,10*ROW('Water Data'!F195))),'Data Summary'!CA201="Yes"),OFFSET('Water Data'!$F$9,0,10*ROW('Water Data'!F195)),NA())</f>
        <v>#N/A</v>
      </c>
      <c r="M201" s="520" t="e">
        <f ca="1">+IF(AND(ISNUMBER(OFFSET('Water Data'!$G$4,0,10*ROW('Water Data'!G195))),'Data Summary'!CB201="Yes"),100-OFFSET('Water Data'!$G$4,0,10*ROW('Water Data'!G195)),NA())</f>
        <v>#N/A</v>
      </c>
      <c r="N201" s="520" t="e">
        <f ca="1">+IF(AND(ISNUMBER(OFFSET('Water Data'!$G$6,0,10*ROW('Water Data'!G195))),'Data Summary'!CC201="Yes"),OFFSET('Water Data'!$G$6,0,10*ROW('Water Data'!G195)),NA())</f>
        <v>#N/A</v>
      </c>
      <c r="O201" s="520" t="e">
        <f ca="1">+IF(AND(ISNUMBER(OFFSET('Water Data'!$G$9,0,10*ROW('Water Data'!G195))),'Data Summary'!CD201="Yes"),OFFSET('Water Data'!$G$9,0,10*ROW('Water Data'!G195)),NA())</f>
        <v>#N/A</v>
      </c>
      <c r="P201" s="520" t="e">
        <f ca="1">+IF(AND(ISNUMBER(OFFSET('Water Data'!$H$4,0,10*ROW('Water Data'!H195))),'Data Summary'!CE201="Yes"),100-OFFSET('Water Data'!$H$4,0,10*ROW('Water Data'!H195)),NA())</f>
        <v>#N/A</v>
      </c>
      <c r="Q201" s="520" t="e">
        <f ca="1">+IF(AND(ISNUMBER(OFFSET('Water Data'!$H$6,0,10*ROW('Water Data'!H195))),'Data Summary'!CF201="Yes"),OFFSET('Water Data'!$H$6,0,10*ROW('Water Data'!H195)),NA())</f>
        <v>#N/A</v>
      </c>
      <c r="R201" s="520" t="e">
        <f ca="1">+IF(AND(ISNUMBER(OFFSET('Water Data'!$H$9,0,10*ROW('Water Data'!H195))),'Data Summary'!CG201="Yes"),OFFSET('Water Data'!$H$9,0,10*ROW('Water Data'!H195)),NA())</f>
        <v>#N/A</v>
      </c>
      <c r="S201" s="520" t="e">
        <f ca="1">+IF(AND(ISNUMBER(OFFSET('Water Data'!$I$4,0,10*ROW('Water Data'!I195))),'Data Summary'!CH201="Yes"),100-OFFSET('Water Data'!$I$4,0,10*ROW('Water Data'!I195)),NA())</f>
        <v>#N/A</v>
      </c>
      <c r="T201" s="520" t="e">
        <f ca="1">+IF(AND(ISNUMBER(OFFSET('Water Data'!$I$6,0,10*ROW('Water Data'!I195))),'Data Summary'!CI201="Yes"),OFFSET('Water Data'!$I$6,0,10*ROW('Water Data'!I195)),NA())</f>
        <v>#N/A</v>
      </c>
      <c r="U201" s="520" t="e">
        <f ca="1">+IF(AND(ISNUMBER(OFFSET('Water Data'!$I$9,0,10*ROW('Water Data'!I195))),'Data Summary'!CJ201="Yes"),OFFSET('Water Data'!$I$9,0,10*ROW('Water Data'!I195)),NA())</f>
        <v>#N/A</v>
      </c>
      <c r="V201" s="521" t="e">
        <f ca="1">+IF(AND(ISNUMBER(OFFSET('Sanitation Data'!$D$4,0,10*ROW('Sanitation Data'!D195))),'Data Summary'!CK201="Yes"),100-OFFSET('Sanitation Data'!$D$4,0,10*ROW('Sanitation Data'!D195)),NA())</f>
        <v>#N/A</v>
      </c>
      <c r="W201" s="521" t="e">
        <f ca="1">+IF(AND(ISNUMBER(OFFSET('Sanitation Data'!$D$6,0,10*ROW('Sanitation Data'!D195))),'Data Summary'!CL201="Yes"),OFFSET('Sanitation Data'!$D$6,0,10*ROW('Sanitation Data'!D195)),NA())</f>
        <v>#N/A</v>
      </c>
      <c r="X201" s="521" t="e">
        <f ca="1">+IF(AND(ISNUMBER(OFFSET('Sanitation Data'!$D$10,0,10*ROW('Sanitation Data'!D195))),'Data Summary'!CM201="Yes"),OFFSET('Sanitation Data'!$D$10,0,10*ROW('Sanitation Data'!D195)),NA())</f>
        <v>#N/A</v>
      </c>
      <c r="Y201" s="521" t="e">
        <f ca="1">+IF(AND(ISNUMBER(OFFSET('Sanitation Data'!$D$11,0,10*ROW('Sanitation Data'!D195))),'Data Summary'!CN201="Yes"),OFFSET('Sanitation Data'!$D$11,0,10*ROW('Sanitation Data'!D195)),NA())</f>
        <v>#N/A</v>
      </c>
      <c r="Z201" s="521" t="e">
        <f ca="1">+IF(AND(ISNUMBER(OFFSET('Sanitation Data'!$D$12,0,10*ROW('Sanitation Data'!D195))),'Data Summary'!CO201="Yes"),OFFSET('Sanitation Data'!$D$12,0,10*ROW('Sanitation Data'!D195)),NA())</f>
        <v>#N/A</v>
      </c>
      <c r="AA201" s="521" t="e">
        <f ca="1">+IF(AND(ISNUMBER(OFFSET('Sanitation Data'!$E$4,0,10*ROW('Sanitation Data'!E195))),'Data Summary'!CP201="Yes"),100-OFFSET('Sanitation Data'!$E$4,0,10*ROW('Sanitation Data'!E195)),NA())</f>
        <v>#N/A</v>
      </c>
      <c r="AB201" s="521" t="e">
        <f ca="1">+IF(AND(ISNUMBER(OFFSET('Sanitation Data'!$E$6,0,10*ROW('Sanitation Data'!E195))),'Data Summary'!CQ201="Yes"),OFFSET('Sanitation Data'!$E$6,0,10*ROW('Sanitation Data'!E195)),NA())</f>
        <v>#N/A</v>
      </c>
      <c r="AC201" s="521" t="e">
        <f ca="1">+IF(AND(ISNUMBER(OFFSET('Sanitation Data'!$E$10,0,10*ROW('Sanitation Data'!E195))),'Data Summary'!CR201="Yes"),OFFSET('Sanitation Data'!$E$10,0,10*ROW('Sanitation Data'!E195)),NA())</f>
        <v>#N/A</v>
      </c>
      <c r="AD201" s="521" t="e">
        <f ca="1">+IF(AND(ISNUMBER(OFFSET('Sanitation Data'!$E$11,0,10*ROW('Sanitation Data'!E195))),'Data Summary'!CS201="Yes"),OFFSET('Sanitation Data'!$E$11,0,10*ROW('Sanitation Data'!E195)),NA())</f>
        <v>#N/A</v>
      </c>
      <c r="AE201" s="521" t="e">
        <f ca="1">+IF(AND(ISNUMBER(OFFSET('Sanitation Data'!$E$12,0,10*ROW('Sanitation Data'!E195))),'Data Summary'!CT201="Yes"),OFFSET('Sanitation Data'!$E$12,0,10*ROW('Sanitation Data'!E195)),NA())</f>
        <v>#N/A</v>
      </c>
      <c r="AF201" s="521" t="e">
        <f ca="1">+IF(AND(ISNUMBER(OFFSET('Sanitation Data'!$F$4,0,10*ROW('Sanitation Data'!F195))),'Data Summary'!CU201="Yes"),100-OFFSET('Sanitation Data'!$F$4,0,10*ROW('Sanitation Data'!F195)),NA())</f>
        <v>#N/A</v>
      </c>
      <c r="AG201" s="521" t="e">
        <f ca="1">+IF(AND(ISNUMBER(OFFSET('Sanitation Data'!$F$6,0,10*ROW('Sanitation Data'!F195))),'Data Summary'!CV201="Yes"),OFFSET('Sanitation Data'!$F$6,0,10*ROW('Sanitation Data'!F195)),NA())</f>
        <v>#N/A</v>
      </c>
      <c r="AH201" s="521" t="e">
        <f ca="1">+IF(AND(ISNUMBER(OFFSET('Sanitation Data'!$F$10,0,10*ROW('Sanitation Data'!F195))),'Data Summary'!CW201="Yes"),OFFSET('Sanitation Data'!$F$10,0,10*ROW('Sanitation Data'!F195)),NA())</f>
        <v>#N/A</v>
      </c>
      <c r="AI201" s="521" t="e">
        <f ca="1">+IF(AND(ISNUMBER(OFFSET('Sanitation Data'!$F$11,0,10*ROW('Sanitation Data'!F195))),'Data Summary'!CX201="Yes"),OFFSET('Sanitation Data'!$F$11,0,10*ROW('Sanitation Data'!F195)),NA())</f>
        <v>#N/A</v>
      </c>
      <c r="AJ201" s="521" t="e">
        <f ca="1">+IF(AND(ISNUMBER(OFFSET('Sanitation Data'!$F$12,0,10*ROW('Sanitation Data'!F195))),'Data Summary'!CY201="Yes"),OFFSET('Sanitation Data'!$F$12,0,10*ROW('Sanitation Data'!F195)),NA())</f>
        <v>#N/A</v>
      </c>
      <c r="AK201" s="521" t="e">
        <f ca="1">+IF(AND(ISNUMBER(OFFSET('Sanitation Data'!$G$4,0,10*ROW('Sanitation Data'!G195))),'Data Summary'!CZ201="Yes"),100-OFFSET('Sanitation Data'!$G$4,0,10*ROW('Sanitation Data'!G195)),NA())</f>
        <v>#N/A</v>
      </c>
      <c r="AL201" s="521" t="e">
        <f ca="1">+IF(AND(ISNUMBER(OFFSET('Sanitation Data'!$G$6,0,10*ROW('Sanitation Data'!G195))),'Data Summary'!DA201="Yes"),OFFSET('Sanitation Data'!$G$6,0,10*ROW('Sanitation Data'!G195)),NA())</f>
        <v>#N/A</v>
      </c>
      <c r="AM201" s="521" t="e">
        <f ca="1">+IF(AND(ISNUMBER(OFFSET('Sanitation Data'!$G$10,0,10*ROW('Sanitation Data'!G195))),'Data Summary'!DB201="Yes"),OFFSET('Sanitation Data'!$G$10,0,10*ROW('Sanitation Data'!G195)),NA())</f>
        <v>#N/A</v>
      </c>
      <c r="AN201" s="521" t="e">
        <f ca="1">+IF(AND(ISNUMBER(OFFSET('Sanitation Data'!$G$11,0,10*ROW('Sanitation Data'!G195))),'Data Summary'!DC201="Yes"),OFFSET('Sanitation Data'!$G$11,0,10*ROW('Sanitation Data'!G195)),NA())</f>
        <v>#N/A</v>
      </c>
      <c r="AO201" s="521" t="e">
        <f ca="1">+IF(AND(ISNUMBER(OFFSET('Sanitation Data'!$G$12,0,10*ROW('Sanitation Data'!G195))),'Data Summary'!DD201="Yes"),OFFSET('Sanitation Data'!$G$12,0,10*ROW('Sanitation Data'!G195)),NA())</f>
        <v>#N/A</v>
      </c>
      <c r="AP201" s="521" t="e">
        <f ca="1">+IF(AND(ISNUMBER(OFFSET('Sanitation Data'!$H$4,0,10*ROW('Sanitation Data'!H195))),'Data Summary'!DE201="Yes"),100-OFFSET('Sanitation Data'!$H$4,0,10*ROW('Sanitation Data'!H195)),NA())</f>
        <v>#N/A</v>
      </c>
      <c r="AQ201" s="521" t="e">
        <f ca="1">+IF(AND(ISNUMBER(OFFSET('Sanitation Data'!$H$6,0,10*ROW('Sanitation Data'!H195))),'Data Summary'!DF201="Yes"),OFFSET('Sanitation Data'!$H$6,0,10*ROW('Sanitation Data'!H195)),NA())</f>
        <v>#N/A</v>
      </c>
      <c r="AR201" s="521" t="e">
        <f ca="1">+IF(AND(ISNUMBER(OFFSET('Sanitation Data'!$H$10,0,10*ROW('Sanitation Data'!H195))),'Data Summary'!DG201="Yes"),OFFSET('Sanitation Data'!$H$10,0,10*ROW('Sanitation Data'!H195)),NA())</f>
        <v>#N/A</v>
      </c>
      <c r="AS201" s="521" t="e">
        <f ca="1">+IF(AND(ISNUMBER(OFFSET('Sanitation Data'!$H$11,0,10*ROW('Sanitation Data'!H195))),'Data Summary'!DH201="Yes"),OFFSET('Sanitation Data'!$H$11,0,10*ROW('Sanitation Data'!H195)),NA())</f>
        <v>#N/A</v>
      </c>
      <c r="AT201" s="521" t="e">
        <f ca="1">+IF(AND(ISNUMBER(OFFSET('Sanitation Data'!$H$12,0,10*ROW('Sanitation Data'!H195))),'Data Summary'!DI201="Yes"),OFFSET('Sanitation Data'!$H$12,0,10*ROW('Sanitation Data'!H195)),NA())</f>
        <v>#N/A</v>
      </c>
      <c r="AU201" s="521" t="e">
        <f ca="1">+IF(AND(ISNUMBER(OFFSET('Sanitation Data'!$I$4,0,10*ROW('Sanitation Data'!I195))),'Data Summary'!DJ201="Yes"),100-OFFSET('Sanitation Data'!$I$4,0,10*ROW('Sanitation Data'!I195)),NA())</f>
        <v>#N/A</v>
      </c>
      <c r="AV201" s="521" t="e">
        <f ca="1">+IF(AND(ISNUMBER(OFFSET('Sanitation Data'!$I$6,0,10*ROW('Sanitation Data'!I195))),'Data Summary'!DK201="Yes"),OFFSET('Sanitation Data'!$I$6,0,10*ROW('Sanitation Data'!I195)),NA())</f>
        <v>#N/A</v>
      </c>
      <c r="AW201" s="521" t="e">
        <f ca="1">+IF(AND(ISNUMBER(OFFSET('Sanitation Data'!$I$10,0,10*ROW('Sanitation Data'!I195))),'Data Summary'!DL201="Yes"),OFFSET('Sanitation Data'!$I$10,0,10*ROW('Sanitation Data'!I195)),NA())</f>
        <v>#N/A</v>
      </c>
      <c r="AX201" s="521" t="e">
        <f ca="1">+IF(AND(ISNUMBER(OFFSET('Sanitation Data'!$I$11,0,10*ROW('Sanitation Data'!I195))),'Data Summary'!DM201="Yes"),OFFSET('Sanitation Data'!$I$11,0,10*ROW('Sanitation Data'!I195)),NA())</f>
        <v>#N/A</v>
      </c>
      <c r="AY201" s="521" t="e">
        <f ca="1">+IF(AND(ISNUMBER(OFFSET('Sanitation Data'!$I$12,0,10*ROW('Sanitation Data'!I195))),'Data Summary'!DN201="Yes"),OFFSET('Sanitation Data'!$I$12,0,10*ROW('Sanitation Data'!I195)),NA())</f>
        <v>#N/A</v>
      </c>
      <c r="AZ201" s="522" t="e">
        <f ca="1">+IF(AND(ISNUMBER(OFFSET('Hygiene Data'!$D$5,0,10*ROW('Hygiene Data'!D195))),'Data Summary'!DO201="Yes"),OFFSET('Hygiene Data'!$D$5,0,10*ROW('Hygiene Data'!D195)),NA())</f>
        <v>#N/A</v>
      </c>
      <c r="BA201" s="522" t="e">
        <f ca="1">+IF(AND(ISNUMBER(OFFSET('Hygiene Data'!$D$7,0,10*ROW('Hygiene Data'!D195))),'Data Summary'!DP201="Yes"),OFFSET('Hygiene Data'!$D$7,0,10*ROW('Hygiene Data'!D195)),NA())</f>
        <v>#N/A</v>
      </c>
      <c r="BB201" s="522" t="e">
        <f ca="1">+IF(AND(ISNUMBER(OFFSET('Hygiene Data'!$D$9,0,10*ROW('Hygiene Data'!D195))),'Data Summary'!DQ201="Yes"),OFFSET('Hygiene Data'!$D$9,0,10*ROW('Hygiene Data'!D195)),NA())</f>
        <v>#N/A</v>
      </c>
      <c r="BC201" s="522" t="e">
        <f ca="1">+IF(AND(ISNUMBER(OFFSET('Hygiene Data'!$E$5,0,10*ROW('Hygiene Data'!E195))),'Data Summary'!DR201="Yes"),OFFSET('Hygiene Data'!$E$5,0,10*ROW('Hygiene Data'!E195)),NA())</f>
        <v>#N/A</v>
      </c>
      <c r="BD201" s="522" t="e">
        <f ca="1">+IF(AND(ISNUMBER(OFFSET('Hygiene Data'!$E$7,0,10*ROW('Hygiene Data'!E195))),'Data Summary'!DS201="Yes"),OFFSET('Hygiene Data'!$E$7,0,10*ROW('Hygiene Data'!E195)),NA())</f>
        <v>#N/A</v>
      </c>
      <c r="BE201" s="522" t="e">
        <f ca="1">+IF(AND(ISNUMBER(OFFSET('Hygiene Data'!$E$9,0,10*ROW('Hygiene Data'!E195))),'Data Summary'!DT201="Yes"),OFFSET('Hygiene Data'!$E$9,0,10*ROW('Hygiene Data'!E195)),NA())</f>
        <v>#N/A</v>
      </c>
      <c r="BF201" s="522" t="e">
        <f ca="1">+IF(AND(ISNUMBER(OFFSET('Hygiene Data'!$F$5,0,10*ROW('Hygiene Data'!F195))),'Data Summary'!DU201="Yes"),OFFSET('Hygiene Data'!$F$5,0,10*ROW('Hygiene Data'!F195)),NA())</f>
        <v>#N/A</v>
      </c>
      <c r="BG201" s="522" t="e">
        <f ca="1">+IF(AND(ISNUMBER(OFFSET('Hygiene Data'!$F$7,0,10*ROW('Hygiene Data'!F195))),'Data Summary'!DV201="Yes"),OFFSET('Hygiene Data'!$F$7,0,10*ROW('Hygiene Data'!F195)),NA())</f>
        <v>#N/A</v>
      </c>
      <c r="BH201" s="522" t="e">
        <f ca="1">+IF(AND(ISNUMBER(OFFSET('Hygiene Data'!$F$9,0,10*ROW('Hygiene Data'!F195))),'Data Summary'!DW201="Yes"),OFFSET('Hygiene Data'!$F$9,0,10*ROW('Hygiene Data'!F195)),NA())</f>
        <v>#N/A</v>
      </c>
      <c r="BI201" s="522" t="e">
        <f ca="1">+IF(AND(ISNUMBER(OFFSET('Hygiene Data'!$G$5,0,10*ROW('Hygiene Data'!G195))),'Data Summary'!DX201="Yes"),OFFSET('Hygiene Data'!$G$5,0,10*ROW('Hygiene Data'!G195)),NA())</f>
        <v>#N/A</v>
      </c>
      <c r="BJ201" s="522" t="e">
        <f ca="1">+IF(AND(ISNUMBER(OFFSET('Hygiene Data'!$G$7,0,10*ROW('Hygiene Data'!G195))),'Data Summary'!DY201="Yes"),OFFSET('Hygiene Data'!$G$7,0,10*ROW('Hygiene Data'!G195)),NA())</f>
        <v>#N/A</v>
      </c>
      <c r="BK201" s="522" t="e">
        <f ca="1">+IF(AND(ISNUMBER(OFFSET('Hygiene Data'!$G$9,0,10*ROW('Hygiene Data'!G195))),'Data Summary'!DZ201="Yes"),OFFSET('Hygiene Data'!$G$9,0,10*ROW('Hygiene Data'!G195)),NA())</f>
        <v>#N/A</v>
      </c>
      <c r="BL201" s="522" t="e">
        <f ca="1">+IF(AND(ISNUMBER(OFFSET('Hygiene Data'!$H$5,0,10*ROW('Hygiene Data'!H195))),'Data Summary'!EA201="Yes"),OFFSET('Hygiene Data'!$H$5,0,10*ROW('Hygiene Data'!H195)),NA())</f>
        <v>#N/A</v>
      </c>
      <c r="BM201" s="522" t="e">
        <f ca="1">+IF(AND(ISNUMBER(OFFSET('Hygiene Data'!$H$7,0,10*ROW('Hygiene Data'!H195))),'Data Summary'!EB201="Yes"),OFFSET('Hygiene Data'!$H$7,0,10*ROW('Hygiene Data'!H195)),NA())</f>
        <v>#N/A</v>
      </c>
      <c r="BN201" s="522" t="e">
        <f ca="1">+IF(AND(ISNUMBER(OFFSET('Hygiene Data'!$H$9,0,10*ROW('Hygiene Data'!H195))),'Data Summary'!EC201="Yes"),OFFSET('Hygiene Data'!$H$9,0,10*ROW('Hygiene Data'!H195)),NA())</f>
        <v>#N/A</v>
      </c>
      <c r="BO201" s="522" t="e">
        <f ca="1">+IF(AND(ISNUMBER(OFFSET('Hygiene Data'!$I$5,0,10*ROW('Hygiene Data'!I195))),'Data Summary'!ED201="Yes"),OFFSET('Hygiene Data'!$I$5,0,10*ROW('Hygiene Data'!I195)),NA())</f>
        <v>#N/A</v>
      </c>
      <c r="BP201" s="522" t="e">
        <f ca="1">+IF(AND(ISNUMBER(OFFSET('Hygiene Data'!$I$7,0,10*ROW('Hygiene Data'!I195))),'Data Summary'!EE201="Yes"),OFFSET('Hygiene Data'!$I$7,0,10*ROW('Hygiene Data'!I195)),NA())</f>
        <v>#N/A</v>
      </c>
      <c r="BQ201" s="522" t="e">
        <f ca="1">+IF(AND(ISNUMBER(OFFSET('Hygiene Data'!$I$9,0,10*ROW('Hygiene Data'!I195))),'Data Summary'!EF201="Yes"),OFFSET('Hygiene Data'!$I$9,0,10*ROW('Hygiene Data'!I195)),NA())</f>
        <v>#N/A</v>
      </c>
    </row>
    <row r="202" spans="1:69" x14ac:dyDescent="0.25">
      <c r="A202" s="518" t="e">
        <f ca="1">+RIGHT('Data Summary'!A202,LEN('Data Summary'!A202)-9)</f>
        <v>#VALUE!</v>
      </c>
      <c r="B202" s="492" t="str">
        <f ca="1">+IF(ISTEXT('Data Summary'!B202),'Data Summary'!B202,"")</f>
        <v/>
      </c>
      <c r="C202" s="519" t="e">
        <f ca="1">+VALUE('Data Summary'!C202)</f>
        <v>#VALUE!</v>
      </c>
      <c r="D202" s="520" t="e">
        <f ca="1">+IF(AND(ISNUMBER(OFFSET('Water Data'!$D$4,0,10*ROW('Water Data'!D196))),'Data Summary'!BS202="Yes"),100-OFFSET('Water Data'!$D$4,0,10*ROW('Water Data'!D196)),NA())</f>
        <v>#N/A</v>
      </c>
      <c r="E202" s="520" t="e">
        <f ca="1">+IF(AND(ISNUMBER(OFFSET('Water Data'!$D$6,0,10*ROW('Water Data'!D196))),'Data Summary'!BT202="Yes"),OFFSET('Water Data'!$D$6,0,10*ROW('Water Data'!D196)),NA())</f>
        <v>#N/A</v>
      </c>
      <c r="F202" s="520" t="e">
        <f ca="1">+IF(AND(ISNUMBER(OFFSET('Water Data'!$D$9,0,10*ROW('Water Data'!D196))),'Data Summary'!BU202="Yes"),OFFSET('Water Data'!$D$9,0,10*ROW('Water Data'!D196)),NA())</f>
        <v>#N/A</v>
      </c>
      <c r="G202" s="520" t="e">
        <f ca="1">+IF(AND(ISNUMBER(OFFSET('Water Data'!$E$4,0,10*ROW('Water Data'!E196))),'Data Summary'!BV202="Yes"),100-OFFSET('Water Data'!$E$4,0,10*ROW('Water Data'!E196)),NA())</f>
        <v>#N/A</v>
      </c>
      <c r="H202" s="520" t="e">
        <f ca="1">+IF(AND(ISNUMBER(OFFSET('Water Data'!$E$6,0,10*ROW('Water Data'!E196))),'Data Summary'!BW202="Yes"),OFFSET('Water Data'!$E$6,0,10*ROW('Water Data'!E196)),NA())</f>
        <v>#N/A</v>
      </c>
      <c r="I202" s="520" t="e">
        <f ca="1">+IF(AND(ISNUMBER(OFFSET('Water Data'!$E$9,0,10*ROW('Water Data'!E196))),'Data Summary'!BX202="Yes"),OFFSET('Water Data'!$E$9,0,10*ROW('Water Data'!E196)),NA())</f>
        <v>#N/A</v>
      </c>
      <c r="J202" s="520" t="e">
        <f ca="1">+IF(AND(ISNUMBER(OFFSET('Water Data'!$F$4,0,10*ROW('Water Data'!F196))),'Data Summary'!BY202="Yes"),100-OFFSET('Water Data'!$F$4,0,10*ROW('Water Data'!F196)),NA())</f>
        <v>#N/A</v>
      </c>
      <c r="K202" s="520" t="e">
        <f ca="1">+IF(AND(ISNUMBER(OFFSET('Water Data'!$F$6,0,10*ROW('Water Data'!F196))),'Data Summary'!BZ202="Yes"),OFFSET('Water Data'!$F$6,0,10*ROW('Water Data'!F196)),NA())</f>
        <v>#N/A</v>
      </c>
      <c r="L202" s="520" t="e">
        <f ca="1">+IF(AND(ISNUMBER(OFFSET('Water Data'!$F$9,0,10*ROW('Water Data'!F196))),'Data Summary'!CA202="Yes"),OFFSET('Water Data'!$F$9,0,10*ROW('Water Data'!F196)),NA())</f>
        <v>#N/A</v>
      </c>
      <c r="M202" s="520" t="e">
        <f ca="1">+IF(AND(ISNUMBER(OFFSET('Water Data'!$G$4,0,10*ROW('Water Data'!G196))),'Data Summary'!CB202="Yes"),100-OFFSET('Water Data'!$G$4,0,10*ROW('Water Data'!G196)),NA())</f>
        <v>#N/A</v>
      </c>
      <c r="N202" s="520" t="e">
        <f ca="1">+IF(AND(ISNUMBER(OFFSET('Water Data'!$G$6,0,10*ROW('Water Data'!G196))),'Data Summary'!CC202="Yes"),OFFSET('Water Data'!$G$6,0,10*ROW('Water Data'!G196)),NA())</f>
        <v>#N/A</v>
      </c>
      <c r="O202" s="520" t="e">
        <f ca="1">+IF(AND(ISNUMBER(OFFSET('Water Data'!$G$9,0,10*ROW('Water Data'!G196))),'Data Summary'!CD202="Yes"),OFFSET('Water Data'!$G$9,0,10*ROW('Water Data'!G196)),NA())</f>
        <v>#N/A</v>
      </c>
      <c r="P202" s="520" t="e">
        <f ca="1">+IF(AND(ISNUMBER(OFFSET('Water Data'!$H$4,0,10*ROW('Water Data'!H196))),'Data Summary'!CE202="Yes"),100-OFFSET('Water Data'!$H$4,0,10*ROW('Water Data'!H196)),NA())</f>
        <v>#N/A</v>
      </c>
      <c r="Q202" s="520" t="e">
        <f ca="1">+IF(AND(ISNUMBER(OFFSET('Water Data'!$H$6,0,10*ROW('Water Data'!H196))),'Data Summary'!CF202="Yes"),OFFSET('Water Data'!$H$6,0,10*ROW('Water Data'!H196)),NA())</f>
        <v>#N/A</v>
      </c>
      <c r="R202" s="520" t="e">
        <f ca="1">+IF(AND(ISNUMBER(OFFSET('Water Data'!$H$9,0,10*ROW('Water Data'!H196))),'Data Summary'!CG202="Yes"),OFFSET('Water Data'!$H$9,0,10*ROW('Water Data'!H196)),NA())</f>
        <v>#N/A</v>
      </c>
      <c r="S202" s="520" t="e">
        <f ca="1">+IF(AND(ISNUMBER(OFFSET('Water Data'!$I$4,0,10*ROW('Water Data'!I196))),'Data Summary'!CH202="Yes"),100-OFFSET('Water Data'!$I$4,0,10*ROW('Water Data'!I196)),NA())</f>
        <v>#N/A</v>
      </c>
      <c r="T202" s="520" t="e">
        <f ca="1">+IF(AND(ISNUMBER(OFFSET('Water Data'!$I$6,0,10*ROW('Water Data'!I196))),'Data Summary'!CI202="Yes"),OFFSET('Water Data'!$I$6,0,10*ROW('Water Data'!I196)),NA())</f>
        <v>#N/A</v>
      </c>
      <c r="U202" s="520" t="e">
        <f ca="1">+IF(AND(ISNUMBER(OFFSET('Water Data'!$I$9,0,10*ROW('Water Data'!I196))),'Data Summary'!CJ202="Yes"),OFFSET('Water Data'!$I$9,0,10*ROW('Water Data'!I196)),NA())</f>
        <v>#N/A</v>
      </c>
      <c r="V202" s="521" t="e">
        <f ca="1">+IF(AND(ISNUMBER(OFFSET('Sanitation Data'!$D$4,0,10*ROW('Sanitation Data'!D196))),'Data Summary'!CK202="Yes"),100-OFFSET('Sanitation Data'!$D$4,0,10*ROW('Sanitation Data'!D196)),NA())</f>
        <v>#N/A</v>
      </c>
      <c r="W202" s="521" t="e">
        <f ca="1">+IF(AND(ISNUMBER(OFFSET('Sanitation Data'!$D$6,0,10*ROW('Sanitation Data'!D196))),'Data Summary'!CL202="Yes"),OFFSET('Sanitation Data'!$D$6,0,10*ROW('Sanitation Data'!D196)),NA())</f>
        <v>#N/A</v>
      </c>
      <c r="X202" s="521" t="e">
        <f ca="1">+IF(AND(ISNUMBER(OFFSET('Sanitation Data'!$D$10,0,10*ROW('Sanitation Data'!D196))),'Data Summary'!CM202="Yes"),OFFSET('Sanitation Data'!$D$10,0,10*ROW('Sanitation Data'!D196)),NA())</f>
        <v>#N/A</v>
      </c>
      <c r="Y202" s="521" t="e">
        <f ca="1">+IF(AND(ISNUMBER(OFFSET('Sanitation Data'!$D$11,0,10*ROW('Sanitation Data'!D196))),'Data Summary'!CN202="Yes"),OFFSET('Sanitation Data'!$D$11,0,10*ROW('Sanitation Data'!D196)),NA())</f>
        <v>#N/A</v>
      </c>
      <c r="Z202" s="521" t="e">
        <f ca="1">+IF(AND(ISNUMBER(OFFSET('Sanitation Data'!$D$12,0,10*ROW('Sanitation Data'!D196))),'Data Summary'!CO202="Yes"),OFFSET('Sanitation Data'!$D$12,0,10*ROW('Sanitation Data'!D196)),NA())</f>
        <v>#N/A</v>
      </c>
      <c r="AA202" s="521" t="e">
        <f ca="1">+IF(AND(ISNUMBER(OFFSET('Sanitation Data'!$E$4,0,10*ROW('Sanitation Data'!E196))),'Data Summary'!CP202="Yes"),100-OFFSET('Sanitation Data'!$E$4,0,10*ROW('Sanitation Data'!E196)),NA())</f>
        <v>#N/A</v>
      </c>
      <c r="AB202" s="521" t="e">
        <f ca="1">+IF(AND(ISNUMBER(OFFSET('Sanitation Data'!$E$6,0,10*ROW('Sanitation Data'!E196))),'Data Summary'!CQ202="Yes"),OFFSET('Sanitation Data'!$E$6,0,10*ROW('Sanitation Data'!E196)),NA())</f>
        <v>#N/A</v>
      </c>
      <c r="AC202" s="521" t="e">
        <f ca="1">+IF(AND(ISNUMBER(OFFSET('Sanitation Data'!$E$10,0,10*ROW('Sanitation Data'!E196))),'Data Summary'!CR202="Yes"),OFFSET('Sanitation Data'!$E$10,0,10*ROW('Sanitation Data'!E196)),NA())</f>
        <v>#N/A</v>
      </c>
      <c r="AD202" s="521" t="e">
        <f ca="1">+IF(AND(ISNUMBER(OFFSET('Sanitation Data'!$E$11,0,10*ROW('Sanitation Data'!E196))),'Data Summary'!CS202="Yes"),OFFSET('Sanitation Data'!$E$11,0,10*ROW('Sanitation Data'!E196)),NA())</f>
        <v>#N/A</v>
      </c>
      <c r="AE202" s="521" t="e">
        <f ca="1">+IF(AND(ISNUMBER(OFFSET('Sanitation Data'!$E$12,0,10*ROW('Sanitation Data'!E196))),'Data Summary'!CT202="Yes"),OFFSET('Sanitation Data'!$E$12,0,10*ROW('Sanitation Data'!E196)),NA())</f>
        <v>#N/A</v>
      </c>
      <c r="AF202" s="521" t="e">
        <f ca="1">+IF(AND(ISNUMBER(OFFSET('Sanitation Data'!$F$4,0,10*ROW('Sanitation Data'!F196))),'Data Summary'!CU202="Yes"),100-OFFSET('Sanitation Data'!$F$4,0,10*ROW('Sanitation Data'!F196)),NA())</f>
        <v>#N/A</v>
      </c>
      <c r="AG202" s="521" t="e">
        <f ca="1">+IF(AND(ISNUMBER(OFFSET('Sanitation Data'!$F$6,0,10*ROW('Sanitation Data'!F196))),'Data Summary'!CV202="Yes"),OFFSET('Sanitation Data'!$F$6,0,10*ROW('Sanitation Data'!F196)),NA())</f>
        <v>#N/A</v>
      </c>
      <c r="AH202" s="521" t="e">
        <f ca="1">+IF(AND(ISNUMBER(OFFSET('Sanitation Data'!$F$10,0,10*ROW('Sanitation Data'!F196))),'Data Summary'!CW202="Yes"),OFFSET('Sanitation Data'!$F$10,0,10*ROW('Sanitation Data'!F196)),NA())</f>
        <v>#N/A</v>
      </c>
      <c r="AI202" s="521" t="e">
        <f ca="1">+IF(AND(ISNUMBER(OFFSET('Sanitation Data'!$F$11,0,10*ROW('Sanitation Data'!F196))),'Data Summary'!CX202="Yes"),OFFSET('Sanitation Data'!$F$11,0,10*ROW('Sanitation Data'!F196)),NA())</f>
        <v>#N/A</v>
      </c>
      <c r="AJ202" s="521" t="e">
        <f ca="1">+IF(AND(ISNUMBER(OFFSET('Sanitation Data'!$F$12,0,10*ROW('Sanitation Data'!F196))),'Data Summary'!CY202="Yes"),OFFSET('Sanitation Data'!$F$12,0,10*ROW('Sanitation Data'!F196)),NA())</f>
        <v>#N/A</v>
      </c>
      <c r="AK202" s="521" t="e">
        <f ca="1">+IF(AND(ISNUMBER(OFFSET('Sanitation Data'!$G$4,0,10*ROW('Sanitation Data'!G196))),'Data Summary'!CZ202="Yes"),100-OFFSET('Sanitation Data'!$G$4,0,10*ROW('Sanitation Data'!G196)),NA())</f>
        <v>#N/A</v>
      </c>
      <c r="AL202" s="521" t="e">
        <f ca="1">+IF(AND(ISNUMBER(OFFSET('Sanitation Data'!$G$6,0,10*ROW('Sanitation Data'!G196))),'Data Summary'!DA202="Yes"),OFFSET('Sanitation Data'!$G$6,0,10*ROW('Sanitation Data'!G196)),NA())</f>
        <v>#N/A</v>
      </c>
      <c r="AM202" s="521" t="e">
        <f ca="1">+IF(AND(ISNUMBER(OFFSET('Sanitation Data'!$G$10,0,10*ROW('Sanitation Data'!G196))),'Data Summary'!DB202="Yes"),OFFSET('Sanitation Data'!$G$10,0,10*ROW('Sanitation Data'!G196)),NA())</f>
        <v>#N/A</v>
      </c>
      <c r="AN202" s="521" t="e">
        <f ca="1">+IF(AND(ISNUMBER(OFFSET('Sanitation Data'!$G$11,0,10*ROW('Sanitation Data'!G196))),'Data Summary'!DC202="Yes"),OFFSET('Sanitation Data'!$G$11,0,10*ROW('Sanitation Data'!G196)),NA())</f>
        <v>#N/A</v>
      </c>
      <c r="AO202" s="521" t="e">
        <f ca="1">+IF(AND(ISNUMBER(OFFSET('Sanitation Data'!$G$12,0,10*ROW('Sanitation Data'!G196))),'Data Summary'!DD202="Yes"),OFFSET('Sanitation Data'!$G$12,0,10*ROW('Sanitation Data'!G196)),NA())</f>
        <v>#N/A</v>
      </c>
      <c r="AP202" s="521" t="e">
        <f ca="1">+IF(AND(ISNUMBER(OFFSET('Sanitation Data'!$H$4,0,10*ROW('Sanitation Data'!H196))),'Data Summary'!DE202="Yes"),100-OFFSET('Sanitation Data'!$H$4,0,10*ROW('Sanitation Data'!H196)),NA())</f>
        <v>#N/A</v>
      </c>
      <c r="AQ202" s="521" t="e">
        <f ca="1">+IF(AND(ISNUMBER(OFFSET('Sanitation Data'!$H$6,0,10*ROW('Sanitation Data'!H196))),'Data Summary'!DF202="Yes"),OFFSET('Sanitation Data'!$H$6,0,10*ROW('Sanitation Data'!H196)),NA())</f>
        <v>#N/A</v>
      </c>
      <c r="AR202" s="521" t="e">
        <f ca="1">+IF(AND(ISNUMBER(OFFSET('Sanitation Data'!$H$10,0,10*ROW('Sanitation Data'!H196))),'Data Summary'!DG202="Yes"),OFFSET('Sanitation Data'!$H$10,0,10*ROW('Sanitation Data'!H196)),NA())</f>
        <v>#N/A</v>
      </c>
      <c r="AS202" s="521" t="e">
        <f ca="1">+IF(AND(ISNUMBER(OFFSET('Sanitation Data'!$H$11,0,10*ROW('Sanitation Data'!H196))),'Data Summary'!DH202="Yes"),OFFSET('Sanitation Data'!$H$11,0,10*ROW('Sanitation Data'!H196)),NA())</f>
        <v>#N/A</v>
      </c>
      <c r="AT202" s="521" t="e">
        <f ca="1">+IF(AND(ISNUMBER(OFFSET('Sanitation Data'!$H$12,0,10*ROW('Sanitation Data'!H196))),'Data Summary'!DI202="Yes"),OFFSET('Sanitation Data'!$H$12,0,10*ROW('Sanitation Data'!H196)),NA())</f>
        <v>#N/A</v>
      </c>
      <c r="AU202" s="521" t="e">
        <f ca="1">+IF(AND(ISNUMBER(OFFSET('Sanitation Data'!$I$4,0,10*ROW('Sanitation Data'!I196))),'Data Summary'!DJ202="Yes"),100-OFFSET('Sanitation Data'!$I$4,0,10*ROW('Sanitation Data'!I196)),NA())</f>
        <v>#N/A</v>
      </c>
      <c r="AV202" s="521" t="e">
        <f ca="1">+IF(AND(ISNUMBER(OFFSET('Sanitation Data'!$I$6,0,10*ROW('Sanitation Data'!I196))),'Data Summary'!DK202="Yes"),OFFSET('Sanitation Data'!$I$6,0,10*ROW('Sanitation Data'!I196)),NA())</f>
        <v>#N/A</v>
      </c>
      <c r="AW202" s="521" t="e">
        <f ca="1">+IF(AND(ISNUMBER(OFFSET('Sanitation Data'!$I$10,0,10*ROW('Sanitation Data'!I196))),'Data Summary'!DL202="Yes"),OFFSET('Sanitation Data'!$I$10,0,10*ROW('Sanitation Data'!I196)),NA())</f>
        <v>#N/A</v>
      </c>
      <c r="AX202" s="521" t="e">
        <f ca="1">+IF(AND(ISNUMBER(OFFSET('Sanitation Data'!$I$11,0,10*ROW('Sanitation Data'!I196))),'Data Summary'!DM202="Yes"),OFFSET('Sanitation Data'!$I$11,0,10*ROW('Sanitation Data'!I196)),NA())</f>
        <v>#N/A</v>
      </c>
      <c r="AY202" s="521" t="e">
        <f ca="1">+IF(AND(ISNUMBER(OFFSET('Sanitation Data'!$I$12,0,10*ROW('Sanitation Data'!I196))),'Data Summary'!DN202="Yes"),OFFSET('Sanitation Data'!$I$12,0,10*ROW('Sanitation Data'!I196)),NA())</f>
        <v>#N/A</v>
      </c>
      <c r="AZ202" s="522" t="e">
        <f ca="1">+IF(AND(ISNUMBER(OFFSET('Hygiene Data'!$D$5,0,10*ROW('Hygiene Data'!D196))),'Data Summary'!DO202="Yes"),OFFSET('Hygiene Data'!$D$5,0,10*ROW('Hygiene Data'!D196)),NA())</f>
        <v>#N/A</v>
      </c>
      <c r="BA202" s="522" t="e">
        <f ca="1">+IF(AND(ISNUMBER(OFFSET('Hygiene Data'!$D$7,0,10*ROW('Hygiene Data'!D196))),'Data Summary'!DP202="Yes"),OFFSET('Hygiene Data'!$D$7,0,10*ROW('Hygiene Data'!D196)),NA())</f>
        <v>#N/A</v>
      </c>
      <c r="BB202" s="522" t="e">
        <f ca="1">+IF(AND(ISNUMBER(OFFSET('Hygiene Data'!$D$9,0,10*ROW('Hygiene Data'!D196))),'Data Summary'!DQ202="Yes"),OFFSET('Hygiene Data'!$D$9,0,10*ROW('Hygiene Data'!D196)),NA())</f>
        <v>#N/A</v>
      </c>
      <c r="BC202" s="522" t="e">
        <f ca="1">+IF(AND(ISNUMBER(OFFSET('Hygiene Data'!$E$5,0,10*ROW('Hygiene Data'!E196))),'Data Summary'!DR202="Yes"),OFFSET('Hygiene Data'!$E$5,0,10*ROW('Hygiene Data'!E196)),NA())</f>
        <v>#N/A</v>
      </c>
      <c r="BD202" s="522" t="e">
        <f ca="1">+IF(AND(ISNUMBER(OFFSET('Hygiene Data'!$E$7,0,10*ROW('Hygiene Data'!E196))),'Data Summary'!DS202="Yes"),OFFSET('Hygiene Data'!$E$7,0,10*ROW('Hygiene Data'!E196)),NA())</f>
        <v>#N/A</v>
      </c>
      <c r="BE202" s="522" t="e">
        <f ca="1">+IF(AND(ISNUMBER(OFFSET('Hygiene Data'!$E$9,0,10*ROW('Hygiene Data'!E196))),'Data Summary'!DT202="Yes"),OFFSET('Hygiene Data'!$E$9,0,10*ROW('Hygiene Data'!E196)),NA())</f>
        <v>#N/A</v>
      </c>
      <c r="BF202" s="522" t="e">
        <f ca="1">+IF(AND(ISNUMBER(OFFSET('Hygiene Data'!$F$5,0,10*ROW('Hygiene Data'!F196))),'Data Summary'!DU202="Yes"),OFFSET('Hygiene Data'!$F$5,0,10*ROW('Hygiene Data'!F196)),NA())</f>
        <v>#N/A</v>
      </c>
      <c r="BG202" s="522" t="e">
        <f ca="1">+IF(AND(ISNUMBER(OFFSET('Hygiene Data'!$F$7,0,10*ROW('Hygiene Data'!F196))),'Data Summary'!DV202="Yes"),OFFSET('Hygiene Data'!$F$7,0,10*ROW('Hygiene Data'!F196)),NA())</f>
        <v>#N/A</v>
      </c>
      <c r="BH202" s="522" t="e">
        <f ca="1">+IF(AND(ISNUMBER(OFFSET('Hygiene Data'!$F$9,0,10*ROW('Hygiene Data'!F196))),'Data Summary'!DW202="Yes"),OFFSET('Hygiene Data'!$F$9,0,10*ROW('Hygiene Data'!F196)),NA())</f>
        <v>#N/A</v>
      </c>
      <c r="BI202" s="522" t="e">
        <f ca="1">+IF(AND(ISNUMBER(OFFSET('Hygiene Data'!$G$5,0,10*ROW('Hygiene Data'!G196))),'Data Summary'!DX202="Yes"),OFFSET('Hygiene Data'!$G$5,0,10*ROW('Hygiene Data'!G196)),NA())</f>
        <v>#N/A</v>
      </c>
      <c r="BJ202" s="522" t="e">
        <f ca="1">+IF(AND(ISNUMBER(OFFSET('Hygiene Data'!$G$7,0,10*ROW('Hygiene Data'!G196))),'Data Summary'!DY202="Yes"),OFFSET('Hygiene Data'!$G$7,0,10*ROW('Hygiene Data'!G196)),NA())</f>
        <v>#N/A</v>
      </c>
      <c r="BK202" s="522" t="e">
        <f ca="1">+IF(AND(ISNUMBER(OFFSET('Hygiene Data'!$G$9,0,10*ROW('Hygiene Data'!G196))),'Data Summary'!DZ202="Yes"),OFFSET('Hygiene Data'!$G$9,0,10*ROW('Hygiene Data'!G196)),NA())</f>
        <v>#N/A</v>
      </c>
      <c r="BL202" s="522" t="e">
        <f ca="1">+IF(AND(ISNUMBER(OFFSET('Hygiene Data'!$H$5,0,10*ROW('Hygiene Data'!H196))),'Data Summary'!EA202="Yes"),OFFSET('Hygiene Data'!$H$5,0,10*ROW('Hygiene Data'!H196)),NA())</f>
        <v>#N/A</v>
      </c>
      <c r="BM202" s="522" t="e">
        <f ca="1">+IF(AND(ISNUMBER(OFFSET('Hygiene Data'!$H$7,0,10*ROW('Hygiene Data'!H196))),'Data Summary'!EB202="Yes"),OFFSET('Hygiene Data'!$H$7,0,10*ROW('Hygiene Data'!H196)),NA())</f>
        <v>#N/A</v>
      </c>
      <c r="BN202" s="522" t="e">
        <f ca="1">+IF(AND(ISNUMBER(OFFSET('Hygiene Data'!$H$9,0,10*ROW('Hygiene Data'!H196))),'Data Summary'!EC202="Yes"),OFFSET('Hygiene Data'!$H$9,0,10*ROW('Hygiene Data'!H196)),NA())</f>
        <v>#N/A</v>
      </c>
      <c r="BO202" s="522" t="e">
        <f ca="1">+IF(AND(ISNUMBER(OFFSET('Hygiene Data'!$I$5,0,10*ROW('Hygiene Data'!I196))),'Data Summary'!ED202="Yes"),OFFSET('Hygiene Data'!$I$5,0,10*ROW('Hygiene Data'!I196)),NA())</f>
        <v>#N/A</v>
      </c>
      <c r="BP202" s="522" t="e">
        <f ca="1">+IF(AND(ISNUMBER(OFFSET('Hygiene Data'!$I$7,0,10*ROW('Hygiene Data'!I196))),'Data Summary'!EE202="Yes"),OFFSET('Hygiene Data'!$I$7,0,10*ROW('Hygiene Data'!I196)),NA())</f>
        <v>#N/A</v>
      </c>
      <c r="BQ202" s="522" t="e">
        <f ca="1">+IF(AND(ISNUMBER(OFFSET('Hygiene Data'!$I$9,0,10*ROW('Hygiene Data'!I196))),'Data Summary'!EF202="Yes"),OFFSET('Hygiene Data'!$I$9,0,10*ROW('Hygiene Data'!I196)),NA())</f>
        <v>#N/A</v>
      </c>
    </row>
    <row r="203" spans="1:69" x14ac:dyDescent="0.25">
      <c r="A203" s="518" t="e">
        <f ca="1">+RIGHT('Data Summary'!A203,LEN('Data Summary'!A203)-9)</f>
        <v>#VALUE!</v>
      </c>
      <c r="B203" s="492" t="str">
        <f ca="1">+IF(ISTEXT('Data Summary'!B203),'Data Summary'!B203,"")</f>
        <v/>
      </c>
      <c r="C203" s="519" t="e">
        <f ca="1">+VALUE('Data Summary'!C203)</f>
        <v>#VALUE!</v>
      </c>
      <c r="D203" s="520" t="e">
        <f ca="1">+IF(AND(ISNUMBER(OFFSET('Water Data'!$D$4,0,10*ROW('Water Data'!D197))),'Data Summary'!BS203="Yes"),100-OFFSET('Water Data'!$D$4,0,10*ROW('Water Data'!D197)),NA())</f>
        <v>#N/A</v>
      </c>
      <c r="E203" s="520" t="e">
        <f ca="1">+IF(AND(ISNUMBER(OFFSET('Water Data'!$D$6,0,10*ROW('Water Data'!D197))),'Data Summary'!BT203="Yes"),OFFSET('Water Data'!$D$6,0,10*ROW('Water Data'!D197)),NA())</f>
        <v>#N/A</v>
      </c>
      <c r="F203" s="520" t="e">
        <f ca="1">+IF(AND(ISNUMBER(OFFSET('Water Data'!$D$9,0,10*ROW('Water Data'!D197))),'Data Summary'!BU203="Yes"),OFFSET('Water Data'!$D$9,0,10*ROW('Water Data'!D197)),NA())</f>
        <v>#N/A</v>
      </c>
      <c r="G203" s="520" t="e">
        <f ca="1">+IF(AND(ISNUMBER(OFFSET('Water Data'!$E$4,0,10*ROW('Water Data'!E197))),'Data Summary'!BV203="Yes"),100-OFFSET('Water Data'!$E$4,0,10*ROW('Water Data'!E197)),NA())</f>
        <v>#N/A</v>
      </c>
      <c r="H203" s="520" t="e">
        <f ca="1">+IF(AND(ISNUMBER(OFFSET('Water Data'!$E$6,0,10*ROW('Water Data'!E197))),'Data Summary'!BW203="Yes"),OFFSET('Water Data'!$E$6,0,10*ROW('Water Data'!E197)),NA())</f>
        <v>#N/A</v>
      </c>
      <c r="I203" s="520" t="e">
        <f ca="1">+IF(AND(ISNUMBER(OFFSET('Water Data'!$E$9,0,10*ROW('Water Data'!E197))),'Data Summary'!BX203="Yes"),OFFSET('Water Data'!$E$9,0,10*ROW('Water Data'!E197)),NA())</f>
        <v>#N/A</v>
      </c>
      <c r="J203" s="520" t="e">
        <f ca="1">+IF(AND(ISNUMBER(OFFSET('Water Data'!$F$4,0,10*ROW('Water Data'!F197))),'Data Summary'!BY203="Yes"),100-OFFSET('Water Data'!$F$4,0,10*ROW('Water Data'!F197)),NA())</f>
        <v>#N/A</v>
      </c>
      <c r="K203" s="520" t="e">
        <f ca="1">+IF(AND(ISNUMBER(OFFSET('Water Data'!$F$6,0,10*ROW('Water Data'!F197))),'Data Summary'!BZ203="Yes"),OFFSET('Water Data'!$F$6,0,10*ROW('Water Data'!F197)),NA())</f>
        <v>#N/A</v>
      </c>
      <c r="L203" s="520" t="e">
        <f ca="1">+IF(AND(ISNUMBER(OFFSET('Water Data'!$F$9,0,10*ROW('Water Data'!F197))),'Data Summary'!CA203="Yes"),OFFSET('Water Data'!$F$9,0,10*ROW('Water Data'!F197)),NA())</f>
        <v>#N/A</v>
      </c>
      <c r="M203" s="520" t="e">
        <f ca="1">+IF(AND(ISNUMBER(OFFSET('Water Data'!$G$4,0,10*ROW('Water Data'!G197))),'Data Summary'!CB203="Yes"),100-OFFSET('Water Data'!$G$4,0,10*ROW('Water Data'!G197)),NA())</f>
        <v>#N/A</v>
      </c>
      <c r="N203" s="520" t="e">
        <f ca="1">+IF(AND(ISNUMBER(OFFSET('Water Data'!$G$6,0,10*ROW('Water Data'!G197))),'Data Summary'!CC203="Yes"),OFFSET('Water Data'!$G$6,0,10*ROW('Water Data'!G197)),NA())</f>
        <v>#N/A</v>
      </c>
      <c r="O203" s="520" t="e">
        <f ca="1">+IF(AND(ISNUMBER(OFFSET('Water Data'!$G$9,0,10*ROW('Water Data'!G197))),'Data Summary'!CD203="Yes"),OFFSET('Water Data'!$G$9,0,10*ROW('Water Data'!G197)),NA())</f>
        <v>#N/A</v>
      </c>
      <c r="P203" s="520" t="e">
        <f ca="1">+IF(AND(ISNUMBER(OFFSET('Water Data'!$H$4,0,10*ROW('Water Data'!H197))),'Data Summary'!CE203="Yes"),100-OFFSET('Water Data'!$H$4,0,10*ROW('Water Data'!H197)),NA())</f>
        <v>#N/A</v>
      </c>
      <c r="Q203" s="520" t="e">
        <f ca="1">+IF(AND(ISNUMBER(OFFSET('Water Data'!$H$6,0,10*ROW('Water Data'!H197))),'Data Summary'!CF203="Yes"),OFFSET('Water Data'!$H$6,0,10*ROW('Water Data'!H197)),NA())</f>
        <v>#N/A</v>
      </c>
      <c r="R203" s="520" t="e">
        <f ca="1">+IF(AND(ISNUMBER(OFFSET('Water Data'!$H$9,0,10*ROW('Water Data'!H197))),'Data Summary'!CG203="Yes"),OFFSET('Water Data'!$H$9,0,10*ROW('Water Data'!H197)),NA())</f>
        <v>#N/A</v>
      </c>
      <c r="S203" s="520" t="e">
        <f ca="1">+IF(AND(ISNUMBER(OFFSET('Water Data'!$I$4,0,10*ROW('Water Data'!I197))),'Data Summary'!CH203="Yes"),100-OFFSET('Water Data'!$I$4,0,10*ROW('Water Data'!I197)),NA())</f>
        <v>#N/A</v>
      </c>
      <c r="T203" s="520" t="e">
        <f ca="1">+IF(AND(ISNUMBER(OFFSET('Water Data'!$I$6,0,10*ROW('Water Data'!I197))),'Data Summary'!CI203="Yes"),OFFSET('Water Data'!$I$6,0,10*ROW('Water Data'!I197)),NA())</f>
        <v>#N/A</v>
      </c>
      <c r="U203" s="520" t="e">
        <f ca="1">+IF(AND(ISNUMBER(OFFSET('Water Data'!$I$9,0,10*ROW('Water Data'!I197))),'Data Summary'!CJ203="Yes"),OFFSET('Water Data'!$I$9,0,10*ROW('Water Data'!I197)),NA())</f>
        <v>#N/A</v>
      </c>
      <c r="V203" s="521" t="e">
        <f ca="1">+IF(AND(ISNUMBER(OFFSET('Sanitation Data'!$D$4,0,10*ROW('Sanitation Data'!D197))),'Data Summary'!CK203="Yes"),100-OFFSET('Sanitation Data'!$D$4,0,10*ROW('Sanitation Data'!D197)),NA())</f>
        <v>#N/A</v>
      </c>
      <c r="W203" s="521" t="e">
        <f ca="1">+IF(AND(ISNUMBER(OFFSET('Sanitation Data'!$D$6,0,10*ROW('Sanitation Data'!D197))),'Data Summary'!CL203="Yes"),OFFSET('Sanitation Data'!$D$6,0,10*ROW('Sanitation Data'!D197)),NA())</f>
        <v>#N/A</v>
      </c>
      <c r="X203" s="521" t="e">
        <f ca="1">+IF(AND(ISNUMBER(OFFSET('Sanitation Data'!$D$10,0,10*ROW('Sanitation Data'!D197))),'Data Summary'!CM203="Yes"),OFFSET('Sanitation Data'!$D$10,0,10*ROW('Sanitation Data'!D197)),NA())</f>
        <v>#N/A</v>
      </c>
      <c r="Y203" s="521" t="e">
        <f ca="1">+IF(AND(ISNUMBER(OFFSET('Sanitation Data'!$D$11,0,10*ROW('Sanitation Data'!D197))),'Data Summary'!CN203="Yes"),OFFSET('Sanitation Data'!$D$11,0,10*ROW('Sanitation Data'!D197)),NA())</f>
        <v>#N/A</v>
      </c>
      <c r="Z203" s="521" t="e">
        <f ca="1">+IF(AND(ISNUMBER(OFFSET('Sanitation Data'!$D$12,0,10*ROW('Sanitation Data'!D197))),'Data Summary'!CO203="Yes"),OFFSET('Sanitation Data'!$D$12,0,10*ROW('Sanitation Data'!D197)),NA())</f>
        <v>#N/A</v>
      </c>
      <c r="AA203" s="521" t="e">
        <f ca="1">+IF(AND(ISNUMBER(OFFSET('Sanitation Data'!$E$4,0,10*ROW('Sanitation Data'!E197))),'Data Summary'!CP203="Yes"),100-OFFSET('Sanitation Data'!$E$4,0,10*ROW('Sanitation Data'!E197)),NA())</f>
        <v>#N/A</v>
      </c>
      <c r="AB203" s="521" t="e">
        <f ca="1">+IF(AND(ISNUMBER(OFFSET('Sanitation Data'!$E$6,0,10*ROW('Sanitation Data'!E197))),'Data Summary'!CQ203="Yes"),OFFSET('Sanitation Data'!$E$6,0,10*ROW('Sanitation Data'!E197)),NA())</f>
        <v>#N/A</v>
      </c>
      <c r="AC203" s="521" t="e">
        <f ca="1">+IF(AND(ISNUMBER(OFFSET('Sanitation Data'!$E$10,0,10*ROW('Sanitation Data'!E197))),'Data Summary'!CR203="Yes"),OFFSET('Sanitation Data'!$E$10,0,10*ROW('Sanitation Data'!E197)),NA())</f>
        <v>#N/A</v>
      </c>
      <c r="AD203" s="521" t="e">
        <f ca="1">+IF(AND(ISNUMBER(OFFSET('Sanitation Data'!$E$11,0,10*ROW('Sanitation Data'!E197))),'Data Summary'!CS203="Yes"),OFFSET('Sanitation Data'!$E$11,0,10*ROW('Sanitation Data'!E197)),NA())</f>
        <v>#N/A</v>
      </c>
      <c r="AE203" s="521" t="e">
        <f ca="1">+IF(AND(ISNUMBER(OFFSET('Sanitation Data'!$E$12,0,10*ROW('Sanitation Data'!E197))),'Data Summary'!CT203="Yes"),OFFSET('Sanitation Data'!$E$12,0,10*ROW('Sanitation Data'!E197)),NA())</f>
        <v>#N/A</v>
      </c>
      <c r="AF203" s="521" t="e">
        <f ca="1">+IF(AND(ISNUMBER(OFFSET('Sanitation Data'!$F$4,0,10*ROW('Sanitation Data'!F197))),'Data Summary'!CU203="Yes"),100-OFFSET('Sanitation Data'!$F$4,0,10*ROW('Sanitation Data'!F197)),NA())</f>
        <v>#N/A</v>
      </c>
      <c r="AG203" s="521" t="e">
        <f ca="1">+IF(AND(ISNUMBER(OFFSET('Sanitation Data'!$F$6,0,10*ROW('Sanitation Data'!F197))),'Data Summary'!CV203="Yes"),OFFSET('Sanitation Data'!$F$6,0,10*ROW('Sanitation Data'!F197)),NA())</f>
        <v>#N/A</v>
      </c>
      <c r="AH203" s="521" t="e">
        <f ca="1">+IF(AND(ISNUMBER(OFFSET('Sanitation Data'!$F$10,0,10*ROW('Sanitation Data'!F197))),'Data Summary'!CW203="Yes"),OFFSET('Sanitation Data'!$F$10,0,10*ROW('Sanitation Data'!F197)),NA())</f>
        <v>#N/A</v>
      </c>
      <c r="AI203" s="521" t="e">
        <f ca="1">+IF(AND(ISNUMBER(OFFSET('Sanitation Data'!$F$11,0,10*ROW('Sanitation Data'!F197))),'Data Summary'!CX203="Yes"),OFFSET('Sanitation Data'!$F$11,0,10*ROW('Sanitation Data'!F197)),NA())</f>
        <v>#N/A</v>
      </c>
      <c r="AJ203" s="521" t="e">
        <f ca="1">+IF(AND(ISNUMBER(OFFSET('Sanitation Data'!$F$12,0,10*ROW('Sanitation Data'!F197))),'Data Summary'!CY203="Yes"),OFFSET('Sanitation Data'!$F$12,0,10*ROW('Sanitation Data'!F197)),NA())</f>
        <v>#N/A</v>
      </c>
      <c r="AK203" s="521" t="e">
        <f ca="1">+IF(AND(ISNUMBER(OFFSET('Sanitation Data'!$G$4,0,10*ROW('Sanitation Data'!G197))),'Data Summary'!CZ203="Yes"),100-OFFSET('Sanitation Data'!$G$4,0,10*ROW('Sanitation Data'!G197)),NA())</f>
        <v>#N/A</v>
      </c>
      <c r="AL203" s="521" t="e">
        <f ca="1">+IF(AND(ISNUMBER(OFFSET('Sanitation Data'!$G$6,0,10*ROW('Sanitation Data'!G197))),'Data Summary'!DA203="Yes"),OFFSET('Sanitation Data'!$G$6,0,10*ROW('Sanitation Data'!G197)),NA())</f>
        <v>#N/A</v>
      </c>
      <c r="AM203" s="521" t="e">
        <f ca="1">+IF(AND(ISNUMBER(OFFSET('Sanitation Data'!$G$10,0,10*ROW('Sanitation Data'!G197))),'Data Summary'!DB203="Yes"),OFFSET('Sanitation Data'!$G$10,0,10*ROW('Sanitation Data'!G197)),NA())</f>
        <v>#N/A</v>
      </c>
      <c r="AN203" s="521" t="e">
        <f ca="1">+IF(AND(ISNUMBER(OFFSET('Sanitation Data'!$G$11,0,10*ROW('Sanitation Data'!G197))),'Data Summary'!DC203="Yes"),OFFSET('Sanitation Data'!$G$11,0,10*ROW('Sanitation Data'!G197)),NA())</f>
        <v>#N/A</v>
      </c>
      <c r="AO203" s="521" t="e">
        <f ca="1">+IF(AND(ISNUMBER(OFFSET('Sanitation Data'!$G$12,0,10*ROW('Sanitation Data'!G197))),'Data Summary'!DD203="Yes"),OFFSET('Sanitation Data'!$G$12,0,10*ROW('Sanitation Data'!G197)),NA())</f>
        <v>#N/A</v>
      </c>
      <c r="AP203" s="521" t="e">
        <f ca="1">+IF(AND(ISNUMBER(OFFSET('Sanitation Data'!$H$4,0,10*ROW('Sanitation Data'!H197))),'Data Summary'!DE203="Yes"),100-OFFSET('Sanitation Data'!$H$4,0,10*ROW('Sanitation Data'!H197)),NA())</f>
        <v>#N/A</v>
      </c>
      <c r="AQ203" s="521" t="e">
        <f ca="1">+IF(AND(ISNUMBER(OFFSET('Sanitation Data'!$H$6,0,10*ROW('Sanitation Data'!H197))),'Data Summary'!DF203="Yes"),OFFSET('Sanitation Data'!$H$6,0,10*ROW('Sanitation Data'!H197)),NA())</f>
        <v>#N/A</v>
      </c>
      <c r="AR203" s="521" t="e">
        <f ca="1">+IF(AND(ISNUMBER(OFFSET('Sanitation Data'!$H$10,0,10*ROW('Sanitation Data'!H197))),'Data Summary'!DG203="Yes"),OFFSET('Sanitation Data'!$H$10,0,10*ROW('Sanitation Data'!H197)),NA())</f>
        <v>#N/A</v>
      </c>
      <c r="AS203" s="521" t="e">
        <f ca="1">+IF(AND(ISNUMBER(OFFSET('Sanitation Data'!$H$11,0,10*ROW('Sanitation Data'!H197))),'Data Summary'!DH203="Yes"),OFFSET('Sanitation Data'!$H$11,0,10*ROW('Sanitation Data'!H197)),NA())</f>
        <v>#N/A</v>
      </c>
      <c r="AT203" s="521" t="e">
        <f ca="1">+IF(AND(ISNUMBER(OFFSET('Sanitation Data'!$H$12,0,10*ROW('Sanitation Data'!H197))),'Data Summary'!DI203="Yes"),OFFSET('Sanitation Data'!$H$12,0,10*ROW('Sanitation Data'!H197)),NA())</f>
        <v>#N/A</v>
      </c>
      <c r="AU203" s="521" t="e">
        <f ca="1">+IF(AND(ISNUMBER(OFFSET('Sanitation Data'!$I$4,0,10*ROW('Sanitation Data'!I197))),'Data Summary'!DJ203="Yes"),100-OFFSET('Sanitation Data'!$I$4,0,10*ROW('Sanitation Data'!I197)),NA())</f>
        <v>#N/A</v>
      </c>
      <c r="AV203" s="521" t="e">
        <f ca="1">+IF(AND(ISNUMBER(OFFSET('Sanitation Data'!$I$6,0,10*ROW('Sanitation Data'!I197))),'Data Summary'!DK203="Yes"),OFFSET('Sanitation Data'!$I$6,0,10*ROW('Sanitation Data'!I197)),NA())</f>
        <v>#N/A</v>
      </c>
      <c r="AW203" s="521" t="e">
        <f ca="1">+IF(AND(ISNUMBER(OFFSET('Sanitation Data'!$I$10,0,10*ROW('Sanitation Data'!I197))),'Data Summary'!DL203="Yes"),OFFSET('Sanitation Data'!$I$10,0,10*ROW('Sanitation Data'!I197)),NA())</f>
        <v>#N/A</v>
      </c>
      <c r="AX203" s="521" t="e">
        <f ca="1">+IF(AND(ISNUMBER(OFFSET('Sanitation Data'!$I$11,0,10*ROW('Sanitation Data'!I197))),'Data Summary'!DM203="Yes"),OFFSET('Sanitation Data'!$I$11,0,10*ROW('Sanitation Data'!I197)),NA())</f>
        <v>#N/A</v>
      </c>
      <c r="AY203" s="521" t="e">
        <f ca="1">+IF(AND(ISNUMBER(OFFSET('Sanitation Data'!$I$12,0,10*ROW('Sanitation Data'!I197))),'Data Summary'!DN203="Yes"),OFFSET('Sanitation Data'!$I$12,0,10*ROW('Sanitation Data'!I197)),NA())</f>
        <v>#N/A</v>
      </c>
      <c r="AZ203" s="522" t="e">
        <f ca="1">+IF(AND(ISNUMBER(OFFSET('Hygiene Data'!$D$5,0,10*ROW('Hygiene Data'!D197))),'Data Summary'!DO203="Yes"),OFFSET('Hygiene Data'!$D$5,0,10*ROW('Hygiene Data'!D197)),NA())</f>
        <v>#N/A</v>
      </c>
      <c r="BA203" s="522" t="e">
        <f ca="1">+IF(AND(ISNUMBER(OFFSET('Hygiene Data'!$D$7,0,10*ROW('Hygiene Data'!D197))),'Data Summary'!DP203="Yes"),OFFSET('Hygiene Data'!$D$7,0,10*ROW('Hygiene Data'!D197)),NA())</f>
        <v>#N/A</v>
      </c>
      <c r="BB203" s="522" t="e">
        <f ca="1">+IF(AND(ISNUMBER(OFFSET('Hygiene Data'!$D$9,0,10*ROW('Hygiene Data'!D197))),'Data Summary'!DQ203="Yes"),OFFSET('Hygiene Data'!$D$9,0,10*ROW('Hygiene Data'!D197)),NA())</f>
        <v>#N/A</v>
      </c>
      <c r="BC203" s="522" t="e">
        <f ca="1">+IF(AND(ISNUMBER(OFFSET('Hygiene Data'!$E$5,0,10*ROW('Hygiene Data'!E197))),'Data Summary'!DR203="Yes"),OFFSET('Hygiene Data'!$E$5,0,10*ROW('Hygiene Data'!E197)),NA())</f>
        <v>#N/A</v>
      </c>
      <c r="BD203" s="522" t="e">
        <f ca="1">+IF(AND(ISNUMBER(OFFSET('Hygiene Data'!$E$7,0,10*ROW('Hygiene Data'!E197))),'Data Summary'!DS203="Yes"),OFFSET('Hygiene Data'!$E$7,0,10*ROW('Hygiene Data'!E197)),NA())</f>
        <v>#N/A</v>
      </c>
      <c r="BE203" s="522" t="e">
        <f ca="1">+IF(AND(ISNUMBER(OFFSET('Hygiene Data'!$E$9,0,10*ROW('Hygiene Data'!E197))),'Data Summary'!DT203="Yes"),OFFSET('Hygiene Data'!$E$9,0,10*ROW('Hygiene Data'!E197)),NA())</f>
        <v>#N/A</v>
      </c>
      <c r="BF203" s="522" t="e">
        <f ca="1">+IF(AND(ISNUMBER(OFFSET('Hygiene Data'!$F$5,0,10*ROW('Hygiene Data'!F197))),'Data Summary'!DU203="Yes"),OFFSET('Hygiene Data'!$F$5,0,10*ROW('Hygiene Data'!F197)),NA())</f>
        <v>#N/A</v>
      </c>
      <c r="BG203" s="522" t="e">
        <f ca="1">+IF(AND(ISNUMBER(OFFSET('Hygiene Data'!$F$7,0,10*ROW('Hygiene Data'!F197))),'Data Summary'!DV203="Yes"),OFFSET('Hygiene Data'!$F$7,0,10*ROW('Hygiene Data'!F197)),NA())</f>
        <v>#N/A</v>
      </c>
      <c r="BH203" s="522" t="e">
        <f ca="1">+IF(AND(ISNUMBER(OFFSET('Hygiene Data'!$F$9,0,10*ROW('Hygiene Data'!F197))),'Data Summary'!DW203="Yes"),OFFSET('Hygiene Data'!$F$9,0,10*ROW('Hygiene Data'!F197)),NA())</f>
        <v>#N/A</v>
      </c>
      <c r="BI203" s="522" t="e">
        <f ca="1">+IF(AND(ISNUMBER(OFFSET('Hygiene Data'!$G$5,0,10*ROW('Hygiene Data'!G197))),'Data Summary'!DX203="Yes"),OFFSET('Hygiene Data'!$G$5,0,10*ROW('Hygiene Data'!G197)),NA())</f>
        <v>#N/A</v>
      </c>
      <c r="BJ203" s="522" t="e">
        <f ca="1">+IF(AND(ISNUMBER(OFFSET('Hygiene Data'!$G$7,0,10*ROW('Hygiene Data'!G197))),'Data Summary'!DY203="Yes"),OFFSET('Hygiene Data'!$G$7,0,10*ROW('Hygiene Data'!G197)),NA())</f>
        <v>#N/A</v>
      </c>
      <c r="BK203" s="522" t="e">
        <f ca="1">+IF(AND(ISNUMBER(OFFSET('Hygiene Data'!$G$9,0,10*ROW('Hygiene Data'!G197))),'Data Summary'!DZ203="Yes"),OFFSET('Hygiene Data'!$G$9,0,10*ROW('Hygiene Data'!G197)),NA())</f>
        <v>#N/A</v>
      </c>
      <c r="BL203" s="522" t="e">
        <f ca="1">+IF(AND(ISNUMBER(OFFSET('Hygiene Data'!$H$5,0,10*ROW('Hygiene Data'!H197))),'Data Summary'!EA203="Yes"),OFFSET('Hygiene Data'!$H$5,0,10*ROW('Hygiene Data'!H197)),NA())</f>
        <v>#N/A</v>
      </c>
      <c r="BM203" s="522" t="e">
        <f ca="1">+IF(AND(ISNUMBER(OFFSET('Hygiene Data'!$H$7,0,10*ROW('Hygiene Data'!H197))),'Data Summary'!EB203="Yes"),OFFSET('Hygiene Data'!$H$7,0,10*ROW('Hygiene Data'!H197)),NA())</f>
        <v>#N/A</v>
      </c>
      <c r="BN203" s="522" t="e">
        <f ca="1">+IF(AND(ISNUMBER(OFFSET('Hygiene Data'!$H$9,0,10*ROW('Hygiene Data'!H197))),'Data Summary'!EC203="Yes"),OFFSET('Hygiene Data'!$H$9,0,10*ROW('Hygiene Data'!H197)),NA())</f>
        <v>#N/A</v>
      </c>
      <c r="BO203" s="522" t="e">
        <f ca="1">+IF(AND(ISNUMBER(OFFSET('Hygiene Data'!$I$5,0,10*ROW('Hygiene Data'!I197))),'Data Summary'!ED203="Yes"),OFFSET('Hygiene Data'!$I$5,0,10*ROW('Hygiene Data'!I197)),NA())</f>
        <v>#N/A</v>
      </c>
      <c r="BP203" s="522" t="e">
        <f ca="1">+IF(AND(ISNUMBER(OFFSET('Hygiene Data'!$I$7,0,10*ROW('Hygiene Data'!I197))),'Data Summary'!EE203="Yes"),OFFSET('Hygiene Data'!$I$7,0,10*ROW('Hygiene Data'!I197)),NA())</f>
        <v>#N/A</v>
      </c>
      <c r="BQ203" s="522" t="e">
        <f ca="1">+IF(AND(ISNUMBER(OFFSET('Hygiene Data'!$I$9,0,10*ROW('Hygiene Data'!I197))),'Data Summary'!EF203="Yes"),OFFSET('Hygiene Data'!$I$9,0,10*ROW('Hygiene Data'!I197)),NA())</f>
        <v>#N/A</v>
      </c>
    </row>
    <row r="204" spans="1:69" x14ac:dyDescent="0.25">
      <c r="A204" s="518" t="e">
        <f ca="1">+RIGHT('Data Summary'!A204,LEN('Data Summary'!A204)-9)</f>
        <v>#VALUE!</v>
      </c>
      <c r="B204" s="492" t="str">
        <f ca="1">+IF(ISTEXT('Data Summary'!B204),'Data Summary'!B204,"")</f>
        <v/>
      </c>
      <c r="C204" s="519" t="e">
        <f ca="1">+VALUE('Data Summary'!C204)</f>
        <v>#VALUE!</v>
      </c>
      <c r="D204" s="520" t="e">
        <f ca="1">+IF(AND(ISNUMBER(OFFSET('Water Data'!$D$4,0,10*ROW('Water Data'!D198))),'Data Summary'!BS204="Yes"),100-OFFSET('Water Data'!$D$4,0,10*ROW('Water Data'!D198)),NA())</f>
        <v>#N/A</v>
      </c>
      <c r="E204" s="520" t="e">
        <f ca="1">+IF(AND(ISNUMBER(OFFSET('Water Data'!$D$6,0,10*ROW('Water Data'!D198))),'Data Summary'!BT204="Yes"),OFFSET('Water Data'!$D$6,0,10*ROW('Water Data'!D198)),NA())</f>
        <v>#N/A</v>
      </c>
      <c r="F204" s="520" t="e">
        <f ca="1">+IF(AND(ISNUMBER(OFFSET('Water Data'!$D$9,0,10*ROW('Water Data'!D198))),'Data Summary'!BU204="Yes"),OFFSET('Water Data'!$D$9,0,10*ROW('Water Data'!D198)),NA())</f>
        <v>#N/A</v>
      </c>
      <c r="G204" s="520" t="e">
        <f ca="1">+IF(AND(ISNUMBER(OFFSET('Water Data'!$E$4,0,10*ROW('Water Data'!E198))),'Data Summary'!BV204="Yes"),100-OFFSET('Water Data'!$E$4,0,10*ROW('Water Data'!E198)),NA())</f>
        <v>#N/A</v>
      </c>
      <c r="H204" s="520" t="e">
        <f ca="1">+IF(AND(ISNUMBER(OFFSET('Water Data'!$E$6,0,10*ROW('Water Data'!E198))),'Data Summary'!BW204="Yes"),OFFSET('Water Data'!$E$6,0,10*ROW('Water Data'!E198)),NA())</f>
        <v>#N/A</v>
      </c>
      <c r="I204" s="520" t="e">
        <f ca="1">+IF(AND(ISNUMBER(OFFSET('Water Data'!$E$9,0,10*ROW('Water Data'!E198))),'Data Summary'!BX204="Yes"),OFFSET('Water Data'!$E$9,0,10*ROW('Water Data'!E198)),NA())</f>
        <v>#N/A</v>
      </c>
      <c r="J204" s="520" t="e">
        <f ca="1">+IF(AND(ISNUMBER(OFFSET('Water Data'!$F$4,0,10*ROW('Water Data'!F198))),'Data Summary'!BY204="Yes"),100-OFFSET('Water Data'!$F$4,0,10*ROW('Water Data'!F198)),NA())</f>
        <v>#N/A</v>
      </c>
      <c r="K204" s="520" t="e">
        <f ca="1">+IF(AND(ISNUMBER(OFFSET('Water Data'!$F$6,0,10*ROW('Water Data'!F198))),'Data Summary'!BZ204="Yes"),OFFSET('Water Data'!$F$6,0,10*ROW('Water Data'!F198)),NA())</f>
        <v>#N/A</v>
      </c>
      <c r="L204" s="520" t="e">
        <f ca="1">+IF(AND(ISNUMBER(OFFSET('Water Data'!$F$9,0,10*ROW('Water Data'!F198))),'Data Summary'!CA204="Yes"),OFFSET('Water Data'!$F$9,0,10*ROW('Water Data'!F198)),NA())</f>
        <v>#N/A</v>
      </c>
      <c r="M204" s="520" t="e">
        <f ca="1">+IF(AND(ISNUMBER(OFFSET('Water Data'!$G$4,0,10*ROW('Water Data'!G198))),'Data Summary'!CB204="Yes"),100-OFFSET('Water Data'!$G$4,0,10*ROW('Water Data'!G198)),NA())</f>
        <v>#N/A</v>
      </c>
      <c r="N204" s="520" t="e">
        <f ca="1">+IF(AND(ISNUMBER(OFFSET('Water Data'!$G$6,0,10*ROW('Water Data'!G198))),'Data Summary'!CC204="Yes"),OFFSET('Water Data'!$G$6,0,10*ROW('Water Data'!G198)),NA())</f>
        <v>#N/A</v>
      </c>
      <c r="O204" s="520" t="e">
        <f ca="1">+IF(AND(ISNUMBER(OFFSET('Water Data'!$G$9,0,10*ROW('Water Data'!G198))),'Data Summary'!CD204="Yes"),OFFSET('Water Data'!$G$9,0,10*ROW('Water Data'!G198)),NA())</f>
        <v>#N/A</v>
      </c>
      <c r="P204" s="520" t="e">
        <f ca="1">+IF(AND(ISNUMBER(OFFSET('Water Data'!$H$4,0,10*ROW('Water Data'!H198))),'Data Summary'!CE204="Yes"),100-OFFSET('Water Data'!$H$4,0,10*ROW('Water Data'!H198)),NA())</f>
        <v>#N/A</v>
      </c>
      <c r="Q204" s="520" t="e">
        <f ca="1">+IF(AND(ISNUMBER(OFFSET('Water Data'!$H$6,0,10*ROW('Water Data'!H198))),'Data Summary'!CF204="Yes"),OFFSET('Water Data'!$H$6,0,10*ROW('Water Data'!H198)),NA())</f>
        <v>#N/A</v>
      </c>
      <c r="R204" s="520" t="e">
        <f ca="1">+IF(AND(ISNUMBER(OFFSET('Water Data'!$H$9,0,10*ROW('Water Data'!H198))),'Data Summary'!CG204="Yes"),OFFSET('Water Data'!$H$9,0,10*ROW('Water Data'!H198)),NA())</f>
        <v>#N/A</v>
      </c>
      <c r="S204" s="520" t="e">
        <f ca="1">+IF(AND(ISNUMBER(OFFSET('Water Data'!$I$4,0,10*ROW('Water Data'!I198))),'Data Summary'!CH204="Yes"),100-OFFSET('Water Data'!$I$4,0,10*ROW('Water Data'!I198)),NA())</f>
        <v>#N/A</v>
      </c>
      <c r="T204" s="520" t="e">
        <f ca="1">+IF(AND(ISNUMBER(OFFSET('Water Data'!$I$6,0,10*ROW('Water Data'!I198))),'Data Summary'!CI204="Yes"),OFFSET('Water Data'!$I$6,0,10*ROW('Water Data'!I198)),NA())</f>
        <v>#N/A</v>
      </c>
      <c r="U204" s="520" t="e">
        <f ca="1">+IF(AND(ISNUMBER(OFFSET('Water Data'!$I$9,0,10*ROW('Water Data'!I198))),'Data Summary'!CJ204="Yes"),OFFSET('Water Data'!$I$9,0,10*ROW('Water Data'!I198)),NA())</f>
        <v>#N/A</v>
      </c>
      <c r="V204" s="521" t="e">
        <f ca="1">+IF(AND(ISNUMBER(OFFSET('Sanitation Data'!$D$4,0,10*ROW('Sanitation Data'!D198))),'Data Summary'!CK204="Yes"),100-OFFSET('Sanitation Data'!$D$4,0,10*ROW('Sanitation Data'!D198)),NA())</f>
        <v>#N/A</v>
      </c>
      <c r="W204" s="521" t="e">
        <f ca="1">+IF(AND(ISNUMBER(OFFSET('Sanitation Data'!$D$6,0,10*ROW('Sanitation Data'!D198))),'Data Summary'!CL204="Yes"),OFFSET('Sanitation Data'!$D$6,0,10*ROW('Sanitation Data'!D198)),NA())</f>
        <v>#N/A</v>
      </c>
      <c r="X204" s="521" t="e">
        <f ca="1">+IF(AND(ISNUMBER(OFFSET('Sanitation Data'!$D$10,0,10*ROW('Sanitation Data'!D198))),'Data Summary'!CM204="Yes"),OFFSET('Sanitation Data'!$D$10,0,10*ROW('Sanitation Data'!D198)),NA())</f>
        <v>#N/A</v>
      </c>
      <c r="Y204" s="521" t="e">
        <f ca="1">+IF(AND(ISNUMBER(OFFSET('Sanitation Data'!$D$11,0,10*ROW('Sanitation Data'!D198))),'Data Summary'!CN204="Yes"),OFFSET('Sanitation Data'!$D$11,0,10*ROW('Sanitation Data'!D198)),NA())</f>
        <v>#N/A</v>
      </c>
      <c r="Z204" s="521" t="e">
        <f ca="1">+IF(AND(ISNUMBER(OFFSET('Sanitation Data'!$D$12,0,10*ROW('Sanitation Data'!D198))),'Data Summary'!CO204="Yes"),OFFSET('Sanitation Data'!$D$12,0,10*ROW('Sanitation Data'!D198)),NA())</f>
        <v>#N/A</v>
      </c>
      <c r="AA204" s="521" t="e">
        <f ca="1">+IF(AND(ISNUMBER(OFFSET('Sanitation Data'!$E$4,0,10*ROW('Sanitation Data'!E198))),'Data Summary'!CP204="Yes"),100-OFFSET('Sanitation Data'!$E$4,0,10*ROW('Sanitation Data'!E198)),NA())</f>
        <v>#N/A</v>
      </c>
      <c r="AB204" s="521" t="e">
        <f ca="1">+IF(AND(ISNUMBER(OFFSET('Sanitation Data'!$E$6,0,10*ROW('Sanitation Data'!E198))),'Data Summary'!CQ204="Yes"),OFFSET('Sanitation Data'!$E$6,0,10*ROW('Sanitation Data'!E198)),NA())</f>
        <v>#N/A</v>
      </c>
      <c r="AC204" s="521" t="e">
        <f ca="1">+IF(AND(ISNUMBER(OFFSET('Sanitation Data'!$E$10,0,10*ROW('Sanitation Data'!E198))),'Data Summary'!CR204="Yes"),OFFSET('Sanitation Data'!$E$10,0,10*ROW('Sanitation Data'!E198)),NA())</f>
        <v>#N/A</v>
      </c>
      <c r="AD204" s="521" t="e">
        <f ca="1">+IF(AND(ISNUMBER(OFFSET('Sanitation Data'!$E$11,0,10*ROW('Sanitation Data'!E198))),'Data Summary'!CS204="Yes"),OFFSET('Sanitation Data'!$E$11,0,10*ROW('Sanitation Data'!E198)),NA())</f>
        <v>#N/A</v>
      </c>
      <c r="AE204" s="521" t="e">
        <f ca="1">+IF(AND(ISNUMBER(OFFSET('Sanitation Data'!$E$12,0,10*ROW('Sanitation Data'!E198))),'Data Summary'!CT204="Yes"),OFFSET('Sanitation Data'!$E$12,0,10*ROW('Sanitation Data'!E198)),NA())</f>
        <v>#N/A</v>
      </c>
      <c r="AF204" s="521" t="e">
        <f ca="1">+IF(AND(ISNUMBER(OFFSET('Sanitation Data'!$F$4,0,10*ROW('Sanitation Data'!F198))),'Data Summary'!CU204="Yes"),100-OFFSET('Sanitation Data'!$F$4,0,10*ROW('Sanitation Data'!F198)),NA())</f>
        <v>#N/A</v>
      </c>
      <c r="AG204" s="521" t="e">
        <f ca="1">+IF(AND(ISNUMBER(OFFSET('Sanitation Data'!$F$6,0,10*ROW('Sanitation Data'!F198))),'Data Summary'!CV204="Yes"),OFFSET('Sanitation Data'!$F$6,0,10*ROW('Sanitation Data'!F198)),NA())</f>
        <v>#N/A</v>
      </c>
      <c r="AH204" s="521" t="e">
        <f ca="1">+IF(AND(ISNUMBER(OFFSET('Sanitation Data'!$F$10,0,10*ROW('Sanitation Data'!F198))),'Data Summary'!CW204="Yes"),OFFSET('Sanitation Data'!$F$10,0,10*ROW('Sanitation Data'!F198)),NA())</f>
        <v>#N/A</v>
      </c>
      <c r="AI204" s="521" t="e">
        <f ca="1">+IF(AND(ISNUMBER(OFFSET('Sanitation Data'!$F$11,0,10*ROW('Sanitation Data'!F198))),'Data Summary'!CX204="Yes"),OFFSET('Sanitation Data'!$F$11,0,10*ROW('Sanitation Data'!F198)),NA())</f>
        <v>#N/A</v>
      </c>
      <c r="AJ204" s="521" t="e">
        <f ca="1">+IF(AND(ISNUMBER(OFFSET('Sanitation Data'!$F$12,0,10*ROW('Sanitation Data'!F198))),'Data Summary'!CY204="Yes"),OFFSET('Sanitation Data'!$F$12,0,10*ROW('Sanitation Data'!F198)),NA())</f>
        <v>#N/A</v>
      </c>
      <c r="AK204" s="521" t="e">
        <f ca="1">+IF(AND(ISNUMBER(OFFSET('Sanitation Data'!$G$4,0,10*ROW('Sanitation Data'!G198))),'Data Summary'!CZ204="Yes"),100-OFFSET('Sanitation Data'!$G$4,0,10*ROW('Sanitation Data'!G198)),NA())</f>
        <v>#N/A</v>
      </c>
      <c r="AL204" s="521" t="e">
        <f ca="1">+IF(AND(ISNUMBER(OFFSET('Sanitation Data'!$G$6,0,10*ROW('Sanitation Data'!G198))),'Data Summary'!DA204="Yes"),OFFSET('Sanitation Data'!$G$6,0,10*ROW('Sanitation Data'!G198)),NA())</f>
        <v>#N/A</v>
      </c>
      <c r="AM204" s="521" t="e">
        <f ca="1">+IF(AND(ISNUMBER(OFFSET('Sanitation Data'!$G$10,0,10*ROW('Sanitation Data'!G198))),'Data Summary'!DB204="Yes"),OFFSET('Sanitation Data'!$G$10,0,10*ROW('Sanitation Data'!G198)),NA())</f>
        <v>#N/A</v>
      </c>
      <c r="AN204" s="521" t="e">
        <f ca="1">+IF(AND(ISNUMBER(OFFSET('Sanitation Data'!$G$11,0,10*ROW('Sanitation Data'!G198))),'Data Summary'!DC204="Yes"),OFFSET('Sanitation Data'!$G$11,0,10*ROW('Sanitation Data'!G198)),NA())</f>
        <v>#N/A</v>
      </c>
      <c r="AO204" s="521" t="e">
        <f ca="1">+IF(AND(ISNUMBER(OFFSET('Sanitation Data'!$G$12,0,10*ROW('Sanitation Data'!G198))),'Data Summary'!DD204="Yes"),OFFSET('Sanitation Data'!$G$12,0,10*ROW('Sanitation Data'!G198)),NA())</f>
        <v>#N/A</v>
      </c>
      <c r="AP204" s="521" t="e">
        <f ca="1">+IF(AND(ISNUMBER(OFFSET('Sanitation Data'!$H$4,0,10*ROW('Sanitation Data'!H198))),'Data Summary'!DE204="Yes"),100-OFFSET('Sanitation Data'!$H$4,0,10*ROW('Sanitation Data'!H198)),NA())</f>
        <v>#N/A</v>
      </c>
      <c r="AQ204" s="521" t="e">
        <f ca="1">+IF(AND(ISNUMBER(OFFSET('Sanitation Data'!$H$6,0,10*ROW('Sanitation Data'!H198))),'Data Summary'!DF204="Yes"),OFFSET('Sanitation Data'!$H$6,0,10*ROW('Sanitation Data'!H198)),NA())</f>
        <v>#N/A</v>
      </c>
      <c r="AR204" s="521" t="e">
        <f ca="1">+IF(AND(ISNUMBER(OFFSET('Sanitation Data'!$H$10,0,10*ROW('Sanitation Data'!H198))),'Data Summary'!DG204="Yes"),OFFSET('Sanitation Data'!$H$10,0,10*ROW('Sanitation Data'!H198)),NA())</f>
        <v>#N/A</v>
      </c>
      <c r="AS204" s="521" t="e">
        <f ca="1">+IF(AND(ISNUMBER(OFFSET('Sanitation Data'!$H$11,0,10*ROW('Sanitation Data'!H198))),'Data Summary'!DH204="Yes"),OFFSET('Sanitation Data'!$H$11,0,10*ROW('Sanitation Data'!H198)),NA())</f>
        <v>#N/A</v>
      </c>
      <c r="AT204" s="521" t="e">
        <f ca="1">+IF(AND(ISNUMBER(OFFSET('Sanitation Data'!$H$12,0,10*ROW('Sanitation Data'!H198))),'Data Summary'!DI204="Yes"),OFFSET('Sanitation Data'!$H$12,0,10*ROW('Sanitation Data'!H198)),NA())</f>
        <v>#N/A</v>
      </c>
      <c r="AU204" s="521" t="e">
        <f ca="1">+IF(AND(ISNUMBER(OFFSET('Sanitation Data'!$I$4,0,10*ROW('Sanitation Data'!I198))),'Data Summary'!DJ204="Yes"),100-OFFSET('Sanitation Data'!$I$4,0,10*ROW('Sanitation Data'!I198)),NA())</f>
        <v>#N/A</v>
      </c>
      <c r="AV204" s="521" t="e">
        <f ca="1">+IF(AND(ISNUMBER(OFFSET('Sanitation Data'!$I$6,0,10*ROW('Sanitation Data'!I198))),'Data Summary'!DK204="Yes"),OFFSET('Sanitation Data'!$I$6,0,10*ROW('Sanitation Data'!I198)),NA())</f>
        <v>#N/A</v>
      </c>
      <c r="AW204" s="521" t="e">
        <f ca="1">+IF(AND(ISNUMBER(OFFSET('Sanitation Data'!$I$10,0,10*ROW('Sanitation Data'!I198))),'Data Summary'!DL204="Yes"),OFFSET('Sanitation Data'!$I$10,0,10*ROW('Sanitation Data'!I198)),NA())</f>
        <v>#N/A</v>
      </c>
      <c r="AX204" s="521" t="e">
        <f ca="1">+IF(AND(ISNUMBER(OFFSET('Sanitation Data'!$I$11,0,10*ROW('Sanitation Data'!I198))),'Data Summary'!DM204="Yes"),OFFSET('Sanitation Data'!$I$11,0,10*ROW('Sanitation Data'!I198)),NA())</f>
        <v>#N/A</v>
      </c>
      <c r="AY204" s="521" t="e">
        <f ca="1">+IF(AND(ISNUMBER(OFFSET('Sanitation Data'!$I$12,0,10*ROW('Sanitation Data'!I198))),'Data Summary'!DN204="Yes"),OFFSET('Sanitation Data'!$I$12,0,10*ROW('Sanitation Data'!I198)),NA())</f>
        <v>#N/A</v>
      </c>
      <c r="AZ204" s="522" t="e">
        <f ca="1">+IF(AND(ISNUMBER(OFFSET('Hygiene Data'!$D$5,0,10*ROW('Hygiene Data'!D198))),'Data Summary'!DO204="Yes"),OFFSET('Hygiene Data'!$D$5,0,10*ROW('Hygiene Data'!D198)),NA())</f>
        <v>#N/A</v>
      </c>
      <c r="BA204" s="522" t="e">
        <f ca="1">+IF(AND(ISNUMBER(OFFSET('Hygiene Data'!$D$7,0,10*ROW('Hygiene Data'!D198))),'Data Summary'!DP204="Yes"),OFFSET('Hygiene Data'!$D$7,0,10*ROW('Hygiene Data'!D198)),NA())</f>
        <v>#N/A</v>
      </c>
      <c r="BB204" s="522" t="e">
        <f ca="1">+IF(AND(ISNUMBER(OFFSET('Hygiene Data'!$D$9,0,10*ROW('Hygiene Data'!D198))),'Data Summary'!DQ204="Yes"),OFFSET('Hygiene Data'!$D$9,0,10*ROW('Hygiene Data'!D198)),NA())</f>
        <v>#N/A</v>
      </c>
      <c r="BC204" s="522" t="e">
        <f ca="1">+IF(AND(ISNUMBER(OFFSET('Hygiene Data'!$E$5,0,10*ROW('Hygiene Data'!E198))),'Data Summary'!DR204="Yes"),OFFSET('Hygiene Data'!$E$5,0,10*ROW('Hygiene Data'!E198)),NA())</f>
        <v>#N/A</v>
      </c>
      <c r="BD204" s="522" t="e">
        <f ca="1">+IF(AND(ISNUMBER(OFFSET('Hygiene Data'!$E$7,0,10*ROW('Hygiene Data'!E198))),'Data Summary'!DS204="Yes"),OFFSET('Hygiene Data'!$E$7,0,10*ROW('Hygiene Data'!E198)),NA())</f>
        <v>#N/A</v>
      </c>
      <c r="BE204" s="522" t="e">
        <f ca="1">+IF(AND(ISNUMBER(OFFSET('Hygiene Data'!$E$9,0,10*ROW('Hygiene Data'!E198))),'Data Summary'!DT204="Yes"),OFFSET('Hygiene Data'!$E$9,0,10*ROW('Hygiene Data'!E198)),NA())</f>
        <v>#N/A</v>
      </c>
      <c r="BF204" s="522" t="e">
        <f ca="1">+IF(AND(ISNUMBER(OFFSET('Hygiene Data'!$F$5,0,10*ROW('Hygiene Data'!F198))),'Data Summary'!DU204="Yes"),OFFSET('Hygiene Data'!$F$5,0,10*ROW('Hygiene Data'!F198)),NA())</f>
        <v>#N/A</v>
      </c>
      <c r="BG204" s="522" t="e">
        <f ca="1">+IF(AND(ISNUMBER(OFFSET('Hygiene Data'!$F$7,0,10*ROW('Hygiene Data'!F198))),'Data Summary'!DV204="Yes"),OFFSET('Hygiene Data'!$F$7,0,10*ROW('Hygiene Data'!F198)),NA())</f>
        <v>#N/A</v>
      </c>
      <c r="BH204" s="522" t="e">
        <f ca="1">+IF(AND(ISNUMBER(OFFSET('Hygiene Data'!$F$9,0,10*ROW('Hygiene Data'!F198))),'Data Summary'!DW204="Yes"),OFFSET('Hygiene Data'!$F$9,0,10*ROW('Hygiene Data'!F198)),NA())</f>
        <v>#N/A</v>
      </c>
      <c r="BI204" s="522" t="e">
        <f ca="1">+IF(AND(ISNUMBER(OFFSET('Hygiene Data'!$G$5,0,10*ROW('Hygiene Data'!G198))),'Data Summary'!DX204="Yes"),OFFSET('Hygiene Data'!$G$5,0,10*ROW('Hygiene Data'!G198)),NA())</f>
        <v>#N/A</v>
      </c>
      <c r="BJ204" s="522" t="e">
        <f ca="1">+IF(AND(ISNUMBER(OFFSET('Hygiene Data'!$G$7,0,10*ROW('Hygiene Data'!G198))),'Data Summary'!DY204="Yes"),OFFSET('Hygiene Data'!$G$7,0,10*ROW('Hygiene Data'!G198)),NA())</f>
        <v>#N/A</v>
      </c>
      <c r="BK204" s="522" t="e">
        <f ca="1">+IF(AND(ISNUMBER(OFFSET('Hygiene Data'!$G$9,0,10*ROW('Hygiene Data'!G198))),'Data Summary'!DZ204="Yes"),OFFSET('Hygiene Data'!$G$9,0,10*ROW('Hygiene Data'!G198)),NA())</f>
        <v>#N/A</v>
      </c>
      <c r="BL204" s="522" t="e">
        <f ca="1">+IF(AND(ISNUMBER(OFFSET('Hygiene Data'!$H$5,0,10*ROW('Hygiene Data'!H198))),'Data Summary'!EA204="Yes"),OFFSET('Hygiene Data'!$H$5,0,10*ROW('Hygiene Data'!H198)),NA())</f>
        <v>#N/A</v>
      </c>
      <c r="BM204" s="522" t="e">
        <f ca="1">+IF(AND(ISNUMBER(OFFSET('Hygiene Data'!$H$7,0,10*ROW('Hygiene Data'!H198))),'Data Summary'!EB204="Yes"),OFFSET('Hygiene Data'!$H$7,0,10*ROW('Hygiene Data'!H198)),NA())</f>
        <v>#N/A</v>
      </c>
      <c r="BN204" s="522" t="e">
        <f ca="1">+IF(AND(ISNUMBER(OFFSET('Hygiene Data'!$H$9,0,10*ROW('Hygiene Data'!H198))),'Data Summary'!EC204="Yes"),OFFSET('Hygiene Data'!$H$9,0,10*ROW('Hygiene Data'!H198)),NA())</f>
        <v>#N/A</v>
      </c>
      <c r="BO204" s="522" t="e">
        <f ca="1">+IF(AND(ISNUMBER(OFFSET('Hygiene Data'!$I$5,0,10*ROW('Hygiene Data'!I198))),'Data Summary'!ED204="Yes"),OFFSET('Hygiene Data'!$I$5,0,10*ROW('Hygiene Data'!I198)),NA())</f>
        <v>#N/A</v>
      </c>
      <c r="BP204" s="522" t="e">
        <f ca="1">+IF(AND(ISNUMBER(OFFSET('Hygiene Data'!$I$7,0,10*ROW('Hygiene Data'!I198))),'Data Summary'!EE204="Yes"),OFFSET('Hygiene Data'!$I$7,0,10*ROW('Hygiene Data'!I198)),NA())</f>
        <v>#N/A</v>
      </c>
      <c r="BQ204" s="522" t="e">
        <f ca="1">+IF(AND(ISNUMBER(OFFSET('Hygiene Data'!$I$9,0,10*ROW('Hygiene Data'!I198))),'Data Summary'!EF204="Yes"),OFFSET('Hygiene Data'!$I$9,0,10*ROW('Hygiene Data'!I198)),NA())</f>
        <v>#N/A</v>
      </c>
    </row>
    <row r="205" spans="1:69" x14ac:dyDescent="0.25">
      <c r="A205" s="518" t="e">
        <f ca="1">+RIGHT('Data Summary'!A205,LEN('Data Summary'!A205)-9)</f>
        <v>#VALUE!</v>
      </c>
      <c r="B205" s="492" t="str">
        <f ca="1">+IF(ISTEXT('Data Summary'!B205),'Data Summary'!B205,"")</f>
        <v/>
      </c>
      <c r="C205" s="519" t="e">
        <f ca="1">+VALUE('Data Summary'!C205)</f>
        <v>#VALUE!</v>
      </c>
      <c r="D205" s="520" t="e">
        <f ca="1">+IF(AND(ISNUMBER(OFFSET('Water Data'!$D$4,0,10*ROW('Water Data'!D199))),'Data Summary'!BS205="Yes"),100-OFFSET('Water Data'!$D$4,0,10*ROW('Water Data'!D199)),NA())</f>
        <v>#N/A</v>
      </c>
      <c r="E205" s="520" t="e">
        <f ca="1">+IF(AND(ISNUMBER(OFFSET('Water Data'!$D$6,0,10*ROW('Water Data'!D199))),'Data Summary'!BT205="Yes"),OFFSET('Water Data'!$D$6,0,10*ROW('Water Data'!D199)),NA())</f>
        <v>#N/A</v>
      </c>
      <c r="F205" s="520" t="e">
        <f ca="1">+IF(AND(ISNUMBER(OFFSET('Water Data'!$D$9,0,10*ROW('Water Data'!D199))),'Data Summary'!BU205="Yes"),OFFSET('Water Data'!$D$9,0,10*ROW('Water Data'!D199)),NA())</f>
        <v>#N/A</v>
      </c>
      <c r="G205" s="520" t="e">
        <f ca="1">+IF(AND(ISNUMBER(OFFSET('Water Data'!$E$4,0,10*ROW('Water Data'!E199))),'Data Summary'!BV205="Yes"),100-OFFSET('Water Data'!$E$4,0,10*ROW('Water Data'!E199)),NA())</f>
        <v>#N/A</v>
      </c>
      <c r="H205" s="520" t="e">
        <f ca="1">+IF(AND(ISNUMBER(OFFSET('Water Data'!$E$6,0,10*ROW('Water Data'!E199))),'Data Summary'!BW205="Yes"),OFFSET('Water Data'!$E$6,0,10*ROW('Water Data'!E199)),NA())</f>
        <v>#N/A</v>
      </c>
      <c r="I205" s="520" t="e">
        <f ca="1">+IF(AND(ISNUMBER(OFFSET('Water Data'!$E$9,0,10*ROW('Water Data'!E199))),'Data Summary'!BX205="Yes"),OFFSET('Water Data'!$E$9,0,10*ROW('Water Data'!E199)),NA())</f>
        <v>#N/A</v>
      </c>
      <c r="J205" s="520" t="e">
        <f ca="1">+IF(AND(ISNUMBER(OFFSET('Water Data'!$F$4,0,10*ROW('Water Data'!F199))),'Data Summary'!BY205="Yes"),100-OFFSET('Water Data'!$F$4,0,10*ROW('Water Data'!F199)),NA())</f>
        <v>#N/A</v>
      </c>
      <c r="K205" s="520" t="e">
        <f ca="1">+IF(AND(ISNUMBER(OFFSET('Water Data'!$F$6,0,10*ROW('Water Data'!F199))),'Data Summary'!BZ205="Yes"),OFFSET('Water Data'!$F$6,0,10*ROW('Water Data'!F199)),NA())</f>
        <v>#N/A</v>
      </c>
      <c r="L205" s="520" t="e">
        <f ca="1">+IF(AND(ISNUMBER(OFFSET('Water Data'!$F$9,0,10*ROW('Water Data'!F199))),'Data Summary'!CA205="Yes"),OFFSET('Water Data'!$F$9,0,10*ROW('Water Data'!F199)),NA())</f>
        <v>#N/A</v>
      </c>
      <c r="M205" s="520" t="e">
        <f ca="1">+IF(AND(ISNUMBER(OFFSET('Water Data'!$G$4,0,10*ROW('Water Data'!G199))),'Data Summary'!CB205="Yes"),100-OFFSET('Water Data'!$G$4,0,10*ROW('Water Data'!G199)),NA())</f>
        <v>#N/A</v>
      </c>
      <c r="N205" s="520" t="e">
        <f ca="1">+IF(AND(ISNUMBER(OFFSET('Water Data'!$G$6,0,10*ROW('Water Data'!G199))),'Data Summary'!CC205="Yes"),OFFSET('Water Data'!$G$6,0,10*ROW('Water Data'!G199)),NA())</f>
        <v>#N/A</v>
      </c>
      <c r="O205" s="520" t="e">
        <f ca="1">+IF(AND(ISNUMBER(OFFSET('Water Data'!$G$9,0,10*ROW('Water Data'!G199))),'Data Summary'!CD205="Yes"),OFFSET('Water Data'!$G$9,0,10*ROW('Water Data'!G199)),NA())</f>
        <v>#N/A</v>
      </c>
      <c r="P205" s="520" t="e">
        <f ca="1">+IF(AND(ISNUMBER(OFFSET('Water Data'!$H$4,0,10*ROW('Water Data'!H199))),'Data Summary'!CE205="Yes"),100-OFFSET('Water Data'!$H$4,0,10*ROW('Water Data'!H199)),NA())</f>
        <v>#N/A</v>
      </c>
      <c r="Q205" s="520" t="e">
        <f ca="1">+IF(AND(ISNUMBER(OFFSET('Water Data'!$H$6,0,10*ROW('Water Data'!H199))),'Data Summary'!CF205="Yes"),OFFSET('Water Data'!$H$6,0,10*ROW('Water Data'!H199)),NA())</f>
        <v>#N/A</v>
      </c>
      <c r="R205" s="520" t="e">
        <f ca="1">+IF(AND(ISNUMBER(OFFSET('Water Data'!$H$9,0,10*ROW('Water Data'!H199))),'Data Summary'!CG205="Yes"),OFFSET('Water Data'!$H$9,0,10*ROW('Water Data'!H199)),NA())</f>
        <v>#N/A</v>
      </c>
      <c r="S205" s="520" t="e">
        <f ca="1">+IF(AND(ISNUMBER(OFFSET('Water Data'!$I$4,0,10*ROW('Water Data'!I199))),'Data Summary'!CH205="Yes"),100-OFFSET('Water Data'!$I$4,0,10*ROW('Water Data'!I199)),NA())</f>
        <v>#N/A</v>
      </c>
      <c r="T205" s="520" t="e">
        <f ca="1">+IF(AND(ISNUMBER(OFFSET('Water Data'!$I$6,0,10*ROW('Water Data'!I199))),'Data Summary'!CI205="Yes"),OFFSET('Water Data'!$I$6,0,10*ROW('Water Data'!I199)),NA())</f>
        <v>#N/A</v>
      </c>
      <c r="U205" s="520" t="e">
        <f ca="1">+IF(AND(ISNUMBER(OFFSET('Water Data'!$I$9,0,10*ROW('Water Data'!I199))),'Data Summary'!CJ205="Yes"),OFFSET('Water Data'!$I$9,0,10*ROW('Water Data'!I199)),NA())</f>
        <v>#N/A</v>
      </c>
      <c r="V205" s="521" t="e">
        <f ca="1">+IF(AND(ISNUMBER(OFFSET('Sanitation Data'!$D$4,0,10*ROW('Sanitation Data'!D199))),'Data Summary'!CK205="Yes"),100-OFFSET('Sanitation Data'!$D$4,0,10*ROW('Sanitation Data'!D199)),NA())</f>
        <v>#N/A</v>
      </c>
      <c r="W205" s="521" t="e">
        <f ca="1">+IF(AND(ISNUMBER(OFFSET('Sanitation Data'!$D$6,0,10*ROW('Sanitation Data'!D199))),'Data Summary'!CL205="Yes"),OFFSET('Sanitation Data'!$D$6,0,10*ROW('Sanitation Data'!D199)),NA())</f>
        <v>#N/A</v>
      </c>
      <c r="X205" s="521" t="e">
        <f ca="1">+IF(AND(ISNUMBER(OFFSET('Sanitation Data'!$D$10,0,10*ROW('Sanitation Data'!D199))),'Data Summary'!CM205="Yes"),OFFSET('Sanitation Data'!$D$10,0,10*ROW('Sanitation Data'!D199)),NA())</f>
        <v>#N/A</v>
      </c>
      <c r="Y205" s="521" t="e">
        <f ca="1">+IF(AND(ISNUMBER(OFFSET('Sanitation Data'!$D$11,0,10*ROW('Sanitation Data'!D199))),'Data Summary'!CN205="Yes"),OFFSET('Sanitation Data'!$D$11,0,10*ROW('Sanitation Data'!D199)),NA())</f>
        <v>#N/A</v>
      </c>
      <c r="Z205" s="521" t="e">
        <f ca="1">+IF(AND(ISNUMBER(OFFSET('Sanitation Data'!$D$12,0,10*ROW('Sanitation Data'!D199))),'Data Summary'!CO205="Yes"),OFFSET('Sanitation Data'!$D$12,0,10*ROW('Sanitation Data'!D199)),NA())</f>
        <v>#N/A</v>
      </c>
      <c r="AA205" s="521" t="e">
        <f ca="1">+IF(AND(ISNUMBER(OFFSET('Sanitation Data'!$E$4,0,10*ROW('Sanitation Data'!E199))),'Data Summary'!CP205="Yes"),100-OFFSET('Sanitation Data'!$E$4,0,10*ROW('Sanitation Data'!E199)),NA())</f>
        <v>#N/A</v>
      </c>
      <c r="AB205" s="521" t="e">
        <f ca="1">+IF(AND(ISNUMBER(OFFSET('Sanitation Data'!$E$6,0,10*ROW('Sanitation Data'!E199))),'Data Summary'!CQ205="Yes"),OFFSET('Sanitation Data'!$E$6,0,10*ROW('Sanitation Data'!E199)),NA())</f>
        <v>#N/A</v>
      </c>
      <c r="AC205" s="521" t="e">
        <f ca="1">+IF(AND(ISNUMBER(OFFSET('Sanitation Data'!$E$10,0,10*ROW('Sanitation Data'!E199))),'Data Summary'!CR205="Yes"),OFFSET('Sanitation Data'!$E$10,0,10*ROW('Sanitation Data'!E199)),NA())</f>
        <v>#N/A</v>
      </c>
      <c r="AD205" s="521" t="e">
        <f ca="1">+IF(AND(ISNUMBER(OFFSET('Sanitation Data'!$E$11,0,10*ROW('Sanitation Data'!E199))),'Data Summary'!CS205="Yes"),OFFSET('Sanitation Data'!$E$11,0,10*ROW('Sanitation Data'!E199)),NA())</f>
        <v>#N/A</v>
      </c>
      <c r="AE205" s="521" t="e">
        <f ca="1">+IF(AND(ISNUMBER(OFFSET('Sanitation Data'!$E$12,0,10*ROW('Sanitation Data'!E199))),'Data Summary'!CT205="Yes"),OFFSET('Sanitation Data'!$E$12,0,10*ROW('Sanitation Data'!E199)),NA())</f>
        <v>#N/A</v>
      </c>
      <c r="AF205" s="521" t="e">
        <f ca="1">+IF(AND(ISNUMBER(OFFSET('Sanitation Data'!$F$4,0,10*ROW('Sanitation Data'!F199))),'Data Summary'!CU205="Yes"),100-OFFSET('Sanitation Data'!$F$4,0,10*ROW('Sanitation Data'!F199)),NA())</f>
        <v>#N/A</v>
      </c>
      <c r="AG205" s="521" t="e">
        <f ca="1">+IF(AND(ISNUMBER(OFFSET('Sanitation Data'!$F$6,0,10*ROW('Sanitation Data'!F199))),'Data Summary'!CV205="Yes"),OFFSET('Sanitation Data'!$F$6,0,10*ROW('Sanitation Data'!F199)),NA())</f>
        <v>#N/A</v>
      </c>
      <c r="AH205" s="521" t="e">
        <f ca="1">+IF(AND(ISNUMBER(OFFSET('Sanitation Data'!$F$10,0,10*ROW('Sanitation Data'!F199))),'Data Summary'!CW205="Yes"),OFFSET('Sanitation Data'!$F$10,0,10*ROW('Sanitation Data'!F199)),NA())</f>
        <v>#N/A</v>
      </c>
      <c r="AI205" s="521" t="e">
        <f ca="1">+IF(AND(ISNUMBER(OFFSET('Sanitation Data'!$F$11,0,10*ROW('Sanitation Data'!F199))),'Data Summary'!CX205="Yes"),OFFSET('Sanitation Data'!$F$11,0,10*ROW('Sanitation Data'!F199)),NA())</f>
        <v>#N/A</v>
      </c>
      <c r="AJ205" s="521" t="e">
        <f ca="1">+IF(AND(ISNUMBER(OFFSET('Sanitation Data'!$F$12,0,10*ROW('Sanitation Data'!F199))),'Data Summary'!CY205="Yes"),OFFSET('Sanitation Data'!$F$12,0,10*ROW('Sanitation Data'!F199)),NA())</f>
        <v>#N/A</v>
      </c>
      <c r="AK205" s="521" t="e">
        <f ca="1">+IF(AND(ISNUMBER(OFFSET('Sanitation Data'!$G$4,0,10*ROW('Sanitation Data'!G199))),'Data Summary'!CZ205="Yes"),100-OFFSET('Sanitation Data'!$G$4,0,10*ROW('Sanitation Data'!G199)),NA())</f>
        <v>#N/A</v>
      </c>
      <c r="AL205" s="521" t="e">
        <f ca="1">+IF(AND(ISNUMBER(OFFSET('Sanitation Data'!$G$6,0,10*ROW('Sanitation Data'!G199))),'Data Summary'!DA205="Yes"),OFFSET('Sanitation Data'!$G$6,0,10*ROW('Sanitation Data'!G199)),NA())</f>
        <v>#N/A</v>
      </c>
      <c r="AM205" s="521" t="e">
        <f ca="1">+IF(AND(ISNUMBER(OFFSET('Sanitation Data'!$G$10,0,10*ROW('Sanitation Data'!G199))),'Data Summary'!DB205="Yes"),OFFSET('Sanitation Data'!$G$10,0,10*ROW('Sanitation Data'!G199)),NA())</f>
        <v>#N/A</v>
      </c>
      <c r="AN205" s="521" t="e">
        <f ca="1">+IF(AND(ISNUMBER(OFFSET('Sanitation Data'!$G$11,0,10*ROW('Sanitation Data'!G199))),'Data Summary'!DC205="Yes"),OFFSET('Sanitation Data'!$G$11,0,10*ROW('Sanitation Data'!G199)),NA())</f>
        <v>#N/A</v>
      </c>
      <c r="AO205" s="521" t="e">
        <f ca="1">+IF(AND(ISNUMBER(OFFSET('Sanitation Data'!$G$12,0,10*ROW('Sanitation Data'!G199))),'Data Summary'!DD205="Yes"),OFFSET('Sanitation Data'!$G$12,0,10*ROW('Sanitation Data'!G199)),NA())</f>
        <v>#N/A</v>
      </c>
      <c r="AP205" s="521" t="e">
        <f ca="1">+IF(AND(ISNUMBER(OFFSET('Sanitation Data'!$H$4,0,10*ROW('Sanitation Data'!H199))),'Data Summary'!DE205="Yes"),100-OFFSET('Sanitation Data'!$H$4,0,10*ROW('Sanitation Data'!H199)),NA())</f>
        <v>#N/A</v>
      </c>
      <c r="AQ205" s="521" t="e">
        <f ca="1">+IF(AND(ISNUMBER(OFFSET('Sanitation Data'!$H$6,0,10*ROW('Sanitation Data'!H199))),'Data Summary'!DF205="Yes"),OFFSET('Sanitation Data'!$H$6,0,10*ROW('Sanitation Data'!H199)),NA())</f>
        <v>#N/A</v>
      </c>
      <c r="AR205" s="521" t="e">
        <f ca="1">+IF(AND(ISNUMBER(OFFSET('Sanitation Data'!$H$10,0,10*ROW('Sanitation Data'!H199))),'Data Summary'!DG205="Yes"),OFFSET('Sanitation Data'!$H$10,0,10*ROW('Sanitation Data'!H199)),NA())</f>
        <v>#N/A</v>
      </c>
      <c r="AS205" s="521" t="e">
        <f ca="1">+IF(AND(ISNUMBER(OFFSET('Sanitation Data'!$H$11,0,10*ROW('Sanitation Data'!H199))),'Data Summary'!DH205="Yes"),OFFSET('Sanitation Data'!$H$11,0,10*ROW('Sanitation Data'!H199)),NA())</f>
        <v>#N/A</v>
      </c>
      <c r="AT205" s="521" t="e">
        <f ca="1">+IF(AND(ISNUMBER(OFFSET('Sanitation Data'!$H$12,0,10*ROW('Sanitation Data'!H199))),'Data Summary'!DI205="Yes"),OFFSET('Sanitation Data'!$H$12,0,10*ROW('Sanitation Data'!H199)),NA())</f>
        <v>#N/A</v>
      </c>
      <c r="AU205" s="521" t="e">
        <f ca="1">+IF(AND(ISNUMBER(OFFSET('Sanitation Data'!$I$4,0,10*ROW('Sanitation Data'!I199))),'Data Summary'!DJ205="Yes"),100-OFFSET('Sanitation Data'!$I$4,0,10*ROW('Sanitation Data'!I199)),NA())</f>
        <v>#N/A</v>
      </c>
      <c r="AV205" s="521" t="e">
        <f ca="1">+IF(AND(ISNUMBER(OFFSET('Sanitation Data'!$I$6,0,10*ROW('Sanitation Data'!I199))),'Data Summary'!DK205="Yes"),OFFSET('Sanitation Data'!$I$6,0,10*ROW('Sanitation Data'!I199)),NA())</f>
        <v>#N/A</v>
      </c>
      <c r="AW205" s="521" t="e">
        <f ca="1">+IF(AND(ISNUMBER(OFFSET('Sanitation Data'!$I$10,0,10*ROW('Sanitation Data'!I199))),'Data Summary'!DL205="Yes"),OFFSET('Sanitation Data'!$I$10,0,10*ROW('Sanitation Data'!I199)),NA())</f>
        <v>#N/A</v>
      </c>
      <c r="AX205" s="521" t="e">
        <f ca="1">+IF(AND(ISNUMBER(OFFSET('Sanitation Data'!$I$11,0,10*ROW('Sanitation Data'!I199))),'Data Summary'!DM205="Yes"),OFFSET('Sanitation Data'!$I$11,0,10*ROW('Sanitation Data'!I199)),NA())</f>
        <v>#N/A</v>
      </c>
      <c r="AY205" s="521" t="e">
        <f ca="1">+IF(AND(ISNUMBER(OFFSET('Sanitation Data'!$I$12,0,10*ROW('Sanitation Data'!I199))),'Data Summary'!DN205="Yes"),OFFSET('Sanitation Data'!$I$12,0,10*ROW('Sanitation Data'!I199)),NA())</f>
        <v>#N/A</v>
      </c>
      <c r="AZ205" s="522" t="e">
        <f ca="1">+IF(AND(ISNUMBER(OFFSET('Hygiene Data'!$D$5,0,10*ROW('Hygiene Data'!D199))),'Data Summary'!DO205="Yes"),OFFSET('Hygiene Data'!$D$5,0,10*ROW('Hygiene Data'!D199)),NA())</f>
        <v>#N/A</v>
      </c>
      <c r="BA205" s="522" t="e">
        <f ca="1">+IF(AND(ISNUMBER(OFFSET('Hygiene Data'!$D$7,0,10*ROW('Hygiene Data'!D199))),'Data Summary'!DP205="Yes"),OFFSET('Hygiene Data'!$D$7,0,10*ROW('Hygiene Data'!D199)),NA())</f>
        <v>#N/A</v>
      </c>
      <c r="BB205" s="522" t="e">
        <f ca="1">+IF(AND(ISNUMBER(OFFSET('Hygiene Data'!$D$9,0,10*ROW('Hygiene Data'!D199))),'Data Summary'!DQ205="Yes"),OFFSET('Hygiene Data'!$D$9,0,10*ROW('Hygiene Data'!D199)),NA())</f>
        <v>#N/A</v>
      </c>
      <c r="BC205" s="522" t="e">
        <f ca="1">+IF(AND(ISNUMBER(OFFSET('Hygiene Data'!$E$5,0,10*ROW('Hygiene Data'!E199))),'Data Summary'!DR205="Yes"),OFFSET('Hygiene Data'!$E$5,0,10*ROW('Hygiene Data'!E199)),NA())</f>
        <v>#N/A</v>
      </c>
      <c r="BD205" s="522" t="e">
        <f ca="1">+IF(AND(ISNUMBER(OFFSET('Hygiene Data'!$E$7,0,10*ROW('Hygiene Data'!E199))),'Data Summary'!DS205="Yes"),OFFSET('Hygiene Data'!$E$7,0,10*ROW('Hygiene Data'!E199)),NA())</f>
        <v>#N/A</v>
      </c>
      <c r="BE205" s="522" t="e">
        <f ca="1">+IF(AND(ISNUMBER(OFFSET('Hygiene Data'!$E$9,0,10*ROW('Hygiene Data'!E199))),'Data Summary'!DT205="Yes"),OFFSET('Hygiene Data'!$E$9,0,10*ROW('Hygiene Data'!E199)),NA())</f>
        <v>#N/A</v>
      </c>
      <c r="BF205" s="522" t="e">
        <f ca="1">+IF(AND(ISNUMBER(OFFSET('Hygiene Data'!$F$5,0,10*ROW('Hygiene Data'!F199))),'Data Summary'!DU205="Yes"),OFFSET('Hygiene Data'!$F$5,0,10*ROW('Hygiene Data'!F199)),NA())</f>
        <v>#N/A</v>
      </c>
      <c r="BG205" s="522" t="e">
        <f ca="1">+IF(AND(ISNUMBER(OFFSET('Hygiene Data'!$F$7,0,10*ROW('Hygiene Data'!F199))),'Data Summary'!DV205="Yes"),OFFSET('Hygiene Data'!$F$7,0,10*ROW('Hygiene Data'!F199)),NA())</f>
        <v>#N/A</v>
      </c>
      <c r="BH205" s="522" t="e">
        <f ca="1">+IF(AND(ISNUMBER(OFFSET('Hygiene Data'!$F$9,0,10*ROW('Hygiene Data'!F199))),'Data Summary'!DW205="Yes"),OFFSET('Hygiene Data'!$F$9,0,10*ROW('Hygiene Data'!F199)),NA())</f>
        <v>#N/A</v>
      </c>
      <c r="BI205" s="522" t="e">
        <f ca="1">+IF(AND(ISNUMBER(OFFSET('Hygiene Data'!$G$5,0,10*ROW('Hygiene Data'!G199))),'Data Summary'!DX205="Yes"),OFFSET('Hygiene Data'!$G$5,0,10*ROW('Hygiene Data'!G199)),NA())</f>
        <v>#N/A</v>
      </c>
      <c r="BJ205" s="522" t="e">
        <f ca="1">+IF(AND(ISNUMBER(OFFSET('Hygiene Data'!$G$7,0,10*ROW('Hygiene Data'!G199))),'Data Summary'!DY205="Yes"),OFFSET('Hygiene Data'!$G$7,0,10*ROW('Hygiene Data'!G199)),NA())</f>
        <v>#N/A</v>
      </c>
      <c r="BK205" s="522" t="e">
        <f ca="1">+IF(AND(ISNUMBER(OFFSET('Hygiene Data'!$G$9,0,10*ROW('Hygiene Data'!G199))),'Data Summary'!DZ205="Yes"),OFFSET('Hygiene Data'!$G$9,0,10*ROW('Hygiene Data'!G199)),NA())</f>
        <v>#N/A</v>
      </c>
      <c r="BL205" s="522" t="e">
        <f ca="1">+IF(AND(ISNUMBER(OFFSET('Hygiene Data'!$H$5,0,10*ROW('Hygiene Data'!H199))),'Data Summary'!EA205="Yes"),OFFSET('Hygiene Data'!$H$5,0,10*ROW('Hygiene Data'!H199)),NA())</f>
        <v>#N/A</v>
      </c>
      <c r="BM205" s="522" t="e">
        <f ca="1">+IF(AND(ISNUMBER(OFFSET('Hygiene Data'!$H$7,0,10*ROW('Hygiene Data'!H199))),'Data Summary'!EB205="Yes"),OFFSET('Hygiene Data'!$H$7,0,10*ROW('Hygiene Data'!H199)),NA())</f>
        <v>#N/A</v>
      </c>
      <c r="BN205" s="522" t="e">
        <f ca="1">+IF(AND(ISNUMBER(OFFSET('Hygiene Data'!$H$9,0,10*ROW('Hygiene Data'!H199))),'Data Summary'!EC205="Yes"),OFFSET('Hygiene Data'!$H$9,0,10*ROW('Hygiene Data'!H199)),NA())</f>
        <v>#N/A</v>
      </c>
      <c r="BO205" s="522" t="e">
        <f ca="1">+IF(AND(ISNUMBER(OFFSET('Hygiene Data'!$I$5,0,10*ROW('Hygiene Data'!I199))),'Data Summary'!ED205="Yes"),OFFSET('Hygiene Data'!$I$5,0,10*ROW('Hygiene Data'!I199)),NA())</f>
        <v>#N/A</v>
      </c>
      <c r="BP205" s="522" t="e">
        <f ca="1">+IF(AND(ISNUMBER(OFFSET('Hygiene Data'!$I$7,0,10*ROW('Hygiene Data'!I199))),'Data Summary'!EE205="Yes"),OFFSET('Hygiene Data'!$I$7,0,10*ROW('Hygiene Data'!I199)),NA())</f>
        <v>#N/A</v>
      </c>
      <c r="BQ205" s="522" t="e">
        <f ca="1">+IF(AND(ISNUMBER(OFFSET('Hygiene Data'!$I$9,0,10*ROW('Hygiene Data'!I199))),'Data Summary'!EF205="Yes"),OFFSET('Hygiene Data'!$I$9,0,10*ROW('Hygiene Data'!I199)),NA())</f>
        <v>#N/A</v>
      </c>
    </row>
    <row r="206" spans="1:69" x14ac:dyDescent="0.25">
      <c r="A206" s="518" t="e">
        <f ca="1">+RIGHT('Data Summary'!A206,LEN('Data Summary'!A206)-9)</f>
        <v>#VALUE!</v>
      </c>
      <c r="B206" s="492" t="str">
        <f ca="1">+IF(ISTEXT('Data Summary'!B206),'Data Summary'!B206,"")</f>
        <v/>
      </c>
      <c r="C206" s="519" t="e">
        <f ca="1">+VALUE('Data Summary'!C206)</f>
        <v>#VALUE!</v>
      </c>
      <c r="D206" s="520" t="e">
        <f ca="1">+IF(AND(ISNUMBER(OFFSET('Water Data'!$D$4,0,10*ROW('Water Data'!D200))),'Data Summary'!BS206="Yes"),100-OFFSET('Water Data'!$D$4,0,10*ROW('Water Data'!D200)),NA())</f>
        <v>#N/A</v>
      </c>
      <c r="E206" s="520" t="e">
        <f ca="1">+IF(AND(ISNUMBER(OFFSET('Water Data'!$D$6,0,10*ROW('Water Data'!D200))),'Data Summary'!BT206="Yes"),OFFSET('Water Data'!$D$6,0,10*ROW('Water Data'!D200)),NA())</f>
        <v>#N/A</v>
      </c>
      <c r="F206" s="520" t="e">
        <f ca="1">+IF(AND(ISNUMBER(OFFSET('Water Data'!$D$9,0,10*ROW('Water Data'!D200))),'Data Summary'!BU206="Yes"),OFFSET('Water Data'!$D$9,0,10*ROW('Water Data'!D200)),NA())</f>
        <v>#N/A</v>
      </c>
      <c r="G206" s="520" t="e">
        <f ca="1">+IF(AND(ISNUMBER(OFFSET('Water Data'!$E$4,0,10*ROW('Water Data'!E200))),'Data Summary'!BV206="Yes"),100-OFFSET('Water Data'!$E$4,0,10*ROW('Water Data'!E200)),NA())</f>
        <v>#N/A</v>
      </c>
      <c r="H206" s="520" t="e">
        <f ca="1">+IF(AND(ISNUMBER(OFFSET('Water Data'!$E$6,0,10*ROW('Water Data'!E200))),'Data Summary'!BW206="Yes"),OFFSET('Water Data'!$E$6,0,10*ROW('Water Data'!E200)),NA())</f>
        <v>#N/A</v>
      </c>
      <c r="I206" s="520" t="e">
        <f ca="1">+IF(AND(ISNUMBER(OFFSET('Water Data'!$E$9,0,10*ROW('Water Data'!E200))),'Data Summary'!BX206="Yes"),OFFSET('Water Data'!$E$9,0,10*ROW('Water Data'!E200)),NA())</f>
        <v>#N/A</v>
      </c>
      <c r="J206" s="520" t="e">
        <f ca="1">+IF(AND(ISNUMBER(OFFSET('Water Data'!$F$4,0,10*ROW('Water Data'!F200))),'Data Summary'!BY206="Yes"),100-OFFSET('Water Data'!$F$4,0,10*ROW('Water Data'!F200)),NA())</f>
        <v>#N/A</v>
      </c>
      <c r="K206" s="520" t="e">
        <f ca="1">+IF(AND(ISNUMBER(OFFSET('Water Data'!$F$6,0,10*ROW('Water Data'!F200))),'Data Summary'!BZ206="Yes"),OFFSET('Water Data'!$F$6,0,10*ROW('Water Data'!F200)),NA())</f>
        <v>#N/A</v>
      </c>
      <c r="L206" s="520" t="e">
        <f ca="1">+IF(AND(ISNUMBER(OFFSET('Water Data'!$F$9,0,10*ROW('Water Data'!F200))),'Data Summary'!CA206="Yes"),OFFSET('Water Data'!$F$9,0,10*ROW('Water Data'!F200)),NA())</f>
        <v>#N/A</v>
      </c>
      <c r="M206" s="520" t="e">
        <f ca="1">+IF(AND(ISNUMBER(OFFSET('Water Data'!$G$4,0,10*ROW('Water Data'!G200))),'Data Summary'!CB206="Yes"),100-OFFSET('Water Data'!$G$4,0,10*ROW('Water Data'!G200)),NA())</f>
        <v>#N/A</v>
      </c>
      <c r="N206" s="520" t="e">
        <f ca="1">+IF(AND(ISNUMBER(OFFSET('Water Data'!$G$6,0,10*ROW('Water Data'!G200))),'Data Summary'!CC206="Yes"),OFFSET('Water Data'!$G$6,0,10*ROW('Water Data'!G200)),NA())</f>
        <v>#N/A</v>
      </c>
      <c r="O206" s="520" t="e">
        <f ca="1">+IF(AND(ISNUMBER(OFFSET('Water Data'!$G$9,0,10*ROW('Water Data'!G200))),'Data Summary'!CD206="Yes"),OFFSET('Water Data'!$G$9,0,10*ROW('Water Data'!G200)),NA())</f>
        <v>#N/A</v>
      </c>
      <c r="P206" s="520" t="e">
        <f ca="1">+IF(AND(ISNUMBER(OFFSET('Water Data'!$H$4,0,10*ROW('Water Data'!H200))),'Data Summary'!CE206="Yes"),100-OFFSET('Water Data'!$H$4,0,10*ROW('Water Data'!H200)),NA())</f>
        <v>#N/A</v>
      </c>
      <c r="Q206" s="520" t="e">
        <f ca="1">+IF(AND(ISNUMBER(OFFSET('Water Data'!$H$6,0,10*ROW('Water Data'!H200))),'Data Summary'!CF206="Yes"),OFFSET('Water Data'!$H$6,0,10*ROW('Water Data'!H200)),NA())</f>
        <v>#N/A</v>
      </c>
      <c r="R206" s="520" t="e">
        <f ca="1">+IF(AND(ISNUMBER(OFFSET('Water Data'!$H$9,0,10*ROW('Water Data'!H200))),'Data Summary'!CG206="Yes"),OFFSET('Water Data'!$H$9,0,10*ROW('Water Data'!H200)),NA())</f>
        <v>#N/A</v>
      </c>
      <c r="S206" s="520" t="e">
        <f ca="1">+IF(AND(ISNUMBER(OFFSET('Water Data'!$I$4,0,10*ROW('Water Data'!I200))),'Data Summary'!CH206="Yes"),100-OFFSET('Water Data'!$I$4,0,10*ROW('Water Data'!I200)),NA())</f>
        <v>#N/A</v>
      </c>
      <c r="T206" s="520" t="e">
        <f ca="1">+IF(AND(ISNUMBER(OFFSET('Water Data'!$I$6,0,10*ROW('Water Data'!I200))),'Data Summary'!CI206="Yes"),OFFSET('Water Data'!$I$6,0,10*ROW('Water Data'!I200)),NA())</f>
        <v>#N/A</v>
      </c>
      <c r="U206" s="520" t="e">
        <f ca="1">+IF(AND(ISNUMBER(OFFSET('Water Data'!$I$9,0,10*ROW('Water Data'!I200))),'Data Summary'!CJ206="Yes"),OFFSET('Water Data'!$I$9,0,10*ROW('Water Data'!I200)),NA())</f>
        <v>#N/A</v>
      </c>
      <c r="V206" s="521" t="e">
        <f ca="1">+IF(AND(ISNUMBER(OFFSET('Sanitation Data'!$D$4,0,10*ROW('Sanitation Data'!D200))),'Data Summary'!CK206="Yes"),100-OFFSET('Sanitation Data'!$D$4,0,10*ROW('Sanitation Data'!D200)),NA())</f>
        <v>#N/A</v>
      </c>
      <c r="W206" s="521" t="e">
        <f ca="1">+IF(AND(ISNUMBER(OFFSET('Sanitation Data'!$D$6,0,10*ROW('Sanitation Data'!D200))),'Data Summary'!CL206="Yes"),OFFSET('Sanitation Data'!$D$6,0,10*ROW('Sanitation Data'!D200)),NA())</f>
        <v>#N/A</v>
      </c>
      <c r="X206" s="521" t="e">
        <f ca="1">+IF(AND(ISNUMBER(OFFSET('Sanitation Data'!$D$10,0,10*ROW('Sanitation Data'!D200))),'Data Summary'!CM206="Yes"),OFFSET('Sanitation Data'!$D$10,0,10*ROW('Sanitation Data'!D200)),NA())</f>
        <v>#N/A</v>
      </c>
      <c r="Y206" s="521" t="e">
        <f ca="1">+IF(AND(ISNUMBER(OFFSET('Sanitation Data'!$D$11,0,10*ROW('Sanitation Data'!D200))),'Data Summary'!CN206="Yes"),OFFSET('Sanitation Data'!$D$11,0,10*ROW('Sanitation Data'!D200)),NA())</f>
        <v>#N/A</v>
      </c>
      <c r="Z206" s="521" t="e">
        <f ca="1">+IF(AND(ISNUMBER(OFFSET('Sanitation Data'!$D$12,0,10*ROW('Sanitation Data'!D200))),'Data Summary'!CO206="Yes"),OFFSET('Sanitation Data'!$D$12,0,10*ROW('Sanitation Data'!D200)),NA())</f>
        <v>#N/A</v>
      </c>
      <c r="AA206" s="521" t="e">
        <f ca="1">+IF(AND(ISNUMBER(OFFSET('Sanitation Data'!$E$4,0,10*ROW('Sanitation Data'!E200))),'Data Summary'!CP206="Yes"),100-OFFSET('Sanitation Data'!$E$4,0,10*ROW('Sanitation Data'!E200)),NA())</f>
        <v>#N/A</v>
      </c>
      <c r="AB206" s="521" t="e">
        <f ca="1">+IF(AND(ISNUMBER(OFFSET('Sanitation Data'!$E$6,0,10*ROW('Sanitation Data'!E200))),'Data Summary'!CQ206="Yes"),OFFSET('Sanitation Data'!$E$6,0,10*ROW('Sanitation Data'!E200)),NA())</f>
        <v>#N/A</v>
      </c>
      <c r="AC206" s="521" t="e">
        <f ca="1">+IF(AND(ISNUMBER(OFFSET('Sanitation Data'!$E$10,0,10*ROW('Sanitation Data'!E200))),'Data Summary'!CR206="Yes"),OFFSET('Sanitation Data'!$E$10,0,10*ROW('Sanitation Data'!E200)),NA())</f>
        <v>#N/A</v>
      </c>
      <c r="AD206" s="521" t="e">
        <f ca="1">+IF(AND(ISNUMBER(OFFSET('Sanitation Data'!$E$11,0,10*ROW('Sanitation Data'!E200))),'Data Summary'!CS206="Yes"),OFFSET('Sanitation Data'!$E$11,0,10*ROW('Sanitation Data'!E200)),NA())</f>
        <v>#N/A</v>
      </c>
      <c r="AE206" s="521" t="e">
        <f ca="1">+IF(AND(ISNUMBER(OFFSET('Sanitation Data'!$E$12,0,10*ROW('Sanitation Data'!E200))),'Data Summary'!CT206="Yes"),OFFSET('Sanitation Data'!$E$12,0,10*ROW('Sanitation Data'!E200)),NA())</f>
        <v>#N/A</v>
      </c>
      <c r="AF206" s="521" t="e">
        <f ca="1">+IF(AND(ISNUMBER(OFFSET('Sanitation Data'!$F$4,0,10*ROW('Sanitation Data'!F200))),'Data Summary'!CU206="Yes"),100-OFFSET('Sanitation Data'!$F$4,0,10*ROW('Sanitation Data'!F200)),NA())</f>
        <v>#N/A</v>
      </c>
      <c r="AG206" s="521" t="e">
        <f ca="1">+IF(AND(ISNUMBER(OFFSET('Sanitation Data'!$F$6,0,10*ROW('Sanitation Data'!F200))),'Data Summary'!CV206="Yes"),OFFSET('Sanitation Data'!$F$6,0,10*ROW('Sanitation Data'!F200)),NA())</f>
        <v>#N/A</v>
      </c>
      <c r="AH206" s="521" t="e">
        <f ca="1">+IF(AND(ISNUMBER(OFFSET('Sanitation Data'!$F$10,0,10*ROW('Sanitation Data'!F200))),'Data Summary'!CW206="Yes"),OFFSET('Sanitation Data'!$F$10,0,10*ROW('Sanitation Data'!F200)),NA())</f>
        <v>#N/A</v>
      </c>
      <c r="AI206" s="521" t="e">
        <f ca="1">+IF(AND(ISNUMBER(OFFSET('Sanitation Data'!$F$11,0,10*ROW('Sanitation Data'!F200))),'Data Summary'!CX206="Yes"),OFFSET('Sanitation Data'!$F$11,0,10*ROW('Sanitation Data'!F200)),NA())</f>
        <v>#N/A</v>
      </c>
      <c r="AJ206" s="521" t="e">
        <f ca="1">+IF(AND(ISNUMBER(OFFSET('Sanitation Data'!$F$12,0,10*ROW('Sanitation Data'!F200))),'Data Summary'!CY206="Yes"),OFFSET('Sanitation Data'!$F$12,0,10*ROW('Sanitation Data'!F200)),NA())</f>
        <v>#N/A</v>
      </c>
      <c r="AK206" s="521" t="e">
        <f ca="1">+IF(AND(ISNUMBER(OFFSET('Sanitation Data'!$G$4,0,10*ROW('Sanitation Data'!G200))),'Data Summary'!CZ206="Yes"),100-OFFSET('Sanitation Data'!$G$4,0,10*ROW('Sanitation Data'!G200)),NA())</f>
        <v>#N/A</v>
      </c>
      <c r="AL206" s="521" t="e">
        <f ca="1">+IF(AND(ISNUMBER(OFFSET('Sanitation Data'!$G$6,0,10*ROW('Sanitation Data'!G200))),'Data Summary'!DA206="Yes"),OFFSET('Sanitation Data'!$G$6,0,10*ROW('Sanitation Data'!G200)),NA())</f>
        <v>#N/A</v>
      </c>
      <c r="AM206" s="521" t="e">
        <f ca="1">+IF(AND(ISNUMBER(OFFSET('Sanitation Data'!$G$10,0,10*ROW('Sanitation Data'!G200))),'Data Summary'!DB206="Yes"),OFFSET('Sanitation Data'!$G$10,0,10*ROW('Sanitation Data'!G200)),NA())</f>
        <v>#N/A</v>
      </c>
      <c r="AN206" s="521" t="e">
        <f ca="1">+IF(AND(ISNUMBER(OFFSET('Sanitation Data'!$G$11,0,10*ROW('Sanitation Data'!G200))),'Data Summary'!DC206="Yes"),OFFSET('Sanitation Data'!$G$11,0,10*ROW('Sanitation Data'!G200)),NA())</f>
        <v>#N/A</v>
      </c>
      <c r="AO206" s="521" t="e">
        <f ca="1">+IF(AND(ISNUMBER(OFFSET('Sanitation Data'!$G$12,0,10*ROW('Sanitation Data'!G200))),'Data Summary'!DD206="Yes"),OFFSET('Sanitation Data'!$G$12,0,10*ROW('Sanitation Data'!G200)),NA())</f>
        <v>#N/A</v>
      </c>
      <c r="AP206" s="521" t="e">
        <f ca="1">+IF(AND(ISNUMBER(OFFSET('Sanitation Data'!$H$4,0,10*ROW('Sanitation Data'!H200))),'Data Summary'!DE206="Yes"),100-OFFSET('Sanitation Data'!$H$4,0,10*ROW('Sanitation Data'!H200)),NA())</f>
        <v>#N/A</v>
      </c>
      <c r="AQ206" s="521" t="e">
        <f ca="1">+IF(AND(ISNUMBER(OFFSET('Sanitation Data'!$H$6,0,10*ROW('Sanitation Data'!H200))),'Data Summary'!DF206="Yes"),OFFSET('Sanitation Data'!$H$6,0,10*ROW('Sanitation Data'!H200)),NA())</f>
        <v>#N/A</v>
      </c>
      <c r="AR206" s="521" t="e">
        <f ca="1">+IF(AND(ISNUMBER(OFFSET('Sanitation Data'!$H$10,0,10*ROW('Sanitation Data'!H200))),'Data Summary'!DG206="Yes"),OFFSET('Sanitation Data'!$H$10,0,10*ROW('Sanitation Data'!H200)),NA())</f>
        <v>#N/A</v>
      </c>
      <c r="AS206" s="521" t="e">
        <f ca="1">+IF(AND(ISNUMBER(OFFSET('Sanitation Data'!$H$11,0,10*ROW('Sanitation Data'!H200))),'Data Summary'!DH206="Yes"),OFFSET('Sanitation Data'!$H$11,0,10*ROW('Sanitation Data'!H200)),NA())</f>
        <v>#N/A</v>
      </c>
      <c r="AT206" s="521" t="e">
        <f ca="1">+IF(AND(ISNUMBER(OFFSET('Sanitation Data'!$H$12,0,10*ROW('Sanitation Data'!H200))),'Data Summary'!DI206="Yes"),OFFSET('Sanitation Data'!$H$12,0,10*ROW('Sanitation Data'!H200)),NA())</f>
        <v>#N/A</v>
      </c>
      <c r="AU206" s="521" t="e">
        <f ca="1">+IF(AND(ISNUMBER(OFFSET('Sanitation Data'!$I$4,0,10*ROW('Sanitation Data'!I200))),'Data Summary'!DJ206="Yes"),100-OFFSET('Sanitation Data'!$I$4,0,10*ROW('Sanitation Data'!I200)),NA())</f>
        <v>#N/A</v>
      </c>
      <c r="AV206" s="521" t="e">
        <f ca="1">+IF(AND(ISNUMBER(OFFSET('Sanitation Data'!$I$6,0,10*ROW('Sanitation Data'!I200))),'Data Summary'!DK206="Yes"),OFFSET('Sanitation Data'!$I$6,0,10*ROW('Sanitation Data'!I200)),NA())</f>
        <v>#N/A</v>
      </c>
      <c r="AW206" s="521" t="e">
        <f ca="1">+IF(AND(ISNUMBER(OFFSET('Sanitation Data'!$I$10,0,10*ROW('Sanitation Data'!I200))),'Data Summary'!DL206="Yes"),OFFSET('Sanitation Data'!$I$10,0,10*ROW('Sanitation Data'!I200)),NA())</f>
        <v>#N/A</v>
      </c>
      <c r="AX206" s="521" t="e">
        <f ca="1">+IF(AND(ISNUMBER(OFFSET('Sanitation Data'!$I$11,0,10*ROW('Sanitation Data'!I200))),'Data Summary'!DM206="Yes"),OFFSET('Sanitation Data'!$I$11,0,10*ROW('Sanitation Data'!I200)),NA())</f>
        <v>#N/A</v>
      </c>
      <c r="AY206" s="521" t="e">
        <f ca="1">+IF(AND(ISNUMBER(OFFSET('Sanitation Data'!$I$12,0,10*ROW('Sanitation Data'!I200))),'Data Summary'!DN206="Yes"),OFFSET('Sanitation Data'!$I$12,0,10*ROW('Sanitation Data'!I200)),NA())</f>
        <v>#N/A</v>
      </c>
      <c r="AZ206" s="522" t="e">
        <f ca="1">+IF(AND(ISNUMBER(OFFSET('Hygiene Data'!$D$5,0,10*ROW('Hygiene Data'!D200))),'Data Summary'!DO206="Yes"),OFFSET('Hygiene Data'!$D$5,0,10*ROW('Hygiene Data'!D200)),NA())</f>
        <v>#N/A</v>
      </c>
      <c r="BA206" s="522" t="e">
        <f ca="1">+IF(AND(ISNUMBER(OFFSET('Hygiene Data'!$D$7,0,10*ROW('Hygiene Data'!D200))),'Data Summary'!DP206="Yes"),OFFSET('Hygiene Data'!$D$7,0,10*ROW('Hygiene Data'!D200)),NA())</f>
        <v>#N/A</v>
      </c>
      <c r="BB206" s="522" t="e">
        <f ca="1">+IF(AND(ISNUMBER(OFFSET('Hygiene Data'!$D$9,0,10*ROW('Hygiene Data'!D200))),'Data Summary'!DQ206="Yes"),OFFSET('Hygiene Data'!$D$9,0,10*ROW('Hygiene Data'!D200)),NA())</f>
        <v>#N/A</v>
      </c>
      <c r="BC206" s="522" t="e">
        <f ca="1">+IF(AND(ISNUMBER(OFFSET('Hygiene Data'!$E$5,0,10*ROW('Hygiene Data'!E200))),'Data Summary'!DR206="Yes"),OFFSET('Hygiene Data'!$E$5,0,10*ROW('Hygiene Data'!E200)),NA())</f>
        <v>#N/A</v>
      </c>
      <c r="BD206" s="522" t="e">
        <f ca="1">+IF(AND(ISNUMBER(OFFSET('Hygiene Data'!$E$7,0,10*ROW('Hygiene Data'!E200))),'Data Summary'!DS206="Yes"),OFFSET('Hygiene Data'!$E$7,0,10*ROW('Hygiene Data'!E200)),NA())</f>
        <v>#N/A</v>
      </c>
      <c r="BE206" s="522" t="e">
        <f ca="1">+IF(AND(ISNUMBER(OFFSET('Hygiene Data'!$E$9,0,10*ROW('Hygiene Data'!E200))),'Data Summary'!DT206="Yes"),OFFSET('Hygiene Data'!$E$9,0,10*ROW('Hygiene Data'!E200)),NA())</f>
        <v>#N/A</v>
      </c>
      <c r="BF206" s="522" t="e">
        <f ca="1">+IF(AND(ISNUMBER(OFFSET('Hygiene Data'!$F$5,0,10*ROW('Hygiene Data'!F200))),'Data Summary'!DU206="Yes"),OFFSET('Hygiene Data'!$F$5,0,10*ROW('Hygiene Data'!F200)),NA())</f>
        <v>#N/A</v>
      </c>
      <c r="BG206" s="522" t="e">
        <f ca="1">+IF(AND(ISNUMBER(OFFSET('Hygiene Data'!$F$7,0,10*ROW('Hygiene Data'!F200))),'Data Summary'!DV206="Yes"),OFFSET('Hygiene Data'!$F$7,0,10*ROW('Hygiene Data'!F200)),NA())</f>
        <v>#N/A</v>
      </c>
      <c r="BH206" s="522" t="e">
        <f ca="1">+IF(AND(ISNUMBER(OFFSET('Hygiene Data'!$F$9,0,10*ROW('Hygiene Data'!F200))),'Data Summary'!DW206="Yes"),OFFSET('Hygiene Data'!$F$9,0,10*ROW('Hygiene Data'!F200)),NA())</f>
        <v>#N/A</v>
      </c>
      <c r="BI206" s="522" t="e">
        <f ca="1">+IF(AND(ISNUMBER(OFFSET('Hygiene Data'!$G$5,0,10*ROW('Hygiene Data'!G200))),'Data Summary'!DX206="Yes"),OFFSET('Hygiene Data'!$G$5,0,10*ROW('Hygiene Data'!G200)),NA())</f>
        <v>#N/A</v>
      </c>
      <c r="BJ206" s="522" t="e">
        <f ca="1">+IF(AND(ISNUMBER(OFFSET('Hygiene Data'!$G$7,0,10*ROW('Hygiene Data'!G200))),'Data Summary'!DY206="Yes"),OFFSET('Hygiene Data'!$G$7,0,10*ROW('Hygiene Data'!G200)),NA())</f>
        <v>#N/A</v>
      </c>
      <c r="BK206" s="522" t="e">
        <f ca="1">+IF(AND(ISNUMBER(OFFSET('Hygiene Data'!$G$9,0,10*ROW('Hygiene Data'!G200))),'Data Summary'!DZ206="Yes"),OFFSET('Hygiene Data'!$G$9,0,10*ROW('Hygiene Data'!G200)),NA())</f>
        <v>#N/A</v>
      </c>
      <c r="BL206" s="522" t="e">
        <f ca="1">+IF(AND(ISNUMBER(OFFSET('Hygiene Data'!$H$5,0,10*ROW('Hygiene Data'!H200))),'Data Summary'!EA206="Yes"),OFFSET('Hygiene Data'!$H$5,0,10*ROW('Hygiene Data'!H200)),NA())</f>
        <v>#N/A</v>
      </c>
      <c r="BM206" s="522" t="e">
        <f ca="1">+IF(AND(ISNUMBER(OFFSET('Hygiene Data'!$H$7,0,10*ROW('Hygiene Data'!H200))),'Data Summary'!EB206="Yes"),OFFSET('Hygiene Data'!$H$7,0,10*ROW('Hygiene Data'!H200)),NA())</f>
        <v>#N/A</v>
      </c>
      <c r="BN206" s="522" t="e">
        <f ca="1">+IF(AND(ISNUMBER(OFFSET('Hygiene Data'!$H$9,0,10*ROW('Hygiene Data'!H200))),'Data Summary'!EC206="Yes"),OFFSET('Hygiene Data'!$H$9,0,10*ROW('Hygiene Data'!H200)),NA())</f>
        <v>#N/A</v>
      </c>
      <c r="BO206" s="522" t="e">
        <f ca="1">+IF(AND(ISNUMBER(OFFSET('Hygiene Data'!$I$5,0,10*ROW('Hygiene Data'!I200))),'Data Summary'!ED206="Yes"),OFFSET('Hygiene Data'!$I$5,0,10*ROW('Hygiene Data'!I200)),NA())</f>
        <v>#N/A</v>
      </c>
      <c r="BP206" s="522" t="e">
        <f ca="1">+IF(AND(ISNUMBER(OFFSET('Hygiene Data'!$I$7,0,10*ROW('Hygiene Data'!I200))),'Data Summary'!EE206="Yes"),OFFSET('Hygiene Data'!$I$7,0,10*ROW('Hygiene Data'!I200)),NA())</f>
        <v>#N/A</v>
      </c>
      <c r="BQ206" s="522" t="e">
        <f ca="1">+IF(AND(ISNUMBER(OFFSET('Hygiene Data'!$I$9,0,10*ROW('Hygiene Data'!I200))),'Data Summary'!EF206="Yes"),OFFSET('Hygiene Data'!$I$9,0,10*ROW('Hygiene Data'!I200)),NA())</f>
        <v>#N/A</v>
      </c>
    </row>
    <row r="207" spans="1:69" x14ac:dyDescent="0.25">
      <c r="A207" s="518" t="e">
        <f ca="1">+RIGHT('Data Summary'!A207,LEN('Data Summary'!A207)-9)</f>
        <v>#VALUE!</v>
      </c>
      <c r="B207" s="492" t="str">
        <f ca="1">+IF(ISTEXT('Data Summary'!B207),'Data Summary'!B207,"")</f>
        <v/>
      </c>
      <c r="C207" s="519" t="e">
        <f ca="1">+VALUE('Data Summary'!C207)</f>
        <v>#VALUE!</v>
      </c>
      <c r="D207" s="520" t="e">
        <f ca="1">+IF(AND(ISNUMBER(OFFSET('Water Data'!$D$4,0,10*ROW('Water Data'!D201))),'Data Summary'!BS207="Yes"),100-OFFSET('Water Data'!$D$4,0,10*ROW('Water Data'!D201)),NA())</f>
        <v>#N/A</v>
      </c>
      <c r="E207" s="520" t="e">
        <f ca="1">+IF(AND(ISNUMBER(OFFSET('Water Data'!$D$6,0,10*ROW('Water Data'!D201))),'Data Summary'!BT207="Yes"),OFFSET('Water Data'!$D$6,0,10*ROW('Water Data'!D201)),NA())</f>
        <v>#N/A</v>
      </c>
      <c r="F207" s="520" t="e">
        <f ca="1">+IF(AND(ISNUMBER(OFFSET('Water Data'!$D$9,0,10*ROW('Water Data'!D201))),'Data Summary'!BU207="Yes"),OFFSET('Water Data'!$D$9,0,10*ROW('Water Data'!D201)),NA())</f>
        <v>#N/A</v>
      </c>
      <c r="G207" s="520" t="e">
        <f ca="1">+IF(AND(ISNUMBER(OFFSET('Water Data'!$E$4,0,10*ROW('Water Data'!E201))),'Data Summary'!BV207="Yes"),100-OFFSET('Water Data'!$E$4,0,10*ROW('Water Data'!E201)),NA())</f>
        <v>#N/A</v>
      </c>
      <c r="H207" s="520" t="e">
        <f ca="1">+IF(AND(ISNUMBER(OFFSET('Water Data'!$E$6,0,10*ROW('Water Data'!E201))),'Data Summary'!BW207="Yes"),OFFSET('Water Data'!$E$6,0,10*ROW('Water Data'!E201)),NA())</f>
        <v>#N/A</v>
      </c>
      <c r="I207" s="520" t="e">
        <f ca="1">+IF(AND(ISNUMBER(OFFSET('Water Data'!$E$9,0,10*ROW('Water Data'!E201))),'Data Summary'!BX207="Yes"),OFFSET('Water Data'!$E$9,0,10*ROW('Water Data'!E201)),NA())</f>
        <v>#N/A</v>
      </c>
      <c r="J207" s="520" t="e">
        <f ca="1">+IF(AND(ISNUMBER(OFFSET('Water Data'!$F$4,0,10*ROW('Water Data'!F201))),'Data Summary'!BY207="Yes"),100-OFFSET('Water Data'!$F$4,0,10*ROW('Water Data'!F201)),NA())</f>
        <v>#N/A</v>
      </c>
      <c r="K207" s="520" t="e">
        <f ca="1">+IF(AND(ISNUMBER(OFFSET('Water Data'!$F$6,0,10*ROW('Water Data'!F201))),'Data Summary'!BZ207="Yes"),OFFSET('Water Data'!$F$6,0,10*ROW('Water Data'!F201)),NA())</f>
        <v>#N/A</v>
      </c>
      <c r="L207" s="520" t="e">
        <f ca="1">+IF(AND(ISNUMBER(OFFSET('Water Data'!$F$9,0,10*ROW('Water Data'!F201))),'Data Summary'!CA207="Yes"),OFFSET('Water Data'!$F$9,0,10*ROW('Water Data'!F201)),NA())</f>
        <v>#N/A</v>
      </c>
      <c r="M207" s="520" t="e">
        <f ca="1">+IF(AND(ISNUMBER(OFFSET('Water Data'!$G$4,0,10*ROW('Water Data'!G201))),'Data Summary'!CB207="Yes"),100-OFFSET('Water Data'!$G$4,0,10*ROW('Water Data'!G201)),NA())</f>
        <v>#N/A</v>
      </c>
      <c r="N207" s="520" t="e">
        <f ca="1">+IF(AND(ISNUMBER(OFFSET('Water Data'!$G$6,0,10*ROW('Water Data'!G201))),'Data Summary'!CC207="Yes"),OFFSET('Water Data'!$G$6,0,10*ROW('Water Data'!G201)),NA())</f>
        <v>#N/A</v>
      </c>
      <c r="O207" s="520" t="e">
        <f ca="1">+IF(AND(ISNUMBER(OFFSET('Water Data'!$G$9,0,10*ROW('Water Data'!G201))),'Data Summary'!CD207="Yes"),OFFSET('Water Data'!$G$9,0,10*ROW('Water Data'!G201)),NA())</f>
        <v>#N/A</v>
      </c>
      <c r="P207" s="520" t="e">
        <f ca="1">+IF(AND(ISNUMBER(OFFSET('Water Data'!$H$4,0,10*ROW('Water Data'!H201))),'Data Summary'!CE207="Yes"),100-OFFSET('Water Data'!$H$4,0,10*ROW('Water Data'!H201)),NA())</f>
        <v>#N/A</v>
      </c>
      <c r="Q207" s="520" t="e">
        <f ca="1">+IF(AND(ISNUMBER(OFFSET('Water Data'!$H$6,0,10*ROW('Water Data'!H201))),'Data Summary'!CF207="Yes"),OFFSET('Water Data'!$H$6,0,10*ROW('Water Data'!H201)),NA())</f>
        <v>#N/A</v>
      </c>
      <c r="R207" s="520" t="e">
        <f ca="1">+IF(AND(ISNUMBER(OFFSET('Water Data'!$H$9,0,10*ROW('Water Data'!H201))),'Data Summary'!CG207="Yes"),OFFSET('Water Data'!$H$9,0,10*ROW('Water Data'!H201)),NA())</f>
        <v>#N/A</v>
      </c>
      <c r="S207" s="520" t="e">
        <f ca="1">+IF(AND(ISNUMBER(OFFSET('Water Data'!$I$4,0,10*ROW('Water Data'!I201))),'Data Summary'!CH207="Yes"),100-OFFSET('Water Data'!$I$4,0,10*ROW('Water Data'!I201)),NA())</f>
        <v>#N/A</v>
      </c>
      <c r="T207" s="520" t="e">
        <f ca="1">+IF(AND(ISNUMBER(OFFSET('Water Data'!$I$6,0,10*ROW('Water Data'!I201))),'Data Summary'!CI207="Yes"),OFFSET('Water Data'!$I$6,0,10*ROW('Water Data'!I201)),NA())</f>
        <v>#N/A</v>
      </c>
      <c r="U207" s="520" t="e">
        <f ca="1">+IF(AND(ISNUMBER(OFFSET('Water Data'!$I$9,0,10*ROW('Water Data'!I201))),'Data Summary'!CJ207="Yes"),OFFSET('Water Data'!$I$9,0,10*ROW('Water Data'!I201)),NA())</f>
        <v>#N/A</v>
      </c>
      <c r="V207" s="521" t="e">
        <f ca="1">+IF(AND(ISNUMBER(OFFSET('Sanitation Data'!$D$4,0,10*ROW('Sanitation Data'!D201))),'Data Summary'!CK207="Yes"),100-OFFSET('Sanitation Data'!$D$4,0,10*ROW('Sanitation Data'!D201)),NA())</f>
        <v>#N/A</v>
      </c>
      <c r="W207" s="521" t="e">
        <f ca="1">+IF(AND(ISNUMBER(OFFSET('Sanitation Data'!$D$6,0,10*ROW('Sanitation Data'!D201))),'Data Summary'!CL207="Yes"),OFFSET('Sanitation Data'!$D$6,0,10*ROW('Sanitation Data'!D201)),NA())</f>
        <v>#N/A</v>
      </c>
      <c r="X207" s="521" t="e">
        <f ca="1">+IF(AND(ISNUMBER(OFFSET('Sanitation Data'!$D$10,0,10*ROW('Sanitation Data'!D201))),'Data Summary'!CM207="Yes"),OFFSET('Sanitation Data'!$D$10,0,10*ROW('Sanitation Data'!D201)),NA())</f>
        <v>#N/A</v>
      </c>
      <c r="Y207" s="521" t="e">
        <f ca="1">+IF(AND(ISNUMBER(OFFSET('Sanitation Data'!$D$11,0,10*ROW('Sanitation Data'!D201))),'Data Summary'!CN207="Yes"),OFFSET('Sanitation Data'!$D$11,0,10*ROW('Sanitation Data'!D201)),NA())</f>
        <v>#N/A</v>
      </c>
      <c r="Z207" s="521" t="e">
        <f ca="1">+IF(AND(ISNUMBER(OFFSET('Sanitation Data'!$D$12,0,10*ROW('Sanitation Data'!D201))),'Data Summary'!CO207="Yes"),OFFSET('Sanitation Data'!$D$12,0,10*ROW('Sanitation Data'!D201)),NA())</f>
        <v>#N/A</v>
      </c>
      <c r="AA207" s="521" t="e">
        <f ca="1">+IF(AND(ISNUMBER(OFFSET('Sanitation Data'!$E$4,0,10*ROW('Sanitation Data'!E201))),'Data Summary'!CP207="Yes"),100-OFFSET('Sanitation Data'!$E$4,0,10*ROW('Sanitation Data'!E201)),NA())</f>
        <v>#N/A</v>
      </c>
      <c r="AB207" s="521" t="e">
        <f ca="1">+IF(AND(ISNUMBER(OFFSET('Sanitation Data'!$E$6,0,10*ROW('Sanitation Data'!E201))),'Data Summary'!CQ207="Yes"),OFFSET('Sanitation Data'!$E$6,0,10*ROW('Sanitation Data'!E201)),NA())</f>
        <v>#N/A</v>
      </c>
      <c r="AC207" s="521" t="e">
        <f ca="1">+IF(AND(ISNUMBER(OFFSET('Sanitation Data'!$E$10,0,10*ROW('Sanitation Data'!E201))),'Data Summary'!CR207="Yes"),OFFSET('Sanitation Data'!$E$10,0,10*ROW('Sanitation Data'!E201)),NA())</f>
        <v>#N/A</v>
      </c>
      <c r="AD207" s="521" t="e">
        <f ca="1">+IF(AND(ISNUMBER(OFFSET('Sanitation Data'!$E$11,0,10*ROW('Sanitation Data'!E201))),'Data Summary'!CS207="Yes"),OFFSET('Sanitation Data'!$E$11,0,10*ROW('Sanitation Data'!E201)),NA())</f>
        <v>#N/A</v>
      </c>
      <c r="AE207" s="521" t="e">
        <f ca="1">+IF(AND(ISNUMBER(OFFSET('Sanitation Data'!$E$12,0,10*ROW('Sanitation Data'!E201))),'Data Summary'!CT207="Yes"),OFFSET('Sanitation Data'!$E$12,0,10*ROW('Sanitation Data'!E201)),NA())</f>
        <v>#N/A</v>
      </c>
      <c r="AF207" s="521" t="e">
        <f ca="1">+IF(AND(ISNUMBER(OFFSET('Sanitation Data'!$F$4,0,10*ROW('Sanitation Data'!F201))),'Data Summary'!CU207="Yes"),100-OFFSET('Sanitation Data'!$F$4,0,10*ROW('Sanitation Data'!F201)),NA())</f>
        <v>#N/A</v>
      </c>
      <c r="AG207" s="521" t="e">
        <f ca="1">+IF(AND(ISNUMBER(OFFSET('Sanitation Data'!$F$6,0,10*ROW('Sanitation Data'!F201))),'Data Summary'!CV207="Yes"),OFFSET('Sanitation Data'!$F$6,0,10*ROW('Sanitation Data'!F201)),NA())</f>
        <v>#N/A</v>
      </c>
      <c r="AH207" s="521" t="e">
        <f ca="1">+IF(AND(ISNUMBER(OFFSET('Sanitation Data'!$F$10,0,10*ROW('Sanitation Data'!F201))),'Data Summary'!CW207="Yes"),OFFSET('Sanitation Data'!$F$10,0,10*ROW('Sanitation Data'!F201)),NA())</f>
        <v>#N/A</v>
      </c>
      <c r="AI207" s="521" t="e">
        <f ca="1">+IF(AND(ISNUMBER(OFFSET('Sanitation Data'!$F$11,0,10*ROW('Sanitation Data'!F201))),'Data Summary'!CX207="Yes"),OFFSET('Sanitation Data'!$F$11,0,10*ROW('Sanitation Data'!F201)),NA())</f>
        <v>#N/A</v>
      </c>
      <c r="AJ207" s="521" t="e">
        <f ca="1">+IF(AND(ISNUMBER(OFFSET('Sanitation Data'!$F$12,0,10*ROW('Sanitation Data'!F201))),'Data Summary'!CY207="Yes"),OFFSET('Sanitation Data'!$F$12,0,10*ROW('Sanitation Data'!F201)),NA())</f>
        <v>#N/A</v>
      </c>
      <c r="AK207" s="521" t="e">
        <f ca="1">+IF(AND(ISNUMBER(OFFSET('Sanitation Data'!$G$4,0,10*ROW('Sanitation Data'!G201))),'Data Summary'!CZ207="Yes"),100-OFFSET('Sanitation Data'!$G$4,0,10*ROW('Sanitation Data'!G201)),NA())</f>
        <v>#N/A</v>
      </c>
      <c r="AL207" s="521" t="e">
        <f ca="1">+IF(AND(ISNUMBER(OFFSET('Sanitation Data'!$G$6,0,10*ROW('Sanitation Data'!G201))),'Data Summary'!DA207="Yes"),OFFSET('Sanitation Data'!$G$6,0,10*ROW('Sanitation Data'!G201)),NA())</f>
        <v>#N/A</v>
      </c>
      <c r="AM207" s="521" t="e">
        <f ca="1">+IF(AND(ISNUMBER(OFFSET('Sanitation Data'!$G$10,0,10*ROW('Sanitation Data'!G201))),'Data Summary'!DB207="Yes"),OFFSET('Sanitation Data'!$G$10,0,10*ROW('Sanitation Data'!G201)),NA())</f>
        <v>#N/A</v>
      </c>
      <c r="AN207" s="521" t="e">
        <f ca="1">+IF(AND(ISNUMBER(OFFSET('Sanitation Data'!$G$11,0,10*ROW('Sanitation Data'!G201))),'Data Summary'!DC207="Yes"),OFFSET('Sanitation Data'!$G$11,0,10*ROW('Sanitation Data'!G201)),NA())</f>
        <v>#N/A</v>
      </c>
      <c r="AO207" s="521" t="e">
        <f ca="1">+IF(AND(ISNUMBER(OFFSET('Sanitation Data'!$G$12,0,10*ROW('Sanitation Data'!G201))),'Data Summary'!DD207="Yes"),OFFSET('Sanitation Data'!$G$12,0,10*ROW('Sanitation Data'!G201)),NA())</f>
        <v>#N/A</v>
      </c>
      <c r="AP207" s="521" t="e">
        <f ca="1">+IF(AND(ISNUMBER(OFFSET('Sanitation Data'!$H$4,0,10*ROW('Sanitation Data'!H201))),'Data Summary'!DE207="Yes"),100-OFFSET('Sanitation Data'!$H$4,0,10*ROW('Sanitation Data'!H201)),NA())</f>
        <v>#N/A</v>
      </c>
      <c r="AQ207" s="521" t="e">
        <f ca="1">+IF(AND(ISNUMBER(OFFSET('Sanitation Data'!$H$6,0,10*ROW('Sanitation Data'!H201))),'Data Summary'!DF207="Yes"),OFFSET('Sanitation Data'!$H$6,0,10*ROW('Sanitation Data'!H201)),NA())</f>
        <v>#N/A</v>
      </c>
      <c r="AR207" s="521" t="e">
        <f ca="1">+IF(AND(ISNUMBER(OFFSET('Sanitation Data'!$H$10,0,10*ROW('Sanitation Data'!H201))),'Data Summary'!DG207="Yes"),OFFSET('Sanitation Data'!$H$10,0,10*ROW('Sanitation Data'!H201)),NA())</f>
        <v>#N/A</v>
      </c>
      <c r="AS207" s="521" t="e">
        <f ca="1">+IF(AND(ISNUMBER(OFFSET('Sanitation Data'!$H$11,0,10*ROW('Sanitation Data'!H201))),'Data Summary'!DH207="Yes"),OFFSET('Sanitation Data'!$H$11,0,10*ROW('Sanitation Data'!H201)),NA())</f>
        <v>#N/A</v>
      </c>
      <c r="AT207" s="521" t="e">
        <f ca="1">+IF(AND(ISNUMBER(OFFSET('Sanitation Data'!$H$12,0,10*ROW('Sanitation Data'!H201))),'Data Summary'!DI207="Yes"),OFFSET('Sanitation Data'!$H$12,0,10*ROW('Sanitation Data'!H201)),NA())</f>
        <v>#N/A</v>
      </c>
      <c r="AU207" s="521" t="e">
        <f ca="1">+IF(AND(ISNUMBER(OFFSET('Sanitation Data'!$I$4,0,10*ROW('Sanitation Data'!I201))),'Data Summary'!DJ207="Yes"),100-OFFSET('Sanitation Data'!$I$4,0,10*ROW('Sanitation Data'!I201)),NA())</f>
        <v>#N/A</v>
      </c>
      <c r="AV207" s="521" t="e">
        <f ca="1">+IF(AND(ISNUMBER(OFFSET('Sanitation Data'!$I$6,0,10*ROW('Sanitation Data'!I201))),'Data Summary'!DK207="Yes"),OFFSET('Sanitation Data'!$I$6,0,10*ROW('Sanitation Data'!I201)),NA())</f>
        <v>#N/A</v>
      </c>
      <c r="AW207" s="521" t="e">
        <f ca="1">+IF(AND(ISNUMBER(OFFSET('Sanitation Data'!$I$10,0,10*ROW('Sanitation Data'!I201))),'Data Summary'!DL207="Yes"),OFFSET('Sanitation Data'!$I$10,0,10*ROW('Sanitation Data'!I201)),NA())</f>
        <v>#N/A</v>
      </c>
      <c r="AX207" s="521" t="e">
        <f ca="1">+IF(AND(ISNUMBER(OFFSET('Sanitation Data'!$I$11,0,10*ROW('Sanitation Data'!I201))),'Data Summary'!DM207="Yes"),OFFSET('Sanitation Data'!$I$11,0,10*ROW('Sanitation Data'!I201)),NA())</f>
        <v>#N/A</v>
      </c>
      <c r="AY207" s="521" t="e">
        <f ca="1">+IF(AND(ISNUMBER(OFFSET('Sanitation Data'!$I$12,0,10*ROW('Sanitation Data'!I201))),'Data Summary'!DN207="Yes"),OFFSET('Sanitation Data'!$I$12,0,10*ROW('Sanitation Data'!I201)),NA())</f>
        <v>#N/A</v>
      </c>
      <c r="AZ207" s="522" t="e">
        <f ca="1">+IF(AND(ISNUMBER(OFFSET('Hygiene Data'!$D$5,0,10*ROW('Hygiene Data'!D201))),'Data Summary'!DO207="Yes"),OFFSET('Hygiene Data'!$D$5,0,10*ROW('Hygiene Data'!D201)),NA())</f>
        <v>#N/A</v>
      </c>
      <c r="BA207" s="522" t="e">
        <f ca="1">+IF(AND(ISNUMBER(OFFSET('Hygiene Data'!$D$7,0,10*ROW('Hygiene Data'!D201))),'Data Summary'!DP207="Yes"),OFFSET('Hygiene Data'!$D$7,0,10*ROW('Hygiene Data'!D201)),NA())</f>
        <v>#N/A</v>
      </c>
      <c r="BB207" s="522" t="e">
        <f ca="1">+IF(AND(ISNUMBER(OFFSET('Hygiene Data'!$D$9,0,10*ROW('Hygiene Data'!D201))),'Data Summary'!DQ207="Yes"),OFFSET('Hygiene Data'!$D$9,0,10*ROW('Hygiene Data'!D201)),NA())</f>
        <v>#N/A</v>
      </c>
      <c r="BC207" s="522" t="e">
        <f ca="1">+IF(AND(ISNUMBER(OFFSET('Hygiene Data'!$E$5,0,10*ROW('Hygiene Data'!E201))),'Data Summary'!DR207="Yes"),OFFSET('Hygiene Data'!$E$5,0,10*ROW('Hygiene Data'!E201)),NA())</f>
        <v>#N/A</v>
      </c>
      <c r="BD207" s="522" t="e">
        <f ca="1">+IF(AND(ISNUMBER(OFFSET('Hygiene Data'!$E$7,0,10*ROW('Hygiene Data'!E201))),'Data Summary'!DS207="Yes"),OFFSET('Hygiene Data'!$E$7,0,10*ROW('Hygiene Data'!E201)),NA())</f>
        <v>#N/A</v>
      </c>
      <c r="BE207" s="522" t="e">
        <f ca="1">+IF(AND(ISNUMBER(OFFSET('Hygiene Data'!$E$9,0,10*ROW('Hygiene Data'!E201))),'Data Summary'!DT207="Yes"),OFFSET('Hygiene Data'!$E$9,0,10*ROW('Hygiene Data'!E201)),NA())</f>
        <v>#N/A</v>
      </c>
      <c r="BF207" s="522" t="e">
        <f ca="1">+IF(AND(ISNUMBER(OFFSET('Hygiene Data'!$F$5,0,10*ROW('Hygiene Data'!F201))),'Data Summary'!DU207="Yes"),OFFSET('Hygiene Data'!$F$5,0,10*ROW('Hygiene Data'!F201)),NA())</f>
        <v>#N/A</v>
      </c>
      <c r="BG207" s="522" t="e">
        <f ca="1">+IF(AND(ISNUMBER(OFFSET('Hygiene Data'!$F$7,0,10*ROW('Hygiene Data'!F201))),'Data Summary'!DV207="Yes"),OFFSET('Hygiene Data'!$F$7,0,10*ROW('Hygiene Data'!F201)),NA())</f>
        <v>#N/A</v>
      </c>
      <c r="BH207" s="522" t="e">
        <f ca="1">+IF(AND(ISNUMBER(OFFSET('Hygiene Data'!$F$9,0,10*ROW('Hygiene Data'!F201))),'Data Summary'!DW207="Yes"),OFFSET('Hygiene Data'!$F$9,0,10*ROW('Hygiene Data'!F201)),NA())</f>
        <v>#N/A</v>
      </c>
      <c r="BI207" s="522" t="e">
        <f ca="1">+IF(AND(ISNUMBER(OFFSET('Hygiene Data'!$G$5,0,10*ROW('Hygiene Data'!G201))),'Data Summary'!DX207="Yes"),OFFSET('Hygiene Data'!$G$5,0,10*ROW('Hygiene Data'!G201)),NA())</f>
        <v>#N/A</v>
      </c>
      <c r="BJ207" s="522" t="e">
        <f ca="1">+IF(AND(ISNUMBER(OFFSET('Hygiene Data'!$G$7,0,10*ROW('Hygiene Data'!G201))),'Data Summary'!DY207="Yes"),OFFSET('Hygiene Data'!$G$7,0,10*ROW('Hygiene Data'!G201)),NA())</f>
        <v>#N/A</v>
      </c>
      <c r="BK207" s="522" t="e">
        <f ca="1">+IF(AND(ISNUMBER(OFFSET('Hygiene Data'!$G$9,0,10*ROW('Hygiene Data'!G201))),'Data Summary'!DZ207="Yes"),OFFSET('Hygiene Data'!$G$9,0,10*ROW('Hygiene Data'!G201)),NA())</f>
        <v>#N/A</v>
      </c>
      <c r="BL207" s="522" t="e">
        <f ca="1">+IF(AND(ISNUMBER(OFFSET('Hygiene Data'!$H$5,0,10*ROW('Hygiene Data'!H201))),'Data Summary'!EA207="Yes"),OFFSET('Hygiene Data'!$H$5,0,10*ROW('Hygiene Data'!H201)),NA())</f>
        <v>#N/A</v>
      </c>
      <c r="BM207" s="522" t="e">
        <f ca="1">+IF(AND(ISNUMBER(OFFSET('Hygiene Data'!$H$7,0,10*ROW('Hygiene Data'!H201))),'Data Summary'!EB207="Yes"),OFFSET('Hygiene Data'!$H$7,0,10*ROW('Hygiene Data'!H201)),NA())</f>
        <v>#N/A</v>
      </c>
      <c r="BN207" s="522" t="e">
        <f ca="1">+IF(AND(ISNUMBER(OFFSET('Hygiene Data'!$H$9,0,10*ROW('Hygiene Data'!H201))),'Data Summary'!EC207="Yes"),OFFSET('Hygiene Data'!$H$9,0,10*ROW('Hygiene Data'!H201)),NA())</f>
        <v>#N/A</v>
      </c>
      <c r="BO207" s="522" t="e">
        <f ca="1">+IF(AND(ISNUMBER(OFFSET('Hygiene Data'!$I$5,0,10*ROW('Hygiene Data'!I201))),'Data Summary'!ED207="Yes"),OFFSET('Hygiene Data'!$I$5,0,10*ROW('Hygiene Data'!I201)),NA())</f>
        <v>#N/A</v>
      </c>
      <c r="BP207" s="522" t="e">
        <f ca="1">+IF(AND(ISNUMBER(OFFSET('Hygiene Data'!$I$7,0,10*ROW('Hygiene Data'!I201))),'Data Summary'!EE207="Yes"),OFFSET('Hygiene Data'!$I$7,0,10*ROW('Hygiene Data'!I201)),NA())</f>
        <v>#N/A</v>
      </c>
      <c r="BQ207" s="52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97D23-7615-4ED6-92F9-D94FB09AFF4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2" customWidth="1"/>
    <col min="2" max="2" width="6.5" style="583" customWidth="1"/>
    <col min="3" max="3" width="21.59765625" style="584" customWidth="1"/>
    <col min="4" max="4" width="9.69921875" style="532" customWidth="1"/>
    <col min="5" max="5" width="8" style="587" customWidth="1"/>
    <col min="6" max="6" width="8" style="585" customWidth="1"/>
    <col min="7" max="7" width="8" style="588" customWidth="1"/>
    <col min="8" max="8" width="8" style="585" customWidth="1"/>
    <col min="9" max="9" width="8" style="532" customWidth="1"/>
    <col min="10" max="10" width="8" style="586" customWidth="1"/>
    <col min="11" max="11" width="8" style="589" customWidth="1"/>
    <col min="12" max="12" width="8" style="585" customWidth="1"/>
    <col min="13" max="13" width="8" style="590" customWidth="1"/>
    <col min="14" max="14" width="8" style="586" customWidth="1"/>
    <col min="15" max="19" width="8" style="532" customWidth="1"/>
    <col min="20" max="16384" width="9" style="532"/>
  </cols>
  <sheetData>
    <row r="1" spans="1:19" ht="20.25" customHeight="1" x14ac:dyDescent="0.25">
      <c r="A1" s="523" t="str">
        <f>HLOOKUP(Introduction!$G$4,nametranslations,157,FALSE)</f>
        <v>WHO/UNICEF JMP Estimates
(Updated 2026)</v>
      </c>
      <c r="B1" s="524" t="str">
        <f ca="1">HLOOKUP([1]Introduction!$G$4,nametranslations,38,FALSE)</f>
        <v>Water, sanitation and hygiene services in schools</v>
      </c>
      <c r="C1" s="524" t="str">
        <f ca="1">HLOOKUP([1]Introduction!$G$4,nametranslations,38,FALSE)</f>
        <v>Water, sanitation and hygiene services in schools</v>
      </c>
      <c r="D1" s="524" t="str">
        <f ca="1">HLOOKUP([1]Introduction!$G$4,nametranslations,38,FALSE)</f>
        <v>Water, sanitation and hygiene services in schools</v>
      </c>
      <c r="E1" s="525" t="str">
        <f>HLOOKUP(Introduction!$G$4,nametranslations,68,FALSE)</f>
        <v>Drinking Water (%)</v>
      </c>
      <c r="F1" s="526"/>
      <c r="G1" s="526"/>
      <c r="H1" s="526"/>
      <c r="I1" s="527"/>
      <c r="J1" s="528" t="str">
        <f>HLOOKUP(Introduction!$G$4,nametranslations,69,FALSE)</f>
        <v>Sanitation (%)</v>
      </c>
      <c r="K1" s="528"/>
      <c r="L1" s="528"/>
      <c r="M1" s="528"/>
      <c r="N1" s="528"/>
      <c r="O1" s="529" t="str">
        <f>HLOOKUP(Introduction!$G$4,nametranslations,70,FALSE)</f>
        <v>Hygiene (%)</v>
      </c>
      <c r="P1" s="530"/>
      <c r="Q1" s="530"/>
      <c r="R1" s="530"/>
      <c r="S1" s="531"/>
    </row>
    <row r="2" spans="1:19" x14ac:dyDescent="0.25">
      <c r="A2" s="524" t="str">
        <f ca="1">HLOOKUP([1]Introduction!$G$4,nametranslations,38,FALSE)</f>
        <v>Water, sanitation and hygiene services in schools</v>
      </c>
      <c r="B2" s="524" t="str">
        <f ca="1">HLOOKUP([1]Introduction!$G$4,nametranslations,38,FALSE)</f>
        <v>Water, sanitation and hygiene services in schools</v>
      </c>
      <c r="C2" s="524" t="str">
        <f ca="1">HLOOKUP([1]Introduction!$G$4,nametranslations,38,FALSE)</f>
        <v>Water, sanitation and hygiene services in schools</v>
      </c>
      <c r="D2" s="524" t="str">
        <f ca="1">HLOOKUP([1]Introduction!$G$4,nametranslations,38,FALSE)</f>
        <v>Water, sanitation and hygiene services in schools</v>
      </c>
      <c r="E2" s="533"/>
      <c r="F2" s="534"/>
      <c r="G2" s="535"/>
      <c r="H2" s="536"/>
      <c r="I2" s="537"/>
      <c r="J2" s="538"/>
      <c r="K2" s="534"/>
      <c r="L2" s="539"/>
      <c r="M2" s="536"/>
      <c r="N2" s="540"/>
      <c r="O2" s="533"/>
      <c r="P2" s="534"/>
      <c r="Q2" s="541"/>
      <c r="R2" s="536"/>
      <c r="S2" s="537"/>
    </row>
    <row r="3" spans="1:19" ht="134.25" customHeight="1" x14ac:dyDescent="0.25">
      <c r="A3" s="542" t="str">
        <f>HLOOKUP(Introduction!$G$4,nametranslations,71,FALSE)</f>
        <v>Country</v>
      </c>
      <c r="B3" s="543" t="str">
        <f>HLOOKUP(Introduction!$G$4,nametranslations,72,FALSE)</f>
        <v>Year</v>
      </c>
      <c r="C3" s="544" t="str">
        <f>HLOOKUP(Introduction!$G$4,nametranslations,73,FALSE)</f>
        <v>Setting</v>
      </c>
      <c r="D3" s="545" t="str">
        <f>HLOOKUP(Introduction!$G$4,nametranslations,67,FALSE)</f>
        <v>School Age Population 
Source: United Nations Population Division &amp; UNESCO</v>
      </c>
      <c r="E3" s="546" t="str">
        <f>HLOOKUP(Introduction!$G$4,nametranslations,74,FALSE)</f>
        <v>Facility</v>
      </c>
      <c r="F3" s="547" t="str">
        <f>HLOOKUP(Introduction!$G$4,nametranslations,75,FALSE)</f>
        <v>Improved</v>
      </c>
      <c r="G3" s="548" t="str">
        <f>HLOOKUP(Introduction!$G$4,nametranslations,76,FALSE)</f>
        <v>Basic (improved &amp; available)</v>
      </c>
      <c r="H3" s="549" t="str">
        <f>HLOOKUP(Introduction!$G$4,nametranslations,77,FALSE)</f>
        <v>Limited</v>
      </c>
      <c r="I3" s="550" t="str">
        <f>HLOOKUP(Introduction!$G$4,nametranslations,78,FALSE)</f>
        <v>No service</v>
      </c>
      <c r="J3" s="551" t="str">
        <f>HLOOKUP(Introduction!$G$4,nametranslations,74,FALSE)</f>
        <v>Facility</v>
      </c>
      <c r="K3" s="552" t="str">
        <f>HLOOKUP(Introduction!$G$4,nametranslations,75,FALSE)</f>
        <v>Improved</v>
      </c>
      <c r="L3" s="553" t="str">
        <f>HLOOKUP(Introduction!$G$4,nametranslations,79,FALSE)</f>
        <v>Basic
(improved, usable &amp; single-sex)</v>
      </c>
      <c r="M3" s="549" t="str">
        <f>HLOOKUP(Introduction!$G$4,nametranslations,77,FALSE)</f>
        <v>Limited</v>
      </c>
      <c r="N3" s="550" t="str">
        <f>HLOOKUP(Introduction!$G$4,nametranslations,78,FALSE)</f>
        <v>No service</v>
      </c>
      <c r="O3" s="546" t="str">
        <f>HLOOKUP(Introduction!$G$4,nametranslations,74,FALSE)</f>
        <v>Facility</v>
      </c>
      <c r="P3" s="547" t="str">
        <f>HLOOKUP(Introduction!$G$4,nametranslations,80,FALSE)</f>
        <v>Facility with water</v>
      </c>
      <c r="Q3" s="554" t="str">
        <f>HLOOKUP(Introduction!$G$4,nametranslations,81,FALSE)</f>
        <v>Basic  
(facility with water &amp; soap)</v>
      </c>
      <c r="R3" s="549" t="str">
        <f>HLOOKUP(Introduction!$G$4,nametranslations,77,FALSE)</f>
        <v>Limited</v>
      </c>
      <c r="S3" s="550" t="str">
        <f>HLOOKUP(Introduction!$G$4,nametranslations,78,FALSE)</f>
        <v>No service</v>
      </c>
    </row>
    <row r="4" spans="1:19" x14ac:dyDescent="0.25">
      <c r="A4" s="555" t="str">
        <f>+Introduction!$C$7</f>
        <v>Papua New Guinea</v>
      </c>
      <c r="B4" s="556">
        <f>IF(ISBLANK(Regressions!B14), " ", Regressions!B14)</f>
        <v>2000</v>
      </c>
      <c r="C4" s="557" t="str">
        <f>HLOOKUP(Introduction!$G$4,nametranslations,24,FALSE)</f>
        <v>Total</v>
      </c>
      <c r="D4" s="558">
        <f>IF(ISBLANK(Regressions!D14), " ", Regressions!D14)</f>
        <v>1676937</v>
      </c>
      <c r="E4" s="559" t="e">
        <f>IF(ISNUMBER(Regressions!E14),ROUND(Regressions!E14, 1), NA())</f>
        <v>#N/A</v>
      </c>
      <c r="F4" s="560" t="e">
        <f>IF(ISNUMBER(Regressions!F14),ROUND(Regressions!F14, 1), NA())</f>
        <v>#N/A</v>
      </c>
      <c r="G4" s="561" t="e">
        <f>IF(ISNUMBER(Regressions!G14),ROUND(Regressions!G14, 1), NA())</f>
        <v>#N/A</v>
      </c>
      <c r="H4" s="562" t="e">
        <f>IF(ISNUMBER(Regressions!H14),ROUND(Regressions!H14, 1), NA())</f>
        <v>#N/A</v>
      </c>
      <c r="I4" s="563" t="e">
        <f>IF(ISNUMBER(Regressions!I14),ROUND(Regressions!I14, 1), NA())</f>
        <v>#N/A</v>
      </c>
      <c r="J4" s="564" t="e">
        <f>IF(ISNUMBER(Regressions!K14),ROUND(Regressions!K14, 1), NA())</f>
        <v>#N/A</v>
      </c>
      <c r="K4" s="560" t="e">
        <f>IF(ISNUMBER(Regressions!L14),ROUND(Regressions!L14, 1), NA())</f>
        <v>#N/A</v>
      </c>
      <c r="L4" s="565" t="e">
        <f>IF(ISNUMBER(Regressions!M14),ROUND(Regressions!M14, 1), NA())</f>
        <v>#N/A</v>
      </c>
      <c r="M4" s="562" t="e">
        <f>IF(ISNUMBER(Regressions!N14),ROUND(Regressions!N14, 1), NA())</f>
        <v>#N/A</v>
      </c>
      <c r="N4" s="563" t="e">
        <f>IF(ISNUMBER(Regressions!O14),ROUND(Regressions!O14, 1), NA())</f>
        <v>#N/A</v>
      </c>
      <c r="O4" s="564" t="e">
        <f>IF(ISNUMBER(Regressions!Q14),ROUND(Regressions!Q14, 1), NA())</f>
        <v>#N/A</v>
      </c>
      <c r="P4" s="560" t="e">
        <f>IF(ISNUMBER(Regressions!R14),ROUND(Regressions!R14, 1), NA())</f>
        <v>#N/A</v>
      </c>
      <c r="Q4" s="566" t="e">
        <f>IF(ISNUMBER(Regressions!S14),ROUND(Regressions!S14, 1), NA())</f>
        <v>#N/A</v>
      </c>
      <c r="R4" s="562" t="e">
        <f>IF(ISNUMBER(Regressions!T14),ROUND(Regressions!T14, 1), NA())</f>
        <v>#N/A</v>
      </c>
      <c r="S4" s="563" t="e">
        <f>IF(ISNUMBER(Regressions!U14),ROUND(Regressions!U14, 1), NA())</f>
        <v>#N/A</v>
      </c>
    </row>
    <row r="5" spans="1:19" x14ac:dyDescent="0.25">
      <c r="A5" s="555" t="str">
        <f>+Introduction!$C$7</f>
        <v>Papua New Guinea</v>
      </c>
      <c r="B5" s="556">
        <f>IF(ISBLANK(Regressions!B15), " ", Regressions!B15)</f>
        <v>2001</v>
      </c>
      <c r="C5" s="555" t="str">
        <f>HLOOKUP(Introduction!$G$4,nametranslations,24,FALSE)</f>
        <v>Total</v>
      </c>
      <c r="D5" s="558">
        <f>IF(ISBLANK(Regressions!D15), " ", Regressions!D15)</f>
        <v>1726881</v>
      </c>
      <c r="E5" s="559" t="e">
        <f>IF(ISNUMBER(Regressions!E15),ROUND(Regressions!E15, 1), NA())</f>
        <v>#N/A</v>
      </c>
      <c r="F5" s="560" t="e">
        <f>IF(ISNUMBER(Regressions!F15),ROUND(Regressions!F15, 1), NA())</f>
        <v>#N/A</v>
      </c>
      <c r="G5" s="561" t="e">
        <f>IF(ISNUMBER(Regressions!G15),ROUND(Regressions!G15, 1), NA())</f>
        <v>#N/A</v>
      </c>
      <c r="H5" s="562" t="e">
        <f>IF(ISNUMBER(Regressions!H15),ROUND(Regressions!H15, 1), NA())</f>
        <v>#N/A</v>
      </c>
      <c r="I5" s="563" t="e">
        <f>IF(ISNUMBER(Regressions!I15),ROUND(Regressions!I15, 1), NA())</f>
        <v>#N/A</v>
      </c>
      <c r="J5" s="564" t="e">
        <f>IF(ISNUMBER(Regressions!K15),ROUND(Regressions!K15, 1), NA())</f>
        <v>#N/A</v>
      </c>
      <c r="K5" s="560" t="e">
        <f>IF(ISNUMBER(Regressions!L15),ROUND(Regressions!L15, 1), NA())</f>
        <v>#N/A</v>
      </c>
      <c r="L5" s="565" t="e">
        <f>IF(ISNUMBER(Regressions!M15),ROUND(Regressions!M15, 1), NA())</f>
        <v>#N/A</v>
      </c>
      <c r="M5" s="562" t="e">
        <f>IF(ISNUMBER(Regressions!N15),ROUND(Regressions!N15, 1), NA())</f>
        <v>#N/A</v>
      </c>
      <c r="N5" s="563" t="e">
        <f>IF(ISNUMBER(Regressions!O15),ROUND(Regressions!O15, 1), NA())</f>
        <v>#N/A</v>
      </c>
      <c r="O5" s="564" t="e">
        <f>IF(ISNUMBER(Regressions!Q15),ROUND(Regressions!Q15, 1), NA())</f>
        <v>#N/A</v>
      </c>
      <c r="P5" s="560" t="e">
        <f>IF(ISNUMBER(Regressions!R15),ROUND(Regressions!R15, 1), NA())</f>
        <v>#N/A</v>
      </c>
      <c r="Q5" s="566" t="e">
        <f>IF(ISNUMBER(Regressions!S15),ROUND(Regressions!S15, 1), NA())</f>
        <v>#N/A</v>
      </c>
      <c r="R5" s="562" t="e">
        <f>IF(ISNUMBER(Regressions!T15),ROUND(Regressions!T15, 1), NA())</f>
        <v>#N/A</v>
      </c>
      <c r="S5" s="563" t="e">
        <f>IF(ISNUMBER(Regressions!U15),ROUND(Regressions!U15, 1), NA())</f>
        <v>#N/A</v>
      </c>
    </row>
    <row r="6" spans="1:19" x14ac:dyDescent="0.25">
      <c r="A6" s="555" t="str">
        <f>+Introduction!$C$7</f>
        <v>Papua New Guinea</v>
      </c>
      <c r="B6" s="556">
        <f>IF(ISBLANK(Regressions!B16), " ", Regressions!B16)</f>
        <v>2002</v>
      </c>
      <c r="C6" s="555" t="str">
        <f>HLOOKUP(Introduction!$G$4,nametranslations,24,FALSE)</f>
        <v>Total</v>
      </c>
      <c r="D6" s="558">
        <f>IF(ISBLANK(Regressions!D16), " ", Regressions!D16)</f>
        <v>1782087</v>
      </c>
      <c r="E6" s="559" t="e">
        <f>IF(ISNUMBER(Regressions!E16),ROUND(Regressions!E16, 1), NA())</f>
        <v>#N/A</v>
      </c>
      <c r="F6" s="560" t="e">
        <f>IF(ISNUMBER(Regressions!F16),ROUND(Regressions!F16, 1), NA())</f>
        <v>#N/A</v>
      </c>
      <c r="G6" s="561" t="e">
        <f>IF(ISNUMBER(Regressions!G16),ROUND(Regressions!G16, 1), NA())</f>
        <v>#N/A</v>
      </c>
      <c r="H6" s="562" t="e">
        <f>IF(ISNUMBER(Regressions!H16),ROUND(Regressions!H16, 1), NA())</f>
        <v>#N/A</v>
      </c>
      <c r="I6" s="563" t="e">
        <f>IF(ISNUMBER(Regressions!I16),ROUND(Regressions!I16, 1), NA())</f>
        <v>#N/A</v>
      </c>
      <c r="J6" s="564" t="e">
        <f>IF(ISNUMBER(Regressions!K16),ROUND(Regressions!K16, 1), NA())</f>
        <v>#N/A</v>
      </c>
      <c r="K6" s="560" t="e">
        <f>IF(ISNUMBER(Regressions!L16),ROUND(Regressions!L16, 1), NA())</f>
        <v>#N/A</v>
      </c>
      <c r="L6" s="565" t="e">
        <f>IF(ISNUMBER(Regressions!M16),ROUND(Regressions!M16, 1), NA())</f>
        <v>#N/A</v>
      </c>
      <c r="M6" s="562" t="e">
        <f>IF(ISNUMBER(Regressions!N16),ROUND(Regressions!N16, 1), NA())</f>
        <v>#N/A</v>
      </c>
      <c r="N6" s="563" t="e">
        <f>IF(ISNUMBER(Regressions!O16),ROUND(Regressions!O16, 1), NA())</f>
        <v>#N/A</v>
      </c>
      <c r="O6" s="564" t="e">
        <f>IF(ISNUMBER(Regressions!Q16),ROUND(Regressions!Q16, 1), NA())</f>
        <v>#N/A</v>
      </c>
      <c r="P6" s="560" t="e">
        <f>IF(ISNUMBER(Regressions!R16),ROUND(Regressions!R16, 1), NA())</f>
        <v>#N/A</v>
      </c>
      <c r="Q6" s="566" t="e">
        <f>IF(ISNUMBER(Regressions!S16),ROUND(Regressions!S16, 1), NA())</f>
        <v>#N/A</v>
      </c>
      <c r="R6" s="562" t="e">
        <f>IF(ISNUMBER(Regressions!T16),ROUND(Regressions!T16, 1), NA())</f>
        <v>#N/A</v>
      </c>
      <c r="S6" s="563" t="e">
        <f>IF(ISNUMBER(Regressions!U16),ROUND(Regressions!U16, 1), NA())</f>
        <v>#N/A</v>
      </c>
    </row>
    <row r="7" spans="1:19" x14ac:dyDescent="0.25">
      <c r="A7" s="555" t="str">
        <f>+Introduction!$C$7</f>
        <v>Papua New Guinea</v>
      </c>
      <c r="B7" s="556">
        <f>IF(ISBLANK(Regressions!B17), " ", Regressions!B17)</f>
        <v>2003</v>
      </c>
      <c r="C7" s="555" t="str">
        <f>HLOOKUP(Introduction!$G$4,nametranslations,24,FALSE)</f>
        <v>Total</v>
      </c>
      <c r="D7" s="558">
        <f>IF(ISBLANK(Regressions!D17), " ", Regressions!D17)</f>
        <v>1837061</v>
      </c>
      <c r="E7" s="559" t="e">
        <f>IF(ISNUMBER(Regressions!E17),ROUND(Regressions!E17, 1), NA())</f>
        <v>#N/A</v>
      </c>
      <c r="F7" s="560" t="e">
        <f>IF(ISNUMBER(Regressions!F17),ROUND(Regressions!F17, 1), NA())</f>
        <v>#N/A</v>
      </c>
      <c r="G7" s="561" t="e">
        <f>IF(ISNUMBER(Regressions!G17),ROUND(Regressions!G17, 1), NA())</f>
        <v>#N/A</v>
      </c>
      <c r="H7" s="562" t="e">
        <f>IF(ISNUMBER(Regressions!H17),ROUND(Regressions!H17, 1), NA())</f>
        <v>#N/A</v>
      </c>
      <c r="I7" s="563" t="e">
        <f>IF(ISNUMBER(Regressions!I17),ROUND(Regressions!I17, 1), NA())</f>
        <v>#N/A</v>
      </c>
      <c r="J7" s="564" t="e">
        <f>IF(ISNUMBER(Regressions!K17),ROUND(Regressions!K17, 1), NA())</f>
        <v>#N/A</v>
      </c>
      <c r="K7" s="560" t="e">
        <f>IF(ISNUMBER(Regressions!L17),ROUND(Regressions!L17, 1), NA())</f>
        <v>#N/A</v>
      </c>
      <c r="L7" s="565" t="e">
        <f>IF(ISNUMBER(Regressions!M17),ROUND(Regressions!M17, 1), NA())</f>
        <v>#N/A</v>
      </c>
      <c r="M7" s="562" t="e">
        <f>IF(ISNUMBER(Regressions!N17),ROUND(Regressions!N17, 1), NA())</f>
        <v>#N/A</v>
      </c>
      <c r="N7" s="563" t="e">
        <f>IF(ISNUMBER(Regressions!O17),ROUND(Regressions!O17, 1), NA())</f>
        <v>#N/A</v>
      </c>
      <c r="O7" s="564" t="e">
        <f>IF(ISNUMBER(Regressions!Q17),ROUND(Regressions!Q17, 1), NA())</f>
        <v>#N/A</v>
      </c>
      <c r="P7" s="560" t="e">
        <f>IF(ISNUMBER(Regressions!R17),ROUND(Regressions!R17, 1), NA())</f>
        <v>#N/A</v>
      </c>
      <c r="Q7" s="566" t="e">
        <f>IF(ISNUMBER(Regressions!S17),ROUND(Regressions!S17, 1), NA())</f>
        <v>#N/A</v>
      </c>
      <c r="R7" s="562" t="e">
        <f>IF(ISNUMBER(Regressions!T17),ROUND(Regressions!T17, 1), NA())</f>
        <v>#N/A</v>
      </c>
      <c r="S7" s="563" t="e">
        <f>IF(ISNUMBER(Regressions!U17),ROUND(Regressions!U17, 1), NA())</f>
        <v>#N/A</v>
      </c>
    </row>
    <row r="8" spans="1:19" x14ac:dyDescent="0.25">
      <c r="A8" s="555" t="str">
        <f>+Introduction!$C$7</f>
        <v>Papua New Guinea</v>
      </c>
      <c r="B8" s="556">
        <f>IF(ISBLANK(Regressions!B18), " ", Regressions!B18)</f>
        <v>2004</v>
      </c>
      <c r="C8" s="555" t="str">
        <f>HLOOKUP(Introduction!$G$4,nametranslations,24,FALSE)</f>
        <v>Total</v>
      </c>
      <c r="D8" s="558">
        <f>IF(ISBLANK(Regressions!D18), " ", Regressions!D18)</f>
        <v>1892293</v>
      </c>
      <c r="E8" s="559" t="e">
        <f>IF(ISNUMBER(Regressions!E18),ROUND(Regressions!E18, 1), NA())</f>
        <v>#N/A</v>
      </c>
      <c r="F8" s="560" t="e">
        <f>IF(ISNUMBER(Regressions!F18),ROUND(Regressions!F18, 1), NA())</f>
        <v>#N/A</v>
      </c>
      <c r="G8" s="561" t="e">
        <f>IF(ISNUMBER(Regressions!G18),ROUND(Regressions!G18, 1), NA())</f>
        <v>#N/A</v>
      </c>
      <c r="H8" s="562" t="e">
        <f>IF(ISNUMBER(Regressions!H18),ROUND(Regressions!H18, 1), NA())</f>
        <v>#N/A</v>
      </c>
      <c r="I8" s="563" t="e">
        <f>IF(ISNUMBER(Regressions!I18),ROUND(Regressions!I18, 1), NA())</f>
        <v>#N/A</v>
      </c>
      <c r="J8" s="564" t="e">
        <f>IF(ISNUMBER(Regressions!K18),ROUND(Regressions!K18, 1), NA())</f>
        <v>#N/A</v>
      </c>
      <c r="K8" s="560" t="e">
        <f>IF(ISNUMBER(Regressions!L18),ROUND(Regressions!L18, 1), NA())</f>
        <v>#N/A</v>
      </c>
      <c r="L8" s="565" t="e">
        <f>IF(ISNUMBER(Regressions!M18),ROUND(Regressions!M18, 1), NA())</f>
        <v>#N/A</v>
      </c>
      <c r="M8" s="562" t="e">
        <f>IF(ISNUMBER(Regressions!N18),ROUND(Regressions!N18, 1), NA())</f>
        <v>#N/A</v>
      </c>
      <c r="N8" s="563" t="e">
        <f>IF(ISNUMBER(Regressions!O18),ROUND(Regressions!O18, 1), NA())</f>
        <v>#N/A</v>
      </c>
      <c r="O8" s="564" t="e">
        <f>IF(ISNUMBER(Regressions!Q18),ROUND(Regressions!Q18, 1), NA())</f>
        <v>#N/A</v>
      </c>
      <c r="P8" s="560" t="e">
        <f>IF(ISNUMBER(Regressions!R18),ROUND(Regressions!R18, 1), NA())</f>
        <v>#N/A</v>
      </c>
      <c r="Q8" s="566" t="e">
        <f>IF(ISNUMBER(Regressions!S18),ROUND(Regressions!S18, 1), NA())</f>
        <v>#N/A</v>
      </c>
      <c r="R8" s="562" t="e">
        <f>IF(ISNUMBER(Regressions!T18),ROUND(Regressions!T18, 1), NA())</f>
        <v>#N/A</v>
      </c>
      <c r="S8" s="563" t="e">
        <f>IF(ISNUMBER(Regressions!U18),ROUND(Regressions!U18, 1), NA())</f>
        <v>#N/A</v>
      </c>
    </row>
    <row r="9" spans="1:19" x14ac:dyDescent="0.25">
      <c r="A9" s="555" t="str">
        <f>+Introduction!$C$7</f>
        <v>Papua New Guinea</v>
      </c>
      <c r="B9" s="556">
        <f>IF(ISBLANK(Regressions!B19), " ", Regressions!B19)</f>
        <v>2005</v>
      </c>
      <c r="C9" s="555" t="str">
        <f>HLOOKUP(Introduction!$G$4,nametranslations,24,FALSE)</f>
        <v>Total</v>
      </c>
      <c r="D9" s="558">
        <f>IF(ISBLANK(Regressions!D19), " ", Regressions!D19)</f>
        <v>1947690</v>
      </c>
      <c r="E9" s="559" t="e">
        <f>IF(ISNUMBER(Regressions!E19),ROUND(Regressions!E19, 1), NA())</f>
        <v>#N/A</v>
      </c>
      <c r="F9" s="560" t="e">
        <f>IF(ISNUMBER(Regressions!F19),ROUND(Regressions!F19, 1), NA())</f>
        <v>#N/A</v>
      </c>
      <c r="G9" s="561" t="e">
        <f>IF(ISNUMBER(Regressions!G19),ROUND(Regressions!G19, 1), NA())</f>
        <v>#N/A</v>
      </c>
      <c r="H9" s="562" t="e">
        <f>IF(ISNUMBER(Regressions!H19),ROUND(Regressions!H19, 1), NA())</f>
        <v>#N/A</v>
      </c>
      <c r="I9" s="563" t="e">
        <f>IF(ISNUMBER(Regressions!I19),ROUND(Regressions!I19, 1), NA())</f>
        <v>#N/A</v>
      </c>
      <c r="J9" s="564" t="e">
        <f>IF(ISNUMBER(Regressions!K19),ROUND(Regressions!K19, 1), NA())</f>
        <v>#N/A</v>
      </c>
      <c r="K9" s="560" t="e">
        <f>IF(ISNUMBER(Regressions!L19),ROUND(Regressions!L19, 1), NA())</f>
        <v>#N/A</v>
      </c>
      <c r="L9" s="565" t="e">
        <f>IF(ISNUMBER(Regressions!M19),ROUND(Regressions!M19, 1), NA())</f>
        <v>#N/A</v>
      </c>
      <c r="M9" s="562" t="e">
        <f>IF(ISNUMBER(Regressions!N19),ROUND(Regressions!N19, 1), NA())</f>
        <v>#N/A</v>
      </c>
      <c r="N9" s="563" t="e">
        <f>IF(ISNUMBER(Regressions!O19),ROUND(Regressions!O19, 1), NA())</f>
        <v>#N/A</v>
      </c>
      <c r="O9" s="564" t="e">
        <f>IF(ISNUMBER(Regressions!Q19),ROUND(Regressions!Q19, 1), NA())</f>
        <v>#N/A</v>
      </c>
      <c r="P9" s="560" t="e">
        <f>IF(ISNUMBER(Regressions!R19),ROUND(Regressions!R19, 1), NA())</f>
        <v>#N/A</v>
      </c>
      <c r="Q9" s="566" t="e">
        <f>IF(ISNUMBER(Regressions!S19),ROUND(Regressions!S19, 1), NA())</f>
        <v>#N/A</v>
      </c>
      <c r="R9" s="562" t="e">
        <f>IF(ISNUMBER(Regressions!T19),ROUND(Regressions!T19, 1), NA())</f>
        <v>#N/A</v>
      </c>
      <c r="S9" s="563" t="e">
        <f>IF(ISNUMBER(Regressions!U19),ROUND(Regressions!U19, 1), NA())</f>
        <v>#N/A</v>
      </c>
    </row>
    <row r="10" spans="1:19" x14ac:dyDescent="0.25">
      <c r="A10" s="555" t="str">
        <f>+Introduction!$C$7</f>
        <v>Papua New Guinea</v>
      </c>
      <c r="B10" s="556">
        <f>IF(ISBLANK(Regressions!B20), " ", Regressions!B20)</f>
        <v>2006</v>
      </c>
      <c r="C10" s="555" t="str">
        <f>HLOOKUP(Introduction!$G$4,nametranslations,24,FALSE)</f>
        <v>Total</v>
      </c>
      <c r="D10" s="558">
        <f>IF(ISBLANK(Regressions!D20), " ", Regressions!D20)</f>
        <v>2003787</v>
      </c>
      <c r="E10" s="559" t="e">
        <f>IF(ISNUMBER(Regressions!E20),ROUND(Regressions!E20, 1), NA())</f>
        <v>#N/A</v>
      </c>
      <c r="F10" s="560" t="e">
        <f>IF(ISNUMBER(Regressions!F20),ROUND(Regressions!F20, 1), NA())</f>
        <v>#N/A</v>
      </c>
      <c r="G10" s="561" t="e">
        <f>IF(ISNUMBER(Regressions!G20),ROUND(Regressions!G20, 1), NA())</f>
        <v>#N/A</v>
      </c>
      <c r="H10" s="562" t="e">
        <f>IF(ISNUMBER(Regressions!H20),ROUND(Regressions!H20, 1), NA())</f>
        <v>#N/A</v>
      </c>
      <c r="I10" s="563" t="e">
        <f>IF(ISNUMBER(Regressions!I20),ROUND(Regressions!I20, 1), NA())</f>
        <v>#N/A</v>
      </c>
      <c r="J10" s="564" t="e">
        <f>IF(ISNUMBER(Regressions!K20),ROUND(Regressions!K20, 1), NA())</f>
        <v>#N/A</v>
      </c>
      <c r="K10" s="560" t="e">
        <f>IF(ISNUMBER(Regressions!L20),ROUND(Regressions!L20, 1), NA())</f>
        <v>#N/A</v>
      </c>
      <c r="L10" s="565" t="e">
        <f>IF(ISNUMBER(Regressions!M20),ROUND(Regressions!M20, 1), NA())</f>
        <v>#N/A</v>
      </c>
      <c r="M10" s="562" t="e">
        <f>IF(ISNUMBER(Regressions!N20),ROUND(Regressions!N20, 1), NA())</f>
        <v>#N/A</v>
      </c>
      <c r="N10" s="563" t="e">
        <f>IF(ISNUMBER(Regressions!O20),ROUND(Regressions!O20, 1), NA())</f>
        <v>#N/A</v>
      </c>
      <c r="O10" s="564" t="e">
        <f>IF(ISNUMBER(Regressions!Q20),ROUND(Regressions!Q20, 1), NA())</f>
        <v>#N/A</v>
      </c>
      <c r="P10" s="560" t="e">
        <f>IF(ISNUMBER(Regressions!R20),ROUND(Regressions!R20, 1), NA())</f>
        <v>#N/A</v>
      </c>
      <c r="Q10" s="566" t="e">
        <f>IF(ISNUMBER(Regressions!S20),ROUND(Regressions!S20, 1), NA())</f>
        <v>#N/A</v>
      </c>
      <c r="R10" s="562" t="e">
        <f>IF(ISNUMBER(Regressions!T20),ROUND(Regressions!T20, 1), NA())</f>
        <v>#N/A</v>
      </c>
      <c r="S10" s="563" t="e">
        <f>IF(ISNUMBER(Regressions!U20),ROUND(Regressions!U20, 1), NA())</f>
        <v>#N/A</v>
      </c>
    </row>
    <row r="11" spans="1:19" x14ac:dyDescent="0.25">
      <c r="A11" s="555" t="str">
        <f>+Introduction!$C$7</f>
        <v>Papua New Guinea</v>
      </c>
      <c r="B11" s="556">
        <f>IF(ISBLANK(Regressions!B21), " ", Regressions!B21)</f>
        <v>2007</v>
      </c>
      <c r="C11" s="555" t="str">
        <f>HLOOKUP(Introduction!$G$4,nametranslations,24,FALSE)</f>
        <v>Total</v>
      </c>
      <c r="D11" s="558">
        <f>IF(ISBLANK(Regressions!D21), " ", Regressions!D21)</f>
        <v>2059296</v>
      </c>
      <c r="E11" s="559" t="e">
        <f>IF(ISNUMBER(Regressions!E21),ROUND(Regressions!E21, 1), NA())</f>
        <v>#N/A</v>
      </c>
      <c r="F11" s="560" t="e">
        <f>IF(ISNUMBER(Regressions!F21),ROUND(Regressions!F21, 1), NA())</f>
        <v>#N/A</v>
      </c>
      <c r="G11" s="561" t="e">
        <f>IF(ISNUMBER(Regressions!G21),ROUND(Regressions!G21, 1), NA())</f>
        <v>#N/A</v>
      </c>
      <c r="H11" s="562" t="e">
        <f>IF(ISNUMBER(Regressions!H21),ROUND(Regressions!H21, 1), NA())</f>
        <v>#N/A</v>
      </c>
      <c r="I11" s="563" t="e">
        <f>IF(ISNUMBER(Regressions!I21),ROUND(Regressions!I21, 1), NA())</f>
        <v>#N/A</v>
      </c>
      <c r="J11" s="564" t="e">
        <f>IF(ISNUMBER(Regressions!K21),ROUND(Regressions!K21, 1), NA())</f>
        <v>#N/A</v>
      </c>
      <c r="K11" s="560" t="e">
        <f>IF(ISNUMBER(Regressions!L21),ROUND(Regressions!L21, 1), NA())</f>
        <v>#N/A</v>
      </c>
      <c r="L11" s="565" t="e">
        <f>IF(ISNUMBER(Regressions!M21),ROUND(Regressions!M21, 1), NA())</f>
        <v>#N/A</v>
      </c>
      <c r="M11" s="562" t="e">
        <f>IF(ISNUMBER(Regressions!N21),ROUND(Regressions!N21, 1), NA())</f>
        <v>#N/A</v>
      </c>
      <c r="N11" s="563" t="e">
        <f>IF(ISNUMBER(Regressions!O21),ROUND(Regressions!O21, 1), NA())</f>
        <v>#N/A</v>
      </c>
      <c r="O11" s="564" t="e">
        <f>IF(ISNUMBER(Regressions!Q21),ROUND(Regressions!Q21, 1), NA())</f>
        <v>#N/A</v>
      </c>
      <c r="P11" s="560" t="e">
        <f>IF(ISNUMBER(Regressions!R21),ROUND(Regressions!R21, 1), NA())</f>
        <v>#N/A</v>
      </c>
      <c r="Q11" s="566" t="e">
        <f>IF(ISNUMBER(Regressions!S21),ROUND(Regressions!S21, 1), NA())</f>
        <v>#N/A</v>
      </c>
      <c r="R11" s="562" t="e">
        <f>IF(ISNUMBER(Regressions!T21),ROUND(Regressions!T21, 1), NA())</f>
        <v>#N/A</v>
      </c>
      <c r="S11" s="563" t="e">
        <f>IF(ISNUMBER(Regressions!U21),ROUND(Regressions!U21, 1), NA())</f>
        <v>#N/A</v>
      </c>
    </row>
    <row r="12" spans="1:19" x14ac:dyDescent="0.25">
      <c r="A12" s="555" t="str">
        <f>+Introduction!$C$7</f>
        <v>Papua New Guinea</v>
      </c>
      <c r="B12" s="556">
        <f>IF(ISBLANK(Regressions!B22), " ", Regressions!B22)</f>
        <v>2008</v>
      </c>
      <c r="C12" s="555" t="str">
        <f>HLOOKUP(Introduction!$G$4,nametranslations,24,FALSE)</f>
        <v>Total</v>
      </c>
      <c r="D12" s="558">
        <f>IF(ISBLANK(Regressions!D22), " ", Regressions!D22)</f>
        <v>2114520</v>
      </c>
      <c r="E12" s="559" t="e">
        <f>IF(ISNUMBER(Regressions!E22),ROUND(Regressions!E22, 1), NA())</f>
        <v>#N/A</v>
      </c>
      <c r="F12" s="560" t="e">
        <f>IF(ISNUMBER(Regressions!F22),ROUND(Regressions!F22, 1), NA())</f>
        <v>#N/A</v>
      </c>
      <c r="G12" s="561" t="e">
        <f>IF(ISNUMBER(Regressions!G22),ROUND(Regressions!G22, 1), NA())</f>
        <v>#N/A</v>
      </c>
      <c r="H12" s="562" t="e">
        <f>IF(ISNUMBER(Regressions!H22),ROUND(Regressions!H22, 1), NA())</f>
        <v>#N/A</v>
      </c>
      <c r="I12" s="563" t="e">
        <f>IF(ISNUMBER(Regressions!I22),ROUND(Regressions!I22, 1), NA())</f>
        <v>#N/A</v>
      </c>
      <c r="J12" s="564" t="e">
        <f>IF(ISNUMBER(Regressions!K22),ROUND(Regressions!K22, 1), NA())</f>
        <v>#N/A</v>
      </c>
      <c r="K12" s="560" t="e">
        <f>IF(ISNUMBER(Regressions!L22),ROUND(Regressions!L22, 1), NA())</f>
        <v>#N/A</v>
      </c>
      <c r="L12" s="565" t="e">
        <f>IF(ISNUMBER(Regressions!M22),ROUND(Regressions!M22, 1), NA())</f>
        <v>#N/A</v>
      </c>
      <c r="M12" s="562" t="e">
        <f>IF(ISNUMBER(Regressions!N22),ROUND(Regressions!N22, 1), NA())</f>
        <v>#N/A</v>
      </c>
      <c r="N12" s="563" t="e">
        <f>IF(ISNUMBER(Regressions!O22),ROUND(Regressions!O22, 1), NA())</f>
        <v>#N/A</v>
      </c>
      <c r="O12" s="564" t="e">
        <f>IF(ISNUMBER(Regressions!Q22),ROUND(Regressions!Q22, 1), NA())</f>
        <v>#N/A</v>
      </c>
      <c r="P12" s="560" t="e">
        <f>IF(ISNUMBER(Regressions!R22),ROUND(Regressions!R22, 1), NA())</f>
        <v>#N/A</v>
      </c>
      <c r="Q12" s="566" t="e">
        <f>IF(ISNUMBER(Regressions!S22),ROUND(Regressions!S22, 1), NA())</f>
        <v>#N/A</v>
      </c>
      <c r="R12" s="562" t="e">
        <f>IF(ISNUMBER(Regressions!T22),ROUND(Regressions!T22, 1), NA())</f>
        <v>#N/A</v>
      </c>
      <c r="S12" s="563" t="e">
        <f>IF(ISNUMBER(Regressions!U22),ROUND(Regressions!U22, 1), NA())</f>
        <v>#N/A</v>
      </c>
    </row>
    <row r="13" spans="1:19" x14ac:dyDescent="0.25">
      <c r="A13" s="555" t="str">
        <f>+Introduction!$C$7</f>
        <v>Papua New Guinea</v>
      </c>
      <c r="B13" s="556">
        <f>IF(ISBLANK(Regressions!B23), " ", Regressions!B23)</f>
        <v>2009</v>
      </c>
      <c r="C13" s="555" t="str">
        <f>HLOOKUP(Introduction!$G$4,nametranslations,24,FALSE)</f>
        <v>Total</v>
      </c>
      <c r="D13" s="558">
        <f>IF(ISBLANK(Regressions!D23), " ", Regressions!D23)</f>
        <v>2170360</v>
      </c>
      <c r="E13" s="559" t="e">
        <f>IF(ISNUMBER(Regressions!E23),ROUND(Regressions!E23, 1), NA())</f>
        <v>#N/A</v>
      </c>
      <c r="F13" s="560" t="e">
        <f>IF(ISNUMBER(Regressions!F23),ROUND(Regressions!F23, 1), NA())</f>
        <v>#N/A</v>
      </c>
      <c r="G13" s="561" t="e">
        <f>IF(ISNUMBER(Regressions!G23),ROUND(Regressions!G23, 1), NA())</f>
        <v>#N/A</v>
      </c>
      <c r="H13" s="562" t="e">
        <f>IF(ISNUMBER(Regressions!H23),ROUND(Regressions!H23, 1), NA())</f>
        <v>#N/A</v>
      </c>
      <c r="I13" s="563" t="e">
        <f>IF(ISNUMBER(Regressions!I23),ROUND(Regressions!I23, 1), NA())</f>
        <v>#N/A</v>
      </c>
      <c r="J13" s="564" t="e">
        <f>IF(ISNUMBER(Regressions!K23),ROUND(Regressions!K23, 1), NA())</f>
        <v>#N/A</v>
      </c>
      <c r="K13" s="560" t="e">
        <f>IF(ISNUMBER(Regressions!L23),ROUND(Regressions!L23, 1), NA())</f>
        <v>#N/A</v>
      </c>
      <c r="L13" s="565" t="e">
        <f>IF(ISNUMBER(Regressions!M23),ROUND(Regressions!M23, 1), NA())</f>
        <v>#N/A</v>
      </c>
      <c r="M13" s="562" t="e">
        <f>IF(ISNUMBER(Regressions!N23),ROUND(Regressions!N23, 1), NA())</f>
        <v>#N/A</v>
      </c>
      <c r="N13" s="563" t="e">
        <f>IF(ISNUMBER(Regressions!O23),ROUND(Regressions!O23, 1), NA())</f>
        <v>#N/A</v>
      </c>
      <c r="O13" s="564" t="e">
        <f>IF(ISNUMBER(Regressions!Q23),ROUND(Regressions!Q23, 1), NA())</f>
        <v>#N/A</v>
      </c>
      <c r="P13" s="560" t="e">
        <f>IF(ISNUMBER(Regressions!R23),ROUND(Regressions!R23, 1), NA())</f>
        <v>#N/A</v>
      </c>
      <c r="Q13" s="566" t="e">
        <f>IF(ISNUMBER(Regressions!S23),ROUND(Regressions!S23, 1), NA())</f>
        <v>#N/A</v>
      </c>
      <c r="R13" s="562" t="e">
        <f>IF(ISNUMBER(Regressions!T23),ROUND(Regressions!T23, 1), NA())</f>
        <v>#N/A</v>
      </c>
      <c r="S13" s="563" t="e">
        <f>IF(ISNUMBER(Regressions!U23),ROUND(Regressions!U23, 1), NA())</f>
        <v>#N/A</v>
      </c>
    </row>
    <row r="14" spans="1:19" x14ac:dyDescent="0.25">
      <c r="A14" s="555" t="str">
        <f>+Introduction!$C$7</f>
        <v>Papua New Guinea</v>
      </c>
      <c r="B14" s="556">
        <f>IF(ISBLANK(Regressions!B24), " ", Regressions!B24)</f>
        <v>2010</v>
      </c>
      <c r="C14" s="555" t="str">
        <f>HLOOKUP(Introduction!$G$4,nametranslations,24,FALSE)</f>
        <v>Total</v>
      </c>
      <c r="D14" s="558">
        <f>IF(ISBLANK(Regressions!D24), " ", Regressions!D24)</f>
        <v>2228726</v>
      </c>
      <c r="E14" s="559" t="e">
        <f>IF(ISNUMBER(Regressions!E24),ROUND(Regressions!E24, 1), NA())</f>
        <v>#N/A</v>
      </c>
      <c r="F14" s="560" t="e">
        <f>IF(ISNUMBER(Regressions!F24),ROUND(Regressions!F24, 1), NA())</f>
        <v>#N/A</v>
      </c>
      <c r="G14" s="561" t="e">
        <f>IF(ISNUMBER(Regressions!G24),ROUND(Regressions!G24, 1), NA())</f>
        <v>#N/A</v>
      </c>
      <c r="H14" s="562" t="e">
        <f>IF(ISNUMBER(Regressions!H24),ROUND(Regressions!H24, 1), NA())</f>
        <v>#N/A</v>
      </c>
      <c r="I14" s="563" t="e">
        <f>IF(ISNUMBER(Regressions!I24),ROUND(Regressions!I24, 1), NA())</f>
        <v>#N/A</v>
      </c>
      <c r="J14" s="564" t="e">
        <f>IF(ISNUMBER(Regressions!K24),ROUND(Regressions!K24, 1), NA())</f>
        <v>#N/A</v>
      </c>
      <c r="K14" s="560" t="e">
        <f>IF(ISNUMBER(Regressions!L24),ROUND(Regressions!L24, 1), NA())</f>
        <v>#N/A</v>
      </c>
      <c r="L14" s="565" t="e">
        <f>IF(ISNUMBER(Regressions!M24),ROUND(Regressions!M24, 1), NA())</f>
        <v>#N/A</v>
      </c>
      <c r="M14" s="562" t="e">
        <f>IF(ISNUMBER(Regressions!N24),ROUND(Regressions!N24, 1), NA())</f>
        <v>#N/A</v>
      </c>
      <c r="N14" s="563" t="e">
        <f>IF(ISNUMBER(Regressions!O24),ROUND(Regressions!O24, 1), NA())</f>
        <v>#N/A</v>
      </c>
      <c r="O14" s="564">
        <f>IF(ISNUMBER(Regressions!Q24),ROUND(Regressions!Q24, 1), NA())</f>
        <v>57.3</v>
      </c>
      <c r="P14" s="560">
        <f>IF(ISNUMBER(Regressions!R24),ROUND(Regressions!R24, 1), NA())</f>
        <v>54.4</v>
      </c>
      <c r="Q14" s="566">
        <f>IF(ISNUMBER(Regressions!S24),ROUND(Regressions!S24, 1), NA())</f>
        <v>11.7</v>
      </c>
      <c r="R14" s="562">
        <f>IF(ISNUMBER(Regressions!T24),ROUND(Regressions!T24, 1), NA())</f>
        <v>42.8</v>
      </c>
      <c r="S14" s="563">
        <f>IF(ISNUMBER(Regressions!U24),ROUND(Regressions!U24, 1), NA())</f>
        <v>45.6</v>
      </c>
    </row>
    <row r="15" spans="1:19" x14ac:dyDescent="0.25">
      <c r="A15" s="555" t="str">
        <f>+Introduction!$C$7</f>
        <v>Papua New Guinea</v>
      </c>
      <c r="B15" s="556">
        <f>IF(ISBLANK(Regressions!B25), " ", Regressions!B25)</f>
        <v>2011</v>
      </c>
      <c r="C15" s="555" t="str">
        <f>HLOOKUP(Introduction!$G$4,nametranslations,24,FALSE)</f>
        <v>Total</v>
      </c>
      <c r="D15" s="558">
        <f>IF(ISBLANK(Regressions!D25), " ", Regressions!D25)</f>
        <v>2287941</v>
      </c>
      <c r="E15" s="559">
        <f>IF(ISNUMBER(Regressions!E25),ROUND(Regressions!E25, 1), NA())</f>
        <v>83.8</v>
      </c>
      <c r="F15" s="560">
        <f>IF(ISNUMBER(Regressions!F25),ROUND(Regressions!F25, 1), NA())</f>
        <v>53.3</v>
      </c>
      <c r="G15" s="561">
        <f>IF(ISNUMBER(Regressions!G25),ROUND(Regressions!G25, 1), NA())</f>
        <v>46.8</v>
      </c>
      <c r="H15" s="562">
        <f>IF(ISNUMBER(Regressions!H25),ROUND(Regressions!H25, 1), NA())</f>
        <v>6.4</v>
      </c>
      <c r="I15" s="563">
        <f>IF(ISNUMBER(Regressions!I25),ROUND(Regressions!I25, 1), NA())</f>
        <v>46.7</v>
      </c>
      <c r="J15" s="564">
        <f>IF(ISNUMBER(Regressions!K25),ROUND(Regressions!K25, 1), NA())</f>
        <v>97.7</v>
      </c>
      <c r="K15" s="560">
        <f>IF(ISNUMBER(Regressions!L25),ROUND(Regressions!L25, 1), NA())</f>
        <v>58.4</v>
      </c>
      <c r="L15" s="565">
        <f>IF(ISNUMBER(Regressions!M25),ROUND(Regressions!M25, 1), NA())</f>
        <v>46.4</v>
      </c>
      <c r="M15" s="562">
        <f>IF(ISNUMBER(Regressions!N25),ROUND(Regressions!N25, 1), NA())</f>
        <v>12</v>
      </c>
      <c r="N15" s="563">
        <f>IF(ISNUMBER(Regressions!O25),ROUND(Regressions!O25, 1), NA())</f>
        <v>41.6</v>
      </c>
      <c r="O15" s="564">
        <f>IF(ISNUMBER(Regressions!Q25),ROUND(Regressions!Q25, 1), NA())</f>
        <v>57.3</v>
      </c>
      <c r="P15" s="560">
        <f>IF(ISNUMBER(Regressions!R25),ROUND(Regressions!R25, 1), NA())</f>
        <v>54.4</v>
      </c>
      <c r="Q15" s="566">
        <f>IF(ISNUMBER(Regressions!S25),ROUND(Regressions!S25, 1), NA())</f>
        <v>11.7</v>
      </c>
      <c r="R15" s="562">
        <f>IF(ISNUMBER(Regressions!T25),ROUND(Regressions!T25, 1), NA())</f>
        <v>42.8</v>
      </c>
      <c r="S15" s="563">
        <f>IF(ISNUMBER(Regressions!U25),ROUND(Regressions!U25, 1), NA())</f>
        <v>45.6</v>
      </c>
    </row>
    <row r="16" spans="1:19" x14ac:dyDescent="0.25">
      <c r="A16" s="555" t="str">
        <f>+Introduction!$C$7</f>
        <v>Papua New Guinea</v>
      </c>
      <c r="B16" s="556">
        <f>IF(ISBLANK(Regressions!B26), " ", Regressions!B26)</f>
        <v>2012</v>
      </c>
      <c r="C16" s="555" t="str">
        <f>HLOOKUP(Introduction!$G$4,nametranslations,24,FALSE)</f>
        <v>Total</v>
      </c>
      <c r="D16" s="558">
        <f>IF(ISBLANK(Regressions!D26), " ", Regressions!D26)</f>
        <v>2962624</v>
      </c>
      <c r="E16" s="559">
        <f>IF(ISNUMBER(Regressions!E26),ROUND(Regressions!E26, 1), NA())</f>
        <v>83.8</v>
      </c>
      <c r="F16" s="560">
        <f>IF(ISNUMBER(Regressions!F26),ROUND(Regressions!F26, 1), NA())</f>
        <v>53.3</v>
      </c>
      <c r="G16" s="561">
        <f>IF(ISNUMBER(Regressions!G26),ROUND(Regressions!G26, 1), NA())</f>
        <v>46.8</v>
      </c>
      <c r="H16" s="562">
        <f>IF(ISNUMBER(Regressions!H26),ROUND(Regressions!H26, 1), NA())</f>
        <v>6.4</v>
      </c>
      <c r="I16" s="563">
        <f>IF(ISNUMBER(Regressions!I26),ROUND(Regressions!I26, 1), NA())</f>
        <v>46.7</v>
      </c>
      <c r="J16" s="564">
        <f>IF(ISNUMBER(Regressions!K26),ROUND(Regressions!K26, 1), NA())</f>
        <v>97.7</v>
      </c>
      <c r="K16" s="560">
        <f>IF(ISNUMBER(Regressions!L26),ROUND(Regressions!L26, 1), NA())</f>
        <v>58.4</v>
      </c>
      <c r="L16" s="565">
        <f>IF(ISNUMBER(Regressions!M26),ROUND(Regressions!M26, 1), NA())</f>
        <v>46.4</v>
      </c>
      <c r="M16" s="562">
        <f>IF(ISNUMBER(Regressions!N26),ROUND(Regressions!N26, 1), NA())</f>
        <v>12</v>
      </c>
      <c r="N16" s="563">
        <f>IF(ISNUMBER(Regressions!O26),ROUND(Regressions!O26, 1), NA())</f>
        <v>41.6</v>
      </c>
      <c r="O16" s="564">
        <f>IF(ISNUMBER(Regressions!Q26),ROUND(Regressions!Q26, 1), NA())</f>
        <v>57.3</v>
      </c>
      <c r="P16" s="560">
        <f>IF(ISNUMBER(Regressions!R26),ROUND(Regressions!R26, 1), NA())</f>
        <v>54.4</v>
      </c>
      <c r="Q16" s="566">
        <f>IF(ISNUMBER(Regressions!S26),ROUND(Regressions!S26, 1), NA())</f>
        <v>11.7</v>
      </c>
      <c r="R16" s="562">
        <f>IF(ISNUMBER(Regressions!T26),ROUND(Regressions!T26, 1), NA())</f>
        <v>42.8</v>
      </c>
      <c r="S16" s="563">
        <f>IF(ISNUMBER(Regressions!U26),ROUND(Regressions!U26, 1), NA())</f>
        <v>45.6</v>
      </c>
    </row>
    <row r="17" spans="1:19" x14ac:dyDescent="0.25">
      <c r="A17" s="555" t="str">
        <f>+Introduction!$C$7</f>
        <v>Papua New Guinea</v>
      </c>
      <c r="B17" s="556">
        <f>IF(ISBLANK(Regressions!B27), " ", Regressions!B27)</f>
        <v>2013</v>
      </c>
      <c r="C17" s="555" t="str">
        <f>HLOOKUP(Introduction!$G$4,nametranslations,24,FALSE)</f>
        <v>Total</v>
      </c>
      <c r="D17" s="558">
        <f>IF(ISBLANK(Regressions!D27), " ", Regressions!D27)</f>
        <v>3027105</v>
      </c>
      <c r="E17" s="559">
        <f>IF(ISNUMBER(Regressions!E27),ROUND(Regressions!E27, 1), NA())</f>
        <v>83.8</v>
      </c>
      <c r="F17" s="560">
        <f>IF(ISNUMBER(Regressions!F27),ROUND(Regressions!F27, 1), NA())</f>
        <v>53.3</v>
      </c>
      <c r="G17" s="561">
        <f>IF(ISNUMBER(Regressions!G27),ROUND(Regressions!G27, 1), NA())</f>
        <v>46.8</v>
      </c>
      <c r="H17" s="562">
        <f>IF(ISNUMBER(Regressions!H27),ROUND(Regressions!H27, 1), NA())</f>
        <v>6.4</v>
      </c>
      <c r="I17" s="563">
        <f>IF(ISNUMBER(Regressions!I27),ROUND(Regressions!I27, 1), NA())</f>
        <v>46.7</v>
      </c>
      <c r="J17" s="564">
        <f>IF(ISNUMBER(Regressions!K27),ROUND(Regressions!K27, 1), NA())</f>
        <v>97.7</v>
      </c>
      <c r="K17" s="560">
        <f>IF(ISNUMBER(Regressions!L27),ROUND(Regressions!L27, 1), NA())</f>
        <v>58.4</v>
      </c>
      <c r="L17" s="565">
        <f>IF(ISNUMBER(Regressions!M27),ROUND(Regressions!M27, 1), NA())</f>
        <v>46.4</v>
      </c>
      <c r="M17" s="562">
        <f>IF(ISNUMBER(Regressions!N27),ROUND(Regressions!N27, 1), NA())</f>
        <v>12</v>
      </c>
      <c r="N17" s="563">
        <f>IF(ISNUMBER(Regressions!O27),ROUND(Regressions!O27, 1), NA())</f>
        <v>41.6</v>
      </c>
      <c r="O17" s="564">
        <f>IF(ISNUMBER(Regressions!Q27),ROUND(Regressions!Q27, 1), NA())</f>
        <v>57.3</v>
      </c>
      <c r="P17" s="560">
        <f>IF(ISNUMBER(Regressions!R27),ROUND(Regressions!R27, 1), NA())</f>
        <v>54.4</v>
      </c>
      <c r="Q17" s="566">
        <f>IF(ISNUMBER(Regressions!S27),ROUND(Regressions!S27, 1), NA())</f>
        <v>11.7</v>
      </c>
      <c r="R17" s="562">
        <f>IF(ISNUMBER(Regressions!T27),ROUND(Regressions!T27, 1), NA())</f>
        <v>42.8</v>
      </c>
      <c r="S17" s="563">
        <f>IF(ISNUMBER(Regressions!U27),ROUND(Regressions!U27, 1), NA())</f>
        <v>45.6</v>
      </c>
    </row>
    <row r="18" spans="1:19" x14ac:dyDescent="0.25">
      <c r="A18" s="555" t="str">
        <f>+Introduction!$C$7</f>
        <v>Papua New Guinea</v>
      </c>
      <c r="B18" s="556">
        <f>IF(ISBLANK(Regressions!B28), " ", Regressions!B28)</f>
        <v>2014</v>
      </c>
      <c r="C18" s="555" t="str">
        <f>HLOOKUP(Introduction!$G$4,nametranslations,24,FALSE)</f>
        <v>Total</v>
      </c>
      <c r="D18" s="558">
        <f>IF(ISBLANK(Regressions!D28), " ", Regressions!D28)</f>
        <v>3092024</v>
      </c>
      <c r="E18" s="559">
        <f>IF(ISNUMBER(Regressions!E28),ROUND(Regressions!E28, 1), NA())</f>
        <v>83.8</v>
      </c>
      <c r="F18" s="560">
        <f>IF(ISNUMBER(Regressions!F28),ROUND(Regressions!F28, 1), NA())</f>
        <v>53.3</v>
      </c>
      <c r="G18" s="561">
        <f>IF(ISNUMBER(Regressions!G28),ROUND(Regressions!G28, 1), NA())</f>
        <v>46.8</v>
      </c>
      <c r="H18" s="562">
        <f>IF(ISNUMBER(Regressions!H28),ROUND(Regressions!H28, 1), NA())</f>
        <v>6.4</v>
      </c>
      <c r="I18" s="563">
        <f>IF(ISNUMBER(Regressions!I28),ROUND(Regressions!I28, 1), NA())</f>
        <v>46.7</v>
      </c>
      <c r="J18" s="564">
        <f>IF(ISNUMBER(Regressions!K28),ROUND(Regressions!K28, 1), NA())</f>
        <v>97.7</v>
      </c>
      <c r="K18" s="560">
        <f>IF(ISNUMBER(Regressions!L28),ROUND(Regressions!L28, 1), NA())</f>
        <v>58.4</v>
      </c>
      <c r="L18" s="565">
        <f>IF(ISNUMBER(Regressions!M28),ROUND(Regressions!M28, 1), NA())</f>
        <v>46.4</v>
      </c>
      <c r="M18" s="562">
        <f>IF(ISNUMBER(Regressions!N28),ROUND(Regressions!N28, 1), NA())</f>
        <v>12</v>
      </c>
      <c r="N18" s="563">
        <f>IF(ISNUMBER(Regressions!O28),ROUND(Regressions!O28, 1), NA())</f>
        <v>41.6</v>
      </c>
      <c r="O18" s="564">
        <f>IF(ISNUMBER(Regressions!Q28),ROUND(Regressions!Q28, 1), NA())</f>
        <v>57.3</v>
      </c>
      <c r="P18" s="560">
        <f>IF(ISNUMBER(Regressions!R28),ROUND(Regressions!R28, 1), NA())</f>
        <v>54.4</v>
      </c>
      <c r="Q18" s="566">
        <f>IF(ISNUMBER(Regressions!S28),ROUND(Regressions!S28, 1), NA())</f>
        <v>11.7</v>
      </c>
      <c r="R18" s="562">
        <f>IF(ISNUMBER(Regressions!T28),ROUND(Regressions!T28, 1), NA())</f>
        <v>42.8</v>
      </c>
      <c r="S18" s="563">
        <f>IF(ISNUMBER(Regressions!U28),ROUND(Regressions!U28, 1), NA())</f>
        <v>45.6</v>
      </c>
    </row>
    <row r="19" spans="1:19" x14ac:dyDescent="0.25">
      <c r="A19" s="555" t="str">
        <f>+Introduction!$C$7</f>
        <v>Papua New Guinea</v>
      </c>
      <c r="B19" s="556">
        <f>IF(ISBLANK(Regressions!B29), " ", Regressions!B29)</f>
        <v>2015</v>
      </c>
      <c r="C19" s="555" t="str">
        <f>HLOOKUP(Introduction!$G$4,nametranslations,24,FALSE)</f>
        <v>Total</v>
      </c>
      <c r="D19" s="558">
        <f>IF(ISBLANK(Regressions!D29), " ", Regressions!D29)</f>
        <v>3156524</v>
      </c>
      <c r="E19" s="559">
        <f>IF(ISNUMBER(Regressions!E29),ROUND(Regressions!E29, 1), NA())</f>
        <v>83.8</v>
      </c>
      <c r="F19" s="560">
        <f>IF(ISNUMBER(Regressions!F29),ROUND(Regressions!F29, 1), NA())</f>
        <v>53.3</v>
      </c>
      <c r="G19" s="561">
        <f>IF(ISNUMBER(Regressions!G29),ROUND(Regressions!G29, 1), NA())</f>
        <v>46.8</v>
      </c>
      <c r="H19" s="562">
        <f>IF(ISNUMBER(Regressions!H29),ROUND(Regressions!H29, 1), NA())</f>
        <v>6.4</v>
      </c>
      <c r="I19" s="563">
        <f>IF(ISNUMBER(Regressions!I29),ROUND(Regressions!I29, 1), NA())</f>
        <v>46.7</v>
      </c>
      <c r="J19" s="564">
        <f>IF(ISNUMBER(Regressions!K29),ROUND(Regressions!K29, 1), NA())</f>
        <v>97.7</v>
      </c>
      <c r="K19" s="560">
        <f>IF(ISNUMBER(Regressions!L29),ROUND(Regressions!L29, 1), NA())</f>
        <v>58.4</v>
      </c>
      <c r="L19" s="565">
        <f>IF(ISNUMBER(Regressions!M29),ROUND(Regressions!M29, 1), NA())</f>
        <v>46.4</v>
      </c>
      <c r="M19" s="562">
        <f>IF(ISNUMBER(Regressions!N29),ROUND(Regressions!N29, 1), NA())</f>
        <v>12</v>
      </c>
      <c r="N19" s="563">
        <f>IF(ISNUMBER(Regressions!O29),ROUND(Regressions!O29, 1), NA())</f>
        <v>41.6</v>
      </c>
      <c r="O19" s="564">
        <f>IF(ISNUMBER(Regressions!Q29),ROUND(Regressions!Q29, 1), NA())</f>
        <v>57.3</v>
      </c>
      <c r="P19" s="560">
        <f>IF(ISNUMBER(Regressions!R29),ROUND(Regressions!R29, 1), NA())</f>
        <v>54.4</v>
      </c>
      <c r="Q19" s="566">
        <f>IF(ISNUMBER(Regressions!S29),ROUND(Regressions!S29, 1), NA())</f>
        <v>11.7</v>
      </c>
      <c r="R19" s="562">
        <f>IF(ISNUMBER(Regressions!T29),ROUND(Regressions!T29, 1), NA())</f>
        <v>42.8</v>
      </c>
      <c r="S19" s="563">
        <f>IF(ISNUMBER(Regressions!U29),ROUND(Regressions!U29, 1), NA())</f>
        <v>45.6</v>
      </c>
    </row>
    <row r="20" spans="1:19" x14ac:dyDescent="0.25">
      <c r="A20" s="555" t="str">
        <f>+Introduction!$C$7</f>
        <v>Papua New Guinea</v>
      </c>
      <c r="B20" s="556">
        <f>IF(ISBLANK(Regressions!B30), " ", Regressions!B30)</f>
        <v>2016</v>
      </c>
      <c r="C20" s="555" t="str">
        <f>HLOOKUP(Introduction!$G$4,nametranslations,24,FALSE)</f>
        <v>Total</v>
      </c>
      <c r="D20" s="558">
        <f>IF(ISBLANK(Regressions!D30), " ", Regressions!D30)</f>
        <v>3219199</v>
      </c>
      <c r="E20" s="559">
        <f>IF(ISNUMBER(Regressions!E30),ROUND(Regressions!E30, 1), NA())</f>
        <v>83.8</v>
      </c>
      <c r="F20" s="560">
        <f>IF(ISNUMBER(Regressions!F30),ROUND(Regressions!F30, 1), NA())</f>
        <v>53.3</v>
      </c>
      <c r="G20" s="561">
        <f>IF(ISNUMBER(Regressions!G30),ROUND(Regressions!G30, 1), NA())</f>
        <v>46.8</v>
      </c>
      <c r="H20" s="562">
        <f>IF(ISNUMBER(Regressions!H30),ROUND(Regressions!H30, 1), NA())</f>
        <v>6.4</v>
      </c>
      <c r="I20" s="563">
        <f>IF(ISNUMBER(Regressions!I30),ROUND(Regressions!I30, 1), NA())</f>
        <v>46.7</v>
      </c>
      <c r="J20" s="564">
        <f>IF(ISNUMBER(Regressions!K30),ROUND(Regressions!K30, 1), NA())</f>
        <v>97.7</v>
      </c>
      <c r="K20" s="560">
        <f>IF(ISNUMBER(Regressions!L30),ROUND(Regressions!L30, 1), NA())</f>
        <v>58.4</v>
      </c>
      <c r="L20" s="565">
        <f>IF(ISNUMBER(Regressions!M30),ROUND(Regressions!M30, 1), NA())</f>
        <v>46.4</v>
      </c>
      <c r="M20" s="562">
        <f>IF(ISNUMBER(Regressions!N30),ROUND(Regressions!N30, 1), NA())</f>
        <v>12</v>
      </c>
      <c r="N20" s="563">
        <f>IF(ISNUMBER(Regressions!O30),ROUND(Regressions!O30, 1), NA())</f>
        <v>41.6</v>
      </c>
      <c r="O20" s="564">
        <f>IF(ISNUMBER(Regressions!Q30),ROUND(Regressions!Q30, 1), NA())</f>
        <v>57.3</v>
      </c>
      <c r="P20" s="560">
        <f>IF(ISNUMBER(Regressions!R30),ROUND(Regressions!R30, 1), NA())</f>
        <v>54.4</v>
      </c>
      <c r="Q20" s="566">
        <f>IF(ISNUMBER(Regressions!S30),ROUND(Regressions!S30, 1), NA())</f>
        <v>11.7</v>
      </c>
      <c r="R20" s="562">
        <f>IF(ISNUMBER(Regressions!T30),ROUND(Regressions!T30, 1), NA())</f>
        <v>42.8</v>
      </c>
      <c r="S20" s="563">
        <f>IF(ISNUMBER(Regressions!U30),ROUND(Regressions!U30, 1), NA())</f>
        <v>45.6</v>
      </c>
    </row>
    <row r="21" spans="1:19" x14ac:dyDescent="0.25">
      <c r="A21" s="555" t="str">
        <f>+Introduction!$C$7</f>
        <v>Papua New Guinea</v>
      </c>
      <c r="B21" s="556">
        <f>IF(ISBLANK(Regressions!B31), " ", Regressions!B31)</f>
        <v>2017</v>
      </c>
      <c r="C21" s="555" t="str">
        <f>HLOOKUP(Introduction!$G$4,nametranslations,24,FALSE)</f>
        <v>Total</v>
      </c>
      <c r="D21" s="558">
        <f>IF(ISBLANK(Regressions!D31), " ", Regressions!D31)</f>
        <v>3280353</v>
      </c>
      <c r="E21" s="559">
        <f>IF(ISNUMBER(Regressions!E31),ROUND(Regressions!E31, 1), NA())</f>
        <v>83.8</v>
      </c>
      <c r="F21" s="560">
        <f>IF(ISNUMBER(Regressions!F31),ROUND(Regressions!F31, 1), NA())</f>
        <v>53.3</v>
      </c>
      <c r="G21" s="561">
        <f>IF(ISNUMBER(Regressions!G31),ROUND(Regressions!G31, 1), NA())</f>
        <v>46.8</v>
      </c>
      <c r="H21" s="562">
        <f>IF(ISNUMBER(Regressions!H31),ROUND(Regressions!H31, 1), NA())</f>
        <v>6.4</v>
      </c>
      <c r="I21" s="563">
        <f>IF(ISNUMBER(Regressions!I31),ROUND(Regressions!I31, 1), NA())</f>
        <v>46.7</v>
      </c>
      <c r="J21" s="564">
        <f>IF(ISNUMBER(Regressions!K31),ROUND(Regressions!K31, 1), NA())</f>
        <v>97.7</v>
      </c>
      <c r="K21" s="560">
        <f>IF(ISNUMBER(Regressions!L31),ROUND(Regressions!L31, 1), NA())</f>
        <v>58.4</v>
      </c>
      <c r="L21" s="565">
        <f>IF(ISNUMBER(Regressions!M31),ROUND(Regressions!M31, 1), NA())</f>
        <v>46.4</v>
      </c>
      <c r="M21" s="562">
        <f>IF(ISNUMBER(Regressions!N31),ROUND(Regressions!N31, 1), NA())</f>
        <v>12</v>
      </c>
      <c r="N21" s="563">
        <f>IF(ISNUMBER(Regressions!O31),ROUND(Regressions!O31, 1), NA())</f>
        <v>41.6</v>
      </c>
      <c r="O21" s="564">
        <f>IF(ISNUMBER(Regressions!Q31),ROUND(Regressions!Q31, 1), NA())</f>
        <v>57.3</v>
      </c>
      <c r="P21" s="560">
        <f>IF(ISNUMBER(Regressions!R31),ROUND(Regressions!R31, 1), NA())</f>
        <v>54.4</v>
      </c>
      <c r="Q21" s="566">
        <f>IF(ISNUMBER(Regressions!S31),ROUND(Regressions!S31, 1), NA())</f>
        <v>11.7</v>
      </c>
      <c r="R21" s="562">
        <f>IF(ISNUMBER(Regressions!T31),ROUND(Regressions!T31, 1), NA())</f>
        <v>42.8</v>
      </c>
      <c r="S21" s="563">
        <f>IF(ISNUMBER(Regressions!U31),ROUND(Regressions!U31, 1), NA())</f>
        <v>45.6</v>
      </c>
    </row>
    <row r="22" spans="1:19" x14ac:dyDescent="0.25">
      <c r="A22" s="555" t="str">
        <f>+Introduction!$C$7</f>
        <v>Papua New Guinea</v>
      </c>
      <c r="B22" s="556">
        <f>IF(ISBLANK(Regressions!B32), " ", Regressions!B32)</f>
        <v>2018</v>
      </c>
      <c r="C22" s="555" t="str">
        <f>HLOOKUP(Introduction!$G$4,nametranslations,24,FALSE)</f>
        <v>Total</v>
      </c>
      <c r="D22" s="558">
        <f>IF(ISBLANK(Regressions!D32), " ", Regressions!D32)</f>
        <v>3339732</v>
      </c>
      <c r="E22" s="559">
        <f>IF(ISNUMBER(Regressions!E32),ROUND(Regressions!E32, 1), NA())</f>
        <v>83.8</v>
      </c>
      <c r="F22" s="560">
        <f>IF(ISNUMBER(Regressions!F32),ROUND(Regressions!F32, 1), NA())</f>
        <v>53.3</v>
      </c>
      <c r="G22" s="561">
        <f>IF(ISNUMBER(Regressions!G32),ROUND(Regressions!G32, 1), NA())</f>
        <v>46.8</v>
      </c>
      <c r="H22" s="562">
        <f>IF(ISNUMBER(Regressions!H32),ROUND(Regressions!H32, 1), NA())</f>
        <v>6.4</v>
      </c>
      <c r="I22" s="563">
        <f>IF(ISNUMBER(Regressions!I32),ROUND(Regressions!I32, 1), NA())</f>
        <v>46.7</v>
      </c>
      <c r="J22" s="564">
        <f>IF(ISNUMBER(Regressions!K32),ROUND(Regressions!K32, 1), NA())</f>
        <v>97.7</v>
      </c>
      <c r="K22" s="560">
        <f>IF(ISNUMBER(Regressions!L32),ROUND(Regressions!L32, 1), NA())</f>
        <v>58.4</v>
      </c>
      <c r="L22" s="565">
        <f>IF(ISNUMBER(Regressions!M32),ROUND(Regressions!M32, 1), NA())</f>
        <v>46.4</v>
      </c>
      <c r="M22" s="562">
        <f>IF(ISNUMBER(Regressions!N32),ROUND(Regressions!N32, 1), NA())</f>
        <v>12</v>
      </c>
      <c r="N22" s="563">
        <f>IF(ISNUMBER(Regressions!O32),ROUND(Regressions!O32, 1), NA())</f>
        <v>41.6</v>
      </c>
      <c r="O22" s="564">
        <f>IF(ISNUMBER(Regressions!Q32),ROUND(Regressions!Q32, 1), NA())</f>
        <v>57.3</v>
      </c>
      <c r="P22" s="560">
        <f>IF(ISNUMBER(Regressions!R32),ROUND(Regressions!R32, 1), NA())</f>
        <v>54.4</v>
      </c>
      <c r="Q22" s="566">
        <f>IF(ISNUMBER(Regressions!S32),ROUND(Regressions!S32, 1), NA())</f>
        <v>11.7</v>
      </c>
      <c r="R22" s="562">
        <f>IF(ISNUMBER(Regressions!T32),ROUND(Regressions!T32, 1), NA())</f>
        <v>42.8</v>
      </c>
      <c r="S22" s="563">
        <f>IF(ISNUMBER(Regressions!U32),ROUND(Regressions!U32, 1), NA())</f>
        <v>45.6</v>
      </c>
    </row>
    <row r="23" spans="1:19" x14ac:dyDescent="0.25">
      <c r="A23" s="555" t="str">
        <f>+Introduction!$C$7</f>
        <v>Papua New Guinea</v>
      </c>
      <c r="B23" s="556">
        <f>IF(ISBLANK(Regressions!B33), " ", Regressions!B33)</f>
        <v>2019</v>
      </c>
      <c r="C23" s="555" t="str">
        <f>HLOOKUP(Introduction!$G$4,nametranslations,24,FALSE)</f>
        <v>Total</v>
      </c>
      <c r="D23" s="558">
        <f>IF(ISBLANK(Regressions!D33), " ", Regressions!D33)</f>
        <v>3396207</v>
      </c>
      <c r="E23" s="559">
        <f>IF(ISNUMBER(Regressions!E33),ROUND(Regressions!E33, 1), NA())</f>
        <v>83.8</v>
      </c>
      <c r="F23" s="560">
        <f>IF(ISNUMBER(Regressions!F33),ROUND(Regressions!F33, 1), NA())</f>
        <v>53.3</v>
      </c>
      <c r="G23" s="561">
        <f>IF(ISNUMBER(Regressions!G33),ROUND(Regressions!G33, 1), NA())</f>
        <v>46.8</v>
      </c>
      <c r="H23" s="562">
        <f>IF(ISNUMBER(Regressions!H33),ROUND(Regressions!H33, 1), NA())</f>
        <v>6.4</v>
      </c>
      <c r="I23" s="563">
        <f>IF(ISNUMBER(Regressions!I33),ROUND(Regressions!I33, 1), NA())</f>
        <v>46.7</v>
      </c>
      <c r="J23" s="564">
        <f>IF(ISNUMBER(Regressions!K33),ROUND(Regressions!K33, 1), NA())</f>
        <v>97.7</v>
      </c>
      <c r="K23" s="560">
        <f>IF(ISNUMBER(Regressions!L33),ROUND(Regressions!L33, 1), NA())</f>
        <v>58.4</v>
      </c>
      <c r="L23" s="565">
        <f>IF(ISNUMBER(Regressions!M33),ROUND(Regressions!M33, 1), NA())</f>
        <v>46.4</v>
      </c>
      <c r="M23" s="562">
        <f>IF(ISNUMBER(Regressions!N33),ROUND(Regressions!N33, 1), NA())</f>
        <v>12</v>
      </c>
      <c r="N23" s="563">
        <f>IF(ISNUMBER(Regressions!O33),ROUND(Regressions!O33, 1), NA())</f>
        <v>41.6</v>
      </c>
      <c r="O23" s="564">
        <f>IF(ISNUMBER(Regressions!Q33),ROUND(Regressions!Q33, 1), NA())</f>
        <v>57.3</v>
      </c>
      <c r="P23" s="560">
        <f>IF(ISNUMBER(Regressions!R33),ROUND(Regressions!R33, 1), NA())</f>
        <v>54.4</v>
      </c>
      <c r="Q23" s="566">
        <f>IF(ISNUMBER(Regressions!S33),ROUND(Regressions!S33, 1), NA())</f>
        <v>11.7</v>
      </c>
      <c r="R23" s="562">
        <f>IF(ISNUMBER(Regressions!T33),ROUND(Regressions!T33, 1), NA())</f>
        <v>42.8</v>
      </c>
      <c r="S23" s="563">
        <f>IF(ISNUMBER(Regressions!U33),ROUND(Regressions!U33, 1), NA())</f>
        <v>45.6</v>
      </c>
    </row>
    <row r="24" spans="1:19" x14ac:dyDescent="0.25">
      <c r="A24" s="555" t="str">
        <f>+Introduction!$C$7</f>
        <v>Papua New Guinea</v>
      </c>
      <c r="B24" s="556">
        <f>IF(ISBLANK(Regressions!B34), " ", Regressions!B34)</f>
        <v>2020</v>
      </c>
      <c r="C24" s="555" t="str">
        <f>HLOOKUP(Introduction!$G$4,nametranslations,24,FALSE)</f>
        <v>Total</v>
      </c>
      <c r="D24" s="558">
        <f>IF(ISBLANK(Regressions!D34), " ", Regressions!D34)</f>
        <v>3450937</v>
      </c>
      <c r="E24" s="559">
        <f>IF(ISNUMBER(Regressions!E34),ROUND(Regressions!E34, 1), NA())</f>
        <v>83.8</v>
      </c>
      <c r="F24" s="560">
        <f>IF(ISNUMBER(Regressions!F34),ROUND(Regressions!F34, 1), NA())</f>
        <v>53.3</v>
      </c>
      <c r="G24" s="561">
        <f>IF(ISNUMBER(Regressions!G34),ROUND(Regressions!G34, 1), NA())</f>
        <v>46.8</v>
      </c>
      <c r="H24" s="562">
        <f>IF(ISNUMBER(Regressions!H34),ROUND(Regressions!H34, 1), NA())</f>
        <v>6.4</v>
      </c>
      <c r="I24" s="563">
        <f>IF(ISNUMBER(Regressions!I34),ROUND(Regressions!I34, 1), NA())</f>
        <v>46.7</v>
      </c>
      <c r="J24" s="564">
        <f>IF(ISNUMBER(Regressions!K34),ROUND(Regressions!K34, 1), NA())</f>
        <v>97.7</v>
      </c>
      <c r="K24" s="560">
        <f>IF(ISNUMBER(Regressions!L34),ROUND(Regressions!L34, 1), NA())</f>
        <v>58.4</v>
      </c>
      <c r="L24" s="565">
        <f>IF(ISNUMBER(Regressions!M34),ROUND(Regressions!M34, 1), NA())</f>
        <v>46.4</v>
      </c>
      <c r="M24" s="562">
        <f>IF(ISNUMBER(Regressions!N34),ROUND(Regressions!N34, 1), NA())</f>
        <v>12</v>
      </c>
      <c r="N24" s="563">
        <f>IF(ISNUMBER(Regressions!O34),ROUND(Regressions!O34, 1), NA())</f>
        <v>41.6</v>
      </c>
      <c r="O24" s="564">
        <f>IF(ISNUMBER(Regressions!Q34),ROUND(Regressions!Q34, 1), NA())</f>
        <v>57.3</v>
      </c>
      <c r="P24" s="560">
        <f>IF(ISNUMBER(Regressions!R34),ROUND(Regressions!R34, 1), NA())</f>
        <v>54.4</v>
      </c>
      <c r="Q24" s="566">
        <f>IF(ISNUMBER(Regressions!S34),ROUND(Regressions!S34, 1), NA())</f>
        <v>11.7</v>
      </c>
      <c r="R24" s="562">
        <f>IF(ISNUMBER(Regressions!T34),ROUND(Regressions!T34, 1), NA())</f>
        <v>42.8</v>
      </c>
      <c r="S24" s="563">
        <f>IF(ISNUMBER(Regressions!U34),ROUND(Regressions!U34, 1), NA())</f>
        <v>45.6</v>
      </c>
    </row>
    <row r="25" spans="1:19" x14ac:dyDescent="0.25">
      <c r="A25" s="555" t="str">
        <f>+Introduction!$C$7</f>
        <v>Papua New Guinea</v>
      </c>
      <c r="B25" s="556">
        <f>IF(ISBLANK(Regressions!B35), " ", Regressions!B35)</f>
        <v>2021</v>
      </c>
      <c r="C25" s="555" t="str">
        <f>HLOOKUP(Introduction!$G$4,nametranslations,24,FALSE)</f>
        <v>Total</v>
      </c>
      <c r="D25" s="558">
        <f>IF(ISBLANK(Regressions!D35), " ", Regressions!D35)</f>
        <v>3497379</v>
      </c>
      <c r="E25" s="564">
        <f>IF(ISNUMBER(Regressions!E35),ROUND(Regressions!E35, 1), NA())</f>
        <v>83.8</v>
      </c>
      <c r="F25" s="567">
        <f>IF(ISNUMBER(Regressions!F35),ROUND(Regressions!F35, 1), NA())</f>
        <v>53.3</v>
      </c>
      <c r="G25" s="568">
        <f>IF(ISNUMBER(Regressions!G35),ROUND(Regressions!G35, 1), NA())</f>
        <v>46.8</v>
      </c>
      <c r="H25" s="562">
        <f>IF(ISNUMBER(Regressions!H35),ROUND(Regressions!H35, 1), NA())</f>
        <v>6.4</v>
      </c>
      <c r="I25" s="563">
        <f>IF(ISNUMBER(Regressions!I35),ROUND(Regressions!I35, 1), NA())</f>
        <v>46.7</v>
      </c>
      <c r="J25" s="564">
        <f>IF(ISNUMBER(Regressions!K35),ROUND(Regressions!K35, 1), NA())</f>
        <v>97.7</v>
      </c>
      <c r="K25" s="567">
        <f>IF(ISNUMBER(Regressions!L35),ROUND(Regressions!L35, 1), NA())</f>
        <v>58.4</v>
      </c>
      <c r="L25" s="569">
        <f>IF(ISNUMBER(Regressions!M35),ROUND(Regressions!M35, 1), NA())</f>
        <v>46.4</v>
      </c>
      <c r="M25" s="562">
        <f>IF(ISNUMBER(Regressions!N35),ROUND(Regressions!N35, 1), NA())</f>
        <v>12</v>
      </c>
      <c r="N25" s="563">
        <f>IF(ISNUMBER(Regressions!O35),ROUND(Regressions!O35, 1), NA())</f>
        <v>41.6</v>
      </c>
      <c r="O25" s="564">
        <f>IF(ISNUMBER(Regressions!Q35),ROUND(Regressions!Q35, 1), NA())</f>
        <v>57.3</v>
      </c>
      <c r="P25" s="567">
        <f>IF(ISNUMBER(Regressions!R35),ROUND(Regressions!R35, 1), NA())</f>
        <v>54.4</v>
      </c>
      <c r="Q25" s="570">
        <f>IF(ISNUMBER(Regressions!S35),ROUND(Regressions!S35, 1), NA())</f>
        <v>11.7</v>
      </c>
      <c r="R25" s="562">
        <f>IF(ISNUMBER(Regressions!T35),ROUND(Regressions!T35, 1), NA())</f>
        <v>42.8</v>
      </c>
      <c r="S25" s="563">
        <f>IF(ISNUMBER(Regressions!U35),ROUND(Regressions!U35, 1), NA())</f>
        <v>45.6</v>
      </c>
    </row>
    <row r="26" spans="1:19" x14ac:dyDescent="0.25">
      <c r="A26" s="555" t="str">
        <f>+Introduction!$C$7</f>
        <v>Papua New Guinea</v>
      </c>
      <c r="B26" s="556">
        <f>IF(ISBLANK(Regressions!B36), " ", Regressions!B36)</f>
        <v>2022</v>
      </c>
      <c r="C26" s="555" t="str">
        <f>HLOOKUP(Introduction!$G$4,nametranslations,24,FALSE)</f>
        <v>Total</v>
      </c>
      <c r="D26" s="558">
        <f>IF(ISBLANK(Regressions!D36), " ", Regressions!D36)</f>
        <v>3542843</v>
      </c>
      <c r="E26" s="559">
        <f>IF(ISNUMBER(Regressions!E36),ROUND(Regressions!E36, 1), NA())</f>
        <v>83.8</v>
      </c>
      <c r="F26" s="560">
        <f>IF(ISNUMBER(Regressions!F36),ROUND(Regressions!F36, 1), NA())</f>
        <v>53.3</v>
      </c>
      <c r="G26" s="561">
        <f>IF(ISNUMBER(Regressions!G36),ROUND(Regressions!G36, 1), NA())</f>
        <v>46.8</v>
      </c>
      <c r="H26" s="562">
        <f>IF(ISNUMBER(Regressions!H36),ROUND(Regressions!H36, 1), NA())</f>
        <v>6.4</v>
      </c>
      <c r="I26" s="563">
        <f>IF(ISNUMBER(Regressions!I36),ROUND(Regressions!I36, 1), NA())</f>
        <v>46.7</v>
      </c>
      <c r="J26" s="564">
        <f>IF(ISNUMBER(Regressions!K36),ROUND(Regressions!K36, 1), NA())</f>
        <v>97.7</v>
      </c>
      <c r="K26" s="560">
        <f>IF(ISNUMBER(Regressions!L36),ROUND(Regressions!L36, 1), NA())</f>
        <v>58.4</v>
      </c>
      <c r="L26" s="565">
        <f>IF(ISNUMBER(Regressions!M36),ROUND(Regressions!M36, 1), NA())</f>
        <v>46.4</v>
      </c>
      <c r="M26" s="562">
        <f>IF(ISNUMBER(Regressions!N36),ROUND(Regressions!N36, 1), NA())</f>
        <v>12</v>
      </c>
      <c r="N26" s="563">
        <f>IF(ISNUMBER(Regressions!O36),ROUND(Regressions!O36, 1), NA())</f>
        <v>41.6</v>
      </c>
      <c r="O26" s="564">
        <f>IF(ISNUMBER(Regressions!Q36),ROUND(Regressions!Q36, 1), NA())</f>
        <v>57.3</v>
      </c>
      <c r="P26" s="560">
        <f>IF(ISNUMBER(Regressions!R36),ROUND(Regressions!R36, 1), NA())</f>
        <v>54.4</v>
      </c>
      <c r="Q26" s="566">
        <f>IF(ISNUMBER(Regressions!S36),ROUND(Regressions!S36, 1), NA())</f>
        <v>11.7</v>
      </c>
      <c r="R26" s="562">
        <f>IF(ISNUMBER(Regressions!T36),ROUND(Regressions!T36, 1), NA())</f>
        <v>42.8</v>
      </c>
      <c r="S26" s="563">
        <f>IF(ISNUMBER(Regressions!U36),ROUND(Regressions!U36, 1), NA())</f>
        <v>45.6</v>
      </c>
    </row>
    <row r="27" spans="1:19" x14ac:dyDescent="0.25">
      <c r="A27" s="555" t="str">
        <f>+Introduction!$C$7</f>
        <v>Papua New Guinea</v>
      </c>
      <c r="B27" s="556">
        <f>IF(ISBLANK(Regressions!B37), " ", Regressions!B37)</f>
        <v>2023</v>
      </c>
      <c r="C27" s="555" t="str">
        <f>HLOOKUP(Introduction!$G$4,nametranslations,24,FALSE)</f>
        <v>Total</v>
      </c>
      <c r="D27" s="558">
        <f>IF(ISBLANK(Regressions!D37), " ", Regressions!D37)</f>
        <v>3581718</v>
      </c>
      <c r="E27" s="564">
        <f>IF(ISNUMBER(Regressions!E37),ROUND(Regressions!E37, 1), NA())</f>
        <v>83.8</v>
      </c>
      <c r="F27" s="567">
        <f>IF(ISNUMBER(Regressions!F37),ROUND(Regressions!F37, 1), NA())</f>
        <v>53.3</v>
      </c>
      <c r="G27" s="568">
        <f>IF(ISNUMBER(Regressions!G37),ROUND(Regressions!G37, 1), NA())</f>
        <v>46.8</v>
      </c>
      <c r="H27" s="562">
        <f>IF(ISNUMBER(Regressions!H37),ROUND(Regressions!H37, 1), NA())</f>
        <v>6.4</v>
      </c>
      <c r="I27" s="563">
        <f>IF(ISNUMBER(Regressions!I37),ROUND(Regressions!I37, 1), NA())</f>
        <v>46.7</v>
      </c>
      <c r="J27" s="564">
        <f>IF(ISNUMBER(Regressions!K37),ROUND(Regressions!K37, 1), NA())</f>
        <v>97.7</v>
      </c>
      <c r="K27" s="567">
        <f>IF(ISNUMBER(Regressions!L37),ROUND(Regressions!L37, 1), NA())</f>
        <v>58.4</v>
      </c>
      <c r="L27" s="569">
        <f>IF(ISNUMBER(Regressions!M37),ROUND(Regressions!M37, 1), NA())</f>
        <v>46.4</v>
      </c>
      <c r="M27" s="562">
        <f>IF(ISNUMBER(Regressions!N37),ROUND(Regressions!N37, 1), NA())</f>
        <v>12</v>
      </c>
      <c r="N27" s="563">
        <f>IF(ISNUMBER(Regressions!O37),ROUND(Regressions!O37, 1), NA())</f>
        <v>41.6</v>
      </c>
      <c r="O27" s="564">
        <f>IF(ISNUMBER(Regressions!Q37),ROUND(Regressions!Q37, 1), NA())</f>
        <v>57.3</v>
      </c>
      <c r="P27" s="567">
        <f>IF(ISNUMBER(Regressions!R37),ROUND(Regressions!R37, 1), NA())</f>
        <v>54.4</v>
      </c>
      <c r="Q27" s="570">
        <f>IF(ISNUMBER(Regressions!S37),ROUND(Regressions!S37, 1), NA())</f>
        <v>11.7</v>
      </c>
      <c r="R27" s="562">
        <f>IF(ISNUMBER(Regressions!T37),ROUND(Regressions!T37, 1), NA())</f>
        <v>42.8</v>
      </c>
      <c r="S27" s="563">
        <f>IF(ISNUMBER(Regressions!U37),ROUND(Regressions!U37, 1), NA())</f>
        <v>45.6</v>
      </c>
    </row>
    <row r="28" spans="1:19" x14ac:dyDescent="0.25">
      <c r="A28" s="555" t="str">
        <f>+Introduction!$C$7</f>
        <v>Papua New Guinea</v>
      </c>
      <c r="B28" s="556">
        <f>IF(ISBLANK(Regressions!B38), " ", Regressions!B38)</f>
        <v>2024</v>
      </c>
      <c r="C28" s="555" t="str">
        <f>HLOOKUP(Introduction!$G$4,nametranslations,24,FALSE)</f>
        <v>Total</v>
      </c>
      <c r="D28" s="558">
        <f>IF(ISBLANK(Regressions!D38), " ", Regressions!D38)</f>
        <v>3620695</v>
      </c>
      <c r="E28" s="559">
        <f>IF(ISNUMBER(Regressions!E38),ROUND(Regressions!E38, 1), NA())</f>
        <v>83.8</v>
      </c>
      <c r="F28" s="560">
        <f>IF(ISNUMBER(Regressions!F38),ROUND(Regressions!F38, 1), NA())</f>
        <v>53.3</v>
      </c>
      <c r="G28" s="561">
        <f>IF(ISNUMBER(Regressions!G38),ROUND(Regressions!G38, 1), NA())</f>
        <v>46.8</v>
      </c>
      <c r="H28" s="562">
        <f>IF(ISNUMBER(Regressions!H38),ROUND(Regressions!H38, 1), NA())</f>
        <v>6.4</v>
      </c>
      <c r="I28" s="563">
        <f>IF(ISNUMBER(Regressions!I38),ROUND(Regressions!I38, 1), NA())</f>
        <v>46.7</v>
      </c>
      <c r="J28" s="564">
        <f>IF(ISNUMBER(Regressions!K38),ROUND(Regressions!K38, 1), NA())</f>
        <v>97.7</v>
      </c>
      <c r="K28" s="560">
        <f>IF(ISNUMBER(Regressions!L38),ROUND(Regressions!L38, 1), NA())</f>
        <v>58.4</v>
      </c>
      <c r="L28" s="565">
        <f>IF(ISNUMBER(Regressions!M38),ROUND(Regressions!M38, 1), NA())</f>
        <v>46.4</v>
      </c>
      <c r="M28" s="562">
        <f>IF(ISNUMBER(Regressions!N38),ROUND(Regressions!N38, 1), NA())</f>
        <v>12</v>
      </c>
      <c r="N28" s="563">
        <f>IF(ISNUMBER(Regressions!O38),ROUND(Regressions!O38, 1), NA())</f>
        <v>41.6</v>
      </c>
      <c r="O28" s="564">
        <f>IF(ISNUMBER(Regressions!Q38),ROUND(Regressions!Q38, 1), NA())</f>
        <v>57.3</v>
      </c>
      <c r="P28" s="560">
        <f>IF(ISNUMBER(Regressions!R38),ROUND(Regressions!R38, 1), NA())</f>
        <v>54.4</v>
      </c>
      <c r="Q28" s="566">
        <f>IF(ISNUMBER(Regressions!S38),ROUND(Regressions!S38, 1), NA())</f>
        <v>11.7</v>
      </c>
      <c r="R28" s="562">
        <f>IF(ISNUMBER(Regressions!T38),ROUND(Regressions!T38, 1), NA())</f>
        <v>42.8</v>
      </c>
      <c r="S28" s="563">
        <f>IF(ISNUMBER(Regressions!U38),ROUND(Regressions!U38, 1), NA())</f>
        <v>45.6</v>
      </c>
    </row>
    <row r="29" spans="1:19" x14ac:dyDescent="0.25">
      <c r="A29" s="571" t="str">
        <f>+Introduction!$C$7</f>
        <v>Papua New Guinea</v>
      </c>
      <c r="B29" s="572">
        <f>IF(ISBLANK(Regressions!B39), " ", Regressions!B39)</f>
        <v>2025</v>
      </c>
      <c r="C29" s="571" t="str">
        <f>HLOOKUP(Introduction!$G$4,nametranslations,24,FALSE)</f>
        <v>Total</v>
      </c>
      <c r="D29" s="573">
        <f>IF(ISBLANK(Regressions!D39), " ", Regressions!D39)</f>
        <v>3904311</v>
      </c>
      <c r="E29" s="574">
        <f>IF(ISNUMBER(Regressions!E39),ROUND(Regressions!E39, 1), NA())</f>
        <v>83.8</v>
      </c>
      <c r="F29" s="575">
        <f>IF(ISNUMBER(Regressions!F39),ROUND(Regressions!F39, 1), NA())</f>
        <v>53.3</v>
      </c>
      <c r="G29" s="576">
        <f>IF(ISNUMBER(Regressions!G39),ROUND(Regressions!G39, 1), NA())</f>
        <v>46.8</v>
      </c>
      <c r="H29" s="577">
        <f>IF(ISNUMBER(Regressions!H39),ROUND(Regressions!H39, 1), NA())</f>
        <v>6.4</v>
      </c>
      <c r="I29" s="578">
        <f>IF(ISNUMBER(Regressions!I39),ROUND(Regressions!I39, 1), NA())</f>
        <v>46.7</v>
      </c>
      <c r="J29" s="579">
        <f>IF(ISNUMBER(Regressions!K39),ROUND(Regressions!K39, 1), NA())</f>
        <v>97.7</v>
      </c>
      <c r="K29" s="575">
        <f>IF(ISNUMBER(Regressions!L39),ROUND(Regressions!L39, 1), NA())</f>
        <v>58.4</v>
      </c>
      <c r="L29" s="580">
        <f>IF(ISNUMBER(Regressions!M39),ROUND(Regressions!M39, 1), NA())</f>
        <v>46.4</v>
      </c>
      <c r="M29" s="577">
        <f>IF(ISNUMBER(Regressions!N39),ROUND(Regressions!N39, 1), NA())</f>
        <v>12</v>
      </c>
      <c r="N29" s="578">
        <f>IF(ISNUMBER(Regressions!O39),ROUND(Regressions!O39, 1), NA())</f>
        <v>41.6</v>
      </c>
      <c r="O29" s="579">
        <f>IF(ISNUMBER(Regressions!Q39),ROUND(Regressions!Q39, 1), NA())</f>
        <v>57.3</v>
      </c>
      <c r="P29" s="575">
        <f>IF(ISNUMBER(Regressions!R39),ROUND(Regressions!R39, 1), NA())</f>
        <v>54.4</v>
      </c>
      <c r="Q29" s="581">
        <f>IF(ISNUMBER(Regressions!S39),ROUND(Regressions!S39, 1), NA())</f>
        <v>11.7</v>
      </c>
      <c r="R29" s="577">
        <f>IF(ISNUMBER(Regressions!T39),ROUND(Regressions!T39, 1), NA())</f>
        <v>42.8</v>
      </c>
      <c r="S29" s="578">
        <f>IF(ISNUMBER(Regressions!U39),ROUND(Regressions!U39, 1), NA())</f>
        <v>45.6</v>
      </c>
    </row>
    <row r="30" spans="1:19" hidden="1" x14ac:dyDescent="0.25">
      <c r="A30" s="555" t="str">
        <f>+Introduction!$C$7</f>
        <v>Papua New Guinea</v>
      </c>
      <c r="B30" s="556">
        <f>IF(ISBLANK(Regressions!B40), " ", Regressions!B40)</f>
        <v>2026</v>
      </c>
      <c r="C30" s="555" t="str">
        <f>HLOOKUP(Introduction!$G$4,nametranslations,24,FALSE)</f>
        <v>Total</v>
      </c>
      <c r="D30" s="558" t="str">
        <f>IF(ISBLANK(Regressions!D40), " ", Regressions!D40)</f>
        <v xml:space="preserve"> </v>
      </c>
      <c r="E30" s="559" t="e">
        <f>IF(ISNUMBER(Regressions!E40),ROUND(Regressions!E40, 1), NA())</f>
        <v>#N/A</v>
      </c>
      <c r="F30" s="560" t="e">
        <f>IF(ISNUMBER(Regressions!F40),ROUND(Regressions!F40, 1), NA())</f>
        <v>#N/A</v>
      </c>
      <c r="G30" s="561" t="e">
        <f>IF(ISNUMBER(Regressions!G40),ROUND(Regressions!G40, 1), NA())</f>
        <v>#N/A</v>
      </c>
      <c r="H30" s="562" t="e">
        <f>IF(ISNUMBER(Regressions!H40),ROUND(Regressions!H40, 1), NA())</f>
        <v>#N/A</v>
      </c>
      <c r="I30" s="563" t="e">
        <f>IF(ISNUMBER(Regressions!I40),ROUND(Regressions!I40, 1), NA())</f>
        <v>#N/A</v>
      </c>
      <c r="J30" s="564" t="e">
        <f>IF(ISNUMBER(Regressions!K40),ROUND(Regressions!K40, 1), NA())</f>
        <v>#N/A</v>
      </c>
      <c r="K30" s="560" t="e">
        <f>IF(ISNUMBER(Regressions!L40),ROUND(Regressions!L40, 1), NA())</f>
        <v>#N/A</v>
      </c>
      <c r="L30" s="565" t="e">
        <f>IF(ISNUMBER(Regressions!M40),ROUND(Regressions!M40, 1), NA())</f>
        <v>#N/A</v>
      </c>
      <c r="M30" s="562" t="e">
        <f>IF(ISNUMBER(Regressions!N40),ROUND(Regressions!N40, 1), NA())</f>
        <v>#N/A</v>
      </c>
      <c r="N30" s="563" t="e">
        <f>IF(ISNUMBER(Regressions!O40),ROUND(Regressions!O40, 1), NA())</f>
        <v>#N/A</v>
      </c>
      <c r="O30" s="564" t="e">
        <f>IF(ISNUMBER(Regressions!Q40),ROUND(Regressions!Q40, 1), NA())</f>
        <v>#N/A</v>
      </c>
      <c r="P30" s="560" t="e">
        <f>IF(ISNUMBER(Regressions!R40),ROUND(Regressions!R40, 1), NA())</f>
        <v>#N/A</v>
      </c>
      <c r="Q30" s="566" t="e">
        <f>IF(ISNUMBER(Regressions!S40),ROUND(Regressions!S40, 1), NA())</f>
        <v>#N/A</v>
      </c>
      <c r="R30" s="562" t="e">
        <f>IF(ISNUMBER(Regressions!T40),ROUND(Regressions!T40, 1), NA())</f>
        <v>#N/A</v>
      </c>
      <c r="S30" s="563" t="e">
        <f>IF(ISNUMBER(Regressions!U40),ROUND(Regressions!U40, 1), NA())</f>
        <v>#N/A</v>
      </c>
    </row>
    <row r="31" spans="1:19" hidden="1" x14ac:dyDescent="0.25">
      <c r="A31" s="555" t="str">
        <f>+Introduction!$C$7</f>
        <v>Papua New Guinea</v>
      </c>
      <c r="B31" s="556">
        <f>IF(ISBLANK(Regressions!B41), " ", Regressions!B41)</f>
        <v>2027</v>
      </c>
      <c r="C31" s="555" t="str">
        <f>HLOOKUP(Introduction!$G$4,nametranslations,24,FALSE)</f>
        <v>Total</v>
      </c>
      <c r="D31" s="558" t="str">
        <f>IF(ISBLANK(Regressions!D41), " ", Regressions!D41)</f>
        <v xml:space="preserve"> </v>
      </c>
      <c r="E31" s="559" t="e">
        <f>IF(ISNUMBER(Regressions!E41),ROUND(Regressions!E41, 1), NA())</f>
        <v>#N/A</v>
      </c>
      <c r="F31" s="560" t="e">
        <f>IF(ISNUMBER(Regressions!F41),ROUND(Regressions!F41, 1), NA())</f>
        <v>#N/A</v>
      </c>
      <c r="G31" s="561" t="e">
        <f>IF(ISNUMBER(Regressions!G41),ROUND(Regressions!G41, 1), NA())</f>
        <v>#N/A</v>
      </c>
      <c r="H31" s="562" t="e">
        <f>IF(ISNUMBER(Regressions!H41),ROUND(Regressions!H41, 1), NA())</f>
        <v>#N/A</v>
      </c>
      <c r="I31" s="563" t="e">
        <f>IF(ISNUMBER(Regressions!I41),ROUND(Regressions!I41, 1), NA())</f>
        <v>#N/A</v>
      </c>
      <c r="J31" s="564" t="e">
        <f>IF(ISNUMBER(Regressions!K41),ROUND(Regressions!K41, 1), NA())</f>
        <v>#N/A</v>
      </c>
      <c r="K31" s="560" t="e">
        <f>IF(ISNUMBER(Regressions!L41),ROUND(Regressions!L41, 1), NA())</f>
        <v>#N/A</v>
      </c>
      <c r="L31" s="565" t="e">
        <f>IF(ISNUMBER(Regressions!M41),ROUND(Regressions!M41, 1), NA())</f>
        <v>#N/A</v>
      </c>
      <c r="M31" s="562" t="e">
        <f>IF(ISNUMBER(Regressions!N41),ROUND(Regressions!N41, 1), NA())</f>
        <v>#N/A</v>
      </c>
      <c r="N31" s="563" t="e">
        <f>IF(ISNUMBER(Regressions!O41),ROUND(Regressions!O41, 1), NA())</f>
        <v>#N/A</v>
      </c>
      <c r="O31" s="564" t="e">
        <f>IF(ISNUMBER(Regressions!Q41),ROUND(Regressions!Q41, 1), NA())</f>
        <v>#N/A</v>
      </c>
      <c r="P31" s="560" t="e">
        <f>IF(ISNUMBER(Regressions!R41),ROUND(Regressions!R41, 1), NA())</f>
        <v>#N/A</v>
      </c>
      <c r="Q31" s="566" t="e">
        <f>IF(ISNUMBER(Regressions!S41),ROUND(Regressions!S41, 1), NA())</f>
        <v>#N/A</v>
      </c>
      <c r="R31" s="562" t="e">
        <f>IF(ISNUMBER(Regressions!T41),ROUND(Regressions!T41, 1), NA())</f>
        <v>#N/A</v>
      </c>
      <c r="S31" s="563" t="e">
        <f>IF(ISNUMBER(Regressions!U41),ROUND(Regressions!U41, 1), NA())</f>
        <v>#N/A</v>
      </c>
    </row>
    <row r="32" spans="1:19" hidden="1" x14ac:dyDescent="0.25">
      <c r="A32" s="555" t="str">
        <f>+Introduction!$C$7</f>
        <v>Papua New Guinea</v>
      </c>
      <c r="B32" s="556">
        <f>IF(ISBLANK(Regressions!B42), " ", Regressions!B42)</f>
        <v>2028</v>
      </c>
      <c r="C32" s="555" t="str">
        <f>HLOOKUP(Introduction!$G$4,nametranslations,24,FALSE)</f>
        <v>Total</v>
      </c>
      <c r="D32" s="558" t="str">
        <f>IF(ISBLANK(Regressions!D42), " ", Regressions!D42)</f>
        <v xml:space="preserve"> </v>
      </c>
      <c r="E32" s="559" t="e">
        <f>IF(ISNUMBER(Regressions!E42),ROUND(Regressions!E42, 1), NA())</f>
        <v>#N/A</v>
      </c>
      <c r="F32" s="560" t="e">
        <f>IF(ISNUMBER(Regressions!F42),ROUND(Regressions!F42, 1), NA())</f>
        <v>#N/A</v>
      </c>
      <c r="G32" s="561" t="e">
        <f>IF(ISNUMBER(Regressions!G42),ROUND(Regressions!G42, 1), NA())</f>
        <v>#N/A</v>
      </c>
      <c r="H32" s="562" t="e">
        <f>IF(ISNUMBER(Regressions!H42),ROUND(Regressions!H42, 1), NA())</f>
        <v>#N/A</v>
      </c>
      <c r="I32" s="563" t="e">
        <f>IF(ISNUMBER(Regressions!I42),ROUND(Regressions!I42, 1), NA())</f>
        <v>#N/A</v>
      </c>
      <c r="J32" s="564" t="e">
        <f>IF(ISNUMBER(Regressions!K42),ROUND(Regressions!K42, 1), NA())</f>
        <v>#N/A</v>
      </c>
      <c r="K32" s="560" t="e">
        <f>IF(ISNUMBER(Regressions!L42),ROUND(Regressions!L42, 1), NA())</f>
        <v>#N/A</v>
      </c>
      <c r="L32" s="565" t="e">
        <f>IF(ISNUMBER(Regressions!M42),ROUND(Regressions!M42, 1), NA())</f>
        <v>#N/A</v>
      </c>
      <c r="M32" s="562" t="e">
        <f>IF(ISNUMBER(Regressions!N42),ROUND(Regressions!N42, 1), NA())</f>
        <v>#N/A</v>
      </c>
      <c r="N32" s="563" t="e">
        <f>IF(ISNUMBER(Regressions!O42),ROUND(Regressions!O42, 1), NA())</f>
        <v>#N/A</v>
      </c>
      <c r="O32" s="564" t="e">
        <f>IF(ISNUMBER(Regressions!Q42),ROUND(Regressions!Q42, 1), NA())</f>
        <v>#N/A</v>
      </c>
      <c r="P32" s="560" t="e">
        <f>IF(ISNUMBER(Regressions!R42),ROUND(Regressions!R42, 1), NA())</f>
        <v>#N/A</v>
      </c>
      <c r="Q32" s="566" t="e">
        <f>IF(ISNUMBER(Regressions!S42),ROUND(Regressions!S42, 1), NA())</f>
        <v>#N/A</v>
      </c>
      <c r="R32" s="562" t="e">
        <f>IF(ISNUMBER(Regressions!T42),ROUND(Regressions!T42, 1), NA())</f>
        <v>#N/A</v>
      </c>
      <c r="S32" s="563" t="e">
        <f>IF(ISNUMBER(Regressions!U42),ROUND(Regressions!U42, 1), NA())</f>
        <v>#N/A</v>
      </c>
    </row>
    <row r="33" spans="1:19" hidden="1" x14ac:dyDescent="0.25">
      <c r="A33" s="555" t="str">
        <f>+Introduction!$C$7</f>
        <v>Papua New Guinea</v>
      </c>
      <c r="B33" s="556">
        <f>IF(ISBLANK(Regressions!B43), " ", Regressions!B43)</f>
        <v>2029</v>
      </c>
      <c r="C33" s="555" t="str">
        <f>HLOOKUP(Introduction!$G$4,nametranslations,24,FALSE)</f>
        <v>Total</v>
      </c>
      <c r="D33" s="558" t="str">
        <f>IF(ISBLANK(Regressions!D43), " ", Regressions!D43)</f>
        <v xml:space="preserve"> </v>
      </c>
      <c r="E33" s="559" t="e">
        <f>IF(ISNUMBER(Regressions!E43),ROUND(Regressions!E43, 1), NA())</f>
        <v>#N/A</v>
      </c>
      <c r="F33" s="560" t="e">
        <f>IF(ISNUMBER(Regressions!F43),ROUND(Regressions!F43, 1), NA())</f>
        <v>#N/A</v>
      </c>
      <c r="G33" s="561" t="e">
        <f>IF(ISNUMBER(Regressions!G43),ROUND(Regressions!G43, 1), NA())</f>
        <v>#N/A</v>
      </c>
      <c r="H33" s="562" t="e">
        <f>IF(ISNUMBER(Regressions!H43),ROUND(Regressions!H43, 1), NA())</f>
        <v>#N/A</v>
      </c>
      <c r="I33" s="563" t="e">
        <f>IF(ISNUMBER(Regressions!I43),ROUND(Regressions!I43, 1), NA())</f>
        <v>#N/A</v>
      </c>
      <c r="J33" s="564" t="e">
        <f>IF(ISNUMBER(Regressions!K43),ROUND(Regressions!K43, 1), NA())</f>
        <v>#N/A</v>
      </c>
      <c r="K33" s="560" t="e">
        <f>IF(ISNUMBER(Regressions!L43),ROUND(Regressions!L43, 1), NA())</f>
        <v>#N/A</v>
      </c>
      <c r="L33" s="565" t="e">
        <f>IF(ISNUMBER(Regressions!M43),ROUND(Regressions!M43, 1), NA())</f>
        <v>#N/A</v>
      </c>
      <c r="M33" s="562" t="e">
        <f>IF(ISNUMBER(Regressions!N43),ROUND(Regressions!N43, 1), NA())</f>
        <v>#N/A</v>
      </c>
      <c r="N33" s="563" t="e">
        <f>IF(ISNUMBER(Regressions!O43),ROUND(Regressions!O43, 1), NA())</f>
        <v>#N/A</v>
      </c>
      <c r="O33" s="564" t="e">
        <f>IF(ISNUMBER(Regressions!Q43),ROUND(Regressions!Q43, 1), NA())</f>
        <v>#N/A</v>
      </c>
      <c r="P33" s="560" t="e">
        <f>IF(ISNUMBER(Regressions!R43),ROUND(Regressions!R43, 1), NA())</f>
        <v>#N/A</v>
      </c>
      <c r="Q33" s="566" t="e">
        <f>IF(ISNUMBER(Regressions!S43),ROUND(Regressions!S43, 1), NA())</f>
        <v>#N/A</v>
      </c>
      <c r="R33" s="562" t="e">
        <f>IF(ISNUMBER(Regressions!T43),ROUND(Regressions!T43, 1), NA())</f>
        <v>#N/A</v>
      </c>
      <c r="S33" s="563" t="e">
        <f>IF(ISNUMBER(Regressions!U43),ROUND(Regressions!U43, 1), NA())</f>
        <v>#N/A</v>
      </c>
    </row>
    <row r="34" spans="1:19" hidden="1" x14ac:dyDescent="0.25">
      <c r="A34" s="555" t="str">
        <f>+Introduction!$C$7</f>
        <v>Papua New Guinea</v>
      </c>
      <c r="B34" s="556">
        <f>IF(ISBLANK(Regressions!B44), " ", Regressions!B44)</f>
        <v>2030</v>
      </c>
      <c r="C34" s="555" t="str">
        <f>HLOOKUP(Introduction!$G$4,nametranslations,24,FALSE)</f>
        <v>Total</v>
      </c>
      <c r="D34" s="558" t="str">
        <f>IF(ISBLANK(Regressions!D44), " ", Regressions!D44)</f>
        <v xml:space="preserve"> </v>
      </c>
      <c r="E34" s="559" t="e">
        <f>IF(ISNUMBER(Regressions!E44),ROUND(Regressions!E44, 1), NA())</f>
        <v>#N/A</v>
      </c>
      <c r="F34" s="560" t="e">
        <f>IF(ISNUMBER(Regressions!F44),ROUND(Regressions!F44, 1), NA())</f>
        <v>#N/A</v>
      </c>
      <c r="G34" s="561" t="e">
        <f>IF(ISNUMBER(Regressions!G44),ROUND(Regressions!G44, 1), NA())</f>
        <v>#N/A</v>
      </c>
      <c r="H34" s="562" t="e">
        <f>IF(ISNUMBER(Regressions!H44),ROUND(Regressions!H44, 1), NA())</f>
        <v>#N/A</v>
      </c>
      <c r="I34" s="563" t="e">
        <f>IF(ISNUMBER(Regressions!I44),ROUND(Regressions!I44, 1), NA())</f>
        <v>#N/A</v>
      </c>
      <c r="J34" s="564" t="e">
        <f>IF(ISNUMBER(Regressions!K44),ROUND(Regressions!K44, 1), NA())</f>
        <v>#N/A</v>
      </c>
      <c r="K34" s="560" t="e">
        <f>IF(ISNUMBER(Regressions!L44),ROUND(Regressions!L44, 1), NA())</f>
        <v>#N/A</v>
      </c>
      <c r="L34" s="565" t="e">
        <f>IF(ISNUMBER(Regressions!M44),ROUND(Regressions!M44, 1), NA())</f>
        <v>#N/A</v>
      </c>
      <c r="M34" s="562" t="e">
        <f>IF(ISNUMBER(Regressions!N44),ROUND(Regressions!N44, 1), NA())</f>
        <v>#N/A</v>
      </c>
      <c r="N34" s="563" t="e">
        <f>IF(ISNUMBER(Regressions!O44),ROUND(Regressions!O44, 1), NA())</f>
        <v>#N/A</v>
      </c>
      <c r="O34" s="564" t="e">
        <f>IF(ISNUMBER(Regressions!Q44),ROUND(Regressions!Q44, 1), NA())</f>
        <v>#N/A</v>
      </c>
      <c r="P34" s="560" t="e">
        <f>IF(ISNUMBER(Regressions!R44),ROUND(Regressions!R44, 1), NA())</f>
        <v>#N/A</v>
      </c>
      <c r="Q34" s="566" t="e">
        <f>IF(ISNUMBER(Regressions!S44),ROUND(Regressions!S44, 1), NA())</f>
        <v>#N/A</v>
      </c>
      <c r="R34" s="562" t="e">
        <f>IF(ISNUMBER(Regressions!T44),ROUND(Regressions!T44, 1), NA())</f>
        <v>#N/A</v>
      </c>
      <c r="S34" s="563" t="e">
        <f>IF(ISNUMBER(Regressions!U44),ROUND(Regressions!U44, 1), NA())</f>
        <v>#N/A</v>
      </c>
    </row>
    <row r="35" spans="1:19" x14ac:dyDescent="0.25">
      <c r="A35" s="555" t="str">
        <f>+Introduction!$C$7</f>
        <v>Papua New Guinea</v>
      </c>
      <c r="B35" s="556">
        <f>IF(ISBLANK(Regressions!B45), " ", Regressions!B45)</f>
        <v>2000</v>
      </c>
      <c r="C35" s="555" t="str">
        <f>HLOOKUP(Introduction!$G$4,nametranslations,26,FALSE)</f>
        <v>Urban</v>
      </c>
      <c r="D35" s="558">
        <f>IF(ISBLANK(Regressions!D45), " ", Regressions!D45)</f>
        <v>221422.75341977121</v>
      </c>
      <c r="E35" s="559" t="e">
        <f>IF(ISNUMBER(Regressions!E45),ROUND(Regressions!E45, 1), NA())</f>
        <v>#N/A</v>
      </c>
      <c r="F35" s="560" t="e">
        <f>IF(ISNUMBER(Regressions!F45),ROUND(Regressions!F45, 1), NA())</f>
        <v>#N/A</v>
      </c>
      <c r="G35" s="561" t="e">
        <f>IF(ISNUMBER(Regressions!G45),ROUND(Regressions!G45, 1), NA())</f>
        <v>#N/A</v>
      </c>
      <c r="H35" s="562" t="e">
        <f>IF(ISNUMBER(Regressions!H45),ROUND(Regressions!H45, 1), NA())</f>
        <v>#N/A</v>
      </c>
      <c r="I35" s="563" t="e">
        <f>IF(ISNUMBER(Regressions!I45),ROUND(Regressions!I45, 1), NA())</f>
        <v>#N/A</v>
      </c>
      <c r="J35" s="564" t="e">
        <f>IF(ISNUMBER(Regressions!K45),ROUND(Regressions!K45, 1), NA())</f>
        <v>#N/A</v>
      </c>
      <c r="K35" s="560" t="e">
        <f>IF(ISNUMBER(Regressions!L45),ROUND(Regressions!L45, 1), NA())</f>
        <v>#N/A</v>
      </c>
      <c r="L35" s="565" t="e">
        <f>IF(ISNUMBER(Regressions!M45),ROUND(Regressions!M45, 1), NA())</f>
        <v>#N/A</v>
      </c>
      <c r="M35" s="562" t="e">
        <f>IF(ISNUMBER(Regressions!N45),ROUND(Regressions!N45, 1), NA())</f>
        <v>#N/A</v>
      </c>
      <c r="N35" s="563" t="e">
        <f>IF(ISNUMBER(Regressions!O45),ROUND(Regressions!O45, 1), NA())</f>
        <v>#N/A</v>
      </c>
      <c r="O35" s="564" t="e">
        <f>IF(ISNUMBER(Regressions!Q45),ROUND(Regressions!Q45, 1), NA())</f>
        <v>#N/A</v>
      </c>
      <c r="P35" s="560" t="e">
        <f>IF(ISNUMBER(Regressions!R45),ROUND(Regressions!R45, 1), NA())</f>
        <v>#N/A</v>
      </c>
      <c r="Q35" s="566" t="e">
        <f>IF(ISNUMBER(Regressions!S45),ROUND(Regressions!S45, 1), NA())</f>
        <v>#N/A</v>
      </c>
      <c r="R35" s="562" t="e">
        <f>IF(ISNUMBER(Regressions!T45),ROUND(Regressions!T45, 1), NA())</f>
        <v>#N/A</v>
      </c>
      <c r="S35" s="563" t="e">
        <f>IF(ISNUMBER(Regressions!U45),ROUND(Regressions!U45, 1), NA())</f>
        <v>#N/A</v>
      </c>
    </row>
    <row r="36" spans="1:19" x14ac:dyDescent="0.25">
      <c r="A36" s="555" t="str">
        <f>+Introduction!$C$7</f>
        <v>Papua New Guinea</v>
      </c>
      <c r="B36" s="556">
        <f>IF(ISBLANK(Regressions!B46), " ", Regressions!B46)</f>
        <v>2001</v>
      </c>
      <c r="C36" s="555" t="str">
        <f>HLOOKUP(Introduction!$G$4,nametranslations,26,FALSE)</f>
        <v>Urban</v>
      </c>
      <c r="D36" s="558">
        <f>IF(ISBLANK(Regressions!D46), " ", Regressions!D46)</f>
        <v>227637.43971794128</v>
      </c>
      <c r="E36" s="559" t="e">
        <f>IF(ISNUMBER(Regressions!E46),ROUND(Regressions!E46, 1), NA())</f>
        <v>#N/A</v>
      </c>
      <c r="F36" s="560" t="e">
        <f>IF(ISNUMBER(Regressions!F46),ROUND(Regressions!F46, 1), NA())</f>
        <v>#N/A</v>
      </c>
      <c r="G36" s="561" t="e">
        <f>IF(ISNUMBER(Regressions!G46),ROUND(Regressions!G46, 1), NA())</f>
        <v>#N/A</v>
      </c>
      <c r="H36" s="562" t="e">
        <f>IF(ISNUMBER(Regressions!H46),ROUND(Regressions!H46, 1), NA())</f>
        <v>#N/A</v>
      </c>
      <c r="I36" s="563" t="e">
        <f>IF(ISNUMBER(Regressions!I46),ROUND(Regressions!I46, 1), NA())</f>
        <v>#N/A</v>
      </c>
      <c r="J36" s="564" t="e">
        <f>IF(ISNUMBER(Regressions!K46),ROUND(Regressions!K46, 1), NA())</f>
        <v>#N/A</v>
      </c>
      <c r="K36" s="560" t="e">
        <f>IF(ISNUMBER(Regressions!L46),ROUND(Regressions!L46, 1), NA())</f>
        <v>#N/A</v>
      </c>
      <c r="L36" s="565" t="e">
        <f>IF(ISNUMBER(Regressions!M46),ROUND(Regressions!M46, 1), NA())</f>
        <v>#N/A</v>
      </c>
      <c r="M36" s="562" t="e">
        <f>IF(ISNUMBER(Regressions!N46),ROUND(Regressions!N46, 1), NA())</f>
        <v>#N/A</v>
      </c>
      <c r="N36" s="563" t="e">
        <f>IF(ISNUMBER(Regressions!O46),ROUND(Regressions!O46, 1), NA())</f>
        <v>#N/A</v>
      </c>
      <c r="O36" s="564" t="e">
        <f>IF(ISNUMBER(Regressions!Q46),ROUND(Regressions!Q46, 1), NA())</f>
        <v>#N/A</v>
      </c>
      <c r="P36" s="560" t="e">
        <f>IF(ISNUMBER(Regressions!R46),ROUND(Regressions!R46, 1), NA())</f>
        <v>#N/A</v>
      </c>
      <c r="Q36" s="566" t="e">
        <f>IF(ISNUMBER(Regressions!S46),ROUND(Regressions!S46, 1), NA())</f>
        <v>#N/A</v>
      </c>
      <c r="R36" s="562" t="e">
        <f>IF(ISNUMBER(Regressions!T46),ROUND(Regressions!T46, 1), NA())</f>
        <v>#N/A</v>
      </c>
      <c r="S36" s="563" t="e">
        <f>IF(ISNUMBER(Regressions!U46),ROUND(Regressions!U46, 1), NA())</f>
        <v>#N/A</v>
      </c>
    </row>
    <row r="37" spans="1:19" x14ac:dyDescent="0.25">
      <c r="A37" s="555" t="str">
        <f>+Introduction!$C$7</f>
        <v>Papua New Guinea</v>
      </c>
      <c r="B37" s="556">
        <f>IF(ISBLANK(Regressions!B47), " ", Regressions!B47)</f>
        <v>2002</v>
      </c>
      <c r="C37" s="555" t="str">
        <f>HLOOKUP(Introduction!$G$4,nametranslations,26,FALSE)</f>
        <v>Urban</v>
      </c>
      <c r="D37" s="558">
        <f>IF(ISBLANK(Regressions!D47), " ", Regressions!D47)</f>
        <v>234593.941789484</v>
      </c>
      <c r="E37" s="559" t="e">
        <f>IF(ISNUMBER(Regressions!E47),ROUND(Regressions!E47, 1), NA())</f>
        <v>#N/A</v>
      </c>
      <c r="F37" s="560" t="e">
        <f>IF(ISNUMBER(Regressions!F47),ROUND(Regressions!F47, 1), NA())</f>
        <v>#N/A</v>
      </c>
      <c r="G37" s="561" t="e">
        <f>IF(ISNUMBER(Regressions!G47),ROUND(Regressions!G47, 1), NA())</f>
        <v>#N/A</v>
      </c>
      <c r="H37" s="562" t="e">
        <f>IF(ISNUMBER(Regressions!H47),ROUND(Regressions!H47, 1), NA())</f>
        <v>#N/A</v>
      </c>
      <c r="I37" s="563" t="e">
        <f>IF(ISNUMBER(Regressions!I47),ROUND(Regressions!I47, 1), NA())</f>
        <v>#N/A</v>
      </c>
      <c r="J37" s="564" t="e">
        <f>IF(ISNUMBER(Regressions!K47),ROUND(Regressions!K47, 1), NA())</f>
        <v>#N/A</v>
      </c>
      <c r="K37" s="560" t="e">
        <f>IF(ISNUMBER(Regressions!L47),ROUND(Regressions!L47, 1), NA())</f>
        <v>#N/A</v>
      </c>
      <c r="L37" s="565" t="e">
        <f>IF(ISNUMBER(Regressions!M47),ROUND(Regressions!M47, 1), NA())</f>
        <v>#N/A</v>
      </c>
      <c r="M37" s="562" t="e">
        <f>IF(ISNUMBER(Regressions!N47),ROUND(Regressions!N47, 1), NA())</f>
        <v>#N/A</v>
      </c>
      <c r="N37" s="563" t="e">
        <f>IF(ISNUMBER(Regressions!O47),ROUND(Regressions!O47, 1), NA())</f>
        <v>#N/A</v>
      </c>
      <c r="O37" s="564" t="e">
        <f>IF(ISNUMBER(Regressions!Q47),ROUND(Regressions!Q47, 1), NA())</f>
        <v>#N/A</v>
      </c>
      <c r="P37" s="560" t="e">
        <f>IF(ISNUMBER(Regressions!R47),ROUND(Regressions!R47, 1), NA())</f>
        <v>#N/A</v>
      </c>
      <c r="Q37" s="566" t="e">
        <f>IF(ISNUMBER(Regressions!S47),ROUND(Regressions!S47, 1), NA())</f>
        <v>#N/A</v>
      </c>
      <c r="R37" s="562" t="e">
        <f>IF(ISNUMBER(Regressions!T47),ROUND(Regressions!T47, 1), NA())</f>
        <v>#N/A</v>
      </c>
      <c r="S37" s="563" t="e">
        <f>IF(ISNUMBER(Regressions!U47),ROUND(Regressions!U47, 1), NA())</f>
        <v>#N/A</v>
      </c>
    </row>
    <row r="38" spans="1:19" x14ac:dyDescent="0.25">
      <c r="A38" s="555" t="str">
        <f>+Introduction!$C$7</f>
        <v>Papua New Guinea</v>
      </c>
      <c r="B38" s="556">
        <f>IF(ISBLANK(Regressions!B48), " ", Regressions!B48)</f>
        <v>2003</v>
      </c>
      <c r="C38" s="555" t="str">
        <f>HLOOKUP(Introduction!$G$4,nametranslations,26,FALSE)</f>
        <v>Urban</v>
      </c>
      <c r="D38" s="558">
        <f>IF(ISBLANK(Regressions!D48), " ", Regressions!D48)</f>
        <v>241500.03737812041</v>
      </c>
      <c r="E38" s="559" t="e">
        <f>IF(ISNUMBER(Regressions!E48),ROUND(Regressions!E48, 1), NA())</f>
        <v>#N/A</v>
      </c>
      <c r="F38" s="560" t="e">
        <f>IF(ISNUMBER(Regressions!F48),ROUND(Regressions!F48, 1), NA())</f>
        <v>#N/A</v>
      </c>
      <c r="G38" s="561" t="e">
        <f>IF(ISNUMBER(Regressions!G48),ROUND(Regressions!G48, 1), NA())</f>
        <v>#N/A</v>
      </c>
      <c r="H38" s="562" t="e">
        <f>IF(ISNUMBER(Regressions!H48),ROUND(Regressions!H48, 1), NA())</f>
        <v>#N/A</v>
      </c>
      <c r="I38" s="563" t="e">
        <f>IF(ISNUMBER(Regressions!I48),ROUND(Regressions!I48, 1), NA())</f>
        <v>#N/A</v>
      </c>
      <c r="J38" s="564" t="e">
        <f>IF(ISNUMBER(Regressions!K48),ROUND(Regressions!K48, 1), NA())</f>
        <v>#N/A</v>
      </c>
      <c r="K38" s="560" t="e">
        <f>IF(ISNUMBER(Regressions!L48),ROUND(Regressions!L48, 1), NA())</f>
        <v>#N/A</v>
      </c>
      <c r="L38" s="565" t="e">
        <f>IF(ISNUMBER(Regressions!M48),ROUND(Regressions!M48, 1), NA())</f>
        <v>#N/A</v>
      </c>
      <c r="M38" s="562" t="e">
        <f>IF(ISNUMBER(Regressions!N48),ROUND(Regressions!N48, 1), NA())</f>
        <v>#N/A</v>
      </c>
      <c r="N38" s="563" t="e">
        <f>IF(ISNUMBER(Regressions!O48),ROUND(Regressions!O48, 1), NA())</f>
        <v>#N/A</v>
      </c>
      <c r="O38" s="564" t="e">
        <f>IF(ISNUMBER(Regressions!Q48),ROUND(Regressions!Q48, 1), NA())</f>
        <v>#N/A</v>
      </c>
      <c r="P38" s="560" t="e">
        <f>IF(ISNUMBER(Regressions!R48),ROUND(Regressions!R48, 1), NA())</f>
        <v>#N/A</v>
      </c>
      <c r="Q38" s="566" t="e">
        <f>IF(ISNUMBER(Regressions!S48),ROUND(Regressions!S48, 1), NA())</f>
        <v>#N/A</v>
      </c>
      <c r="R38" s="562" t="e">
        <f>IF(ISNUMBER(Regressions!T48),ROUND(Regressions!T48, 1), NA())</f>
        <v>#N/A</v>
      </c>
      <c r="S38" s="563" t="e">
        <f>IF(ISNUMBER(Regressions!U48),ROUND(Regressions!U48, 1), NA())</f>
        <v>#N/A</v>
      </c>
    </row>
    <row r="39" spans="1:19" x14ac:dyDescent="0.25">
      <c r="A39" s="555" t="str">
        <f>+Introduction!$C$7</f>
        <v>Papua New Guinea</v>
      </c>
      <c r="B39" s="556">
        <f>IF(ISBLANK(Regressions!B49), " ", Regressions!B49)</f>
        <v>2004</v>
      </c>
      <c r="C39" s="555" t="str">
        <f>HLOOKUP(Introduction!$G$4,nametranslations,26,FALSE)</f>
        <v>Urban</v>
      </c>
      <c r="D39" s="558">
        <f>IF(ISBLANK(Regressions!D49), " ", Regressions!D49)</f>
        <v>248401.31741327283</v>
      </c>
      <c r="E39" s="559" t="e">
        <f>IF(ISNUMBER(Regressions!E49),ROUND(Regressions!E49, 1), NA())</f>
        <v>#N/A</v>
      </c>
      <c r="F39" s="560" t="e">
        <f>IF(ISNUMBER(Regressions!F49),ROUND(Regressions!F49, 1), NA())</f>
        <v>#N/A</v>
      </c>
      <c r="G39" s="561" t="e">
        <f>IF(ISNUMBER(Regressions!G49),ROUND(Regressions!G49, 1), NA())</f>
        <v>#N/A</v>
      </c>
      <c r="H39" s="562" t="e">
        <f>IF(ISNUMBER(Regressions!H49),ROUND(Regressions!H49, 1), NA())</f>
        <v>#N/A</v>
      </c>
      <c r="I39" s="563" t="e">
        <f>IF(ISNUMBER(Regressions!I49),ROUND(Regressions!I49, 1), NA())</f>
        <v>#N/A</v>
      </c>
      <c r="J39" s="564" t="e">
        <f>IF(ISNUMBER(Regressions!K49),ROUND(Regressions!K49, 1), NA())</f>
        <v>#N/A</v>
      </c>
      <c r="K39" s="560" t="e">
        <f>IF(ISNUMBER(Regressions!L49),ROUND(Regressions!L49, 1), NA())</f>
        <v>#N/A</v>
      </c>
      <c r="L39" s="565" t="e">
        <f>IF(ISNUMBER(Regressions!M49),ROUND(Regressions!M49, 1), NA())</f>
        <v>#N/A</v>
      </c>
      <c r="M39" s="562" t="e">
        <f>IF(ISNUMBER(Regressions!N49),ROUND(Regressions!N49, 1), NA())</f>
        <v>#N/A</v>
      </c>
      <c r="N39" s="563" t="e">
        <f>IF(ISNUMBER(Regressions!O49),ROUND(Regressions!O49, 1), NA())</f>
        <v>#N/A</v>
      </c>
      <c r="O39" s="564" t="e">
        <f>IF(ISNUMBER(Regressions!Q49),ROUND(Regressions!Q49, 1), NA())</f>
        <v>#N/A</v>
      </c>
      <c r="P39" s="560" t="e">
        <f>IF(ISNUMBER(Regressions!R49),ROUND(Regressions!R49, 1), NA())</f>
        <v>#N/A</v>
      </c>
      <c r="Q39" s="566" t="e">
        <f>IF(ISNUMBER(Regressions!S49),ROUND(Regressions!S49, 1), NA())</f>
        <v>#N/A</v>
      </c>
      <c r="R39" s="562" t="e">
        <f>IF(ISNUMBER(Regressions!T49),ROUND(Regressions!T49, 1), NA())</f>
        <v>#N/A</v>
      </c>
      <c r="S39" s="563" t="e">
        <f>IF(ISNUMBER(Regressions!U49),ROUND(Regressions!U49, 1), NA())</f>
        <v>#N/A</v>
      </c>
    </row>
    <row r="40" spans="1:19" x14ac:dyDescent="0.25">
      <c r="A40" s="555" t="str">
        <f>+Introduction!$C$7</f>
        <v>Papua New Guinea</v>
      </c>
      <c r="B40" s="556">
        <f>IF(ISBLANK(Regressions!B50), " ", Regressions!B50)</f>
        <v>2005</v>
      </c>
      <c r="C40" s="555" t="str">
        <f>HLOOKUP(Introduction!$G$4,nametranslations,26,FALSE)</f>
        <v>Urban</v>
      </c>
      <c r="D40" s="558">
        <f>IF(ISBLANK(Regressions!D50), " ", Regressions!D50)</f>
        <v>255322.68611211775</v>
      </c>
      <c r="E40" s="559" t="e">
        <f>IF(ISNUMBER(Regressions!E50),ROUND(Regressions!E50, 1), NA())</f>
        <v>#N/A</v>
      </c>
      <c r="F40" s="560" t="e">
        <f>IF(ISNUMBER(Regressions!F50),ROUND(Regressions!F50, 1), NA())</f>
        <v>#N/A</v>
      </c>
      <c r="G40" s="561" t="e">
        <f>IF(ISNUMBER(Regressions!G50),ROUND(Regressions!G50, 1), NA())</f>
        <v>#N/A</v>
      </c>
      <c r="H40" s="562" t="e">
        <f>IF(ISNUMBER(Regressions!H50),ROUND(Regressions!H50, 1), NA())</f>
        <v>#N/A</v>
      </c>
      <c r="I40" s="563" t="e">
        <f>IF(ISNUMBER(Regressions!I50),ROUND(Regressions!I50, 1), NA())</f>
        <v>#N/A</v>
      </c>
      <c r="J40" s="564" t="e">
        <f>IF(ISNUMBER(Regressions!K50),ROUND(Regressions!K50, 1), NA())</f>
        <v>#N/A</v>
      </c>
      <c r="K40" s="560" t="e">
        <f>IF(ISNUMBER(Regressions!L50),ROUND(Regressions!L50, 1), NA())</f>
        <v>#N/A</v>
      </c>
      <c r="L40" s="565" t="e">
        <f>IF(ISNUMBER(Regressions!M50),ROUND(Regressions!M50, 1), NA())</f>
        <v>#N/A</v>
      </c>
      <c r="M40" s="562" t="e">
        <f>IF(ISNUMBER(Regressions!N50),ROUND(Regressions!N50, 1), NA())</f>
        <v>#N/A</v>
      </c>
      <c r="N40" s="563" t="e">
        <f>IF(ISNUMBER(Regressions!O50),ROUND(Regressions!O50, 1), NA())</f>
        <v>#N/A</v>
      </c>
      <c r="O40" s="564" t="e">
        <f>IF(ISNUMBER(Regressions!Q50),ROUND(Regressions!Q50, 1), NA())</f>
        <v>#N/A</v>
      </c>
      <c r="P40" s="560" t="e">
        <f>IF(ISNUMBER(Regressions!R50),ROUND(Regressions!R50, 1), NA())</f>
        <v>#N/A</v>
      </c>
      <c r="Q40" s="566" t="e">
        <f>IF(ISNUMBER(Regressions!S50),ROUND(Regressions!S50, 1), NA())</f>
        <v>#N/A</v>
      </c>
      <c r="R40" s="562" t="e">
        <f>IF(ISNUMBER(Regressions!T50),ROUND(Regressions!T50, 1), NA())</f>
        <v>#N/A</v>
      </c>
      <c r="S40" s="563" t="e">
        <f>IF(ISNUMBER(Regressions!U50),ROUND(Regressions!U50, 1), NA())</f>
        <v>#N/A</v>
      </c>
    </row>
    <row r="41" spans="1:19" x14ac:dyDescent="0.25">
      <c r="A41" s="555" t="str">
        <f>+Introduction!$C$7</f>
        <v>Papua New Guinea</v>
      </c>
      <c r="B41" s="556">
        <f>IF(ISBLANK(Regressions!B51), " ", Regressions!B51)</f>
        <v>2006</v>
      </c>
      <c r="C41" s="555" t="str">
        <f>HLOOKUP(Introduction!$G$4,nametranslations,26,FALSE)</f>
        <v>Urban</v>
      </c>
      <c r="D41" s="558">
        <f>IF(ISBLANK(Regressions!D51), " ", Regressions!D51)</f>
        <v>262315.74822040554</v>
      </c>
      <c r="E41" s="559" t="e">
        <f>IF(ISNUMBER(Regressions!E51),ROUND(Regressions!E51, 1), NA())</f>
        <v>#N/A</v>
      </c>
      <c r="F41" s="560" t="e">
        <f>IF(ISNUMBER(Regressions!F51),ROUND(Regressions!F51, 1), NA())</f>
        <v>#N/A</v>
      </c>
      <c r="G41" s="561" t="e">
        <f>IF(ISNUMBER(Regressions!G51),ROUND(Regressions!G51, 1), NA())</f>
        <v>#N/A</v>
      </c>
      <c r="H41" s="562" t="e">
        <f>IF(ISNUMBER(Regressions!H51),ROUND(Regressions!H51, 1), NA())</f>
        <v>#N/A</v>
      </c>
      <c r="I41" s="563" t="e">
        <f>IF(ISNUMBER(Regressions!I51),ROUND(Regressions!I51, 1), NA())</f>
        <v>#N/A</v>
      </c>
      <c r="J41" s="564" t="e">
        <f>IF(ISNUMBER(Regressions!K51),ROUND(Regressions!K51, 1), NA())</f>
        <v>#N/A</v>
      </c>
      <c r="K41" s="560" t="e">
        <f>IF(ISNUMBER(Regressions!L51),ROUND(Regressions!L51, 1), NA())</f>
        <v>#N/A</v>
      </c>
      <c r="L41" s="565" t="e">
        <f>IF(ISNUMBER(Regressions!M51),ROUND(Regressions!M51, 1), NA())</f>
        <v>#N/A</v>
      </c>
      <c r="M41" s="562" t="e">
        <f>IF(ISNUMBER(Regressions!N51),ROUND(Regressions!N51, 1), NA())</f>
        <v>#N/A</v>
      </c>
      <c r="N41" s="563" t="e">
        <f>IF(ISNUMBER(Regressions!O51),ROUND(Regressions!O51, 1), NA())</f>
        <v>#N/A</v>
      </c>
      <c r="O41" s="564" t="e">
        <f>IF(ISNUMBER(Regressions!Q51),ROUND(Regressions!Q51, 1), NA())</f>
        <v>#N/A</v>
      </c>
      <c r="P41" s="560" t="e">
        <f>IF(ISNUMBER(Regressions!R51),ROUND(Regressions!R51, 1), NA())</f>
        <v>#N/A</v>
      </c>
      <c r="Q41" s="566" t="e">
        <f>IF(ISNUMBER(Regressions!S51),ROUND(Regressions!S51, 1), NA())</f>
        <v>#N/A</v>
      </c>
      <c r="R41" s="562" t="e">
        <f>IF(ISNUMBER(Regressions!T51),ROUND(Regressions!T51, 1), NA())</f>
        <v>#N/A</v>
      </c>
      <c r="S41" s="563" t="e">
        <f>IF(ISNUMBER(Regressions!U51),ROUND(Regressions!U51, 1), NA())</f>
        <v>#N/A</v>
      </c>
    </row>
    <row r="42" spans="1:19" x14ac:dyDescent="0.25">
      <c r="A42" s="555" t="str">
        <f>+Introduction!$C$7</f>
        <v>Papua New Guinea</v>
      </c>
      <c r="B42" s="556">
        <f>IF(ISBLANK(Regressions!B52), " ", Regressions!B52)</f>
        <v>2007</v>
      </c>
      <c r="C42" s="555" t="str">
        <f>HLOOKUP(Introduction!$G$4,nametranslations,26,FALSE)</f>
        <v>Urban</v>
      </c>
      <c r="D42" s="558">
        <f>IF(ISBLANK(Regressions!D52), " ", Regressions!D52)</f>
        <v>269211.76513732912</v>
      </c>
      <c r="E42" s="559" t="e">
        <f>IF(ISNUMBER(Regressions!E52),ROUND(Regressions!E52, 1), NA())</f>
        <v>#N/A</v>
      </c>
      <c r="F42" s="560" t="e">
        <f>IF(ISNUMBER(Regressions!F52),ROUND(Regressions!F52, 1), NA())</f>
        <v>#N/A</v>
      </c>
      <c r="G42" s="561" t="e">
        <f>IF(ISNUMBER(Regressions!G52),ROUND(Regressions!G52, 1), NA())</f>
        <v>#N/A</v>
      </c>
      <c r="H42" s="562" t="e">
        <f>IF(ISNUMBER(Regressions!H52),ROUND(Regressions!H52, 1), NA())</f>
        <v>#N/A</v>
      </c>
      <c r="I42" s="563" t="e">
        <f>IF(ISNUMBER(Regressions!I52),ROUND(Regressions!I52, 1), NA())</f>
        <v>#N/A</v>
      </c>
      <c r="J42" s="564" t="e">
        <f>IF(ISNUMBER(Regressions!K52),ROUND(Regressions!K52, 1), NA())</f>
        <v>#N/A</v>
      </c>
      <c r="K42" s="560" t="e">
        <f>IF(ISNUMBER(Regressions!L52),ROUND(Regressions!L52, 1), NA())</f>
        <v>#N/A</v>
      </c>
      <c r="L42" s="565" t="e">
        <f>IF(ISNUMBER(Regressions!M52),ROUND(Regressions!M52, 1), NA())</f>
        <v>#N/A</v>
      </c>
      <c r="M42" s="562" t="e">
        <f>IF(ISNUMBER(Regressions!N52),ROUND(Regressions!N52, 1), NA())</f>
        <v>#N/A</v>
      </c>
      <c r="N42" s="563" t="e">
        <f>IF(ISNUMBER(Regressions!O52),ROUND(Regressions!O52, 1), NA())</f>
        <v>#N/A</v>
      </c>
      <c r="O42" s="564" t="e">
        <f>IF(ISNUMBER(Regressions!Q52),ROUND(Regressions!Q52, 1), NA())</f>
        <v>#N/A</v>
      </c>
      <c r="P42" s="560" t="e">
        <f>IF(ISNUMBER(Regressions!R52),ROUND(Regressions!R52, 1), NA())</f>
        <v>#N/A</v>
      </c>
      <c r="Q42" s="566" t="e">
        <f>IF(ISNUMBER(Regressions!S52),ROUND(Regressions!S52, 1), NA())</f>
        <v>#N/A</v>
      </c>
      <c r="R42" s="562" t="e">
        <f>IF(ISNUMBER(Regressions!T52),ROUND(Regressions!T52, 1), NA())</f>
        <v>#N/A</v>
      </c>
      <c r="S42" s="563" t="e">
        <f>IF(ISNUMBER(Regressions!U52),ROUND(Regressions!U52, 1), NA())</f>
        <v>#N/A</v>
      </c>
    </row>
    <row r="43" spans="1:19" x14ac:dyDescent="0.25">
      <c r="A43" s="555" t="str">
        <f>+Introduction!$C$7</f>
        <v>Papua New Guinea</v>
      </c>
      <c r="B43" s="556">
        <f>IF(ISBLANK(Regressions!B53), " ", Regressions!B53)</f>
        <v>2008</v>
      </c>
      <c r="C43" s="555" t="str">
        <f>HLOOKUP(Introduction!$G$4,nametranslations,26,FALSE)</f>
        <v>Urban</v>
      </c>
      <c r="D43" s="558">
        <f>IF(ISBLANK(Regressions!D53), " ", Regressions!D53)</f>
        <v>276050.57228736876</v>
      </c>
      <c r="E43" s="559" t="e">
        <f>IF(ISNUMBER(Regressions!E53),ROUND(Regressions!E53, 1), NA())</f>
        <v>#N/A</v>
      </c>
      <c r="F43" s="560" t="e">
        <f>IF(ISNUMBER(Regressions!F53),ROUND(Regressions!F53, 1), NA())</f>
        <v>#N/A</v>
      </c>
      <c r="G43" s="561" t="e">
        <f>IF(ISNUMBER(Regressions!G53),ROUND(Regressions!G53, 1), NA())</f>
        <v>#N/A</v>
      </c>
      <c r="H43" s="562" t="e">
        <f>IF(ISNUMBER(Regressions!H53),ROUND(Regressions!H53, 1), NA())</f>
        <v>#N/A</v>
      </c>
      <c r="I43" s="563" t="e">
        <f>IF(ISNUMBER(Regressions!I53),ROUND(Regressions!I53, 1), NA())</f>
        <v>#N/A</v>
      </c>
      <c r="J43" s="564" t="e">
        <f>IF(ISNUMBER(Regressions!K53),ROUND(Regressions!K53, 1), NA())</f>
        <v>#N/A</v>
      </c>
      <c r="K43" s="560" t="e">
        <f>IF(ISNUMBER(Regressions!L53),ROUND(Regressions!L53, 1), NA())</f>
        <v>#N/A</v>
      </c>
      <c r="L43" s="565" t="e">
        <f>IF(ISNUMBER(Regressions!M53),ROUND(Regressions!M53, 1), NA())</f>
        <v>#N/A</v>
      </c>
      <c r="M43" s="562" t="e">
        <f>IF(ISNUMBER(Regressions!N53),ROUND(Regressions!N53, 1), NA())</f>
        <v>#N/A</v>
      </c>
      <c r="N43" s="563" t="e">
        <f>IF(ISNUMBER(Regressions!O53),ROUND(Regressions!O53, 1), NA())</f>
        <v>#N/A</v>
      </c>
      <c r="O43" s="564" t="e">
        <f>IF(ISNUMBER(Regressions!Q53),ROUND(Regressions!Q53, 1), NA())</f>
        <v>#N/A</v>
      </c>
      <c r="P43" s="560" t="e">
        <f>IF(ISNUMBER(Regressions!R53),ROUND(Regressions!R53, 1), NA())</f>
        <v>#N/A</v>
      </c>
      <c r="Q43" s="566" t="e">
        <f>IF(ISNUMBER(Regressions!S53),ROUND(Regressions!S53, 1), NA())</f>
        <v>#N/A</v>
      </c>
      <c r="R43" s="562" t="e">
        <f>IF(ISNUMBER(Regressions!T53),ROUND(Regressions!T53, 1), NA())</f>
        <v>#N/A</v>
      </c>
      <c r="S43" s="563" t="e">
        <f>IF(ISNUMBER(Regressions!U53),ROUND(Regressions!U53, 1), NA())</f>
        <v>#N/A</v>
      </c>
    </row>
    <row r="44" spans="1:19" x14ac:dyDescent="0.25">
      <c r="A44" s="555" t="str">
        <f>+Introduction!$C$7</f>
        <v>Papua New Guinea</v>
      </c>
      <c r="B44" s="556">
        <f>IF(ISBLANK(Regressions!B54), " ", Regressions!B54)</f>
        <v>2009</v>
      </c>
      <c r="C44" s="555" t="str">
        <f>HLOOKUP(Introduction!$G$4,nametranslations,26,FALSE)</f>
        <v>Urban</v>
      </c>
      <c r="D44" s="558">
        <f>IF(ISBLANK(Regressions!D54), " ", Regressions!D54)</f>
        <v>282949.84744033811</v>
      </c>
      <c r="E44" s="559" t="e">
        <f>IF(ISNUMBER(Regressions!E54),ROUND(Regressions!E54, 1), NA())</f>
        <v>#N/A</v>
      </c>
      <c r="F44" s="560" t="e">
        <f>IF(ISNUMBER(Regressions!F54),ROUND(Regressions!F54, 1), NA())</f>
        <v>#N/A</v>
      </c>
      <c r="G44" s="561" t="e">
        <f>IF(ISNUMBER(Regressions!G54),ROUND(Regressions!G54, 1), NA())</f>
        <v>#N/A</v>
      </c>
      <c r="H44" s="562" t="e">
        <f>IF(ISNUMBER(Regressions!H54),ROUND(Regressions!H54, 1), NA())</f>
        <v>#N/A</v>
      </c>
      <c r="I44" s="563" t="e">
        <f>IF(ISNUMBER(Regressions!I54),ROUND(Regressions!I54, 1), NA())</f>
        <v>#N/A</v>
      </c>
      <c r="J44" s="564" t="e">
        <f>IF(ISNUMBER(Regressions!K54),ROUND(Regressions!K54, 1), NA())</f>
        <v>#N/A</v>
      </c>
      <c r="K44" s="560" t="e">
        <f>IF(ISNUMBER(Regressions!L54),ROUND(Regressions!L54, 1), NA())</f>
        <v>#N/A</v>
      </c>
      <c r="L44" s="565" t="e">
        <f>IF(ISNUMBER(Regressions!M54),ROUND(Regressions!M54, 1), NA())</f>
        <v>#N/A</v>
      </c>
      <c r="M44" s="562" t="e">
        <f>IF(ISNUMBER(Regressions!N54),ROUND(Regressions!N54, 1), NA())</f>
        <v>#N/A</v>
      </c>
      <c r="N44" s="563" t="e">
        <f>IF(ISNUMBER(Regressions!O54),ROUND(Regressions!O54, 1), NA())</f>
        <v>#N/A</v>
      </c>
      <c r="O44" s="564" t="e">
        <f>IF(ISNUMBER(Regressions!Q54),ROUND(Regressions!Q54, 1), NA())</f>
        <v>#N/A</v>
      </c>
      <c r="P44" s="560" t="e">
        <f>IF(ISNUMBER(Regressions!R54),ROUND(Regressions!R54, 1), NA())</f>
        <v>#N/A</v>
      </c>
      <c r="Q44" s="566" t="e">
        <f>IF(ISNUMBER(Regressions!S54),ROUND(Regressions!S54, 1), NA())</f>
        <v>#N/A</v>
      </c>
      <c r="R44" s="562" t="e">
        <f>IF(ISNUMBER(Regressions!T54),ROUND(Regressions!T54, 1), NA())</f>
        <v>#N/A</v>
      </c>
      <c r="S44" s="563" t="e">
        <f>IF(ISNUMBER(Regressions!U54),ROUND(Regressions!U54, 1), NA())</f>
        <v>#N/A</v>
      </c>
    </row>
    <row r="45" spans="1:19" x14ac:dyDescent="0.25">
      <c r="A45" s="555" t="str">
        <f>+Introduction!$C$7</f>
        <v>Papua New Guinea</v>
      </c>
      <c r="B45" s="556">
        <f>IF(ISBLANK(Regressions!B55), " ", Regressions!B55)</f>
        <v>2010</v>
      </c>
      <c r="C45" s="555" t="str">
        <f>HLOOKUP(Introduction!$G$4,nametranslations,26,FALSE)</f>
        <v>Urban</v>
      </c>
      <c r="D45" s="558">
        <f>IF(ISBLANK(Regressions!D55), " ", Regressions!D55)</f>
        <v>290157.83913026808</v>
      </c>
      <c r="E45" s="559" t="e">
        <f>IF(ISNUMBER(Regressions!E55),ROUND(Regressions!E55, 1), NA())</f>
        <v>#N/A</v>
      </c>
      <c r="F45" s="560" t="e">
        <f>IF(ISNUMBER(Regressions!F55),ROUND(Regressions!F55, 1), NA())</f>
        <v>#N/A</v>
      </c>
      <c r="G45" s="561" t="e">
        <f>IF(ISNUMBER(Regressions!G55),ROUND(Regressions!G55, 1), NA())</f>
        <v>#N/A</v>
      </c>
      <c r="H45" s="562" t="e">
        <f>IF(ISNUMBER(Regressions!H55),ROUND(Regressions!H55, 1), NA())</f>
        <v>#N/A</v>
      </c>
      <c r="I45" s="563" t="e">
        <f>IF(ISNUMBER(Regressions!I55),ROUND(Regressions!I55, 1), NA())</f>
        <v>#N/A</v>
      </c>
      <c r="J45" s="564" t="e">
        <f>IF(ISNUMBER(Regressions!K55),ROUND(Regressions!K55, 1), NA())</f>
        <v>#N/A</v>
      </c>
      <c r="K45" s="560" t="e">
        <f>IF(ISNUMBER(Regressions!L55),ROUND(Regressions!L55, 1), NA())</f>
        <v>#N/A</v>
      </c>
      <c r="L45" s="565" t="e">
        <f>IF(ISNUMBER(Regressions!M55),ROUND(Regressions!M55, 1), NA())</f>
        <v>#N/A</v>
      </c>
      <c r="M45" s="562" t="e">
        <f>IF(ISNUMBER(Regressions!N55),ROUND(Regressions!N55, 1), NA())</f>
        <v>#N/A</v>
      </c>
      <c r="N45" s="563" t="e">
        <f>IF(ISNUMBER(Regressions!O55),ROUND(Regressions!O55, 1), NA())</f>
        <v>#N/A</v>
      </c>
      <c r="O45" s="564" t="e">
        <f>IF(ISNUMBER(Regressions!Q55),ROUND(Regressions!Q55, 1), NA())</f>
        <v>#N/A</v>
      </c>
      <c r="P45" s="560" t="e">
        <f>IF(ISNUMBER(Regressions!R55),ROUND(Regressions!R55, 1), NA())</f>
        <v>#N/A</v>
      </c>
      <c r="Q45" s="566" t="e">
        <f>IF(ISNUMBER(Regressions!S55),ROUND(Regressions!S55, 1), NA())</f>
        <v>#N/A</v>
      </c>
      <c r="R45" s="562" t="e">
        <f>IF(ISNUMBER(Regressions!T55),ROUND(Regressions!T55, 1), NA())</f>
        <v>#N/A</v>
      </c>
      <c r="S45" s="563" t="e">
        <f>IF(ISNUMBER(Regressions!U55),ROUND(Regressions!U55, 1), NA())</f>
        <v>#N/A</v>
      </c>
    </row>
    <row r="46" spans="1:19" x14ac:dyDescent="0.25">
      <c r="A46" s="555" t="str">
        <f>+Introduction!$C$7</f>
        <v>Papua New Guinea</v>
      </c>
      <c r="B46" s="556">
        <f>IF(ISBLANK(Regressions!B56), " ", Regressions!B56)</f>
        <v>2011</v>
      </c>
      <c r="C46" s="555" t="str">
        <f>HLOOKUP(Introduction!$G$4,nametranslations,26,FALSE)</f>
        <v>Urban</v>
      </c>
      <c r="D46" s="558">
        <f>IF(ISBLANK(Regressions!D56), " ", Regressions!D56)</f>
        <v>297432.33</v>
      </c>
      <c r="E46" s="559" t="e">
        <f>IF(ISNUMBER(Regressions!E56),ROUND(Regressions!E56, 1), NA())</f>
        <v>#N/A</v>
      </c>
      <c r="F46" s="560" t="e">
        <f>IF(ISNUMBER(Regressions!F56),ROUND(Regressions!F56, 1), NA())</f>
        <v>#N/A</v>
      </c>
      <c r="G46" s="561" t="e">
        <f>IF(ISNUMBER(Regressions!G56),ROUND(Regressions!G56, 1), NA())</f>
        <v>#N/A</v>
      </c>
      <c r="H46" s="562" t="e">
        <f>IF(ISNUMBER(Regressions!H56),ROUND(Regressions!H56, 1), NA())</f>
        <v>#N/A</v>
      </c>
      <c r="I46" s="563" t="e">
        <f>IF(ISNUMBER(Regressions!I56),ROUND(Regressions!I56, 1), NA())</f>
        <v>#N/A</v>
      </c>
      <c r="J46" s="564" t="e">
        <f>IF(ISNUMBER(Regressions!K56),ROUND(Regressions!K56, 1), NA())</f>
        <v>#N/A</v>
      </c>
      <c r="K46" s="560" t="e">
        <f>IF(ISNUMBER(Regressions!L56),ROUND(Regressions!L56, 1), NA())</f>
        <v>#N/A</v>
      </c>
      <c r="L46" s="565" t="e">
        <f>IF(ISNUMBER(Regressions!M56),ROUND(Regressions!M56, 1), NA())</f>
        <v>#N/A</v>
      </c>
      <c r="M46" s="562" t="e">
        <f>IF(ISNUMBER(Regressions!N56),ROUND(Regressions!N56, 1), NA())</f>
        <v>#N/A</v>
      </c>
      <c r="N46" s="563" t="e">
        <f>IF(ISNUMBER(Regressions!O56),ROUND(Regressions!O56, 1), NA())</f>
        <v>#N/A</v>
      </c>
      <c r="O46" s="564" t="e">
        <f>IF(ISNUMBER(Regressions!Q56),ROUND(Regressions!Q56, 1), NA())</f>
        <v>#N/A</v>
      </c>
      <c r="P46" s="560" t="e">
        <f>IF(ISNUMBER(Regressions!R56),ROUND(Regressions!R56, 1), NA())</f>
        <v>#N/A</v>
      </c>
      <c r="Q46" s="566" t="e">
        <f>IF(ISNUMBER(Regressions!S56),ROUND(Regressions!S56, 1), NA())</f>
        <v>#N/A</v>
      </c>
      <c r="R46" s="562" t="e">
        <f>IF(ISNUMBER(Regressions!T56),ROUND(Regressions!T56, 1), NA())</f>
        <v>#N/A</v>
      </c>
      <c r="S46" s="563" t="e">
        <f>IF(ISNUMBER(Regressions!U56),ROUND(Regressions!U56, 1), NA())</f>
        <v>#N/A</v>
      </c>
    </row>
    <row r="47" spans="1:19" x14ac:dyDescent="0.25">
      <c r="A47" s="555" t="str">
        <f>+Introduction!$C$7</f>
        <v>Papua New Guinea</v>
      </c>
      <c r="B47" s="556">
        <f>IF(ISBLANK(Regressions!B57), " ", Regressions!B57)</f>
        <v>2012</v>
      </c>
      <c r="C47" s="555" t="str">
        <f>HLOOKUP(Introduction!$G$4,nametranslations,26,FALSE)</f>
        <v>Urban</v>
      </c>
      <c r="D47" s="558">
        <f>IF(ISBLANK(Regressions!D57), " ", Regressions!D57)</f>
        <v>384607.85807739262</v>
      </c>
      <c r="E47" s="559" t="e">
        <f>IF(ISNUMBER(Regressions!E57),ROUND(Regressions!E57, 1), NA())</f>
        <v>#N/A</v>
      </c>
      <c r="F47" s="560" t="e">
        <f>IF(ISNUMBER(Regressions!F57),ROUND(Regressions!F57, 1), NA())</f>
        <v>#N/A</v>
      </c>
      <c r="G47" s="561" t="e">
        <f>IF(ISNUMBER(Regressions!G57),ROUND(Regressions!G57, 1), NA())</f>
        <v>#N/A</v>
      </c>
      <c r="H47" s="562" t="e">
        <f>IF(ISNUMBER(Regressions!H57),ROUND(Regressions!H57, 1), NA())</f>
        <v>#N/A</v>
      </c>
      <c r="I47" s="563" t="e">
        <f>IF(ISNUMBER(Regressions!I57),ROUND(Regressions!I57, 1), NA())</f>
        <v>#N/A</v>
      </c>
      <c r="J47" s="564" t="e">
        <f>IF(ISNUMBER(Regressions!K57),ROUND(Regressions!K57, 1), NA())</f>
        <v>#N/A</v>
      </c>
      <c r="K47" s="560" t="e">
        <f>IF(ISNUMBER(Regressions!L57),ROUND(Regressions!L57, 1), NA())</f>
        <v>#N/A</v>
      </c>
      <c r="L47" s="565" t="e">
        <f>IF(ISNUMBER(Regressions!M57),ROUND(Regressions!M57, 1), NA())</f>
        <v>#N/A</v>
      </c>
      <c r="M47" s="562" t="e">
        <f>IF(ISNUMBER(Regressions!N57),ROUND(Regressions!N57, 1), NA())</f>
        <v>#N/A</v>
      </c>
      <c r="N47" s="563" t="e">
        <f>IF(ISNUMBER(Regressions!O57),ROUND(Regressions!O57, 1), NA())</f>
        <v>#N/A</v>
      </c>
      <c r="O47" s="564">
        <f>IF(ISNUMBER(Regressions!Q57),ROUND(Regressions!Q57, 1), NA())</f>
        <v>55.7</v>
      </c>
      <c r="P47" s="560">
        <f>IF(ISNUMBER(Regressions!R57),ROUND(Regressions!R57, 1), NA())</f>
        <v>49.9</v>
      </c>
      <c r="Q47" s="566">
        <f>IF(ISNUMBER(Regressions!S57),ROUND(Regressions!S57, 1), NA())</f>
        <v>5.8</v>
      </c>
      <c r="R47" s="562">
        <f>IF(ISNUMBER(Regressions!T57),ROUND(Regressions!T57, 1), NA())</f>
        <v>44</v>
      </c>
      <c r="S47" s="563">
        <f>IF(ISNUMBER(Regressions!U57),ROUND(Regressions!U57, 1), NA())</f>
        <v>50.1</v>
      </c>
    </row>
    <row r="48" spans="1:19" x14ac:dyDescent="0.25">
      <c r="A48" s="555" t="str">
        <f>+Introduction!$C$7</f>
        <v>Papua New Guinea</v>
      </c>
      <c r="B48" s="556">
        <f>IF(ISBLANK(Regressions!B58), " ", Regressions!B58)</f>
        <v>2013</v>
      </c>
      <c r="C48" s="555" t="str">
        <f>HLOOKUP(Introduction!$G$4,nametranslations,26,FALSE)</f>
        <v>Urban</v>
      </c>
      <c r="D48" s="558">
        <f>IF(ISBLANK(Regressions!D58), " ", Regressions!D58)</f>
        <v>392857.6774310589</v>
      </c>
      <c r="E48" s="559" t="e">
        <f>IF(ISNUMBER(Regressions!E58),ROUND(Regressions!E58, 1), NA())</f>
        <v>#N/A</v>
      </c>
      <c r="F48" s="560" t="e">
        <f>IF(ISNUMBER(Regressions!F58),ROUND(Regressions!F58, 1), NA())</f>
        <v>#N/A</v>
      </c>
      <c r="G48" s="561" t="e">
        <f>IF(ISNUMBER(Regressions!G58),ROUND(Regressions!G58, 1), NA())</f>
        <v>#N/A</v>
      </c>
      <c r="H48" s="562" t="e">
        <f>IF(ISNUMBER(Regressions!H58),ROUND(Regressions!H58, 1), NA())</f>
        <v>#N/A</v>
      </c>
      <c r="I48" s="563" t="e">
        <f>IF(ISNUMBER(Regressions!I58),ROUND(Regressions!I58, 1), NA())</f>
        <v>#N/A</v>
      </c>
      <c r="J48" s="564" t="e">
        <f>IF(ISNUMBER(Regressions!K58),ROUND(Regressions!K58, 1), NA())</f>
        <v>#N/A</v>
      </c>
      <c r="K48" s="560" t="e">
        <f>IF(ISNUMBER(Regressions!L58),ROUND(Regressions!L58, 1), NA())</f>
        <v>#N/A</v>
      </c>
      <c r="L48" s="565" t="e">
        <f>IF(ISNUMBER(Regressions!M58),ROUND(Regressions!M58, 1), NA())</f>
        <v>#N/A</v>
      </c>
      <c r="M48" s="562" t="e">
        <f>IF(ISNUMBER(Regressions!N58),ROUND(Regressions!N58, 1), NA())</f>
        <v>#N/A</v>
      </c>
      <c r="N48" s="563" t="e">
        <f>IF(ISNUMBER(Regressions!O58),ROUND(Regressions!O58, 1), NA())</f>
        <v>#N/A</v>
      </c>
      <c r="O48" s="564">
        <f>IF(ISNUMBER(Regressions!Q58),ROUND(Regressions!Q58, 1), NA())</f>
        <v>55.7</v>
      </c>
      <c r="P48" s="560">
        <f>IF(ISNUMBER(Regressions!R58),ROUND(Regressions!R58, 1), NA())</f>
        <v>49.9</v>
      </c>
      <c r="Q48" s="566">
        <f>IF(ISNUMBER(Regressions!S58),ROUND(Regressions!S58, 1), NA())</f>
        <v>5.8</v>
      </c>
      <c r="R48" s="562">
        <f>IF(ISNUMBER(Regressions!T58),ROUND(Regressions!T58, 1), NA())</f>
        <v>44</v>
      </c>
      <c r="S48" s="563">
        <f>IF(ISNUMBER(Regressions!U58),ROUND(Regressions!U58, 1), NA())</f>
        <v>50.1</v>
      </c>
    </row>
    <row r="49" spans="1:19" x14ac:dyDescent="0.25">
      <c r="A49" s="555" t="str">
        <f>+Introduction!$C$7</f>
        <v>Papua New Guinea</v>
      </c>
      <c r="B49" s="556">
        <f>IF(ISBLANK(Regressions!B59), " ", Regressions!B59)</f>
        <v>2014</v>
      </c>
      <c r="C49" s="555" t="str">
        <f>HLOOKUP(Introduction!$G$4,nametranslations,26,FALSE)</f>
        <v>Urban</v>
      </c>
      <c r="D49" s="558">
        <f>IF(ISBLANK(Regressions!D59), " ", Regressions!D59)</f>
        <v>401592.07452507014</v>
      </c>
      <c r="E49" s="559" t="e">
        <f>IF(ISNUMBER(Regressions!E59),ROUND(Regressions!E59, 1), NA())</f>
        <v>#N/A</v>
      </c>
      <c r="F49" s="560" t="e">
        <f>IF(ISNUMBER(Regressions!F59),ROUND(Regressions!F59, 1), NA())</f>
        <v>#N/A</v>
      </c>
      <c r="G49" s="561" t="e">
        <f>IF(ISNUMBER(Regressions!G59),ROUND(Regressions!G59, 1), NA())</f>
        <v>#N/A</v>
      </c>
      <c r="H49" s="562" t="e">
        <f>IF(ISNUMBER(Regressions!H59),ROUND(Regressions!H59, 1), NA())</f>
        <v>#N/A</v>
      </c>
      <c r="I49" s="563" t="e">
        <f>IF(ISNUMBER(Regressions!I59),ROUND(Regressions!I59, 1), NA())</f>
        <v>#N/A</v>
      </c>
      <c r="J49" s="564" t="e">
        <f>IF(ISNUMBER(Regressions!K59),ROUND(Regressions!K59, 1), NA())</f>
        <v>#N/A</v>
      </c>
      <c r="K49" s="560" t="e">
        <f>IF(ISNUMBER(Regressions!L59),ROUND(Regressions!L59, 1), NA())</f>
        <v>#N/A</v>
      </c>
      <c r="L49" s="565" t="e">
        <f>IF(ISNUMBER(Regressions!M59),ROUND(Regressions!M59, 1), NA())</f>
        <v>#N/A</v>
      </c>
      <c r="M49" s="562" t="e">
        <f>IF(ISNUMBER(Regressions!N59),ROUND(Regressions!N59, 1), NA())</f>
        <v>#N/A</v>
      </c>
      <c r="N49" s="563" t="e">
        <f>IF(ISNUMBER(Regressions!O59),ROUND(Regressions!O59, 1), NA())</f>
        <v>#N/A</v>
      </c>
      <c r="O49" s="564">
        <f>IF(ISNUMBER(Regressions!Q59),ROUND(Regressions!Q59, 1), NA())</f>
        <v>55.7</v>
      </c>
      <c r="P49" s="560">
        <f>IF(ISNUMBER(Regressions!R59),ROUND(Regressions!R59, 1), NA())</f>
        <v>49.9</v>
      </c>
      <c r="Q49" s="566">
        <f>IF(ISNUMBER(Regressions!S59),ROUND(Regressions!S59, 1), NA())</f>
        <v>5.8</v>
      </c>
      <c r="R49" s="562">
        <f>IF(ISNUMBER(Regressions!T59),ROUND(Regressions!T59, 1), NA())</f>
        <v>44</v>
      </c>
      <c r="S49" s="563">
        <f>IF(ISNUMBER(Regressions!U59),ROUND(Regressions!U59, 1), NA())</f>
        <v>50.1</v>
      </c>
    </row>
    <row r="50" spans="1:19" x14ac:dyDescent="0.25">
      <c r="A50" s="555" t="str">
        <f>+Introduction!$C$7</f>
        <v>Papua New Guinea</v>
      </c>
      <c r="B50" s="556">
        <f>IF(ISBLANK(Regressions!B60), " ", Regressions!B60)</f>
        <v>2015</v>
      </c>
      <c r="C50" s="555" t="str">
        <f>HLOOKUP(Introduction!$G$4,nametranslations,26,FALSE)</f>
        <v>Urban</v>
      </c>
      <c r="D50" s="558">
        <f>IF(ISBLANK(Regressions!D60), " ", Regressions!D60)</f>
        <v>410726.87542610173</v>
      </c>
      <c r="E50" s="559" t="e">
        <f>IF(ISNUMBER(Regressions!E60),ROUND(Regressions!E60, 1), NA())</f>
        <v>#N/A</v>
      </c>
      <c r="F50" s="560" t="e">
        <f>IF(ISNUMBER(Regressions!F60),ROUND(Regressions!F60, 1), NA())</f>
        <v>#N/A</v>
      </c>
      <c r="G50" s="561" t="e">
        <f>IF(ISNUMBER(Regressions!G60),ROUND(Regressions!G60, 1), NA())</f>
        <v>#N/A</v>
      </c>
      <c r="H50" s="562" t="e">
        <f>IF(ISNUMBER(Regressions!H60),ROUND(Regressions!H60, 1), NA())</f>
        <v>#N/A</v>
      </c>
      <c r="I50" s="563" t="e">
        <f>IF(ISNUMBER(Regressions!I60),ROUND(Regressions!I60, 1), NA())</f>
        <v>#N/A</v>
      </c>
      <c r="J50" s="564" t="e">
        <f>IF(ISNUMBER(Regressions!K60),ROUND(Regressions!K60, 1), NA())</f>
        <v>#N/A</v>
      </c>
      <c r="K50" s="560" t="e">
        <f>IF(ISNUMBER(Regressions!L60),ROUND(Regressions!L60, 1), NA())</f>
        <v>#N/A</v>
      </c>
      <c r="L50" s="565" t="e">
        <f>IF(ISNUMBER(Regressions!M60),ROUND(Regressions!M60, 1), NA())</f>
        <v>#N/A</v>
      </c>
      <c r="M50" s="562" t="e">
        <f>IF(ISNUMBER(Regressions!N60),ROUND(Regressions!N60, 1), NA())</f>
        <v>#N/A</v>
      </c>
      <c r="N50" s="563" t="e">
        <f>IF(ISNUMBER(Regressions!O60),ROUND(Regressions!O60, 1), NA())</f>
        <v>#N/A</v>
      </c>
      <c r="O50" s="564">
        <f>IF(ISNUMBER(Regressions!Q60),ROUND(Regressions!Q60, 1), NA())</f>
        <v>55.7</v>
      </c>
      <c r="P50" s="560">
        <f>IF(ISNUMBER(Regressions!R60),ROUND(Regressions!R60, 1), NA())</f>
        <v>49.9</v>
      </c>
      <c r="Q50" s="566">
        <f>IF(ISNUMBER(Regressions!S60),ROUND(Regressions!S60, 1), NA())</f>
        <v>5.8</v>
      </c>
      <c r="R50" s="562">
        <f>IF(ISNUMBER(Regressions!T60),ROUND(Regressions!T60, 1), NA())</f>
        <v>44</v>
      </c>
      <c r="S50" s="563">
        <f>IF(ISNUMBER(Regressions!U60),ROUND(Regressions!U60, 1), NA())</f>
        <v>50.1</v>
      </c>
    </row>
    <row r="51" spans="1:19" x14ac:dyDescent="0.25">
      <c r="A51" s="555" t="str">
        <f>+Introduction!$C$7</f>
        <v>Papua New Guinea</v>
      </c>
      <c r="B51" s="556">
        <f>IF(ISBLANK(Regressions!B61), " ", Regressions!B61)</f>
        <v>2016</v>
      </c>
      <c r="C51" s="555" t="str">
        <f>HLOOKUP(Introduction!$G$4,nametranslations,26,FALSE)</f>
        <v>Urban</v>
      </c>
      <c r="D51" s="558">
        <f>IF(ISBLANK(Regressions!D61), " ", Regressions!D61)</f>
        <v>420105.47564013483</v>
      </c>
      <c r="E51" s="559" t="e">
        <f>IF(ISNUMBER(Regressions!E61),ROUND(Regressions!E61, 1), NA())</f>
        <v>#N/A</v>
      </c>
      <c r="F51" s="560" t="e">
        <f>IF(ISNUMBER(Regressions!F61),ROUND(Regressions!F61, 1), NA())</f>
        <v>#N/A</v>
      </c>
      <c r="G51" s="561" t="e">
        <f>IF(ISNUMBER(Regressions!G61),ROUND(Regressions!G61, 1), NA())</f>
        <v>#N/A</v>
      </c>
      <c r="H51" s="562" t="e">
        <f>IF(ISNUMBER(Regressions!H61),ROUND(Regressions!H61, 1), NA())</f>
        <v>#N/A</v>
      </c>
      <c r="I51" s="563" t="e">
        <f>IF(ISNUMBER(Regressions!I61),ROUND(Regressions!I61, 1), NA())</f>
        <v>#N/A</v>
      </c>
      <c r="J51" s="564" t="e">
        <f>IF(ISNUMBER(Regressions!K61),ROUND(Regressions!K61, 1), NA())</f>
        <v>#N/A</v>
      </c>
      <c r="K51" s="560" t="e">
        <f>IF(ISNUMBER(Regressions!L61),ROUND(Regressions!L61, 1), NA())</f>
        <v>#N/A</v>
      </c>
      <c r="L51" s="565" t="e">
        <f>IF(ISNUMBER(Regressions!M61),ROUND(Regressions!M61, 1), NA())</f>
        <v>#N/A</v>
      </c>
      <c r="M51" s="562" t="e">
        <f>IF(ISNUMBER(Regressions!N61),ROUND(Regressions!N61, 1), NA())</f>
        <v>#N/A</v>
      </c>
      <c r="N51" s="563" t="e">
        <f>IF(ISNUMBER(Regressions!O61),ROUND(Regressions!O61, 1), NA())</f>
        <v>#N/A</v>
      </c>
      <c r="O51" s="564">
        <f>IF(ISNUMBER(Regressions!Q61),ROUND(Regressions!Q61, 1), NA())</f>
        <v>55.7</v>
      </c>
      <c r="P51" s="560">
        <f>IF(ISNUMBER(Regressions!R61),ROUND(Regressions!R61, 1), NA())</f>
        <v>49.9</v>
      </c>
      <c r="Q51" s="566">
        <f>IF(ISNUMBER(Regressions!S61),ROUND(Regressions!S61, 1), NA())</f>
        <v>5.8</v>
      </c>
      <c r="R51" s="562">
        <f>IF(ISNUMBER(Regressions!T61),ROUND(Regressions!T61, 1), NA())</f>
        <v>44</v>
      </c>
      <c r="S51" s="563">
        <f>IF(ISNUMBER(Regressions!U61),ROUND(Regressions!U61, 1), NA())</f>
        <v>50.1</v>
      </c>
    </row>
    <row r="52" spans="1:19" x14ac:dyDescent="0.25">
      <c r="A52" s="555" t="str">
        <f>+Introduction!$C$7</f>
        <v>Papua New Guinea</v>
      </c>
      <c r="B52" s="556">
        <f>IF(ISBLANK(Regressions!B62), " ", Regressions!B62)</f>
        <v>2017</v>
      </c>
      <c r="C52" s="555" t="str">
        <f>HLOOKUP(Introduction!$G$4,nametranslations,26,FALSE)</f>
        <v>Urban</v>
      </c>
      <c r="D52" s="558">
        <f>IF(ISBLANK(Regressions!D62), " ", Regressions!D62)</f>
        <v>429791.82653451926</v>
      </c>
      <c r="E52" s="559" t="e">
        <f>IF(ISNUMBER(Regressions!E62),ROUND(Regressions!E62, 1), NA())</f>
        <v>#N/A</v>
      </c>
      <c r="F52" s="560" t="e">
        <f>IF(ISNUMBER(Regressions!F62),ROUND(Regressions!F62, 1), NA())</f>
        <v>#N/A</v>
      </c>
      <c r="G52" s="561" t="e">
        <f>IF(ISNUMBER(Regressions!G62),ROUND(Regressions!G62, 1), NA())</f>
        <v>#N/A</v>
      </c>
      <c r="H52" s="562" t="e">
        <f>IF(ISNUMBER(Regressions!H62),ROUND(Regressions!H62, 1), NA())</f>
        <v>#N/A</v>
      </c>
      <c r="I52" s="563" t="e">
        <f>IF(ISNUMBER(Regressions!I62),ROUND(Regressions!I62, 1), NA())</f>
        <v>#N/A</v>
      </c>
      <c r="J52" s="564" t="e">
        <f>IF(ISNUMBER(Regressions!K62),ROUND(Regressions!K62, 1), NA())</f>
        <v>#N/A</v>
      </c>
      <c r="K52" s="560" t="e">
        <f>IF(ISNUMBER(Regressions!L62),ROUND(Regressions!L62, 1), NA())</f>
        <v>#N/A</v>
      </c>
      <c r="L52" s="565" t="e">
        <f>IF(ISNUMBER(Regressions!M62),ROUND(Regressions!M62, 1), NA())</f>
        <v>#N/A</v>
      </c>
      <c r="M52" s="562" t="e">
        <f>IF(ISNUMBER(Regressions!N62),ROUND(Regressions!N62, 1), NA())</f>
        <v>#N/A</v>
      </c>
      <c r="N52" s="563" t="e">
        <f>IF(ISNUMBER(Regressions!O62),ROUND(Regressions!O62, 1), NA())</f>
        <v>#N/A</v>
      </c>
      <c r="O52" s="564">
        <f>IF(ISNUMBER(Regressions!Q62),ROUND(Regressions!Q62, 1), NA())</f>
        <v>55.7</v>
      </c>
      <c r="P52" s="560">
        <f>IF(ISNUMBER(Regressions!R62),ROUND(Regressions!R62, 1), NA())</f>
        <v>49.9</v>
      </c>
      <c r="Q52" s="566">
        <f>IF(ISNUMBER(Regressions!S62),ROUND(Regressions!S62, 1), NA())</f>
        <v>5.8</v>
      </c>
      <c r="R52" s="562">
        <f>IF(ISNUMBER(Regressions!T62),ROUND(Regressions!T62, 1), NA())</f>
        <v>44</v>
      </c>
      <c r="S52" s="563">
        <f>IF(ISNUMBER(Regressions!U62),ROUND(Regressions!U62, 1), NA())</f>
        <v>50.1</v>
      </c>
    </row>
    <row r="53" spans="1:19" x14ac:dyDescent="0.25">
      <c r="A53" s="555" t="str">
        <f>+Introduction!$C$7</f>
        <v>Papua New Guinea</v>
      </c>
      <c r="B53" s="556">
        <f>IF(ISBLANK(Regressions!B63), " ", Regressions!B63)</f>
        <v>2018</v>
      </c>
      <c r="C53" s="555" t="str">
        <f>HLOOKUP(Introduction!$G$4,nametranslations,26,FALSE)</f>
        <v>Urban</v>
      </c>
      <c r="D53" s="558">
        <f>IF(ISBLANK(Regressions!D63), " ", Regressions!D63)</f>
        <v>439809.29612354276</v>
      </c>
      <c r="E53" s="559" t="e">
        <f>IF(ISNUMBER(Regressions!E63),ROUND(Regressions!E63, 1), NA())</f>
        <v>#N/A</v>
      </c>
      <c r="F53" s="560" t="e">
        <f>IF(ISNUMBER(Regressions!F63),ROUND(Regressions!F63, 1), NA())</f>
        <v>#N/A</v>
      </c>
      <c r="G53" s="561" t="e">
        <f>IF(ISNUMBER(Regressions!G63),ROUND(Regressions!G63, 1), NA())</f>
        <v>#N/A</v>
      </c>
      <c r="H53" s="562" t="e">
        <f>IF(ISNUMBER(Regressions!H63),ROUND(Regressions!H63, 1), NA())</f>
        <v>#N/A</v>
      </c>
      <c r="I53" s="563" t="e">
        <f>IF(ISNUMBER(Regressions!I63),ROUND(Regressions!I63, 1), NA())</f>
        <v>#N/A</v>
      </c>
      <c r="J53" s="564" t="e">
        <f>IF(ISNUMBER(Regressions!K63),ROUND(Regressions!K63, 1), NA())</f>
        <v>#N/A</v>
      </c>
      <c r="K53" s="560" t="e">
        <f>IF(ISNUMBER(Regressions!L63),ROUND(Regressions!L63, 1), NA())</f>
        <v>#N/A</v>
      </c>
      <c r="L53" s="565" t="e">
        <f>IF(ISNUMBER(Regressions!M63),ROUND(Regressions!M63, 1), NA())</f>
        <v>#N/A</v>
      </c>
      <c r="M53" s="562" t="e">
        <f>IF(ISNUMBER(Regressions!N63),ROUND(Regressions!N63, 1), NA())</f>
        <v>#N/A</v>
      </c>
      <c r="N53" s="563" t="e">
        <f>IF(ISNUMBER(Regressions!O63),ROUND(Regressions!O63, 1), NA())</f>
        <v>#N/A</v>
      </c>
      <c r="O53" s="564">
        <f>IF(ISNUMBER(Regressions!Q63),ROUND(Regressions!Q63, 1), NA())</f>
        <v>55.7</v>
      </c>
      <c r="P53" s="560">
        <f>IF(ISNUMBER(Regressions!R63),ROUND(Regressions!R63, 1), NA())</f>
        <v>49.9</v>
      </c>
      <c r="Q53" s="566">
        <f>IF(ISNUMBER(Regressions!S63),ROUND(Regressions!S63, 1), NA())</f>
        <v>5.8</v>
      </c>
      <c r="R53" s="562">
        <f>IF(ISNUMBER(Regressions!T63),ROUND(Regressions!T63, 1), NA())</f>
        <v>44</v>
      </c>
      <c r="S53" s="563">
        <f>IF(ISNUMBER(Regressions!U63),ROUND(Regressions!U63, 1), NA())</f>
        <v>50.1</v>
      </c>
    </row>
    <row r="54" spans="1:19" x14ac:dyDescent="0.25">
      <c r="A54" s="555" t="str">
        <f>+Introduction!$C$7</f>
        <v>Papua New Guinea</v>
      </c>
      <c r="B54" s="556">
        <f>IF(ISBLANK(Regressions!B64), " ", Regressions!B64)</f>
        <v>2019</v>
      </c>
      <c r="C54" s="555" t="str">
        <f>HLOOKUP(Introduction!$G$4,nametranslations,26,FALSE)</f>
        <v>Urban</v>
      </c>
      <c r="D54" s="558">
        <f>IF(ISBLANK(Regressions!D64), " ", Regressions!D64)</f>
        <v>449997.39511124609</v>
      </c>
      <c r="E54" s="559" t="e">
        <f>IF(ISNUMBER(Regressions!E64),ROUND(Regressions!E64, 1), NA())</f>
        <v>#N/A</v>
      </c>
      <c r="F54" s="560" t="e">
        <f>IF(ISNUMBER(Regressions!F64),ROUND(Regressions!F64, 1), NA())</f>
        <v>#N/A</v>
      </c>
      <c r="G54" s="561" t="e">
        <f>IF(ISNUMBER(Regressions!G64),ROUND(Regressions!G64, 1), NA())</f>
        <v>#N/A</v>
      </c>
      <c r="H54" s="562" t="e">
        <f>IF(ISNUMBER(Regressions!H64),ROUND(Regressions!H64, 1), NA())</f>
        <v>#N/A</v>
      </c>
      <c r="I54" s="563" t="e">
        <f>IF(ISNUMBER(Regressions!I64),ROUND(Regressions!I64, 1), NA())</f>
        <v>#N/A</v>
      </c>
      <c r="J54" s="564" t="e">
        <f>IF(ISNUMBER(Regressions!K64),ROUND(Regressions!K64, 1), NA())</f>
        <v>#N/A</v>
      </c>
      <c r="K54" s="560" t="e">
        <f>IF(ISNUMBER(Regressions!L64),ROUND(Regressions!L64, 1), NA())</f>
        <v>#N/A</v>
      </c>
      <c r="L54" s="565" t="e">
        <f>IF(ISNUMBER(Regressions!M64),ROUND(Regressions!M64, 1), NA())</f>
        <v>#N/A</v>
      </c>
      <c r="M54" s="562" t="e">
        <f>IF(ISNUMBER(Regressions!N64),ROUND(Regressions!N64, 1), NA())</f>
        <v>#N/A</v>
      </c>
      <c r="N54" s="563" t="e">
        <f>IF(ISNUMBER(Regressions!O64),ROUND(Regressions!O64, 1), NA())</f>
        <v>#N/A</v>
      </c>
      <c r="O54" s="564">
        <f>IF(ISNUMBER(Regressions!Q64),ROUND(Regressions!Q64, 1), NA())</f>
        <v>55.7</v>
      </c>
      <c r="P54" s="560">
        <f>IF(ISNUMBER(Regressions!R64),ROUND(Regressions!R64, 1), NA())</f>
        <v>49.9</v>
      </c>
      <c r="Q54" s="566">
        <f>IF(ISNUMBER(Regressions!S64),ROUND(Regressions!S64, 1), NA())</f>
        <v>5.8</v>
      </c>
      <c r="R54" s="562">
        <f>IF(ISNUMBER(Regressions!T64),ROUND(Regressions!T64, 1), NA())</f>
        <v>44</v>
      </c>
      <c r="S54" s="563">
        <f>IF(ISNUMBER(Regressions!U64),ROUND(Regressions!U64, 1), NA())</f>
        <v>50.1</v>
      </c>
    </row>
    <row r="55" spans="1:19" ht="13.5" customHeight="1" x14ac:dyDescent="0.25">
      <c r="A55" s="555" t="str">
        <f>+Introduction!$C$7</f>
        <v>Papua New Guinea</v>
      </c>
      <c r="B55" s="556">
        <f>IF(ISBLANK(Regressions!B65), " ", Regressions!B65)</f>
        <v>2020</v>
      </c>
      <c r="C55" s="555" t="str">
        <f>HLOOKUP(Introduction!$G$4,nametranslations,26,FALSE)</f>
        <v>Urban</v>
      </c>
      <c r="D55" s="558">
        <f>IF(ISBLANK(Regressions!D65), " ", Regressions!D65)</f>
        <v>460527.55186499597</v>
      </c>
      <c r="E55" s="559" t="e">
        <f>IF(ISNUMBER(Regressions!E65),ROUND(Regressions!E65, 1), NA())</f>
        <v>#N/A</v>
      </c>
      <c r="F55" s="560" t="e">
        <f>IF(ISNUMBER(Regressions!F65),ROUND(Regressions!F65, 1), NA())</f>
        <v>#N/A</v>
      </c>
      <c r="G55" s="561" t="e">
        <f>IF(ISNUMBER(Regressions!G65),ROUND(Regressions!G65, 1), NA())</f>
        <v>#N/A</v>
      </c>
      <c r="H55" s="562" t="e">
        <f>IF(ISNUMBER(Regressions!H65),ROUND(Regressions!H65, 1), NA())</f>
        <v>#N/A</v>
      </c>
      <c r="I55" s="563" t="e">
        <f>IF(ISNUMBER(Regressions!I65),ROUND(Regressions!I65, 1), NA())</f>
        <v>#N/A</v>
      </c>
      <c r="J55" s="564" t="e">
        <f>IF(ISNUMBER(Regressions!K65),ROUND(Regressions!K65, 1), NA())</f>
        <v>#N/A</v>
      </c>
      <c r="K55" s="560" t="e">
        <f>IF(ISNUMBER(Regressions!L65),ROUND(Regressions!L65, 1), NA())</f>
        <v>#N/A</v>
      </c>
      <c r="L55" s="565" t="e">
        <f>IF(ISNUMBER(Regressions!M65),ROUND(Regressions!M65, 1), NA())</f>
        <v>#N/A</v>
      </c>
      <c r="M55" s="562" t="e">
        <f>IF(ISNUMBER(Regressions!N65),ROUND(Regressions!N65, 1), NA())</f>
        <v>#N/A</v>
      </c>
      <c r="N55" s="563" t="e">
        <f>IF(ISNUMBER(Regressions!O65),ROUND(Regressions!O65, 1), NA())</f>
        <v>#N/A</v>
      </c>
      <c r="O55" s="564">
        <f>IF(ISNUMBER(Regressions!Q65),ROUND(Regressions!Q65, 1), NA())</f>
        <v>55.7</v>
      </c>
      <c r="P55" s="560">
        <f>IF(ISNUMBER(Regressions!R65),ROUND(Regressions!R65, 1), NA())</f>
        <v>49.9</v>
      </c>
      <c r="Q55" s="566">
        <f>IF(ISNUMBER(Regressions!S65),ROUND(Regressions!S65, 1), NA())</f>
        <v>5.8</v>
      </c>
      <c r="R55" s="562">
        <f>IF(ISNUMBER(Regressions!T65),ROUND(Regressions!T65, 1), NA())</f>
        <v>44</v>
      </c>
      <c r="S55" s="563">
        <f>IF(ISNUMBER(Regressions!U65),ROUND(Regressions!U65, 1), NA())</f>
        <v>50.1</v>
      </c>
    </row>
    <row r="56" spans="1:19" x14ac:dyDescent="0.25">
      <c r="A56" s="555" t="str">
        <f>+Introduction!$C$7</f>
        <v>Papua New Guinea</v>
      </c>
      <c r="B56" s="556">
        <f>IF(ISBLANK(Regressions!B66), " ", Regressions!B66)</f>
        <v>2021</v>
      </c>
      <c r="C56" s="555" t="str">
        <f>HLOOKUP(Introduction!$G$4,nametranslations,26,FALSE)</f>
        <v>Urban</v>
      </c>
      <c r="D56" s="558">
        <f>IF(ISBLANK(Regressions!D66), " ", Regressions!D66)</f>
        <v>470607.32971364027</v>
      </c>
      <c r="E56" s="564" t="e">
        <f>IF(ISNUMBER(Regressions!E66),ROUND(Regressions!E66, 1), NA())</f>
        <v>#N/A</v>
      </c>
      <c r="F56" s="567" t="e">
        <f>IF(ISNUMBER(Regressions!F66),ROUND(Regressions!F66, 1), NA())</f>
        <v>#N/A</v>
      </c>
      <c r="G56" s="568" t="e">
        <f>IF(ISNUMBER(Regressions!G66),ROUND(Regressions!G66, 1), NA())</f>
        <v>#N/A</v>
      </c>
      <c r="H56" s="562" t="e">
        <f>IF(ISNUMBER(Regressions!H66),ROUND(Regressions!H66, 1), NA())</f>
        <v>#N/A</v>
      </c>
      <c r="I56" s="563" t="e">
        <f>IF(ISNUMBER(Regressions!I66),ROUND(Regressions!I66, 1), NA())</f>
        <v>#N/A</v>
      </c>
      <c r="J56" s="564" t="e">
        <f>IF(ISNUMBER(Regressions!K66),ROUND(Regressions!K66, 1), NA())</f>
        <v>#N/A</v>
      </c>
      <c r="K56" s="567" t="e">
        <f>IF(ISNUMBER(Regressions!L66),ROUND(Regressions!L66, 1), NA())</f>
        <v>#N/A</v>
      </c>
      <c r="L56" s="569" t="e">
        <f>IF(ISNUMBER(Regressions!M66),ROUND(Regressions!M66, 1), NA())</f>
        <v>#N/A</v>
      </c>
      <c r="M56" s="562" t="e">
        <f>IF(ISNUMBER(Regressions!N66),ROUND(Regressions!N66, 1), NA())</f>
        <v>#N/A</v>
      </c>
      <c r="N56" s="563" t="e">
        <f>IF(ISNUMBER(Regressions!O66),ROUND(Regressions!O66, 1), NA())</f>
        <v>#N/A</v>
      </c>
      <c r="O56" s="564" t="e">
        <f>IF(ISNUMBER(Regressions!Q66),ROUND(Regressions!Q66, 1), NA())</f>
        <v>#N/A</v>
      </c>
      <c r="P56" s="567" t="e">
        <f>IF(ISNUMBER(Regressions!R66),ROUND(Regressions!R66, 1), NA())</f>
        <v>#N/A</v>
      </c>
      <c r="Q56" s="570" t="e">
        <f>IF(ISNUMBER(Regressions!S66),ROUND(Regressions!S66, 1), NA())</f>
        <v>#N/A</v>
      </c>
      <c r="R56" s="562" t="e">
        <f>IF(ISNUMBER(Regressions!T66),ROUND(Regressions!T66, 1), NA())</f>
        <v>#N/A</v>
      </c>
      <c r="S56" s="563" t="e">
        <f>IF(ISNUMBER(Regressions!U66),ROUND(Regressions!U66, 1), NA())</f>
        <v>#N/A</v>
      </c>
    </row>
    <row r="57" spans="1:19" x14ac:dyDescent="0.25">
      <c r="A57" s="555" t="str">
        <f>+Introduction!$C$7</f>
        <v>Papua New Guinea</v>
      </c>
      <c r="B57" s="556">
        <f>IF(ISBLANK(Regressions!B67), " ", Regressions!B67)</f>
        <v>2022</v>
      </c>
      <c r="C57" s="555" t="str">
        <f>HLOOKUP(Introduction!$G$4,nametranslations,26,FALSE)</f>
        <v>Urban</v>
      </c>
      <c r="D57" s="558">
        <f>IF(ISBLANK(Regressions!D67), " ", Regressions!D67)</f>
        <v>481188.92842137336</v>
      </c>
      <c r="E57" s="559" t="e">
        <f>IF(ISNUMBER(Regressions!E67),ROUND(Regressions!E67, 1), NA())</f>
        <v>#N/A</v>
      </c>
      <c r="F57" s="560" t="e">
        <f>IF(ISNUMBER(Regressions!F67),ROUND(Regressions!F67, 1), NA())</f>
        <v>#N/A</v>
      </c>
      <c r="G57" s="561" t="e">
        <f>IF(ISNUMBER(Regressions!G67),ROUND(Regressions!G67, 1), NA())</f>
        <v>#N/A</v>
      </c>
      <c r="H57" s="562" t="e">
        <f>IF(ISNUMBER(Regressions!H67),ROUND(Regressions!H67, 1), NA())</f>
        <v>#N/A</v>
      </c>
      <c r="I57" s="563" t="e">
        <f>IF(ISNUMBER(Regressions!I67),ROUND(Regressions!I67, 1), NA())</f>
        <v>#N/A</v>
      </c>
      <c r="J57" s="564" t="e">
        <f>IF(ISNUMBER(Regressions!K67),ROUND(Regressions!K67, 1), NA())</f>
        <v>#N/A</v>
      </c>
      <c r="K57" s="560" t="e">
        <f>IF(ISNUMBER(Regressions!L67),ROUND(Regressions!L67, 1), NA())</f>
        <v>#N/A</v>
      </c>
      <c r="L57" s="565" t="e">
        <f>IF(ISNUMBER(Regressions!M67),ROUND(Regressions!M67, 1), NA())</f>
        <v>#N/A</v>
      </c>
      <c r="M57" s="562" t="e">
        <f>IF(ISNUMBER(Regressions!N67),ROUND(Regressions!N67, 1), NA())</f>
        <v>#N/A</v>
      </c>
      <c r="N57" s="563" t="e">
        <f>IF(ISNUMBER(Regressions!O67),ROUND(Regressions!O67, 1), NA())</f>
        <v>#N/A</v>
      </c>
      <c r="O57" s="564" t="e">
        <f>IF(ISNUMBER(Regressions!Q67),ROUND(Regressions!Q67, 1), NA())</f>
        <v>#N/A</v>
      </c>
      <c r="P57" s="560" t="e">
        <f>IF(ISNUMBER(Regressions!R67),ROUND(Regressions!R67, 1), NA())</f>
        <v>#N/A</v>
      </c>
      <c r="Q57" s="566" t="e">
        <f>IF(ISNUMBER(Regressions!S67),ROUND(Regressions!S67, 1), NA())</f>
        <v>#N/A</v>
      </c>
      <c r="R57" s="562" t="e">
        <f>IF(ISNUMBER(Regressions!T67),ROUND(Regressions!T67, 1), NA())</f>
        <v>#N/A</v>
      </c>
      <c r="S57" s="563" t="e">
        <f>IF(ISNUMBER(Regressions!U67),ROUND(Regressions!U67, 1), NA())</f>
        <v>#N/A</v>
      </c>
    </row>
    <row r="58" spans="1:19" x14ac:dyDescent="0.25">
      <c r="A58" s="555" t="str">
        <f>+Introduction!$C$7</f>
        <v>Papua New Guinea</v>
      </c>
      <c r="B58" s="556">
        <f>IF(ISBLANK(Regressions!B68), " ", Regressions!B68)</f>
        <v>2023</v>
      </c>
      <c r="C58" s="555" t="str">
        <f>HLOOKUP(Introduction!$G$4,nametranslations,26,FALSE)</f>
        <v>Urban</v>
      </c>
      <c r="D58" s="558">
        <f>IF(ISBLANK(Regressions!D68), " ", Regressions!D68)</f>
        <v>491519.1458372497</v>
      </c>
      <c r="E58" s="559" t="e">
        <f>IF(ISNUMBER(Regressions!E68),ROUND(Regressions!E68, 1), NA())</f>
        <v>#N/A</v>
      </c>
      <c r="F58" s="560" t="e">
        <f>IF(ISNUMBER(Regressions!F68),ROUND(Regressions!F68, 1), NA())</f>
        <v>#N/A</v>
      </c>
      <c r="G58" s="561" t="e">
        <f>IF(ISNUMBER(Regressions!G68),ROUND(Regressions!G68, 1), NA())</f>
        <v>#N/A</v>
      </c>
      <c r="H58" s="562" t="e">
        <f>IF(ISNUMBER(Regressions!H68),ROUND(Regressions!H68, 1), NA())</f>
        <v>#N/A</v>
      </c>
      <c r="I58" s="563" t="e">
        <f>IF(ISNUMBER(Regressions!I68),ROUND(Regressions!I68, 1), NA())</f>
        <v>#N/A</v>
      </c>
      <c r="J58" s="564" t="e">
        <f>IF(ISNUMBER(Regressions!K68),ROUND(Regressions!K68, 1), NA())</f>
        <v>#N/A</v>
      </c>
      <c r="K58" s="560" t="e">
        <f>IF(ISNUMBER(Regressions!L68),ROUND(Regressions!L68, 1), NA())</f>
        <v>#N/A</v>
      </c>
      <c r="L58" s="565" t="e">
        <f>IF(ISNUMBER(Regressions!M68),ROUND(Regressions!M68, 1), NA())</f>
        <v>#N/A</v>
      </c>
      <c r="M58" s="562" t="e">
        <f>IF(ISNUMBER(Regressions!N68),ROUND(Regressions!N68, 1), NA())</f>
        <v>#N/A</v>
      </c>
      <c r="N58" s="563" t="e">
        <f>IF(ISNUMBER(Regressions!O68),ROUND(Regressions!O68, 1), NA())</f>
        <v>#N/A</v>
      </c>
      <c r="O58" s="564" t="e">
        <f>IF(ISNUMBER(Regressions!Q68),ROUND(Regressions!Q68, 1), NA())</f>
        <v>#N/A</v>
      </c>
      <c r="P58" s="560" t="e">
        <f>IF(ISNUMBER(Regressions!R68),ROUND(Regressions!R68, 1), NA())</f>
        <v>#N/A</v>
      </c>
      <c r="Q58" s="566" t="e">
        <f>IF(ISNUMBER(Regressions!S68),ROUND(Regressions!S68, 1), NA())</f>
        <v>#N/A</v>
      </c>
      <c r="R58" s="562" t="e">
        <f>IF(ISNUMBER(Regressions!T68),ROUND(Regressions!T68, 1), NA())</f>
        <v>#N/A</v>
      </c>
      <c r="S58" s="563" t="e">
        <f>IF(ISNUMBER(Regressions!U68),ROUND(Regressions!U68, 1), NA())</f>
        <v>#N/A</v>
      </c>
    </row>
    <row r="59" spans="1:19" x14ac:dyDescent="0.25">
      <c r="A59" s="555" t="str">
        <f>+Introduction!$C$7</f>
        <v>Papua New Guinea</v>
      </c>
      <c r="B59" s="556">
        <f>IF(ISBLANK(Regressions!B69), " ", Regressions!B69)</f>
        <v>2024</v>
      </c>
      <c r="C59" s="555" t="str">
        <f>HLOOKUP(Introduction!$G$4,nametranslations,26,FALSE)</f>
        <v>Urban</v>
      </c>
      <c r="D59" s="558">
        <f>IF(ISBLANK(Regressions!D69), " ", Regressions!D69)</f>
        <v>502552.43561391829</v>
      </c>
      <c r="E59" s="559" t="e">
        <f>IF(ISNUMBER(Regressions!E69),ROUND(Regressions!E69, 1), NA())</f>
        <v>#N/A</v>
      </c>
      <c r="F59" s="560" t="e">
        <f>IF(ISNUMBER(Regressions!F69),ROUND(Regressions!F69, 1), NA())</f>
        <v>#N/A</v>
      </c>
      <c r="G59" s="561" t="e">
        <f>IF(ISNUMBER(Regressions!G69),ROUND(Regressions!G69, 1), NA())</f>
        <v>#N/A</v>
      </c>
      <c r="H59" s="562" t="e">
        <f>IF(ISNUMBER(Regressions!H69),ROUND(Regressions!H69, 1), NA())</f>
        <v>#N/A</v>
      </c>
      <c r="I59" s="563" t="e">
        <f>IF(ISNUMBER(Regressions!I69),ROUND(Regressions!I69, 1), NA())</f>
        <v>#N/A</v>
      </c>
      <c r="J59" s="564" t="e">
        <f>IF(ISNUMBER(Regressions!K69),ROUND(Regressions!K69, 1), NA())</f>
        <v>#N/A</v>
      </c>
      <c r="K59" s="560" t="e">
        <f>IF(ISNUMBER(Regressions!L69),ROUND(Regressions!L69, 1), NA())</f>
        <v>#N/A</v>
      </c>
      <c r="L59" s="565" t="e">
        <f>IF(ISNUMBER(Regressions!M69),ROUND(Regressions!M69, 1), NA())</f>
        <v>#N/A</v>
      </c>
      <c r="M59" s="562" t="e">
        <f>IF(ISNUMBER(Regressions!N69),ROUND(Regressions!N69, 1), NA())</f>
        <v>#N/A</v>
      </c>
      <c r="N59" s="563" t="e">
        <f>IF(ISNUMBER(Regressions!O69),ROUND(Regressions!O69, 1), NA())</f>
        <v>#N/A</v>
      </c>
      <c r="O59" s="564" t="e">
        <f>IF(ISNUMBER(Regressions!Q69),ROUND(Regressions!Q69, 1), NA())</f>
        <v>#N/A</v>
      </c>
      <c r="P59" s="560" t="e">
        <f>IF(ISNUMBER(Regressions!R69),ROUND(Regressions!R69, 1), NA())</f>
        <v>#N/A</v>
      </c>
      <c r="Q59" s="566" t="e">
        <f>IF(ISNUMBER(Regressions!S69),ROUND(Regressions!S69, 1), NA())</f>
        <v>#N/A</v>
      </c>
      <c r="R59" s="562" t="e">
        <f>IF(ISNUMBER(Regressions!T69),ROUND(Regressions!T69, 1), NA())</f>
        <v>#N/A</v>
      </c>
      <c r="S59" s="563" t="e">
        <f>IF(ISNUMBER(Regressions!U69),ROUND(Regressions!U69, 1), NA())</f>
        <v>#N/A</v>
      </c>
    </row>
    <row r="60" spans="1:19" x14ac:dyDescent="0.25">
      <c r="A60" s="571" t="str">
        <f>+Introduction!$C$7</f>
        <v>Papua New Guinea</v>
      </c>
      <c r="B60" s="572">
        <f>IF(ISBLANK(Regressions!B70), " ", Regressions!B70)</f>
        <v>2025</v>
      </c>
      <c r="C60" s="571" t="str">
        <f>HLOOKUP(Introduction!$G$4,nametranslations,26,FALSE)</f>
        <v>Urban</v>
      </c>
      <c r="D60" s="573">
        <f>IF(ISBLANK(Regressions!D70), " ", Regressions!D70)</f>
        <v>548711.90130203252</v>
      </c>
      <c r="E60" s="574" t="e">
        <f>IF(ISNUMBER(Regressions!E70),ROUND(Regressions!E70, 1), NA())</f>
        <v>#N/A</v>
      </c>
      <c r="F60" s="575" t="e">
        <f>IF(ISNUMBER(Regressions!F70),ROUND(Regressions!F70, 1), NA())</f>
        <v>#N/A</v>
      </c>
      <c r="G60" s="576" t="e">
        <f>IF(ISNUMBER(Regressions!G70),ROUND(Regressions!G70, 1), NA())</f>
        <v>#N/A</v>
      </c>
      <c r="H60" s="577" t="e">
        <f>IF(ISNUMBER(Regressions!H70),ROUND(Regressions!H70, 1), NA())</f>
        <v>#N/A</v>
      </c>
      <c r="I60" s="578" t="e">
        <f>IF(ISNUMBER(Regressions!I70),ROUND(Regressions!I70, 1), NA())</f>
        <v>#N/A</v>
      </c>
      <c r="J60" s="579" t="e">
        <f>IF(ISNUMBER(Regressions!K70),ROUND(Regressions!K70, 1), NA())</f>
        <v>#N/A</v>
      </c>
      <c r="K60" s="575" t="e">
        <f>IF(ISNUMBER(Regressions!L70),ROUND(Regressions!L70, 1), NA())</f>
        <v>#N/A</v>
      </c>
      <c r="L60" s="580" t="e">
        <f>IF(ISNUMBER(Regressions!M70),ROUND(Regressions!M70, 1), NA())</f>
        <v>#N/A</v>
      </c>
      <c r="M60" s="577" t="e">
        <f>IF(ISNUMBER(Regressions!N70),ROUND(Regressions!N70, 1), NA())</f>
        <v>#N/A</v>
      </c>
      <c r="N60" s="578" t="e">
        <f>IF(ISNUMBER(Regressions!O70),ROUND(Regressions!O70, 1), NA())</f>
        <v>#N/A</v>
      </c>
      <c r="O60" s="579" t="e">
        <f>IF(ISNUMBER(Regressions!Q70),ROUND(Regressions!Q70, 1), NA())</f>
        <v>#N/A</v>
      </c>
      <c r="P60" s="575" t="e">
        <f>IF(ISNUMBER(Regressions!R70),ROUND(Regressions!R70, 1), NA())</f>
        <v>#N/A</v>
      </c>
      <c r="Q60" s="581" t="e">
        <f>IF(ISNUMBER(Regressions!S70),ROUND(Regressions!S70, 1), NA())</f>
        <v>#N/A</v>
      </c>
      <c r="R60" s="577" t="e">
        <f>IF(ISNUMBER(Regressions!T70),ROUND(Regressions!T70, 1), NA())</f>
        <v>#N/A</v>
      </c>
      <c r="S60" s="578" t="e">
        <f>IF(ISNUMBER(Regressions!U70),ROUND(Regressions!U70, 1), NA())</f>
        <v>#N/A</v>
      </c>
    </row>
    <row r="61" spans="1:19" hidden="1" x14ac:dyDescent="0.25">
      <c r="A61" s="555" t="str">
        <f>+Introduction!$C$7</f>
        <v>Papua New Guinea</v>
      </c>
      <c r="B61" s="556">
        <f>IF(ISBLANK(Regressions!B71), " ", Regressions!B71)</f>
        <v>2026</v>
      </c>
      <c r="C61" s="555" t="str">
        <f>HLOOKUP(Introduction!$G$4,nametranslations,26,FALSE)</f>
        <v>Urban</v>
      </c>
      <c r="D61" s="558" t="str">
        <f>IF(ISBLANK(Regressions!D71), " ", Regressions!D71)</f>
        <v xml:space="preserve"> </v>
      </c>
      <c r="E61" s="559" t="e">
        <f>IF(ISNUMBER(Regressions!E71),ROUND(Regressions!E71, 1), NA())</f>
        <v>#N/A</v>
      </c>
      <c r="F61" s="560" t="e">
        <f>IF(ISNUMBER(Regressions!F71),ROUND(Regressions!F71, 1), NA())</f>
        <v>#N/A</v>
      </c>
      <c r="G61" s="561" t="e">
        <f>IF(ISNUMBER(Regressions!G71),ROUND(Regressions!G71, 1), NA())</f>
        <v>#N/A</v>
      </c>
      <c r="H61" s="562" t="e">
        <f>IF(ISNUMBER(Regressions!H71),ROUND(Regressions!H71, 1), NA())</f>
        <v>#N/A</v>
      </c>
      <c r="I61" s="563" t="e">
        <f>IF(ISNUMBER(Regressions!I71),ROUND(Regressions!I71, 1), NA())</f>
        <v>#N/A</v>
      </c>
      <c r="J61" s="564" t="e">
        <f>IF(ISNUMBER(Regressions!K71),ROUND(Regressions!K71, 1), NA())</f>
        <v>#N/A</v>
      </c>
      <c r="K61" s="560" t="e">
        <f>IF(ISNUMBER(Regressions!L71),ROUND(Regressions!L71, 1), NA())</f>
        <v>#N/A</v>
      </c>
      <c r="L61" s="565" t="e">
        <f>IF(ISNUMBER(Regressions!M71),ROUND(Regressions!M71, 1), NA())</f>
        <v>#N/A</v>
      </c>
      <c r="M61" s="562" t="e">
        <f>IF(ISNUMBER(Regressions!N71),ROUND(Regressions!N71, 1), NA())</f>
        <v>#N/A</v>
      </c>
      <c r="N61" s="563" t="e">
        <f>IF(ISNUMBER(Regressions!O71),ROUND(Regressions!O71, 1), NA())</f>
        <v>#N/A</v>
      </c>
      <c r="O61" s="564" t="e">
        <f>IF(ISNUMBER(Regressions!Q71),ROUND(Regressions!Q71, 1), NA())</f>
        <v>#N/A</v>
      </c>
      <c r="P61" s="560" t="e">
        <f>IF(ISNUMBER(Regressions!R71),ROUND(Regressions!R71, 1), NA())</f>
        <v>#N/A</v>
      </c>
      <c r="Q61" s="566" t="e">
        <f>IF(ISNUMBER(Regressions!S71),ROUND(Regressions!S71, 1), NA())</f>
        <v>#N/A</v>
      </c>
      <c r="R61" s="562" t="e">
        <f>IF(ISNUMBER(Regressions!T71),ROUND(Regressions!T71, 1), NA())</f>
        <v>#N/A</v>
      </c>
      <c r="S61" s="563" t="e">
        <f>IF(ISNUMBER(Regressions!U71),ROUND(Regressions!U71, 1), NA())</f>
        <v>#N/A</v>
      </c>
    </row>
    <row r="62" spans="1:19" hidden="1" x14ac:dyDescent="0.25">
      <c r="A62" s="555" t="str">
        <f>+Introduction!$C$7</f>
        <v>Papua New Guinea</v>
      </c>
      <c r="B62" s="556">
        <f>IF(ISBLANK(Regressions!B72), " ", Regressions!B72)</f>
        <v>2027</v>
      </c>
      <c r="C62" s="555" t="str">
        <f>HLOOKUP(Introduction!$G$4,nametranslations,26,FALSE)</f>
        <v>Urban</v>
      </c>
      <c r="D62" s="558" t="str">
        <f>IF(ISBLANK(Regressions!D72), " ", Regressions!D72)</f>
        <v xml:space="preserve"> </v>
      </c>
      <c r="E62" s="559" t="e">
        <f>IF(ISNUMBER(Regressions!E72),ROUND(Regressions!E72, 1), NA())</f>
        <v>#N/A</v>
      </c>
      <c r="F62" s="560" t="e">
        <f>IF(ISNUMBER(Regressions!F72),ROUND(Regressions!F72, 1), NA())</f>
        <v>#N/A</v>
      </c>
      <c r="G62" s="561" t="e">
        <f>IF(ISNUMBER(Regressions!G72),ROUND(Regressions!G72, 1), NA())</f>
        <v>#N/A</v>
      </c>
      <c r="H62" s="562" t="e">
        <f>IF(ISNUMBER(Regressions!H72),ROUND(Regressions!H72, 1), NA())</f>
        <v>#N/A</v>
      </c>
      <c r="I62" s="563" t="e">
        <f>IF(ISNUMBER(Regressions!I72),ROUND(Regressions!I72, 1), NA())</f>
        <v>#N/A</v>
      </c>
      <c r="J62" s="564" t="e">
        <f>IF(ISNUMBER(Regressions!K72),ROUND(Regressions!K72, 1), NA())</f>
        <v>#N/A</v>
      </c>
      <c r="K62" s="560" t="e">
        <f>IF(ISNUMBER(Regressions!L72),ROUND(Regressions!L72, 1), NA())</f>
        <v>#N/A</v>
      </c>
      <c r="L62" s="565" t="e">
        <f>IF(ISNUMBER(Regressions!M72),ROUND(Regressions!M72, 1), NA())</f>
        <v>#N/A</v>
      </c>
      <c r="M62" s="562" t="e">
        <f>IF(ISNUMBER(Regressions!N72),ROUND(Regressions!N72, 1), NA())</f>
        <v>#N/A</v>
      </c>
      <c r="N62" s="563" t="e">
        <f>IF(ISNUMBER(Regressions!O72),ROUND(Regressions!O72, 1), NA())</f>
        <v>#N/A</v>
      </c>
      <c r="O62" s="564" t="e">
        <f>IF(ISNUMBER(Regressions!Q72),ROUND(Regressions!Q72, 1), NA())</f>
        <v>#N/A</v>
      </c>
      <c r="P62" s="560" t="e">
        <f>IF(ISNUMBER(Regressions!R72),ROUND(Regressions!R72, 1), NA())</f>
        <v>#N/A</v>
      </c>
      <c r="Q62" s="566" t="e">
        <f>IF(ISNUMBER(Regressions!S72),ROUND(Regressions!S72, 1), NA())</f>
        <v>#N/A</v>
      </c>
      <c r="R62" s="562" t="e">
        <f>IF(ISNUMBER(Regressions!T72),ROUND(Regressions!T72, 1), NA())</f>
        <v>#N/A</v>
      </c>
      <c r="S62" s="563" t="e">
        <f>IF(ISNUMBER(Regressions!U72),ROUND(Regressions!U72, 1), NA())</f>
        <v>#N/A</v>
      </c>
    </row>
    <row r="63" spans="1:19" hidden="1" x14ac:dyDescent="0.25">
      <c r="A63" s="555" t="str">
        <f>+Introduction!$C$7</f>
        <v>Papua New Guinea</v>
      </c>
      <c r="B63" s="556">
        <f>IF(ISBLANK(Regressions!B73), " ", Regressions!B73)</f>
        <v>2028</v>
      </c>
      <c r="C63" s="555" t="str">
        <f>HLOOKUP(Introduction!$G$4,nametranslations,26,FALSE)</f>
        <v>Urban</v>
      </c>
      <c r="D63" s="558" t="str">
        <f>IF(ISBLANK(Regressions!D73), " ", Regressions!D73)</f>
        <v xml:space="preserve"> </v>
      </c>
      <c r="E63" s="559" t="e">
        <f>IF(ISNUMBER(Regressions!E73),ROUND(Regressions!E73, 1), NA())</f>
        <v>#N/A</v>
      </c>
      <c r="F63" s="560" t="e">
        <f>IF(ISNUMBER(Regressions!F73),ROUND(Regressions!F73, 1), NA())</f>
        <v>#N/A</v>
      </c>
      <c r="G63" s="561" t="e">
        <f>IF(ISNUMBER(Regressions!G73),ROUND(Regressions!G73, 1), NA())</f>
        <v>#N/A</v>
      </c>
      <c r="H63" s="562" t="e">
        <f>IF(ISNUMBER(Regressions!H73),ROUND(Regressions!H73, 1), NA())</f>
        <v>#N/A</v>
      </c>
      <c r="I63" s="563" t="e">
        <f>IF(ISNUMBER(Regressions!I73),ROUND(Regressions!I73, 1), NA())</f>
        <v>#N/A</v>
      </c>
      <c r="J63" s="564" t="e">
        <f>IF(ISNUMBER(Regressions!K73),ROUND(Regressions!K73, 1), NA())</f>
        <v>#N/A</v>
      </c>
      <c r="K63" s="560" t="e">
        <f>IF(ISNUMBER(Regressions!L73),ROUND(Regressions!L73, 1), NA())</f>
        <v>#N/A</v>
      </c>
      <c r="L63" s="565" t="e">
        <f>IF(ISNUMBER(Regressions!M73),ROUND(Regressions!M73, 1), NA())</f>
        <v>#N/A</v>
      </c>
      <c r="M63" s="562" t="e">
        <f>IF(ISNUMBER(Regressions!N73),ROUND(Regressions!N73, 1), NA())</f>
        <v>#N/A</v>
      </c>
      <c r="N63" s="563" t="e">
        <f>IF(ISNUMBER(Regressions!O73),ROUND(Regressions!O73, 1), NA())</f>
        <v>#N/A</v>
      </c>
      <c r="O63" s="564" t="e">
        <f>IF(ISNUMBER(Regressions!Q73),ROUND(Regressions!Q73, 1), NA())</f>
        <v>#N/A</v>
      </c>
      <c r="P63" s="560" t="e">
        <f>IF(ISNUMBER(Regressions!R73),ROUND(Regressions!R73, 1), NA())</f>
        <v>#N/A</v>
      </c>
      <c r="Q63" s="566" t="e">
        <f>IF(ISNUMBER(Regressions!S73),ROUND(Regressions!S73, 1), NA())</f>
        <v>#N/A</v>
      </c>
      <c r="R63" s="562" t="e">
        <f>IF(ISNUMBER(Regressions!T73),ROUND(Regressions!T73, 1), NA())</f>
        <v>#N/A</v>
      </c>
      <c r="S63" s="563" t="e">
        <f>IF(ISNUMBER(Regressions!U73),ROUND(Regressions!U73, 1), NA())</f>
        <v>#N/A</v>
      </c>
    </row>
    <row r="64" spans="1:19" hidden="1" x14ac:dyDescent="0.25">
      <c r="A64" s="555" t="str">
        <f>+Introduction!$C$7</f>
        <v>Papua New Guinea</v>
      </c>
      <c r="B64" s="556">
        <f>IF(ISBLANK(Regressions!B74), " ", Regressions!B74)</f>
        <v>2029</v>
      </c>
      <c r="C64" s="555" t="str">
        <f>HLOOKUP(Introduction!$G$4,nametranslations,26,FALSE)</f>
        <v>Urban</v>
      </c>
      <c r="D64" s="558" t="str">
        <f>IF(ISBLANK(Regressions!D74), " ", Regressions!D74)</f>
        <v xml:space="preserve"> </v>
      </c>
      <c r="E64" s="559" t="e">
        <f>IF(ISNUMBER(Regressions!E74),ROUND(Regressions!E74, 1), NA())</f>
        <v>#N/A</v>
      </c>
      <c r="F64" s="560" t="e">
        <f>IF(ISNUMBER(Regressions!F74),ROUND(Regressions!F74, 1), NA())</f>
        <v>#N/A</v>
      </c>
      <c r="G64" s="561" t="e">
        <f>IF(ISNUMBER(Regressions!G74),ROUND(Regressions!G74, 1), NA())</f>
        <v>#N/A</v>
      </c>
      <c r="H64" s="562" t="e">
        <f>IF(ISNUMBER(Regressions!H74),ROUND(Regressions!H74, 1), NA())</f>
        <v>#N/A</v>
      </c>
      <c r="I64" s="563" t="e">
        <f>IF(ISNUMBER(Regressions!I74),ROUND(Regressions!I74, 1), NA())</f>
        <v>#N/A</v>
      </c>
      <c r="J64" s="564" t="e">
        <f>IF(ISNUMBER(Regressions!K74),ROUND(Regressions!K74, 1), NA())</f>
        <v>#N/A</v>
      </c>
      <c r="K64" s="560" t="e">
        <f>IF(ISNUMBER(Regressions!L74),ROUND(Regressions!L74, 1), NA())</f>
        <v>#N/A</v>
      </c>
      <c r="L64" s="565" t="e">
        <f>IF(ISNUMBER(Regressions!M74),ROUND(Regressions!M74, 1), NA())</f>
        <v>#N/A</v>
      </c>
      <c r="M64" s="562" t="e">
        <f>IF(ISNUMBER(Regressions!N74),ROUND(Regressions!N74, 1), NA())</f>
        <v>#N/A</v>
      </c>
      <c r="N64" s="563" t="e">
        <f>IF(ISNUMBER(Regressions!O74),ROUND(Regressions!O74, 1), NA())</f>
        <v>#N/A</v>
      </c>
      <c r="O64" s="564" t="e">
        <f>IF(ISNUMBER(Regressions!Q74),ROUND(Regressions!Q74, 1), NA())</f>
        <v>#N/A</v>
      </c>
      <c r="P64" s="560" t="e">
        <f>IF(ISNUMBER(Regressions!R74),ROUND(Regressions!R74, 1), NA())</f>
        <v>#N/A</v>
      </c>
      <c r="Q64" s="566" t="e">
        <f>IF(ISNUMBER(Regressions!S74),ROUND(Regressions!S74, 1), NA())</f>
        <v>#N/A</v>
      </c>
      <c r="R64" s="562" t="e">
        <f>IF(ISNUMBER(Regressions!T74),ROUND(Regressions!T74, 1), NA())</f>
        <v>#N/A</v>
      </c>
      <c r="S64" s="563" t="e">
        <f>IF(ISNUMBER(Regressions!U74),ROUND(Regressions!U74, 1), NA())</f>
        <v>#N/A</v>
      </c>
    </row>
    <row r="65" spans="1:19" hidden="1" x14ac:dyDescent="0.25">
      <c r="A65" s="555" t="str">
        <f>+Introduction!$C$7</f>
        <v>Papua New Guinea</v>
      </c>
      <c r="B65" s="556">
        <f>IF(ISBLANK(Regressions!B75), " ", Regressions!B75)</f>
        <v>2030</v>
      </c>
      <c r="C65" s="555" t="str">
        <f>HLOOKUP(Introduction!$G$4,nametranslations,26,FALSE)</f>
        <v>Urban</v>
      </c>
      <c r="D65" s="558" t="str">
        <f>IF(ISBLANK(Regressions!D75), " ", Regressions!D75)</f>
        <v xml:space="preserve"> </v>
      </c>
      <c r="E65" s="559" t="e">
        <f>IF(ISNUMBER(Regressions!E75),ROUND(Regressions!E75, 1), NA())</f>
        <v>#N/A</v>
      </c>
      <c r="F65" s="560" t="e">
        <f>IF(ISNUMBER(Regressions!F75),ROUND(Regressions!F75, 1), NA())</f>
        <v>#N/A</v>
      </c>
      <c r="G65" s="561" t="e">
        <f>IF(ISNUMBER(Regressions!G75),ROUND(Regressions!G75, 1), NA())</f>
        <v>#N/A</v>
      </c>
      <c r="H65" s="562" t="e">
        <f>IF(ISNUMBER(Regressions!H75),ROUND(Regressions!H75, 1), NA())</f>
        <v>#N/A</v>
      </c>
      <c r="I65" s="563" t="e">
        <f>IF(ISNUMBER(Regressions!I75),ROUND(Regressions!I75, 1), NA())</f>
        <v>#N/A</v>
      </c>
      <c r="J65" s="564" t="e">
        <f>IF(ISNUMBER(Regressions!K75),ROUND(Regressions!K75, 1), NA())</f>
        <v>#N/A</v>
      </c>
      <c r="K65" s="560" t="e">
        <f>IF(ISNUMBER(Regressions!L75),ROUND(Regressions!L75, 1), NA())</f>
        <v>#N/A</v>
      </c>
      <c r="L65" s="565" t="e">
        <f>IF(ISNUMBER(Regressions!M75),ROUND(Regressions!M75, 1), NA())</f>
        <v>#N/A</v>
      </c>
      <c r="M65" s="562" t="e">
        <f>IF(ISNUMBER(Regressions!N75),ROUND(Regressions!N75, 1), NA())</f>
        <v>#N/A</v>
      </c>
      <c r="N65" s="563" t="e">
        <f>IF(ISNUMBER(Regressions!O75),ROUND(Regressions!O75, 1), NA())</f>
        <v>#N/A</v>
      </c>
      <c r="O65" s="564" t="e">
        <f>IF(ISNUMBER(Regressions!Q75),ROUND(Regressions!Q75, 1), NA())</f>
        <v>#N/A</v>
      </c>
      <c r="P65" s="560" t="e">
        <f>IF(ISNUMBER(Regressions!R75),ROUND(Regressions!R75, 1), NA())</f>
        <v>#N/A</v>
      </c>
      <c r="Q65" s="566" t="e">
        <f>IF(ISNUMBER(Regressions!S75),ROUND(Regressions!S75, 1), NA())</f>
        <v>#N/A</v>
      </c>
      <c r="R65" s="562" t="e">
        <f>IF(ISNUMBER(Regressions!T75),ROUND(Regressions!T75, 1), NA())</f>
        <v>#N/A</v>
      </c>
      <c r="S65" s="563" t="e">
        <f>IF(ISNUMBER(Regressions!U75),ROUND(Regressions!U75, 1), NA())</f>
        <v>#N/A</v>
      </c>
    </row>
    <row r="66" spans="1:19" x14ac:dyDescent="0.25">
      <c r="A66" s="555" t="str">
        <f>+Introduction!$C$7</f>
        <v>Papua New Guinea</v>
      </c>
      <c r="B66" s="556">
        <f>IF(ISBLANK(Regressions!B76), " ", Regressions!B76)</f>
        <v>2000</v>
      </c>
      <c r="C66" s="555" t="str">
        <f>HLOOKUP(Introduction!$G$4,nametranslations,25,FALSE)</f>
        <v>Rural</v>
      </c>
      <c r="D66" s="558">
        <f>IF(ISBLANK(Regressions!D76), " ", Regressions!D76)</f>
        <v>1455514.2465802289</v>
      </c>
      <c r="E66" s="559" t="e">
        <f>IF(ISNUMBER(Regressions!E76),ROUND(Regressions!E76, 1), NA())</f>
        <v>#N/A</v>
      </c>
      <c r="F66" s="560" t="e">
        <f>IF(ISNUMBER(Regressions!F76),ROUND(Regressions!F76, 1), NA())</f>
        <v>#N/A</v>
      </c>
      <c r="G66" s="561" t="e">
        <f>IF(ISNUMBER(Regressions!G76),ROUND(Regressions!G76, 1), NA())</f>
        <v>#N/A</v>
      </c>
      <c r="H66" s="562" t="e">
        <f>IF(ISNUMBER(Regressions!H76),ROUND(Regressions!H76, 1), NA())</f>
        <v>#N/A</v>
      </c>
      <c r="I66" s="563" t="e">
        <f>IF(ISNUMBER(Regressions!I76),ROUND(Regressions!I76, 1), NA())</f>
        <v>#N/A</v>
      </c>
      <c r="J66" s="564" t="e">
        <f>IF(ISNUMBER(Regressions!K76),ROUND(Regressions!K76, 1), NA())</f>
        <v>#N/A</v>
      </c>
      <c r="K66" s="560" t="e">
        <f>IF(ISNUMBER(Regressions!L76),ROUND(Regressions!L76, 1), NA())</f>
        <v>#N/A</v>
      </c>
      <c r="L66" s="565" t="e">
        <f>IF(ISNUMBER(Regressions!M76),ROUND(Regressions!M76, 1), NA())</f>
        <v>#N/A</v>
      </c>
      <c r="M66" s="562" t="e">
        <f>IF(ISNUMBER(Regressions!N76),ROUND(Regressions!N76, 1), NA())</f>
        <v>#N/A</v>
      </c>
      <c r="N66" s="563" t="e">
        <f>IF(ISNUMBER(Regressions!O76),ROUND(Regressions!O76, 1), NA())</f>
        <v>#N/A</v>
      </c>
      <c r="O66" s="564" t="e">
        <f>IF(ISNUMBER(Regressions!Q76),ROUND(Regressions!Q76, 1), NA())</f>
        <v>#N/A</v>
      </c>
      <c r="P66" s="560" t="e">
        <f>IF(ISNUMBER(Regressions!R76),ROUND(Regressions!R76, 1), NA())</f>
        <v>#N/A</v>
      </c>
      <c r="Q66" s="566" t="e">
        <f>IF(ISNUMBER(Regressions!S76),ROUND(Regressions!S76, 1), NA())</f>
        <v>#N/A</v>
      </c>
      <c r="R66" s="562" t="e">
        <f>IF(ISNUMBER(Regressions!T76),ROUND(Regressions!T76, 1), NA())</f>
        <v>#N/A</v>
      </c>
      <c r="S66" s="563" t="e">
        <f>IF(ISNUMBER(Regressions!U76),ROUND(Regressions!U76, 1), NA())</f>
        <v>#N/A</v>
      </c>
    </row>
    <row r="67" spans="1:19" x14ac:dyDescent="0.25">
      <c r="A67" s="555" t="str">
        <f>+Introduction!$C$7</f>
        <v>Papua New Guinea</v>
      </c>
      <c r="B67" s="556">
        <f>IF(ISBLANK(Regressions!B77), " ", Regressions!B77)</f>
        <v>2001</v>
      </c>
      <c r="C67" s="555" t="str">
        <f>HLOOKUP(Introduction!$G$4,nametranslations,25,FALSE)</f>
        <v>Rural</v>
      </c>
      <c r="D67" s="558">
        <f>IF(ISBLANK(Regressions!D77), " ", Regressions!D77)</f>
        <v>1499243.5602820588</v>
      </c>
      <c r="E67" s="559" t="e">
        <f>IF(ISNUMBER(Regressions!E77),ROUND(Regressions!E77, 1), NA())</f>
        <v>#N/A</v>
      </c>
      <c r="F67" s="560" t="e">
        <f>IF(ISNUMBER(Regressions!F77),ROUND(Regressions!F77, 1), NA())</f>
        <v>#N/A</v>
      </c>
      <c r="G67" s="561" t="e">
        <f>IF(ISNUMBER(Regressions!G77),ROUND(Regressions!G77, 1), NA())</f>
        <v>#N/A</v>
      </c>
      <c r="H67" s="562" t="e">
        <f>IF(ISNUMBER(Regressions!H77),ROUND(Regressions!H77, 1), NA())</f>
        <v>#N/A</v>
      </c>
      <c r="I67" s="563" t="e">
        <f>IF(ISNUMBER(Regressions!I77),ROUND(Regressions!I77, 1), NA())</f>
        <v>#N/A</v>
      </c>
      <c r="J67" s="564" t="e">
        <f>IF(ISNUMBER(Regressions!K77),ROUND(Regressions!K77, 1), NA())</f>
        <v>#N/A</v>
      </c>
      <c r="K67" s="560" t="e">
        <f>IF(ISNUMBER(Regressions!L77),ROUND(Regressions!L77, 1), NA())</f>
        <v>#N/A</v>
      </c>
      <c r="L67" s="565" t="e">
        <f>IF(ISNUMBER(Regressions!M77),ROUND(Regressions!M77, 1), NA())</f>
        <v>#N/A</v>
      </c>
      <c r="M67" s="562" t="e">
        <f>IF(ISNUMBER(Regressions!N77),ROUND(Regressions!N77, 1), NA())</f>
        <v>#N/A</v>
      </c>
      <c r="N67" s="563" t="e">
        <f>IF(ISNUMBER(Regressions!O77),ROUND(Regressions!O77, 1), NA())</f>
        <v>#N/A</v>
      </c>
      <c r="O67" s="564" t="e">
        <f>IF(ISNUMBER(Regressions!Q77),ROUND(Regressions!Q77, 1), NA())</f>
        <v>#N/A</v>
      </c>
      <c r="P67" s="560" t="e">
        <f>IF(ISNUMBER(Regressions!R77),ROUND(Regressions!R77, 1), NA())</f>
        <v>#N/A</v>
      </c>
      <c r="Q67" s="566" t="e">
        <f>IF(ISNUMBER(Regressions!S77),ROUND(Regressions!S77, 1), NA())</f>
        <v>#N/A</v>
      </c>
      <c r="R67" s="562" t="e">
        <f>IF(ISNUMBER(Regressions!T77),ROUND(Regressions!T77, 1), NA())</f>
        <v>#N/A</v>
      </c>
      <c r="S67" s="563" t="e">
        <f>IF(ISNUMBER(Regressions!U77),ROUND(Regressions!U77, 1), NA())</f>
        <v>#N/A</v>
      </c>
    </row>
    <row r="68" spans="1:19" x14ac:dyDescent="0.25">
      <c r="A68" s="555" t="str">
        <f>+Introduction!$C$7</f>
        <v>Papua New Guinea</v>
      </c>
      <c r="B68" s="556">
        <f>IF(ISBLANK(Regressions!B78), " ", Regressions!B78)</f>
        <v>2002</v>
      </c>
      <c r="C68" s="555" t="str">
        <f>HLOOKUP(Introduction!$G$4,nametranslations,25,FALSE)</f>
        <v>Rural</v>
      </c>
      <c r="D68" s="558">
        <f>IF(ISBLANK(Regressions!D78), " ", Regressions!D78)</f>
        <v>1547493.0582105159</v>
      </c>
      <c r="E68" s="559" t="e">
        <f>IF(ISNUMBER(Regressions!E78),ROUND(Regressions!E78, 1), NA())</f>
        <v>#N/A</v>
      </c>
      <c r="F68" s="560" t="e">
        <f>IF(ISNUMBER(Regressions!F78),ROUND(Regressions!F78, 1), NA())</f>
        <v>#N/A</v>
      </c>
      <c r="G68" s="561" t="e">
        <f>IF(ISNUMBER(Regressions!G78),ROUND(Regressions!G78, 1), NA())</f>
        <v>#N/A</v>
      </c>
      <c r="H68" s="562" t="e">
        <f>IF(ISNUMBER(Regressions!H78),ROUND(Regressions!H78, 1), NA())</f>
        <v>#N/A</v>
      </c>
      <c r="I68" s="563" t="e">
        <f>IF(ISNUMBER(Regressions!I78),ROUND(Regressions!I78, 1), NA())</f>
        <v>#N/A</v>
      </c>
      <c r="J68" s="564" t="e">
        <f>IF(ISNUMBER(Regressions!K78),ROUND(Regressions!K78, 1), NA())</f>
        <v>#N/A</v>
      </c>
      <c r="K68" s="560" t="e">
        <f>IF(ISNUMBER(Regressions!L78),ROUND(Regressions!L78, 1), NA())</f>
        <v>#N/A</v>
      </c>
      <c r="L68" s="565" t="e">
        <f>IF(ISNUMBER(Regressions!M78),ROUND(Regressions!M78, 1), NA())</f>
        <v>#N/A</v>
      </c>
      <c r="M68" s="562" t="e">
        <f>IF(ISNUMBER(Regressions!N78),ROUND(Regressions!N78, 1), NA())</f>
        <v>#N/A</v>
      </c>
      <c r="N68" s="563" t="e">
        <f>IF(ISNUMBER(Regressions!O78),ROUND(Regressions!O78, 1), NA())</f>
        <v>#N/A</v>
      </c>
      <c r="O68" s="564" t="e">
        <f>IF(ISNUMBER(Regressions!Q78),ROUND(Regressions!Q78, 1), NA())</f>
        <v>#N/A</v>
      </c>
      <c r="P68" s="560" t="e">
        <f>IF(ISNUMBER(Regressions!R78),ROUND(Regressions!R78, 1), NA())</f>
        <v>#N/A</v>
      </c>
      <c r="Q68" s="566" t="e">
        <f>IF(ISNUMBER(Regressions!S78),ROUND(Regressions!S78, 1), NA())</f>
        <v>#N/A</v>
      </c>
      <c r="R68" s="562" t="e">
        <f>IF(ISNUMBER(Regressions!T78),ROUND(Regressions!T78, 1), NA())</f>
        <v>#N/A</v>
      </c>
      <c r="S68" s="563" t="e">
        <f>IF(ISNUMBER(Regressions!U78),ROUND(Regressions!U78, 1), NA())</f>
        <v>#N/A</v>
      </c>
    </row>
    <row r="69" spans="1:19" x14ac:dyDescent="0.25">
      <c r="A69" s="555" t="str">
        <f>+Introduction!$C$7</f>
        <v>Papua New Guinea</v>
      </c>
      <c r="B69" s="556">
        <f>IF(ISBLANK(Regressions!B79), " ", Regressions!B79)</f>
        <v>2003</v>
      </c>
      <c r="C69" s="555" t="str">
        <f>HLOOKUP(Introduction!$G$4,nametranslations,25,FALSE)</f>
        <v>Rural</v>
      </c>
      <c r="D69" s="558">
        <f>IF(ISBLANK(Regressions!D79), " ", Regressions!D79)</f>
        <v>1595560.9626218795</v>
      </c>
      <c r="E69" s="559" t="e">
        <f>IF(ISNUMBER(Regressions!E79),ROUND(Regressions!E79, 1), NA())</f>
        <v>#N/A</v>
      </c>
      <c r="F69" s="560" t="e">
        <f>IF(ISNUMBER(Regressions!F79),ROUND(Regressions!F79, 1), NA())</f>
        <v>#N/A</v>
      </c>
      <c r="G69" s="561" t="e">
        <f>IF(ISNUMBER(Regressions!G79),ROUND(Regressions!G79, 1), NA())</f>
        <v>#N/A</v>
      </c>
      <c r="H69" s="562" t="e">
        <f>IF(ISNUMBER(Regressions!H79),ROUND(Regressions!H79, 1), NA())</f>
        <v>#N/A</v>
      </c>
      <c r="I69" s="563" t="e">
        <f>IF(ISNUMBER(Regressions!I79),ROUND(Regressions!I79, 1), NA())</f>
        <v>#N/A</v>
      </c>
      <c r="J69" s="564" t="e">
        <f>IF(ISNUMBER(Regressions!K79),ROUND(Regressions!K79, 1), NA())</f>
        <v>#N/A</v>
      </c>
      <c r="K69" s="560" t="e">
        <f>IF(ISNUMBER(Regressions!L79),ROUND(Regressions!L79, 1), NA())</f>
        <v>#N/A</v>
      </c>
      <c r="L69" s="565" t="e">
        <f>IF(ISNUMBER(Regressions!M79),ROUND(Regressions!M79, 1), NA())</f>
        <v>#N/A</v>
      </c>
      <c r="M69" s="562" t="e">
        <f>IF(ISNUMBER(Regressions!N79),ROUND(Regressions!N79, 1), NA())</f>
        <v>#N/A</v>
      </c>
      <c r="N69" s="563" t="e">
        <f>IF(ISNUMBER(Regressions!O79),ROUND(Regressions!O79, 1), NA())</f>
        <v>#N/A</v>
      </c>
      <c r="O69" s="564" t="e">
        <f>IF(ISNUMBER(Regressions!Q79),ROUND(Regressions!Q79, 1), NA())</f>
        <v>#N/A</v>
      </c>
      <c r="P69" s="560" t="e">
        <f>IF(ISNUMBER(Regressions!R79),ROUND(Regressions!R79, 1), NA())</f>
        <v>#N/A</v>
      </c>
      <c r="Q69" s="566" t="e">
        <f>IF(ISNUMBER(Regressions!S79),ROUND(Regressions!S79, 1), NA())</f>
        <v>#N/A</v>
      </c>
      <c r="R69" s="562" t="e">
        <f>IF(ISNUMBER(Regressions!T79),ROUND(Regressions!T79, 1), NA())</f>
        <v>#N/A</v>
      </c>
      <c r="S69" s="563" t="e">
        <f>IF(ISNUMBER(Regressions!U79),ROUND(Regressions!U79, 1), NA())</f>
        <v>#N/A</v>
      </c>
    </row>
    <row r="70" spans="1:19" x14ac:dyDescent="0.25">
      <c r="A70" s="555" t="str">
        <f>+Introduction!$C$7</f>
        <v>Papua New Guinea</v>
      </c>
      <c r="B70" s="556">
        <f>IF(ISBLANK(Regressions!B80), " ", Regressions!B80)</f>
        <v>2004</v>
      </c>
      <c r="C70" s="555" t="str">
        <f>HLOOKUP(Introduction!$G$4,nametranslations,25,FALSE)</f>
        <v>Rural</v>
      </c>
      <c r="D70" s="558">
        <f>IF(ISBLANK(Regressions!D80), " ", Regressions!D80)</f>
        <v>1643891.6825867272</v>
      </c>
      <c r="E70" s="559" t="e">
        <f>IF(ISNUMBER(Regressions!E80),ROUND(Regressions!E80, 1), NA())</f>
        <v>#N/A</v>
      </c>
      <c r="F70" s="560" t="e">
        <f>IF(ISNUMBER(Regressions!F80),ROUND(Regressions!F80, 1), NA())</f>
        <v>#N/A</v>
      </c>
      <c r="G70" s="561" t="e">
        <f>IF(ISNUMBER(Regressions!G80),ROUND(Regressions!G80, 1), NA())</f>
        <v>#N/A</v>
      </c>
      <c r="H70" s="562" t="e">
        <f>IF(ISNUMBER(Regressions!H80),ROUND(Regressions!H80, 1), NA())</f>
        <v>#N/A</v>
      </c>
      <c r="I70" s="563" t="e">
        <f>IF(ISNUMBER(Regressions!I80),ROUND(Regressions!I80, 1), NA())</f>
        <v>#N/A</v>
      </c>
      <c r="J70" s="564" t="e">
        <f>IF(ISNUMBER(Regressions!K80),ROUND(Regressions!K80, 1), NA())</f>
        <v>#N/A</v>
      </c>
      <c r="K70" s="560" t="e">
        <f>IF(ISNUMBER(Regressions!L80),ROUND(Regressions!L80, 1), NA())</f>
        <v>#N/A</v>
      </c>
      <c r="L70" s="565" t="e">
        <f>IF(ISNUMBER(Regressions!M80),ROUND(Regressions!M80, 1), NA())</f>
        <v>#N/A</v>
      </c>
      <c r="M70" s="562" t="e">
        <f>IF(ISNUMBER(Regressions!N80),ROUND(Regressions!N80, 1), NA())</f>
        <v>#N/A</v>
      </c>
      <c r="N70" s="563" t="e">
        <f>IF(ISNUMBER(Regressions!O80),ROUND(Regressions!O80, 1), NA())</f>
        <v>#N/A</v>
      </c>
      <c r="O70" s="564" t="e">
        <f>IF(ISNUMBER(Regressions!Q80),ROUND(Regressions!Q80, 1), NA())</f>
        <v>#N/A</v>
      </c>
      <c r="P70" s="560" t="e">
        <f>IF(ISNUMBER(Regressions!R80),ROUND(Regressions!R80, 1), NA())</f>
        <v>#N/A</v>
      </c>
      <c r="Q70" s="566" t="e">
        <f>IF(ISNUMBER(Regressions!S80),ROUND(Regressions!S80, 1), NA())</f>
        <v>#N/A</v>
      </c>
      <c r="R70" s="562" t="e">
        <f>IF(ISNUMBER(Regressions!T80),ROUND(Regressions!T80, 1), NA())</f>
        <v>#N/A</v>
      </c>
      <c r="S70" s="563" t="e">
        <f>IF(ISNUMBER(Regressions!U80),ROUND(Regressions!U80, 1), NA())</f>
        <v>#N/A</v>
      </c>
    </row>
    <row r="71" spans="1:19" x14ac:dyDescent="0.25">
      <c r="A71" s="555" t="str">
        <f>+Introduction!$C$7</f>
        <v>Papua New Guinea</v>
      </c>
      <c r="B71" s="556">
        <f>IF(ISBLANK(Regressions!B81), " ", Regressions!B81)</f>
        <v>2005</v>
      </c>
      <c r="C71" s="555" t="str">
        <f>HLOOKUP(Introduction!$G$4,nametranslations,25,FALSE)</f>
        <v>Rural</v>
      </c>
      <c r="D71" s="558">
        <f>IF(ISBLANK(Regressions!D81), " ", Regressions!D81)</f>
        <v>1692367.3138878823</v>
      </c>
      <c r="E71" s="559" t="e">
        <f>IF(ISNUMBER(Regressions!E81),ROUND(Regressions!E81, 1), NA())</f>
        <v>#N/A</v>
      </c>
      <c r="F71" s="560" t="e">
        <f>IF(ISNUMBER(Regressions!F81),ROUND(Regressions!F81, 1), NA())</f>
        <v>#N/A</v>
      </c>
      <c r="G71" s="561" t="e">
        <f>IF(ISNUMBER(Regressions!G81),ROUND(Regressions!G81, 1), NA())</f>
        <v>#N/A</v>
      </c>
      <c r="H71" s="562" t="e">
        <f>IF(ISNUMBER(Regressions!H81),ROUND(Regressions!H81, 1), NA())</f>
        <v>#N/A</v>
      </c>
      <c r="I71" s="563" t="e">
        <f>IF(ISNUMBER(Regressions!I81),ROUND(Regressions!I81, 1), NA())</f>
        <v>#N/A</v>
      </c>
      <c r="J71" s="564" t="e">
        <f>IF(ISNUMBER(Regressions!K81),ROUND(Regressions!K81, 1), NA())</f>
        <v>#N/A</v>
      </c>
      <c r="K71" s="560" t="e">
        <f>IF(ISNUMBER(Regressions!L81),ROUND(Regressions!L81, 1), NA())</f>
        <v>#N/A</v>
      </c>
      <c r="L71" s="565" t="e">
        <f>IF(ISNUMBER(Regressions!M81),ROUND(Regressions!M81, 1), NA())</f>
        <v>#N/A</v>
      </c>
      <c r="M71" s="562" t="e">
        <f>IF(ISNUMBER(Regressions!N81),ROUND(Regressions!N81, 1), NA())</f>
        <v>#N/A</v>
      </c>
      <c r="N71" s="563" t="e">
        <f>IF(ISNUMBER(Regressions!O81),ROUND(Regressions!O81, 1), NA())</f>
        <v>#N/A</v>
      </c>
      <c r="O71" s="564" t="e">
        <f>IF(ISNUMBER(Regressions!Q81),ROUND(Regressions!Q81, 1), NA())</f>
        <v>#N/A</v>
      </c>
      <c r="P71" s="560" t="e">
        <f>IF(ISNUMBER(Regressions!R81),ROUND(Regressions!R81, 1), NA())</f>
        <v>#N/A</v>
      </c>
      <c r="Q71" s="566" t="e">
        <f>IF(ISNUMBER(Regressions!S81),ROUND(Regressions!S81, 1), NA())</f>
        <v>#N/A</v>
      </c>
      <c r="R71" s="562" t="e">
        <f>IF(ISNUMBER(Regressions!T81),ROUND(Regressions!T81, 1), NA())</f>
        <v>#N/A</v>
      </c>
      <c r="S71" s="563" t="e">
        <f>IF(ISNUMBER(Regressions!U81),ROUND(Regressions!U81, 1), NA())</f>
        <v>#N/A</v>
      </c>
    </row>
    <row r="72" spans="1:19" x14ac:dyDescent="0.25">
      <c r="A72" s="555" t="str">
        <f>+Introduction!$C$7</f>
        <v>Papua New Guinea</v>
      </c>
      <c r="B72" s="556">
        <f>IF(ISBLANK(Regressions!B82), " ", Regressions!B82)</f>
        <v>2006</v>
      </c>
      <c r="C72" s="555" t="str">
        <f>HLOOKUP(Introduction!$G$4,nametranslations,25,FALSE)</f>
        <v>Rural</v>
      </c>
      <c r="D72" s="558">
        <f>IF(ISBLANK(Regressions!D82), " ", Regressions!D82)</f>
        <v>1741471.2517795945</v>
      </c>
      <c r="E72" s="559" t="e">
        <f>IF(ISNUMBER(Regressions!E82),ROUND(Regressions!E82, 1), NA())</f>
        <v>#N/A</v>
      </c>
      <c r="F72" s="560" t="e">
        <f>IF(ISNUMBER(Regressions!F82),ROUND(Regressions!F82, 1), NA())</f>
        <v>#N/A</v>
      </c>
      <c r="G72" s="561" t="e">
        <f>IF(ISNUMBER(Regressions!G82),ROUND(Regressions!G82, 1), NA())</f>
        <v>#N/A</v>
      </c>
      <c r="H72" s="562" t="e">
        <f>IF(ISNUMBER(Regressions!H82),ROUND(Regressions!H82, 1), NA())</f>
        <v>#N/A</v>
      </c>
      <c r="I72" s="563" t="e">
        <f>IF(ISNUMBER(Regressions!I82),ROUND(Regressions!I82, 1), NA())</f>
        <v>#N/A</v>
      </c>
      <c r="J72" s="564" t="e">
        <f>IF(ISNUMBER(Regressions!K82),ROUND(Regressions!K82, 1), NA())</f>
        <v>#N/A</v>
      </c>
      <c r="K72" s="560" t="e">
        <f>IF(ISNUMBER(Regressions!L82),ROUND(Regressions!L82, 1), NA())</f>
        <v>#N/A</v>
      </c>
      <c r="L72" s="565" t="e">
        <f>IF(ISNUMBER(Regressions!M82),ROUND(Regressions!M82, 1), NA())</f>
        <v>#N/A</v>
      </c>
      <c r="M72" s="562" t="e">
        <f>IF(ISNUMBER(Regressions!N82),ROUND(Regressions!N82, 1), NA())</f>
        <v>#N/A</v>
      </c>
      <c r="N72" s="563" t="e">
        <f>IF(ISNUMBER(Regressions!O82),ROUND(Regressions!O82, 1), NA())</f>
        <v>#N/A</v>
      </c>
      <c r="O72" s="564" t="e">
        <f>IF(ISNUMBER(Regressions!Q82),ROUND(Regressions!Q82, 1), NA())</f>
        <v>#N/A</v>
      </c>
      <c r="P72" s="560" t="e">
        <f>IF(ISNUMBER(Regressions!R82),ROUND(Regressions!R82, 1), NA())</f>
        <v>#N/A</v>
      </c>
      <c r="Q72" s="566" t="e">
        <f>IF(ISNUMBER(Regressions!S82),ROUND(Regressions!S82, 1), NA())</f>
        <v>#N/A</v>
      </c>
      <c r="R72" s="562" t="e">
        <f>IF(ISNUMBER(Regressions!T82),ROUND(Regressions!T82, 1), NA())</f>
        <v>#N/A</v>
      </c>
      <c r="S72" s="563" t="e">
        <f>IF(ISNUMBER(Regressions!U82),ROUND(Regressions!U82, 1), NA())</f>
        <v>#N/A</v>
      </c>
    </row>
    <row r="73" spans="1:19" x14ac:dyDescent="0.25">
      <c r="A73" s="555" t="str">
        <f>+Introduction!$C$7</f>
        <v>Papua New Guinea</v>
      </c>
      <c r="B73" s="556">
        <f>IF(ISBLANK(Regressions!B83), " ", Regressions!B83)</f>
        <v>2007</v>
      </c>
      <c r="C73" s="555" t="str">
        <f>HLOOKUP(Introduction!$G$4,nametranslations,25,FALSE)</f>
        <v>Rural</v>
      </c>
      <c r="D73" s="558">
        <f>IF(ISBLANK(Regressions!D83), " ", Regressions!D83)</f>
        <v>1790084.234862671</v>
      </c>
      <c r="E73" s="559" t="e">
        <f>IF(ISNUMBER(Regressions!E83),ROUND(Regressions!E83, 1), NA())</f>
        <v>#N/A</v>
      </c>
      <c r="F73" s="560" t="e">
        <f>IF(ISNUMBER(Regressions!F83),ROUND(Regressions!F83, 1), NA())</f>
        <v>#N/A</v>
      </c>
      <c r="G73" s="561" t="e">
        <f>IF(ISNUMBER(Regressions!G83),ROUND(Regressions!G83, 1), NA())</f>
        <v>#N/A</v>
      </c>
      <c r="H73" s="562" t="e">
        <f>IF(ISNUMBER(Regressions!H83),ROUND(Regressions!H83, 1), NA())</f>
        <v>#N/A</v>
      </c>
      <c r="I73" s="563" t="e">
        <f>IF(ISNUMBER(Regressions!I83),ROUND(Regressions!I83, 1), NA())</f>
        <v>#N/A</v>
      </c>
      <c r="J73" s="564" t="e">
        <f>IF(ISNUMBER(Regressions!K83),ROUND(Regressions!K83, 1), NA())</f>
        <v>#N/A</v>
      </c>
      <c r="K73" s="560" t="e">
        <f>IF(ISNUMBER(Regressions!L83),ROUND(Regressions!L83, 1), NA())</f>
        <v>#N/A</v>
      </c>
      <c r="L73" s="565" t="e">
        <f>IF(ISNUMBER(Regressions!M83),ROUND(Regressions!M83, 1), NA())</f>
        <v>#N/A</v>
      </c>
      <c r="M73" s="562" t="e">
        <f>IF(ISNUMBER(Regressions!N83),ROUND(Regressions!N83, 1), NA())</f>
        <v>#N/A</v>
      </c>
      <c r="N73" s="563" t="e">
        <f>IF(ISNUMBER(Regressions!O83),ROUND(Regressions!O83, 1), NA())</f>
        <v>#N/A</v>
      </c>
      <c r="O73" s="564" t="e">
        <f>IF(ISNUMBER(Regressions!Q83),ROUND(Regressions!Q83, 1), NA())</f>
        <v>#N/A</v>
      </c>
      <c r="P73" s="560" t="e">
        <f>IF(ISNUMBER(Regressions!R83),ROUND(Regressions!R83, 1), NA())</f>
        <v>#N/A</v>
      </c>
      <c r="Q73" s="566" t="e">
        <f>IF(ISNUMBER(Regressions!S83),ROUND(Regressions!S83, 1), NA())</f>
        <v>#N/A</v>
      </c>
      <c r="R73" s="562" t="e">
        <f>IF(ISNUMBER(Regressions!T83),ROUND(Regressions!T83, 1), NA())</f>
        <v>#N/A</v>
      </c>
      <c r="S73" s="563" t="e">
        <f>IF(ISNUMBER(Regressions!U83),ROUND(Regressions!U83, 1), NA())</f>
        <v>#N/A</v>
      </c>
    </row>
    <row r="74" spans="1:19" x14ac:dyDescent="0.25">
      <c r="A74" s="555" t="str">
        <f>+Introduction!$C$7</f>
        <v>Papua New Guinea</v>
      </c>
      <c r="B74" s="556">
        <f>IF(ISBLANK(Regressions!B84), " ", Regressions!B84)</f>
        <v>2008</v>
      </c>
      <c r="C74" s="555" t="str">
        <f>HLOOKUP(Introduction!$G$4,nametranslations,25,FALSE)</f>
        <v>Rural</v>
      </c>
      <c r="D74" s="558">
        <f>IF(ISBLANK(Regressions!D84), " ", Regressions!D84)</f>
        <v>1838469.4277126312</v>
      </c>
      <c r="E74" s="559" t="e">
        <f>IF(ISNUMBER(Regressions!E84),ROUND(Regressions!E84, 1), NA())</f>
        <v>#N/A</v>
      </c>
      <c r="F74" s="560" t="e">
        <f>IF(ISNUMBER(Regressions!F84),ROUND(Regressions!F84, 1), NA())</f>
        <v>#N/A</v>
      </c>
      <c r="G74" s="561" t="e">
        <f>IF(ISNUMBER(Regressions!G84),ROUND(Regressions!G84, 1), NA())</f>
        <v>#N/A</v>
      </c>
      <c r="H74" s="562" t="e">
        <f>IF(ISNUMBER(Regressions!H84),ROUND(Regressions!H84, 1), NA())</f>
        <v>#N/A</v>
      </c>
      <c r="I74" s="563" t="e">
        <f>IF(ISNUMBER(Regressions!I84),ROUND(Regressions!I84, 1), NA())</f>
        <v>#N/A</v>
      </c>
      <c r="J74" s="564" t="e">
        <f>IF(ISNUMBER(Regressions!K84),ROUND(Regressions!K84, 1), NA())</f>
        <v>#N/A</v>
      </c>
      <c r="K74" s="560" t="e">
        <f>IF(ISNUMBER(Regressions!L84),ROUND(Regressions!L84, 1), NA())</f>
        <v>#N/A</v>
      </c>
      <c r="L74" s="565" t="e">
        <f>IF(ISNUMBER(Regressions!M84),ROUND(Regressions!M84, 1), NA())</f>
        <v>#N/A</v>
      </c>
      <c r="M74" s="562" t="e">
        <f>IF(ISNUMBER(Regressions!N84),ROUND(Regressions!N84, 1), NA())</f>
        <v>#N/A</v>
      </c>
      <c r="N74" s="563" t="e">
        <f>IF(ISNUMBER(Regressions!O84),ROUND(Regressions!O84, 1), NA())</f>
        <v>#N/A</v>
      </c>
      <c r="O74" s="564" t="e">
        <f>IF(ISNUMBER(Regressions!Q84),ROUND(Regressions!Q84, 1), NA())</f>
        <v>#N/A</v>
      </c>
      <c r="P74" s="560" t="e">
        <f>IF(ISNUMBER(Regressions!R84),ROUND(Regressions!R84, 1), NA())</f>
        <v>#N/A</v>
      </c>
      <c r="Q74" s="566" t="e">
        <f>IF(ISNUMBER(Regressions!S84),ROUND(Regressions!S84, 1), NA())</f>
        <v>#N/A</v>
      </c>
      <c r="R74" s="562" t="e">
        <f>IF(ISNUMBER(Regressions!T84),ROUND(Regressions!T84, 1), NA())</f>
        <v>#N/A</v>
      </c>
      <c r="S74" s="563" t="e">
        <f>IF(ISNUMBER(Regressions!U84),ROUND(Regressions!U84, 1), NA())</f>
        <v>#N/A</v>
      </c>
    </row>
    <row r="75" spans="1:19" x14ac:dyDescent="0.25">
      <c r="A75" s="555" t="str">
        <f>+Introduction!$C$7</f>
        <v>Papua New Guinea</v>
      </c>
      <c r="B75" s="556">
        <f>IF(ISBLANK(Regressions!B85), " ", Regressions!B85)</f>
        <v>2009</v>
      </c>
      <c r="C75" s="555" t="str">
        <f>HLOOKUP(Introduction!$G$4,nametranslations,25,FALSE)</f>
        <v>Rural</v>
      </c>
      <c r="D75" s="558">
        <f>IF(ISBLANK(Regressions!D85), " ", Regressions!D85)</f>
        <v>1887410.152559662</v>
      </c>
      <c r="E75" s="559" t="e">
        <f>IF(ISNUMBER(Regressions!E85),ROUND(Regressions!E85, 1), NA())</f>
        <v>#N/A</v>
      </c>
      <c r="F75" s="560" t="e">
        <f>IF(ISNUMBER(Regressions!F85),ROUND(Regressions!F85, 1), NA())</f>
        <v>#N/A</v>
      </c>
      <c r="G75" s="561" t="e">
        <f>IF(ISNUMBER(Regressions!G85),ROUND(Regressions!G85, 1), NA())</f>
        <v>#N/A</v>
      </c>
      <c r="H75" s="562" t="e">
        <f>IF(ISNUMBER(Regressions!H85),ROUND(Regressions!H85, 1), NA())</f>
        <v>#N/A</v>
      </c>
      <c r="I75" s="563" t="e">
        <f>IF(ISNUMBER(Regressions!I85),ROUND(Regressions!I85, 1), NA())</f>
        <v>#N/A</v>
      </c>
      <c r="J75" s="564" t="e">
        <f>IF(ISNUMBER(Regressions!K85),ROUND(Regressions!K85, 1), NA())</f>
        <v>#N/A</v>
      </c>
      <c r="K75" s="560" t="e">
        <f>IF(ISNUMBER(Regressions!L85),ROUND(Regressions!L85, 1), NA())</f>
        <v>#N/A</v>
      </c>
      <c r="L75" s="565" t="e">
        <f>IF(ISNUMBER(Regressions!M85),ROUND(Regressions!M85, 1), NA())</f>
        <v>#N/A</v>
      </c>
      <c r="M75" s="562" t="e">
        <f>IF(ISNUMBER(Regressions!N85),ROUND(Regressions!N85, 1), NA())</f>
        <v>#N/A</v>
      </c>
      <c r="N75" s="563" t="e">
        <f>IF(ISNUMBER(Regressions!O85),ROUND(Regressions!O85, 1), NA())</f>
        <v>#N/A</v>
      </c>
      <c r="O75" s="564" t="e">
        <f>IF(ISNUMBER(Regressions!Q85),ROUND(Regressions!Q85, 1), NA())</f>
        <v>#N/A</v>
      </c>
      <c r="P75" s="560" t="e">
        <f>IF(ISNUMBER(Regressions!R85),ROUND(Regressions!R85, 1), NA())</f>
        <v>#N/A</v>
      </c>
      <c r="Q75" s="566" t="e">
        <f>IF(ISNUMBER(Regressions!S85),ROUND(Regressions!S85, 1), NA())</f>
        <v>#N/A</v>
      </c>
      <c r="R75" s="562" t="e">
        <f>IF(ISNUMBER(Regressions!T85),ROUND(Regressions!T85, 1), NA())</f>
        <v>#N/A</v>
      </c>
      <c r="S75" s="563" t="e">
        <f>IF(ISNUMBER(Regressions!U85),ROUND(Regressions!U85, 1), NA())</f>
        <v>#N/A</v>
      </c>
    </row>
    <row r="76" spans="1:19" x14ac:dyDescent="0.25">
      <c r="A76" s="555" t="str">
        <f>+Introduction!$C$7</f>
        <v>Papua New Guinea</v>
      </c>
      <c r="B76" s="556">
        <f>IF(ISBLANK(Regressions!B86), " ", Regressions!B86)</f>
        <v>2010</v>
      </c>
      <c r="C76" s="555" t="str">
        <f>HLOOKUP(Introduction!$G$4,nametranslations,25,FALSE)</f>
        <v>Rural</v>
      </c>
      <c r="D76" s="558">
        <f>IF(ISBLANK(Regressions!D86), " ", Regressions!D86)</f>
        <v>1938568.160869732</v>
      </c>
      <c r="E76" s="559" t="e">
        <f>IF(ISNUMBER(Regressions!E86),ROUND(Regressions!E86, 1), NA())</f>
        <v>#N/A</v>
      </c>
      <c r="F76" s="560" t="e">
        <f>IF(ISNUMBER(Regressions!F86),ROUND(Regressions!F86, 1), NA())</f>
        <v>#N/A</v>
      </c>
      <c r="G76" s="561" t="e">
        <f>IF(ISNUMBER(Regressions!G86),ROUND(Regressions!G86, 1), NA())</f>
        <v>#N/A</v>
      </c>
      <c r="H76" s="562" t="e">
        <f>IF(ISNUMBER(Regressions!H86),ROUND(Regressions!H86, 1), NA())</f>
        <v>#N/A</v>
      </c>
      <c r="I76" s="563" t="e">
        <f>IF(ISNUMBER(Regressions!I86),ROUND(Regressions!I86, 1), NA())</f>
        <v>#N/A</v>
      </c>
      <c r="J76" s="564" t="e">
        <f>IF(ISNUMBER(Regressions!K86),ROUND(Regressions!K86, 1), NA())</f>
        <v>#N/A</v>
      </c>
      <c r="K76" s="560" t="e">
        <f>IF(ISNUMBER(Regressions!L86),ROUND(Regressions!L86, 1), NA())</f>
        <v>#N/A</v>
      </c>
      <c r="L76" s="565" t="e">
        <f>IF(ISNUMBER(Regressions!M86),ROUND(Regressions!M86, 1), NA())</f>
        <v>#N/A</v>
      </c>
      <c r="M76" s="562" t="e">
        <f>IF(ISNUMBER(Regressions!N86),ROUND(Regressions!N86, 1), NA())</f>
        <v>#N/A</v>
      </c>
      <c r="N76" s="563" t="e">
        <f>IF(ISNUMBER(Regressions!O86),ROUND(Regressions!O86, 1), NA())</f>
        <v>#N/A</v>
      </c>
      <c r="O76" s="564" t="e">
        <f>IF(ISNUMBER(Regressions!Q86),ROUND(Regressions!Q86, 1), NA())</f>
        <v>#N/A</v>
      </c>
      <c r="P76" s="560" t="e">
        <f>IF(ISNUMBER(Regressions!R86),ROUND(Regressions!R86, 1), NA())</f>
        <v>#N/A</v>
      </c>
      <c r="Q76" s="566" t="e">
        <f>IF(ISNUMBER(Regressions!S86),ROUND(Regressions!S86, 1), NA())</f>
        <v>#N/A</v>
      </c>
      <c r="R76" s="562" t="e">
        <f>IF(ISNUMBER(Regressions!T86),ROUND(Regressions!T86, 1), NA())</f>
        <v>#N/A</v>
      </c>
      <c r="S76" s="563" t="e">
        <f>IF(ISNUMBER(Regressions!U86),ROUND(Regressions!U86, 1), NA())</f>
        <v>#N/A</v>
      </c>
    </row>
    <row r="77" spans="1:19" x14ac:dyDescent="0.25">
      <c r="A77" s="555" t="str">
        <f>+Introduction!$C$7</f>
        <v>Papua New Guinea</v>
      </c>
      <c r="B77" s="556">
        <f>IF(ISBLANK(Regressions!B87), " ", Regressions!B87)</f>
        <v>2011</v>
      </c>
      <c r="C77" s="555" t="str">
        <f>HLOOKUP(Introduction!$G$4,nametranslations,25,FALSE)</f>
        <v>Rural</v>
      </c>
      <c r="D77" s="558">
        <f>IF(ISBLANK(Regressions!D87), " ", Regressions!D87)</f>
        <v>1990508.67</v>
      </c>
      <c r="E77" s="559" t="e">
        <f>IF(ISNUMBER(Regressions!E87),ROUND(Regressions!E87, 1), NA())</f>
        <v>#N/A</v>
      </c>
      <c r="F77" s="560" t="e">
        <f>IF(ISNUMBER(Regressions!F87),ROUND(Regressions!F87, 1), NA())</f>
        <v>#N/A</v>
      </c>
      <c r="G77" s="561" t="e">
        <f>IF(ISNUMBER(Regressions!G87),ROUND(Regressions!G87, 1), NA())</f>
        <v>#N/A</v>
      </c>
      <c r="H77" s="562" t="e">
        <f>IF(ISNUMBER(Regressions!H87),ROUND(Regressions!H87, 1), NA())</f>
        <v>#N/A</v>
      </c>
      <c r="I77" s="563" t="e">
        <f>IF(ISNUMBER(Regressions!I87),ROUND(Regressions!I87, 1), NA())</f>
        <v>#N/A</v>
      </c>
      <c r="J77" s="564" t="e">
        <f>IF(ISNUMBER(Regressions!K87),ROUND(Regressions!K87, 1), NA())</f>
        <v>#N/A</v>
      </c>
      <c r="K77" s="560" t="e">
        <f>IF(ISNUMBER(Regressions!L87),ROUND(Regressions!L87, 1), NA())</f>
        <v>#N/A</v>
      </c>
      <c r="L77" s="565" t="e">
        <f>IF(ISNUMBER(Regressions!M87),ROUND(Regressions!M87, 1), NA())</f>
        <v>#N/A</v>
      </c>
      <c r="M77" s="562" t="e">
        <f>IF(ISNUMBER(Regressions!N87),ROUND(Regressions!N87, 1), NA())</f>
        <v>#N/A</v>
      </c>
      <c r="N77" s="563" t="e">
        <f>IF(ISNUMBER(Regressions!O87),ROUND(Regressions!O87, 1), NA())</f>
        <v>#N/A</v>
      </c>
      <c r="O77" s="564" t="e">
        <f>IF(ISNUMBER(Regressions!Q87),ROUND(Regressions!Q87, 1), NA())</f>
        <v>#N/A</v>
      </c>
      <c r="P77" s="560" t="e">
        <f>IF(ISNUMBER(Regressions!R87),ROUND(Regressions!R87, 1), NA())</f>
        <v>#N/A</v>
      </c>
      <c r="Q77" s="566" t="e">
        <f>IF(ISNUMBER(Regressions!S87),ROUND(Regressions!S87, 1), NA())</f>
        <v>#N/A</v>
      </c>
      <c r="R77" s="562" t="e">
        <f>IF(ISNUMBER(Regressions!T87),ROUND(Regressions!T87, 1), NA())</f>
        <v>#N/A</v>
      </c>
      <c r="S77" s="563" t="e">
        <f>IF(ISNUMBER(Regressions!U87),ROUND(Regressions!U87, 1), NA())</f>
        <v>#N/A</v>
      </c>
    </row>
    <row r="78" spans="1:19" x14ac:dyDescent="0.25">
      <c r="A78" s="555" t="str">
        <f>+Introduction!$C$7</f>
        <v>Papua New Guinea</v>
      </c>
      <c r="B78" s="556">
        <f>IF(ISBLANK(Regressions!B88), " ", Regressions!B88)</f>
        <v>2012</v>
      </c>
      <c r="C78" s="555" t="str">
        <f>HLOOKUP(Introduction!$G$4,nametranslations,25,FALSE)</f>
        <v>Rural</v>
      </c>
      <c r="D78" s="558">
        <f>IF(ISBLANK(Regressions!D88), " ", Regressions!D88)</f>
        <v>2578016.1419226076</v>
      </c>
      <c r="E78" s="559" t="e">
        <f>IF(ISNUMBER(Regressions!E88),ROUND(Regressions!E88, 1), NA())</f>
        <v>#N/A</v>
      </c>
      <c r="F78" s="560" t="e">
        <f>IF(ISNUMBER(Regressions!F88),ROUND(Regressions!F88, 1), NA())</f>
        <v>#N/A</v>
      </c>
      <c r="G78" s="561" t="e">
        <f>IF(ISNUMBER(Regressions!G88),ROUND(Regressions!G88, 1), NA())</f>
        <v>#N/A</v>
      </c>
      <c r="H78" s="562" t="e">
        <f>IF(ISNUMBER(Regressions!H88),ROUND(Regressions!H88, 1), NA())</f>
        <v>#N/A</v>
      </c>
      <c r="I78" s="563" t="e">
        <f>IF(ISNUMBER(Regressions!I88),ROUND(Regressions!I88, 1), NA())</f>
        <v>#N/A</v>
      </c>
      <c r="J78" s="564" t="e">
        <f>IF(ISNUMBER(Regressions!K88),ROUND(Regressions!K88, 1), NA())</f>
        <v>#N/A</v>
      </c>
      <c r="K78" s="560" t="e">
        <f>IF(ISNUMBER(Regressions!L88),ROUND(Regressions!L88, 1), NA())</f>
        <v>#N/A</v>
      </c>
      <c r="L78" s="565" t="e">
        <f>IF(ISNUMBER(Regressions!M88),ROUND(Regressions!M88, 1), NA())</f>
        <v>#N/A</v>
      </c>
      <c r="M78" s="562" t="e">
        <f>IF(ISNUMBER(Regressions!N88),ROUND(Regressions!N88, 1), NA())</f>
        <v>#N/A</v>
      </c>
      <c r="N78" s="563" t="e">
        <f>IF(ISNUMBER(Regressions!O88),ROUND(Regressions!O88, 1), NA())</f>
        <v>#N/A</v>
      </c>
      <c r="O78" s="564">
        <f>IF(ISNUMBER(Regressions!Q88),ROUND(Regressions!Q88, 1), NA())</f>
        <v>57.6</v>
      </c>
      <c r="P78" s="560">
        <f>IF(ISNUMBER(Regressions!R88),ROUND(Regressions!R88, 1), NA())</f>
        <v>49.9</v>
      </c>
      <c r="Q78" s="566">
        <f>IF(ISNUMBER(Regressions!S88),ROUND(Regressions!S88, 1), NA())</f>
        <v>7.7</v>
      </c>
      <c r="R78" s="562">
        <f>IF(ISNUMBER(Regressions!T88),ROUND(Regressions!T88, 1), NA())</f>
        <v>42.2</v>
      </c>
      <c r="S78" s="563">
        <f>IF(ISNUMBER(Regressions!U88),ROUND(Regressions!U88, 1), NA())</f>
        <v>50.1</v>
      </c>
    </row>
    <row r="79" spans="1:19" x14ac:dyDescent="0.25">
      <c r="A79" s="555" t="str">
        <f>+Introduction!$C$7</f>
        <v>Papua New Guinea</v>
      </c>
      <c r="B79" s="556">
        <f>IF(ISBLANK(Regressions!B89), " ", Regressions!B89)</f>
        <v>2013</v>
      </c>
      <c r="C79" s="555" t="str">
        <f>HLOOKUP(Introduction!$G$4,nametranslations,25,FALSE)</f>
        <v>Rural</v>
      </c>
      <c r="D79" s="558">
        <f>IF(ISBLANK(Regressions!D89), " ", Regressions!D89)</f>
        <v>2634247.3225689414</v>
      </c>
      <c r="E79" s="559" t="e">
        <f>IF(ISNUMBER(Regressions!E89),ROUND(Regressions!E89, 1), NA())</f>
        <v>#N/A</v>
      </c>
      <c r="F79" s="560" t="e">
        <f>IF(ISNUMBER(Regressions!F89),ROUND(Regressions!F89, 1), NA())</f>
        <v>#N/A</v>
      </c>
      <c r="G79" s="561" t="e">
        <f>IF(ISNUMBER(Regressions!G89),ROUND(Regressions!G89, 1), NA())</f>
        <v>#N/A</v>
      </c>
      <c r="H79" s="562" t="e">
        <f>IF(ISNUMBER(Regressions!H89),ROUND(Regressions!H89, 1), NA())</f>
        <v>#N/A</v>
      </c>
      <c r="I79" s="563" t="e">
        <f>IF(ISNUMBER(Regressions!I89),ROUND(Regressions!I89, 1), NA())</f>
        <v>#N/A</v>
      </c>
      <c r="J79" s="564" t="e">
        <f>IF(ISNUMBER(Regressions!K89),ROUND(Regressions!K89, 1), NA())</f>
        <v>#N/A</v>
      </c>
      <c r="K79" s="560" t="e">
        <f>IF(ISNUMBER(Regressions!L89),ROUND(Regressions!L89, 1), NA())</f>
        <v>#N/A</v>
      </c>
      <c r="L79" s="565" t="e">
        <f>IF(ISNUMBER(Regressions!M89),ROUND(Regressions!M89, 1), NA())</f>
        <v>#N/A</v>
      </c>
      <c r="M79" s="562" t="e">
        <f>IF(ISNUMBER(Regressions!N89),ROUND(Regressions!N89, 1), NA())</f>
        <v>#N/A</v>
      </c>
      <c r="N79" s="563" t="e">
        <f>IF(ISNUMBER(Regressions!O89),ROUND(Regressions!O89, 1), NA())</f>
        <v>#N/A</v>
      </c>
      <c r="O79" s="564">
        <f>IF(ISNUMBER(Regressions!Q89),ROUND(Regressions!Q89, 1), NA())</f>
        <v>57.6</v>
      </c>
      <c r="P79" s="560">
        <f>IF(ISNUMBER(Regressions!R89),ROUND(Regressions!R89, 1), NA())</f>
        <v>49.9</v>
      </c>
      <c r="Q79" s="566">
        <f>IF(ISNUMBER(Regressions!S89),ROUND(Regressions!S89, 1), NA())</f>
        <v>7.7</v>
      </c>
      <c r="R79" s="562">
        <f>IF(ISNUMBER(Regressions!T89),ROUND(Regressions!T89, 1), NA())</f>
        <v>42.2</v>
      </c>
      <c r="S79" s="563">
        <f>IF(ISNUMBER(Regressions!U89),ROUND(Regressions!U89, 1), NA())</f>
        <v>50.1</v>
      </c>
    </row>
    <row r="80" spans="1:19" x14ac:dyDescent="0.25">
      <c r="A80" s="555" t="str">
        <f>+Introduction!$C$7</f>
        <v>Papua New Guinea</v>
      </c>
      <c r="B80" s="556">
        <f>IF(ISBLANK(Regressions!B90), " ", Regressions!B90)</f>
        <v>2014</v>
      </c>
      <c r="C80" s="555" t="str">
        <f>HLOOKUP(Introduction!$G$4,nametranslations,25,FALSE)</f>
        <v>Rural</v>
      </c>
      <c r="D80" s="558">
        <f>IF(ISBLANK(Regressions!D90), " ", Regressions!D90)</f>
        <v>2690431.9254749296</v>
      </c>
      <c r="E80" s="559" t="e">
        <f>IF(ISNUMBER(Regressions!E90),ROUND(Regressions!E90, 1), NA())</f>
        <v>#N/A</v>
      </c>
      <c r="F80" s="560" t="e">
        <f>IF(ISNUMBER(Regressions!F90),ROUND(Regressions!F90, 1), NA())</f>
        <v>#N/A</v>
      </c>
      <c r="G80" s="561" t="e">
        <f>IF(ISNUMBER(Regressions!G90),ROUND(Regressions!G90, 1), NA())</f>
        <v>#N/A</v>
      </c>
      <c r="H80" s="562" t="e">
        <f>IF(ISNUMBER(Regressions!H90),ROUND(Regressions!H90, 1), NA())</f>
        <v>#N/A</v>
      </c>
      <c r="I80" s="563" t="e">
        <f>IF(ISNUMBER(Regressions!I90),ROUND(Regressions!I90, 1), NA())</f>
        <v>#N/A</v>
      </c>
      <c r="J80" s="564" t="e">
        <f>IF(ISNUMBER(Regressions!K90),ROUND(Regressions!K90, 1), NA())</f>
        <v>#N/A</v>
      </c>
      <c r="K80" s="560" t="e">
        <f>IF(ISNUMBER(Regressions!L90),ROUND(Regressions!L90, 1), NA())</f>
        <v>#N/A</v>
      </c>
      <c r="L80" s="565" t="e">
        <f>IF(ISNUMBER(Regressions!M90),ROUND(Regressions!M90, 1), NA())</f>
        <v>#N/A</v>
      </c>
      <c r="M80" s="562" t="e">
        <f>IF(ISNUMBER(Regressions!N90),ROUND(Regressions!N90, 1), NA())</f>
        <v>#N/A</v>
      </c>
      <c r="N80" s="563" t="e">
        <f>IF(ISNUMBER(Regressions!O90),ROUND(Regressions!O90, 1), NA())</f>
        <v>#N/A</v>
      </c>
      <c r="O80" s="564">
        <f>IF(ISNUMBER(Regressions!Q90),ROUND(Regressions!Q90, 1), NA())</f>
        <v>57.6</v>
      </c>
      <c r="P80" s="560">
        <f>IF(ISNUMBER(Regressions!R90),ROUND(Regressions!R90, 1), NA())</f>
        <v>49.9</v>
      </c>
      <c r="Q80" s="566">
        <f>IF(ISNUMBER(Regressions!S90),ROUND(Regressions!S90, 1), NA())</f>
        <v>7.7</v>
      </c>
      <c r="R80" s="562">
        <f>IF(ISNUMBER(Regressions!T90),ROUND(Regressions!T90, 1), NA())</f>
        <v>42.2</v>
      </c>
      <c r="S80" s="563">
        <f>IF(ISNUMBER(Regressions!U90),ROUND(Regressions!U90, 1), NA())</f>
        <v>50.1</v>
      </c>
    </row>
    <row r="81" spans="1:19" x14ac:dyDescent="0.25">
      <c r="A81" s="555" t="str">
        <f>+Introduction!$C$7</f>
        <v>Papua New Guinea</v>
      </c>
      <c r="B81" s="556">
        <f>IF(ISBLANK(Regressions!B91), " ", Regressions!B91)</f>
        <v>2015</v>
      </c>
      <c r="C81" s="555" t="str">
        <f>HLOOKUP(Introduction!$G$4,nametranslations,25,FALSE)</f>
        <v>Rural</v>
      </c>
      <c r="D81" s="558">
        <f>IF(ISBLANK(Regressions!D91), " ", Regressions!D91)</f>
        <v>2745797.1245738985</v>
      </c>
      <c r="E81" s="559" t="e">
        <f>IF(ISNUMBER(Regressions!E91),ROUND(Regressions!E91, 1), NA())</f>
        <v>#N/A</v>
      </c>
      <c r="F81" s="560" t="e">
        <f>IF(ISNUMBER(Regressions!F91),ROUND(Regressions!F91, 1), NA())</f>
        <v>#N/A</v>
      </c>
      <c r="G81" s="561" t="e">
        <f>IF(ISNUMBER(Regressions!G91),ROUND(Regressions!G91, 1), NA())</f>
        <v>#N/A</v>
      </c>
      <c r="H81" s="562" t="e">
        <f>IF(ISNUMBER(Regressions!H91),ROUND(Regressions!H91, 1), NA())</f>
        <v>#N/A</v>
      </c>
      <c r="I81" s="563" t="e">
        <f>IF(ISNUMBER(Regressions!I91),ROUND(Regressions!I91, 1), NA())</f>
        <v>#N/A</v>
      </c>
      <c r="J81" s="564" t="e">
        <f>IF(ISNUMBER(Regressions!K91),ROUND(Regressions!K91, 1), NA())</f>
        <v>#N/A</v>
      </c>
      <c r="K81" s="560" t="e">
        <f>IF(ISNUMBER(Regressions!L91),ROUND(Regressions!L91, 1), NA())</f>
        <v>#N/A</v>
      </c>
      <c r="L81" s="565" t="e">
        <f>IF(ISNUMBER(Regressions!M91),ROUND(Regressions!M91, 1), NA())</f>
        <v>#N/A</v>
      </c>
      <c r="M81" s="562" t="e">
        <f>IF(ISNUMBER(Regressions!N91),ROUND(Regressions!N91, 1), NA())</f>
        <v>#N/A</v>
      </c>
      <c r="N81" s="563" t="e">
        <f>IF(ISNUMBER(Regressions!O91),ROUND(Regressions!O91, 1), NA())</f>
        <v>#N/A</v>
      </c>
      <c r="O81" s="564">
        <f>IF(ISNUMBER(Regressions!Q91),ROUND(Regressions!Q91, 1), NA())</f>
        <v>57.6</v>
      </c>
      <c r="P81" s="560">
        <f>IF(ISNUMBER(Regressions!R91),ROUND(Regressions!R91, 1), NA())</f>
        <v>49.9</v>
      </c>
      <c r="Q81" s="566">
        <f>IF(ISNUMBER(Regressions!S91),ROUND(Regressions!S91, 1), NA())</f>
        <v>7.7</v>
      </c>
      <c r="R81" s="562">
        <f>IF(ISNUMBER(Regressions!T91),ROUND(Regressions!T91, 1), NA())</f>
        <v>42.2</v>
      </c>
      <c r="S81" s="563">
        <f>IF(ISNUMBER(Regressions!U91),ROUND(Regressions!U91, 1), NA())</f>
        <v>50.1</v>
      </c>
    </row>
    <row r="82" spans="1:19" x14ac:dyDescent="0.25">
      <c r="A82" s="555" t="str">
        <f>+Introduction!$C$7</f>
        <v>Papua New Guinea</v>
      </c>
      <c r="B82" s="556">
        <f>IF(ISBLANK(Regressions!B92), " ", Regressions!B92)</f>
        <v>2016</v>
      </c>
      <c r="C82" s="555" t="str">
        <f>HLOOKUP(Introduction!$G$4,nametranslations,25,FALSE)</f>
        <v>Rural</v>
      </c>
      <c r="D82" s="558">
        <f>IF(ISBLANK(Regressions!D92), " ", Regressions!D92)</f>
        <v>2799093.5243598651</v>
      </c>
      <c r="E82" s="559" t="e">
        <f>IF(ISNUMBER(Regressions!E92),ROUND(Regressions!E92, 1), NA())</f>
        <v>#N/A</v>
      </c>
      <c r="F82" s="560" t="e">
        <f>IF(ISNUMBER(Regressions!F92),ROUND(Regressions!F92, 1), NA())</f>
        <v>#N/A</v>
      </c>
      <c r="G82" s="561" t="e">
        <f>IF(ISNUMBER(Regressions!G92),ROUND(Regressions!G92, 1), NA())</f>
        <v>#N/A</v>
      </c>
      <c r="H82" s="562" t="e">
        <f>IF(ISNUMBER(Regressions!H92),ROUND(Regressions!H92, 1), NA())</f>
        <v>#N/A</v>
      </c>
      <c r="I82" s="563" t="e">
        <f>IF(ISNUMBER(Regressions!I92),ROUND(Regressions!I92, 1), NA())</f>
        <v>#N/A</v>
      </c>
      <c r="J82" s="564" t="e">
        <f>IF(ISNUMBER(Regressions!K92),ROUND(Regressions!K92, 1), NA())</f>
        <v>#N/A</v>
      </c>
      <c r="K82" s="560" t="e">
        <f>IF(ISNUMBER(Regressions!L92),ROUND(Regressions!L92, 1), NA())</f>
        <v>#N/A</v>
      </c>
      <c r="L82" s="565" t="e">
        <f>IF(ISNUMBER(Regressions!M92),ROUND(Regressions!M92, 1), NA())</f>
        <v>#N/A</v>
      </c>
      <c r="M82" s="562" t="e">
        <f>IF(ISNUMBER(Regressions!N92),ROUND(Regressions!N92, 1), NA())</f>
        <v>#N/A</v>
      </c>
      <c r="N82" s="563" t="e">
        <f>IF(ISNUMBER(Regressions!O92),ROUND(Regressions!O92, 1), NA())</f>
        <v>#N/A</v>
      </c>
      <c r="O82" s="564">
        <f>IF(ISNUMBER(Regressions!Q92),ROUND(Regressions!Q92, 1), NA())</f>
        <v>57.6</v>
      </c>
      <c r="P82" s="560">
        <f>IF(ISNUMBER(Regressions!R92),ROUND(Regressions!R92, 1), NA())</f>
        <v>49.9</v>
      </c>
      <c r="Q82" s="566">
        <f>IF(ISNUMBER(Regressions!S92),ROUND(Regressions!S92, 1), NA())</f>
        <v>7.7</v>
      </c>
      <c r="R82" s="562">
        <f>IF(ISNUMBER(Regressions!T92),ROUND(Regressions!T92, 1), NA())</f>
        <v>42.2</v>
      </c>
      <c r="S82" s="563">
        <f>IF(ISNUMBER(Regressions!U92),ROUND(Regressions!U92, 1), NA())</f>
        <v>50.1</v>
      </c>
    </row>
    <row r="83" spans="1:19" x14ac:dyDescent="0.25">
      <c r="A83" s="555" t="str">
        <f>+Introduction!$C$7</f>
        <v>Papua New Guinea</v>
      </c>
      <c r="B83" s="556">
        <f>IF(ISBLANK(Regressions!B93), " ", Regressions!B93)</f>
        <v>2017</v>
      </c>
      <c r="C83" s="555" t="str">
        <f>HLOOKUP(Introduction!$G$4,nametranslations,25,FALSE)</f>
        <v>Rural</v>
      </c>
      <c r="D83" s="558">
        <f>IF(ISBLANK(Regressions!D93), " ", Regressions!D93)</f>
        <v>2850561.1734654806</v>
      </c>
      <c r="E83" s="559" t="e">
        <f>IF(ISNUMBER(Regressions!E93),ROUND(Regressions!E93, 1), NA())</f>
        <v>#N/A</v>
      </c>
      <c r="F83" s="560" t="e">
        <f>IF(ISNUMBER(Regressions!F93),ROUND(Regressions!F93, 1), NA())</f>
        <v>#N/A</v>
      </c>
      <c r="G83" s="561" t="e">
        <f>IF(ISNUMBER(Regressions!G93),ROUND(Regressions!G93, 1), NA())</f>
        <v>#N/A</v>
      </c>
      <c r="H83" s="562" t="e">
        <f>IF(ISNUMBER(Regressions!H93),ROUND(Regressions!H93, 1), NA())</f>
        <v>#N/A</v>
      </c>
      <c r="I83" s="563" t="e">
        <f>IF(ISNUMBER(Regressions!I93),ROUND(Regressions!I93, 1), NA())</f>
        <v>#N/A</v>
      </c>
      <c r="J83" s="564" t="e">
        <f>IF(ISNUMBER(Regressions!K93),ROUND(Regressions!K93, 1), NA())</f>
        <v>#N/A</v>
      </c>
      <c r="K83" s="560" t="e">
        <f>IF(ISNUMBER(Regressions!L93),ROUND(Regressions!L93, 1), NA())</f>
        <v>#N/A</v>
      </c>
      <c r="L83" s="565" t="e">
        <f>IF(ISNUMBER(Regressions!M93),ROUND(Regressions!M93, 1), NA())</f>
        <v>#N/A</v>
      </c>
      <c r="M83" s="562" t="e">
        <f>IF(ISNUMBER(Regressions!N93),ROUND(Regressions!N93, 1), NA())</f>
        <v>#N/A</v>
      </c>
      <c r="N83" s="563" t="e">
        <f>IF(ISNUMBER(Regressions!O93),ROUND(Regressions!O93, 1), NA())</f>
        <v>#N/A</v>
      </c>
      <c r="O83" s="564">
        <f>IF(ISNUMBER(Regressions!Q93),ROUND(Regressions!Q93, 1), NA())</f>
        <v>57.6</v>
      </c>
      <c r="P83" s="560">
        <f>IF(ISNUMBER(Regressions!R93),ROUND(Regressions!R93, 1), NA())</f>
        <v>49.9</v>
      </c>
      <c r="Q83" s="566">
        <f>IF(ISNUMBER(Regressions!S93),ROUND(Regressions!S93, 1), NA())</f>
        <v>7.7</v>
      </c>
      <c r="R83" s="562">
        <f>IF(ISNUMBER(Regressions!T93),ROUND(Regressions!T93, 1), NA())</f>
        <v>42.2</v>
      </c>
      <c r="S83" s="563">
        <f>IF(ISNUMBER(Regressions!U93),ROUND(Regressions!U93, 1), NA())</f>
        <v>50.1</v>
      </c>
    </row>
    <row r="84" spans="1:19" x14ac:dyDescent="0.25">
      <c r="A84" s="555" t="str">
        <f>+Introduction!$C$7</f>
        <v>Papua New Guinea</v>
      </c>
      <c r="B84" s="556">
        <f>IF(ISBLANK(Regressions!B94), " ", Regressions!B94)</f>
        <v>2018</v>
      </c>
      <c r="C84" s="555" t="str">
        <f>HLOOKUP(Introduction!$G$4,nametranslations,25,FALSE)</f>
        <v>Rural</v>
      </c>
      <c r="D84" s="558">
        <f>IF(ISBLANK(Regressions!D94), " ", Regressions!D94)</f>
        <v>2899922.7038764572</v>
      </c>
      <c r="E84" s="559" t="e">
        <f>IF(ISNUMBER(Regressions!E94),ROUND(Regressions!E94, 1), NA())</f>
        <v>#N/A</v>
      </c>
      <c r="F84" s="560" t="e">
        <f>IF(ISNUMBER(Regressions!F94),ROUND(Regressions!F94, 1), NA())</f>
        <v>#N/A</v>
      </c>
      <c r="G84" s="561" t="e">
        <f>IF(ISNUMBER(Regressions!G94),ROUND(Regressions!G94, 1), NA())</f>
        <v>#N/A</v>
      </c>
      <c r="H84" s="562" t="e">
        <f>IF(ISNUMBER(Regressions!H94),ROUND(Regressions!H94, 1), NA())</f>
        <v>#N/A</v>
      </c>
      <c r="I84" s="563" t="e">
        <f>IF(ISNUMBER(Regressions!I94),ROUND(Regressions!I94, 1), NA())</f>
        <v>#N/A</v>
      </c>
      <c r="J84" s="564" t="e">
        <f>IF(ISNUMBER(Regressions!K94),ROUND(Regressions!K94, 1), NA())</f>
        <v>#N/A</v>
      </c>
      <c r="K84" s="560" t="e">
        <f>IF(ISNUMBER(Regressions!L94),ROUND(Regressions!L94, 1), NA())</f>
        <v>#N/A</v>
      </c>
      <c r="L84" s="565" t="e">
        <f>IF(ISNUMBER(Regressions!M94),ROUND(Regressions!M94, 1), NA())</f>
        <v>#N/A</v>
      </c>
      <c r="M84" s="562" t="e">
        <f>IF(ISNUMBER(Regressions!N94),ROUND(Regressions!N94, 1), NA())</f>
        <v>#N/A</v>
      </c>
      <c r="N84" s="563" t="e">
        <f>IF(ISNUMBER(Regressions!O94),ROUND(Regressions!O94, 1), NA())</f>
        <v>#N/A</v>
      </c>
      <c r="O84" s="564">
        <f>IF(ISNUMBER(Regressions!Q94),ROUND(Regressions!Q94, 1), NA())</f>
        <v>57.6</v>
      </c>
      <c r="P84" s="560">
        <f>IF(ISNUMBER(Regressions!R94),ROUND(Regressions!R94, 1), NA())</f>
        <v>49.9</v>
      </c>
      <c r="Q84" s="566">
        <f>IF(ISNUMBER(Regressions!S94),ROUND(Regressions!S94, 1), NA())</f>
        <v>7.7</v>
      </c>
      <c r="R84" s="562">
        <f>IF(ISNUMBER(Regressions!T94),ROUND(Regressions!T94, 1), NA())</f>
        <v>42.2</v>
      </c>
      <c r="S84" s="563">
        <f>IF(ISNUMBER(Regressions!U94),ROUND(Regressions!U94, 1), NA())</f>
        <v>50.1</v>
      </c>
    </row>
    <row r="85" spans="1:19" x14ac:dyDescent="0.25">
      <c r="A85" s="555" t="str">
        <f>+Introduction!$C$7</f>
        <v>Papua New Guinea</v>
      </c>
      <c r="B85" s="556">
        <f>IF(ISBLANK(Regressions!B95), " ", Regressions!B95)</f>
        <v>2019</v>
      </c>
      <c r="C85" s="555" t="str">
        <f>HLOOKUP(Introduction!$G$4,nametranslations,25,FALSE)</f>
        <v>Rural</v>
      </c>
      <c r="D85" s="558">
        <f>IF(ISBLANK(Regressions!D95), " ", Regressions!D95)</f>
        <v>2946209.6048887535</v>
      </c>
      <c r="E85" s="559" t="e">
        <f>IF(ISNUMBER(Regressions!E95),ROUND(Regressions!E95, 1), NA())</f>
        <v>#N/A</v>
      </c>
      <c r="F85" s="560" t="e">
        <f>IF(ISNUMBER(Regressions!F95),ROUND(Regressions!F95, 1), NA())</f>
        <v>#N/A</v>
      </c>
      <c r="G85" s="561" t="e">
        <f>IF(ISNUMBER(Regressions!G95),ROUND(Regressions!G95, 1), NA())</f>
        <v>#N/A</v>
      </c>
      <c r="H85" s="562" t="e">
        <f>IF(ISNUMBER(Regressions!H95),ROUND(Regressions!H95, 1), NA())</f>
        <v>#N/A</v>
      </c>
      <c r="I85" s="563" t="e">
        <f>IF(ISNUMBER(Regressions!I95),ROUND(Regressions!I95, 1), NA())</f>
        <v>#N/A</v>
      </c>
      <c r="J85" s="564" t="e">
        <f>IF(ISNUMBER(Regressions!K95),ROUND(Regressions!K95, 1), NA())</f>
        <v>#N/A</v>
      </c>
      <c r="K85" s="560" t="e">
        <f>IF(ISNUMBER(Regressions!L95),ROUND(Regressions!L95, 1), NA())</f>
        <v>#N/A</v>
      </c>
      <c r="L85" s="565" t="e">
        <f>IF(ISNUMBER(Regressions!M95),ROUND(Regressions!M95, 1), NA())</f>
        <v>#N/A</v>
      </c>
      <c r="M85" s="562" t="e">
        <f>IF(ISNUMBER(Regressions!N95),ROUND(Regressions!N95, 1), NA())</f>
        <v>#N/A</v>
      </c>
      <c r="N85" s="563" t="e">
        <f>IF(ISNUMBER(Regressions!O95),ROUND(Regressions!O95, 1), NA())</f>
        <v>#N/A</v>
      </c>
      <c r="O85" s="564">
        <f>IF(ISNUMBER(Regressions!Q95),ROUND(Regressions!Q95, 1), NA())</f>
        <v>57.6</v>
      </c>
      <c r="P85" s="560">
        <f>IF(ISNUMBER(Regressions!R95),ROUND(Regressions!R95, 1), NA())</f>
        <v>49.9</v>
      </c>
      <c r="Q85" s="566">
        <f>IF(ISNUMBER(Regressions!S95),ROUND(Regressions!S95, 1), NA())</f>
        <v>7.7</v>
      </c>
      <c r="R85" s="562">
        <f>IF(ISNUMBER(Regressions!T95),ROUND(Regressions!T95, 1), NA())</f>
        <v>42.2</v>
      </c>
      <c r="S85" s="563">
        <f>IF(ISNUMBER(Regressions!U95),ROUND(Regressions!U95, 1), NA())</f>
        <v>50.1</v>
      </c>
    </row>
    <row r="86" spans="1:19" x14ac:dyDescent="0.25">
      <c r="A86" s="555" t="str">
        <f>+Introduction!$C$7</f>
        <v>Papua New Guinea</v>
      </c>
      <c r="B86" s="556">
        <f>IF(ISBLANK(Regressions!B96), " ", Regressions!B96)</f>
        <v>2020</v>
      </c>
      <c r="C86" s="555" t="str">
        <f>HLOOKUP(Introduction!$G$4,nametranslations,25,FALSE)</f>
        <v>Rural</v>
      </c>
      <c r="D86" s="558">
        <f>IF(ISBLANK(Regressions!D96), " ", Regressions!D96)</f>
        <v>2990409.4481350039</v>
      </c>
      <c r="E86" s="559" t="e">
        <f>IF(ISNUMBER(Regressions!E96),ROUND(Regressions!E96, 1), NA())</f>
        <v>#N/A</v>
      </c>
      <c r="F86" s="560" t="e">
        <f>IF(ISNUMBER(Regressions!F96),ROUND(Regressions!F96, 1), NA())</f>
        <v>#N/A</v>
      </c>
      <c r="G86" s="561" t="e">
        <f>IF(ISNUMBER(Regressions!G96),ROUND(Regressions!G96, 1), NA())</f>
        <v>#N/A</v>
      </c>
      <c r="H86" s="562" t="e">
        <f>IF(ISNUMBER(Regressions!H96),ROUND(Regressions!H96, 1), NA())</f>
        <v>#N/A</v>
      </c>
      <c r="I86" s="563" t="e">
        <f>IF(ISNUMBER(Regressions!I96),ROUND(Regressions!I96, 1), NA())</f>
        <v>#N/A</v>
      </c>
      <c r="J86" s="564" t="e">
        <f>IF(ISNUMBER(Regressions!K96),ROUND(Regressions!K96, 1), NA())</f>
        <v>#N/A</v>
      </c>
      <c r="K86" s="560" t="e">
        <f>IF(ISNUMBER(Regressions!L96),ROUND(Regressions!L96, 1), NA())</f>
        <v>#N/A</v>
      </c>
      <c r="L86" s="565" t="e">
        <f>IF(ISNUMBER(Regressions!M96),ROUND(Regressions!M96, 1), NA())</f>
        <v>#N/A</v>
      </c>
      <c r="M86" s="562" t="e">
        <f>IF(ISNUMBER(Regressions!N96),ROUND(Regressions!N96, 1), NA())</f>
        <v>#N/A</v>
      </c>
      <c r="N86" s="563" t="e">
        <f>IF(ISNUMBER(Regressions!O96),ROUND(Regressions!O96, 1), NA())</f>
        <v>#N/A</v>
      </c>
      <c r="O86" s="564">
        <f>IF(ISNUMBER(Regressions!Q96),ROUND(Regressions!Q96, 1), NA())</f>
        <v>57.6</v>
      </c>
      <c r="P86" s="560">
        <f>IF(ISNUMBER(Regressions!R96),ROUND(Regressions!R96, 1), NA())</f>
        <v>49.9</v>
      </c>
      <c r="Q86" s="566">
        <f>IF(ISNUMBER(Regressions!S96),ROUND(Regressions!S96, 1), NA())</f>
        <v>7.7</v>
      </c>
      <c r="R86" s="562">
        <f>IF(ISNUMBER(Regressions!T96),ROUND(Regressions!T96, 1), NA())</f>
        <v>42.2</v>
      </c>
      <c r="S86" s="563">
        <f>IF(ISNUMBER(Regressions!U96),ROUND(Regressions!U96, 1), NA())</f>
        <v>50.1</v>
      </c>
    </row>
    <row r="87" spans="1:19" x14ac:dyDescent="0.25">
      <c r="A87" s="555" t="str">
        <f>+Introduction!$C$7</f>
        <v>Papua New Guinea</v>
      </c>
      <c r="B87" s="556">
        <f>IF(ISBLANK(Regressions!B97), " ", Regressions!B97)</f>
        <v>2021</v>
      </c>
      <c r="C87" s="555" t="str">
        <f>HLOOKUP(Introduction!$G$4,nametranslations,25,FALSE)</f>
        <v>Rural</v>
      </c>
      <c r="D87" s="558">
        <f>IF(ISBLANK(Regressions!D97), " ", Regressions!D97)</f>
        <v>3026771.6702863597</v>
      </c>
      <c r="E87" s="564" t="e">
        <f>IF(ISNUMBER(Regressions!E97),ROUND(Regressions!E97, 1), NA())</f>
        <v>#N/A</v>
      </c>
      <c r="F87" s="567" t="e">
        <f>IF(ISNUMBER(Regressions!F97),ROUND(Regressions!F97, 1), NA())</f>
        <v>#N/A</v>
      </c>
      <c r="G87" s="568" t="e">
        <f>IF(ISNUMBER(Regressions!G97),ROUND(Regressions!G97, 1), NA())</f>
        <v>#N/A</v>
      </c>
      <c r="H87" s="562" t="e">
        <f>IF(ISNUMBER(Regressions!H97),ROUND(Regressions!H97, 1), NA())</f>
        <v>#N/A</v>
      </c>
      <c r="I87" s="563" t="e">
        <f>IF(ISNUMBER(Regressions!I97),ROUND(Regressions!I97, 1), NA())</f>
        <v>#N/A</v>
      </c>
      <c r="J87" s="564" t="e">
        <f>IF(ISNUMBER(Regressions!K97),ROUND(Regressions!K97, 1), NA())</f>
        <v>#N/A</v>
      </c>
      <c r="K87" s="567" t="e">
        <f>IF(ISNUMBER(Regressions!L97),ROUND(Regressions!L97, 1), NA())</f>
        <v>#N/A</v>
      </c>
      <c r="L87" s="569" t="e">
        <f>IF(ISNUMBER(Regressions!M97),ROUND(Regressions!M97, 1), NA())</f>
        <v>#N/A</v>
      </c>
      <c r="M87" s="562" t="e">
        <f>IF(ISNUMBER(Regressions!N97),ROUND(Regressions!N97, 1), NA())</f>
        <v>#N/A</v>
      </c>
      <c r="N87" s="563" t="e">
        <f>IF(ISNUMBER(Regressions!O97),ROUND(Regressions!O97, 1), NA())</f>
        <v>#N/A</v>
      </c>
      <c r="O87" s="564" t="e">
        <f>IF(ISNUMBER(Regressions!Q97),ROUND(Regressions!Q97, 1), NA())</f>
        <v>#N/A</v>
      </c>
      <c r="P87" s="567" t="e">
        <f>IF(ISNUMBER(Regressions!R97),ROUND(Regressions!R97, 1), NA())</f>
        <v>#N/A</v>
      </c>
      <c r="Q87" s="570" t="e">
        <f>IF(ISNUMBER(Regressions!S97),ROUND(Regressions!S97, 1), NA())</f>
        <v>#N/A</v>
      </c>
      <c r="R87" s="562" t="e">
        <f>IF(ISNUMBER(Regressions!T97),ROUND(Regressions!T97, 1), NA())</f>
        <v>#N/A</v>
      </c>
      <c r="S87" s="563" t="e">
        <f>IF(ISNUMBER(Regressions!U97),ROUND(Regressions!U97, 1), NA())</f>
        <v>#N/A</v>
      </c>
    </row>
    <row r="88" spans="1:19" x14ac:dyDescent="0.25">
      <c r="A88" s="555" t="str">
        <f>+Introduction!$C$7</f>
        <v>Papua New Guinea</v>
      </c>
      <c r="B88" s="556">
        <f>IF(ISBLANK(Regressions!B98), " ", Regressions!B98)</f>
        <v>2022</v>
      </c>
      <c r="C88" s="555" t="str">
        <f>HLOOKUP(Introduction!$G$4,nametranslations,25,FALSE)</f>
        <v>Rural</v>
      </c>
      <c r="D88" s="558">
        <f>IF(ISBLANK(Regressions!D98), " ", Regressions!D98)</f>
        <v>3061654.0715786265</v>
      </c>
      <c r="E88" s="559" t="e">
        <f>IF(ISNUMBER(Regressions!E98),ROUND(Regressions!E98, 1), NA())</f>
        <v>#N/A</v>
      </c>
      <c r="F88" s="560" t="e">
        <f>IF(ISNUMBER(Regressions!F98),ROUND(Regressions!F98, 1), NA())</f>
        <v>#N/A</v>
      </c>
      <c r="G88" s="561" t="e">
        <f>IF(ISNUMBER(Regressions!G98),ROUND(Regressions!G98, 1), NA())</f>
        <v>#N/A</v>
      </c>
      <c r="H88" s="562" t="e">
        <f>IF(ISNUMBER(Regressions!H98),ROUND(Regressions!H98, 1), NA())</f>
        <v>#N/A</v>
      </c>
      <c r="I88" s="563" t="e">
        <f>IF(ISNUMBER(Regressions!I98),ROUND(Regressions!I98, 1), NA())</f>
        <v>#N/A</v>
      </c>
      <c r="J88" s="564" t="e">
        <f>IF(ISNUMBER(Regressions!K98),ROUND(Regressions!K98, 1), NA())</f>
        <v>#N/A</v>
      </c>
      <c r="K88" s="560" t="e">
        <f>IF(ISNUMBER(Regressions!L98),ROUND(Regressions!L98, 1), NA())</f>
        <v>#N/A</v>
      </c>
      <c r="L88" s="565" t="e">
        <f>IF(ISNUMBER(Regressions!M98),ROUND(Regressions!M98, 1), NA())</f>
        <v>#N/A</v>
      </c>
      <c r="M88" s="562" t="e">
        <f>IF(ISNUMBER(Regressions!N98),ROUND(Regressions!N98, 1), NA())</f>
        <v>#N/A</v>
      </c>
      <c r="N88" s="563" t="e">
        <f>IF(ISNUMBER(Regressions!O98),ROUND(Regressions!O98, 1), NA())</f>
        <v>#N/A</v>
      </c>
      <c r="O88" s="564" t="e">
        <f>IF(ISNUMBER(Regressions!Q98),ROUND(Regressions!Q98, 1), NA())</f>
        <v>#N/A</v>
      </c>
      <c r="P88" s="560" t="e">
        <f>IF(ISNUMBER(Regressions!R98),ROUND(Regressions!R98, 1), NA())</f>
        <v>#N/A</v>
      </c>
      <c r="Q88" s="566" t="e">
        <f>IF(ISNUMBER(Regressions!S98),ROUND(Regressions!S98, 1), NA())</f>
        <v>#N/A</v>
      </c>
      <c r="R88" s="562" t="e">
        <f>IF(ISNUMBER(Regressions!T98),ROUND(Regressions!T98, 1), NA())</f>
        <v>#N/A</v>
      </c>
      <c r="S88" s="563" t="e">
        <f>IF(ISNUMBER(Regressions!U98),ROUND(Regressions!U98, 1), NA())</f>
        <v>#N/A</v>
      </c>
    </row>
    <row r="89" spans="1:19" x14ac:dyDescent="0.25">
      <c r="A89" s="555" t="str">
        <f>+Introduction!$C$7</f>
        <v>Papua New Guinea</v>
      </c>
      <c r="B89" s="556">
        <f>IF(ISBLANK(Regressions!B99), " ", Regressions!B99)</f>
        <v>2023</v>
      </c>
      <c r="C89" s="555" t="str">
        <f>HLOOKUP(Introduction!$G$4,nametranslations,25,FALSE)</f>
        <v>Rural</v>
      </c>
      <c r="D89" s="558">
        <f>IF(ISBLANK(Regressions!D99), " ", Regressions!D99)</f>
        <v>3090198.8541627503</v>
      </c>
      <c r="E89" s="559" t="e">
        <f>IF(ISNUMBER(Regressions!E99),ROUND(Regressions!E99, 1), NA())</f>
        <v>#N/A</v>
      </c>
      <c r="F89" s="560" t="e">
        <f>IF(ISNUMBER(Regressions!F99),ROUND(Regressions!F99, 1), NA())</f>
        <v>#N/A</v>
      </c>
      <c r="G89" s="561" t="e">
        <f>IF(ISNUMBER(Regressions!G99),ROUND(Regressions!G99, 1), NA())</f>
        <v>#N/A</v>
      </c>
      <c r="H89" s="562" t="e">
        <f>IF(ISNUMBER(Regressions!H99),ROUND(Regressions!H99, 1), NA())</f>
        <v>#N/A</v>
      </c>
      <c r="I89" s="563" t="e">
        <f>IF(ISNUMBER(Regressions!I99),ROUND(Regressions!I99, 1), NA())</f>
        <v>#N/A</v>
      </c>
      <c r="J89" s="564" t="e">
        <f>IF(ISNUMBER(Regressions!K99),ROUND(Regressions!K99, 1), NA())</f>
        <v>#N/A</v>
      </c>
      <c r="K89" s="560" t="e">
        <f>IF(ISNUMBER(Regressions!L99),ROUND(Regressions!L99, 1), NA())</f>
        <v>#N/A</v>
      </c>
      <c r="L89" s="565" t="e">
        <f>IF(ISNUMBER(Regressions!M99),ROUND(Regressions!M99, 1), NA())</f>
        <v>#N/A</v>
      </c>
      <c r="M89" s="562" t="e">
        <f>IF(ISNUMBER(Regressions!N99),ROUND(Regressions!N99, 1), NA())</f>
        <v>#N/A</v>
      </c>
      <c r="N89" s="563" t="e">
        <f>IF(ISNUMBER(Regressions!O99),ROUND(Regressions!O99, 1), NA())</f>
        <v>#N/A</v>
      </c>
      <c r="O89" s="564" t="e">
        <f>IF(ISNUMBER(Regressions!Q99),ROUND(Regressions!Q99, 1), NA())</f>
        <v>#N/A</v>
      </c>
      <c r="P89" s="560" t="e">
        <f>IF(ISNUMBER(Regressions!R99),ROUND(Regressions!R99, 1), NA())</f>
        <v>#N/A</v>
      </c>
      <c r="Q89" s="566" t="e">
        <f>IF(ISNUMBER(Regressions!S99),ROUND(Regressions!S99, 1), NA())</f>
        <v>#N/A</v>
      </c>
      <c r="R89" s="562" t="e">
        <f>IF(ISNUMBER(Regressions!T99),ROUND(Regressions!T99, 1), NA())</f>
        <v>#N/A</v>
      </c>
      <c r="S89" s="563" t="e">
        <f>IF(ISNUMBER(Regressions!U99),ROUND(Regressions!U99, 1), NA())</f>
        <v>#N/A</v>
      </c>
    </row>
    <row r="90" spans="1:19" x14ac:dyDescent="0.25">
      <c r="A90" s="555" t="str">
        <f>+Introduction!$C$7</f>
        <v>Papua New Guinea</v>
      </c>
      <c r="B90" s="556">
        <f>IF(ISBLANK(Regressions!B100), " ", Regressions!B100)</f>
        <v>2024</v>
      </c>
      <c r="C90" s="555" t="str">
        <f>HLOOKUP(Introduction!$G$4,nametranslations,25,FALSE)</f>
        <v>Rural</v>
      </c>
      <c r="D90" s="558">
        <f>IF(ISBLANK(Regressions!D100), " ", Regressions!D100)</f>
        <v>3118142.5643860819</v>
      </c>
      <c r="E90" s="559" t="e">
        <f>IF(ISNUMBER(Regressions!E100),ROUND(Regressions!E100, 1), NA())</f>
        <v>#N/A</v>
      </c>
      <c r="F90" s="560" t="e">
        <f>IF(ISNUMBER(Regressions!F100),ROUND(Regressions!F100, 1), NA())</f>
        <v>#N/A</v>
      </c>
      <c r="G90" s="561" t="e">
        <f>IF(ISNUMBER(Regressions!G100),ROUND(Regressions!G100, 1), NA())</f>
        <v>#N/A</v>
      </c>
      <c r="H90" s="562" t="e">
        <f>IF(ISNUMBER(Regressions!H100),ROUND(Regressions!H100, 1), NA())</f>
        <v>#N/A</v>
      </c>
      <c r="I90" s="563" t="e">
        <f>IF(ISNUMBER(Regressions!I100),ROUND(Regressions!I100, 1), NA())</f>
        <v>#N/A</v>
      </c>
      <c r="J90" s="564" t="e">
        <f>IF(ISNUMBER(Regressions!K100),ROUND(Regressions!K100, 1), NA())</f>
        <v>#N/A</v>
      </c>
      <c r="K90" s="560" t="e">
        <f>IF(ISNUMBER(Regressions!L100),ROUND(Regressions!L100, 1), NA())</f>
        <v>#N/A</v>
      </c>
      <c r="L90" s="565" t="e">
        <f>IF(ISNUMBER(Regressions!M100),ROUND(Regressions!M100, 1), NA())</f>
        <v>#N/A</v>
      </c>
      <c r="M90" s="562" t="e">
        <f>IF(ISNUMBER(Regressions!N100),ROUND(Regressions!N100, 1), NA())</f>
        <v>#N/A</v>
      </c>
      <c r="N90" s="563" t="e">
        <f>IF(ISNUMBER(Regressions!O100),ROUND(Regressions!O100, 1), NA())</f>
        <v>#N/A</v>
      </c>
      <c r="O90" s="564" t="e">
        <f>IF(ISNUMBER(Regressions!Q100),ROUND(Regressions!Q100, 1), NA())</f>
        <v>#N/A</v>
      </c>
      <c r="P90" s="560" t="e">
        <f>IF(ISNUMBER(Regressions!R100),ROUND(Regressions!R100, 1), NA())</f>
        <v>#N/A</v>
      </c>
      <c r="Q90" s="566" t="e">
        <f>IF(ISNUMBER(Regressions!S100),ROUND(Regressions!S100, 1), NA())</f>
        <v>#N/A</v>
      </c>
      <c r="R90" s="562" t="e">
        <f>IF(ISNUMBER(Regressions!T100),ROUND(Regressions!T100, 1), NA())</f>
        <v>#N/A</v>
      </c>
      <c r="S90" s="563" t="e">
        <f>IF(ISNUMBER(Regressions!U100),ROUND(Regressions!U100, 1), NA())</f>
        <v>#N/A</v>
      </c>
    </row>
    <row r="91" spans="1:19" x14ac:dyDescent="0.25">
      <c r="A91" s="571" t="str">
        <f>+Introduction!$C$7</f>
        <v>Papua New Guinea</v>
      </c>
      <c r="B91" s="572">
        <f>IF(ISBLANK(Regressions!B101), " ", Regressions!B101)</f>
        <v>2025</v>
      </c>
      <c r="C91" s="571" t="str">
        <f>HLOOKUP(Introduction!$G$4,nametranslations,25,FALSE)</f>
        <v>Rural</v>
      </c>
      <c r="D91" s="573">
        <f>IF(ISBLANK(Regressions!D101), " ", Regressions!D101)</f>
        <v>3355599.0986979674</v>
      </c>
      <c r="E91" s="574" t="e">
        <f>IF(ISNUMBER(Regressions!E101),ROUND(Regressions!E101, 1), NA())</f>
        <v>#N/A</v>
      </c>
      <c r="F91" s="575" t="e">
        <f>IF(ISNUMBER(Regressions!F101),ROUND(Regressions!F101, 1), NA())</f>
        <v>#N/A</v>
      </c>
      <c r="G91" s="576" t="e">
        <f>IF(ISNUMBER(Regressions!G101),ROUND(Regressions!G101, 1), NA())</f>
        <v>#N/A</v>
      </c>
      <c r="H91" s="577" t="e">
        <f>IF(ISNUMBER(Regressions!H101),ROUND(Regressions!H101, 1), NA())</f>
        <v>#N/A</v>
      </c>
      <c r="I91" s="578" t="e">
        <f>IF(ISNUMBER(Regressions!I101),ROUND(Regressions!I101, 1), NA())</f>
        <v>#N/A</v>
      </c>
      <c r="J91" s="579" t="e">
        <f>IF(ISNUMBER(Regressions!K101),ROUND(Regressions!K101, 1), NA())</f>
        <v>#N/A</v>
      </c>
      <c r="K91" s="575" t="e">
        <f>IF(ISNUMBER(Regressions!L101),ROUND(Regressions!L101, 1), NA())</f>
        <v>#N/A</v>
      </c>
      <c r="L91" s="580" t="e">
        <f>IF(ISNUMBER(Regressions!M101),ROUND(Regressions!M101, 1), NA())</f>
        <v>#N/A</v>
      </c>
      <c r="M91" s="577" t="e">
        <f>IF(ISNUMBER(Regressions!N101),ROUND(Regressions!N101, 1), NA())</f>
        <v>#N/A</v>
      </c>
      <c r="N91" s="578" t="e">
        <f>IF(ISNUMBER(Regressions!O101),ROUND(Regressions!O101, 1), NA())</f>
        <v>#N/A</v>
      </c>
      <c r="O91" s="579" t="e">
        <f>IF(ISNUMBER(Regressions!Q101),ROUND(Regressions!Q101, 1), NA())</f>
        <v>#N/A</v>
      </c>
      <c r="P91" s="575" t="e">
        <f>IF(ISNUMBER(Regressions!R101),ROUND(Regressions!R101, 1), NA())</f>
        <v>#N/A</v>
      </c>
      <c r="Q91" s="581" t="e">
        <f>IF(ISNUMBER(Regressions!S101),ROUND(Regressions!S101, 1), NA())</f>
        <v>#N/A</v>
      </c>
      <c r="R91" s="577" t="e">
        <f>IF(ISNUMBER(Regressions!T101),ROUND(Regressions!T101, 1), NA())</f>
        <v>#N/A</v>
      </c>
      <c r="S91" s="578" t="e">
        <f>IF(ISNUMBER(Regressions!U101),ROUND(Regressions!U101, 1), NA())</f>
        <v>#N/A</v>
      </c>
    </row>
    <row r="92" spans="1:19" hidden="1" x14ac:dyDescent="0.25">
      <c r="A92" s="555" t="str">
        <f>+Introduction!$C$7</f>
        <v>Papua New Guinea</v>
      </c>
      <c r="B92" s="556">
        <f>IF(ISBLANK(Regressions!B102), " ", Regressions!B102)</f>
        <v>2026</v>
      </c>
      <c r="C92" s="555" t="str">
        <f>HLOOKUP(Introduction!$G$4,nametranslations,25,FALSE)</f>
        <v>Rural</v>
      </c>
      <c r="D92" s="558" t="str">
        <f>IF(ISBLANK(Regressions!D102), " ", Regressions!D102)</f>
        <v xml:space="preserve"> </v>
      </c>
      <c r="E92" s="559" t="e">
        <f>IF(ISNUMBER(Regressions!E102),ROUND(Regressions!E102, 1), NA())</f>
        <v>#N/A</v>
      </c>
      <c r="F92" s="560" t="e">
        <f>IF(ISNUMBER(Regressions!F102),ROUND(Regressions!F102, 1), NA())</f>
        <v>#N/A</v>
      </c>
      <c r="G92" s="561" t="e">
        <f>IF(ISNUMBER(Regressions!G102),ROUND(Regressions!G102, 1), NA())</f>
        <v>#N/A</v>
      </c>
      <c r="H92" s="562" t="e">
        <f>IF(ISNUMBER(Regressions!H102),ROUND(Regressions!H102, 1), NA())</f>
        <v>#N/A</v>
      </c>
      <c r="I92" s="563" t="e">
        <f>IF(ISNUMBER(Regressions!I102),ROUND(Regressions!I102, 1), NA())</f>
        <v>#N/A</v>
      </c>
      <c r="J92" s="564" t="e">
        <f>IF(ISNUMBER(Regressions!K102),ROUND(Regressions!K102, 1), NA())</f>
        <v>#N/A</v>
      </c>
      <c r="K92" s="560" t="e">
        <f>IF(ISNUMBER(Regressions!L102),ROUND(Regressions!L102, 1), NA())</f>
        <v>#N/A</v>
      </c>
      <c r="L92" s="565" t="e">
        <f>IF(ISNUMBER(Regressions!M102),ROUND(Regressions!M102, 1), NA())</f>
        <v>#N/A</v>
      </c>
      <c r="M92" s="562" t="e">
        <f>IF(ISNUMBER(Regressions!N102),ROUND(Regressions!N102, 1), NA())</f>
        <v>#N/A</v>
      </c>
      <c r="N92" s="563" t="e">
        <f>IF(ISNUMBER(Regressions!O102),ROUND(Regressions!O102, 1), NA())</f>
        <v>#N/A</v>
      </c>
      <c r="O92" s="564" t="e">
        <f>IF(ISNUMBER(Regressions!Q102),ROUND(Regressions!Q102, 1), NA())</f>
        <v>#N/A</v>
      </c>
      <c r="P92" s="560" t="e">
        <f>IF(ISNUMBER(Regressions!R102),ROUND(Regressions!R102, 1), NA())</f>
        <v>#N/A</v>
      </c>
      <c r="Q92" s="566" t="e">
        <f>IF(ISNUMBER(Regressions!S102),ROUND(Regressions!S102, 1), NA())</f>
        <v>#N/A</v>
      </c>
      <c r="R92" s="562" t="e">
        <f>IF(ISNUMBER(Regressions!T102),ROUND(Regressions!T102, 1), NA())</f>
        <v>#N/A</v>
      </c>
      <c r="S92" s="563" t="e">
        <f>IF(ISNUMBER(Regressions!U102),ROUND(Regressions!U102, 1), NA())</f>
        <v>#N/A</v>
      </c>
    </row>
    <row r="93" spans="1:19" hidden="1" x14ac:dyDescent="0.25">
      <c r="A93" s="555" t="str">
        <f>+Introduction!$C$7</f>
        <v>Papua New Guinea</v>
      </c>
      <c r="B93" s="556">
        <f>IF(ISBLANK(Regressions!B103), " ", Regressions!B103)</f>
        <v>2027</v>
      </c>
      <c r="C93" s="555" t="str">
        <f>HLOOKUP(Introduction!$G$4,nametranslations,25,FALSE)</f>
        <v>Rural</v>
      </c>
      <c r="D93" s="558" t="str">
        <f>IF(ISBLANK(Regressions!D103), " ", Regressions!D103)</f>
        <v xml:space="preserve"> </v>
      </c>
      <c r="E93" s="559" t="e">
        <f>IF(ISNUMBER(Regressions!E103),ROUND(Regressions!E103, 1), NA())</f>
        <v>#N/A</v>
      </c>
      <c r="F93" s="560" t="e">
        <f>IF(ISNUMBER(Regressions!F103),ROUND(Regressions!F103, 1), NA())</f>
        <v>#N/A</v>
      </c>
      <c r="G93" s="561" t="e">
        <f>IF(ISNUMBER(Regressions!G103),ROUND(Regressions!G103, 1), NA())</f>
        <v>#N/A</v>
      </c>
      <c r="H93" s="562" t="e">
        <f>IF(ISNUMBER(Regressions!H103),ROUND(Regressions!H103, 1), NA())</f>
        <v>#N/A</v>
      </c>
      <c r="I93" s="563" t="e">
        <f>IF(ISNUMBER(Regressions!I103),ROUND(Regressions!I103, 1), NA())</f>
        <v>#N/A</v>
      </c>
      <c r="J93" s="564" t="e">
        <f>IF(ISNUMBER(Regressions!K103),ROUND(Regressions!K103, 1), NA())</f>
        <v>#N/A</v>
      </c>
      <c r="K93" s="560" t="e">
        <f>IF(ISNUMBER(Regressions!L103),ROUND(Regressions!L103, 1), NA())</f>
        <v>#N/A</v>
      </c>
      <c r="L93" s="565" t="e">
        <f>IF(ISNUMBER(Regressions!M103),ROUND(Regressions!M103, 1), NA())</f>
        <v>#N/A</v>
      </c>
      <c r="M93" s="562" t="e">
        <f>IF(ISNUMBER(Regressions!N103),ROUND(Regressions!N103, 1), NA())</f>
        <v>#N/A</v>
      </c>
      <c r="N93" s="563" t="e">
        <f>IF(ISNUMBER(Regressions!O103),ROUND(Regressions!O103, 1), NA())</f>
        <v>#N/A</v>
      </c>
      <c r="O93" s="564" t="e">
        <f>IF(ISNUMBER(Regressions!Q103),ROUND(Regressions!Q103, 1), NA())</f>
        <v>#N/A</v>
      </c>
      <c r="P93" s="560" t="e">
        <f>IF(ISNUMBER(Regressions!R103),ROUND(Regressions!R103, 1), NA())</f>
        <v>#N/A</v>
      </c>
      <c r="Q93" s="566" t="e">
        <f>IF(ISNUMBER(Regressions!S103),ROUND(Regressions!S103, 1), NA())</f>
        <v>#N/A</v>
      </c>
      <c r="R93" s="562" t="e">
        <f>IF(ISNUMBER(Regressions!T103),ROUND(Regressions!T103, 1), NA())</f>
        <v>#N/A</v>
      </c>
      <c r="S93" s="563" t="e">
        <f>IF(ISNUMBER(Regressions!U103),ROUND(Regressions!U103, 1), NA())</f>
        <v>#N/A</v>
      </c>
    </row>
    <row r="94" spans="1:19" hidden="1" x14ac:dyDescent="0.25">
      <c r="A94" s="555" t="str">
        <f>+Introduction!$C$7</f>
        <v>Papua New Guinea</v>
      </c>
      <c r="B94" s="556">
        <f>IF(ISBLANK(Regressions!B104), " ", Regressions!B104)</f>
        <v>2028</v>
      </c>
      <c r="C94" s="555" t="str">
        <f>HLOOKUP(Introduction!$G$4,nametranslations,25,FALSE)</f>
        <v>Rural</v>
      </c>
      <c r="D94" s="558" t="str">
        <f>IF(ISBLANK(Regressions!D104), " ", Regressions!D104)</f>
        <v xml:space="preserve"> </v>
      </c>
      <c r="E94" s="559" t="e">
        <f>IF(ISNUMBER(Regressions!E104),ROUND(Regressions!E104, 1), NA())</f>
        <v>#N/A</v>
      </c>
      <c r="F94" s="560" t="e">
        <f>IF(ISNUMBER(Regressions!F104),ROUND(Regressions!F104, 1), NA())</f>
        <v>#N/A</v>
      </c>
      <c r="G94" s="561" t="e">
        <f>IF(ISNUMBER(Regressions!G104),ROUND(Regressions!G104, 1), NA())</f>
        <v>#N/A</v>
      </c>
      <c r="H94" s="562" t="e">
        <f>IF(ISNUMBER(Regressions!H104),ROUND(Regressions!H104, 1), NA())</f>
        <v>#N/A</v>
      </c>
      <c r="I94" s="563" t="e">
        <f>IF(ISNUMBER(Regressions!I104),ROUND(Regressions!I104, 1), NA())</f>
        <v>#N/A</v>
      </c>
      <c r="J94" s="564" t="e">
        <f>IF(ISNUMBER(Regressions!K104),ROUND(Regressions!K104, 1), NA())</f>
        <v>#N/A</v>
      </c>
      <c r="K94" s="560" t="e">
        <f>IF(ISNUMBER(Regressions!L104),ROUND(Regressions!L104, 1), NA())</f>
        <v>#N/A</v>
      </c>
      <c r="L94" s="565" t="e">
        <f>IF(ISNUMBER(Regressions!M104),ROUND(Regressions!M104, 1), NA())</f>
        <v>#N/A</v>
      </c>
      <c r="M94" s="562" t="e">
        <f>IF(ISNUMBER(Regressions!N104),ROUND(Regressions!N104, 1), NA())</f>
        <v>#N/A</v>
      </c>
      <c r="N94" s="563" t="e">
        <f>IF(ISNUMBER(Regressions!O104),ROUND(Regressions!O104, 1), NA())</f>
        <v>#N/A</v>
      </c>
      <c r="O94" s="564" t="e">
        <f>IF(ISNUMBER(Regressions!Q104),ROUND(Regressions!Q104, 1), NA())</f>
        <v>#N/A</v>
      </c>
      <c r="P94" s="560" t="e">
        <f>IF(ISNUMBER(Regressions!R104),ROUND(Regressions!R104, 1), NA())</f>
        <v>#N/A</v>
      </c>
      <c r="Q94" s="566" t="e">
        <f>IF(ISNUMBER(Regressions!S104),ROUND(Regressions!S104, 1), NA())</f>
        <v>#N/A</v>
      </c>
      <c r="R94" s="562" t="e">
        <f>IF(ISNUMBER(Regressions!T104),ROUND(Regressions!T104, 1), NA())</f>
        <v>#N/A</v>
      </c>
      <c r="S94" s="563" t="e">
        <f>IF(ISNUMBER(Regressions!U104),ROUND(Regressions!U104, 1), NA())</f>
        <v>#N/A</v>
      </c>
    </row>
    <row r="95" spans="1:19" hidden="1" x14ac:dyDescent="0.25">
      <c r="A95" s="555" t="str">
        <f>+Introduction!$C$7</f>
        <v>Papua New Guinea</v>
      </c>
      <c r="B95" s="556">
        <f>IF(ISBLANK(Regressions!B105), " ", Regressions!B105)</f>
        <v>2029</v>
      </c>
      <c r="C95" s="555" t="str">
        <f>HLOOKUP(Introduction!$G$4,nametranslations,25,FALSE)</f>
        <v>Rural</v>
      </c>
      <c r="D95" s="558" t="str">
        <f>IF(ISBLANK(Regressions!D105), " ", Regressions!D105)</f>
        <v xml:space="preserve"> </v>
      </c>
      <c r="E95" s="559" t="e">
        <f>IF(ISNUMBER(Regressions!E105),ROUND(Regressions!E105, 1), NA())</f>
        <v>#N/A</v>
      </c>
      <c r="F95" s="560" t="e">
        <f>IF(ISNUMBER(Regressions!F105),ROUND(Regressions!F105, 1), NA())</f>
        <v>#N/A</v>
      </c>
      <c r="G95" s="561" t="e">
        <f>IF(ISNUMBER(Regressions!G105),ROUND(Regressions!G105, 1), NA())</f>
        <v>#N/A</v>
      </c>
      <c r="H95" s="562" t="e">
        <f>IF(ISNUMBER(Regressions!H105),ROUND(Regressions!H105, 1), NA())</f>
        <v>#N/A</v>
      </c>
      <c r="I95" s="563" t="e">
        <f>IF(ISNUMBER(Regressions!I105),ROUND(Regressions!I105, 1), NA())</f>
        <v>#N/A</v>
      </c>
      <c r="J95" s="564" t="e">
        <f>IF(ISNUMBER(Regressions!K105),ROUND(Regressions!K105, 1), NA())</f>
        <v>#N/A</v>
      </c>
      <c r="K95" s="560" t="e">
        <f>IF(ISNUMBER(Regressions!L105),ROUND(Regressions!L105, 1), NA())</f>
        <v>#N/A</v>
      </c>
      <c r="L95" s="565" t="e">
        <f>IF(ISNUMBER(Regressions!M105),ROUND(Regressions!M105, 1), NA())</f>
        <v>#N/A</v>
      </c>
      <c r="M95" s="562" t="e">
        <f>IF(ISNUMBER(Regressions!N105),ROUND(Regressions!N105, 1), NA())</f>
        <v>#N/A</v>
      </c>
      <c r="N95" s="563" t="e">
        <f>IF(ISNUMBER(Regressions!O105),ROUND(Regressions!O105, 1), NA())</f>
        <v>#N/A</v>
      </c>
      <c r="O95" s="564" t="e">
        <f>IF(ISNUMBER(Regressions!Q105),ROUND(Regressions!Q105, 1), NA())</f>
        <v>#N/A</v>
      </c>
      <c r="P95" s="560" t="e">
        <f>IF(ISNUMBER(Regressions!R105),ROUND(Regressions!R105, 1), NA())</f>
        <v>#N/A</v>
      </c>
      <c r="Q95" s="566" t="e">
        <f>IF(ISNUMBER(Regressions!S105),ROUND(Regressions!S105, 1), NA())</f>
        <v>#N/A</v>
      </c>
      <c r="R95" s="562" t="e">
        <f>IF(ISNUMBER(Regressions!T105),ROUND(Regressions!T105, 1), NA())</f>
        <v>#N/A</v>
      </c>
      <c r="S95" s="563" t="e">
        <f>IF(ISNUMBER(Regressions!U105),ROUND(Regressions!U105, 1), NA())</f>
        <v>#N/A</v>
      </c>
    </row>
    <row r="96" spans="1:19" hidden="1" x14ac:dyDescent="0.25">
      <c r="A96" s="555" t="str">
        <f>+Introduction!$C$7</f>
        <v>Papua New Guinea</v>
      </c>
      <c r="B96" s="556">
        <f>IF(ISBLANK(Regressions!B106), " ", Regressions!B106)</f>
        <v>2030</v>
      </c>
      <c r="C96" s="555" t="str">
        <f>HLOOKUP(Introduction!$G$4,nametranslations,25,FALSE)</f>
        <v>Rural</v>
      </c>
      <c r="D96" s="558" t="str">
        <f>IF(ISBLANK(Regressions!D106), " ", Regressions!D106)</f>
        <v xml:space="preserve"> </v>
      </c>
      <c r="E96" s="559" t="e">
        <f>IF(ISNUMBER(Regressions!E106),ROUND(Regressions!E106, 1), NA())</f>
        <v>#N/A</v>
      </c>
      <c r="F96" s="560" t="e">
        <f>IF(ISNUMBER(Regressions!F106),ROUND(Regressions!F106, 1), NA())</f>
        <v>#N/A</v>
      </c>
      <c r="G96" s="561" t="e">
        <f>IF(ISNUMBER(Regressions!G106),ROUND(Regressions!G106, 1), NA())</f>
        <v>#N/A</v>
      </c>
      <c r="H96" s="562" t="e">
        <f>IF(ISNUMBER(Regressions!H106),ROUND(Regressions!H106, 1), NA())</f>
        <v>#N/A</v>
      </c>
      <c r="I96" s="563" t="e">
        <f>IF(ISNUMBER(Regressions!I106),ROUND(Regressions!I106, 1), NA())</f>
        <v>#N/A</v>
      </c>
      <c r="J96" s="564" t="e">
        <f>IF(ISNUMBER(Regressions!K106),ROUND(Regressions!K106, 1), NA())</f>
        <v>#N/A</v>
      </c>
      <c r="K96" s="560" t="e">
        <f>IF(ISNUMBER(Regressions!L106),ROUND(Regressions!L106, 1), NA())</f>
        <v>#N/A</v>
      </c>
      <c r="L96" s="565" t="e">
        <f>IF(ISNUMBER(Regressions!M106),ROUND(Regressions!M106, 1), NA())</f>
        <v>#N/A</v>
      </c>
      <c r="M96" s="562" t="e">
        <f>IF(ISNUMBER(Regressions!N106),ROUND(Regressions!N106, 1), NA())</f>
        <v>#N/A</v>
      </c>
      <c r="N96" s="563" t="e">
        <f>IF(ISNUMBER(Regressions!O106),ROUND(Regressions!O106, 1), NA())</f>
        <v>#N/A</v>
      </c>
      <c r="O96" s="564" t="e">
        <f>IF(ISNUMBER(Regressions!Q106),ROUND(Regressions!Q106, 1), NA())</f>
        <v>#N/A</v>
      </c>
      <c r="P96" s="560" t="e">
        <f>IF(ISNUMBER(Regressions!R106),ROUND(Regressions!R106, 1), NA())</f>
        <v>#N/A</v>
      </c>
      <c r="Q96" s="566" t="e">
        <f>IF(ISNUMBER(Regressions!S106),ROUND(Regressions!S106, 1), NA())</f>
        <v>#N/A</v>
      </c>
      <c r="R96" s="562" t="e">
        <f>IF(ISNUMBER(Regressions!T106),ROUND(Regressions!T106, 1), NA())</f>
        <v>#N/A</v>
      </c>
      <c r="S96" s="563" t="e">
        <f>IF(ISNUMBER(Regressions!U106),ROUND(Regressions!U106, 1), NA())</f>
        <v>#N/A</v>
      </c>
    </row>
    <row r="97" spans="1:19" x14ac:dyDescent="0.25">
      <c r="A97" s="555" t="str">
        <f>+Introduction!$C$7</f>
        <v>Papua New Guinea</v>
      </c>
      <c r="B97" s="556">
        <f>IF(ISBLANK(Regressions!B107), " ", Regressions!B107)</f>
        <v>2000</v>
      </c>
      <c r="C97" s="555" t="str">
        <f>HLOOKUP(Introduction!$G$4,nametranslations,27,FALSE)</f>
        <v>Pre-primary</v>
      </c>
      <c r="D97" s="558">
        <f>IF(ISBLANK(Regressions!D107), " ", Regressions!D107)</f>
        <v>146045</v>
      </c>
      <c r="E97" s="559" t="e">
        <f>IF(ISNUMBER(Regressions!E107),ROUND(Regressions!E107, 1), NA())</f>
        <v>#N/A</v>
      </c>
      <c r="F97" s="560" t="e">
        <f>IF(ISNUMBER(Regressions!F107),ROUND(Regressions!F107, 1), NA())</f>
        <v>#N/A</v>
      </c>
      <c r="G97" s="561" t="e">
        <f>IF(ISNUMBER(Regressions!G107),ROUND(Regressions!G107, 1), NA())</f>
        <v>#N/A</v>
      </c>
      <c r="H97" s="562" t="e">
        <f>IF(ISNUMBER(Regressions!H107),ROUND(Regressions!H107, 1), NA())</f>
        <v>#N/A</v>
      </c>
      <c r="I97" s="563" t="e">
        <f>IF(ISNUMBER(Regressions!I107),ROUND(Regressions!I107, 1), NA())</f>
        <v>#N/A</v>
      </c>
      <c r="J97" s="564" t="e">
        <f>IF(ISNUMBER(Regressions!K107),ROUND(Regressions!K107, 1), NA())</f>
        <v>#N/A</v>
      </c>
      <c r="K97" s="560" t="e">
        <f>IF(ISNUMBER(Regressions!L107),ROUND(Regressions!L107, 1), NA())</f>
        <v>#N/A</v>
      </c>
      <c r="L97" s="565" t="e">
        <f>IF(ISNUMBER(Regressions!M107),ROUND(Regressions!M107, 1), NA())</f>
        <v>#N/A</v>
      </c>
      <c r="M97" s="562" t="e">
        <f>IF(ISNUMBER(Regressions!N107),ROUND(Regressions!N107, 1), NA())</f>
        <v>#N/A</v>
      </c>
      <c r="N97" s="563" t="e">
        <f>IF(ISNUMBER(Regressions!O107),ROUND(Regressions!O107, 1), NA())</f>
        <v>#N/A</v>
      </c>
      <c r="O97" s="564" t="e">
        <f>IF(ISNUMBER(Regressions!Q107),ROUND(Regressions!Q107, 1), NA())</f>
        <v>#N/A</v>
      </c>
      <c r="P97" s="560" t="e">
        <f>IF(ISNUMBER(Regressions!R107),ROUND(Regressions!R107, 1), NA())</f>
        <v>#N/A</v>
      </c>
      <c r="Q97" s="566" t="e">
        <f>IF(ISNUMBER(Regressions!S107),ROUND(Regressions!S107, 1), NA())</f>
        <v>#N/A</v>
      </c>
      <c r="R97" s="562" t="e">
        <f>IF(ISNUMBER(Regressions!T107),ROUND(Regressions!T107, 1), NA())</f>
        <v>#N/A</v>
      </c>
      <c r="S97" s="563" t="e">
        <f>IF(ISNUMBER(Regressions!U107),ROUND(Regressions!U107, 1), NA())</f>
        <v>#N/A</v>
      </c>
    </row>
    <row r="98" spans="1:19" x14ac:dyDescent="0.25">
      <c r="A98" s="555" t="str">
        <f>+Introduction!$C$7</f>
        <v>Papua New Guinea</v>
      </c>
      <c r="B98" s="556">
        <f>IF(ISBLANK(Regressions!B108), " ", Regressions!B108)</f>
        <v>2001</v>
      </c>
      <c r="C98" s="555" t="str">
        <f>HLOOKUP(Introduction!$G$4,nametranslations,27,FALSE)</f>
        <v>Pre-primary</v>
      </c>
      <c r="D98" s="558">
        <f>IF(ISBLANK(Regressions!D108), " ", Regressions!D108)</f>
        <v>150192</v>
      </c>
      <c r="E98" s="559" t="e">
        <f>IF(ISNUMBER(Regressions!E108),ROUND(Regressions!E108, 1), NA())</f>
        <v>#N/A</v>
      </c>
      <c r="F98" s="560" t="e">
        <f>IF(ISNUMBER(Regressions!F108),ROUND(Regressions!F108, 1), NA())</f>
        <v>#N/A</v>
      </c>
      <c r="G98" s="561" t="e">
        <f>IF(ISNUMBER(Regressions!G108),ROUND(Regressions!G108, 1), NA())</f>
        <v>#N/A</v>
      </c>
      <c r="H98" s="562" t="e">
        <f>IF(ISNUMBER(Regressions!H108),ROUND(Regressions!H108, 1), NA())</f>
        <v>#N/A</v>
      </c>
      <c r="I98" s="563" t="e">
        <f>IF(ISNUMBER(Regressions!I108),ROUND(Regressions!I108, 1), NA())</f>
        <v>#N/A</v>
      </c>
      <c r="J98" s="564" t="e">
        <f>IF(ISNUMBER(Regressions!K108),ROUND(Regressions!K108, 1), NA())</f>
        <v>#N/A</v>
      </c>
      <c r="K98" s="560" t="e">
        <f>IF(ISNUMBER(Regressions!L108),ROUND(Regressions!L108, 1), NA())</f>
        <v>#N/A</v>
      </c>
      <c r="L98" s="565" t="e">
        <f>IF(ISNUMBER(Regressions!M108),ROUND(Regressions!M108, 1), NA())</f>
        <v>#N/A</v>
      </c>
      <c r="M98" s="562" t="e">
        <f>IF(ISNUMBER(Regressions!N108),ROUND(Regressions!N108, 1), NA())</f>
        <v>#N/A</v>
      </c>
      <c r="N98" s="563" t="e">
        <f>IF(ISNUMBER(Regressions!O108),ROUND(Regressions!O108, 1), NA())</f>
        <v>#N/A</v>
      </c>
      <c r="O98" s="564" t="e">
        <f>IF(ISNUMBER(Regressions!Q108),ROUND(Regressions!Q108, 1), NA())</f>
        <v>#N/A</v>
      </c>
      <c r="P98" s="560" t="e">
        <f>IF(ISNUMBER(Regressions!R108),ROUND(Regressions!R108, 1), NA())</f>
        <v>#N/A</v>
      </c>
      <c r="Q98" s="566" t="e">
        <f>IF(ISNUMBER(Regressions!S108),ROUND(Regressions!S108, 1), NA())</f>
        <v>#N/A</v>
      </c>
      <c r="R98" s="562" t="e">
        <f>IF(ISNUMBER(Regressions!T108),ROUND(Regressions!T108, 1), NA())</f>
        <v>#N/A</v>
      </c>
      <c r="S98" s="563" t="e">
        <f>IF(ISNUMBER(Regressions!U108),ROUND(Regressions!U108, 1), NA())</f>
        <v>#N/A</v>
      </c>
    </row>
    <row r="99" spans="1:19" x14ac:dyDescent="0.25">
      <c r="A99" s="555" t="str">
        <f>+Introduction!$C$7</f>
        <v>Papua New Guinea</v>
      </c>
      <c r="B99" s="556">
        <f>IF(ISBLANK(Regressions!B109), " ", Regressions!B109)</f>
        <v>2002</v>
      </c>
      <c r="C99" s="555" t="str">
        <f>HLOOKUP(Introduction!$G$4,nametranslations,27,FALSE)</f>
        <v>Pre-primary</v>
      </c>
      <c r="D99" s="558">
        <f>IF(ISBLANK(Regressions!D109), " ", Regressions!D109)</f>
        <v>153602</v>
      </c>
      <c r="E99" s="559" t="e">
        <f>IF(ISNUMBER(Regressions!E109),ROUND(Regressions!E109, 1), NA())</f>
        <v>#N/A</v>
      </c>
      <c r="F99" s="560" t="e">
        <f>IF(ISNUMBER(Regressions!F109),ROUND(Regressions!F109, 1), NA())</f>
        <v>#N/A</v>
      </c>
      <c r="G99" s="561" t="e">
        <f>IF(ISNUMBER(Regressions!G109),ROUND(Regressions!G109, 1), NA())</f>
        <v>#N/A</v>
      </c>
      <c r="H99" s="562" t="e">
        <f>IF(ISNUMBER(Regressions!H109),ROUND(Regressions!H109, 1), NA())</f>
        <v>#N/A</v>
      </c>
      <c r="I99" s="563" t="e">
        <f>IF(ISNUMBER(Regressions!I109),ROUND(Regressions!I109, 1), NA())</f>
        <v>#N/A</v>
      </c>
      <c r="J99" s="564" t="e">
        <f>IF(ISNUMBER(Regressions!K109),ROUND(Regressions!K109, 1), NA())</f>
        <v>#N/A</v>
      </c>
      <c r="K99" s="560" t="e">
        <f>IF(ISNUMBER(Regressions!L109),ROUND(Regressions!L109, 1), NA())</f>
        <v>#N/A</v>
      </c>
      <c r="L99" s="565" t="e">
        <f>IF(ISNUMBER(Regressions!M109),ROUND(Regressions!M109, 1), NA())</f>
        <v>#N/A</v>
      </c>
      <c r="M99" s="562" t="e">
        <f>IF(ISNUMBER(Regressions!N109),ROUND(Regressions!N109, 1), NA())</f>
        <v>#N/A</v>
      </c>
      <c r="N99" s="563" t="e">
        <f>IF(ISNUMBER(Regressions!O109),ROUND(Regressions!O109, 1), NA())</f>
        <v>#N/A</v>
      </c>
      <c r="O99" s="564" t="e">
        <f>IF(ISNUMBER(Regressions!Q109),ROUND(Regressions!Q109, 1), NA())</f>
        <v>#N/A</v>
      </c>
      <c r="P99" s="560" t="e">
        <f>IF(ISNUMBER(Regressions!R109),ROUND(Regressions!R109, 1), NA())</f>
        <v>#N/A</v>
      </c>
      <c r="Q99" s="566" t="e">
        <f>IF(ISNUMBER(Regressions!S109),ROUND(Regressions!S109, 1), NA())</f>
        <v>#N/A</v>
      </c>
      <c r="R99" s="562" t="e">
        <f>IF(ISNUMBER(Regressions!T109),ROUND(Regressions!T109, 1), NA())</f>
        <v>#N/A</v>
      </c>
      <c r="S99" s="563" t="e">
        <f>IF(ISNUMBER(Regressions!U109),ROUND(Regressions!U109, 1), NA())</f>
        <v>#N/A</v>
      </c>
    </row>
    <row r="100" spans="1:19" x14ac:dyDescent="0.25">
      <c r="A100" s="555" t="str">
        <f>+Introduction!$C$7</f>
        <v>Papua New Guinea</v>
      </c>
      <c r="B100" s="556">
        <f>IF(ISBLANK(Regressions!B110), " ", Regressions!B110)</f>
        <v>2003</v>
      </c>
      <c r="C100" s="555" t="str">
        <f>HLOOKUP(Introduction!$G$4,nametranslations,27,FALSE)</f>
        <v>Pre-primary</v>
      </c>
      <c r="D100" s="558">
        <f>IF(ISBLANK(Regressions!D110), " ", Regressions!D110)</f>
        <v>157948</v>
      </c>
      <c r="E100" s="559" t="e">
        <f>IF(ISNUMBER(Regressions!E110),ROUND(Regressions!E110, 1), NA())</f>
        <v>#N/A</v>
      </c>
      <c r="F100" s="560" t="e">
        <f>IF(ISNUMBER(Regressions!F110),ROUND(Regressions!F110, 1), NA())</f>
        <v>#N/A</v>
      </c>
      <c r="G100" s="561" t="e">
        <f>IF(ISNUMBER(Regressions!G110),ROUND(Regressions!G110, 1), NA())</f>
        <v>#N/A</v>
      </c>
      <c r="H100" s="562" t="e">
        <f>IF(ISNUMBER(Regressions!H110),ROUND(Regressions!H110, 1), NA())</f>
        <v>#N/A</v>
      </c>
      <c r="I100" s="563" t="e">
        <f>IF(ISNUMBER(Regressions!I110),ROUND(Regressions!I110, 1), NA())</f>
        <v>#N/A</v>
      </c>
      <c r="J100" s="564" t="e">
        <f>IF(ISNUMBER(Regressions!K110),ROUND(Regressions!K110, 1), NA())</f>
        <v>#N/A</v>
      </c>
      <c r="K100" s="560" t="e">
        <f>IF(ISNUMBER(Regressions!L110),ROUND(Regressions!L110, 1), NA())</f>
        <v>#N/A</v>
      </c>
      <c r="L100" s="565" t="e">
        <f>IF(ISNUMBER(Regressions!M110),ROUND(Regressions!M110, 1), NA())</f>
        <v>#N/A</v>
      </c>
      <c r="M100" s="562" t="e">
        <f>IF(ISNUMBER(Regressions!N110),ROUND(Regressions!N110, 1), NA())</f>
        <v>#N/A</v>
      </c>
      <c r="N100" s="563" t="e">
        <f>IF(ISNUMBER(Regressions!O110),ROUND(Regressions!O110, 1), NA())</f>
        <v>#N/A</v>
      </c>
      <c r="O100" s="564" t="e">
        <f>IF(ISNUMBER(Regressions!Q110),ROUND(Regressions!Q110, 1), NA())</f>
        <v>#N/A</v>
      </c>
      <c r="P100" s="560" t="e">
        <f>IF(ISNUMBER(Regressions!R110),ROUND(Regressions!R110, 1), NA())</f>
        <v>#N/A</v>
      </c>
      <c r="Q100" s="566" t="e">
        <f>IF(ISNUMBER(Regressions!S110),ROUND(Regressions!S110, 1), NA())</f>
        <v>#N/A</v>
      </c>
      <c r="R100" s="562" t="e">
        <f>IF(ISNUMBER(Regressions!T110),ROUND(Regressions!T110, 1), NA())</f>
        <v>#N/A</v>
      </c>
      <c r="S100" s="563" t="e">
        <f>IF(ISNUMBER(Regressions!U110),ROUND(Regressions!U110, 1), NA())</f>
        <v>#N/A</v>
      </c>
    </row>
    <row r="101" spans="1:19" x14ac:dyDescent="0.25">
      <c r="A101" s="555" t="str">
        <f>+Introduction!$C$7</f>
        <v>Papua New Guinea</v>
      </c>
      <c r="B101" s="556">
        <f>IF(ISBLANK(Regressions!B111), " ", Regressions!B111)</f>
        <v>2004</v>
      </c>
      <c r="C101" s="555" t="str">
        <f>HLOOKUP(Introduction!$G$4,nametranslations,27,FALSE)</f>
        <v>Pre-primary</v>
      </c>
      <c r="D101" s="558">
        <f>IF(ISBLANK(Regressions!D111), " ", Regressions!D111)</f>
        <v>162366</v>
      </c>
      <c r="E101" s="559" t="e">
        <f>IF(ISNUMBER(Regressions!E111),ROUND(Regressions!E111, 1), NA())</f>
        <v>#N/A</v>
      </c>
      <c r="F101" s="560" t="e">
        <f>IF(ISNUMBER(Regressions!F111),ROUND(Regressions!F111, 1), NA())</f>
        <v>#N/A</v>
      </c>
      <c r="G101" s="561" t="e">
        <f>IF(ISNUMBER(Regressions!G111),ROUND(Regressions!G111, 1), NA())</f>
        <v>#N/A</v>
      </c>
      <c r="H101" s="562" t="e">
        <f>IF(ISNUMBER(Regressions!H111),ROUND(Regressions!H111, 1), NA())</f>
        <v>#N/A</v>
      </c>
      <c r="I101" s="563" t="e">
        <f>IF(ISNUMBER(Regressions!I111),ROUND(Regressions!I111, 1), NA())</f>
        <v>#N/A</v>
      </c>
      <c r="J101" s="564" t="e">
        <f>IF(ISNUMBER(Regressions!K111),ROUND(Regressions!K111, 1), NA())</f>
        <v>#N/A</v>
      </c>
      <c r="K101" s="560" t="e">
        <f>IF(ISNUMBER(Regressions!L111),ROUND(Regressions!L111, 1), NA())</f>
        <v>#N/A</v>
      </c>
      <c r="L101" s="565" t="e">
        <f>IF(ISNUMBER(Regressions!M111),ROUND(Regressions!M111, 1), NA())</f>
        <v>#N/A</v>
      </c>
      <c r="M101" s="562" t="e">
        <f>IF(ISNUMBER(Regressions!N111),ROUND(Regressions!N111, 1), NA())</f>
        <v>#N/A</v>
      </c>
      <c r="N101" s="563" t="e">
        <f>IF(ISNUMBER(Regressions!O111),ROUND(Regressions!O111, 1), NA())</f>
        <v>#N/A</v>
      </c>
      <c r="O101" s="564" t="e">
        <f>IF(ISNUMBER(Regressions!Q111),ROUND(Regressions!Q111, 1), NA())</f>
        <v>#N/A</v>
      </c>
      <c r="P101" s="560" t="e">
        <f>IF(ISNUMBER(Regressions!R111),ROUND(Regressions!R111, 1), NA())</f>
        <v>#N/A</v>
      </c>
      <c r="Q101" s="566" t="e">
        <f>IF(ISNUMBER(Regressions!S111),ROUND(Regressions!S111, 1), NA())</f>
        <v>#N/A</v>
      </c>
      <c r="R101" s="562" t="e">
        <f>IF(ISNUMBER(Regressions!T111),ROUND(Regressions!T111, 1), NA())</f>
        <v>#N/A</v>
      </c>
      <c r="S101" s="563" t="e">
        <f>IF(ISNUMBER(Regressions!U111),ROUND(Regressions!U111, 1), NA())</f>
        <v>#N/A</v>
      </c>
    </row>
    <row r="102" spans="1:19" x14ac:dyDescent="0.25">
      <c r="A102" s="555" t="str">
        <f>+Introduction!$C$7</f>
        <v>Papua New Guinea</v>
      </c>
      <c r="B102" s="556">
        <f>IF(ISBLANK(Regressions!B112), " ", Regressions!B112)</f>
        <v>2005</v>
      </c>
      <c r="C102" s="555" t="str">
        <f>HLOOKUP(Introduction!$G$4,nametranslations,27,FALSE)</f>
        <v>Pre-primary</v>
      </c>
      <c r="D102" s="558">
        <f>IF(ISBLANK(Regressions!D112), " ", Regressions!D112)</f>
        <v>166960</v>
      </c>
      <c r="E102" s="559" t="e">
        <f>IF(ISNUMBER(Regressions!E112),ROUND(Regressions!E112, 1), NA())</f>
        <v>#N/A</v>
      </c>
      <c r="F102" s="560" t="e">
        <f>IF(ISNUMBER(Regressions!F112),ROUND(Regressions!F112, 1), NA())</f>
        <v>#N/A</v>
      </c>
      <c r="G102" s="561" t="e">
        <f>IF(ISNUMBER(Regressions!G112),ROUND(Regressions!G112, 1), NA())</f>
        <v>#N/A</v>
      </c>
      <c r="H102" s="562" t="e">
        <f>IF(ISNUMBER(Regressions!H112),ROUND(Regressions!H112, 1), NA())</f>
        <v>#N/A</v>
      </c>
      <c r="I102" s="563" t="e">
        <f>IF(ISNUMBER(Regressions!I112),ROUND(Regressions!I112, 1), NA())</f>
        <v>#N/A</v>
      </c>
      <c r="J102" s="564" t="e">
        <f>IF(ISNUMBER(Regressions!K112),ROUND(Regressions!K112, 1), NA())</f>
        <v>#N/A</v>
      </c>
      <c r="K102" s="560" t="e">
        <f>IF(ISNUMBER(Regressions!L112),ROUND(Regressions!L112, 1), NA())</f>
        <v>#N/A</v>
      </c>
      <c r="L102" s="565" t="e">
        <f>IF(ISNUMBER(Regressions!M112),ROUND(Regressions!M112, 1), NA())</f>
        <v>#N/A</v>
      </c>
      <c r="M102" s="562" t="e">
        <f>IF(ISNUMBER(Regressions!N112),ROUND(Regressions!N112, 1), NA())</f>
        <v>#N/A</v>
      </c>
      <c r="N102" s="563" t="e">
        <f>IF(ISNUMBER(Regressions!O112),ROUND(Regressions!O112, 1), NA())</f>
        <v>#N/A</v>
      </c>
      <c r="O102" s="564" t="e">
        <f>IF(ISNUMBER(Regressions!Q112),ROUND(Regressions!Q112, 1), NA())</f>
        <v>#N/A</v>
      </c>
      <c r="P102" s="560" t="e">
        <f>IF(ISNUMBER(Regressions!R112),ROUND(Regressions!R112, 1), NA())</f>
        <v>#N/A</v>
      </c>
      <c r="Q102" s="566" t="e">
        <f>IF(ISNUMBER(Regressions!S112),ROUND(Regressions!S112, 1), NA())</f>
        <v>#N/A</v>
      </c>
      <c r="R102" s="562" t="e">
        <f>IF(ISNUMBER(Regressions!T112),ROUND(Regressions!T112, 1), NA())</f>
        <v>#N/A</v>
      </c>
      <c r="S102" s="563" t="e">
        <f>IF(ISNUMBER(Regressions!U112),ROUND(Regressions!U112, 1), NA())</f>
        <v>#N/A</v>
      </c>
    </row>
    <row r="103" spans="1:19" x14ac:dyDescent="0.25">
      <c r="A103" s="555" t="str">
        <f>+Introduction!$C$7</f>
        <v>Papua New Guinea</v>
      </c>
      <c r="B103" s="556">
        <f>IF(ISBLANK(Regressions!B113), " ", Regressions!B113)</f>
        <v>2006</v>
      </c>
      <c r="C103" s="555" t="str">
        <f>HLOOKUP(Introduction!$G$4,nametranslations,27,FALSE)</f>
        <v>Pre-primary</v>
      </c>
      <c r="D103" s="558">
        <f>IF(ISBLANK(Regressions!D113), " ", Regressions!D113)</f>
        <v>171981</v>
      </c>
      <c r="E103" s="559" t="e">
        <f>IF(ISNUMBER(Regressions!E113),ROUND(Regressions!E113, 1), NA())</f>
        <v>#N/A</v>
      </c>
      <c r="F103" s="560" t="e">
        <f>IF(ISNUMBER(Regressions!F113),ROUND(Regressions!F113, 1), NA())</f>
        <v>#N/A</v>
      </c>
      <c r="G103" s="561" t="e">
        <f>IF(ISNUMBER(Regressions!G113),ROUND(Regressions!G113, 1), NA())</f>
        <v>#N/A</v>
      </c>
      <c r="H103" s="562" t="e">
        <f>IF(ISNUMBER(Regressions!H113),ROUND(Regressions!H113, 1), NA())</f>
        <v>#N/A</v>
      </c>
      <c r="I103" s="563" t="e">
        <f>IF(ISNUMBER(Regressions!I113),ROUND(Regressions!I113, 1), NA())</f>
        <v>#N/A</v>
      </c>
      <c r="J103" s="564" t="e">
        <f>IF(ISNUMBER(Regressions!K113),ROUND(Regressions!K113, 1), NA())</f>
        <v>#N/A</v>
      </c>
      <c r="K103" s="560" t="e">
        <f>IF(ISNUMBER(Regressions!L113),ROUND(Regressions!L113, 1), NA())</f>
        <v>#N/A</v>
      </c>
      <c r="L103" s="565" t="e">
        <f>IF(ISNUMBER(Regressions!M113),ROUND(Regressions!M113, 1), NA())</f>
        <v>#N/A</v>
      </c>
      <c r="M103" s="562" t="e">
        <f>IF(ISNUMBER(Regressions!N113),ROUND(Regressions!N113, 1), NA())</f>
        <v>#N/A</v>
      </c>
      <c r="N103" s="563" t="e">
        <f>IF(ISNUMBER(Regressions!O113),ROUND(Regressions!O113, 1), NA())</f>
        <v>#N/A</v>
      </c>
      <c r="O103" s="564" t="e">
        <f>IF(ISNUMBER(Regressions!Q113),ROUND(Regressions!Q113, 1), NA())</f>
        <v>#N/A</v>
      </c>
      <c r="P103" s="560" t="e">
        <f>IF(ISNUMBER(Regressions!R113),ROUND(Regressions!R113, 1), NA())</f>
        <v>#N/A</v>
      </c>
      <c r="Q103" s="566" t="e">
        <f>IF(ISNUMBER(Regressions!S113),ROUND(Regressions!S113, 1), NA())</f>
        <v>#N/A</v>
      </c>
      <c r="R103" s="562" t="e">
        <f>IF(ISNUMBER(Regressions!T113),ROUND(Regressions!T113, 1), NA())</f>
        <v>#N/A</v>
      </c>
      <c r="S103" s="563" t="e">
        <f>IF(ISNUMBER(Regressions!U113),ROUND(Regressions!U113, 1), NA())</f>
        <v>#N/A</v>
      </c>
    </row>
    <row r="104" spans="1:19" x14ac:dyDescent="0.25">
      <c r="A104" s="555" t="str">
        <f>+Introduction!$C$7</f>
        <v>Papua New Guinea</v>
      </c>
      <c r="B104" s="556">
        <f>IF(ISBLANK(Regressions!B114), " ", Regressions!B114)</f>
        <v>2007</v>
      </c>
      <c r="C104" s="555" t="str">
        <f>HLOOKUP(Introduction!$G$4,nametranslations,27,FALSE)</f>
        <v>Pre-primary</v>
      </c>
      <c r="D104" s="558">
        <f>IF(ISBLANK(Regressions!D114), " ", Regressions!D114)</f>
        <v>175926</v>
      </c>
      <c r="E104" s="559" t="e">
        <f>IF(ISNUMBER(Regressions!E114),ROUND(Regressions!E114, 1), NA())</f>
        <v>#N/A</v>
      </c>
      <c r="F104" s="560" t="e">
        <f>IF(ISNUMBER(Regressions!F114),ROUND(Regressions!F114, 1), NA())</f>
        <v>#N/A</v>
      </c>
      <c r="G104" s="561" t="e">
        <f>IF(ISNUMBER(Regressions!G114),ROUND(Regressions!G114, 1), NA())</f>
        <v>#N/A</v>
      </c>
      <c r="H104" s="562" t="e">
        <f>IF(ISNUMBER(Regressions!H114),ROUND(Regressions!H114, 1), NA())</f>
        <v>#N/A</v>
      </c>
      <c r="I104" s="563" t="e">
        <f>IF(ISNUMBER(Regressions!I114),ROUND(Regressions!I114, 1), NA())</f>
        <v>#N/A</v>
      </c>
      <c r="J104" s="564" t="e">
        <f>IF(ISNUMBER(Regressions!K114),ROUND(Regressions!K114, 1), NA())</f>
        <v>#N/A</v>
      </c>
      <c r="K104" s="560" t="e">
        <f>IF(ISNUMBER(Regressions!L114),ROUND(Regressions!L114, 1), NA())</f>
        <v>#N/A</v>
      </c>
      <c r="L104" s="565" t="e">
        <f>IF(ISNUMBER(Regressions!M114),ROUND(Regressions!M114, 1), NA())</f>
        <v>#N/A</v>
      </c>
      <c r="M104" s="562" t="e">
        <f>IF(ISNUMBER(Regressions!N114),ROUND(Regressions!N114, 1), NA())</f>
        <v>#N/A</v>
      </c>
      <c r="N104" s="563" t="e">
        <f>IF(ISNUMBER(Regressions!O114),ROUND(Regressions!O114, 1), NA())</f>
        <v>#N/A</v>
      </c>
      <c r="O104" s="564" t="e">
        <f>IF(ISNUMBER(Regressions!Q114),ROUND(Regressions!Q114, 1), NA())</f>
        <v>#N/A</v>
      </c>
      <c r="P104" s="560" t="e">
        <f>IF(ISNUMBER(Regressions!R114),ROUND(Regressions!R114, 1), NA())</f>
        <v>#N/A</v>
      </c>
      <c r="Q104" s="566" t="e">
        <f>IF(ISNUMBER(Regressions!S114),ROUND(Regressions!S114, 1), NA())</f>
        <v>#N/A</v>
      </c>
      <c r="R104" s="562" t="e">
        <f>IF(ISNUMBER(Regressions!T114),ROUND(Regressions!T114, 1), NA())</f>
        <v>#N/A</v>
      </c>
      <c r="S104" s="563" t="e">
        <f>IF(ISNUMBER(Regressions!U114),ROUND(Regressions!U114, 1), NA())</f>
        <v>#N/A</v>
      </c>
    </row>
    <row r="105" spans="1:19" x14ac:dyDescent="0.25">
      <c r="A105" s="555" t="str">
        <f>+Introduction!$C$7</f>
        <v>Papua New Guinea</v>
      </c>
      <c r="B105" s="556">
        <f>IF(ISBLANK(Regressions!B115), " ", Regressions!B115)</f>
        <v>2008</v>
      </c>
      <c r="C105" s="555" t="str">
        <f>HLOOKUP(Introduction!$G$4,nametranslations,27,FALSE)</f>
        <v>Pre-primary</v>
      </c>
      <c r="D105" s="558">
        <f>IF(ISBLANK(Regressions!D115), " ", Regressions!D115)</f>
        <v>180987</v>
      </c>
      <c r="E105" s="559" t="e">
        <f>IF(ISNUMBER(Regressions!E115),ROUND(Regressions!E115, 1), NA())</f>
        <v>#N/A</v>
      </c>
      <c r="F105" s="560" t="e">
        <f>IF(ISNUMBER(Regressions!F115),ROUND(Regressions!F115, 1), NA())</f>
        <v>#N/A</v>
      </c>
      <c r="G105" s="561" t="e">
        <f>IF(ISNUMBER(Regressions!G115),ROUND(Regressions!G115, 1), NA())</f>
        <v>#N/A</v>
      </c>
      <c r="H105" s="562" t="e">
        <f>IF(ISNUMBER(Regressions!H115),ROUND(Regressions!H115, 1), NA())</f>
        <v>#N/A</v>
      </c>
      <c r="I105" s="563" t="e">
        <f>IF(ISNUMBER(Regressions!I115),ROUND(Regressions!I115, 1), NA())</f>
        <v>#N/A</v>
      </c>
      <c r="J105" s="564" t="e">
        <f>IF(ISNUMBER(Regressions!K115),ROUND(Regressions!K115, 1), NA())</f>
        <v>#N/A</v>
      </c>
      <c r="K105" s="560" t="e">
        <f>IF(ISNUMBER(Regressions!L115),ROUND(Regressions!L115, 1), NA())</f>
        <v>#N/A</v>
      </c>
      <c r="L105" s="565" t="e">
        <f>IF(ISNUMBER(Regressions!M115),ROUND(Regressions!M115, 1), NA())</f>
        <v>#N/A</v>
      </c>
      <c r="M105" s="562" t="e">
        <f>IF(ISNUMBER(Regressions!N115),ROUND(Regressions!N115, 1), NA())</f>
        <v>#N/A</v>
      </c>
      <c r="N105" s="563" t="e">
        <f>IF(ISNUMBER(Regressions!O115),ROUND(Regressions!O115, 1), NA())</f>
        <v>#N/A</v>
      </c>
      <c r="O105" s="564" t="e">
        <f>IF(ISNUMBER(Regressions!Q115),ROUND(Regressions!Q115, 1), NA())</f>
        <v>#N/A</v>
      </c>
      <c r="P105" s="560" t="e">
        <f>IF(ISNUMBER(Regressions!R115),ROUND(Regressions!R115, 1), NA())</f>
        <v>#N/A</v>
      </c>
      <c r="Q105" s="566" t="e">
        <f>IF(ISNUMBER(Regressions!S115),ROUND(Regressions!S115, 1), NA())</f>
        <v>#N/A</v>
      </c>
      <c r="R105" s="562" t="e">
        <f>IF(ISNUMBER(Regressions!T115),ROUND(Regressions!T115, 1), NA())</f>
        <v>#N/A</v>
      </c>
      <c r="S105" s="563" t="e">
        <f>IF(ISNUMBER(Regressions!U115),ROUND(Regressions!U115, 1), NA())</f>
        <v>#N/A</v>
      </c>
    </row>
    <row r="106" spans="1:19" x14ac:dyDescent="0.25">
      <c r="A106" s="555" t="str">
        <f>+Introduction!$C$7</f>
        <v>Papua New Guinea</v>
      </c>
      <c r="B106" s="556">
        <f>IF(ISBLANK(Regressions!B116), " ", Regressions!B116)</f>
        <v>2009</v>
      </c>
      <c r="C106" s="555" t="str">
        <f>HLOOKUP(Introduction!$G$4,nametranslations,27,FALSE)</f>
        <v>Pre-primary</v>
      </c>
      <c r="D106" s="558">
        <f>IF(ISBLANK(Regressions!D116), " ", Regressions!D116)</f>
        <v>186169</v>
      </c>
      <c r="E106" s="559" t="e">
        <f>IF(ISNUMBER(Regressions!E116),ROUND(Regressions!E116, 1), NA())</f>
        <v>#N/A</v>
      </c>
      <c r="F106" s="560" t="e">
        <f>IF(ISNUMBER(Regressions!F116),ROUND(Regressions!F116, 1), NA())</f>
        <v>#N/A</v>
      </c>
      <c r="G106" s="561" t="e">
        <f>IF(ISNUMBER(Regressions!G116),ROUND(Regressions!G116, 1), NA())</f>
        <v>#N/A</v>
      </c>
      <c r="H106" s="562" t="e">
        <f>IF(ISNUMBER(Regressions!H116),ROUND(Regressions!H116, 1), NA())</f>
        <v>#N/A</v>
      </c>
      <c r="I106" s="563" t="e">
        <f>IF(ISNUMBER(Regressions!I116),ROUND(Regressions!I116, 1), NA())</f>
        <v>#N/A</v>
      </c>
      <c r="J106" s="564" t="e">
        <f>IF(ISNUMBER(Regressions!K116),ROUND(Regressions!K116, 1), NA())</f>
        <v>#N/A</v>
      </c>
      <c r="K106" s="560" t="e">
        <f>IF(ISNUMBER(Regressions!L116),ROUND(Regressions!L116, 1), NA())</f>
        <v>#N/A</v>
      </c>
      <c r="L106" s="565" t="e">
        <f>IF(ISNUMBER(Regressions!M116),ROUND(Regressions!M116, 1), NA())</f>
        <v>#N/A</v>
      </c>
      <c r="M106" s="562" t="e">
        <f>IF(ISNUMBER(Regressions!N116),ROUND(Regressions!N116, 1), NA())</f>
        <v>#N/A</v>
      </c>
      <c r="N106" s="563" t="e">
        <f>IF(ISNUMBER(Regressions!O116),ROUND(Regressions!O116, 1), NA())</f>
        <v>#N/A</v>
      </c>
      <c r="O106" s="564" t="e">
        <f>IF(ISNUMBER(Regressions!Q116),ROUND(Regressions!Q116, 1), NA())</f>
        <v>#N/A</v>
      </c>
      <c r="P106" s="560" t="e">
        <f>IF(ISNUMBER(Regressions!R116),ROUND(Regressions!R116, 1), NA())</f>
        <v>#N/A</v>
      </c>
      <c r="Q106" s="566" t="e">
        <f>IF(ISNUMBER(Regressions!S116),ROUND(Regressions!S116, 1), NA())</f>
        <v>#N/A</v>
      </c>
      <c r="R106" s="562" t="e">
        <f>IF(ISNUMBER(Regressions!T116),ROUND(Regressions!T116, 1), NA())</f>
        <v>#N/A</v>
      </c>
      <c r="S106" s="563" t="e">
        <f>IF(ISNUMBER(Regressions!U116),ROUND(Regressions!U116, 1), NA())</f>
        <v>#N/A</v>
      </c>
    </row>
    <row r="107" spans="1:19" x14ac:dyDescent="0.25">
      <c r="A107" s="555" t="str">
        <f>+Introduction!$C$7</f>
        <v>Papua New Guinea</v>
      </c>
      <c r="B107" s="556">
        <f>IF(ISBLANK(Regressions!B117), " ", Regressions!B117)</f>
        <v>2010</v>
      </c>
      <c r="C107" s="555" t="str">
        <f>HLOOKUP(Introduction!$G$4,nametranslations,27,FALSE)</f>
        <v>Pre-primary</v>
      </c>
      <c r="D107" s="558">
        <f>IF(ISBLANK(Regressions!D117), " ", Regressions!D117)</f>
        <v>190984</v>
      </c>
      <c r="E107" s="559" t="e">
        <f>IF(ISNUMBER(Regressions!E117),ROUND(Regressions!E117, 1), NA())</f>
        <v>#N/A</v>
      </c>
      <c r="F107" s="560" t="e">
        <f>IF(ISNUMBER(Regressions!F117),ROUND(Regressions!F117, 1), NA())</f>
        <v>#N/A</v>
      </c>
      <c r="G107" s="561" t="e">
        <f>IF(ISNUMBER(Regressions!G117),ROUND(Regressions!G117, 1), NA())</f>
        <v>#N/A</v>
      </c>
      <c r="H107" s="562" t="e">
        <f>IF(ISNUMBER(Regressions!H117),ROUND(Regressions!H117, 1), NA())</f>
        <v>#N/A</v>
      </c>
      <c r="I107" s="563" t="e">
        <f>IF(ISNUMBER(Regressions!I117),ROUND(Regressions!I117, 1), NA())</f>
        <v>#N/A</v>
      </c>
      <c r="J107" s="564" t="e">
        <f>IF(ISNUMBER(Regressions!K117),ROUND(Regressions!K117, 1), NA())</f>
        <v>#N/A</v>
      </c>
      <c r="K107" s="560" t="e">
        <f>IF(ISNUMBER(Regressions!L117),ROUND(Regressions!L117, 1), NA())</f>
        <v>#N/A</v>
      </c>
      <c r="L107" s="565" t="e">
        <f>IF(ISNUMBER(Regressions!M117),ROUND(Regressions!M117, 1), NA())</f>
        <v>#N/A</v>
      </c>
      <c r="M107" s="562" t="e">
        <f>IF(ISNUMBER(Regressions!N117),ROUND(Regressions!N117, 1), NA())</f>
        <v>#N/A</v>
      </c>
      <c r="N107" s="563" t="e">
        <f>IF(ISNUMBER(Regressions!O117),ROUND(Regressions!O117, 1), NA())</f>
        <v>#N/A</v>
      </c>
      <c r="O107" s="564">
        <f>IF(ISNUMBER(Regressions!Q117),ROUND(Regressions!Q117, 1), NA())</f>
        <v>56.3</v>
      </c>
      <c r="P107" s="560">
        <f>IF(ISNUMBER(Regressions!R117),ROUND(Regressions!R117, 1), NA())</f>
        <v>53.6</v>
      </c>
      <c r="Q107" s="566">
        <f>IF(ISNUMBER(Regressions!S117),ROUND(Regressions!S117, 1), NA())</f>
        <v>12.3</v>
      </c>
      <c r="R107" s="562">
        <f>IF(ISNUMBER(Regressions!T117),ROUND(Regressions!T117, 1), NA())</f>
        <v>41.3</v>
      </c>
      <c r="S107" s="563">
        <f>IF(ISNUMBER(Regressions!U117),ROUND(Regressions!U117, 1), NA())</f>
        <v>46.4</v>
      </c>
    </row>
    <row r="108" spans="1:19" x14ac:dyDescent="0.25">
      <c r="A108" s="555" t="str">
        <f>+Introduction!$C$7</f>
        <v>Papua New Guinea</v>
      </c>
      <c r="B108" s="556">
        <f>IF(ISBLANK(Regressions!B118), " ", Regressions!B118)</f>
        <v>2011</v>
      </c>
      <c r="C108" s="555" t="str">
        <f>HLOOKUP(Introduction!$G$4,nametranslations,27,FALSE)</f>
        <v>Pre-primary</v>
      </c>
      <c r="D108" s="558">
        <f>IF(ISBLANK(Regressions!D118), " ", Regressions!D118)</f>
        <v>194862</v>
      </c>
      <c r="E108" s="559">
        <f>IF(ISNUMBER(Regressions!E118),ROUND(Regressions!E118, 1), NA())</f>
        <v>76.2</v>
      </c>
      <c r="F108" s="560">
        <f>IF(ISNUMBER(Regressions!F118),ROUND(Regressions!F118, 1), NA())</f>
        <v>41.7</v>
      </c>
      <c r="G108" s="561">
        <f>IF(ISNUMBER(Regressions!G118),ROUND(Regressions!G118, 1), NA())</f>
        <v>33.9</v>
      </c>
      <c r="H108" s="562">
        <f>IF(ISNUMBER(Regressions!H118),ROUND(Regressions!H118, 1), NA())</f>
        <v>7.8</v>
      </c>
      <c r="I108" s="563">
        <f>IF(ISNUMBER(Regressions!I118),ROUND(Regressions!I118, 1), NA())</f>
        <v>58.3</v>
      </c>
      <c r="J108" s="564">
        <f>IF(ISNUMBER(Regressions!K118),ROUND(Regressions!K118, 1), NA())</f>
        <v>97</v>
      </c>
      <c r="K108" s="560">
        <f>IF(ISNUMBER(Regressions!L118),ROUND(Regressions!L118, 1), NA())</f>
        <v>58.4</v>
      </c>
      <c r="L108" s="565">
        <f>IF(ISNUMBER(Regressions!M118),ROUND(Regressions!M118, 1), NA())</f>
        <v>45.2</v>
      </c>
      <c r="M108" s="562">
        <f>IF(ISNUMBER(Regressions!N118),ROUND(Regressions!N118, 1), NA())</f>
        <v>13.2</v>
      </c>
      <c r="N108" s="563">
        <f>IF(ISNUMBER(Regressions!O118),ROUND(Regressions!O118, 1), NA())</f>
        <v>41.6</v>
      </c>
      <c r="O108" s="564">
        <f>IF(ISNUMBER(Regressions!Q118),ROUND(Regressions!Q118, 1), NA())</f>
        <v>56.3</v>
      </c>
      <c r="P108" s="560">
        <f>IF(ISNUMBER(Regressions!R118),ROUND(Regressions!R118, 1), NA())</f>
        <v>53.6</v>
      </c>
      <c r="Q108" s="566">
        <f>IF(ISNUMBER(Regressions!S118),ROUND(Regressions!S118, 1), NA())</f>
        <v>12.3</v>
      </c>
      <c r="R108" s="562">
        <f>IF(ISNUMBER(Regressions!T118),ROUND(Regressions!T118, 1), NA())</f>
        <v>41.3</v>
      </c>
      <c r="S108" s="563">
        <f>IF(ISNUMBER(Regressions!U118),ROUND(Regressions!U118, 1), NA())</f>
        <v>46.4</v>
      </c>
    </row>
    <row r="109" spans="1:19" x14ac:dyDescent="0.25">
      <c r="A109" s="555" t="str">
        <f>+Introduction!$C$7</f>
        <v>Papua New Guinea</v>
      </c>
      <c r="B109" s="556">
        <f>IF(ISBLANK(Regressions!B119), " ", Regressions!B119)</f>
        <v>2012</v>
      </c>
      <c r="C109" s="555" t="str">
        <f>HLOOKUP(Introduction!$G$4,nametranslations,27,FALSE)</f>
        <v>Pre-primary</v>
      </c>
      <c r="D109" s="558">
        <f>IF(ISBLANK(Regressions!D119), " ", Regressions!D119)</f>
        <v>819205</v>
      </c>
      <c r="E109" s="559">
        <f>IF(ISNUMBER(Regressions!E119),ROUND(Regressions!E119, 1), NA())</f>
        <v>76.2</v>
      </c>
      <c r="F109" s="560">
        <f>IF(ISNUMBER(Regressions!F119),ROUND(Regressions!F119, 1), NA())</f>
        <v>41.7</v>
      </c>
      <c r="G109" s="561">
        <f>IF(ISNUMBER(Regressions!G119),ROUND(Regressions!G119, 1), NA())</f>
        <v>33.9</v>
      </c>
      <c r="H109" s="562">
        <f>IF(ISNUMBER(Regressions!H119),ROUND(Regressions!H119, 1), NA())</f>
        <v>7.8</v>
      </c>
      <c r="I109" s="563">
        <f>IF(ISNUMBER(Regressions!I119),ROUND(Regressions!I119, 1), NA())</f>
        <v>58.3</v>
      </c>
      <c r="J109" s="564">
        <f>IF(ISNUMBER(Regressions!K119),ROUND(Regressions!K119, 1), NA())</f>
        <v>97</v>
      </c>
      <c r="K109" s="560">
        <f>IF(ISNUMBER(Regressions!L119),ROUND(Regressions!L119, 1), NA())</f>
        <v>58.4</v>
      </c>
      <c r="L109" s="565">
        <f>IF(ISNUMBER(Regressions!M119),ROUND(Regressions!M119, 1), NA())</f>
        <v>45.2</v>
      </c>
      <c r="M109" s="562">
        <f>IF(ISNUMBER(Regressions!N119),ROUND(Regressions!N119, 1), NA())</f>
        <v>13.2</v>
      </c>
      <c r="N109" s="563">
        <f>IF(ISNUMBER(Regressions!O119),ROUND(Regressions!O119, 1), NA())</f>
        <v>41.6</v>
      </c>
      <c r="O109" s="564">
        <f>IF(ISNUMBER(Regressions!Q119),ROUND(Regressions!Q119, 1), NA())</f>
        <v>56.3</v>
      </c>
      <c r="P109" s="560">
        <f>IF(ISNUMBER(Regressions!R119),ROUND(Regressions!R119, 1), NA())</f>
        <v>53.6</v>
      </c>
      <c r="Q109" s="566">
        <f>IF(ISNUMBER(Regressions!S119),ROUND(Regressions!S119, 1), NA())</f>
        <v>12.3</v>
      </c>
      <c r="R109" s="562">
        <f>IF(ISNUMBER(Regressions!T119),ROUND(Regressions!T119, 1), NA())</f>
        <v>41.3</v>
      </c>
      <c r="S109" s="563">
        <f>IF(ISNUMBER(Regressions!U119),ROUND(Regressions!U119, 1), NA())</f>
        <v>46.4</v>
      </c>
    </row>
    <row r="110" spans="1:19" x14ac:dyDescent="0.25">
      <c r="A110" s="555" t="str">
        <f>+Introduction!$C$7</f>
        <v>Papua New Guinea</v>
      </c>
      <c r="B110" s="556">
        <f>IF(ISBLANK(Regressions!B120), " ", Regressions!B120)</f>
        <v>2013</v>
      </c>
      <c r="C110" s="555" t="str">
        <f>HLOOKUP(Introduction!$G$4,nametranslations,27,FALSE)</f>
        <v>Pre-primary</v>
      </c>
      <c r="D110" s="558">
        <f>IF(ISBLANK(Regressions!D120), " ", Regressions!D120)</f>
        <v>834875</v>
      </c>
      <c r="E110" s="559">
        <f>IF(ISNUMBER(Regressions!E120),ROUND(Regressions!E120, 1), NA())</f>
        <v>76.2</v>
      </c>
      <c r="F110" s="560">
        <f>IF(ISNUMBER(Regressions!F120),ROUND(Regressions!F120, 1), NA())</f>
        <v>41.7</v>
      </c>
      <c r="G110" s="561">
        <f>IF(ISNUMBER(Regressions!G120),ROUND(Regressions!G120, 1), NA())</f>
        <v>33.9</v>
      </c>
      <c r="H110" s="562">
        <f>IF(ISNUMBER(Regressions!H120),ROUND(Regressions!H120, 1), NA())</f>
        <v>7.8</v>
      </c>
      <c r="I110" s="563">
        <f>IF(ISNUMBER(Regressions!I120),ROUND(Regressions!I120, 1), NA())</f>
        <v>58.3</v>
      </c>
      <c r="J110" s="564">
        <f>IF(ISNUMBER(Regressions!K120),ROUND(Regressions!K120, 1), NA())</f>
        <v>97</v>
      </c>
      <c r="K110" s="560">
        <f>IF(ISNUMBER(Regressions!L120),ROUND(Regressions!L120, 1), NA())</f>
        <v>58.4</v>
      </c>
      <c r="L110" s="565">
        <f>IF(ISNUMBER(Regressions!M120),ROUND(Regressions!M120, 1), NA())</f>
        <v>45.2</v>
      </c>
      <c r="M110" s="562">
        <f>IF(ISNUMBER(Regressions!N120),ROUND(Regressions!N120, 1), NA())</f>
        <v>13.2</v>
      </c>
      <c r="N110" s="563">
        <f>IF(ISNUMBER(Regressions!O120),ROUND(Regressions!O120, 1), NA())</f>
        <v>41.6</v>
      </c>
      <c r="O110" s="564">
        <f>IF(ISNUMBER(Regressions!Q120),ROUND(Regressions!Q120, 1), NA())</f>
        <v>56.3</v>
      </c>
      <c r="P110" s="560">
        <f>IF(ISNUMBER(Regressions!R120),ROUND(Regressions!R120, 1), NA())</f>
        <v>53.6</v>
      </c>
      <c r="Q110" s="566">
        <f>IF(ISNUMBER(Regressions!S120),ROUND(Regressions!S120, 1), NA())</f>
        <v>12.3</v>
      </c>
      <c r="R110" s="562">
        <f>IF(ISNUMBER(Regressions!T120),ROUND(Regressions!T120, 1), NA())</f>
        <v>41.3</v>
      </c>
      <c r="S110" s="563">
        <f>IF(ISNUMBER(Regressions!U120),ROUND(Regressions!U120, 1), NA())</f>
        <v>46.4</v>
      </c>
    </row>
    <row r="111" spans="1:19" x14ac:dyDescent="0.25">
      <c r="A111" s="555" t="str">
        <f>+Introduction!$C$7</f>
        <v>Papua New Guinea</v>
      </c>
      <c r="B111" s="556">
        <f>IF(ISBLANK(Regressions!B121), " ", Regressions!B121)</f>
        <v>2014</v>
      </c>
      <c r="C111" s="555" t="str">
        <f>HLOOKUP(Introduction!$G$4,nametranslations,27,FALSE)</f>
        <v>Pre-primary</v>
      </c>
      <c r="D111" s="558">
        <f>IF(ISBLANK(Regressions!D121), " ", Regressions!D121)</f>
        <v>851819</v>
      </c>
      <c r="E111" s="559">
        <f>IF(ISNUMBER(Regressions!E121),ROUND(Regressions!E121, 1), NA())</f>
        <v>76.2</v>
      </c>
      <c r="F111" s="560">
        <f>IF(ISNUMBER(Regressions!F121),ROUND(Regressions!F121, 1), NA())</f>
        <v>41.7</v>
      </c>
      <c r="G111" s="561">
        <f>IF(ISNUMBER(Regressions!G121),ROUND(Regressions!G121, 1), NA())</f>
        <v>33.9</v>
      </c>
      <c r="H111" s="562">
        <f>IF(ISNUMBER(Regressions!H121),ROUND(Regressions!H121, 1), NA())</f>
        <v>7.8</v>
      </c>
      <c r="I111" s="563">
        <f>IF(ISNUMBER(Regressions!I121),ROUND(Regressions!I121, 1), NA())</f>
        <v>58.3</v>
      </c>
      <c r="J111" s="564">
        <f>IF(ISNUMBER(Regressions!K121),ROUND(Regressions!K121, 1), NA())</f>
        <v>97</v>
      </c>
      <c r="K111" s="560">
        <f>IF(ISNUMBER(Regressions!L121),ROUND(Regressions!L121, 1), NA())</f>
        <v>58.4</v>
      </c>
      <c r="L111" s="565">
        <f>IF(ISNUMBER(Regressions!M121),ROUND(Regressions!M121, 1), NA())</f>
        <v>45.2</v>
      </c>
      <c r="M111" s="562">
        <f>IF(ISNUMBER(Regressions!N121),ROUND(Regressions!N121, 1), NA())</f>
        <v>13.2</v>
      </c>
      <c r="N111" s="563">
        <f>IF(ISNUMBER(Regressions!O121),ROUND(Regressions!O121, 1), NA())</f>
        <v>41.6</v>
      </c>
      <c r="O111" s="564">
        <f>IF(ISNUMBER(Regressions!Q121),ROUND(Regressions!Q121, 1), NA())</f>
        <v>56.3</v>
      </c>
      <c r="P111" s="560">
        <f>IF(ISNUMBER(Regressions!R121),ROUND(Regressions!R121, 1), NA())</f>
        <v>53.6</v>
      </c>
      <c r="Q111" s="566">
        <f>IF(ISNUMBER(Regressions!S121),ROUND(Regressions!S121, 1), NA())</f>
        <v>12.3</v>
      </c>
      <c r="R111" s="562">
        <f>IF(ISNUMBER(Regressions!T121),ROUND(Regressions!T121, 1), NA())</f>
        <v>41.3</v>
      </c>
      <c r="S111" s="563">
        <f>IF(ISNUMBER(Regressions!U121),ROUND(Regressions!U121, 1), NA())</f>
        <v>46.4</v>
      </c>
    </row>
    <row r="112" spans="1:19" x14ac:dyDescent="0.25">
      <c r="A112" s="555" t="str">
        <f>+Introduction!$C$7</f>
        <v>Papua New Guinea</v>
      </c>
      <c r="B112" s="556">
        <f>IF(ISBLANK(Regressions!B122), " ", Regressions!B122)</f>
        <v>2015</v>
      </c>
      <c r="C112" s="555" t="str">
        <f>HLOOKUP(Introduction!$G$4,nametranslations,27,FALSE)</f>
        <v>Pre-primary</v>
      </c>
      <c r="D112" s="558">
        <f>IF(ISBLANK(Regressions!D122), " ", Regressions!D122)</f>
        <v>868600</v>
      </c>
      <c r="E112" s="559">
        <f>IF(ISNUMBER(Regressions!E122),ROUND(Regressions!E122, 1), NA())</f>
        <v>76.2</v>
      </c>
      <c r="F112" s="560">
        <f>IF(ISNUMBER(Regressions!F122),ROUND(Regressions!F122, 1), NA())</f>
        <v>41.7</v>
      </c>
      <c r="G112" s="561">
        <f>IF(ISNUMBER(Regressions!G122),ROUND(Regressions!G122, 1), NA())</f>
        <v>33.9</v>
      </c>
      <c r="H112" s="562">
        <f>IF(ISNUMBER(Regressions!H122),ROUND(Regressions!H122, 1), NA())</f>
        <v>7.8</v>
      </c>
      <c r="I112" s="563">
        <f>IF(ISNUMBER(Regressions!I122),ROUND(Regressions!I122, 1), NA())</f>
        <v>58.3</v>
      </c>
      <c r="J112" s="564">
        <f>IF(ISNUMBER(Regressions!K122),ROUND(Regressions!K122, 1), NA())</f>
        <v>97</v>
      </c>
      <c r="K112" s="560">
        <f>IF(ISNUMBER(Regressions!L122),ROUND(Regressions!L122, 1), NA())</f>
        <v>58.4</v>
      </c>
      <c r="L112" s="565">
        <f>IF(ISNUMBER(Regressions!M122),ROUND(Regressions!M122, 1), NA())</f>
        <v>45.2</v>
      </c>
      <c r="M112" s="562">
        <f>IF(ISNUMBER(Regressions!N122),ROUND(Regressions!N122, 1), NA())</f>
        <v>13.2</v>
      </c>
      <c r="N112" s="563">
        <f>IF(ISNUMBER(Regressions!O122),ROUND(Regressions!O122, 1), NA())</f>
        <v>41.6</v>
      </c>
      <c r="O112" s="564">
        <f>IF(ISNUMBER(Regressions!Q122),ROUND(Regressions!Q122, 1), NA())</f>
        <v>56.3</v>
      </c>
      <c r="P112" s="560">
        <f>IF(ISNUMBER(Regressions!R122),ROUND(Regressions!R122, 1), NA())</f>
        <v>53.6</v>
      </c>
      <c r="Q112" s="566">
        <f>IF(ISNUMBER(Regressions!S122),ROUND(Regressions!S122, 1), NA())</f>
        <v>12.3</v>
      </c>
      <c r="R112" s="562">
        <f>IF(ISNUMBER(Regressions!T122),ROUND(Regressions!T122, 1), NA())</f>
        <v>41.3</v>
      </c>
      <c r="S112" s="563">
        <f>IF(ISNUMBER(Regressions!U122),ROUND(Regressions!U122, 1), NA())</f>
        <v>46.4</v>
      </c>
    </row>
    <row r="113" spans="1:19" x14ac:dyDescent="0.25">
      <c r="A113" s="555" t="str">
        <f>+Introduction!$C$7</f>
        <v>Papua New Guinea</v>
      </c>
      <c r="B113" s="556">
        <f>IF(ISBLANK(Regressions!B123), " ", Regressions!B123)</f>
        <v>2016</v>
      </c>
      <c r="C113" s="555" t="str">
        <f>HLOOKUP(Introduction!$G$4,nametranslations,27,FALSE)</f>
        <v>Pre-primary</v>
      </c>
      <c r="D113" s="558">
        <f>IF(ISBLANK(Regressions!D123), " ", Regressions!D123)</f>
        <v>884063</v>
      </c>
      <c r="E113" s="559">
        <f>IF(ISNUMBER(Regressions!E123),ROUND(Regressions!E123, 1), NA())</f>
        <v>76.2</v>
      </c>
      <c r="F113" s="560">
        <f>IF(ISNUMBER(Regressions!F123),ROUND(Regressions!F123, 1), NA())</f>
        <v>41.7</v>
      </c>
      <c r="G113" s="561">
        <f>IF(ISNUMBER(Regressions!G123),ROUND(Regressions!G123, 1), NA())</f>
        <v>33.9</v>
      </c>
      <c r="H113" s="562">
        <f>IF(ISNUMBER(Regressions!H123),ROUND(Regressions!H123, 1), NA())</f>
        <v>7.8</v>
      </c>
      <c r="I113" s="563">
        <f>IF(ISNUMBER(Regressions!I123),ROUND(Regressions!I123, 1), NA())</f>
        <v>58.3</v>
      </c>
      <c r="J113" s="564">
        <f>IF(ISNUMBER(Regressions!K123),ROUND(Regressions!K123, 1), NA())</f>
        <v>97</v>
      </c>
      <c r="K113" s="560">
        <f>IF(ISNUMBER(Regressions!L123),ROUND(Regressions!L123, 1), NA())</f>
        <v>58.4</v>
      </c>
      <c r="L113" s="565">
        <f>IF(ISNUMBER(Regressions!M123),ROUND(Regressions!M123, 1), NA())</f>
        <v>45.2</v>
      </c>
      <c r="M113" s="562">
        <f>IF(ISNUMBER(Regressions!N123),ROUND(Regressions!N123, 1), NA())</f>
        <v>13.2</v>
      </c>
      <c r="N113" s="563">
        <f>IF(ISNUMBER(Regressions!O123),ROUND(Regressions!O123, 1), NA())</f>
        <v>41.6</v>
      </c>
      <c r="O113" s="564">
        <f>IF(ISNUMBER(Regressions!Q123),ROUND(Regressions!Q123, 1), NA())</f>
        <v>56.3</v>
      </c>
      <c r="P113" s="560">
        <f>IF(ISNUMBER(Regressions!R123),ROUND(Regressions!R123, 1), NA())</f>
        <v>53.6</v>
      </c>
      <c r="Q113" s="566">
        <f>IF(ISNUMBER(Regressions!S123),ROUND(Regressions!S123, 1), NA())</f>
        <v>12.3</v>
      </c>
      <c r="R113" s="562">
        <f>IF(ISNUMBER(Regressions!T123),ROUND(Regressions!T123, 1), NA())</f>
        <v>41.3</v>
      </c>
      <c r="S113" s="563">
        <f>IF(ISNUMBER(Regressions!U123),ROUND(Regressions!U123, 1), NA())</f>
        <v>46.4</v>
      </c>
    </row>
    <row r="114" spans="1:19" x14ac:dyDescent="0.25">
      <c r="A114" s="555" t="str">
        <f>+Introduction!$C$7</f>
        <v>Papua New Guinea</v>
      </c>
      <c r="B114" s="556">
        <f>IF(ISBLANK(Regressions!B124), " ", Regressions!B124)</f>
        <v>2017</v>
      </c>
      <c r="C114" s="555" t="str">
        <f>HLOOKUP(Introduction!$G$4,nametranslations,27,FALSE)</f>
        <v>Pre-primary</v>
      </c>
      <c r="D114" s="558">
        <f>IF(ISBLANK(Regressions!D124), " ", Regressions!D124)</f>
        <v>898958</v>
      </c>
      <c r="E114" s="559">
        <f>IF(ISNUMBER(Regressions!E124),ROUND(Regressions!E124, 1), NA())</f>
        <v>76.2</v>
      </c>
      <c r="F114" s="560">
        <f>IF(ISNUMBER(Regressions!F124),ROUND(Regressions!F124, 1), NA())</f>
        <v>41.7</v>
      </c>
      <c r="G114" s="561">
        <f>IF(ISNUMBER(Regressions!G124),ROUND(Regressions!G124, 1), NA())</f>
        <v>33.9</v>
      </c>
      <c r="H114" s="562">
        <f>IF(ISNUMBER(Regressions!H124),ROUND(Regressions!H124, 1), NA())</f>
        <v>7.8</v>
      </c>
      <c r="I114" s="563">
        <f>IF(ISNUMBER(Regressions!I124),ROUND(Regressions!I124, 1), NA())</f>
        <v>58.3</v>
      </c>
      <c r="J114" s="564">
        <f>IF(ISNUMBER(Regressions!K124),ROUND(Regressions!K124, 1), NA())</f>
        <v>97</v>
      </c>
      <c r="K114" s="560">
        <f>IF(ISNUMBER(Regressions!L124),ROUND(Regressions!L124, 1), NA())</f>
        <v>58.4</v>
      </c>
      <c r="L114" s="565">
        <f>IF(ISNUMBER(Regressions!M124),ROUND(Regressions!M124, 1), NA())</f>
        <v>45.2</v>
      </c>
      <c r="M114" s="562">
        <f>IF(ISNUMBER(Regressions!N124),ROUND(Regressions!N124, 1), NA())</f>
        <v>13.2</v>
      </c>
      <c r="N114" s="563">
        <f>IF(ISNUMBER(Regressions!O124),ROUND(Regressions!O124, 1), NA())</f>
        <v>41.6</v>
      </c>
      <c r="O114" s="564">
        <f>IF(ISNUMBER(Regressions!Q124),ROUND(Regressions!Q124, 1), NA())</f>
        <v>56.3</v>
      </c>
      <c r="P114" s="560">
        <f>IF(ISNUMBER(Regressions!R124),ROUND(Regressions!R124, 1), NA())</f>
        <v>53.6</v>
      </c>
      <c r="Q114" s="566">
        <f>IF(ISNUMBER(Regressions!S124),ROUND(Regressions!S124, 1), NA())</f>
        <v>12.3</v>
      </c>
      <c r="R114" s="562">
        <f>IF(ISNUMBER(Regressions!T124),ROUND(Regressions!T124, 1), NA())</f>
        <v>41.3</v>
      </c>
      <c r="S114" s="563">
        <f>IF(ISNUMBER(Regressions!U124),ROUND(Regressions!U124, 1), NA())</f>
        <v>46.4</v>
      </c>
    </row>
    <row r="115" spans="1:19" x14ac:dyDescent="0.25">
      <c r="A115" s="555" t="str">
        <f>+Introduction!$C$7</f>
        <v>Papua New Guinea</v>
      </c>
      <c r="B115" s="556">
        <f>IF(ISBLANK(Regressions!B125), " ", Regressions!B125)</f>
        <v>2018</v>
      </c>
      <c r="C115" s="555" t="str">
        <f>HLOOKUP(Introduction!$G$4,nametranslations,27,FALSE)</f>
        <v>Pre-primary</v>
      </c>
      <c r="D115" s="558">
        <f>IF(ISBLANK(Regressions!D125), " ", Regressions!D125)</f>
        <v>911676</v>
      </c>
      <c r="E115" s="559">
        <f>IF(ISNUMBER(Regressions!E125),ROUND(Regressions!E125, 1), NA())</f>
        <v>76.2</v>
      </c>
      <c r="F115" s="560">
        <f>IF(ISNUMBER(Regressions!F125),ROUND(Regressions!F125, 1), NA())</f>
        <v>41.7</v>
      </c>
      <c r="G115" s="561">
        <f>IF(ISNUMBER(Regressions!G125),ROUND(Regressions!G125, 1), NA())</f>
        <v>33.9</v>
      </c>
      <c r="H115" s="562">
        <f>IF(ISNUMBER(Regressions!H125),ROUND(Regressions!H125, 1), NA())</f>
        <v>7.8</v>
      </c>
      <c r="I115" s="563">
        <f>IF(ISNUMBER(Regressions!I125),ROUND(Regressions!I125, 1), NA())</f>
        <v>58.3</v>
      </c>
      <c r="J115" s="564">
        <f>IF(ISNUMBER(Regressions!K125),ROUND(Regressions!K125, 1), NA())</f>
        <v>97</v>
      </c>
      <c r="K115" s="560">
        <f>IF(ISNUMBER(Regressions!L125),ROUND(Regressions!L125, 1), NA())</f>
        <v>58.4</v>
      </c>
      <c r="L115" s="565">
        <f>IF(ISNUMBER(Regressions!M125),ROUND(Regressions!M125, 1), NA())</f>
        <v>45.2</v>
      </c>
      <c r="M115" s="562">
        <f>IF(ISNUMBER(Regressions!N125),ROUND(Regressions!N125, 1), NA())</f>
        <v>13.2</v>
      </c>
      <c r="N115" s="563">
        <f>IF(ISNUMBER(Regressions!O125),ROUND(Regressions!O125, 1), NA())</f>
        <v>41.6</v>
      </c>
      <c r="O115" s="564">
        <f>IF(ISNUMBER(Regressions!Q125),ROUND(Regressions!Q125, 1), NA())</f>
        <v>56.3</v>
      </c>
      <c r="P115" s="560">
        <f>IF(ISNUMBER(Regressions!R125),ROUND(Regressions!R125, 1), NA())</f>
        <v>53.6</v>
      </c>
      <c r="Q115" s="566">
        <f>IF(ISNUMBER(Regressions!S125),ROUND(Regressions!S125, 1), NA())</f>
        <v>12.3</v>
      </c>
      <c r="R115" s="562">
        <f>IF(ISNUMBER(Regressions!T125),ROUND(Regressions!T125, 1), NA())</f>
        <v>41.3</v>
      </c>
      <c r="S115" s="563">
        <f>IF(ISNUMBER(Regressions!U125),ROUND(Regressions!U125, 1), NA())</f>
        <v>46.4</v>
      </c>
    </row>
    <row r="116" spans="1:19" x14ac:dyDescent="0.25">
      <c r="A116" s="555" t="str">
        <f>+Introduction!$C$7</f>
        <v>Papua New Guinea</v>
      </c>
      <c r="B116" s="556">
        <f>IF(ISBLANK(Regressions!B126), " ", Regressions!B126)</f>
        <v>2019</v>
      </c>
      <c r="C116" s="555" t="str">
        <f>HLOOKUP(Introduction!$G$4,nametranslations,27,FALSE)</f>
        <v>Pre-primary</v>
      </c>
      <c r="D116" s="558">
        <f>IF(ISBLANK(Regressions!D126), " ", Regressions!D126)</f>
        <v>922792</v>
      </c>
      <c r="E116" s="559">
        <f>IF(ISNUMBER(Regressions!E126),ROUND(Regressions!E126, 1), NA())</f>
        <v>76.2</v>
      </c>
      <c r="F116" s="560">
        <f>IF(ISNUMBER(Regressions!F126),ROUND(Regressions!F126, 1), NA())</f>
        <v>41.7</v>
      </c>
      <c r="G116" s="561">
        <f>IF(ISNUMBER(Regressions!G126),ROUND(Regressions!G126, 1), NA())</f>
        <v>33.9</v>
      </c>
      <c r="H116" s="562">
        <f>IF(ISNUMBER(Regressions!H126),ROUND(Regressions!H126, 1), NA())</f>
        <v>7.8</v>
      </c>
      <c r="I116" s="563">
        <f>IF(ISNUMBER(Regressions!I126),ROUND(Regressions!I126, 1), NA())</f>
        <v>58.3</v>
      </c>
      <c r="J116" s="564">
        <f>IF(ISNUMBER(Regressions!K126),ROUND(Regressions!K126, 1), NA())</f>
        <v>97</v>
      </c>
      <c r="K116" s="560">
        <f>IF(ISNUMBER(Regressions!L126),ROUND(Regressions!L126, 1), NA())</f>
        <v>58.4</v>
      </c>
      <c r="L116" s="565">
        <f>IF(ISNUMBER(Regressions!M126),ROUND(Regressions!M126, 1), NA())</f>
        <v>45.2</v>
      </c>
      <c r="M116" s="562">
        <f>IF(ISNUMBER(Regressions!N126),ROUND(Regressions!N126, 1), NA())</f>
        <v>13.2</v>
      </c>
      <c r="N116" s="563">
        <f>IF(ISNUMBER(Regressions!O126),ROUND(Regressions!O126, 1), NA())</f>
        <v>41.6</v>
      </c>
      <c r="O116" s="564">
        <f>IF(ISNUMBER(Regressions!Q126),ROUND(Regressions!Q126, 1), NA())</f>
        <v>56.3</v>
      </c>
      <c r="P116" s="560">
        <f>IF(ISNUMBER(Regressions!R126),ROUND(Regressions!R126, 1), NA())</f>
        <v>53.6</v>
      </c>
      <c r="Q116" s="566">
        <f>IF(ISNUMBER(Regressions!S126),ROUND(Regressions!S126, 1), NA())</f>
        <v>12.3</v>
      </c>
      <c r="R116" s="562">
        <f>IF(ISNUMBER(Regressions!T126),ROUND(Regressions!T126, 1), NA())</f>
        <v>41.3</v>
      </c>
      <c r="S116" s="563">
        <f>IF(ISNUMBER(Regressions!U126),ROUND(Regressions!U126, 1), NA())</f>
        <v>46.4</v>
      </c>
    </row>
    <row r="117" spans="1:19" x14ac:dyDescent="0.25">
      <c r="A117" s="555" t="str">
        <f>+Introduction!$C$7</f>
        <v>Papua New Guinea</v>
      </c>
      <c r="B117" s="556">
        <f>IF(ISBLANK(Regressions!B127), " ", Regressions!B127)</f>
        <v>2020</v>
      </c>
      <c r="C117" s="555" t="str">
        <f>HLOOKUP(Introduction!$G$4,nametranslations,27,FALSE)</f>
        <v>Pre-primary</v>
      </c>
      <c r="D117" s="558">
        <f>IF(ISBLANK(Regressions!D127), " ", Regressions!D127)</f>
        <v>932943</v>
      </c>
      <c r="E117" s="559">
        <f>IF(ISNUMBER(Regressions!E127),ROUND(Regressions!E127, 1), NA())</f>
        <v>76.2</v>
      </c>
      <c r="F117" s="560">
        <f>IF(ISNUMBER(Regressions!F127),ROUND(Regressions!F127, 1), NA())</f>
        <v>41.7</v>
      </c>
      <c r="G117" s="561">
        <f>IF(ISNUMBER(Regressions!G127),ROUND(Regressions!G127, 1), NA())</f>
        <v>33.9</v>
      </c>
      <c r="H117" s="562">
        <f>IF(ISNUMBER(Regressions!H127),ROUND(Regressions!H127, 1), NA())</f>
        <v>7.8</v>
      </c>
      <c r="I117" s="563">
        <f>IF(ISNUMBER(Regressions!I127),ROUND(Regressions!I127, 1), NA())</f>
        <v>58.3</v>
      </c>
      <c r="J117" s="564">
        <f>IF(ISNUMBER(Regressions!K127),ROUND(Regressions!K127, 1), NA())</f>
        <v>97</v>
      </c>
      <c r="K117" s="560">
        <f>IF(ISNUMBER(Regressions!L127),ROUND(Regressions!L127, 1), NA())</f>
        <v>58.4</v>
      </c>
      <c r="L117" s="565">
        <f>IF(ISNUMBER(Regressions!M127),ROUND(Regressions!M127, 1), NA())</f>
        <v>45.2</v>
      </c>
      <c r="M117" s="562">
        <f>IF(ISNUMBER(Regressions!N127),ROUND(Regressions!N127, 1), NA())</f>
        <v>13.2</v>
      </c>
      <c r="N117" s="563">
        <f>IF(ISNUMBER(Regressions!O127),ROUND(Regressions!O127, 1), NA())</f>
        <v>41.6</v>
      </c>
      <c r="O117" s="564">
        <f>IF(ISNUMBER(Regressions!Q127),ROUND(Regressions!Q127, 1), NA())</f>
        <v>56.3</v>
      </c>
      <c r="P117" s="560">
        <f>IF(ISNUMBER(Regressions!R127),ROUND(Regressions!R127, 1), NA())</f>
        <v>53.6</v>
      </c>
      <c r="Q117" s="566">
        <f>IF(ISNUMBER(Regressions!S127),ROUND(Regressions!S127, 1), NA())</f>
        <v>12.3</v>
      </c>
      <c r="R117" s="562">
        <f>IF(ISNUMBER(Regressions!T127),ROUND(Regressions!T127, 1), NA())</f>
        <v>41.3</v>
      </c>
      <c r="S117" s="563">
        <f>IF(ISNUMBER(Regressions!U127),ROUND(Regressions!U127, 1), NA())</f>
        <v>46.4</v>
      </c>
    </row>
    <row r="118" spans="1:19" x14ac:dyDescent="0.25">
      <c r="A118" s="555" t="str">
        <f>+Introduction!$C$7</f>
        <v>Papua New Guinea</v>
      </c>
      <c r="B118" s="556">
        <f>IF(ISBLANK(Regressions!B128), " ", Regressions!B128)</f>
        <v>2021</v>
      </c>
      <c r="C118" s="555" t="str">
        <f>HLOOKUP(Introduction!$G$4,nametranslations,27,FALSE)</f>
        <v>Pre-primary</v>
      </c>
      <c r="D118" s="558">
        <f>IF(ISBLANK(Regressions!D128), " ", Regressions!D128)</f>
        <v>941365</v>
      </c>
      <c r="E118" s="564">
        <f>IF(ISNUMBER(Regressions!E128),ROUND(Regressions!E128, 1), NA())</f>
        <v>76.2</v>
      </c>
      <c r="F118" s="567">
        <f>IF(ISNUMBER(Regressions!F128),ROUND(Regressions!F128, 1), NA())</f>
        <v>41.7</v>
      </c>
      <c r="G118" s="568">
        <f>IF(ISNUMBER(Regressions!G128),ROUND(Regressions!G128, 1), NA())</f>
        <v>33.9</v>
      </c>
      <c r="H118" s="562">
        <f>IF(ISNUMBER(Regressions!H128),ROUND(Regressions!H128, 1), NA())</f>
        <v>7.8</v>
      </c>
      <c r="I118" s="563">
        <f>IF(ISNUMBER(Regressions!I128),ROUND(Regressions!I128, 1), NA())</f>
        <v>58.3</v>
      </c>
      <c r="J118" s="564">
        <f>IF(ISNUMBER(Regressions!K128),ROUND(Regressions!K128, 1), NA())</f>
        <v>97</v>
      </c>
      <c r="K118" s="567">
        <f>IF(ISNUMBER(Regressions!L128),ROUND(Regressions!L128, 1), NA())</f>
        <v>58.4</v>
      </c>
      <c r="L118" s="569">
        <f>IF(ISNUMBER(Regressions!M128),ROUND(Regressions!M128, 1), NA())</f>
        <v>45.2</v>
      </c>
      <c r="M118" s="562">
        <f>IF(ISNUMBER(Regressions!N128),ROUND(Regressions!N128, 1), NA())</f>
        <v>13.2</v>
      </c>
      <c r="N118" s="563">
        <f>IF(ISNUMBER(Regressions!O128),ROUND(Regressions!O128, 1), NA())</f>
        <v>41.6</v>
      </c>
      <c r="O118" s="564">
        <f>IF(ISNUMBER(Regressions!Q128),ROUND(Regressions!Q128, 1), NA())</f>
        <v>56.3</v>
      </c>
      <c r="P118" s="567">
        <f>IF(ISNUMBER(Regressions!R128),ROUND(Regressions!R128, 1), NA())</f>
        <v>53.6</v>
      </c>
      <c r="Q118" s="570">
        <f>IF(ISNUMBER(Regressions!S128),ROUND(Regressions!S128, 1), NA())</f>
        <v>12.3</v>
      </c>
      <c r="R118" s="562">
        <f>IF(ISNUMBER(Regressions!T128),ROUND(Regressions!T128, 1), NA())</f>
        <v>41.3</v>
      </c>
      <c r="S118" s="563">
        <f>IF(ISNUMBER(Regressions!U128),ROUND(Regressions!U128, 1), NA())</f>
        <v>46.4</v>
      </c>
    </row>
    <row r="119" spans="1:19" x14ac:dyDescent="0.25">
      <c r="A119" s="555" t="str">
        <f>+Introduction!$C$7</f>
        <v>Papua New Guinea</v>
      </c>
      <c r="B119" s="556">
        <f>IF(ISBLANK(Regressions!B129), " ", Regressions!B129)</f>
        <v>2022</v>
      </c>
      <c r="C119" s="555" t="str">
        <f>HLOOKUP(Introduction!$G$4,nametranslations,27,FALSE)</f>
        <v>Pre-primary</v>
      </c>
      <c r="D119" s="558">
        <f>IF(ISBLANK(Regressions!D129), " ", Regressions!D129)</f>
        <v>949685</v>
      </c>
      <c r="E119" s="559">
        <f>IF(ISNUMBER(Regressions!E129),ROUND(Regressions!E129, 1), NA())</f>
        <v>76.2</v>
      </c>
      <c r="F119" s="560">
        <f>IF(ISNUMBER(Regressions!F129),ROUND(Regressions!F129, 1), NA())</f>
        <v>41.7</v>
      </c>
      <c r="G119" s="561">
        <f>IF(ISNUMBER(Regressions!G129),ROUND(Regressions!G129, 1), NA())</f>
        <v>33.9</v>
      </c>
      <c r="H119" s="562">
        <f>IF(ISNUMBER(Regressions!H129),ROUND(Regressions!H129, 1), NA())</f>
        <v>7.8</v>
      </c>
      <c r="I119" s="563">
        <f>IF(ISNUMBER(Regressions!I129),ROUND(Regressions!I129, 1), NA())</f>
        <v>58.3</v>
      </c>
      <c r="J119" s="564">
        <f>IF(ISNUMBER(Regressions!K129),ROUND(Regressions!K129, 1), NA())</f>
        <v>97</v>
      </c>
      <c r="K119" s="560">
        <f>IF(ISNUMBER(Regressions!L129),ROUND(Regressions!L129, 1), NA())</f>
        <v>58.4</v>
      </c>
      <c r="L119" s="565">
        <f>IF(ISNUMBER(Regressions!M129),ROUND(Regressions!M129, 1), NA())</f>
        <v>45.2</v>
      </c>
      <c r="M119" s="562">
        <f>IF(ISNUMBER(Regressions!N129),ROUND(Regressions!N129, 1), NA())</f>
        <v>13.2</v>
      </c>
      <c r="N119" s="563">
        <f>IF(ISNUMBER(Regressions!O129),ROUND(Regressions!O129, 1), NA())</f>
        <v>41.6</v>
      </c>
      <c r="O119" s="564">
        <f>IF(ISNUMBER(Regressions!Q129),ROUND(Regressions!Q129, 1), NA())</f>
        <v>56.3</v>
      </c>
      <c r="P119" s="560">
        <f>IF(ISNUMBER(Regressions!R129),ROUND(Regressions!R129, 1), NA())</f>
        <v>53.6</v>
      </c>
      <c r="Q119" s="566">
        <f>IF(ISNUMBER(Regressions!S129),ROUND(Regressions!S129, 1), NA())</f>
        <v>12.3</v>
      </c>
      <c r="R119" s="562">
        <f>IF(ISNUMBER(Regressions!T129),ROUND(Regressions!T129, 1), NA())</f>
        <v>41.3</v>
      </c>
      <c r="S119" s="563">
        <f>IF(ISNUMBER(Regressions!U129),ROUND(Regressions!U129, 1), NA())</f>
        <v>46.4</v>
      </c>
    </row>
    <row r="120" spans="1:19" x14ac:dyDescent="0.25">
      <c r="A120" s="555" t="str">
        <f>+Introduction!$C$7</f>
        <v>Papua New Guinea</v>
      </c>
      <c r="B120" s="556">
        <f>IF(ISBLANK(Regressions!B130), " ", Regressions!B130)</f>
        <v>2023</v>
      </c>
      <c r="C120" s="555" t="str">
        <f>HLOOKUP(Introduction!$G$4,nametranslations,27,FALSE)</f>
        <v>Pre-primary</v>
      </c>
      <c r="D120" s="558">
        <f>IF(ISBLANK(Regressions!D130), " ", Regressions!D130)</f>
        <v>957717</v>
      </c>
      <c r="E120" s="559">
        <f>IF(ISNUMBER(Regressions!E130),ROUND(Regressions!E130, 1), NA())</f>
        <v>76.2</v>
      </c>
      <c r="F120" s="560">
        <f>IF(ISNUMBER(Regressions!F130),ROUND(Regressions!F130, 1), NA())</f>
        <v>41.7</v>
      </c>
      <c r="G120" s="561">
        <f>IF(ISNUMBER(Regressions!G130),ROUND(Regressions!G130, 1), NA())</f>
        <v>33.9</v>
      </c>
      <c r="H120" s="562">
        <f>IF(ISNUMBER(Regressions!H130),ROUND(Regressions!H130, 1), NA())</f>
        <v>7.8</v>
      </c>
      <c r="I120" s="563">
        <f>IF(ISNUMBER(Regressions!I130),ROUND(Regressions!I130, 1), NA())</f>
        <v>58.3</v>
      </c>
      <c r="J120" s="564">
        <f>IF(ISNUMBER(Regressions!K130),ROUND(Regressions!K130, 1), NA())</f>
        <v>97</v>
      </c>
      <c r="K120" s="560">
        <f>IF(ISNUMBER(Regressions!L130),ROUND(Regressions!L130, 1), NA())</f>
        <v>58.4</v>
      </c>
      <c r="L120" s="565">
        <f>IF(ISNUMBER(Regressions!M130),ROUND(Regressions!M130, 1), NA())</f>
        <v>45.2</v>
      </c>
      <c r="M120" s="562">
        <f>IF(ISNUMBER(Regressions!N130),ROUND(Regressions!N130, 1), NA())</f>
        <v>13.2</v>
      </c>
      <c r="N120" s="563">
        <f>IF(ISNUMBER(Regressions!O130),ROUND(Regressions!O130, 1), NA())</f>
        <v>41.6</v>
      </c>
      <c r="O120" s="564">
        <f>IF(ISNUMBER(Regressions!Q130),ROUND(Regressions!Q130, 1), NA())</f>
        <v>56.3</v>
      </c>
      <c r="P120" s="560">
        <f>IF(ISNUMBER(Regressions!R130),ROUND(Regressions!R130, 1), NA())</f>
        <v>53.6</v>
      </c>
      <c r="Q120" s="566">
        <f>IF(ISNUMBER(Regressions!S130),ROUND(Regressions!S130, 1), NA())</f>
        <v>12.3</v>
      </c>
      <c r="R120" s="562">
        <f>IF(ISNUMBER(Regressions!T130),ROUND(Regressions!T130, 1), NA())</f>
        <v>41.3</v>
      </c>
      <c r="S120" s="563">
        <f>IF(ISNUMBER(Regressions!U130),ROUND(Regressions!U130, 1), NA())</f>
        <v>46.4</v>
      </c>
    </row>
    <row r="121" spans="1:19" x14ac:dyDescent="0.25">
      <c r="A121" s="555" t="str">
        <f>+Introduction!$C$7</f>
        <v>Papua New Guinea</v>
      </c>
      <c r="B121" s="556">
        <f>IF(ISBLANK(Regressions!B131), " ", Regressions!B131)</f>
        <v>2024</v>
      </c>
      <c r="C121" s="555" t="str">
        <f>HLOOKUP(Introduction!$G$4,nametranslations,27,FALSE)</f>
        <v>Pre-primary</v>
      </c>
      <c r="D121" s="558">
        <f>IF(ISBLANK(Regressions!D131), " ", Regressions!D131)</f>
        <v>966010</v>
      </c>
      <c r="E121" s="559">
        <f>IF(ISNUMBER(Regressions!E131),ROUND(Regressions!E131, 1), NA())</f>
        <v>76.2</v>
      </c>
      <c r="F121" s="560">
        <f>IF(ISNUMBER(Regressions!F131),ROUND(Regressions!F131, 1), NA())</f>
        <v>41.7</v>
      </c>
      <c r="G121" s="561">
        <f>IF(ISNUMBER(Regressions!G131),ROUND(Regressions!G131, 1), NA())</f>
        <v>33.9</v>
      </c>
      <c r="H121" s="562">
        <f>IF(ISNUMBER(Regressions!H131),ROUND(Regressions!H131, 1), NA())</f>
        <v>7.8</v>
      </c>
      <c r="I121" s="563">
        <f>IF(ISNUMBER(Regressions!I131),ROUND(Regressions!I131, 1), NA())</f>
        <v>58.3</v>
      </c>
      <c r="J121" s="564">
        <f>IF(ISNUMBER(Regressions!K131),ROUND(Regressions!K131, 1), NA())</f>
        <v>97</v>
      </c>
      <c r="K121" s="560">
        <f>IF(ISNUMBER(Regressions!L131),ROUND(Regressions!L131, 1), NA())</f>
        <v>58.4</v>
      </c>
      <c r="L121" s="565">
        <f>IF(ISNUMBER(Regressions!M131),ROUND(Regressions!M131, 1), NA())</f>
        <v>45.2</v>
      </c>
      <c r="M121" s="562">
        <f>IF(ISNUMBER(Regressions!N131),ROUND(Regressions!N131, 1), NA())</f>
        <v>13.2</v>
      </c>
      <c r="N121" s="563">
        <f>IF(ISNUMBER(Regressions!O131),ROUND(Regressions!O131, 1), NA())</f>
        <v>41.6</v>
      </c>
      <c r="O121" s="564">
        <f>IF(ISNUMBER(Regressions!Q131),ROUND(Regressions!Q131, 1), NA())</f>
        <v>56.3</v>
      </c>
      <c r="P121" s="560">
        <f>IF(ISNUMBER(Regressions!R131),ROUND(Regressions!R131, 1), NA())</f>
        <v>53.6</v>
      </c>
      <c r="Q121" s="566">
        <f>IF(ISNUMBER(Regressions!S131),ROUND(Regressions!S131, 1), NA())</f>
        <v>12.3</v>
      </c>
      <c r="R121" s="562">
        <f>IF(ISNUMBER(Regressions!T131),ROUND(Regressions!T131, 1), NA())</f>
        <v>41.3</v>
      </c>
      <c r="S121" s="563">
        <f>IF(ISNUMBER(Regressions!U131),ROUND(Regressions!U131, 1), NA())</f>
        <v>46.4</v>
      </c>
    </row>
    <row r="122" spans="1:19" x14ac:dyDescent="0.25">
      <c r="A122" s="571" t="str">
        <f>+Introduction!$C$7</f>
        <v>Papua New Guinea</v>
      </c>
      <c r="B122" s="572">
        <f>IF(ISBLANK(Regressions!B132), " ", Regressions!B132)</f>
        <v>2025</v>
      </c>
      <c r="C122" s="571" t="str">
        <f>HLOOKUP(Introduction!$G$4,nametranslations,27,FALSE)</f>
        <v>Pre-primary</v>
      </c>
      <c r="D122" s="573">
        <f>IF(ISBLANK(Regressions!D132), " ", Regressions!D132)</f>
        <v>1151749</v>
      </c>
      <c r="E122" s="574">
        <f>IF(ISNUMBER(Regressions!E132),ROUND(Regressions!E132, 1), NA())</f>
        <v>76.2</v>
      </c>
      <c r="F122" s="575">
        <f>IF(ISNUMBER(Regressions!F132),ROUND(Regressions!F132, 1), NA())</f>
        <v>41.7</v>
      </c>
      <c r="G122" s="576">
        <f>IF(ISNUMBER(Regressions!G132),ROUND(Regressions!G132, 1), NA())</f>
        <v>33.9</v>
      </c>
      <c r="H122" s="577">
        <f>IF(ISNUMBER(Regressions!H132),ROUND(Regressions!H132, 1), NA())</f>
        <v>7.8</v>
      </c>
      <c r="I122" s="578">
        <f>IF(ISNUMBER(Regressions!I132),ROUND(Regressions!I132, 1), NA())</f>
        <v>58.3</v>
      </c>
      <c r="J122" s="579">
        <f>IF(ISNUMBER(Regressions!K132),ROUND(Regressions!K132, 1), NA())</f>
        <v>97</v>
      </c>
      <c r="K122" s="575">
        <f>IF(ISNUMBER(Regressions!L132),ROUND(Regressions!L132, 1), NA())</f>
        <v>58.4</v>
      </c>
      <c r="L122" s="580">
        <f>IF(ISNUMBER(Regressions!M132),ROUND(Regressions!M132, 1), NA())</f>
        <v>45.2</v>
      </c>
      <c r="M122" s="577">
        <f>IF(ISNUMBER(Regressions!N132),ROUND(Regressions!N132, 1), NA())</f>
        <v>13.2</v>
      </c>
      <c r="N122" s="578">
        <f>IF(ISNUMBER(Regressions!O132),ROUND(Regressions!O132, 1), NA())</f>
        <v>41.6</v>
      </c>
      <c r="O122" s="579">
        <f>IF(ISNUMBER(Regressions!Q132),ROUND(Regressions!Q132, 1), NA())</f>
        <v>56.3</v>
      </c>
      <c r="P122" s="575">
        <f>IF(ISNUMBER(Regressions!R132),ROUND(Regressions!R132, 1), NA())</f>
        <v>53.6</v>
      </c>
      <c r="Q122" s="581">
        <f>IF(ISNUMBER(Regressions!S132),ROUND(Regressions!S132, 1), NA())</f>
        <v>12.3</v>
      </c>
      <c r="R122" s="577">
        <f>IF(ISNUMBER(Regressions!T132),ROUND(Regressions!T132, 1), NA())</f>
        <v>41.3</v>
      </c>
      <c r="S122" s="578">
        <f>IF(ISNUMBER(Regressions!U132),ROUND(Regressions!U132, 1), NA())</f>
        <v>46.4</v>
      </c>
    </row>
    <row r="123" spans="1:19" hidden="1" x14ac:dyDescent="0.25">
      <c r="A123" s="555" t="str">
        <f>+Introduction!$C$7</f>
        <v>Papua New Guinea</v>
      </c>
      <c r="B123" s="556">
        <f>IF(ISBLANK(Regressions!B133), " ", Regressions!B133)</f>
        <v>2026</v>
      </c>
      <c r="C123" s="555" t="str">
        <f>HLOOKUP(Introduction!$G$4,nametranslations,27,FALSE)</f>
        <v>Pre-primary</v>
      </c>
      <c r="D123" s="558" t="str">
        <f>IF(ISBLANK(Regressions!D133), " ", Regressions!D133)</f>
        <v xml:space="preserve"> </v>
      </c>
      <c r="E123" s="559" t="e">
        <f>IF(ISNUMBER(Regressions!E133),ROUND(Regressions!E133, 1), NA())</f>
        <v>#N/A</v>
      </c>
      <c r="F123" s="560" t="e">
        <f>IF(ISNUMBER(Regressions!F133),ROUND(Regressions!F133, 1), NA())</f>
        <v>#N/A</v>
      </c>
      <c r="G123" s="561" t="e">
        <f>IF(ISNUMBER(Regressions!G133),ROUND(Regressions!G133, 1), NA())</f>
        <v>#N/A</v>
      </c>
      <c r="H123" s="562" t="e">
        <f>IF(ISNUMBER(Regressions!H133),ROUND(Regressions!H133, 1), NA())</f>
        <v>#N/A</v>
      </c>
      <c r="I123" s="563" t="e">
        <f>IF(ISNUMBER(Regressions!I133),ROUND(Regressions!I133, 1), NA())</f>
        <v>#N/A</v>
      </c>
      <c r="J123" s="564" t="e">
        <f>IF(ISNUMBER(Regressions!K133),ROUND(Regressions!K133, 1), NA())</f>
        <v>#N/A</v>
      </c>
      <c r="K123" s="560" t="e">
        <f>IF(ISNUMBER(Regressions!L133),ROUND(Regressions!L133, 1), NA())</f>
        <v>#N/A</v>
      </c>
      <c r="L123" s="565" t="e">
        <f>IF(ISNUMBER(Regressions!M133),ROUND(Regressions!M133, 1), NA())</f>
        <v>#N/A</v>
      </c>
      <c r="M123" s="562" t="e">
        <f>IF(ISNUMBER(Regressions!N133),ROUND(Regressions!N133, 1), NA())</f>
        <v>#N/A</v>
      </c>
      <c r="N123" s="563" t="e">
        <f>IF(ISNUMBER(Regressions!O133),ROUND(Regressions!O133, 1), NA())</f>
        <v>#N/A</v>
      </c>
      <c r="O123" s="564" t="e">
        <f>IF(ISNUMBER(Regressions!Q133),ROUND(Regressions!Q133, 1), NA())</f>
        <v>#N/A</v>
      </c>
      <c r="P123" s="560" t="e">
        <f>IF(ISNUMBER(Regressions!R133),ROUND(Regressions!R133, 1), NA())</f>
        <v>#N/A</v>
      </c>
      <c r="Q123" s="566" t="e">
        <f>IF(ISNUMBER(Regressions!S133),ROUND(Regressions!S133, 1), NA())</f>
        <v>#N/A</v>
      </c>
      <c r="R123" s="562" t="e">
        <f>IF(ISNUMBER(Regressions!T133),ROUND(Regressions!T133, 1), NA())</f>
        <v>#N/A</v>
      </c>
      <c r="S123" s="563" t="e">
        <f>IF(ISNUMBER(Regressions!U133),ROUND(Regressions!U133, 1), NA())</f>
        <v>#N/A</v>
      </c>
    </row>
    <row r="124" spans="1:19" hidden="1" x14ac:dyDescent="0.25">
      <c r="A124" s="555" t="str">
        <f>+Introduction!$C$7</f>
        <v>Papua New Guinea</v>
      </c>
      <c r="B124" s="556">
        <f>IF(ISBLANK(Regressions!B134), " ", Regressions!B134)</f>
        <v>2027</v>
      </c>
      <c r="C124" s="555" t="str">
        <f>HLOOKUP(Introduction!$G$4,nametranslations,27,FALSE)</f>
        <v>Pre-primary</v>
      </c>
      <c r="D124" s="558" t="str">
        <f>IF(ISBLANK(Regressions!D134), " ", Regressions!D134)</f>
        <v xml:space="preserve"> </v>
      </c>
      <c r="E124" s="559" t="e">
        <f>IF(ISNUMBER(Regressions!E134),ROUND(Regressions!E134, 1), NA())</f>
        <v>#N/A</v>
      </c>
      <c r="F124" s="560" t="e">
        <f>IF(ISNUMBER(Regressions!F134),ROUND(Regressions!F134, 1), NA())</f>
        <v>#N/A</v>
      </c>
      <c r="G124" s="561" t="e">
        <f>IF(ISNUMBER(Regressions!G134),ROUND(Regressions!G134, 1), NA())</f>
        <v>#N/A</v>
      </c>
      <c r="H124" s="562" t="e">
        <f>IF(ISNUMBER(Regressions!H134),ROUND(Regressions!H134, 1), NA())</f>
        <v>#N/A</v>
      </c>
      <c r="I124" s="563" t="e">
        <f>IF(ISNUMBER(Regressions!I134),ROUND(Regressions!I134, 1), NA())</f>
        <v>#N/A</v>
      </c>
      <c r="J124" s="564" t="e">
        <f>IF(ISNUMBER(Regressions!K134),ROUND(Regressions!K134, 1), NA())</f>
        <v>#N/A</v>
      </c>
      <c r="K124" s="560" t="e">
        <f>IF(ISNUMBER(Regressions!L134),ROUND(Regressions!L134, 1), NA())</f>
        <v>#N/A</v>
      </c>
      <c r="L124" s="565" t="e">
        <f>IF(ISNUMBER(Regressions!M134),ROUND(Regressions!M134, 1), NA())</f>
        <v>#N/A</v>
      </c>
      <c r="M124" s="562" t="e">
        <f>IF(ISNUMBER(Regressions!N134),ROUND(Regressions!N134, 1), NA())</f>
        <v>#N/A</v>
      </c>
      <c r="N124" s="563" t="e">
        <f>IF(ISNUMBER(Regressions!O134),ROUND(Regressions!O134, 1), NA())</f>
        <v>#N/A</v>
      </c>
      <c r="O124" s="564" t="e">
        <f>IF(ISNUMBER(Regressions!Q134),ROUND(Regressions!Q134, 1), NA())</f>
        <v>#N/A</v>
      </c>
      <c r="P124" s="560" t="e">
        <f>IF(ISNUMBER(Regressions!R134),ROUND(Regressions!R134, 1), NA())</f>
        <v>#N/A</v>
      </c>
      <c r="Q124" s="566" t="e">
        <f>IF(ISNUMBER(Regressions!S134),ROUND(Regressions!S134, 1), NA())</f>
        <v>#N/A</v>
      </c>
      <c r="R124" s="562" t="e">
        <f>IF(ISNUMBER(Regressions!T134),ROUND(Regressions!T134, 1), NA())</f>
        <v>#N/A</v>
      </c>
      <c r="S124" s="563" t="e">
        <f>IF(ISNUMBER(Regressions!U134),ROUND(Regressions!U134, 1), NA())</f>
        <v>#N/A</v>
      </c>
    </row>
    <row r="125" spans="1:19" hidden="1" x14ac:dyDescent="0.25">
      <c r="A125" s="555" t="str">
        <f>+Introduction!$C$7</f>
        <v>Papua New Guinea</v>
      </c>
      <c r="B125" s="556">
        <f>IF(ISBLANK(Regressions!B135), " ", Regressions!B135)</f>
        <v>2028</v>
      </c>
      <c r="C125" s="555" t="str">
        <f>HLOOKUP(Introduction!$G$4,nametranslations,27,FALSE)</f>
        <v>Pre-primary</v>
      </c>
      <c r="D125" s="558" t="str">
        <f>IF(ISBLANK(Regressions!D135), " ", Regressions!D135)</f>
        <v xml:space="preserve"> </v>
      </c>
      <c r="E125" s="559" t="e">
        <f>IF(ISNUMBER(Regressions!E135),ROUND(Regressions!E135, 1), NA())</f>
        <v>#N/A</v>
      </c>
      <c r="F125" s="560" t="e">
        <f>IF(ISNUMBER(Regressions!F135),ROUND(Regressions!F135, 1), NA())</f>
        <v>#N/A</v>
      </c>
      <c r="G125" s="561" t="e">
        <f>IF(ISNUMBER(Regressions!G135),ROUND(Regressions!G135, 1), NA())</f>
        <v>#N/A</v>
      </c>
      <c r="H125" s="562" t="e">
        <f>IF(ISNUMBER(Regressions!H135),ROUND(Regressions!H135, 1), NA())</f>
        <v>#N/A</v>
      </c>
      <c r="I125" s="563" t="e">
        <f>IF(ISNUMBER(Regressions!I135),ROUND(Regressions!I135, 1), NA())</f>
        <v>#N/A</v>
      </c>
      <c r="J125" s="564" t="e">
        <f>IF(ISNUMBER(Regressions!K135),ROUND(Regressions!K135, 1), NA())</f>
        <v>#N/A</v>
      </c>
      <c r="K125" s="560" t="e">
        <f>IF(ISNUMBER(Regressions!L135),ROUND(Regressions!L135, 1), NA())</f>
        <v>#N/A</v>
      </c>
      <c r="L125" s="565" t="e">
        <f>IF(ISNUMBER(Regressions!M135),ROUND(Regressions!M135, 1), NA())</f>
        <v>#N/A</v>
      </c>
      <c r="M125" s="562" t="e">
        <f>IF(ISNUMBER(Regressions!N135),ROUND(Regressions!N135, 1), NA())</f>
        <v>#N/A</v>
      </c>
      <c r="N125" s="563" t="e">
        <f>IF(ISNUMBER(Regressions!O135),ROUND(Regressions!O135, 1), NA())</f>
        <v>#N/A</v>
      </c>
      <c r="O125" s="564" t="e">
        <f>IF(ISNUMBER(Regressions!Q135),ROUND(Regressions!Q135, 1), NA())</f>
        <v>#N/A</v>
      </c>
      <c r="P125" s="560" t="e">
        <f>IF(ISNUMBER(Regressions!R135),ROUND(Regressions!R135, 1), NA())</f>
        <v>#N/A</v>
      </c>
      <c r="Q125" s="566" t="e">
        <f>IF(ISNUMBER(Regressions!S135),ROUND(Regressions!S135, 1), NA())</f>
        <v>#N/A</v>
      </c>
      <c r="R125" s="562" t="e">
        <f>IF(ISNUMBER(Regressions!T135),ROUND(Regressions!T135, 1), NA())</f>
        <v>#N/A</v>
      </c>
      <c r="S125" s="563" t="e">
        <f>IF(ISNUMBER(Regressions!U135),ROUND(Regressions!U135, 1), NA())</f>
        <v>#N/A</v>
      </c>
    </row>
    <row r="126" spans="1:19" hidden="1" x14ac:dyDescent="0.25">
      <c r="A126" s="555" t="str">
        <f>+Introduction!$C$7</f>
        <v>Papua New Guinea</v>
      </c>
      <c r="B126" s="556">
        <f>IF(ISBLANK(Regressions!B136), " ", Regressions!B136)</f>
        <v>2029</v>
      </c>
      <c r="C126" s="555" t="str">
        <f>HLOOKUP(Introduction!$G$4,nametranslations,27,FALSE)</f>
        <v>Pre-primary</v>
      </c>
      <c r="D126" s="558" t="str">
        <f>IF(ISBLANK(Regressions!D136), " ", Regressions!D136)</f>
        <v xml:space="preserve"> </v>
      </c>
      <c r="E126" s="559" t="e">
        <f>IF(ISNUMBER(Regressions!E136),ROUND(Regressions!E136, 1), NA())</f>
        <v>#N/A</v>
      </c>
      <c r="F126" s="560" t="e">
        <f>IF(ISNUMBER(Regressions!F136),ROUND(Regressions!F136, 1), NA())</f>
        <v>#N/A</v>
      </c>
      <c r="G126" s="561" t="e">
        <f>IF(ISNUMBER(Regressions!G136),ROUND(Regressions!G136, 1), NA())</f>
        <v>#N/A</v>
      </c>
      <c r="H126" s="562" t="e">
        <f>IF(ISNUMBER(Regressions!H136),ROUND(Regressions!H136, 1), NA())</f>
        <v>#N/A</v>
      </c>
      <c r="I126" s="563" t="e">
        <f>IF(ISNUMBER(Regressions!I136),ROUND(Regressions!I136, 1), NA())</f>
        <v>#N/A</v>
      </c>
      <c r="J126" s="564" t="e">
        <f>IF(ISNUMBER(Regressions!K136),ROUND(Regressions!K136, 1), NA())</f>
        <v>#N/A</v>
      </c>
      <c r="K126" s="560" t="e">
        <f>IF(ISNUMBER(Regressions!L136),ROUND(Regressions!L136, 1), NA())</f>
        <v>#N/A</v>
      </c>
      <c r="L126" s="565" t="e">
        <f>IF(ISNUMBER(Regressions!M136),ROUND(Regressions!M136, 1), NA())</f>
        <v>#N/A</v>
      </c>
      <c r="M126" s="562" t="e">
        <f>IF(ISNUMBER(Regressions!N136),ROUND(Regressions!N136, 1), NA())</f>
        <v>#N/A</v>
      </c>
      <c r="N126" s="563" t="e">
        <f>IF(ISNUMBER(Regressions!O136),ROUND(Regressions!O136, 1), NA())</f>
        <v>#N/A</v>
      </c>
      <c r="O126" s="564" t="e">
        <f>IF(ISNUMBER(Regressions!Q136),ROUND(Regressions!Q136, 1), NA())</f>
        <v>#N/A</v>
      </c>
      <c r="P126" s="560" t="e">
        <f>IF(ISNUMBER(Regressions!R136),ROUND(Regressions!R136, 1), NA())</f>
        <v>#N/A</v>
      </c>
      <c r="Q126" s="566" t="e">
        <f>IF(ISNUMBER(Regressions!S136),ROUND(Regressions!S136, 1), NA())</f>
        <v>#N/A</v>
      </c>
      <c r="R126" s="562" t="e">
        <f>IF(ISNUMBER(Regressions!T136),ROUND(Regressions!T136, 1), NA())</f>
        <v>#N/A</v>
      </c>
      <c r="S126" s="563" t="e">
        <f>IF(ISNUMBER(Regressions!U136),ROUND(Regressions!U136, 1), NA())</f>
        <v>#N/A</v>
      </c>
    </row>
    <row r="127" spans="1:19" hidden="1" x14ac:dyDescent="0.25">
      <c r="A127" s="555" t="str">
        <f>+Introduction!$C$7</f>
        <v>Papua New Guinea</v>
      </c>
      <c r="B127" s="556">
        <f>IF(ISBLANK(Regressions!B137), " ", Regressions!B137)</f>
        <v>2030</v>
      </c>
      <c r="C127" s="555" t="str">
        <f>HLOOKUP(Introduction!$G$4,nametranslations,27,FALSE)</f>
        <v>Pre-primary</v>
      </c>
      <c r="D127" s="558" t="str">
        <f>IF(ISBLANK(Regressions!D137), " ", Regressions!D137)</f>
        <v xml:space="preserve"> </v>
      </c>
      <c r="E127" s="559" t="e">
        <f>IF(ISNUMBER(Regressions!E137),ROUND(Regressions!E137, 1), NA())</f>
        <v>#N/A</v>
      </c>
      <c r="F127" s="560" t="e">
        <f>IF(ISNUMBER(Regressions!F137),ROUND(Regressions!F137, 1), NA())</f>
        <v>#N/A</v>
      </c>
      <c r="G127" s="561" t="e">
        <f>IF(ISNUMBER(Regressions!G137),ROUND(Regressions!G137, 1), NA())</f>
        <v>#N/A</v>
      </c>
      <c r="H127" s="562" t="e">
        <f>IF(ISNUMBER(Regressions!H137),ROUND(Regressions!H137, 1), NA())</f>
        <v>#N/A</v>
      </c>
      <c r="I127" s="563" t="e">
        <f>IF(ISNUMBER(Regressions!I137),ROUND(Regressions!I137, 1), NA())</f>
        <v>#N/A</v>
      </c>
      <c r="J127" s="564" t="e">
        <f>IF(ISNUMBER(Regressions!K137),ROUND(Regressions!K137, 1), NA())</f>
        <v>#N/A</v>
      </c>
      <c r="K127" s="560" t="e">
        <f>IF(ISNUMBER(Regressions!L137),ROUND(Regressions!L137, 1), NA())</f>
        <v>#N/A</v>
      </c>
      <c r="L127" s="565" t="e">
        <f>IF(ISNUMBER(Regressions!M137),ROUND(Regressions!M137, 1), NA())</f>
        <v>#N/A</v>
      </c>
      <c r="M127" s="562" t="e">
        <f>IF(ISNUMBER(Regressions!N137),ROUND(Regressions!N137, 1), NA())</f>
        <v>#N/A</v>
      </c>
      <c r="N127" s="563" t="e">
        <f>IF(ISNUMBER(Regressions!O137),ROUND(Regressions!O137, 1), NA())</f>
        <v>#N/A</v>
      </c>
      <c r="O127" s="564" t="e">
        <f>IF(ISNUMBER(Regressions!Q137),ROUND(Regressions!Q137, 1), NA())</f>
        <v>#N/A</v>
      </c>
      <c r="P127" s="560" t="e">
        <f>IF(ISNUMBER(Regressions!R137),ROUND(Regressions!R137, 1), NA())</f>
        <v>#N/A</v>
      </c>
      <c r="Q127" s="566" t="e">
        <f>IF(ISNUMBER(Regressions!S137),ROUND(Regressions!S137, 1), NA())</f>
        <v>#N/A</v>
      </c>
      <c r="R127" s="562" t="e">
        <f>IF(ISNUMBER(Regressions!T137),ROUND(Regressions!T137, 1), NA())</f>
        <v>#N/A</v>
      </c>
      <c r="S127" s="563" t="e">
        <f>IF(ISNUMBER(Regressions!U137),ROUND(Regressions!U137, 1), NA())</f>
        <v>#N/A</v>
      </c>
    </row>
    <row r="128" spans="1:19" x14ac:dyDescent="0.25">
      <c r="A128" s="555" t="str">
        <f>+Introduction!$C$7</f>
        <v>Papua New Guinea</v>
      </c>
      <c r="B128" s="556">
        <f>IF(ISBLANK(Regressions!B138), " ", Regressions!B138)</f>
        <v>2000</v>
      </c>
      <c r="C128" s="555" t="str">
        <f>HLOOKUP(Introduction!$G$4,nametranslations,28,FALSE)</f>
        <v>Primary</v>
      </c>
      <c r="D128" s="558">
        <f>IF(ISBLANK(Regressions!D138), " ", Regressions!D138)</f>
        <v>818622</v>
      </c>
      <c r="E128" s="559" t="e">
        <f>IF(ISNUMBER(Regressions!E138),ROUND(Regressions!E138, 1), NA())</f>
        <v>#N/A</v>
      </c>
      <c r="F128" s="560" t="e">
        <f>IF(ISNUMBER(Regressions!F138),ROUND(Regressions!F138, 1), NA())</f>
        <v>#N/A</v>
      </c>
      <c r="G128" s="561" t="e">
        <f>IF(ISNUMBER(Regressions!G138),ROUND(Regressions!G138, 1), NA())</f>
        <v>#N/A</v>
      </c>
      <c r="H128" s="562" t="e">
        <f>IF(ISNUMBER(Regressions!H138),ROUND(Regressions!H138, 1), NA())</f>
        <v>#N/A</v>
      </c>
      <c r="I128" s="563" t="e">
        <f>IF(ISNUMBER(Regressions!I138),ROUND(Regressions!I138, 1), NA())</f>
        <v>#N/A</v>
      </c>
      <c r="J128" s="564" t="e">
        <f>IF(ISNUMBER(Regressions!K138),ROUND(Regressions!K138, 1), NA())</f>
        <v>#N/A</v>
      </c>
      <c r="K128" s="560" t="e">
        <f>IF(ISNUMBER(Regressions!L138),ROUND(Regressions!L138, 1), NA())</f>
        <v>#N/A</v>
      </c>
      <c r="L128" s="565" t="e">
        <f>IF(ISNUMBER(Regressions!M138),ROUND(Regressions!M138, 1), NA())</f>
        <v>#N/A</v>
      </c>
      <c r="M128" s="562" t="e">
        <f>IF(ISNUMBER(Regressions!N138),ROUND(Regressions!N138, 1), NA())</f>
        <v>#N/A</v>
      </c>
      <c r="N128" s="563" t="e">
        <f>IF(ISNUMBER(Regressions!O138),ROUND(Regressions!O138, 1), NA())</f>
        <v>#N/A</v>
      </c>
      <c r="O128" s="564" t="e">
        <f>IF(ISNUMBER(Regressions!Q138),ROUND(Regressions!Q138, 1), NA())</f>
        <v>#N/A</v>
      </c>
      <c r="P128" s="560" t="e">
        <f>IF(ISNUMBER(Regressions!R138),ROUND(Regressions!R138, 1), NA())</f>
        <v>#N/A</v>
      </c>
      <c r="Q128" s="566" t="e">
        <f>IF(ISNUMBER(Regressions!S138),ROUND(Regressions!S138, 1), NA())</f>
        <v>#N/A</v>
      </c>
      <c r="R128" s="562" t="e">
        <f>IF(ISNUMBER(Regressions!T138),ROUND(Regressions!T138, 1), NA())</f>
        <v>#N/A</v>
      </c>
      <c r="S128" s="563" t="e">
        <f>IF(ISNUMBER(Regressions!U138),ROUND(Regressions!U138, 1), NA())</f>
        <v>#N/A</v>
      </c>
    </row>
    <row r="129" spans="1:19" x14ac:dyDescent="0.25">
      <c r="A129" s="555" t="str">
        <f>+Introduction!$C$7</f>
        <v>Papua New Guinea</v>
      </c>
      <c r="B129" s="556">
        <f>IF(ISBLANK(Regressions!B139), " ", Regressions!B139)</f>
        <v>2001</v>
      </c>
      <c r="C129" s="555" t="str">
        <f>HLOOKUP(Introduction!$G$4,nametranslations,28,FALSE)</f>
        <v>Primary</v>
      </c>
      <c r="D129" s="558">
        <f>IF(ISBLANK(Regressions!D139), " ", Regressions!D139)</f>
        <v>840201</v>
      </c>
      <c r="E129" s="559" t="e">
        <f>IF(ISNUMBER(Regressions!E139),ROUND(Regressions!E139, 1), NA())</f>
        <v>#N/A</v>
      </c>
      <c r="F129" s="560" t="e">
        <f>IF(ISNUMBER(Regressions!F139),ROUND(Regressions!F139, 1), NA())</f>
        <v>#N/A</v>
      </c>
      <c r="G129" s="561" t="e">
        <f>IF(ISNUMBER(Regressions!G139),ROUND(Regressions!G139, 1), NA())</f>
        <v>#N/A</v>
      </c>
      <c r="H129" s="562" t="e">
        <f>IF(ISNUMBER(Regressions!H139),ROUND(Regressions!H139, 1), NA())</f>
        <v>#N/A</v>
      </c>
      <c r="I129" s="563" t="e">
        <f>IF(ISNUMBER(Regressions!I139),ROUND(Regressions!I139, 1), NA())</f>
        <v>#N/A</v>
      </c>
      <c r="J129" s="564" t="e">
        <f>IF(ISNUMBER(Regressions!K139),ROUND(Regressions!K139, 1), NA())</f>
        <v>#N/A</v>
      </c>
      <c r="K129" s="560" t="e">
        <f>IF(ISNUMBER(Regressions!L139),ROUND(Regressions!L139, 1), NA())</f>
        <v>#N/A</v>
      </c>
      <c r="L129" s="565" t="e">
        <f>IF(ISNUMBER(Regressions!M139),ROUND(Regressions!M139, 1), NA())</f>
        <v>#N/A</v>
      </c>
      <c r="M129" s="562" t="e">
        <f>IF(ISNUMBER(Regressions!N139),ROUND(Regressions!N139, 1), NA())</f>
        <v>#N/A</v>
      </c>
      <c r="N129" s="563" t="e">
        <f>IF(ISNUMBER(Regressions!O139),ROUND(Regressions!O139, 1), NA())</f>
        <v>#N/A</v>
      </c>
      <c r="O129" s="564" t="e">
        <f>IF(ISNUMBER(Regressions!Q139),ROUND(Regressions!Q139, 1), NA())</f>
        <v>#N/A</v>
      </c>
      <c r="P129" s="560" t="e">
        <f>IF(ISNUMBER(Regressions!R139),ROUND(Regressions!R139, 1), NA())</f>
        <v>#N/A</v>
      </c>
      <c r="Q129" s="566" t="e">
        <f>IF(ISNUMBER(Regressions!S139),ROUND(Regressions!S139, 1), NA())</f>
        <v>#N/A</v>
      </c>
      <c r="R129" s="562" t="e">
        <f>IF(ISNUMBER(Regressions!T139),ROUND(Regressions!T139, 1), NA())</f>
        <v>#N/A</v>
      </c>
      <c r="S129" s="563" t="e">
        <f>IF(ISNUMBER(Regressions!U139),ROUND(Regressions!U139, 1), NA())</f>
        <v>#N/A</v>
      </c>
    </row>
    <row r="130" spans="1:19" x14ac:dyDescent="0.25">
      <c r="A130" s="555" t="str">
        <f>+Introduction!$C$7</f>
        <v>Papua New Guinea</v>
      </c>
      <c r="B130" s="556">
        <f>IF(ISBLANK(Regressions!B140), " ", Regressions!B140)</f>
        <v>2002</v>
      </c>
      <c r="C130" s="555" t="str">
        <f>HLOOKUP(Introduction!$G$4,nametranslations,28,FALSE)</f>
        <v>Primary</v>
      </c>
      <c r="D130" s="558">
        <f>IF(ISBLANK(Regressions!D140), " ", Regressions!D140)</f>
        <v>862661</v>
      </c>
      <c r="E130" s="559" t="e">
        <f>IF(ISNUMBER(Regressions!E140),ROUND(Regressions!E140, 1), NA())</f>
        <v>#N/A</v>
      </c>
      <c r="F130" s="560" t="e">
        <f>IF(ISNUMBER(Regressions!F140),ROUND(Regressions!F140, 1), NA())</f>
        <v>#N/A</v>
      </c>
      <c r="G130" s="561" t="e">
        <f>IF(ISNUMBER(Regressions!G140),ROUND(Regressions!G140, 1), NA())</f>
        <v>#N/A</v>
      </c>
      <c r="H130" s="562" t="e">
        <f>IF(ISNUMBER(Regressions!H140),ROUND(Regressions!H140, 1), NA())</f>
        <v>#N/A</v>
      </c>
      <c r="I130" s="563" t="e">
        <f>IF(ISNUMBER(Regressions!I140),ROUND(Regressions!I140, 1), NA())</f>
        <v>#N/A</v>
      </c>
      <c r="J130" s="564" t="e">
        <f>IF(ISNUMBER(Regressions!K140),ROUND(Regressions!K140, 1), NA())</f>
        <v>#N/A</v>
      </c>
      <c r="K130" s="560" t="e">
        <f>IF(ISNUMBER(Regressions!L140),ROUND(Regressions!L140, 1), NA())</f>
        <v>#N/A</v>
      </c>
      <c r="L130" s="565" t="e">
        <f>IF(ISNUMBER(Regressions!M140),ROUND(Regressions!M140, 1), NA())</f>
        <v>#N/A</v>
      </c>
      <c r="M130" s="562" t="e">
        <f>IF(ISNUMBER(Regressions!N140),ROUND(Regressions!N140, 1), NA())</f>
        <v>#N/A</v>
      </c>
      <c r="N130" s="563" t="e">
        <f>IF(ISNUMBER(Regressions!O140),ROUND(Regressions!O140, 1), NA())</f>
        <v>#N/A</v>
      </c>
      <c r="O130" s="564" t="e">
        <f>IF(ISNUMBER(Regressions!Q140),ROUND(Regressions!Q140, 1), NA())</f>
        <v>#N/A</v>
      </c>
      <c r="P130" s="560" t="e">
        <f>IF(ISNUMBER(Regressions!R140),ROUND(Regressions!R140, 1), NA())</f>
        <v>#N/A</v>
      </c>
      <c r="Q130" s="566" t="e">
        <f>IF(ISNUMBER(Regressions!S140),ROUND(Regressions!S140, 1), NA())</f>
        <v>#N/A</v>
      </c>
      <c r="R130" s="562" t="e">
        <f>IF(ISNUMBER(Regressions!T140),ROUND(Regressions!T140, 1), NA())</f>
        <v>#N/A</v>
      </c>
      <c r="S130" s="563" t="e">
        <f>IF(ISNUMBER(Regressions!U140),ROUND(Regressions!U140, 1), NA())</f>
        <v>#N/A</v>
      </c>
    </row>
    <row r="131" spans="1:19" x14ac:dyDescent="0.25">
      <c r="A131" s="555" t="str">
        <f>+Introduction!$C$7</f>
        <v>Papua New Guinea</v>
      </c>
      <c r="B131" s="556">
        <f>IF(ISBLANK(Regressions!B141), " ", Regressions!B141)</f>
        <v>2003</v>
      </c>
      <c r="C131" s="555" t="str">
        <f>HLOOKUP(Introduction!$G$4,nametranslations,28,FALSE)</f>
        <v>Primary</v>
      </c>
      <c r="D131" s="558">
        <f>IF(ISBLANK(Regressions!D141), " ", Regressions!D141)</f>
        <v>883897</v>
      </c>
      <c r="E131" s="559" t="e">
        <f>IF(ISNUMBER(Regressions!E141),ROUND(Regressions!E141, 1), NA())</f>
        <v>#N/A</v>
      </c>
      <c r="F131" s="560" t="e">
        <f>IF(ISNUMBER(Regressions!F141),ROUND(Regressions!F141, 1), NA())</f>
        <v>#N/A</v>
      </c>
      <c r="G131" s="561" t="e">
        <f>IF(ISNUMBER(Regressions!G141),ROUND(Regressions!G141, 1), NA())</f>
        <v>#N/A</v>
      </c>
      <c r="H131" s="562" t="e">
        <f>IF(ISNUMBER(Regressions!H141),ROUND(Regressions!H141, 1), NA())</f>
        <v>#N/A</v>
      </c>
      <c r="I131" s="563" t="e">
        <f>IF(ISNUMBER(Regressions!I141),ROUND(Regressions!I141, 1), NA())</f>
        <v>#N/A</v>
      </c>
      <c r="J131" s="564" t="e">
        <f>IF(ISNUMBER(Regressions!K141),ROUND(Regressions!K141, 1), NA())</f>
        <v>#N/A</v>
      </c>
      <c r="K131" s="560" t="e">
        <f>IF(ISNUMBER(Regressions!L141),ROUND(Regressions!L141, 1), NA())</f>
        <v>#N/A</v>
      </c>
      <c r="L131" s="565" t="e">
        <f>IF(ISNUMBER(Regressions!M141),ROUND(Regressions!M141, 1), NA())</f>
        <v>#N/A</v>
      </c>
      <c r="M131" s="562" t="e">
        <f>IF(ISNUMBER(Regressions!N141),ROUND(Regressions!N141, 1), NA())</f>
        <v>#N/A</v>
      </c>
      <c r="N131" s="563" t="e">
        <f>IF(ISNUMBER(Regressions!O141),ROUND(Regressions!O141, 1), NA())</f>
        <v>#N/A</v>
      </c>
      <c r="O131" s="564" t="e">
        <f>IF(ISNUMBER(Regressions!Q141),ROUND(Regressions!Q141, 1), NA())</f>
        <v>#N/A</v>
      </c>
      <c r="P131" s="560" t="e">
        <f>IF(ISNUMBER(Regressions!R141),ROUND(Regressions!R141, 1), NA())</f>
        <v>#N/A</v>
      </c>
      <c r="Q131" s="566" t="e">
        <f>IF(ISNUMBER(Regressions!S141),ROUND(Regressions!S141, 1), NA())</f>
        <v>#N/A</v>
      </c>
      <c r="R131" s="562" t="e">
        <f>IF(ISNUMBER(Regressions!T141),ROUND(Regressions!T141, 1), NA())</f>
        <v>#N/A</v>
      </c>
      <c r="S131" s="563" t="e">
        <f>IF(ISNUMBER(Regressions!U141),ROUND(Regressions!U141, 1), NA())</f>
        <v>#N/A</v>
      </c>
    </row>
    <row r="132" spans="1:19" x14ac:dyDescent="0.25">
      <c r="A132" s="555" t="str">
        <f>+Introduction!$C$7</f>
        <v>Papua New Guinea</v>
      </c>
      <c r="B132" s="556">
        <f>IF(ISBLANK(Regressions!B142), " ", Regressions!B142)</f>
        <v>2004</v>
      </c>
      <c r="C132" s="555" t="str">
        <f>HLOOKUP(Introduction!$G$4,nametranslations,28,FALSE)</f>
        <v>Primary</v>
      </c>
      <c r="D132" s="558">
        <f>IF(ISBLANK(Regressions!D142), " ", Regressions!D142)</f>
        <v>907349</v>
      </c>
      <c r="E132" s="559" t="e">
        <f>IF(ISNUMBER(Regressions!E142),ROUND(Regressions!E142, 1), NA())</f>
        <v>#N/A</v>
      </c>
      <c r="F132" s="560" t="e">
        <f>IF(ISNUMBER(Regressions!F142),ROUND(Regressions!F142, 1), NA())</f>
        <v>#N/A</v>
      </c>
      <c r="G132" s="561" t="e">
        <f>IF(ISNUMBER(Regressions!G142),ROUND(Regressions!G142, 1), NA())</f>
        <v>#N/A</v>
      </c>
      <c r="H132" s="562" t="e">
        <f>IF(ISNUMBER(Regressions!H142),ROUND(Regressions!H142, 1), NA())</f>
        <v>#N/A</v>
      </c>
      <c r="I132" s="563" t="e">
        <f>IF(ISNUMBER(Regressions!I142),ROUND(Regressions!I142, 1), NA())</f>
        <v>#N/A</v>
      </c>
      <c r="J132" s="564" t="e">
        <f>IF(ISNUMBER(Regressions!K142),ROUND(Regressions!K142, 1), NA())</f>
        <v>#N/A</v>
      </c>
      <c r="K132" s="560" t="e">
        <f>IF(ISNUMBER(Regressions!L142),ROUND(Regressions!L142, 1), NA())</f>
        <v>#N/A</v>
      </c>
      <c r="L132" s="565" t="e">
        <f>IF(ISNUMBER(Regressions!M142),ROUND(Regressions!M142, 1), NA())</f>
        <v>#N/A</v>
      </c>
      <c r="M132" s="562" t="e">
        <f>IF(ISNUMBER(Regressions!N142),ROUND(Regressions!N142, 1), NA())</f>
        <v>#N/A</v>
      </c>
      <c r="N132" s="563" t="e">
        <f>IF(ISNUMBER(Regressions!O142),ROUND(Regressions!O142, 1), NA())</f>
        <v>#N/A</v>
      </c>
      <c r="O132" s="564" t="e">
        <f>IF(ISNUMBER(Regressions!Q142),ROUND(Regressions!Q142, 1), NA())</f>
        <v>#N/A</v>
      </c>
      <c r="P132" s="560" t="e">
        <f>IF(ISNUMBER(Regressions!R142),ROUND(Regressions!R142, 1), NA())</f>
        <v>#N/A</v>
      </c>
      <c r="Q132" s="566" t="e">
        <f>IF(ISNUMBER(Regressions!S142),ROUND(Regressions!S142, 1), NA())</f>
        <v>#N/A</v>
      </c>
      <c r="R132" s="562" t="e">
        <f>IF(ISNUMBER(Regressions!T142),ROUND(Regressions!T142, 1), NA())</f>
        <v>#N/A</v>
      </c>
      <c r="S132" s="563" t="e">
        <f>IF(ISNUMBER(Regressions!U142),ROUND(Regressions!U142, 1), NA())</f>
        <v>#N/A</v>
      </c>
    </row>
    <row r="133" spans="1:19" x14ac:dyDescent="0.25">
      <c r="A133" s="555" t="str">
        <f>+Introduction!$C$7</f>
        <v>Papua New Guinea</v>
      </c>
      <c r="B133" s="556">
        <f>IF(ISBLANK(Regressions!B143), " ", Regressions!B143)</f>
        <v>2005</v>
      </c>
      <c r="C133" s="555" t="str">
        <f>HLOOKUP(Introduction!$G$4,nametranslations,28,FALSE)</f>
        <v>Primary</v>
      </c>
      <c r="D133" s="558">
        <f>IF(ISBLANK(Regressions!D143), " ", Regressions!D143)</f>
        <v>932430</v>
      </c>
      <c r="E133" s="559" t="e">
        <f>IF(ISNUMBER(Regressions!E143),ROUND(Regressions!E143, 1), NA())</f>
        <v>#N/A</v>
      </c>
      <c r="F133" s="560" t="e">
        <f>IF(ISNUMBER(Regressions!F143),ROUND(Regressions!F143, 1), NA())</f>
        <v>#N/A</v>
      </c>
      <c r="G133" s="561" t="e">
        <f>IF(ISNUMBER(Regressions!G143),ROUND(Regressions!G143, 1), NA())</f>
        <v>#N/A</v>
      </c>
      <c r="H133" s="562" t="e">
        <f>IF(ISNUMBER(Regressions!H143),ROUND(Regressions!H143, 1), NA())</f>
        <v>#N/A</v>
      </c>
      <c r="I133" s="563" t="e">
        <f>IF(ISNUMBER(Regressions!I143),ROUND(Regressions!I143, 1), NA())</f>
        <v>#N/A</v>
      </c>
      <c r="J133" s="564" t="e">
        <f>IF(ISNUMBER(Regressions!K143),ROUND(Regressions!K143, 1), NA())</f>
        <v>#N/A</v>
      </c>
      <c r="K133" s="560" t="e">
        <f>IF(ISNUMBER(Regressions!L143),ROUND(Regressions!L143, 1), NA())</f>
        <v>#N/A</v>
      </c>
      <c r="L133" s="565" t="e">
        <f>IF(ISNUMBER(Regressions!M143),ROUND(Regressions!M143, 1), NA())</f>
        <v>#N/A</v>
      </c>
      <c r="M133" s="562" t="e">
        <f>IF(ISNUMBER(Regressions!N143),ROUND(Regressions!N143, 1), NA())</f>
        <v>#N/A</v>
      </c>
      <c r="N133" s="563" t="e">
        <f>IF(ISNUMBER(Regressions!O143),ROUND(Regressions!O143, 1), NA())</f>
        <v>#N/A</v>
      </c>
      <c r="O133" s="564" t="e">
        <f>IF(ISNUMBER(Regressions!Q143),ROUND(Regressions!Q143, 1), NA())</f>
        <v>#N/A</v>
      </c>
      <c r="P133" s="560" t="e">
        <f>IF(ISNUMBER(Regressions!R143),ROUND(Regressions!R143, 1), NA())</f>
        <v>#N/A</v>
      </c>
      <c r="Q133" s="566" t="e">
        <f>IF(ISNUMBER(Regressions!S143),ROUND(Regressions!S143, 1), NA())</f>
        <v>#N/A</v>
      </c>
      <c r="R133" s="562" t="e">
        <f>IF(ISNUMBER(Regressions!T143),ROUND(Regressions!T143, 1), NA())</f>
        <v>#N/A</v>
      </c>
      <c r="S133" s="563" t="e">
        <f>IF(ISNUMBER(Regressions!U143),ROUND(Regressions!U143, 1), NA())</f>
        <v>#N/A</v>
      </c>
    </row>
    <row r="134" spans="1:19" x14ac:dyDescent="0.25">
      <c r="A134" s="555" t="str">
        <f>+Introduction!$C$7</f>
        <v>Papua New Guinea</v>
      </c>
      <c r="B134" s="556">
        <f>IF(ISBLANK(Regressions!B144), " ", Regressions!B144)</f>
        <v>2006</v>
      </c>
      <c r="C134" s="555" t="str">
        <f>HLOOKUP(Introduction!$G$4,nametranslations,28,FALSE)</f>
        <v>Primary</v>
      </c>
      <c r="D134" s="558">
        <f>IF(ISBLANK(Regressions!D144), " ", Regressions!D144)</f>
        <v>957949</v>
      </c>
      <c r="E134" s="559" t="e">
        <f>IF(ISNUMBER(Regressions!E144),ROUND(Regressions!E144, 1), NA())</f>
        <v>#N/A</v>
      </c>
      <c r="F134" s="560" t="e">
        <f>IF(ISNUMBER(Regressions!F144),ROUND(Regressions!F144, 1), NA())</f>
        <v>#N/A</v>
      </c>
      <c r="G134" s="561" t="e">
        <f>IF(ISNUMBER(Regressions!G144),ROUND(Regressions!G144, 1), NA())</f>
        <v>#N/A</v>
      </c>
      <c r="H134" s="562" t="e">
        <f>IF(ISNUMBER(Regressions!H144),ROUND(Regressions!H144, 1), NA())</f>
        <v>#N/A</v>
      </c>
      <c r="I134" s="563" t="e">
        <f>IF(ISNUMBER(Regressions!I144),ROUND(Regressions!I144, 1), NA())</f>
        <v>#N/A</v>
      </c>
      <c r="J134" s="564" t="e">
        <f>IF(ISNUMBER(Regressions!K144),ROUND(Regressions!K144, 1), NA())</f>
        <v>#N/A</v>
      </c>
      <c r="K134" s="560" t="e">
        <f>IF(ISNUMBER(Regressions!L144),ROUND(Regressions!L144, 1), NA())</f>
        <v>#N/A</v>
      </c>
      <c r="L134" s="565" t="e">
        <f>IF(ISNUMBER(Regressions!M144),ROUND(Regressions!M144, 1), NA())</f>
        <v>#N/A</v>
      </c>
      <c r="M134" s="562" t="e">
        <f>IF(ISNUMBER(Regressions!N144),ROUND(Regressions!N144, 1), NA())</f>
        <v>#N/A</v>
      </c>
      <c r="N134" s="563" t="e">
        <f>IF(ISNUMBER(Regressions!O144),ROUND(Regressions!O144, 1), NA())</f>
        <v>#N/A</v>
      </c>
      <c r="O134" s="564" t="e">
        <f>IF(ISNUMBER(Regressions!Q144),ROUND(Regressions!Q144, 1), NA())</f>
        <v>#N/A</v>
      </c>
      <c r="P134" s="560" t="e">
        <f>IF(ISNUMBER(Regressions!R144),ROUND(Regressions!R144, 1), NA())</f>
        <v>#N/A</v>
      </c>
      <c r="Q134" s="566" t="e">
        <f>IF(ISNUMBER(Regressions!S144),ROUND(Regressions!S144, 1), NA())</f>
        <v>#N/A</v>
      </c>
      <c r="R134" s="562" t="e">
        <f>IF(ISNUMBER(Regressions!T144),ROUND(Regressions!T144, 1), NA())</f>
        <v>#N/A</v>
      </c>
      <c r="S134" s="563" t="e">
        <f>IF(ISNUMBER(Regressions!U144),ROUND(Regressions!U144, 1), NA())</f>
        <v>#N/A</v>
      </c>
    </row>
    <row r="135" spans="1:19" x14ac:dyDescent="0.25">
      <c r="A135" s="555" t="str">
        <f>+Introduction!$C$7</f>
        <v>Papua New Guinea</v>
      </c>
      <c r="B135" s="556">
        <f>IF(ISBLANK(Regressions!B145), " ", Regressions!B145)</f>
        <v>2007</v>
      </c>
      <c r="C135" s="555" t="str">
        <f>HLOOKUP(Introduction!$G$4,nametranslations,28,FALSE)</f>
        <v>Primary</v>
      </c>
      <c r="D135" s="558">
        <f>IF(ISBLANK(Regressions!D145), " ", Regressions!D145)</f>
        <v>984033</v>
      </c>
      <c r="E135" s="559" t="e">
        <f>IF(ISNUMBER(Regressions!E145),ROUND(Regressions!E145, 1), NA())</f>
        <v>#N/A</v>
      </c>
      <c r="F135" s="560" t="e">
        <f>IF(ISNUMBER(Regressions!F145),ROUND(Regressions!F145, 1), NA())</f>
        <v>#N/A</v>
      </c>
      <c r="G135" s="561" t="e">
        <f>IF(ISNUMBER(Regressions!G145),ROUND(Regressions!G145, 1), NA())</f>
        <v>#N/A</v>
      </c>
      <c r="H135" s="562" t="e">
        <f>IF(ISNUMBER(Regressions!H145),ROUND(Regressions!H145, 1), NA())</f>
        <v>#N/A</v>
      </c>
      <c r="I135" s="563" t="e">
        <f>IF(ISNUMBER(Regressions!I145),ROUND(Regressions!I145, 1), NA())</f>
        <v>#N/A</v>
      </c>
      <c r="J135" s="564" t="e">
        <f>IF(ISNUMBER(Regressions!K145),ROUND(Regressions!K145, 1), NA())</f>
        <v>#N/A</v>
      </c>
      <c r="K135" s="560" t="e">
        <f>IF(ISNUMBER(Regressions!L145),ROUND(Regressions!L145, 1), NA())</f>
        <v>#N/A</v>
      </c>
      <c r="L135" s="565" t="e">
        <f>IF(ISNUMBER(Regressions!M145),ROUND(Regressions!M145, 1), NA())</f>
        <v>#N/A</v>
      </c>
      <c r="M135" s="562" t="e">
        <f>IF(ISNUMBER(Regressions!N145),ROUND(Regressions!N145, 1), NA())</f>
        <v>#N/A</v>
      </c>
      <c r="N135" s="563" t="e">
        <f>IF(ISNUMBER(Regressions!O145),ROUND(Regressions!O145, 1), NA())</f>
        <v>#N/A</v>
      </c>
      <c r="O135" s="564" t="e">
        <f>IF(ISNUMBER(Regressions!Q145),ROUND(Regressions!Q145, 1), NA())</f>
        <v>#N/A</v>
      </c>
      <c r="P135" s="560" t="e">
        <f>IF(ISNUMBER(Regressions!R145),ROUND(Regressions!R145, 1), NA())</f>
        <v>#N/A</v>
      </c>
      <c r="Q135" s="566" t="e">
        <f>IF(ISNUMBER(Regressions!S145),ROUND(Regressions!S145, 1), NA())</f>
        <v>#N/A</v>
      </c>
      <c r="R135" s="562" t="e">
        <f>IF(ISNUMBER(Regressions!T145),ROUND(Regressions!T145, 1), NA())</f>
        <v>#N/A</v>
      </c>
      <c r="S135" s="563" t="e">
        <f>IF(ISNUMBER(Regressions!U145),ROUND(Regressions!U145, 1), NA())</f>
        <v>#N/A</v>
      </c>
    </row>
    <row r="136" spans="1:19" x14ac:dyDescent="0.25">
      <c r="A136" s="555" t="str">
        <f>+Introduction!$C$7</f>
        <v>Papua New Guinea</v>
      </c>
      <c r="B136" s="556">
        <f>IF(ISBLANK(Regressions!B146), " ", Regressions!B146)</f>
        <v>2008</v>
      </c>
      <c r="C136" s="555" t="str">
        <f>HLOOKUP(Introduction!$G$4,nametranslations,28,FALSE)</f>
        <v>Primary</v>
      </c>
      <c r="D136" s="558">
        <f>IF(ISBLANK(Regressions!D146), " ", Regressions!D146)</f>
        <v>1010308</v>
      </c>
      <c r="E136" s="559" t="e">
        <f>IF(ISNUMBER(Regressions!E146),ROUND(Regressions!E146, 1), NA())</f>
        <v>#N/A</v>
      </c>
      <c r="F136" s="560" t="e">
        <f>IF(ISNUMBER(Regressions!F146),ROUND(Regressions!F146, 1), NA())</f>
        <v>#N/A</v>
      </c>
      <c r="G136" s="561" t="e">
        <f>IF(ISNUMBER(Regressions!G146),ROUND(Regressions!G146, 1), NA())</f>
        <v>#N/A</v>
      </c>
      <c r="H136" s="562" t="e">
        <f>IF(ISNUMBER(Regressions!H146),ROUND(Regressions!H146, 1), NA())</f>
        <v>#N/A</v>
      </c>
      <c r="I136" s="563" t="e">
        <f>IF(ISNUMBER(Regressions!I146),ROUND(Regressions!I146, 1), NA())</f>
        <v>#N/A</v>
      </c>
      <c r="J136" s="564" t="e">
        <f>IF(ISNUMBER(Regressions!K146),ROUND(Regressions!K146, 1), NA())</f>
        <v>#N/A</v>
      </c>
      <c r="K136" s="560" t="e">
        <f>IF(ISNUMBER(Regressions!L146),ROUND(Regressions!L146, 1), NA())</f>
        <v>#N/A</v>
      </c>
      <c r="L136" s="565" t="e">
        <f>IF(ISNUMBER(Regressions!M146),ROUND(Regressions!M146, 1), NA())</f>
        <v>#N/A</v>
      </c>
      <c r="M136" s="562" t="e">
        <f>IF(ISNUMBER(Regressions!N146),ROUND(Regressions!N146, 1), NA())</f>
        <v>#N/A</v>
      </c>
      <c r="N136" s="563" t="e">
        <f>IF(ISNUMBER(Regressions!O146),ROUND(Regressions!O146, 1), NA())</f>
        <v>#N/A</v>
      </c>
      <c r="O136" s="564" t="e">
        <f>IF(ISNUMBER(Regressions!Q146),ROUND(Regressions!Q146, 1), NA())</f>
        <v>#N/A</v>
      </c>
      <c r="P136" s="560" t="e">
        <f>IF(ISNUMBER(Regressions!R146),ROUND(Regressions!R146, 1), NA())</f>
        <v>#N/A</v>
      </c>
      <c r="Q136" s="566" t="e">
        <f>IF(ISNUMBER(Regressions!S146),ROUND(Regressions!S146, 1), NA())</f>
        <v>#N/A</v>
      </c>
      <c r="R136" s="562" t="e">
        <f>IF(ISNUMBER(Regressions!T146),ROUND(Regressions!T146, 1), NA())</f>
        <v>#N/A</v>
      </c>
      <c r="S136" s="563" t="e">
        <f>IF(ISNUMBER(Regressions!U146),ROUND(Regressions!U146, 1), NA())</f>
        <v>#N/A</v>
      </c>
    </row>
    <row r="137" spans="1:19" x14ac:dyDescent="0.25">
      <c r="A137" s="555" t="str">
        <f>+Introduction!$C$7</f>
        <v>Papua New Guinea</v>
      </c>
      <c r="B137" s="556">
        <f>IF(ISBLANK(Regressions!B147), " ", Regressions!B147)</f>
        <v>2009</v>
      </c>
      <c r="C137" s="555" t="str">
        <f>HLOOKUP(Introduction!$G$4,nametranslations,28,FALSE)</f>
        <v>Primary</v>
      </c>
      <c r="D137" s="558">
        <f>IF(ISBLANK(Regressions!D147), " ", Regressions!D147)</f>
        <v>1038228</v>
      </c>
      <c r="E137" s="559" t="e">
        <f>IF(ISNUMBER(Regressions!E147),ROUND(Regressions!E147, 1), NA())</f>
        <v>#N/A</v>
      </c>
      <c r="F137" s="560" t="e">
        <f>IF(ISNUMBER(Regressions!F147),ROUND(Regressions!F147, 1), NA())</f>
        <v>#N/A</v>
      </c>
      <c r="G137" s="561" t="e">
        <f>IF(ISNUMBER(Regressions!G147),ROUND(Regressions!G147, 1), NA())</f>
        <v>#N/A</v>
      </c>
      <c r="H137" s="562" t="e">
        <f>IF(ISNUMBER(Regressions!H147),ROUND(Regressions!H147, 1), NA())</f>
        <v>#N/A</v>
      </c>
      <c r="I137" s="563" t="e">
        <f>IF(ISNUMBER(Regressions!I147),ROUND(Regressions!I147, 1), NA())</f>
        <v>#N/A</v>
      </c>
      <c r="J137" s="564" t="e">
        <f>IF(ISNUMBER(Regressions!K147),ROUND(Regressions!K147, 1), NA())</f>
        <v>#N/A</v>
      </c>
      <c r="K137" s="560" t="e">
        <f>IF(ISNUMBER(Regressions!L147),ROUND(Regressions!L147, 1), NA())</f>
        <v>#N/A</v>
      </c>
      <c r="L137" s="565" t="e">
        <f>IF(ISNUMBER(Regressions!M147),ROUND(Regressions!M147, 1), NA())</f>
        <v>#N/A</v>
      </c>
      <c r="M137" s="562" t="e">
        <f>IF(ISNUMBER(Regressions!N147),ROUND(Regressions!N147, 1), NA())</f>
        <v>#N/A</v>
      </c>
      <c r="N137" s="563" t="e">
        <f>IF(ISNUMBER(Regressions!O147),ROUND(Regressions!O147, 1), NA())</f>
        <v>#N/A</v>
      </c>
      <c r="O137" s="564" t="e">
        <f>IF(ISNUMBER(Regressions!Q147),ROUND(Regressions!Q147, 1), NA())</f>
        <v>#N/A</v>
      </c>
      <c r="P137" s="560" t="e">
        <f>IF(ISNUMBER(Regressions!R147),ROUND(Regressions!R147, 1), NA())</f>
        <v>#N/A</v>
      </c>
      <c r="Q137" s="566" t="e">
        <f>IF(ISNUMBER(Regressions!S147),ROUND(Regressions!S147, 1), NA())</f>
        <v>#N/A</v>
      </c>
      <c r="R137" s="562" t="e">
        <f>IF(ISNUMBER(Regressions!T147),ROUND(Regressions!T147, 1), NA())</f>
        <v>#N/A</v>
      </c>
      <c r="S137" s="563" t="e">
        <f>IF(ISNUMBER(Regressions!U147),ROUND(Regressions!U147, 1), NA())</f>
        <v>#N/A</v>
      </c>
    </row>
    <row r="138" spans="1:19" x14ac:dyDescent="0.25">
      <c r="A138" s="555" t="str">
        <f>+Introduction!$C$7</f>
        <v>Papua New Guinea</v>
      </c>
      <c r="B138" s="556">
        <f>IF(ISBLANK(Regressions!B148), " ", Regressions!B148)</f>
        <v>2010</v>
      </c>
      <c r="C138" s="555" t="str">
        <f>HLOOKUP(Introduction!$G$4,nametranslations,28,FALSE)</f>
        <v>Primary</v>
      </c>
      <c r="D138" s="558">
        <f>IF(ISBLANK(Regressions!D148), " ", Regressions!D148)</f>
        <v>1066930</v>
      </c>
      <c r="E138" s="559" t="e">
        <f>IF(ISNUMBER(Regressions!E148),ROUND(Regressions!E148, 1), NA())</f>
        <v>#N/A</v>
      </c>
      <c r="F138" s="560" t="e">
        <f>IF(ISNUMBER(Regressions!F148),ROUND(Regressions!F148, 1), NA())</f>
        <v>#N/A</v>
      </c>
      <c r="G138" s="561" t="e">
        <f>IF(ISNUMBER(Regressions!G148),ROUND(Regressions!G148, 1), NA())</f>
        <v>#N/A</v>
      </c>
      <c r="H138" s="562" t="e">
        <f>IF(ISNUMBER(Regressions!H148),ROUND(Regressions!H148, 1), NA())</f>
        <v>#N/A</v>
      </c>
      <c r="I138" s="563" t="e">
        <f>IF(ISNUMBER(Regressions!I148),ROUND(Regressions!I148, 1), NA())</f>
        <v>#N/A</v>
      </c>
      <c r="J138" s="564" t="e">
        <f>IF(ISNUMBER(Regressions!K148),ROUND(Regressions!K148, 1), NA())</f>
        <v>#N/A</v>
      </c>
      <c r="K138" s="560" t="e">
        <f>IF(ISNUMBER(Regressions!L148),ROUND(Regressions!L148, 1), NA())</f>
        <v>#N/A</v>
      </c>
      <c r="L138" s="565" t="e">
        <f>IF(ISNUMBER(Regressions!M148),ROUND(Regressions!M148, 1), NA())</f>
        <v>#N/A</v>
      </c>
      <c r="M138" s="562" t="e">
        <f>IF(ISNUMBER(Regressions!N148),ROUND(Regressions!N148, 1), NA())</f>
        <v>#N/A</v>
      </c>
      <c r="N138" s="563" t="e">
        <f>IF(ISNUMBER(Regressions!O148),ROUND(Regressions!O148, 1), NA())</f>
        <v>#N/A</v>
      </c>
      <c r="O138" s="564">
        <f>IF(ISNUMBER(Regressions!Q148),ROUND(Regressions!Q148, 1), NA())</f>
        <v>57</v>
      </c>
      <c r="P138" s="560">
        <f>IF(ISNUMBER(Regressions!R148),ROUND(Regressions!R148, 1), NA())</f>
        <v>54.2</v>
      </c>
      <c r="Q138" s="566">
        <f>IF(ISNUMBER(Regressions!S148),ROUND(Regressions!S148, 1), NA())</f>
        <v>11.5</v>
      </c>
      <c r="R138" s="562">
        <f>IF(ISNUMBER(Regressions!T148),ROUND(Regressions!T148, 1), NA())</f>
        <v>42.7</v>
      </c>
      <c r="S138" s="563">
        <f>IF(ISNUMBER(Regressions!U148),ROUND(Regressions!U148, 1), NA())</f>
        <v>45.8</v>
      </c>
    </row>
    <row r="139" spans="1:19" x14ac:dyDescent="0.25">
      <c r="A139" s="555" t="str">
        <f>+Introduction!$C$7</f>
        <v>Papua New Guinea</v>
      </c>
      <c r="B139" s="556">
        <f>IF(ISBLANK(Regressions!B149), " ", Regressions!B149)</f>
        <v>2011</v>
      </c>
      <c r="C139" s="555" t="str">
        <f>HLOOKUP(Introduction!$G$4,nametranslations,28,FALSE)</f>
        <v>Primary</v>
      </c>
      <c r="D139" s="558">
        <f>IF(ISBLANK(Regressions!D149), " ", Regressions!D149)</f>
        <v>1095958</v>
      </c>
      <c r="E139" s="559">
        <f>IF(ISNUMBER(Regressions!E149),ROUND(Regressions!E149, 1), NA())</f>
        <v>83.3</v>
      </c>
      <c r="F139" s="560">
        <f>IF(ISNUMBER(Regressions!F149),ROUND(Regressions!F149, 1), NA())</f>
        <v>52.1</v>
      </c>
      <c r="G139" s="561">
        <f>IF(ISNUMBER(Regressions!G149),ROUND(Regressions!G149, 1), NA())</f>
        <v>45.8</v>
      </c>
      <c r="H139" s="562">
        <f>IF(ISNUMBER(Regressions!H149),ROUND(Regressions!H149, 1), NA())</f>
        <v>6.3</v>
      </c>
      <c r="I139" s="563">
        <f>IF(ISNUMBER(Regressions!I149),ROUND(Regressions!I149, 1), NA())</f>
        <v>47.9</v>
      </c>
      <c r="J139" s="564">
        <f>IF(ISNUMBER(Regressions!K149),ROUND(Regressions!K149, 1), NA())</f>
        <v>97.7</v>
      </c>
      <c r="K139" s="560">
        <f>IF(ISNUMBER(Regressions!L149),ROUND(Regressions!L149, 1), NA())</f>
        <v>57.7</v>
      </c>
      <c r="L139" s="565">
        <f>IF(ISNUMBER(Regressions!M149),ROUND(Regressions!M149, 1), NA())</f>
        <v>45.6</v>
      </c>
      <c r="M139" s="562">
        <f>IF(ISNUMBER(Regressions!N149),ROUND(Regressions!N149, 1), NA())</f>
        <v>12.1</v>
      </c>
      <c r="N139" s="563">
        <f>IF(ISNUMBER(Regressions!O149),ROUND(Regressions!O149, 1), NA())</f>
        <v>42.3</v>
      </c>
      <c r="O139" s="564">
        <f>IF(ISNUMBER(Regressions!Q149),ROUND(Regressions!Q149, 1), NA())</f>
        <v>57</v>
      </c>
      <c r="P139" s="560">
        <f>IF(ISNUMBER(Regressions!R149),ROUND(Regressions!R149, 1), NA())</f>
        <v>54.2</v>
      </c>
      <c r="Q139" s="566">
        <f>IF(ISNUMBER(Regressions!S149),ROUND(Regressions!S149, 1), NA())</f>
        <v>11.5</v>
      </c>
      <c r="R139" s="562">
        <f>IF(ISNUMBER(Regressions!T149),ROUND(Regressions!T149, 1), NA())</f>
        <v>42.7</v>
      </c>
      <c r="S139" s="563">
        <f>IF(ISNUMBER(Regressions!U149),ROUND(Regressions!U149, 1), NA())</f>
        <v>45.8</v>
      </c>
    </row>
    <row r="140" spans="1:19" x14ac:dyDescent="0.25">
      <c r="A140" s="555" t="str">
        <f>+Introduction!$C$7</f>
        <v>Papua New Guinea</v>
      </c>
      <c r="B140" s="556">
        <f>IF(ISBLANK(Regressions!B150), " ", Regressions!B150)</f>
        <v>2012</v>
      </c>
      <c r="C140" s="555" t="str">
        <f>HLOOKUP(Introduction!$G$4,nametranslations,28,FALSE)</f>
        <v>Primary</v>
      </c>
      <c r="D140" s="558">
        <f>IF(ISBLANK(Regressions!D150), " ", Regressions!D150)</f>
        <v>1122457</v>
      </c>
      <c r="E140" s="559">
        <f>IF(ISNUMBER(Regressions!E150),ROUND(Regressions!E150, 1), NA())</f>
        <v>83.3</v>
      </c>
      <c r="F140" s="560">
        <f>IF(ISNUMBER(Regressions!F150),ROUND(Regressions!F150, 1), NA())</f>
        <v>52.1</v>
      </c>
      <c r="G140" s="561">
        <f>IF(ISNUMBER(Regressions!G150),ROUND(Regressions!G150, 1), NA())</f>
        <v>45.8</v>
      </c>
      <c r="H140" s="562">
        <f>IF(ISNUMBER(Regressions!H150),ROUND(Regressions!H150, 1), NA())</f>
        <v>6.3</v>
      </c>
      <c r="I140" s="563">
        <f>IF(ISNUMBER(Regressions!I150),ROUND(Regressions!I150, 1), NA())</f>
        <v>47.9</v>
      </c>
      <c r="J140" s="564">
        <f>IF(ISNUMBER(Regressions!K150),ROUND(Regressions!K150, 1), NA())</f>
        <v>97.7</v>
      </c>
      <c r="K140" s="560">
        <f>IF(ISNUMBER(Regressions!L150),ROUND(Regressions!L150, 1), NA())</f>
        <v>57.7</v>
      </c>
      <c r="L140" s="565">
        <f>IF(ISNUMBER(Regressions!M150),ROUND(Regressions!M150, 1), NA())</f>
        <v>45.6</v>
      </c>
      <c r="M140" s="562">
        <f>IF(ISNUMBER(Regressions!N150),ROUND(Regressions!N150, 1), NA())</f>
        <v>12.1</v>
      </c>
      <c r="N140" s="563">
        <f>IF(ISNUMBER(Regressions!O150),ROUND(Regressions!O150, 1), NA())</f>
        <v>42.3</v>
      </c>
      <c r="O140" s="564">
        <f>IF(ISNUMBER(Regressions!Q150),ROUND(Regressions!Q150, 1), NA())</f>
        <v>57</v>
      </c>
      <c r="P140" s="560">
        <f>IF(ISNUMBER(Regressions!R150),ROUND(Regressions!R150, 1), NA())</f>
        <v>54.2</v>
      </c>
      <c r="Q140" s="566">
        <f>IF(ISNUMBER(Regressions!S150),ROUND(Regressions!S150, 1), NA())</f>
        <v>11.5</v>
      </c>
      <c r="R140" s="562">
        <f>IF(ISNUMBER(Regressions!T150),ROUND(Regressions!T150, 1), NA())</f>
        <v>42.7</v>
      </c>
      <c r="S140" s="563">
        <f>IF(ISNUMBER(Regressions!U150),ROUND(Regressions!U150, 1), NA())</f>
        <v>45.8</v>
      </c>
    </row>
    <row r="141" spans="1:19" x14ac:dyDescent="0.25">
      <c r="A141" s="555" t="str">
        <f>+Introduction!$C$7</f>
        <v>Papua New Guinea</v>
      </c>
      <c r="B141" s="556">
        <f>IF(ISBLANK(Regressions!B151), " ", Regressions!B151)</f>
        <v>2013</v>
      </c>
      <c r="C141" s="555" t="str">
        <f>HLOOKUP(Introduction!$G$4,nametranslations,28,FALSE)</f>
        <v>Primary</v>
      </c>
      <c r="D141" s="558">
        <f>IF(ISBLANK(Regressions!D151), " ", Regressions!D151)</f>
        <v>1147858</v>
      </c>
      <c r="E141" s="559">
        <f>IF(ISNUMBER(Regressions!E151),ROUND(Regressions!E151, 1), NA())</f>
        <v>83.3</v>
      </c>
      <c r="F141" s="560">
        <f>IF(ISNUMBER(Regressions!F151),ROUND(Regressions!F151, 1), NA())</f>
        <v>52.1</v>
      </c>
      <c r="G141" s="561">
        <f>IF(ISNUMBER(Regressions!G151),ROUND(Regressions!G151, 1), NA())</f>
        <v>45.8</v>
      </c>
      <c r="H141" s="562">
        <f>IF(ISNUMBER(Regressions!H151),ROUND(Regressions!H151, 1), NA())</f>
        <v>6.3</v>
      </c>
      <c r="I141" s="563">
        <f>IF(ISNUMBER(Regressions!I151),ROUND(Regressions!I151, 1), NA())</f>
        <v>47.9</v>
      </c>
      <c r="J141" s="564">
        <f>IF(ISNUMBER(Regressions!K151),ROUND(Regressions!K151, 1), NA())</f>
        <v>97.7</v>
      </c>
      <c r="K141" s="560">
        <f>IF(ISNUMBER(Regressions!L151),ROUND(Regressions!L151, 1), NA())</f>
        <v>57.7</v>
      </c>
      <c r="L141" s="565">
        <f>IF(ISNUMBER(Regressions!M151),ROUND(Regressions!M151, 1), NA())</f>
        <v>45.6</v>
      </c>
      <c r="M141" s="562">
        <f>IF(ISNUMBER(Regressions!N151),ROUND(Regressions!N151, 1), NA())</f>
        <v>12.1</v>
      </c>
      <c r="N141" s="563">
        <f>IF(ISNUMBER(Regressions!O151),ROUND(Regressions!O151, 1), NA())</f>
        <v>42.3</v>
      </c>
      <c r="O141" s="564">
        <f>IF(ISNUMBER(Regressions!Q151),ROUND(Regressions!Q151, 1), NA())</f>
        <v>57</v>
      </c>
      <c r="P141" s="560">
        <f>IF(ISNUMBER(Regressions!R151),ROUND(Regressions!R151, 1), NA())</f>
        <v>54.2</v>
      </c>
      <c r="Q141" s="566">
        <f>IF(ISNUMBER(Regressions!S151),ROUND(Regressions!S151, 1), NA())</f>
        <v>11.5</v>
      </c>
      <c r="R141" s="562">
        <f>IF(ISNUMBER(Regressions!T151),ROUND(Regressions!T151, 1), NA())</f>
        <v>42.7</v>
      </c>
      <c r="S141" s="563">
        <f>IF(ISNUMBER(Regressions!U151),ROUND(Regressions!U151, 1), NA())</f>
        <v>45.8</v>
      </c>
    </row>
    <row r="142" spans="1:19" x14ac:dyDescent="0.25">
      <c r="A142" s="555" t="str">
        <f>+Introduction!$C$7</f>
        <v>Papua New Guinea</v>
      </c>
      <c r="B142" s="556">
        <f>IF(ISBLANK(Regressions!B152), " ", Regressions!B152)</f>
        <v>2014</v>
      </c>
      <c r="C142" s="555" t="str">
        <f>HLOOKUP(Introduction!$G$4,nametranslations,28,FALSE)</f>
        <v>Primary</v>
      </c>
      <c r="D142" s="558">
        <f>IF(ISBLANK(Regressions!D152), " ", Regressions!D152)</f>
        <v>1173021</v>
      </c>
      <c r="E142" s="559">
        <f>IF(ISNUMBER(Regressions!E152),ROUND(Regressions!E152, 1), NA())</f>
        <v>83.3</v>
      </c>
      <c r="F142" s="560">
        <f>IF(ISNUMBER(Regressions!F152),ROUND(Regressions!F152, 1), NA())</f>
        <v>52.1</v>
      </c>
      <c r="G142" s="561">
        <f>IF(ISNUMBER(Regressions!G152),ROUND(Regressions!G152, 1), NA())</f>
        <v>45.8</v>
      </c>
      <c r="H142" s="562">
        <f>IF(ISNUMBER(Regressions!H152),ROUND(Regressions!H152, 1), NA())</f>
        <v>6.3</v>
      </c>
      <c r="I142" s="563">
        <f>IF(ISNUMBER(Regressions!I152),ROUND(Regressions!I152, 1), NA())</f>
        <v>47.9</v>
      </c>
      <c r="J142" s="564">
        <f>IF(ISNUMBER(Regressions!K152),ROUND(Regressions!K152, 1), NA())</f>
        <v>97.7</v>
      </c>
      <c r="K142" s="560">
        <f>IF(ISNUMBER(Regressions!L152),ROUND(Regressions!L152, 1), NA())</f>
        <v>57.7</v>
      </c>
      <c r="L142" s="565">
        <f>IF(ISNUMBER(Regressions!M152),ROUND(Regressions!M152, 1), NA())</f>
        <v>45.6</v>
      </c>
      <c r="M142" s="562">
        <f>IF(ISNUMBER(Regressions!N152),ROUND(Regressions!N152, 1), NA())</f>
        <v>12.1</v>
      </c>
      <c r="N142" s="563">
        <f>IF(ISNUMBER(Regressions!O152),ROUND(Regressions!O152, 1), NA())</f>
        <v>42.3</v>
      </c>
      <c r="O142" s="564">
        <f>IF(ISNUMBER(Regressions!Q152),ROUND(Regressions!Q152, 1), NA())</f>
        <v>57</v>
      </c>
      <c r="P142" s="560">
        <f>IF(ISNUMBER(Regressions!R152),ROUND(Regressions!R152, 1), NA())</f>
        <v>54.2</v>
      </c>
      <c r="Q142" s="566">
        <f>IF(ISNUMBER(Regressions!S152),ROUND(Regressions!S152, 1), NA())</f>
        <v>11.5</v>
      </c>
      <c r="R142" s="562">
        <f>IF(ISNUMBER(Regressions!T152),ROUND(Regressions!T152, 1), NA())</f>
        <v>42.7</v>
      </c>
      <c r="S142" s="563">
        <f>IF(ISNUMBER(Regressions!U152),ROUND(Regressions!U152, 1), NA())</f>
        <v>45.8</v>
      </c>
    </row>
    <row r="143" spans="1:19" x14ac:dyDescent="0.25">
      <c r="A143" s="555" t="str">
        <f>+Introduction!$C$7</f>
        <v>Papua New Guinea</v>
      </c>
      <c r="B143" s="556">
        <f>IF(ISBLANK(Regressions!B153), " ", Regressions!B153)</f>
        <v>2015</v>
      </c>
      <c r="C143" s="555" t="str">
        <f>HLOOKUP(Introduction!$G$4,nametranslations,28,FALSE)</f>
        <v>Primary</v>
      </c>
      <c r="D143" s="558">
        <f>IF(ISBLANK(Regressions!D153), " ", Regressions!D153)</f>
        <v>1196968</v>
      </c>
      <c r="E143" s="559">
        <f>IF(ISNUMBER(Regressions!E153),ROUND(Regressions!E153, 1), NA())</f>
        <v>83.3</v>
      </c>
      <c r="F143" s="560">
        <f>IF(ISNUMBER(Regressions!F153),ROUND(Regressions!F153, 1), NA())</f>
        <v>52.1</v>
      </c>
      <c r="G143" s="561">
        <f>IF(ISNUMBER(Regressions!G153),ROUND(Regressions!G153, 1), NA())</f>
        <v>45.8</v>
      </c>
      <c r="H143" s="562">
        <f>IF(ISNUMBER(Regressions!H153),ROUND(Regressions!H153, 1), NA())</f>
        <v>6.3</v>
      </c>
      <c r="I143" s="563">
        <f>IF(ISNUMBER(Regressions!I153),ROUND(Regressions!I153, 1), NA())</f>
        <v>47.9</v>
      </c>
      <c r="J143" s="564">
        <f>IF(ISNUMBER(Regressions!K153),ROUND(Regressions!K153, 1), NA())</f>
        <v>97.7</v>
      </c>
      <c r="K143" s="560">
        <f>IF(ISNUMBER(Regressions!L153),ROUND(Regressions!L153, 1), NA())</f>
        <v>57.7</v>
      </c>
      <c r="L143" s="565">
        <f>IF(ISNUMBER(Regressions!M153),ROUND(Regressions!M153, 1), NA())</f>
        <v>45.6</v>
      </c>
      <c r="M143" s="562">
        <f>IF(ISNUMBER(Regressions!N153),ROUND(Regressions!N153, 1), NA())</f>
        <v>12.1</v>
      </c>
      <c r="N143" s="563">
        <f>IF(ISNUMBER(Regressions!O153),ROUND(Regressions!O153, 1), NA())</f>
        <v>42.3</v>
      </c>
      <c r="O143" s="564">
        <f>IF(ISNUMBER(Regressions!Q153),ROUND(Regressions!Q153, 1), NA())</f>
        <v>57</v>
      </c>
      <c r="P143" s="560">
        <f>IF(ISNUMBER(Regressions!R153),ROUND(Regressions!R153, 1), NA())</f>
        <v>54.2</v>
      </c>
      <c r="Q143" s="566">
        <f>IF(ISNUMBER(Regressions!S153),ROUND(Regressions!S153, 1), NA())</f>
        <v>11.5</v>
      </c>
      <c r="R143" s="562">
        <f>IF(ISNUMBER(Regressions!T153),ROUND(Regressions!T153, 1), NA())</f>
        <v>42.7</v>
      </c>
      <c r="S143" s="563">
        <f>IF(ISNUMBER(Regressions!U153),ROUND(Regressions!U153, 1), NA())</f>
        <v>45.8</v>
      </c>
    </row>
    <row r="144" spans="1:19" x14ac:dyDescent="0.25">
      <c r="A144" s="555" t="str">
        <f>+Introduction!$C$7</f>
        <v>Papua New Guinea</v>
      </c>
      <c r="B144" s="556">
        <f>IF(ISBLANK(Regressions!B154), " ", Regressions!B154)</f>
        <v>2016</v>
      </c>
      <c r="C144" s="555" t="str">
        <f>HLOOKUP(Introduction!$G$4,nametranslations,28,FALSE)</f>
        <v>Primary</v>
      </c>
      <c r="D144" s="558">
        <f>IF(ISBLANK(Regressions!D154), " ", Regressions!D154)</f>
        <v>1220118</v>
      </c>
      <c r="E144" s="559">
        <f>IF(ISNUMBER(Regressions!E154),ROUND(Regressions!E154, 1), NA())</f>
        <v>83.3</v>
      </c>
      <c r="F144" s="560">
        <f>IF(ISNUMBER(Regressions!F154),ROUND(Regressions!F154, 1), NA())</f>
        <v>52.1</v>
      </c>
      <c r="G144" s="561">
        <f>IF(ISNUMBER(Regressions!G154),ROUND(Regressions!G154, 1), NA())</f>
        <v>45.8</v>
      </c>
      <c r="H144" s="562">
        <f>IF(ISNUMBER(Regressions!H154),ROUND(Regressions!H154, 1), NA())</f>
        <v>6.3</v>
      </c>
      <c r="I144" s="563">
        <f>IF(ISNUMBER(Regressions!I154),ROUND(Regressions!I154, 1), NA())</f>
        <v>47.9</v>
      </c>
      <c r="J144" s="564">
        <f>IF(ISNUMBER(Regressions!K154),ROUND(Regressions!K154, 1), NA())</f>
        <v>97.7</v>
      </c>
      <c r="K144" s="560">
        <f>IF(ISNUMBER(Regressions!L154),ROUND(Regressions!L154, 1), NA())</f>
        <v>57.7</v>
      </c>
      <c r="L144" s="565">
        <f>IF(ISNUMBER(Regressions!M154),ROUND(Regressions!M154, 1), NA())</f>
        <v>45.6</v>
      </c>
      <c r="M144" s="562">
        <f>IF(ISNUMBER(Regressions!N154),ROUND(Regressions!N154, 1), NA())</f>
        <v>12.1</v>
      </c>
      <c r="N144" s="563">
        <f>IF(ISNUMBER(Regressions!O154),ROUND(Regressions!O154, 1), NA())</f>
        <v>42.3</v>
      </c>
      <c r="O144" s="564">
        <f>IF(ISNUMBER(Regressions!Q154),ROUND(Regressions!Q154, 1), NA())</f>
        <v>57</v>
      </c>
      <c r="P144" s="560">
        <f>IF(ISNUMBER(Regressions!R154),ROUND(Regressions!R154, 1), NA())</f>
        <v>54.2</v>
      </c>
      <c r="Q144" s="566">
        <f>IF(ISNUMBER(Regressions!S154),ROUND(Regressions!S154, 1), NA())</f>
        <v>11.5</v>
      </c>
      <c r="R144" s="562">
        <f>IF(ISNUMBER(Regressions!T154),ROUND(Regressions!T154, 1), NA())</f>
        <v>42.7</v>
      </c>
      <c r="S144" s="563">
        <f>IF(ISNUMBER(Regressions!U154),ROUND(Regressions!U154, 1), NA())</f>
        <v>45.8</v>
      </c>
    </row>
    <row r="145" spans="1:19" x14ac:dyDescent="0.25">
      <c r="A145" s="555" t="str">
        <f>+Introduction!$C$7</f>
        <v>Papua New Guinea</v>
      </c>
      <c r="B145" s="556">
        <f>IF(ISBLANK(Regressions!B155), " ", Regressions!B155)</f>
        <v>2017</v>
      </c>
      <c r="C145" s="555" t="str">
        <f>HLOOKUP(Introduction!$G$4,nametranslations,28,FALSE)</f>
        <v>Primary</v>
      </c>
      <c r="D145" s="558">
        <f>IF(ISBLANK(Regressions!D155), " ", Regressions!D155)</f>
        <v>1242328</v>
      </c>
      <c r="E145" s="559">
        <f>IF(ISNUMBER(Regressions!E155),ROUND(Regressions!E155, 1), NA())</f>
        <v>83.3</v>
      </c>
      <c r="F145" s="560">
        <f>IF(ISNUMBER(Regressions!F155),ROUND(Regressions!F155, 1), NA())</f>
        <v>52.1</v>
      </c>
      <c r="G145" s="561">
        <f>IF(ISNUMBER(Regressions!G155),ROUND(Regressions!G155, 1), NA())</f>
        <v>45.8</v>
      </c>
      <c r="H145" s="562">
        <f>IF(ISNUMBER(Regressions!H155),ROUND(Regressions!H155, 1), NA())</f>
        <v>6.3</v>
      </c>
      <c r="I145" s="563">
        <f>IF(ISNUMBER(Regressions!I155),ROUND(Regressions!I155, 1), NA())</f>
        <v>47.9</v>
      </c>
      <c r="J145" s="564">
        <f>IF(ISNUMBER(Regressions!K155),ROUND(Regressions!K155, 1), NA())</f>
        <v>97.7</v>
      </c>
      <c r="K145" s="560">
        <f>IF(ISNUMBER(Regressions!L155),ROUND(Regressions!L155, 1), NA())</f>
        <v>57.7</v>
      </c>
      <c r="L145" s="565">
        <f>IF(ISNUMBER(Regressions!M155),ROUND(Regressions!M155, 1), NA())</f>
        <v>45.6</v>
      </c>
      <c r="M145" s="562">
        <f>IF(ISNUMBER(Regressions!N155),ROUND(Regressions!N155, 1), NA())</f>
        <v>12.1</v>
      </c>
      <c r="N145" s="563">
        <f>IF(ISNUMBER(Regressions!O155),ROUND(Regressions!O155, 1), NA())</f>
        <v>42.3</v>
      </c>
      <c r="O145" s="564">
        <f>IF(ISNUMBER(Regressions!Q155),ROUND(Regressions!Q155, 1), NA())</f>
        <v>57</v>
      </c>
      <c r="P145" s="560">
        <f>IF(ISNUMBER(Regressions!R155),ROUND(Regressions!R155, 1), NA())</f>
        <v>54.2</v>
      </c>
      <c r="Q145" s="566">
        <f>IF(ISNUMBER(Regressions!S155),ROUND(Regressions!S155, 1), NA())</f>
        <v>11.5</v>
      </c>
      <c r="R145" s="562">
        <f>IF(ISNUMBER(Regressions!T155),ROUND(Regressions!T155, 1), NA())</f>
        <v>42.7</v>
      </c>
      <c r="S145" s="563">
        <f>IF(ISNUMBER(Regressions!U155),ROUND(Regressions!U155, 1), NA())</f>
        <v>45.8</v>
      </c>
    </row>
    <row r="146" spans="1:19" x14ac:dyDescent="0.25">
      <c r="A146" s="555" t="str">
        <f>+Introduction!$C$7</f>
        <v>Papua New Guinea</v>
      </c>
      <c r="B146" s="556">
        <f>IF(ISBLANK(Regressions!B156), " ", Regressions!B156)</f>
        <v>2018</v>
      </c>
      <c r="C146" s="555" t="str">
        <f>HLOOKUP(Introduction!$G$4,nametranslations,28,FALSE)</f>
        <v>Primary</v>
      </c>
      <c r="D146" s="558">
        <f>IF(ISBLANK(Regressions!D156), " ", Regressions!D156)</f>
        <v>1265922</v>
      </c>
      <c r="E146" s="559">
        <f>IF(ISNUMBER(Regressions!E156),ROUND(Regressions!E156, 1), NA())</f>
        <v>83.3</v>
      </c>
      <c r="F146" s="560">
        <f>IF(ISNUMBER(Regressions!F156),ROUND(Regressions!F156, 1), NA())</f>
        <v>52.1</v>
      </c>
      <c r="G146" s="561">
        <f>IF(ISNUMBER(Regressions!G156),ROUND(Regressions!G156, 1), NA())</f>
        <v>45.8</v>
      </c>
      <c r="H146" s="562">
        <f>IF(ISNUMBER(Regressions!H156),ROUND(Regressions!H156, 1), NA())</f>
        <v>6.3</v>
      </c>
      <c r="I146" s="563">
        <f>IF(ISNUMBER(Regressions!I156),ROUND(Regressions!I156, 1), NA())</f>
        <v>47.9</v>
      </c>
      <c r="J146" s="564">
        <f>IF(ISNUMBER(Regressions!K156),ROUND(Regressions!K156, 1), NA())</f>
        <v>97.7</v>
      </c>
      <c r="K146" s="560">
        <f>IF(ISNUMBER(Regressions!L156),ROUND(Regressions!L156, 1), NA())</f>
        <v>57.7</v>
      </c>
      <c r="L146" s="565">
        <f>IF(ISNUMBER(Regressions!M156),ROUND(Regressions!M156, 1), NA())</f>
        <v>45.6</v>
      </c>
      <c r="M146" s="562">
        <f>IF(ISNUMBER(Regressions!N156),ROUND(Regressions!N156, 1), NA())</f>
        <v>12.1</v>
      </c>
      <c r="N146" s="563">
        <f>IF(ISNUMBER(Regressions!O156),ROUND(Regressions!O156, 1), NA())</f>
        <v>42.3</v>
      </c>
      <c r="O146" s="564">
        <f>IF(ISNUMBER(Regressions!Q156),ROUND(Regressions!Q156, 1), NA())</f>
        <v>57</v>
      </c>
      <c r="P146" s="560">
        <f>IF(ISNUMBER(Regressions!R156),ROUND(Regressions!R156, 1), NA())</f>
        <v>54.2</v>
      </c>
      <c r="Q146" s="566">
        <f>IF(ISNUMBER(Regressions!S156),ROUND(Regressions!S156, 1), NA())</f>
        <v>11.5</v>
      </c>
      <c r="R146" s="562">
        <f>IF(ISNUMBER(Regressions!T156),ROUND(Regressions!T156, 1), NA())</f>
        <v>42.7</v>
      </c>
      <c r="S146" s="563">
        <f>IF(ISNUMBER(Regressions!U156),ROUND(Regressions!U156, 1), NA())</f>
        <v>45.8</v>
      </c>
    </row>
    <row r="147" spans="1:19" x14ac:dyDescent="0.25">
      <c r="A147" s="555" t="str">
        <f>+Introduction!$C$7</f>
        <v>Papua New Guinea</v>
      </c>
      <c r="B147" s="556">
        <f>IF(ISBLANK(Regressions!B157), " ", Regressions!B157)</f>
        <v>2019</v>
      </c>
      <c r="C147" s="555" t="str">
        <f>HLOOKUP(Introduction!$G$4,nametranslations,28,FALSE)</f>
        <v>Primary</v>
      </c>
      <c r="D147" s="558">
        <f>IF(ISBLANK(Regressions!D157), " ", Regressions!D157)</f>
        <v>1289081</v>
      </c>
      <c r="E147" s="559">
        <f>IF(ISNUMBER(Regressions!E157),ROUND(Regressions!E157, 1), NA())</f>
        <v>83.3</v>
      </c>
      <c r="F147" s="560">
        <f>IF(ISNUMBER(Regressions!F157),ROUND(Regressions!F157, 1), NA())</f>
        <v>52.1</v>
      </c>
      <c r="G147" s="561">
        <f>IF(ISNUMBER(Regressions!G157),ROUND(Regressions!G157, 1), NA())</f>
        <v>45.8</v>
      </c>
      <c r="H147" s="562">
        <f>IF(ISNUMBER(Regressions!H157),ROUND(Regressions!H157, 1), NA())</f>
        <v>6.3</v>
      </c>
      <c r="I147" s="563">
        <f>IF(ISNUMBER(Regressions!I157),ROUND(Regressions!I157, 1), NA())</f>
        <v>47.9</v>
      </c>
      <c r="J147" s="564">
        <f>IF(ISNUMBER(Regressions!K157),ROUND(Regressions!K157, 1), NA())</f>
        <v>97.7</v>
      </c>
      <c r="K147" s="560">
        <f>IF(ISNUMBER(Regressions!L157),ROUND(Regressions!L157, 1), NA())</f>
        <v>57.7</v>
      </c>
      <c r="L147" s="565">
        <f>IF(ISNUMBER(Regressions!M157),ROUND(Regressions!M157, 1), NA())</f>
        <v>45.6</v>
      </c>
      <c r="M147" s="562">
        <f>IF(ISNUMBER(Regressions!N157),ROUND(Regressions!N157, 1), NA())</f>
        <v>12.1</v>
      </c>
      <c r="N147" s="563">
        <f>IF(ISNUMBER(Regressions!O157),ROUND(Regressions!O157, 1), NA())</f>
        <v>42.3</v>
      </c>
      <c r="O147" s="564">
        <f>IF(ISNUMBER(Regressions!Q157),ROUND(Regressions!Q157, 1), NA())</f>
        <v>57</v>
      </c>
      <c r="P147" s="560">
        <f>IF(ISNUMBER(Regressions!R157),ROUND(Regressions!R157, 1), NA())</f>
        <v>54.2</v>
      </c>
      <c r="Q147" s="566">
        <f>IF(ISNUMBER(Regressions!S157),ROUND(Regressions!S157, 1), NA())</f>
        <v>11.5</v>
      </c>
      <c r="R147" s="562">
        <f>IF(ISNUMBER(Regressions!T157),ROUND(Regressions!T157, 1), NA())</f>
        <v>42.7</v>
      </c>
      <c r="S147" s="563">
        <f>IF(ISNUMBER(Regressions!U157),ROUND(Regressions!U157, 1), NA())</f>
        <v>45.8</v>
      </c>
    </row>
    <row r="148" spans="1:19" x14ac:dyDescent="0.25">
      <c r="A148" s="555" t="str">
        <f>+Introduction!$C$7</f>
        <v>Papua New Guinea</v>
      </c>
      <c r="B148" s="556">
        <f>IF(ISBLANK(Regressions!B158), " ", Regressions!B158)</f>
        <v>2020</v>
      </c>
      <c r="C148" s="555" t="str">
        <f>HLOOKUP(Introduction!$G$4,nametranslations,28,FALSE)</f>
        <v>Primary</v>
      </c>
      <c r="D148" s="558">
        <f>IF(ISBLANK(Regressions!D158), " ", Regressions!D158)</f>
        <v>1311489</v>
      </c>
      <c r="E148" s="559">
        <f>IF(ISNUMBER(Regressions!E158),ROUND(Regressions!E158, 1), NA())</f>
        <v>83.3</v>
      </c>
      <c r="F148" s="560">
        <f>IF(ISNUMBER(Regressions!F158),ROUND(Regressions!F158, 1), NA())</f>
        <v>52.1</v>
      </c>
      <c r="G148" s="561">
        <f>IF(ISNUMBER(Regressions!G158),ROUND(Regressions!G158, 1), NA())</f>
        <v>45.8</v>
      </c>
      <c r="H148" s="562">
        <f>IF(ISNUMBER(Regressions!H158),ROUND(Regressions!H158, 1), NA())</f>
        <v>6.3</v>
      </c>
      <c r="I148" s="563">
        <f>IF(ISNUMBER(Regressions!I158),ROUND(Regressions!I158, 1), NA())</f>
        <v>47.9</v>
      </c>
      <c r="J148" s="564">
        <f>IF(ISNUMBER(Regressions!K158),ROUND(Regressions!K158, 1), NA())</f>
        <v>97.7</v>
      </c>
      <c r="K148" s="560">
        <f>IF(ISNUMBER(Regressions!L158),ROUND(Regressions!L158, 1), NA())</f>
        <v>57.7</v>
      </c>
      <c r="L148" s="565">
        <f>IF(ISNUMBER(Regressions!M158),ROUND(Regressions!M158, 1), NA())</f>
        <v>45.6</v>
      </c>
      <c r="M148" s="562">
        <f>IF(ISNUMBER(Regressions!N158),ROUND(Regressions!N158, 1), NA())</f>
        <v>12.1</v>
      </c>
      <c r="N148" s="563">
        <f>IF(ISNUMBER(Regressions!O158),ROUND(Regressions!O158, 1), NA())</f>
        <v>42.3</v>
      </c>
      <c r="O148" s="564">
        <f>IF(ISNUMBER(Regressions!Q158),ROUND(Regressions!Q158, 1), NA())</f>
        <v>57</v>
      </c>
      <c r="P148" s="560">
        <f>IF(ISNUMBER(Regressions!R158),ROUND(Regressions!R158, 1), NA())</f>
        <v>54.2</v>
      </c>
      <c r="Q148" s="566">
        <f>IF(ISNUMBER(Regressions!S158),ROUND(Regressions!S158, 1), NA())</f>
        <v>11.5</v>
      </c>
      <c r="R148" s="562">
        <f>IF(ISNUMBER(Regressions!T158),ROUND(Regressions!T158, 1), NA())</f>
        <v>42.7</v>
      </c>
      <c r="S148" s="563">
        <f>IF(ISNUMBER(Regressions!U158),ROUND(Regressions!U158, 1), NA())</f>
        <v>45.8</v>
      </c>
    </row>
    <row r="149" spans="1:19" x14ac:dyDescent="0.25">
      <c r="A149" s="555" t="str">
        <f>+Introduction!$C$7</f>
        <v>Papua New Guinea</v>
      </c>
      <c r="B149" s="556">
        <f>IF(ISBLANK(Regressions!B159), " ", Regressions!B159)</f>
        <v>2021</v>
      </c>
      <c r="C149" s="555" t="str">
        <f>HLOOKUP(Introduction!$G$4,nametranslations,28,FALSE)</f>
        <v>Primary</v>
      </c>
      <c r="D149" s="558">
        <f>IF(ISBLANK(Regressions!D159), " ", Regressions!D159)</f>
        <v>1331349</v>
      </c>
      <c r="E149" s="564">
        <f>IF(ISNUMBER(Regressions!E159),ROUND(Regressions!E159, 1), NA())</f>
        <v>83.3</v>
      </c>
      <c r="F149" s="567">
        <f>IF(ISNUMBER(Regressions!F159),ROUND(Regressions!F159, 1), NA())</f>
        <v>52.1</v>
      </c>
      <c r="G149" s="568">
        <f>IF(ISNUMBER(Regressions!G159),ROUND(Regressions!G159, 1), NA())</f>
        <v>45.8</v>
      </c>
      <c r="H149" s="562">
        <f>IF(ISNUMBER(Regressions!H159),ROUND(Regressions!H159, 1), NA())</f>
        <v>6.3</v>
      </c>
      <c r="I149" s="563">
        <f>IF(ISNUMBER(Regressions!I159),ROUND(Regressions!I159, 1), NA())</f>
        <v>47.9</v>
      </c>
      <c r="J149" s="564">
        <f>IF(ISNUMBER(Regressions!K159),ROUND(Regressions!K159, 1), NA())</f>
        <v>97.7</v>
      </c>
      <c r="K149" s="567">
        <f>IF(ISNUMBER(Regressions!L159),ROUND(Regressions!L159, 1), NA())</f>
        <v>57.7</v>
      </c>
      <c r="L149" s="569">
        <f>IF(ISNUMBER(Regressions!M159),ROUND(Regressions!M159, 1), NA())</f>
        <v>45.6</v>
      </c>
      <c r="M149" s="562">
        <f>IF(ISNUMBER(Regressions!N159),ROUND(Regressions!N159, 1), NA())</f>
        <v>12.1</v>
      </c>
      <c r="N149" s="563">
        <f>IF(ISNUMBER(Regressions!O159),ROUND(Regressions!O159, 1), NA())</f>
        <v>42.3</v>
      </c>
      <c r="O149" s="564">
        <f>IF(ISNUMBER(Regressions!Q159),ROUND(Regressions!Q159, 1), NA())</f>
        <v>57</v>
      </c>
      <c r="P149" s="567">
        <f>IF(ISNUMBER(Regressions!R159),ROUND(Regressions!R159, 1), NA())</f>
        <v>54.2</v>
      </c>
      <c r="Q149" s="570">
        <f>IF(ISNUMBER(Regressions!S159),ROUND(Regressions!S159, 1), NA())</f>
        <v>11.5</v>
      </c>
      <c r="R149" s="562">
        <f>IF(ISNUMBER(Regressions!T159),ROUND(Regressions!T159, 1), NA())</f>
        <v>42.7</v>
      </c>
      <c r="S149" s="563">
        <f>IF(ISNUMBER(Regressions!U159),ROUND(Regressions!U159, 1), NA())</f>
        <v>45.8</v>
      </c>
    </row>
    <row r="150" spans="1:19" x14ac:dyDescent="0.25">
      <c r="A150" s="555" t="str">
        <f>+Introduction!$C$7</f>
        <v>Papua New Guinea</v>
      </c>
      <c r="B150" s="556">
        <f>IF(ISBLANK(Regressions!B160), " ", Regressions!B160)</f>
        <v>2022</v>
      </c>
      <c r="C150" s="555" t="str">
        <f>HLOOKUP(Introduction!$G$4,nametranslations,28,FALSE)</f>
        <v>Primary</v>
      </c>
      <c r="D150" s="558">
        <f>IF(ISBLANK(Regressions!D160), " ", Regressions!D160)</f>
        <v>1350453</v>
      </c>
      <c r="E150" s="559">
        <f>IF(ISNUMBER(Regressions!E160),ROUND(Regressions!E160, 1), NA())</f>
        <v>83.3</v>
      </c>
      <c r="F150" s="560">
        <f>IF(ISNUMBER(Regressions!F160),ROUND(Regressions!F160, 1), NA())</f>
        <v>52.1</v>
      </c>
      <c r="G150" s="561">
        <f>IF(ISNUMBER(Regressions!G160),ROUND(Regressions!G160, 1), NA())</f>
        <v>45.8</v>
      </c>
      <c r="H150" s="562">
        <f>IF(ISNUMBER(Regressions!H160),ROUND(Regressions!H160, 1), NA())</f>
        <v>6.3</v>
      </c>
      <c r="I150" s="563">
        <f>IF(ISNUMBER(Regressions!I160),ROUND(Regressions!I160, 1), NA())</f>
        <v>47.9</v>
      </c>
      <c r="J150" s="564">
        <f>IF(ISNUMBER(Regressions!K160),ROUND(Regressions!K160, 1), NA())</f>
        <v>97.7</v>
      </c>
      <c r="K150" s="560">
        <f>IF(ISNUMBER(Regressions!L160),ROUND(Regressions!L160, 1), NA())</f>
        <v>57.7</v>
      </c>
      <c r="L150" s="565">
        <f>IF(ISNUMBER(Regressions!M160),ROUND(Regressions!M160, 1), NA())</f>
        <v>45.6</v>
      </c>
      <c r="M150" s="562">
        <f>IF(ISNUMBER(Regressions!N160),ROUND(Regressions!N160, 1), NA())</f>
        <v>12.1</v>
      </c>
      <c r="N150" s="563">
        <f>IF(ISNUMBER(Regressions!O160),ROUND(Regressions!O160, 1), NA())</f>
        <v>42.3</v>
      </c>
      <c r="O150" s="564">
        <f>IF(ISNUMBER(Regressions!Q160),ROUND(Regressions!Q160, 1), NA())</f>
        <v>57</v>
      </c>
      <c r="P150" s="560">
        <f>IF(ISNUMBER(Regressions!R160),ROUND(Regressions!R160, 1), NA())</f>
        <v>54.2</v>
      </c>
      <c r="Q150" s="566">
        <f>IF(ISNUMBER(Regressions!S160),ROUND(Regressions!S160, 1), NA())</f>
        <v>11.5</v>
      </c>
      <c r="R150" s="562">
        <f>IF(ISNUMBER(Regressions!T160),ROUND(Regressions!T160, 1), NA())</f>
        <v>42.7</v>
      </c>
      <c r="S150" s="563">
        <f>IF(ISNUMBER(Regressions!U160),ROUND(Regressions!U160, 1), NA())</f>
        <v>45.8</v>
      </c>
    </row>
    <row r="151" spans="1:19" x14ac:dyDescent="0.25">
      <c r="A151" s="555" t="str">
        <f>+Introduction!$C$7</f>
        <v>Papua New Guinea</v>
      </c>
      <c r="B151" s="556">
        <f>IF(ISBLANK(Regressions!B161), " ", Regressions!B161)</f>
        <v>2023</v>
      </c>
      <c r="C151" s="555" t="str">
        <f>HLOOKUP(Introduction!$G$4,nametranslations,28,FALSE)</f>
        <v>Primary</v>
      </c>
      <c r="D151" s="558">
        <f>IF(ISBLANK(Regressions!D161), " ", Regressions!D161)</f>
        <v>1366576</v>
      </c>
      <c r="E151" s="559">
        <f>IF(ISNUMBER(Regressions!E161),ROUND(Regressions!E161, 1), NA())</f>
        <v>83.3</v>
      </c>
      <c r="F151" s="560">
        <f>IF(ISNUMBER(Regressions!F161),ROUND(Regressions!F161, 1), NA())</f>
        <v>52.1</v>
      </c>
      <c r="G151" s="561">
        <f>IF(ISNUMBER(Regressions!G161),ROUND(Regressions!G161, 1), NA())</f>
        <v>45.8</v>
      </c>
      <c r="H151" s="562">
        <f>IF(ISNUMBER(Regressions!H161),ROUND(Regressions!H161, 1), NA())</f>
        <v>6.3</v>
      </c>
      <c r="I151" s="563">
        <f>IF(ISNUMBER(Regressions!I161),ROUND(Regressions!I161, 1), NA())</f>
        <v>47.9</v>
      </c>
      <c r="J151" s="564">
        <f>IF(ISNUMBER(Regressions!K161),ROUND(Regressions!K161, 1), NA())</f>
        <v>97.7</v>
      </c>
      <c r="K151" s="560">
        <f>IF(ISNUMBER(Regressions!L161),ROUND(Regressions!L161, 1), NA())</f>
        <v>57.7</v>
      </c>
      <c r="L151" s="565">
        <f>IF(ISNUMBER(Regressions!M161),ROUND(Regressions!M161, 1), NA())</f>
        <v>45.6</v>
      </c>
      <c r="M151" s="562">
        <f>IF(ISNUMBER(Regressions!N161),ROUND(Regressions!N161, 1), NA())</f>
        <v>12.1</v>
      </c>
      <c r="N151" s="563">
        <f>IF(ISNUMBER(Regressions!O161),ROUND(Regressions!O161, 1), NA())</f>
        <v>42.3</v>
      </c>
      <c r="O151" s="564">
        <f>IF(ISNUMBER(Regressions!Q161),ROUND(Regressions!Q161, 1), NA())</f>
        <v>57</v>
      </c>
      <c r="P151" s="560">
        <f>IF(ISNUMBER(Regressions!R161),ROUND(Regressions!R161, 1), NA())</f>
        <v>54.2</v>
      </c>
      <c r="Q151" s="566">
        <f>IF(ISNUMBER(Regressions!S161),ROUND(Regressions!S161, 1), NA())</f>
        <v>11.5</v>
      </c>
      <c r="R151" s="562">
        <f>IF(ISNUMBER(Regressions!T161),ROUND(Regressions!T161, 1), NA())</f>
        <v>42.7</v>
      </c>
      <c r="S151" s="563">
        <f>IF(ISNUMBER(Regressions!U161),ROUND(Regressions!U161, 1), NA())</f>
        <v>45.8</v>
      </c>
    </row>
    <row r="152" spans="1:19" x14ac:dyDescent="0.25">
      <c r="A152" s="555" t="str">
        <f>+Introduction!$C$7</f>
        <v>Papua New Guinea</v>
      </c>
      <c r="B152" s="556">
        <f>IF(ISBLANK(Regressions!B162), " ", Regressions!B162)</f>
        <v>2024</v>
      </c>
      <c r="C152" s="555" t="str">
        <f>HLOOKUP(Introduction!$G$4,nametranslations,28,FALSE)</f>
        <v>Primary</v>
      </c>
      <c r="D152" s="558">
        <f>IF(ISBLANK(Regressions!D162), " ", Regressions!D162)</f>
        <v>1380406</v>
      </c>
      <c r="E152" s="559">
        <f>IF(ISNUMBER(Regressions!E162),ROUND(Regressions!E162, 1), NA())</f>
        <v>83.3</v>
      </c>
      <c r="F152" s="560">
        <f>IF(ISNUMBER(Regressions!F162),ROUND(Regressions!F162, 1), NA())</f>
        <v>52.1</v>
      </c>
      <c r="G152" s="561">
        <f>IF(ISNUMBER(Regressions!G162),ROUND(Regressions!G162, 1), NA())</f>
        <v>45.8</v>
      </c>
      <c r="H152" s="562">
        <f>IF(ISNUMBER(Regressions!H162),ROUND(Regressions!H162, 1), NA())</f>
        <v>6.3</v>
      </c>
      <c r="I152" s="563">
        <f>IF(ISNUMBER(Regressions!I162),ROUND(Regressions!I162, 1), NA())</f>
        <v>47.9</v>
      </c>
      <c r="J152" s="564">
        <f>IF(ISNUMBER(Regressions!K162),ROUND(Regressions!K162, 1), NA())</f>
        <v>97.7</v>
      </c>
      <c r="K152" s="560">
        <f>IF(ISNUMBER(Regressions!L162),ROUND(Regressions!L162, 1), NA())</f>
        <v>57.7</v>
      </c>
      <c r="L152" s="565">
        <f>IF(ISNUMBER(Regressions!M162),ROUND(Regressions!M162, 1), NA())</f>
        <v>45.6</v>
      </c>
      <c r="M152" s="562">
        <f>IF(ISNUMBER(Regressions!N162),ROUND(Regressions!N162, 1), NA())</f>
        <v>12.1</v>
      </c>
      <c r="N152" s="563">
        <f>IF(ISNUMBER(Regressions!O162),ROUND(Regressions!O162, 1), NA())</f>
        <v>42.3</v>
      </c>
      <c r="O152" s="564">
        <f>IF(ISNUMBER(Regressions!Q162),ROUND(Regressions!Q162, 1), NA())</f>
        <v>57</v>
      </c>
      <c r="P152" s="560">
        <f>IF(ISNUMBER(Regressions!R162),ROUND(Regressions!R162, 1), NA())</f>
        <v>54.2</v>
      </c>
      <c r="Q152" s="566">
        <f>IF(ISNUMBER(Regressions!S162),ROUND(Regressions!S162, 1), NA())</f>
        <v>11.5</v>
      </c>
      <c r="R152" s="562">
        <f>IF(ISNUMBER(Regressions!T162),ROUND(Regressions!T162, 1), NA())</f>
        <v>42.7</v>
      </c>
      <c r="S152" s="563">
        <f>IF(ISNUMBER(Regressions!U162),ROUND(Regressions!U162, 1), NA())</f>
        <v>45.8</v>
      </c>
    </row>
    <row r="153" spans="1:19" x14ac:dyDescent="0.25">
      <c r="A153" s="571" t="str">
        <f>+Introduction!$C$7</f>
        <v>Papua New Guinea</v>
      </c>
      <c r="B153" s="572">
        <f>IF(ISBLANK(Regressions!B163), " ", Regressions!B163)</f>
        <v>2025</v>
      </c>
      <c r="C153" s="571" t="str">
        <f>HLOOKUP(Introduction!$G$4,nametranslations,28,FALSE)</f>
        <v>Primary</v>
      </c>
      <c r="D153" s="573">
        <f>IF(ISBLANK(Regressions!D163), " ", Regressions!D163)</f>
        <v>1430714</v>
      </c>
      <c r="E153" s="574">
        <f>IF(ISNUMBER(Regressions!E163),ROUND(Regressions!E163, 1), NA())</f>
        <v>83.3</v>
      </c>
      <c r="F153" s="575">
        <f>IF(ISNUMBER(Regressions!F163),ROUND(Regressions!F163, 1), NA())</f>
        <v>52.1</v>
      </c>
      <c r="G153" s="576">
        <f>IF(ISNUMBER(Regressions!G163),ROUND(Regressions!G163, 1), NA())</f>
        <v>45.8</v>
      </c>
      <c r="H153" s="577">
        <f>IF(ISNUMBER(Regressions!H163),ROUND(Regressions!H163, 1), NA())</f>
        <v>6.3</v>
      </c>
      <c r="I153" s="578">
        <f>IF(ISNUMBER(Regressions!I163),ROUND(Regressions!I163, 1), NA())</f>
        <v>47.9</v>
      </c>
      <c r="J153" s="579">
        <f>IF(ISNUMBER(Regressions!K163),ROUND(Regressions!K163, 1), NA())</f>
        <v>97.7</v>
      </c>
      <c r="K153" s="575">
        <f>IF(ISNUMBER(Regressions!L163),ROUND(Regressions!L163, 1), NA())</f>
        <v>57.7</v>
      </c>
      <c r="L153" s="580">
        <f>IF(ISNUMBER(Regressions!M163),ROUND(Regressions!M163, 1), NA())</f>
        <v>45.6</v>
      </c>
      <c r="M153" s="577">
        <f>IF(ISNUMBER(Regressions!N163),ROUND(Regressions!N163, 1), NA())</f>
        <v>12.1</v>
      </c>
      <c r="N153" s="578">
        <f>IF(ISNUMBER(Regressions!O163),ROUND(Regressions!O163, 1), NA())</f>
        <v>42.3</v>
      </c>
      <c r="O153" s="579">
        <f>IF(ISNUMBER(Regressions!Q163),ROUND(Regressions!Q163, 1), NA())</f>
        <v>57</v>
      </c>
      <c r="P153" s="575">
        <f>IF(ISNUMBER(Regressions!R163),ROUND(Regressions!R163, 1), NA())</f>
        <v>54.2</v>
      </c>
      <c r="Q153" s="581">
        <f>IF(ISNUMBER(Regressions!S163),ROUND(Regressions!S163, 1), NA())</f>
        <v>11.5</v>
      </c>
      <c r="R153" s="577">
        <f>IF(ISNUMBER(Regressions!T163),ROUND(Regressions!T163, 1), NA())</f>
        <v>42.7</v>
      </c>
      <c r="S153" s="578">
        <f>IF(ISNUMBER(Regressions!U163),ROUND(Regressions!U163, 1), NA())</f>
        <v>45.8</v>
      </c>
    </row>
    <row r="154" spans="1:19" hidden="1" x14ac:dyDescent="0.25">
      <c r="A154" s="555" t="str">
        <f>+Introduction!$C$7</f>
        <v>Papua New Guinea</v>
      </c>
      <c r="B154" s="556">
        <f>IF(ISBLANK(Regressions!B164), " ", Regressions!B164)</f>
        <v>2026</v>
      </c>
      <c r="C154" s="555" t="str">
        <f>HLOOKUP(Introduction!$G$4,nametranslations,28,FALSE)</f>
        <v>Primary</v>
      </c>
      <c r="D154" s="558" t="str">
        <f>IF(ISBLANK(Regressions!D164), " ", Regressions!D164)</f>
        <v xml:space="preserve"> </v>
      </c>
      <c r="E154" s="559" t="e">
        <f>IF(ISNUMBER(Regressions!E164),ROUND(Regressions!E164, 1), NA())</f>
        <v>#N/A</v>
      </c>
      <c r="F154" s="560" t="e">
        <f>IF(ISNUMBER(Regressions!F164),ROUND(Regressions!F164, 1), NA())</f>
        <v>#N/A</v>
      </c>
      <c r="G154" s="561" t="e">
        <f>IF(ISNUMBER(Regressions!G164),ROUND(Regressions!G164, 1), NA())</f>
        <v>#N/A</v>
      </c>
      <c r="H154" s="562" t="e">
        <f>IF(ISNUMBER(Regressions!H164),ROUND(Regressions!H164, 1), NA())</f>
        <v>#N/A</v>
      </c>
      <c r="I154" s="563" t="e">
        <f>IF(ISNUMBER(Regressions!I164),ROUND(Regressions!I164, 1), NA())</f>
        <v>#N/A</v>
      </c>
      <c r="J154" s="564" t="e">
        <f>IF(ISNUMBER(Regressions!K164),ROUND(Regressions!K164, 1), NA())</f>
        <v>#N/A</v>
      </c>
      <c r="K154" s="560" t="e">
        <f>IF(ISNUMBER(Regressions!L164),ROUND(Regressions!L164, 1), NA())</f>
        <v>#N/A</v>
      </c>
      <c r="L154" s="565" t="e">
        <f>IF(ISNUMBER(Regressions!M164),ROUND(Regressions!M164, 1), NA())</f>
        <v>#N/A</v>
      </c>
      <c r="M154" s="562" t="e">
        <f>IF(ISNUMBER(Regressions!N164),ROUND(Regressions!N164, 1), NA())</f>
        <v>#N/A</v>
      </c>
      <c r="N154" s="563" t="e">
        <f>IF(ISNUMBER(Regressions!O164),ROUND(Regressions!O164, 1), NA())</f>
        <v>#N/A</v>
      </c>
      <c r="O154" s="564" t="e">
        <f>IF(ISNUMBER(Regressions!Q164),ROUND(Regressions!Q164, 1), NA())</f>
        <v>#N/A</v>
      </c>
      <c r="P154" s="560" t="e">
        <f>IF(ISNUMBER(Regressions!R164),ROUND(Regressions!R164, 1), NA())</f>
        <v>#N/A</v>
      </c>
      <c r="Q154" s="566" t="e">
        <f>IF(ISNUMBER(Regressions!S164),ROUND(Regressions!S164, 1), NA())</f>
        <v>#N/A</v>
      </c>
      <c r="R154" s="562" t="e">
        <f>IF(ISNUMBER(Regressions!T164),ROUND(Regressions!T164, 1), NA())</f>
        <v>#N/A</v>
      </c>
      <c r="S154" s="563" t="e">
        <f>IF(ISNUMBER(Regressions!U164),ROUND(Regressions!U164, 1), NA())</f>
        <v>#N/A</v>
      </c>
    </row>
    <row r="155" spans="1:19" hidden="1" x14ac:dyDescent="0.25">
      <c r="A155" s="555" t="str">
        <f>+Introduction!$C$7</f>
        <v>Papua New Guinea</v>
      </c>
      <c r="B155" s="556">
        <f>IF(ISBLANK(Regressions!B165), " ", Regressions!B165)</f>
        <v>2027</v>
      </c>
      <c r="C155" s="555" t="str">
        <f>HLOOKUP(Introduction!$G$4,nametranslations,28,FALSE)</f>
        <v>Primary</v>
      </c>
      <c r="D155" s="558" t="str">
        <f>IF(ISBLANK(Regressions!D165), " ", Regressions!D165)</f>
        <v xml:space="preserve"> </v>
      </c>
      <c r="E155" s="559" t="e">
        <f>IF(ISNUMBER(Regressions!E165),ROUND(Regressions!E165, 1), NA())</f>
        <v>#N/A</v>
      </c>
      <c r="F155" s="560" t="e">
        <f>IF(ISNUMBER(Regressions!F165),ROUND(Regressions!F165, 1), NA())</f>
        <v>#N/A</v>
      </c>
      <c r="G155" s="561" t="e">
        <f>IF(ISNUMBER(Regressions!G165),ROUND(Regressions!G165, 1), NA())</f>
        <v>#N/A</v>
      </c>
      <c r="H155" s="562" t="e">
        <f>IF(ISNUMBER(Regressions!H165),ROUND(Regressions!H165, 1), NA())</f>
        <v>#N/A</v>
      </c>
      <c r="I155" s="563" t="e">
        <f>IF(ISNUMBER(Regressions!I165),ROUND(Regressions!I165, 1), NA())</f>
        <v>#N/A</v>
      </c>
      <c r="J155" s="564" t="e">
        <f>IF(ISNUMBER(Regressions!K165),ROUND(Regressions!K165, 1), NA())</f>
        <v>#N/A</v>
      </c>
      <c r="K155" s="560" t="e">
        <f>IF(ISNUMBER(Regressions!L165),ROUND(Regressions!L165, 1), NA())</f>
        <v>#N/A</v>
      </c>
      <c r="L155" s="565" t="e">
        <f>IF(ISNUMBER(Regressions!M165),ROUND(Regressions!M165, 1), NA())</f>
        <v>#N/A</v>
      </c>
      <c r="M155" s="562" t="e">
        <f>IF(ISNUMBER(Regressions!N165),ROUND(Regressions!N165, 1), NA())</f>
        <v>#N/A</v>
      </c>
      <c r="N155" s="563" t="e">
        <f>IF(ISNUMBER(Regressions!O165),ROUND(Regressions!O165, 1), NA())</f>
        <v>#N/A</v>
      </c>
      <c r="O155" s="564" t="e">
        <f>IF(ISNUMBER(Regressions!Q165),ROUND(Regressions!Q165, 1), NA())</f>
        <v>#N/A</v>
      </c>
      <c r="P155" s="560" t="e">
        <f>IF(ISNUMBER(Regressions!R165),ROUND(Regressions!R165, 1), NA())</f>
        <v>#N/A</v>
      </c>
      <c r="Q155" s="566" t="e">
        <f>IF(ISNUMBER(Regressions!S165),ROUND(Regressions!S165, 1), NA())</f>
        <v>#N/A</v>
      </c>
      <c r="R155" s="562" t="e">
        <f>IF(ISNUMBER(Regressions!T165),ROUND(Regressions!T165, 1), NA())</f>
        <v>#N/A</v>
      </c>
      <c r="S155" s="563" t="e">
        <f>IF(ISNUMBER(Regressions!U165),ROUND(Regressions!U165, 1), NA())</f>
        <v>#N/A</v>
      </c>
    </row>
    <row r="156" spans="1:19" hidden="1" x14ac:dyDescent="0.25">
      <c r="A156" s="555" t="str">
        <f>+Introduction!$C$7</f>
        <v>Papua New Guinea</v>
      </c>
      <c r="B156" s="556">
        <f>IF(ISBLANK(Regressions!B166), " ", Regressions!B166)</f>
        <v>2028</v>
      </c>
      <c r="C156" s="555" t="str">
        <f>HLOOKUP(Introduction!$G$4,nametranslations,28,FALSE)</f>
        <v>Primary</v>
      </c>
      <c r="D156" s="558" t="str">
        <f>IF(ISBLANK(Regressions!D166), " ", Regressions!D166)</f>
        <v xml:space="preserve"> </v>
      </c>
      <c r="E156" s="559" t="e">
        <f>IF(ISNUMBER(Regressions!E166),ROUND(Regressions!E166, 1), NA())</f>
        <v>#N/A</v>
      </c>
      <c r="F156" s="560" t="e">
        <f>IF(ISNUMBER(Regressions!F166),ROUND(Regressions!F166, 1), NA())</f>
        <v>#N/A</v>
      </c>
      <c r="G156" s="561" t="e">
        <f>IF(ISNUMBER(Regressions!G166),ROUND(Regressions!G166, 1), NA())</f>
        <v>#N/A</v>
      </c>
      <c r="H156" s="562" t="e">
        <f>IF(ISNUMBER(Regressions!H166),ROUND(Regressions!H166, 1), NA())</f>
        <v>#N/A</v>
      </c>
      <c r="I156" s="563" t="e">
        <f>IF(ISNUMBER(Regressions!I166),ROUND(Regressions!I166, 1), NA())</f>
        <v>#N/A</v>
      </c>
      <c r="J156" s="564" t="e">
        <f>IF(ISNUMBER(Regressions!K166),ROUND(Regressions!K166, 1), NA())</f>
        <v>#N/A</v>
      </c>
      <c r="K156" s="560" t="e">
        <f>IF(ISNUMBER(Regressions!L166),ROUND(Regressions!L166, 1), NA())</f>
        <v>#N/A</v>
      </c>
      <c r="L156" s="565" t="e">
        <f>IF(ISNUMBER(Regressions!M166),ROUND(Regressions!M166, 1), NA())</f>
        <v>#N/A</v>
      </c>
      <c r="M156" s="562" t="e">
        <f>IF(ISNUMBER(Regressions!N166),ROUND(Regressions!N166, 1), NA())</f>
        <v>#N/A</v>
      </c>
      <c r="N156" s="563" t="e">
        <f>IF(ISNUMBER(Regressions!O166),ROUND(Regressions!O166, 1), NA())</f>
        <v>#N/A</v>
      </c>
      <c r="O156" s="564" t="e">
        <f>IF(ISNUMBER(Regressions!Q166),ROUND(Regressions!Q166, 1), NA())</f>
        <v>#N/A</v>
      </c>
      <c r="P156" s="560" t="e">
        <f>IF(ISNUMBER(Regressions!R166),ROUND(Regressions!R166, 1), NA())</f>
        <v>#N/A</v>
      </c>
      <c r="Q156" s="566" t="e">
        <f>IF(ISNUMBER(Regressions!S166),ROUND(Regressions!S166, 1), NA())</f>
        <v>#N/A</v>
      </c>
      <c r="R156" s="562" t="e">
        <f>IF(ISNUMBER(Regressions!T166),ROUND(Regressions!T166, 1), NA())</f>
        <v>#N/A</v>
      </c>
      <c r="S156" s="563" t="e">
        <f>IF(ISNUMBER(Regressions!U166),ROUND(Regressions!U166, 1), NA())</f>
        <v>#N/A</v>
      </c>
    </row>
    <row r="157" spans="1:19" hidden="1" x14ac:dyDescent="0.25">
      <c r="A157" s="555" t="str">
        <f>+Introduction!$C$7</f>
        <v>Papua New Guinea</v>
      </c>
      <c r="B157" s="556">
        <f>IF(ISBLANK(Regressions!B167), " ", Regressions!B167)</f>
        <v>2029</v>
      </c>
      <c r="C157" s="555" t="str">
        <f>HLOOKUP(Introduction!$G$4,nametranslations,28,FALSE)</f>
        <v>Primary</v>
      </c>
      <c r="D157" s="558" t="str">
        <f>IF(ISBLANK(Regressions!D167), " ", Regressions!D167)</f>
        <v xml:space="preserve"> </v>
      </c>
      <c r="E157" s="559" t="e">
        <f>IF(ISNUMBER(Regressions!E167),ROUND(Regressions!E167, 1), NA())</f>
        <v>#N/A</v>
      </c>
      <c r="F157" s="560" t="e">
        <f>IF(ISNUMBER(Regressions!F167),ROUND(Regressions!F167, 1), NA())</f>
        <v>#N/A</v>
      </c>
      <c r="G157" s="561" t="e">
        <f>IF(ISNUMBER(Regressions!G167),ROUND(Regressions!G167, 1), NA())</f>
        <v>#N/A</v>
      </c>
      <c r="H157" s="562" t="e">
        <f>IF(ISNUMBER(Regressions!H167),ROUND(Regressions!H167, 1), NA())</f>
        <v>#N/A</v>
      </c>
      <c r="I157" s="563" t="e">
        <f>IF(ISNUMBER(Regressions!I167),ROUND(Regressions!I167, 1), NA())</f>
        <v>#N/A</v>
      </c>
      <c r="J157" s="564" t="e">
        <f>IF(ISNUMBER(Regressions!K167),ROUND(Regressions!K167, 1), NA())</f>
        <v>#N/A</v>
      </c>
      <c r="K157" s="560" t="e">
        <f>IF(ISNUMBER(Regressions!L167),ROUND(Regressions!L167, 1), NA())</f>
        <v>#N/A</v>
      </c>
      <c r="L157" s="565" t="e">
        <f>IF(ISNUMBER(Regressions!M167),ROUND(Regressions!M167, 1), NA())</f>
        <v>#N/A</v>
      </c>
      <c r="M157" s="562" t="e">
        <f>IF(ISNUMBER(Regressions!N167),ROUND(Regressions!N167, 1), NA())</f>
        <v>#N/A</v>
      </c>
      <c r="N157" s="563" t="e">
        <f>IF(ISNUMBER(Regressions!O167),ROUND(Regressions!O167, 1), NA())</f>
        <v>#N/A</v>
      </c>
      <c r="O157" s="564" t="e">
        <f>IF(ISNUMBER(Regressions!Q167),ROUND(Regressions!Q167, 1), NA())</f>
        <v>#N/A</v>
      </c>
      <c r="P157" s="560" t="e">
        <f>IF(ISNUMBER(Regressions!R167),ROUND(Regressions!R167, 1), NA())</f>
        <v>#N/A</v>
      </c>
      <c r="Q157" s="566" t="e">
        <f>IF(ISNUMBER(Regressions!S167),ROUND(Regressions!S167, 1), NA())</f>
        <v>#N/A</v>
      </c>
      <c r="R157" s="562" t="e">
        <f>IF(ISNUMBER(Regressions!T167),ROUND(Regressions!T167, 1), NA())</f>
        <v>#N/A</v>
      </c>
      <c r="S157" s="563" t="e">
        <f>IF(ISNUMBER(Regressions!U167),ROUND(Regressions!U167, 1), NA())</f>
        <v>#N/A</v>
      </c>
    </row>
    <row r="158" spans="1:19" hidden="1" x14ac:dyDescent="0.25">
      <c r="A158" s="555" t="str">
        <f>+Introduction!$C$7</f>
        <v>Papua New Guinea</v>
      </c>
      <c r="B158" s="556">
        <f>IF(ISBLANK(Regressions!B168), " ", Regressions!B168)</f>
        <v>2030</v>
      </c>
      <c r="C158" s="555" t="str">
        <f>HLOOKUP(Introduction!$G$4,nametranslations,28,FALSE)</f>
        <v>Primary</v>
      </c>
      <c r="D158" s="558" t="str">
        <f>IF(ISBLANK(Regressions!D168), " ", Regressions!D168)</f>
        <v xml:space="preserve"> </v>
      </c>
      <c r="E158" s="559" t="e">
        <f>IF(ISNUMBER(Regressions!E168),ROUND(Regressions!E168, 1), NA())</f>
        <v>#N/A</v>
      </c>
      <c r="F158" s="560" t="e">
        <f>IF(ISNUMBER(Regressions!F168),ROUND(Regressions!F168, 1), NA())</f>
        <v>#N/A</v>
      </c>
      <c r="G158" s="561" t="e">
        <f>IF(ISNUMBER(Regressions!G168),ROUND(Regressions!G168, 1), NA())</f>
        <v>#N/A</v>
      </c>
      <c r="H158" s="562" t="e">
        <f>IF(ISNUMBER(Regressions!H168),ROUND(Regressions!H168, 1), NA())</f>
        <v>#N/A</v>
      </c>
      <c r="I158" s="563" t="e">
        <f>IF(ISNUMBER(Regressions!I168),ROUND(Regressions!I168, 1), NA())</f>
        <v>#N/A</v>
      </c>
      <c r="J158" s="564" t="e">
        <f>IF(ISNUMBER(Regressions!K168),ROUND(Regressions!K168, 1), NA())</f>
        <v>#N/A</v>
      </c>
      <c r="K158" s="560" t="e">
        <f>IF(ISNUMBER(Regressions!L168),ROUND(Regressions!L168, 1), NA())</f>
        <v>#N/A</v>
      </c>
      <c r="L158" s="565" t="e">
        <f>IF(ISNUMBER(Regressions!M168),ROUND(Regressions!M168, 1), NA())</f>
        <v>#N/A</v>
      </c>
      <c r="M158" s="562" t="e">
        <f>IF(ISNUMBER(Regressions!N168),ROUND(Regressions!N168, 1), NA())</f>
        <v>#N/A</v>
      </c>
      <c r="N158" s="563" t="e">
        <f>IF(ISNUMBER(Regressions!O168),ROUND(Regressions!O168, 1), NA())</f>
        <v>#N/A</v>
      </c>
      <c r="O158" s="564" t="e">
        <f>IF(ISNUMBER(Regressions!Q168),ROUND(Regressions!Q168, 1), NA())</f>
        <v>#N/A</v>
      </c>
      <c r="P158" s="560" t="e">
        <f>IF(ISNUMBER(Regressions!R168),ROUND(Regressions!R168, 1), NA())</f>
        <v>#N/A</v>
      </c>
      <c r="Q158" s="566" t="e">
        <f>IF(ISNUMBER(Regressions!S168),ROUND(Regressions!S168, 1), NA())</f>
        <v>#N/A</v>
      </c>
      <c r="R158" s="562" t="e">
        <f>IF(ISNUMBER(Regressions!T168),ROUND(Regressions!T168, 1), NA())</f>
        <v>#N/A</v>
      </c>
      <c r="S158" s="563" t="e">
        <f>IF(ISNUMBER(Regressions!U168),ROUND(Regressions!U168, 1), NA())</f>
        <v>#N/A</v>
      </c>
    </row>
    <row r="159" spans="1:19" x14ac:dyDescent="0.25">
      <c r="A159" s="555" t="str">
        <f>+Introduction!$C$7</f>
        <v>Papua New Guinea</v>
      </c>
      <c r="B159" s="556">
        <f>IF(ISBLANK(Regressions!B169), " ", Regressions!B169)</f>
        <v>2000</v>
      </c>
      <c r="C159" s="555" t="str">
        <f>HLOOKUP(Introduction!$G$4,nametranslations,29,FALSE)</f>
        <v>Secondary</v>
      </c>
      <c r="D159" s="558">
        <f>IF(ISBLANK(Regressions!D169), " ", Regressions!D169)</f>
        <v>712270</v>
      </c>
      <c r="E159" s="559" t="e">
        <f>IF(ISNUMBER(Regressions!E169),ROUND(Regressions!E169, 1), NA())</f>
        <v>#N/A</v>
      </c>
      <c r="F159" s="560" t="e">
        <f>IF(ISNUMBER(Regressions!F169),ROUND(Regressions!F169, 1), NA())</f>
        <v>#N/A</v>
      </c>
      <c r="G159" s="561" t="e">
        <f>IF(ISNUMBER(Regressions!G169),ROUND(Regressions!G169, 1), NA())</f>
        <v>#N/A</v>
      </c>
      <c r="H159" s="562" t="e">
        <f>IF(ISNUMBER(Regressions!H169),ROUND(Regressions!H169, 1), NA())</f>
        <v>#N/A</v>
      </c>
      <c r="I159" s="563" t="e">
        <f>IF(ISNUMBER(Regressions!I169),ROUND(Regressions!I169, 1), NA())</f>
        <v>#N/A</v>
      </c>
      <c r="J159" s="564" t="e">
        <f>IF(ISNUMBER(Regressions!K169),ROUND(Regressions!K169, 1), NA())</f>
        <v>#N/A</v>
      </c>
      <c r="K159" s="560" t="e">
        <f>IF(ISNUMBER(Regressions!L169),ROUND(Regressions!L169, 1), NA())</f>
        <v>#N/A</v>
      </c>
      <c r="L159" s="565" t="e">
        <f>IF(ISNUMBER(Regressions!M169),ROUND(Regressions!M169, 1), NA())</f>
        <v>#N/A</v>
      </c>
      <c r="M159" s="562" t="e">
        <f>IF(ISNUMBER(Regressions!N169),ROUND(Regressions!N169, 1), NA())</f>
        <v>#N/A</v>
      </c>
      <c r="N159" s="563" t="e">
        <f>IF(ISNUMBER(Regressions!O169),ROUND(Regressions!O169, 1), NA())</f>
        <v>#N/A</v>
      </c>
      <c r="O159" s="564" t="e">
        <f>IF(ISNUMBER(Regressions!Q169),ROUND(Regressions!Q169, 1), NA())</f>
        <v>#N/A</v>
      </c>
      <c r="P159" s="560" t="e">
        <f>IF(ISNUMBER(Regressions!R169),ROUND(Regressions!R169, 1), NA())</f>
        <v>#N/A</v>
      </c>
      <c r="Q159" s="566" t="e">
        <f>IF(ISNUMBER(Regressions!S169),ROUND(Regressions!S169, 1), NA())</f>
        <v>#N/A</v>
      </c>
      <c r="R159" s="562" t="e">
        <f>IF(ISNUMBER(Regressions!T169),ROUND(Regressions!T169, 1), NA())</f>
        <v>#N/A</v>
      </c>
      <c r="S159" s="563" t="e">
        <f>IF(ISNUMBER(Regressions!U169),ROUND(Regressions!U169, 1), NA())</f>
        <v>#N/A</v>
      </c>
    </row>
    <row r="160" spans="1:19" x14ac:dyDescent="0.25">
      <c r="A160" s="555" t="str">
        <f>+Introduction!$C$7</f>
        <v>Papua New Guinea</v>
      </c>
      <c r="B160" s="556">
        <f>IF(ISBLANK(Regressions!B170), " ", Regressions!B170)</f>
        <v>2001</v>
      </c>
      <c r="C160" s="555" t="str">
        <f>HLOOKUP(Introduction!$G$4,nametranslations,29,FALSE)</f>
        <v>Secondary</v>
      </c>
      <c r="D160" s="558">
        <f>IF(ISBLANK(Regressions!D170), " ", Regressions!D170)</f>
        <v>736488</v>
      </c>
      <c r="E160" s="559" t="e">
        <f>IF(ISNUMBER(Regressions!E170),ROUND(Regressions!E170, 1), NA())</f>
        <v>#N/A</v>
      </c>
      <c r="F160" s="560" t="e">
        <f>IF(ISNUMBER(Regressions!F170),ROUND(Regressions!F170, 1), NA())</f>
        <v>#N/A</v>
      </c>
      <c r="G160" s="561" t="e">
        <f>IF(ISNUMBER(Regressions!G170),ROUND(Regressions!G170, 1), NA())</f>
        <v>#N/A</v>
      </c>
      <c r="H160" s="562" t="e">
        <f>IF(ISNUMBER(Regressions!H170),ROUND(Regressions!H170, 1), NA())</f>
        <v>#N/A</v>
      </c>
      <c r="I160" s="563" t="e">
        <f>IF(ISNUMBER(Regressions!I170),ROUND(Regressions!I170, 1), NA())</f>
        <v>#N/A</v>
      </c>
      <c r="J160" s="564" t="e">
        <f>IF(ISNUMBER(Regressions!K170),ROUND(Regressions!K170, 1), NA())</f>
        <v>#N/A</v>
      </c>
      <c r="K160" s="560" t="e">
        <f>IF(ISNUMBER(Regressions!L170),ROUND(Regressions!L170, 1), NA())</f>
        <v>#N/A</v>
      </c>
      <c r="L160" s="565" t="e">
        <f>IF(ISNUMBER(Regressions!M170),ROUND(Regressions!M170, 1), NA())</f>
        <v>#N/A</v>
      </c>
      <c r="M160" s="562" t="e">
        <f>IF(ISNUMBER(Regressions!N170),ROUND(Regressions!N170, 1), NA())</f>
        <v>#N/A</v>
      </c>
      <c r="N160" s="563" t="e">
        <f>IF(ISNUMBER(Regressions!O170),ROUND(Regressions!O170, 1), NA())</f>
        <v>#N/A</v>
      </c>
      <c r="O160" s="564" t="e">
        <f>IF(ISNUMBER(Regressions!Q170),ROUND(Regressions!Q170, 1), NA())</f>
        <v>#N/A</v>
      </c>
      <c r="P160" s="560" t="e">
        <f>IF(ISNUMBER(Regressions!R170),ROUND(Regressions!R170, 1), NA())</f>
        <v>#N/A</v>
      </c>
      <c r="Q160" s="566" t="e">
        <f>IF(ISNUMBER(Regressions!S170),ROUND(Regressions!S170, 1), NA())</f>
        <v>#N/A</v>
      </c>
      <c r="R160" s="562" t="e">
        <f>IF(ISNUMBER(Regressions!T170),ROUND(Regressions!T170, 1), NA())</f>
        <v>#N/A</v>
      </c>
      <c r="S160" s="563" t="e">
        <f>IF(ISNUMBER(Regressions!U170),ROUND(Regressions!U170, 1), NA())</f>
        <v>#N/A</v>
      </c>
    </row>
    <row r="161" spans="1:19" x14ac:dyDescent="0.25">
      <c r="A161" s="555" t="str">
        <f>+Introduction!$C$7</f>
        <v>Papua New Guinea</v>
      </c>
      <c r="B161" s="556">
        <f>IF(ISBLANK(Regressions!B171), " ", Regressions!B171)</f>
        <v>2002</v>
      </c>
      <c r="C161" s="555" t="str">
        <f>HLOOKUP(Introduction!$G$4,nametranslations,29,FALSE)</f>
        <v>Secondary</v>
      </c>
      <c r="D161" s="558">
        <f>IF(ISBLANK(Regressions!D171), " ", Regressions!D171)</f>
        <v>765824</v>
      </c>
      <c r="E161" s="559" t="e">
        <f>IF(ISNUMBER(Regressions!E171),ROUND(Regressions!E171, 1), NA())</f>
        <v>#N/A</v>
      </c>
      <c r="F161" s="560" t="e">
        <f>IF(ISNUMBER(Regressions!F171),ROUND(Regressions!F171, 1), NA())</f>
        <v>#N/A</v>
      </c>
      <c r="G161" s="561" t="e">
        <f>IF(ISNUMBER(Regressions!G171),ROUND(Regressions!G171, 1), NA())</f>
        <v>#N/A</v>
      </c>
      <c r="H161" s="562" t="e">
        <f>IF(ISNUMBER(Regressions!H171),ROUND(Regressions!H171, 1), NA())</f>
        <v>#N/A</v>
      </c>
      <c r="I161" s="563" t="e">
        <f>IF(ISNUMBER(Regressions!I171),ROUND(Regressions!I171, 1), NA())</f>
        <v>#N/A</v>
      </c>
      <c r="J161" s="564" t="e">
        <f>IF(ISNUMBER(Regressions!K171),ROUND(Regressions!K171, 1), NA())</f>
        <v>#N/A</v>
      </c>
      <c r="K161" s="560" t="e">
        <f>IF(ISNUMBER(Regressions!L171),ROUND(Regressions!L171, 1), NA())</f>
        <v>#N/A</v>
      </c>
      <c r="L161" s="565" t="e">
        <f>IF(ISNUMBER(Regressions!M171),ROUND(Regressions!M171, 1), NA())</f>
        <v>#N/A</v>
      </c>
      <c r="M161" s="562" t="e">
        <f>IF(ISNUMBER(Regressions!N171),ROUND(Regressions!N171, 1), NA())</f>
        <v>#N/A</v>
      </c>
      <c r="N161" s="563" t="e">
        <f>IF(ISNUMBER(Regressions!O171),ROUND(Regressions!O171, 1), NA())</f>
        <v>#N/A</v>
      </c>
      <c r="O161" s="564" t="e">
        <f>IF(ISNUMBER(Regressions!Q171),ROUND(Regressions!Q171, 1), NA())</f>
        <v>#N/A</v>
      </c>
      <c r="P161" s="560" t="e">
        <f>IF(ISNUMBER(Regressions!R171),ROUND(Regressions!R171, 1), NA())</f>
        <v>#N/A</v>
      </c>
      <c r="Q161" s="566" t="e">
        <f>IF(ISNUMBER(Regressions!S171),ROUND(Regressions!S171, 1), NA())</f>
        <v>#N/A</v>
      </c>
      <c r="R161" s="562" t="e">
        <f>IF(ISNUMBER(Regressions!T171),ROUND(Regressions!T171, 1), NA())</f>
        <v>#N/A</v>
      </c>
      <c r="S161" s="563" t="e">
        <f>IF(ISNUMBER(Regressions!U171),ROUND(Regressions!U171, 1), NA())</f>
        <v>#N/A</v>
      </c>
    </row>
    <row r="162" spans="1:19" x14ac:dyDescent="0.25">
      <c r="A162" s="555" t="str">
        <f>+Introduction!$C$7</f>
        <v>Papua New Guinea</v>
      </c>
      <c r="B162" s="556">
        <f>IF(ISBLANK(Regressions!B172), " ", Regressions!B172)</f>
        <v>2003</v>
      </c>
      <c r="C162" s="555" t="str">
        <f>HLOOKUP(Introduction!$G$4,nametranslations,29,FALSE)</f>
        <v>Secondary</v>
      </c>
      <c r="D162" s="558">
        <f>IF(ISBLANK(Regressions!D172), " ", Regressions!D172)</f>
        <v>795216</v>
      </c>
      <c r="E162" s="559" t="e">
        <f>IF(ISNUMBER(Regressions!E172),ROUND(Regressions!E172, 1), NA())</f>
        <v>#N/A</v>
      </c>
      <c r="F162" s="560" t="e">
        <f>IF(ISNUMBER(Regressions!F172),ROUND(Regressions!F172, 1), NA())</f>
        <v>#N/A</v>
      </c>
      <c r="G162" s="561" t="e">
        <f>IF(ISNUMBER(Regressions!G172),ROUND(Regressions!G172, 1), NA())</f>
        <v>#N/A</v>
      </c>
      <c r="H162" s="562" t="e">
        <f>IF(ISNUMBER(Regressions!H172),ROUND(Regressions!H172, 1), NA())</f>
        <v>#N/A</v>
      </c>
      <c r="I162" s="563" t="e">
        <f>IF(ISNUMBER(Regressions!I172),ROUND(Regressions!I172, 1), NA())</f>
        <v>#N/A</v>
      </c>
      <c r="J162" s="564" t="e">
        <f>IF(ISNUMBER(Regressions!K172),ROUND(Regressions!K172, 1), NA())</f>
        <v>#N/A</v>
      </c>
      <c r="K162" s="560" t="e">
        <f>IF(ISNUMBER(Regressions!L172),ROUND(Regressions!L172, 1), NA())</f>
        <v>#N/A</v>
      </c>
      <c r="L162" s="565" t="e">
        <f>IF(ISNUMBER(Regressions!M172),ROUND(Regressions!M172, 1), NA())</f>
        <v>#N/A</v>
      </c>
      <c r="M162" s="562" t="e">
        <f>IF(ISNUMBER(Regressions!N172),ROUND(Regressions!N172, 1), NA())</f>
        <v>#N/A</v>
      </c>
      <c r="N162" s="563" t="e">
        <f>IF(ISNUMBER(Regressions!O172),ROUND(Regressions!O172, 1), NA())</f>
        <v>#N/A</v>
      </c>
      <c r="O162" s="564" t="e">
        <f>IF(ISNUMBER(Regressions!Q172),ROUND(Regressions!Q172, 1), NA())</f>
        <v>#N/A</v>
      </c>
      <c r="P162" s="560" t="e">
        <f>IF(ISNUMBER(Regressions!R172),ROUND(Regressions!R172, 1), NA())</f>
        <v>#N/A</v>
      </c>
      <c r="Q162" s="566" t="e">
        <f>IF(ISNUMBER(Regressions!S172),ROUND(Regressions!S172, 1), NA())</f>
        <v>#N/A</v>
      </c>
      <c r="R162" s="562" t="e">
        <f>IF(ISNUMBER(Regressions!T172),ROUND(Regressions!T172, 1), NA())</f>
        <v>#N/A</v>
      </c>
      <c r="S162" s="563" t="e">
        <f>IF(ISNUMBER(Regressions!U172),ROUND(Regressions!U172, 1), NA())</f>
        <v>#N/A</v>
      </c>
    </row>
    <row r="163" spans="1:19" x14ac:dyDescent="0.25">
      <c r="A163" s="555" t="str">
        <f>+Introduction!$C$7</f>
        <v>Papua New Guinea</v>
      </c>
      <c r="B163" s="556">
        <f>IF(ISBLANK(Regressions!B173), " ", Regressions!B173)</f>
        <v>2004</v>
      </c>
      <c r="C163" s="555" t="str">
        <f>HLOOKUP(Introduction!$G$4,nametranslations,29,FALSE)</f>
        <v>Secondary</v>
      </c>
      <c r="D163" s="558">
        <f>IF(ISBLANK(Regressions!D173), " ", Regressions!D173)</f>
        <v>822578</v>
      </c>
      <c r="E163" s="559" t="e">
        <f>IF(ISNUMBER(Regressions!E173),ROUND(Regressions!E173, 1), NA())</f>
        <v>#N/A</v>
      </c>
      <c r="F163" s="560" t="e">
        <f>IF(ISNUMBER(Regressions!F173),ROUND(Regressions!F173, 1), NA())</f>
        <v>#N/A</v>
      </c>
      <c r="G163" s="561" t="e">
        <f>IF(ISNUMBER(Regressions!G173),ROUND(Regressions!G173, 1), NA())</f>
        <v>#N/A</v>
      </c>
      <c r="H163" s="562" t="e">
        <f>IF(ISNUMBER(Regressions!H173),ROUND(Regressions!H173, 1), NA())</f>
        <v>#N/A</v>
      </c>
      <c r="I163" s="563" t="e">
        <f>IF(ISNUMBER(Regressions!I173),ROUND(Regressions!I173, 1), NA())</f>
        <v>#N/A</v>
      </c>
      <c r="J163" s="564" t="e">
        <f>IF(ISNUMBER(Regressions!K173),ROUND(Regressions!K173, 1), NA())</f>
        <v>#N/A</v>
      </c>
      <c r="K163" s="560" t="e">
        <f>IF(ISNUMBER(Regressions!L173),ROUND(Regressions!L173, 1), NA())</f>
        <v>#N/A</v>
      </c>
      <c r="L163" s="565" t="e">
        <f>IF(ISNUMBER(Regressions!M173),ROUND(Regressions!M173, 1), NA())</f>
        <v>#N/A</v>
      </c>
      <c r="M163" s="562" t="e">
        <f>IF(ISNUMBER(Regressions!N173),ROUND(Regressions!N173, 1), NA())</f>
        <v>#N/A</v>
      </c>
      <c r="N163" s="563" t="e">
        <f>IF(ISNUMBER(Regressions!O173),ROUND(Regressions!O173, 1), NA())</f>
        <v>#N/A</v>
      </c>
      <c r="O163" s="564" t="e">
        <f>IF(ISNUMBER(Regressions!Q173),ROUND(Regressions!Q173, 1), NA())</f>
        <v>#N/A</v>
      </c>
      <c r="P163" s="560" t="e">
        <f>IF(ISNUMBER(Regressions!R173),ROUND(Regressions!R173, 1), NA())</f>
        <v>#N/A</v>
      </c>
      <c r="Q163" s="566" t="e">
        <f>IF(ISNUMBER(Regressions!S173),ROUND(Regressions!S173, 1), NA())</f>
        <v>#N/A</v>
      </c>
      <c r="R163" s="562" t="e">
        <f>IF(ISNUMBER(Regressions!T173),ROUND(Regressions!T173, 1), NA())</f>
        <v>#N/A</v>
      </c>
      <c r="S163" s="563" t="e">
        <f>IF(ISNUMBER(Regressions!U173),ROUND(Regressions!U173, 1), NA())</f>
        <v>#N/A</v>
      </c>
    </row>
    <row r="164" spans="1:19" x14ac:dyDescent="0.25">
      <c r="A164" s="555" t="str">
        <f>+Introduction!$C$7</f>
        <v>Papua New Guinea</v>
      </c>
      <c r="B164" s="556">
        <f>IF(ISBLANK(Regressions!B174), " ", Regressions!B174)</f>
        <v>2005</v>
      </c>
      <c r="C164" s="555" t="str">
        <f>HLOOKUP(Introduction!$G$4,nametranslations,29,FALSE)</f>
        <v>Secondary</v>
      </c>
      <c r="D164" s="558">
        <f>IF(ISBLANK(Regressions!D174), " ", Regressions!D174)</f>
        <v>848300</v>
      </c>
      <c r="E164" s="559" t="e">
        <f>IF(ISNUMBER(Regressions!E174),ROUND(Regressions!E174, 1), NA())</f>
        <v>#N/A</v>
      </c>
      <c r="F164" s="560" t="e">
        <f>IF(ISNUMBER(Regressions!F174),ROUND(Regressions!F174, 1), NA())</f>
        <v>#N/A</v>
      </c>
      <c r="G164" s="561" t="e">
        <f>IF(ISNUMBER(Regressions!G174),ROUND(Regressions!G174, 1), NA())</f>
        <v>#N/A</v>
      </c>
      <c r="H164" s="562" t="e">
        <f>IF(ISNUMBER(Regressions!H174),ROUND(Regressions!H174, 1), NA())</f>
        <v>#N/A</v>
      </c>
      <c r="I164" s="563" t="e">
        <f>IF(ISNUMBER(Regressions!I174),ROUND(Regressions!I174, 1), NA())</f>
        <v>#N/A</v>
      </c>
      <c r="J164" s="564" t="e">
        <f>IF(ISNUMBER(Regressions!K174),ROUND(Regressions!K174, 1), NA())</f>
        <v>#N/A</v>
      </c>
      <c r="K164" s="560" t="e">
        <f>IF(ISNUMBER(Regressions!L174),ROUND(Regressions!L174, 1), NA())</f>
        <v>#N/A</v>
      </c>
      <c r="L164" s="565" t="e">
        <f>IF(ISNUMBER(Regressions!M174),ROUND(Regressions!M174, 1), NA())</f>
        <v>#N/A</v>
      </c>
      <c r="M164" s="562" t="e">
        <f>IF(ISNUMBER(Regressions!N174),ROUND(Regressions!N174, 1), NA())</f>
        <v>#N/A</v>
      </c>
      <c r="N164" s="563" t="e">
        <f>IF(ISNUMBER(Regressions!O174),ROUND(Regressions!O174, 1), NA())</f>
        <v>#N/A</v>
      </c>
      <c r="O164" s="564" t="e">
        <f>IF(ISNUMBER(Regressions!Q174),ROUND(Regressions!Q174, 1), NA())</f>
        <v>#N/A</v>
      </c>
      <c r="P164" s="560" t="e">
        <f>IF(ISNUMBER(Regressions!R174),ROUND(Regressions!R174, 1), NA())</f>
        <v>#N/A</v>
      </c>
      <c r="Q164" s="566" t="e">
        <f>IF(ISNUMBER(Regressions!S174),ROUND(Regressions!S174, 1), NA())</f>
        <v>#N/A</v>
      </c>
      <c r="R164" s="562" t="e">
        <f>IF(ISNUMBER(Regressions!T174),ROUND(Regressions!T174, 1), NA())</f>
        <v>#N/A</v>
      </c>
      <c r="S164" s="563" t="e">
        <f>IF(ISNUMBER(Regressions!U174),ROUND(Regressions!U174, 1), NA())</f>
        <v>#N/A</v>
      </c>
    </row>
    <row r="165" spans="1:19" x14ac:dyDescent="0.25">
      <c r="A165" s="555" t="str">
        <f>+Introduction!$C$7</f>
        <v>Papua New Guinea</v>
      </c>
      <c r="B165" s="556">
        <f>IF(ISBLANK(Regressions!B175), " ", Regressions!B175)</f>
        <v>2006</v>
      </c>
      <c r="C165" s="555" t="str">
        <f>HLOOKUP(Introduction!$G$4,nametranslations,29,FALSE)</f>
        <v>Secondary</v>
      </c>
      <c r="D165" s="558">
        <f>IF(ISBLANK(Regressions!D175), " ", Regressions!D175)</f>
        <v>873857</v>
      </c>
      <c r="E165" s="559" t="e">
        <f>IF(ISNUMBER(Regressions!E175),ROUND(Regressions!E175, 1), NA())</f>
        <v>#N/A</v>
      </c>
      <c r="F165" s="560" t="e">
        <f>IF(ISNUMBER(Regressions!F175),ROUND(Regressions!F175, 1), NA())</f>
        <v>#N/A</v>
      </c>
      <c r="G165" s="561" t="e">
        <f>IF(ISNUMBER(Regressions!G175),ROUND(Regressions!G175, 1), NA())</f>
        <v>#N/A</v>
      </c>
      <c r="H165" s="562" t="e">
        <f>IF(ISNUMBER(Regressions!H175),ROUND(Regressions!H175, 1), NA())</f>
        <v>#N/A</v>
      </c>
      <c r="I165" s="563" t="e">
        <f>IF(ISNUMBER(Regressions!I175),ROUND(Regressions!I175, 1), NA())</f>
        <v>#N/A</v>
      </c>
      <c r="J165" s="564" t="e">
        <f>IF(ISNUMBER(Regressions!K175),ROUND(Regressions!K175, 1), NA())</f>
        <v>#N/A</v>
      </c>
      <c r="K165" s="560" t="e">
        <f>IF(ISNUMBER(Regressions!L175),ROUND(Regressions!L175, 1), NA())</f>
        <v>#N/A</v>
      </c>
      <c r="L165" s="565" t="e">
        <f>IF(ISNUMBER(Regressions!M175),ROUND(Regressions!M175, 1), NA())</f>
        <v>#N/A</v>
      </c>
      <c r="M165" s="562" t="e">
        <f>IF(ISNUMBER(Regressions!N175),ROUND(Regressions!N175, 1), NA())</f>
        <v>#N/A</v>
      </c>
      <c r="N165" s="563" t="e">
        <f>IF(ISNUMBER(Regressions!O175),ROUND(Regressions!O175, 1), NA())</f>
        <v>#N/A</v>
      </c>
      <c r="O165" s="564" t="e">
        <f>IF(ISNUMBER(Regressions!Q175),ROUND(Regressions!Q175, 1), NA())</f>
        <v>#N/A</v>
      </c>
      <c r="P165" s="560" t="e">
        <f>IF(ISNUMBER(Regressions!R175),ROUND(Regressions!R175, 1), NA())</f>
        <v>#N/A</v>
      </c>
      <c r="Q165" s="566" t="e">
        <f>IF(ISNUMBER(Regressions!S175),ROUND(Regressions!S175, 1), NA())</f>
        <v>#N/A</v>
      </c>
      <c r="R165" s="562" t="e">
        <f>IF(ISNUMBER(Regressions!T175),ROUND(Regressions!T175, 1), NA())</f>
        <v>#N/A</v>
      </c>
      <c r="S165" s="563" t="e">
        <f>IF(ISNUMBER(Regressions!U175),ROUND(Regressions!U175, 1), NA())</f>
        <v>#N/A</v>
      </c>
    </row>
    <row r="166" spans="1:19" x14ac:dyDescent="0.25">
      <c r="A166" s="555" t="str">
        <f>+Introduction!$C$7</f>
        <v>Papua New Guinea</v>
      </c>
      <c r="B166" s="556">
        <f>IF(ISBLANK(Regressions!B176), " ", Regressions!B176)</f>
        <v>2007</v>
      </c>
      <c r="C166" s="555" t="str">
        <f>HLOOKUP(Introduction!$G$4,nametranslations,29,FALSE)</f>
        <v>Secondary</v>
      </c>
      <c r="D166" s="558">
        <f>IF(ISBLANK(Regressions!D176), " ", Regressions!D176)</f>
        <v>899337</v>
      </c>
      <c r="E166" s="559" t="e">
        <f>IF(ISNUMBER(Regressions!E176),ROUND(Regressions!E176, 1), NA())</f>
        <v>#N/A</v>
      </c>
      <c r="F166" s="560" t="e">
        <f>IF(ISNUMBER(Regressions!F176),ROUND(Regressions!F176, 1), NA())</f>
        <v>#N/A</v>
      </c>
      <c r="G166" s="561" t="e">
        <f>IF(ISNUMBER(Regressions!G176),ROUND(Regressions!G176, 1), NA())</f>
        <v>#N/A</v>
      </c>
      <c r="H166" s="562" t="e">
        <f>IF(ISNUMBER(Regressions!H176),ROUND(Regressions!H176, 1), NA())</f>
        <v>#N/A</v>
      </c>
      <c r="I166" s="563" t="e">
        <f>IF(ISNUMBER(Regressions!I176),ROUND(Regressions!I176, 1), NA())</f>
        <v>#N/A</v>
      </c>
      <c r="J166" s="564" t="e">
        <f>IF(ISNUMBER(Regressions!K176),ROUND(Regressions!K176, 1), NA())</f>
        <v>#N/A</v>
      </c>
      <c r="K166" s="560" t="e">
        <f>IF(ISNUMBER(Regressions!L176),ROUND(Regressions!L176, 1), NA())</f>
        <v>#N/A</v>
      </c>
      <c r="L166" s="565" t="e">
        <f>IF(ISNUMBER(Regressions!M176),ROUND(Regressions!M176, 1), NA())</f>
        <v>#N/A</v>
      </c>
      <c r="M166" s="562" t="e">
        <f>IF(ISNUMBER(Regressions!N176),ROUND(Regressions!N176, 1), NA())</f>
        <v>#N/A</v>
      </c>
      <c r="N166" s="563" t="e">
        <f>IF(ISNUMBER(Regressions!O176),ROUND(Regressions!O176, 1), NA())</f>
        <v>#N/A</v>
      </c>
      <c r="O166" s="564" t="e">
        <f>IF(ISNUMBER(Regressions!Q176),ROUND(Regressions!Q176, 1), NA())</f>
        <v>#N/A</v>
      </c>
      <c r="P166" s="560" t="e">
        <f>IF(ISNUMBER(Regressions!R176),ROUND(Regressions!R176, 1), NA())</f>
        <v>#N/A</v>
      </c>
      <c r="Q166" s="566" t="e">
        <f>IF(ISNUMBER(Regressions!S176),ROUND(Regressions!S176, 1), NA())</f>
        <v>#N/A</v>
      </c>
      <c r="R166" s="562" t="e">
        <f>IF(ISNUMBER(Regressions!T176),ROUND(Regressions!T176, 1), NA())</f>
        <v>#N/A</v>
      </c>
      <c r="S166" s="563" t="e">
        <f>IF(ISNUMBER(Regressions!U176),ROUND(Regressions!U176, 1), NA())</f>
        <v>#N/A</v>
      </c>
    </row>
    <row r="167" spans="1:19" x14ac:dyDescent="0.25">
      <c r="A167" s="555" t="str">
        <f>+Introduction!$C$7</f>
        <v>Papua New Guinea</v>
      </c>
      <c r="B167" s="556">
        <f>IF(ISBLANK(Regressions!B177), " ", Regressions!B177)</f>
        <v>2008</v>
      </c>
      <c r="C167" s="555" t="str">
        <f>HLOOKUP(Introduction!$G$4,nametranslations,29,FALSE)</f>
        <v>Secondary</v>
      </c>
      <c r="D167" s="558">
        <f>IF(ISBLANK(Regressions!D177), " ", Regressions!D177)</f>
        <v>923225</v>
      </c>
      <c r="E167" s="559" t="e">
        <f>IF(ISNUMBER(Regressions!E177),ROUND(Regressions!E177, 1), NA())</f>
        <v>#N/A</v>
      </c>
      <c r="F167" s="560" t="e">
        <f>IF(ISNUMBER(Regressions!F177),ROUND(Regressions!F177, 1), NA())</f>
        <v>#N/A</v>
      </c>
      <c r="G167" s="561" t="e">
        <f>IF(ISNUMBER(Regressions!G177),ROUND(Regressions!G177, 1), NA())</f>
        <v>#N/A</v>
      </c>
      <c r="H167" s="562" t="e">
        <f>IF(ISNUMBER(Regressions!H177),ROUND(Regressions!H177, 1), NA())</f>
        <v>#N/A</v>
      </c>
      <c r="I167" s="563" t="e">
        <f>IF(ISNUMBER(Regressions!I177),ROUND(Regressions!I177, 1), NA())</f>
        <v>#N/A</v>
      </c>
      <c r="J167" s="564" t="e">
        <f>IF(ISNUMBER(Regressions!K177),ROUND(Regressions!K177, 1), NA())</f>
        <v>#N/A</v>
      </c>
      <c r="K167" s="560" t="e">
        <f>IF(ISNUMBER(Regressions!L177),ROUND(Regressions!L177, 1), NA())</f>
        <v>#N/A</v>
      </c>
      <c r="L167" s="565" t="e">
        <f>IF(ISNUMBER(Regressions!M177),ROUND(Regressions!M177, 1), NA())</f>
        <v>#N/A</v>
      </c>
      <c r="M167" s="562" t="e">
        <f>IF(ISNUMBER(Regressions!N177),ROUND(Regressions!N177, 1), NA())</f>
        <v>#N/A</v>
      </c>
      <c r="N167" s="563" t="e">
        <f>IF(ISNUMBER(Regressions!O177),ROUND(Regressions!O177, 1), NA())</f>
        <v>#N/A</v>
      </c>
      <c r="O167" s="564" t="e">
        <f>IF(ISNUMBER(Regressions!Q177),ROUND(Regressions!Q177, 1), NA())</f>
        <v>#N/A</v>
      </c>
      <c r="P167" s="560" t="e">
        <f>IF(ISNUMBER(Regressions!R177),ROUND(Regressions!R177, 1), NA())</f>
        <v>#N/A</v>
      </c>
      <c r="Q167" s="566" t="e">
        <f>IF(ISNUMBER(Regressions!S177),ROUND(Regressions!S177, 1), NA())</f>
        <v>#N/A</v>
      </c>
      <c r="R167" s="562" t="e">
        <f>IF(ISNUMBER(Regressions!T177),ROUND(Regressions!T177, 1), NA())</f>
        <v>#N/A</v>
      </c>
      <c r="S167" s="563" t="e">
        <f>IF(ISNUMBER(Regressions!U177),ROUND(Regressions!U177, 1), NA())</f>
        <v>#N/A</v>
      </c>
    </row>
    <row r="168" spans="1:19" x14ac:dyDescent="0.25">
      <c r="A168" s="555" t="str">
        <f>+Introduction!$C$7</f>
        <v>Papua New Guinea</v>
      </c>
      <c r="B168" s="556">
        <f>IF(ISBLANK(Regressions!B178), " ", Regressions!B178)</f>
        <v>2009</v>
      </c>
      <c r="C168" s="555" t="str">
        <f>HLOOKUP(Introduction!$G$4,nametranslations,29,FALSE)</f>
        <v>Secondary</v>
      </c>
      <c r="D168" s="558">
        <f>IF(ISBLANK(Regressions!D178), " ", Regressions!D178)</f>
        <v>945963</v>
      </c>
      <c r="E168" s="559" t="e">
        <f>IF(ISNUMBER(Regressions!E178),ROUND(Regressions!E178, 1), NA())</f>
        <v>#N/A</v>
      </c>
      <c r="F168" s="560" t="e">
        <f>IF(ISNUMBER(Regressions!F178),ROUND(Regressions!F178, 1), NA())</f>
        <v>#N/A</v>
      </c>
      <c r="G168" s="561" t="e">
        <f>IF(ISNUMBER(Regressions!G178),ROUND(Regressions!G178, 1), NA())</f>
        <v>#N/A</v>
      </c>
      <c r="H168" s="562" t="e">
        <f>IF(ISNUMBER(Regressions!H178),ROUND(Regressions!H178, 1), NA())</f>
        <v>#N/A</v>
      </c>
      <c r="I168" s="563" t="e">
        <f>IF(ISNUMBER(Regressions!I178),ROUND(Regressions!I178, 1), NA())</f>
        <v>#N/A</v>
      </c>
      <c r="J168" s="564" t="e">
        <f>IF(ISNUMBER(Regressions!K178),ROUND(Regressions!K178, 1), NA())</f>
        <v>#N/A</v>
      </c>
      <c r="K168" s="560" t="e">
        <f>IF(ISNUMBER(Regressions!L178),ROUND(Regressions!L178, 1), NA())</f>
        <v>#N/A</v>
      </c>
      <c r="L168" s="565" t="e">
        <f>IF(ISNUMBER(Regressions!M178),ROUND(Regressions!M178, 1), NA())</f>
        <v>#N/A</v>
      </c>
      <c r="M168" s="562" t="e">
        <f>IF(ISNUMBER(Regressions!N178),ROUND(Regressions!N178, 1), NA())</f>
        <v>#N/A</v>
      </c>
      <c r="N168" s="563" t="e">
        <f>IF(ISNUMBER(Regressions!O178),ROUND(Regressions!O178, 1), NA())</f>
        <v>#N/A</v>
      </c>
      <c r="O168" s="564" t="e">
        <f>IF(ISNUMBER(Regressions!Q178),ROUND(Regressions!Q178, 1), NA())</f>
        <v>#N/A</v>
      </c>
      <c r="P168" s="560" t="e">
        <f>IF(ISNUMBER(Regressions!R178),ROUND(Regressions!R178, 1), NA())</f>
        <v>#N/A</v>
      </c>
      <c r="Q168" s="566" t="e">
        <f>IF(ISNUMBER(Regressions!S178),ROUND(Regressions!S178, 1), NA())</f>
        <v>#N/A</v>
      </c>
      <c r="R168" s="562" t="e">
        <f>IF(ISNUMBER(Regressions!T178),ROUND(Regressions!T178, 1), NA())</f>
        <v>#N/A</v>
      </c>
      <c r="S168" s="563" t="e">
        <f>IF(ISNUMBER(Regressions!U178),ROUND(Regressions!U178, 1), NA())</f>
        <v>#N/A</v>
      </c>
    </row>
    <row r="169" spans="1:19" x14ac:dyDescent="0.25">
      <c r="A169" s="555" t="str">
        <f>+Introduction!$C$7</f>
        <v>Papua New Guinea</v>
      </c>
      <c r="B169" s="556">
        <f>IF(ISBLANK(Regressions!B179), " ", Regressions!B179)</f>
        <v>2010</v>
      </c>
      <c r="C169" s="555" t="str">
        <f>HLOOKUP(Introduction!$G$4,nametranslations,29,FALSE)</f>
        <v>Secondary</v>
      </c>
      <c r="D169" s="558">
        <f>IF(ISBLANK(Regressions!D179), " ", Regressions!D179)</f>
        <v>970812</v>
      </c>
      <c r="E169" s="559" t="e">
        <f>IF(ISNUMBER(Regressions!E179),ROUND(Regressions!E179, 1), NA())</f>
        <v>#N/A</v>
      </c>
      <c r="F169" s="560" t="e">
        <f>IF(ISNUMBER(Regressions!F179),ROUND(Regressions!F179, 1), NA())</f>
        <v>#N/A</v>
      </c>
      <c r="G169" s="561" t="e">
        <f>IF(ISNUMBER(Regressions!G179),ROUND(Regressions!G179, 1), NA())</f>
        <v>#N/A</v>
      </c>
      <c r="H169" s="562" t="e">
        <f>IF(ISNUMBER(Regressions!H179),ROUND(Regressions!H179, 1), NA())</f>
        <v>#N/A</v>
      </c>
      <c r="I169" s="563" t="e">
        <f>IF(ISNUMBER(Regressions!I179),ROUND(Regressions!I179, 1), NA())</f>
        <v>#N/A</v>
      </c>
      <c r="J169" s="564" t="e">
        <f>IF(ISNUMBER(Regressions!K179),ROUND(Regressions!K179, 1), NA())</f>
        <v>#N/A</v>
      </c>
      <c r="K169" s="560" t="e">
        <f>IF(ISNUMBER(Regressions!L179),ROUND(Regressions!L179, 1), NA())</f>
        <v>#N/A</v>
      </c>
      <c r="L169" s="565" t="e">
        <f>IF(ISNUMBER(Regressions!M179),ROUND(Regressions!M179, 1), NA())</f>
        <v>#N/A</v>
      </c>
      <c r="M169" s="562" t="e">
        <f>IF(ISNUMBER(Regressions!N179),ROUND(Regressions!N179, 1), NA())</f>
        <v>#N/A</v>
      </c>
      <c r="N169" s="563" t="e">
        <f>IF(ISNUMBER(Regressions!O179),ROUND(Regressions!O179, 1), NA())</f>
        <v>#N/A</v>
      </c>
      <c r="O169" s="564">
        <f>IF(ISNUMBER(Regressions!Q179),ROUND(Regressions!Q179, 1), NA())</f>
        <v>60.4</v>
      </c>
      <c r="P169" s="560">
        <f>IF(ISNUMBER(Regressions!R179),ROUND(Regressions!R179, 1), NA())</f>
        <v>60.4</v>
      </c>
      <c r="Q169" s="566">
        <f>IF(ISNUMBER(Regressions!S179),ROUND(Regressions!S179, 1), NA())</f>
        <v>16.3</v>
      </c>
      <c r="R169" s="562">
        <f>IF(ISNUMBER(Regressions!T179),ROUND(Regressions!T179, 1), NA())</f>
        <v>44.1</v>
      </c>
      <c r="S169" s="563">
        <f>IF(ISNUMBER(Regressions!U179),ROUND(Regressions!U179, 1), NA())</f>
        <v>39.6</v>
      </c>
    </row>
    <row r="170" spans="1:19" x14ac:dyDescent="0.25">
      <c r="A170" s="555" t="str">
        <f>+Introduction!$C$7</f>
        <v>Papua New Guinea</v>
      </c>
      <c r="B170" s="556">
        <f>IF(ISBLANK(Regressions!B180), " ", Regressions!B180)</f>
        <v>2011</v>
      </c>
      <c r="C170" s="555" t="str">
        <f>HLOOKUP(Introduction!$G$4,nametranslations,29,FALSE)</f>
        <v>Secondary</v>
      </c>
      <c r="D170" s="558">
        <f>IF(ISBLANK(Regressions!D180), " ", Regressions!D180)</f>
        <v>997121</v>
      </c>
      <c r="E170" s="559">
        <f>IF(ISNUMBER(Regressions!E180),ROUND(Regressions!E180, 1), NA())</f>
        <v>98.6</v>
      </c>
      <c r="F170" s="560">
        <f>IF(ISNUMBER(Regressions!F180),ROUND(Regressions!F180, 1), NA())</f>
        <v>81.099999999999994</v>
      </c>
      <c r="G170" s="561">
        <f>IF(ISNUMBER(Regressions!G180),ROUND(Regressions!G180, 1), NA())</f>
        <v>65.2</v>
      </c>
      <c r="H170" s="562">
        <f>IF(ISNUMBER(Regressions!H180),ROUND(Regressions!H180, 1), NA())</f>
        <v>15.9</v>
      </c>
      <c r="I170" s="563">
        <f>IF(ISNUMBER(Regressions!I180),ROUND(Regressions!I180, 1), NA())</f>
        <v>18.899999999999999</v>
      </c>
      <c r="J170" s="564">
        <f>IF(ISNUMBER(Regressions!K180),ROUND(Regressions!K180, 1), NA())</f>
        <v>98.7</v>
      </c>
      <c r="K170" s="560">
        <f>IF(ISNUMBER(Regressions!L180),ROUND(Regressions!L180, 1), NA())</f>
        <v>69.3</v>
      </c>
      <c r="L170" s="565">
        <f>IF(ISNUMBER(Regressions!M180),ROUND(Regressions!M180, 1), NA())</f>
        <v>68.900000000000006</v>
      </c>
      <c r="M170" s="562">
        <f>IF(ISNUMBER(Regressions!N180),ROUND(Regressions!N180, 1), NA())</f>
        <v>0.3</v>
      </c>
      <c r="N170" s="563">
        <f>IF(ISNUMBER(Regressions!O180),ROUND(Regressions!O180, 1), NA())</f>
        <v>30.7</v>
      </c>
      <c r="O170" s="564">
        <f>IF(ISNUMBER(Regressions!Q180),ROUND(Regressions!Q180, 1), NA())</f>
        <v>60.4</v>
      </c>
      <c r="P170" s="560">
        <f>IF(ISNUMBER(Regressions!R180),ROUND(Regressions!R180, 1), NA())</f>
        <v>60.4</v>
      </c>
      <c r="Q170" s="566">
        <f>IF(ISNUMBER(Regressions!S180),ROUND(Regressions!S180, 1), NA())</f>
        <v>16.3</v>
      </c>
      <c r="R170" s="562">
        <f>IF(ISNUMBER(Regressions!T180),ROUND(Regressions!T180, 1), NA())</f>
        <v>44.1</v>
      </c>
      <c r="S170" s="563">
        <f>IF(ISNUMBER(Regressions!U180),ROUND(Regressions!U180, 1), NA())</f>
        <v>39.6</v>
      </c>
    </row>
    <row r="171" spans="1:19" x14ac:dyDescent="0.25">
      <c r="A171" s="555" t="str">
        <f>+Introduction!$C$7</f>
        <v>Papua New Guinea</v>
      </c>
      <c r="B171" s="556">
        <f>IF(ISBLANK(Regressions!B181), " ", Regressions!B181)</f>
        <v>2012</v>
      </c>
      <c r="C171" s="555" t="str">
        <f>HLOOKUP(Introduction!$G$4,nametranslations,29,FALSE)</f>
        <v>Secondary</v>
      </c>
      <c r="D171" s="558">
        <f>IF(ISBLANK(Regressions!D181), " ", Regressions!D181)</f>
        <v>1020962</v>
      </c>
      <c r="E171" s="559">
        <f>IF(ISNUMBER(Regressions!E181),ROUND(Regressions!E181, 1), NA())</f>
        <v>98.6</v>
      </c>
      <c r="F171" s="560">
        <f>IF(ISNUMBER(Regressions!F181),ROUND(Regressions!F181, 1), NA())</f>
        <v>81.099999999999994</v>
      </c>
      <c r="G171" s="561">
        <f>IF(ISNUMBER(Regressions!G181),ROUND(Regressions!G181, 1), NA())</f>
        <v>65.2</v>
      </c>
      <c r="H171" s="562">
        <f>IF(ISNUMBER(Regressions!H181),ROUND(Regressions!H181, 1), NA())</f>
        <v>15.9</v>
      </c>
      <c r="I171" s="563">
        <f>IF(ISNUMBER(Regressions!I181),ROUND(Regressions!I181, 1), NA())</f>
        <v>18.899999999999999</v>
      </c>
      <c r="J171" s="564">
        <f>IF(ISNUMBER(Regressions!K181),ROUND(Regressions!K181, 1), NA())</f>
        <v>98.7</v>
      </c>
      <c r="K171" s="560">
        <f>IF(ISNUMBER(Regressions!L181),ROUND(Regressions!L181, 1), NA())</f>
        <v>69.3</v>
      </c>
      <c r="L171" s="565">
        <f>IF(ISNUMBER(Regressions!M181),ROUND(Regressions!M181, 1), NA())</f>
        <v>68.900000000000006</v>
      </c>
      <c r="M171" s="562">
        <f>IF(ISNUMBER(Regressions!N181),ROUND(Regressions!N181, 1), NA())</f>
        <v>0.3</v>
      </c>
      <c r="N171" s="563">
        <f>IF(ISNUMBER(Regressions!O181),ROUND(Regressions!O181, 1), NA())</f>
        <v>30.7</v>
      </c>
      <c r="O171" s="564">
        <f>IF(ISNUMBER(Regressions!Q181),ROUND(Regressions!Q181, 1), NA())</f>
        <v>60.4</v>
      </c>
      <c r="P171" s="560">
        <f>IF(ISNUMBER(Regressions!R181),ROUND(Regressions!R181, 1), NA())</f>
        <v>60.4</v>
      </c>
      <c r="Q171" s="566">
        <f>IF(ISNUMBER(Regressions!S181),ROUND(Regressions!S181, 1), NA())</f>
        <v>16.3</v>
      </c>
      <c r="R171" s="562">
        <f>IF(ISNUMBER(Regressions!T181),ROUND(Regressions!T181, 1), NA())</f>
        <v>44.1</v>
      </c>
      <c r="S171" s="563">
        <f>IF(ISNUMBER(Regressions!U181),ROUND(Regressions!U181, 1), NA())</f>
        <v>39.6</v>
      </c>
    </row>
    <row r="172" spans="1:19" x14ac:dyDescent="0.25">
      <c r="A172" s="555" t="str">
        <f>+Introduction!$C$7</f>
        <v>Papua New Guinea</v>
      </c>
      <c r="B172" s="556">
        <f>IF(ISBLANK(Regressions!B182), " ", Regressions!B182)</f>
        <v>2013</v>
      </c>
      <c r="C172" s="555" t="str">
        <f>HLOOKUP(Introduction!$G$4,nametranslations,29,FALSE)</f>
        <v>Secondary</v>
      </c>
      <c r="D172" s="558">
        <f>IF(ISBLANK(Regressions!D182), " ", Regressions!D182)</f>
        <v>1044372</v>
      </c>
      <c r="E172" s="559">
        <f>IF(ISNUMBER(Regressions!E182),ROUND(Regressions!E182, 1), NA())</f>
        <v>98.6</v>
      </c>
      <c r="F172" s="560">
        <f>IF(ISNUMBER(Regressions!F182),ROUND(Regressions!F182, 1), NA())</f>
        <v>81.099999999999994</v>
      </c>
      <c r="G172" s="561">
        <f>IF(ISNUMBER(Regressions!G182),ROUND(Regressions!G182, 1), NA())</f>
        <v>65.2</v>
      </c>
      <c r="H172" s="562">
        <f>IF(ISNUMBER(Regressions!H182),ROUND(Regressions!H182, 1), NA())</f>
        <v>15.9</v>
      </c>
      <c r="I172" s="563">
        <f>IF(ISNUMBER(Regressions!I182),ROUND(Regressions!I182, 1), NA())</f>
        <v>18.899999999999999</v>
      </c>
      <c r="J172" s="564">
        <f>IF(ISNUMBER(Regressions!K182),ROUND(Regressions!K182, 1), NA())</f>
        <v>98.7</v>
      </c>
      <c r="K172" s="560">
        <f>IF(ISNUMBER(Regressions!L182),ROUND(Regressions!L182, 1), NA())</f>
        <v>69.3</v>
      </c>
      <c r="L172" s="565">
        <f>IF(ISNUMBER(Regressions!M182),ROUND(Regressions!M182, 1), NA())</f>
        <v>68.900000000000006</v>
      </c>
      <c r="M172" s="562">
        <f>IF(ISNUMBER(Regressions!N182),ROUND(Regressions!N182, 1), NA())</f>
        <v>0.3</v>
      </c>
      <c r="N172" s="563">
        <f>IF(ISNUMBER(Regressions!O182),ROUND(Regressions!O182, 1), NA())</f>
        <v>30.7</v>
      </c>
      <c r="O172" s="564">
        <f>IF(ISNUMBER(Regressions!Q182),ROUND(Regressions!Q182, 1), NA())</f>
        <v>60.4</v>
      </c>
      <c r="P172" s="560">
        <f>IF(ISNUMBER(Regressions!R182),ROUND(Regressions!R182, 1), NA())</f>
        <v>60.4</v>
      </c>
      <c r="Q172" s="566">
        <f>IF(ISNUMBER(Regressions!S182),ROUND(Regressions!S182, 1), NA())</f>
        <v>16.3</v>
      </c>
      <c r="R172" s="562">
        <f>IF(ISNUMBER(Regressions!T182),ROUND(Regressions!T182, 1), NA())</f>
        <v>44.1</v>
      </c>
      <c r="S172" s="563">
        <f>IF(ISNUMBER(Regressions!U182),ROUND(Regressions!U182, 1), NA())</f>
        <v>39.6</v>
      </c>
    </row>
    <row r="173" spans="1:19" x14ac:dyDescent="0.25">
      <c r="A173" s="555" t="str">
        <f>+Introduction!$C$7</f>
        <v>Papua New Guinea</v>
      </c>
      <c r="B173" s="556">
        <f>IF(ISBLANK(Regressions!B183), " ", Regressions!B183)</f>
        <v>2014</v>
      </c>
      <c r="C173" s="555" t="str">
        <f>HLOOKUP(Introduction!$G$4,nametranslations,29,FALSE)</f>
        <v>Secondary</v>
      </c>
      <c r="D173" s="558">
        <f>IF(ISBLANK(Regressions!D183), " ", Regressions!D183)</f>
        <v>1067184</v>
      </c>
      <c r="E173" s="559">
        <f>IF(ISNUMBER(Regressions!E183),ROUND(Regressions!E183, 1), NA())</f>
        <v>98.6</v>
      </c>
      <c r="F173" s="560">
        <f>IF(ISNUMBER(Regressions!F183),ROUND(Regressions!F183, 1), NA())</f>
        <v>81.099999999999994</v>
      </c>
      <c r="G173" s="561">
        <f>IF(ISNUMBER(Regressions!G183),ROUND(Regressions!G183, 1), NA())</f>
        <v>65.2</v>
      </c>
      <c r="H173" s="562">
        <f>IF(ISNUMBER(Regressions!H183),ROUND(Regressions!H183, 1), NA())</f>
        <v>15.9</v>
      </c>
      <c r="I173" s="563">
        <f>IF(ISNUMBER(Regressions!I183),ROUND(Regressions!I183, 1), NA())</f>
        <v>18.899999999999999</v>
      </c>
      <c r="J173" s="564">
        <f>IF(ISNUMBER(Regressions!K183),ROUND(Regressions!K183, 1), NA())</f>
        <v>98.7</v>
      </c>
      <c r="K173" s="560">
        <f>IF(ISNUMBER(Regressions!L183),ROUND(Regressions!L183, 1), NA())</f>
        <v>69.3</v>
      </c>
      <c r="L173" s="565">
        <f>IF(ISNUMBER(Regressions!M183),ROUND(Regressions!M183, 1), NA())</f>
        <v>68.900000000000006</v>
      </c>
      <c r="M173" s="562">
        <f>IF(ISNUMBER(Regressions!N183),ROUND(Regressions!N183, 1), NA())</f>
        <v>0.3</v>
      </c>
      <c r="N173" s="563">
        <f>IF(ISNUMBER(Regressions!O183),ROUND(Regressions!O183, 1), NA())</f>
        <v>30.7</v>
      </c>
      <c r="O173" s="564">
        <f>IF(ISNUMBER(Regressions!Q183),ROUND(Regressions!Q183, 1), NA())</f>
        <v>60.4</v>
      </c>
      <c r="P173" s="560">
        <f>IF(ISNUMBER(Regressions!R183),ROUND(Regressions!R183, 1), NA())</f>
        <v>60.4</v>
      </c>
      <c r="Q173" s="566">
        <f>IF(ISNUMBER(Regressions!S183),ROUND(Regressions!S183, 1), NA())</f>
        <v>16.3</v>
      </c>
      <c r="R173" s="562">
        <f>IF(ISNUMBER(Regressions!T183),ROUND(Regressions!T183, 1), NA())</f>
        <v>44.1</v>
      </c>
      <c r="S173" s="563">
        <f>IF(ISNUMBER(Regressions!U183),ROUND(Regressions!U183, 1), NA())</f>
        <v>39.6</v>
      </c>
    </row>
    <row r="174" spans="1:19" x14ac:dyDescent="0.25">
      <c r="A174" s="555" t="str">
        <f>+Introduction!$C$7</f>
        <v>Papua New Guinea</v>
      </c>
      <c r="B174" s="556">
        <f>IF(ISBLANK(Regressions!B184), " ", Regressions!B184)</f>
        <v>2015</v>
      </c>
      <c r="C174" s="555" t="str">
        <f>HLOOKUP(Introduction!$G$4,nametranslations,29,FALSE)</f>
        <v>Secondary</v>
      </c>
      <c r="D174" s="558">
        <f>IF(ISBLANK(Regressions!D184), " ", Regressions!D184)</f>
        <v>1090956</v>
      </c>
      <c r="E174" s="559">
        <f>IF(ISNUMBER(Regressions!E184),ROUND(Regressions!E184, 1), NA())</f>
        <v>98.6</v>
      </c>
      <c r="F174" s="560">
        <f>IF(ISNUMBER(Regressions!F184),ROUND(Regressions!F184, 1), NA())</f>
        <v>81.099999999999994</v>
      </c>
      <c r="G174" s="561">
        <f>IF(ISNUMBER(Regressions!G184),ROUND(Regressions!G184, 1), NA())</f>
        <v>65.2</v>
      </c>
      <c r="H174" s="562">
        <f>IF(ISNUMBER(Regressions!H184),ROUND(Regressions!H184, 1), NA())</f>
        <v>15.9</v>
      </c>
      <c r="I174" s="563">
        <f>IF(ISNUMBER(Regressions!I184),ROUND(Regressions!I184, 1), NA())</f>
        <v>18.899999999999999</v>
      </c>
      <c r="J174" s="564">
        <f>IF(ISNUMBER(Regressions!K184),ROUND(Regressions!K184, 1), NA())</f>
        <v>98.7</v>
      </c>
      <c r="K174" s="560">
        <f>IF(ISNUMBER(Regressions!L184),ROUND(Regressions!L184, 1), NA())</f>
        <v>69.3</v>
      </c>
      <c r="L174" s="565">
        <f>IF(ISNUMBER(Regressions!M184),ROUND(Regressions!M184, 1), NA())</f>
        <v>68.900000000000006</v>
      </c>
      <c r="M174" s="562">
        <f>IF(ISNUMBER(Regressions!N184),ROUND(Regressions!N184, 1), NA())</f>
        <v>0.3</v>
      </c>
      <c r="N174" s="563">
        <f>IF(ISNUMBER(Regressions!O184),ROUND(Regressions!O184, 1), NA())</f>
        <v>30.7</v>
      </c>
      <c r="O174" s="564">
        <f>IF(ISNUMBER(Regressions!Q184),ROUND(Regressions!Q184, 1), NA())</f>
        <v>60.4</v>
      </c>
      <c r="P174" s="560">
        <f>IF(ISNUMBER(Regressions!R184),ROUND(Regressions!R184, 1), NA())</f>
        <v>60.4</v>
      </c>
      <c r="Q174" s="566">
        <f>IF(ISNUMBER(Regressions!S184),ROUND(Regressions!S184, 1), NA())</f>
        <v>16.3</v>
      </c>
      <c r="R174" s="562">
        <f>IF(ISNUMBER(Regressions!T184),ROUND(Regressions!T184, 1), NA())</f>
        <v>44.1</v>
      </c>
      <c r="S174" s="563">
        <f>IF(ISNUMBER(Regressions!U184),ROUND(Regressions!U184, 1), NA())</f>
        <v>39.6</v>
      </c>
    </row>
    <row r="175" spans="1:19" x14ac:dyDescent="0.25">
      <c r="A175" s="555" t="str">
        <f>+Introduction!$C$7</f>
        <v>Papua New Guinea</v>
      </c>
      <c r="B175" s="556">
        <f>IF(ISBLANK(Regressions!B185), " ", Regressions!B185)</f>
        <v>2016</v>
      </c>
      <c r="C175" s="555" t="str">
        <f>HLOOKUP(Introduction!$G$4,nametranslations,29,FALSE)</f>
        <v>Secondary</v>
      </c>
      <c r="D175" s="558">
        <f>IF(ISBLANK(Regressions!D185), " ", Regressions!D185)</f>
        <v>1115018</v>
      </c>
      <c r="E175" s="559">
        <f>IF(ISNUMBER(Regressions!E185),ROUND(Regressions!E185, 1), NA())</f>
        <v>98.6</v>
      </c>
      <c r="F175" s="560">
        <f>IF(ISNUMBER(Regressions!F185),ROUND(Regressions!F185, 1), NA())</f>
        <v>83.5</v>
      </c>
      <c r="G175" s="561">
        <f>IF(ISNUMBER(Regressions!G185),ROUND(Regressions!G185, 1), NA())</f>
        <v>65.2</v>
      </c>
      <c r="H175" s="562">
        <f>IF(ISNUMBER(Regressions!H185),ROUND(Regressions!H185, 1), NA())</f>
        <v>18.3</v>
      </c>
      <c r="I175" s="563">
        <f>IF(ISNUMBER(Regressions!I185),ROUND(Regressions!I185, 1), NA())</f>
        <v>16.5</v>
      </c>
      <c r="J175" s="564">
        <f>IF(ISNUMBER(Regressions!K185),ROUND(Regressions!K185, 1), NA())</f>
        <v>98.7</v>
      </c>
      <c r="K175" s="560">
        <f>IF(ISNUMBER(Regressions!L185),ROUND(Regressions!L185, 1), NA())</f>
        <v>72.8</v>
      </c>
      <c r="L175" s="565">
        <f>IF(ISNUMBER(Regressions!M185),ROUND(Regressions!M185, 1), NA())</f>
        <v>68.900000000000006</v>
      </c>
      <c r="M175" s="562">
        <f>IF(ISNUMBER(Regressions!N185),ROUND(Regressions!N185, 1), NA())</f>
        <v>3.9</v>
      </c>
      <c r="N175" s="563">
        <f>IF(ISNUMBER(Regressions!O185),ROUND(Regressions!O185, 1), NA())</f>
        <v>27.2</v>
      </c>
      <c r="O175" s="564">
        <f>IF(ISNUMBER(Regressions!Q185),ROUND(Regressions!Q185, 1), NA())</f>
        <v>60.4</v>
      </c>
      <c r="P175" s="560">
        <f>IF(ISNUMBER(Regressions!R185),ROUND(Regressions!R185, 1), NA())</f>
        <v>60.4</v>
      </c>
      <c r="Q175" s="566">
        <f>IF(ISNUMBER(Regressions!S185),ROUND(Regressions!S185, 1), NA())</f>
        <v>16.3</v>
      </c>
      <c r="R175" s="562">
        <f>IF(ISNUMBER(Regressions!T185),ROUND(Regressions!T185, 1), NA())</f>
        <v>44.1</v>
      </c>
      <c r="S175" s="563">
        <f>IF(ISNUMBER(Regressions!U185),ROUND(Regressions!U185, 1), NA())</f>
        <v>39.6</v>
      </c>
    </row>
    <row r="176" spans="1:19" x14ac:dyDescent="0.25">
      <c r="A176" s="555" t="str">
        <f>+Introduction!$C$7</f>
        <v>Papua New Guinea</v>
      </c>
      <c r="B176" s="556">
        <f>IF(ISBLANK(Regressions!B186), " ", Regressions!B186)</f>
        <v>2017</v>
      </c>
      <c r="C176" s="555" t="str">
        <f>HLOOKUP(Introduction!$G$4,nametranslations,29,FALSE)</f>
        <v>Secondary</v>
      </c>
      <c r="D176" s="558">
        <f>IF(ISBLANK(Regressions!D186), " ", Regressions!D186)</f>
        <v>1139067</v>
      </c>
      <c r="E176" s="559">
        <f>IF(ISNUMBER(Regressions!E186),ROUND(Regressions!E186, 1), NA())</f>
        <v>98.6</v>
      </c>
      <c r="F176" s="560">
        <f>IF(ISNUMBER(Regressions!F186),ROUND(Regressions!F186, 1), NA())</f>
        <v>85.9</v>
      </c>
      <c r="G176" s="561">
        <f>IF(ISNUMBER(Regressions!G186),ROUND(Regressions!G186, 1), NA())</f>
        <v>65.2</v>
      </c>
      <c r="H176" s="562">
        <f>IF(ISNUMBER(Regressions!H186),ROUND(Regressions!H186, 1), NA())</f>
        <v>20.7</v>
      </c>
      <c r="I176" s="563">
        <f>IF(ISNUMBER(Regressions!I186),ROUND(Regressions!I186, 1), NA())</f>
        <v>14.1</v>
      </c>
      <c r="J176" s="564">
        <f>IF(ISNUMBER(Regressions!K186),ROUND(Regressions!K186, 1), NA())</f>
        <v>98.7</v>
      </c>
      <c r="K176" s="560">
        <f>IF(ISNUMBER(Regressions!L186),ROUND(Regressions!L186, 1), NA())</f>
        <v>76.400000000000006</v>
      </c>
      <c r="L176" s="565">
        <f>IF(ISNUMBER(Regressions!M186),ROUND(Regressions!M186, 1), NA())</f>
        <v>68.900000000000006</v>
      </c>
      <c r="M176" s="562">
        <f>IF(ISNUMBER(Regressions!N186),ROUND(Regressions!N186, 1), NA())</f>
        <v>7.4</v>
      </c>
      <c r="N176" s="563">
        <f>IF(ISNUMBER(Regressions!O186),ROUND(Regressions!O186, 1), NA())</f>
        <v>23.6</v>
      </c>
      <c r="O176" s="564">
        <f>IF(ISNUMBER(Regressions!Q186),ROUND(Regressions!Q186, 1), NA())</f>
        <v>62.3</v>
      </c>
      <c r="P176" s="560">
        <f>IF(ISNUMBER(Regressions!R186),ROUND(Regressions!R186, 1), NA())</f>
        <v>60.4</v>
      </c>
      <c r="Q176" s="566">
        <f>IF(ISNUMBER(Regressions!S186),ROUND(Regressions!S186, 1), NA())</f>
        <v>16.3</v>
      </c>
      <c r="R176" s="562">
        <f>IF(ISNUMBER(Regressions!T186),ROUND(Regressions!T186, 1), NA())</f>
        <v>44.1</v>
      </c>
      <c r="S176" s="563">
        <f>IF(ISNUMBER(Regressions!U186),ROUND(Regressions!U186, 1), NA())</f>
        <v>39.6</v>
      </c>
    </row>
    <row r="177" spans="1:19" x14ac:dyDescent="0.25">
      <c r="A177" s="555" t="str">
        <f>+Introduction!$C$7</f>
        <v>Papua New Guinea</v>
      </c>
      <c r="B177" s="556">
        <f>IF(ISBLANK(Regressions!B187), " ", Regressions!B187)</f>
        <v>2018</v>
      </c>
      <c r="C177" s="555" t="str">
        <f>HLOOKUP(Introduction!$G$4,nametranslations,29,FALSE)</f>
        <v>Secondary</v>
      </c>
      <c r="D177" s="558">
        <f>IF(ISBLANK(Regressions!D187), " ", Regressions!D187)</f>
        <v>1162134</v>
      </c>
      <c r="E177" s="559">
        <f>IF(ISNUMBER(Regressions!E187),ROUND(Regressions!E187, 1), NA())</f>
        <v>98.6</v>
      </c>
      <c r="F177" s="560">
        <f>IF(ISNUMBER(Regressions!F187),ROUND(Regressions!F187, 1), NA())</f>
        <v>88.3</v>
      </c>
      <c r="G177" s="561">
        <f>IF(ISNUMBER(Regressions!G187),ROUND(Regressions!G187, 1), NA())</f>
        <v>65.2</v>
      </c>
      <c r="H177" s="562">
        <f>IF(ISNUMBER(Regressions!H187),ROUND(Regressions!H187, 1), NA())</f>
        <v>23.1</v>
      </c>
      <c r="I177" s="563">
        <f>IF(ISNUMBER(Regressions!I187),ROUND(Regressions!I187, 1), NA())</f>
        <v>11.7</v>
      </c>
      <c r="J177" s="564">
        <f>IF(ISNUMBER(Regressions!K187),ROUND(Regressions!K187, 1), NA())</f>
        <v>98.7</v>
      </c>
      <c r="K177" s="560">
        <f>IF(ISNUMBER(Regressions!L187),ROUND(Regressions!L187, 1), NA())</f>
        <v>79.900000000000006</v>
      </c>
      <c r="L177" s="565">
        <f>IF(ISNUMBER(Regressions!M187),ROUND(Regressions!M187, 1), NA())</f>
        <v>68.900000000000006</v>
      </c>
      <c r="M177" s="562">
        <f>IF(ISNUMBER(Regressions!N187),ROUND(Regressions!N187, 1), NA())</f>
        <v>11</v>
      </c>
      <c r="N177" s="563">
        <f>IF(ISNUMBER(Regressions!O187),ROUND(Regressions!O187, 1), NA())</f>
        <v>20.100000000000001</v>
      </c>
      <c r="O177" s="564">
        <f>IF(ISNUMBER(Regressions!Q187),ROUND(Regressions!Q187, 1), NA())</f>
        <v>68.5</v>
      </c>
      <c r="P177" s="560">
        <f>IF(ISNUMBER(Regressions!R187),ROUND(Regressions!R187, 1), NA())</f>
        <v>60.4</v>
      </c>
      <c r="Q177" s="566">
        <f>IF(ISNUMBER(Regressions!S187),ROUND(Regressions!S187, 1), NA())</f>
        <v>16.3</v>
      </c>
      <c r="R177" s="562">
        <f>IF(ISNUMBER(Regressions!T187),ROUND(Regressions!T187, 1), NA())</f>
        <v>44.1</v>
      </c>
      <c r="S177" s="563">
        <f>IF(ISNUMBER(Regressions!U187),ROUND(Regressions!U187, 1), NA())</f>
        <v>39.6</v>
      </c>
    </row>
    <row r="178" spans="1:19" x14ac:dyDescent="0.25">
      <c r="A178" s="555" t="str">
        <f>+Introduction!$C$7</f>
        <v>Papua New Guinea</v>
      </c>
      <c r="B178" s="556">
        <f>IF(ISBLANK(Regressions!B188), " ", Regressions!B188)</f>
        <v>2019</v>
      </c>
      <c r="C178" s="555" t="str">
        <f>HLOOKUP(Introduction!$G$4,nametranslations,29,FALSE)</f>
        <v>Secondary</v>
      </c>
      <c r="D178" s="558">
        <f>IF(ISBLANK(Regressions!D188), " ", Regressions!D188)</f>
        <v>1184334</v>
      </c>
      <c r="E178" s="559">
        <f>IF(ISNUMBER(Regressions!E188),ROUND(Regressions!E188, 1), NA())</f>
        <v>98.6</v>
      </c>
      <c r="F178" s="560">
        <f>IF(ISNUMBER(Regressions!F188),ROUND(Regressions!F188, 1), NA())</f>
        <v>90.7</v>
      </c>
      <c r="G178" s="561">
        <f>IF(ISNUMBER(Regressions!G188),ROUND(Regressions!G188, 1), NA())</f>
        <v>65.2</v>
      </c>
      <c r="H178" s="562">
        <f>IF(ISNUMBER(Regressions!H188),ROUND(Regressions!H188, 1), NA())</f>
        <v>25.5</v>
      </c>
      <c r="I178" s="563">
        <f>IF(ISNUMBER(Regressions!I188),ROUND(Regressions!I188, 1), NA())</f>
        <v>9.3000000000000007</v>
      </c>
      <c r="J178" s="564">
        <f>IF(ISNUMBER(Regressions!K188),ROUND(Regressions!K188, 1), NA())</f>
        <v>98.7</v>
      </c>
      <c r="K178" s="560">
        <f>IF(ISNUMBER(Regressions!L188),ROUND(Regressions!L188, 1), NA())</f>
        <v>83.5</v>
      </c>
      <c r="L178" s="565">
        <f>IF(ISNUMBER(Regressions!M188),ROUND(Regressions!M188, 1), NA())</f>
        <v>68.900000000000006</v>
      </c>
      <c r="M178" s="562">
        <f>IF(ISNUMBER(Regressions!N188),ROUND(Regressions!N188, 1), NA())</f>
        <v>14.6</v>
      </c>
      <c r="N178" s="563">
        <f>IF(ISNUMBER(Regressions!O188),ROUND(Regressions!O188, 1), NA())</f>
        <v>16.5</v>
      </c>
      <c r="O178" s="564">
        <f>IF(ISNUMBER(Regressions!Q188),ROUND(Regressions!Q188, 1), NA())</f>
        <v>74.599999999999994</v>
      </c>
      <c r="P178" s="560">
        <f>IF(ISNUMBER(Regressions!R188),ROUND(Regressions!R188, 1), NA())</f>
        <v>60.4</v>
      </c>
      <c r="Q178" s="566">
        <f>IF(ISNUMBER(Regressions!S188),ROUND(Regressions!S188, 1), NA())</f>
        <v>16.3</v>
      </c>
      <c r="R178" s="562">
        <f>IF(ISNUMBER(Regressions!T188),ROUND(Regressions!T188, 1), NA())</f>
        <v>44.1</v>
      </c>
      <c r="S178" s="563">
        <f>IF(ISNUMBER(Regressions!U188),ROUND(Regressions!U188, 1), NA())</f>
        <v>39.6</v>
      </c>
    </row>
    <row r="179" spans="1:19" x14ac:dyDescent="0.25">
      <c r="A179" s="555" t="str">
        <f>+Introduction!$C$7</f>
        <v>Papua New Guinea</v>
      </c>
      <c r="B179" s="556">
        <f>IF(ISBLANK(Regressions!B189), " ", Regressions!B189)</f>
        <v>2020</v>
      </c>
      <c r="C179" s="555" t="str">
        <f>HLOOKUP(Introduction!$G$4,nametranslations,29,FALSE)</f>
        <v>Secondary</v>
      </c>
      <c r="D179" s="558">
        <f>IF(ISBLANK(Regressions!D189), " ", Regressions!D189)</f>
        <v>1206505</v>
      </c>
      <c r="E179" s="559">
        <f>IF(ISNUMBER(Regressions!E189),ROUND(Regressions!E189, 1), NA())</f>
        <v>98.6</v>
      </c>
      <c r="F179" s="560">
        <f>IF(ISNUMBER(Regressions!F189),ROUND(Regressions!F189, 1), NA())</f>
        <v>93.1</v>
      </c>
      <c r="G179" s="561">
        <f>IF(ISNUMBER(Regressions!G189),ROUND(Regressions!G189, 1), NA())</f>
        <v>65.2</v>
      </c>
      <c r="H179" s="562">
        <f>IF(ISNUMBER(Regressions!H189),ROUND(Regressions!H189, 1), NA())</f>
        <v>27.9</v>
      </c>
      <c r="I179" s="563">
        <f>IF(ISNUMBER(Regressions!I189),ROUND(Regressions!I189, 1), NA())</f>
        <v>6.9</v>
      </c>
      <c r="J179" s="564">
        <f>IF(ISNUMBER(Regressions!K189),ROUND(Regressions!K189, 1), NA())</f>
        <v>98.7</v>
      </c>
      <c r="K179" s="560">
        <f>IF(ISNUMBER(Regressions!L189),ROUND(Regressions!L189, 1), NA())</f>
        <v>87</v>
      </c>
      <c r="L179" s="565">
        <f>IF(ISNUMBER(Regressions!M189),ROUND(Regressions!M189, 1), NA())</f>
        <v>68.900000000000006</v>
      </c>
      <c r="M179" s="562">
        <f>IF(ISNUMBER(Regressions!N189),ROUND(Regressions!N189, 1), NA())</f>
        <v>18.100000000000001</v>
      </c>
      <c r="N179" s="563">
        <f>IF(ISNUMBER(Regressions!O189),ROUND(Regressions!O189, 1), NA())</f>
        <v>13</v>
      </c>
      <c r="O179" s="564">
        <f>IF(ISNUMBER(Regressions!Q189),ROUND(Regressions!Q189, 1), NA())</f>
        <v>80.8</v>
      </c>
      <c r="P179" s="560">
        <f>IF(ISNUMBER(Regressions!R189),ROUND(Regressions!R189, 1), NA())</f>
        <v>60.4</v>
      </c>
      <c r="Q179" s="566">
        <f>IF(ISNUMBER(Regressions!S189),ROUND(Regressions!S189, 1), NA())</f>
        <v>16.3</v>
      </c>
      <c r="R179" s="562">
        <f>IF(ISNUMBER(Regressions!T189),ROUND(Regressions!T189, 1), NA())</f>
        <v>44.1</v>
      </c>
      <c r="S179" s="563">
        <f>IF(ISNUMBER(Regressions!U189),ROUND(Regressions!U189, 1), NA())</f>
        <v>39.6</v>
      </c>
    </row>
    <row r="180" spans="1:19" x14ac:dyDescent="0.25">
      <c r="A180" s="555" t="str">
        <f>+Introduction!$C$7</f>
        <v>Papua New Guinea</v>
      </c>
      <c r="B180" s="556">
        <f>IF(ISBLANK(Regressions!B190), " ", Regressions!B190)</f>
        <v>2021</v>
      </c>
      <c r="C180" s="555" t="str">
        <f>HLOOKUP(Introduction!$G$4,nametranslations,29,FALSE)</f>
        <v>Secondary</v>
      </c>
      <c r="D180" s="558">
        <f>IF(ISBLANK(Regressions!D190), " ", Regressions!D190)</f>
        <v>1224665</v>
      </c>
      <c r="E180" s="564">
        <f>IF(ISNUMBER(Regressions!E190),ROUND(Regressions!E190, 1), NA())</f>
        <v>98.6</v>
      </c>
      <c r="F180" s="567">
        <f>IF(ISNUMBER(Regressions!F190),ROUND(Regressions!F190, 1), NA())</f>
        <v>95.5</v>
      </c>
      <c r="G180" s="568">
        <f>IF(ISNUMBER(Regressions!G190),ROUND(Regressions!G190, 1), NA())</f>
        <v>65.2</v>
      </c>
      <c r="H180" s="562">
        <f>IF(ISNUMBER(Regressions!H190),ROUND(Regressions!H190, 1), NA())</f>
        <v>30.3</v>
      </c>
      <c r="I180" s="563">
        <f>IF(ISNUMBER(Regressions!I190),ROUND(Regressions!I190, 1), NA())</f>
        <v>4.5</v>
      </c>
      <c r="J180" s="564">
        <f>IF(ISNUMBER(Regressions!K190),ROUND(Regressions!K190, 1), NA())</f>
        <v>98.7</v>
      </c>
      <c r="K180" s="567">
        <f>IF(ISNUMBER(Regressions!L190),ROUND(Regressions!L190, 1), NA())</f>
        <v>90.6</v>
      </c>
      <c r="L180" s="569">
        <f>IF(ISNUMBER(Regressions!M190),ROUND(Regressions!M190, 1), NA())</f>
        <v>68.900000000000006</v>
      </c>
      <c r="M180" s="562">
        <f>IF(ISNUMBER(Regressions!N190),ROUND(Regressions!N190, 1), NA())</f>
        <v>21.7</v>
      </c>
      <c r="N180" s="563">
        <f>IF(ISNUMBER(Regressions!O190),ROUND(Regressions!O190, 1), NA())</f>
        <v>9.4</v>
      </c>
      <c r="O180" s="564">
        <f>IF(ISNUMBER(Regressions!Q190),ROUND(Regressions!Q190, 1), NA())</f>
        <v>86.9</v>
      </c>
      <c r="P180" s="567">
        <f>IF(ISNUMBER(Regressions!R190),ROUND(Regressions!R190, 1), NA())</f>
        <v>60.4</v>
      </c>
      <c r="Q180" s="570">
        <f>IF(ISNUMBER(Regressions!S190),ROUND(Regressions!S190, 1), NA())</f>
        <v>16.3</v>
      </c>
      <c r="R180" s="562">
        <f>IF(ISNUMBER(Regressions!T190),ROUND(Regressions!T190, 1), NA())</f>
        <v>44.1</v>
      </c>
      <c r="S180" s="563">
        <f>IF(ISNUMBER(Regressions!U190),ROUND(Regressions!U190, 1), NA())</f>
        <v>39.6</v>
      </c>
    </row>
    <row r="181" spans="1:19" x14ac:dyDescent="0.25">
      <c r="A181" s="555" t="str">
        <f>+Introduction!$C$7</f>
        <v>Papua New Guinea</v>
      </c>
      <c r="B181" s="556">
        <f>IF(ISBLANK(Regressions!B191), " ", Regressions!B191)</f>
        <v>2022</v>
      </c>
      <c r="C181" s="555" t="str">
        <f>HLOOKUP(Introduction!$G$4,nametranslations,29,FALSE)</f>
        <v>Secondary</v>
      </c>
      <c r="D181" s="558">
        <f>IF(ISBLANK(Regressions!D191), " ", Regressions!D191)</f>
        <v>1242705</v>
      </c>
      <c r="E181" s="559">
        <f>IF(ISNUMBER(Regressions!E191),ROUND(Regressions!E191, 1), NA())</f>
        <v>98.6</v>
      </c>
      <c r="F181" s="560">
        <f>IF(ISNUMBER(Regressions!F191),ROUND(Regressions!F191, 1), NA())</f>
        <v>97.9</v>
      </c>
      <c r="G181" s="561">
        <f>IF(ISNUMBER(Regressions!G191),ROUND(Regressions!G191, 1), NA())</f>
        <v>65.2</v>
      </c>
      <c r="H181" s="562">
        <f>IF(ISNUMBER(Regressions!H191),ROUND(Regressions!H191, 1), NA())</f>
        <v>32.700000000000003</v>
      </c>
      <c r="I181" s="563">
        <f>IF(ISNUMBER(Regressions!I191),ROUND(Regressions!I191, 1), NA())</f>
        <v>2.1</v>
      </c>
      <c r="J181" s="564">
        <f>IF(ISNUMBER(Regressions!K191),ROUND(Regressions!K191, 1), NA())</f>
        <v>98.7</v>
      </c>
      <c r="K181" s="560">
        <f>IF(ISNUMBER(Regressions!L191),ROUND(Regressions!L191, 1), NA())</f>
        <v>94.2</v>
      </c>
      <c r="L181" s="565">
        <f>IF(ISNUMBER(Regressions!M191),ROUND(Regressions!M191, 1), NA())</f>
        <v>68.900000000000006</v>
      </c>
      <c r="M181" s="562">
        <f>IF(ISNUMBER(Regressions!N191),ROUND(Regressions!N191, 1), NA())</f>
        <v>25.2</v>
      </c>
      <c r="N181" s="563">
        <f>IF(ISNUMBER(Regressions!O191),ROUND(Regressions!O191, 1), NA())</f>
        <v>5.8</v>
      </c>
      <c r="O181" s="564">
        <f>IF(ISNUMBER(Regressions!Q191),ROUND(Regressions!Q191, 1), NA())</f>
        <v>93.1</v>
      </c>
      <c r="P181" s="560">
        <f>IF(ISNUMBER(Regressions!R191),ROUND(Regressions!R191, 1), NA())</f>
        <v>60.4</v>
      </c>
      <c r="Q181" s="566">
        <f>IF(ISNUMBER(Regressions!S191),ROUND(Regressions!S191, 1), NA())</f>
        <v>16.3</v>
      </c>
      <c r="R181" s="562">
        <f>IF(ISNUMBER(Regressions!T191),ROUND(Regressions!T191, 1), NA())</f>
        <v>44.1</v>
      </c>
      <c r="S181" s="563">
        <f>IF(ISNUMBER(Regressions!U191),ROUND(Regressions!U191, 1), NA())</f>
        <v>39.6</v>
      </c>
    </row>
    <row r="182" spans="1:19" x14ac:dyDescent="0.25">
      <c r="A182" s="555" t="str">
        <f>+Introduction!$C$7</f>
        <v>Papua New Guinea</v>
      </c>
      <c r="B182" s="556">
        <f>IF(ISBLANK(Regressions!B192), " ", Regressions!B192)</f>
        <v>2023</v>
      </c>
      <c r="C182" s="555" t="str">
        <f>HLOOKUP(Introduction!$G$4,nametranslations,29,FALSE)</f>
        <v>Secondary</v>
      </c>
      <c r="D182" s="558">
        <f>IF(ISBLANK(Regressions!D192), " ", Regressions!D192)</f>
        <v>1257425</v>
      </c>
      <c r="E182" s="559">
        <f>IF(ISNUMBER(Regressions!E192),ROUND(Regressions!E192, 1), NA())</f>
        <v>100</v>
      </c>
      <c r="F182" s="560">
        <f>IF(ISNUMBER(Regressions!F192),ROUND(Regressions!F192, 1), NA())</f>
        <v>100</v>
      </c>
      <c r="G182" s="561">
        <f>IF(ISNUMBER(Regressions!G192),ROUND(Regressions!G192, 1), NA())</f>
        <v>65.2</v>
      </c>
      <c r="H182" s="562">
        <f>IF(ISNUMBER(Regressions!H192),ROUND(Regressions!H192, 1), NA())</f>
        <v>34.799999999999997</v>
      </c>
      <c r="I182" s="563">
        <f>IF(ISNUMBER(Regressions!I192),ROUND(Regressions!I192, 1), NA())</f>
        <v>0</v>
      </c>
      <c r="J182" s="564">
        <f>IF(ISNUMBER(Regressions!K192),ROUND(Regressions!K192, 1), NA())</f>
        <v>98.7</v>
      </c>
      <c r="K182" s="560">
        <f>IF(ISNUMBER(Regressions!L192),ROUND(Regressions!L192, 1), NA())</f>
        <v>97.7</v>
      </c>
      <c r="L182" s="565">
        <f>IF(ISNUMBER(Regressions!M192),ROUND(Regressions!M192, 1), NA())</f>
        <v>68.900000000000006</v>
      </c>
      <c r="M182" s="562">
        <f>IF(ISNUMBER(Regressions!N192),ROUND(Regressions!N192, 1), NA())</f>
        <v>28.8</v>
      </c>
      <c r="N182" s="563">
        <f>IF(ISNUMBER(Regressions!O192),ROUND(Regressions!O192, 1), NA())</f>
        <v>2.2999999999999998</v>
      </c>
      <c r="O182" s="564">
        <f>IF(ISNUMBER(Regressions!Q192),ROUND(Regressions!Q192, 1), NA())</f>
        <v>99.2</v>
      </c>
      <c r="P182" s="560">
        <f>IF(ISNUMBER(Regressions!R192),ROUND(Regressions!R192, 1), NA())</f>
        <v>60.4</v>
      </c>
      <c r="Q182" s="566">
        <f>IF(ISNUMBER(Regressions!S192),ROUND(Regressions!S192, 1), NA())</f>
        <v>16.3</v>
      </c>
      <c r="R182" s="562">
        <f>IF(ISNUMBER(Regressions!T192),ROUND(Regressions!T192, 1), NA())</f>
        <v>44.1</v>
      </c>
      <c r="S182" s="563">
        <f>IF(ISNUMBER(Regressions!U192),ROUND(Regressions!U192, 1), NA())</f>
        <v>39.6</v>
      </c>
    </row>
    <row r="183" spans="1:19" x14ac:dyDescent="0.25">
      <c r="A183" s="555" t="str">
        <f>+Introduction!$C$7</f>
        <v>Papua New Guinea</v>
      </c>
      <c r="B183" s="556">
        <f>IF(ISBLANK(Regressions!B193), " ", Regressions!B193)</f>
        <v>2024</v>
      </c>
      <c r="C183" s="555" t="str">
        <f>HLOOKUP(Introduction!$G$4,nametranslations,29,FALSE)</f>
        <v>Secondary</v>
      </c>
      <c r="D183" s="558">
        <f>IF(ISBLANK(Regressions!D193), " ", Regressions!D193)</f>
        <v>1274279</v>
      </c>
      <c r="E183" s="559">
        <f>IF(ISNUMBER(Regressions!E193),ROUND(Regressions!E193, 1), NA())</f>
        <v>100</v>
      </c>
      <c r="F183" s="560">
        <f>IF(ISNUMBER(Regressions!F193),ROUND(Regressions!F193, 1), NA())</f>
        <v>100</v>
      </c>
      <c r="G183" s="561">
        <f>IF(ISNUMBER(Regressions!G193),ROUND(Regressions!G193, 1), NA())</f>
        <v>65.2</v>
      </c>
      <c r="H183" s="562">
        <f>IF(ISNUMBER(Regressions!H193),ROUND(Regressions!H193, 1), NA())</f>
        <v>34.799999999999997</v>
      </c>
      <c r="I183" s="563">
        <f>IF(ISNUMBER(Regressions!I193),ROUND(Regressions!I193, 1), NA())</f>
        <v>0</v>
      </c>
      <c r="J183" s="564">
        <f>IF(ISNUMBER(Regressions!K193),ROUND(Regressions!K193, 1), NA())</f>
        <v>100</v>
      </c>
      <c r="K183" s="560">
        <f>IF(ISNUMBER(Regressions!L193),ROUND(Regressions!L193, 1), NA())</f>
        <v>100</v>
      </c>
      <c r="L183" s="565">
        <f>IF(ISNUMBER(Regressions!M193),ROUND(Regressions!M193, 1), NA())</f>
        <v>68.900000000000006</v>
      </c>
      <c r="M183" s="562">
        <f>IF(ISNUMBER(Regressions!N193),ROUND(Regressions!N193, 1), NA())</f>
        <v>31.1</v>
      </c>
      <c r="N183" s="563">
        <f>IF(ISNUMBER(Regressions!O193),ROUND(Regressions!O193, 1), NA())</f>
        <v>0</v>
      </c>
      <c r="O183" s="564">
        <f>IF(ISNUMBER(Regressions!Q193),ROUND(Regressions!Q193, 1), NA())</f>
        <v>100</v>
      </c>
      <c r="P183" s="560">
        <f>IF(ISNUMBER(Regressions!R193),ROUND(Regressions!R193, 1), NA())</f>
        <v>60.4</v>
      </c>
      <c r="Q183" s="566">
        <f>IF(ISNUMBER(Regressions!S193),ROUND(Regressions!S193, 1), NA())</f>
        <v>16.3</v>
      </c>
      <c r="R183" s="562">
        <f>IF(ISNUMBER(Regressions!T193),ROUND(Regressions!T193, 1), NA())</f>
        <v>44.1</v>
      </c>
      <c r="S183" s="563">
        <f>IF(ISNUMBER(Regressions!U193),ROUND(Regressions!U193, 1), NA())</f>
        <v>39.6</v>
      </c>
    </row>
    <row r="184" spans="1:19" x14ac:dyDescent="0.25">
      <c r="A184" s="571" t="str">
        <f>+Introduction!$C$7</f>
        <v>Papua New Guinea</v>
      </c>
      <c r="B184" s="572">
        <f>IF(ISBLANK(Regressions!B194), " ", Regressions!B194)</f>
        <v>2025</v>
      </c>
      <c r="C184" s="571" t="str">
        <f>HLOOKUP(Introduction!$G$4,nametranslations,29,FALSE)</f>
        <v>Secondary</v>
      </c>
      <c r="D184" s="573">
        <f>IF(ISBLANK(Regressions!D194), " ", Regressions!D194)</f>
        <v>1321848</v>
      </c>
      <c r="E184" s="574">
        <f>IF(ISNUMBER(Regressions!E194),ROUND(Regressions!E194, 1), NA())</f>
        <v>100</v>
      </c>
      <c r="F184" s="575">
        <f>IF(ISNUMBER(Regressions!F194),ROUND(Regressions!F194, 1), NA())</f>
        <v>100</v>
      </c>
      <c r="G184" s="576">
        <f>IF(ISNUMBER(Regressions!G194),ROUND(Regressions!G194, 1), NA())</f>
        <v>65.2</v>
      </c>
      <c r="H184" s="577">
        <f>IF(ISNUMBER(Regressions!H194),ROUND(Regressions!H194, 1), NA())</f>
        <v>34.799999999999997</v>
      </c>
      <c r="I184" s="578">
        <f>IF(ISNUMBER(Regressions!I194),ROUND(Regressions!I194, 1), NA())</f>
        <v>0</v>
      </c>
      <c r="J184" s="579">
        <f>IF(ISNUMBER(Regressions!K194),ROUND(Regressions!K194, 1), NA())</f>
        <v>100</v>
      </c>
      <c r="K184" s="575">
        <f>IF(ISNUMBER(Regressions!L194),ROUND(Regressions!L194, 1), NA())</f>
        <v>100</v>
      </c>
      <c r="L184" s="580">
        <f>IF(ISNUMBER(Regressions!M194),ROUND(Regressions!M194, 1), NA())</f>
        <v>68.900000000000006</v>
      </c>
      <c r="M184" s="577">
        <f>IF(ISNUMBER(Regressions!N194),ROUND(Regressions!N194, 1), NA())</f>
        <v>31.1</v>
      </c>
      <c r="N184" s="578">
        <f>IF(ISNUMBER(Regressions!O194),ROUND(Regressions!O194, 1), NA())</f>
        <v>0</v>
      </c>
      <c r="O184" s="579">
        <f>IF(ISNUMBER(Regressions!Q194),ROUND(Regressions!Q194, 1), NA())</f>
        <v>100</v>
      </c>
      <c r="P184" s="575">
        <f>IF(ISNUMBER(Regressions!R194),ROUND(Regressions!R194, 1), NA())</f>
        <v>60.4</v>
      </c>
      <c r="Q184" s="581">
        <f>IF(ISNUMBER(Regressions!S194),ROUND(Regressions!S194, 1), NA())</f>
        <v>16.3</v>
      </c>
      <c r="R184" s="577">
        <f>IF(ISNUMBER(Regressions!T194),ROUND(Regressions!T194, 1), NA())</f>
        <v>44.1</v>
      </c>
      <c r="S184" s="578">
        <f>IF(ISNUMBER(Regressions!U194),ROUND(Regressions!U194, 1), NA())</f>
        <v>39.6</v>
      </c>
    </row>
    <row r="185" spans="1:19" hidden="1" x14ac:dyDescent="0.25">
      <c r="A185" s="555" t="str">
        <f>+Introduction!$C$7</f>
        <v>Papua New Guinea</v>
      </c>
      <c r="B185" s="556">
        <f>IF(ISBLANK(Regressions!B195), " ", Regressions!B195)</f>
        <v>2026</v>
      </c>
      <c r="C185" s="555" t="str">
        <f>HLOOKUP(Introduction!$G$4,nametranslations,29,FALSE)</f>
        <v>Secondary</v>
      </c>
      <c r="D185" s="558" t="str">
        <f>IF(ISBLANK(Regressions!D195), " ", Regressions!D195)</f>
        <v xml:space="preserve"> </v>
      </c>
      <c r="E185" s="559" t="e">
        <f>IF(ISNUMBER(Regressions!E195),ROUND(Regressions!E195, 1), NA())</f>
        <v>#N/A</v>
      </c>
      <c r="F185" s="560">
        <f>IF(ISNUMBER(Regressions!F195),ROUND(Regressions!F195, 1), NA())</f>
        <v>100</v>
      </c>
      <c r="G185" s="561" t="e">
        <f>IF(ISNUMBER(Regressions!G195),ROUND(Regressions!G195, 1), NA())</f>
        <v>#N/A</v>
      </c>
      <c r="H185" s="562" t="e">
        <f>IF(ISNUMBER(Regressions!H195),ROUND(Regressions!H195, 1), NA())</f>
        <v>#N/A</v>
      </c>
      <c r="I185" s="563">
        <f>IF(ISNUMBER(Regressions!I195),ROUND(Regressions!I195, 1), NA())</f>
        <v>0</v>
      </c>
      <c r="J185" s="564" t="e">
        <f>IF(ISNUMBER(Regressions!K195),ROUND(Regressions!K195, 1), NA())</f>
        <v>#N/A</v>
      </c>
      <c r="K185" s="560">
        <f>IF(ISNUMBER(Regressions!L195),ROUND(Regressions!L195, 1), NA())</f>
        <v>100</v>
      </c>
      <c r="L185" s="565" t="e">
        <f>IF(ISNUMBER(Regressions!M195),ROUND(Regressions!M195, 1), NA())</f>
        <v>#N/A</v>
      </c>
      <c r="M185" s="562" t="e">
        <f>IF(ISNUMBER(Regressions!N195),ROUND(Regressions!N195, 1), NA())</f>
        <v>#N/A</v>
      </c>
      <c r="N185" s="563">
        <f>IF(ISNUMBER(Regressions!O195),ROUND(Regressions!O195, 1), NA())</f>
        <v>0</v>
      </c>
      <c r="O185" s="564">
        <f>IF(ISNUMBER(Regressions!Q195),ROUND(Regressions!Q195, 1), NA())</f>
        <v>100</v>
      </c>
      <c r="P185" s="560" t="e">
        <f>IF(ISNUMBER(Regressions!R195),ROUND(Regressions!R195, 1), NA())</f>
        <v>#N/A</v>
      </c>
      <c r="Q185" s="566" t="e">
        <f>IF(ISNUMBER(Regressions!S195),ROUND(Regressions!S195, 1), NA())</f>
        <v>#N/A</v>
      </c>
      <c r="R185" s="562" t="e">
        <f>IF(ISNUMBER(Regressions!T195),ROUND(Regressions!T195, 1), NA())</f>
        <v>#N/A</v>
      </c>
      <c r="S185" s="563" t="e">
        <f>IF(ISNUMBER(Regressions!U195),ROUND(Regressions!U195, 1), NA())</f>
        <v>#N/A</v>
      </c>
    </row>
    <row r="186" spans="1:19" hidden="1" x14ac:dyDescent="0.25">
      <c r="A186" s="555" t="str">
        <f>+Introduction!$C$7</f>
        <v>Papua New Guinea</v>
      </c>
      <c r="B186" s="556">
        <f>IF(ISBLANK(Regressions!B196), " ", Regressions!B196)</f>
        <v>2027</v>
      </c>
      <c r="C186" s="555" t="str">
        <f>HLOOKUP(Introduction!$G$4,nametranslations,29,FALSE)</f>
        <v>Secondary</v>
      </c>
      <c r="D186" s="558" t="str">
        <f>IF(ISBLANK(Regressions!D196), " ", Regressions!D196)</f>
        <v xml:space="preserve"> </v>
      </c>
      <c r="E186" s="559" t="e">
        <f>IF(ISNUMBER(Regressions!E196),ROUND(Regressions!E196, 1), NA())</f>
        <v>#N/A</v>
      </c>
      <c r="F186" s="560">
        <f>IF(ISNUMBER(Regressions!F196),ROUND(Regressions!F196, 1), NA())</f>
        <v>100</v>
      </c>
      <c r="G186" s="561" t="e">
        <f>IF(ISNUMBER(Regressions!G196),ROUND(Regressions!G196, 1), NA())</f>
        <v>#N/A</v>
      </c>
      <c r="H186" s="562" t="e">
        <f>IF(ISNUMBER(Regressions!H196),ROUND(Regressions!H196, 1), NA())</f>
        <v>#N/A</v>
      </c>
      <c r="I186" s="563">
        <f>IF(ISNUMBER(Regressions!I196),ROUND(Regressions!I196, 1), NA())</f>
        <v>0</v>
      </c>
      <c r="J186" s="564" t="e">
        <f>IF(ISNUMBER(Regressions!K196),ROUND(Regressions!K196, 1), NA())</f>
        <v>#N/A</v>
      </c>
      <c r="K186" s="560">
        <f>IF(ISNUMBER(Regressions!L196),ROUND(Regressions!L196, 1), NA())</f>
        <v>100</v>
      </c>
      <c r="L186" s="565" t="e">
        <f>IF(ISNUMBER(Regressions!M196),ROUND(Regressions!M196, 1), NA())</f>
        <v>#N/A</v>
      </c>
      <c r="M186" s="562" t="e">
        <f>IF(ISNUMBER(Regressions!N196),ROUND(Regressions!N196, 1), NA())</f>
        <v>#N/A</v>
      </c>
      <c r="N186" s="563">
        <f>IF(ISNUMBER(Regressions!O196),ROUND(Regressions!O196, 1), NA())</f>
        <v>0</v>
      </c>
      <c r="O186" s="564">
        <f>IF(ISNUMBER(Regressions!Q196),ROUND(Regressions!Q196, 1), NA())</f>
        <v>100</v>
      </c>
      <c r="P186" s="560" t="e">
        <f>IF(ISNUMBER(Regressions!R196),ROUND(Regressions!R196, 1), NA())</f>
        <v>#N/A</v>
      </c>
      <c r="Q186" s="566" t="e">
        <f>IF(ISNUMBER(Regressions!S196),ROUND(Regressions!S196, 1), NA())</f>
        <v>#N/A</v>
      </c>
      <c r="R186" s="562" t="e">
        <f>IF(ISNUMBER(Regressions!T196),ROUND(Regressions!T196, 1), NA())</f>
        <v>#N/A</v>
      </c>
      <c r="S186" s="563" t="e">
        <f>IF(ISNUMBER(Regressions!U196),ROUND(Regressions!U196, 1), NA())</f>
        <v>#N/A</v>
      </c>
    </row>
    <row r="187" spans="1:19" hidden="1" x14ac:dyDescent="0.25">
      <c r="A187" s="555" t="str">
        <f>+Introduction!$C$7</f>
        <v>Papua New Guinea</v>
      </c>
      <c r="B187" s="556">
        <f>IF(ISBLANK(Regressions!B197), " ", Regressions!B197)</f>
        <v>2028</v>
      </c>
      <c r="C187" s="555" t="str">
        <f>HLOOKUP(Introduction!$G$4,nametranslations,29,FALSE)</f>
        <v>Secondary</v>
      </c>
      <c r="D187" s="558" t="str">
        <f>IF(ISBLANK(Regressions!D197), " ", Regressions!D197)</f>
        <v xml:space="preserve"> </v>
      </c>
      <c r="E187" s="559" t="e">
        <f>IF(ISNUMBER(Regressions!E197),ROUND(Regressions!E197, 1), NA())</f>
        <v>#N/A</v>
      </c>
      <c r="F187" s="560">
        <f>IF(ISNUMBER(Regressions!F197),ROUND(Regressions!F197, 1), NA())</f>
        <v>100</v>
      </c>
      <c r="G187" s="561" t="e">
        <f>IF(ISNUMBER(Regressions!G197),ROUND(Regressions!G197, 1), NA())</f>
        <v>#N/A</v>
      </c>
      <c r="H187" s="562" t="e">
        <f>IF(ISNUMBER(Regressions!H197),ROUND(Regressions!H197, 1), NA())</f>
        <v>#N/A</v>
      </c>
      <c r="I187" s="563">
        <f>IF(ISNUMBER(Regressions!I197),ROUND(Regressions!I197, 1), NA())</f>
        <v>0</v>
      </c>
      <c r="J187" s="564" t="e">
        <f>IF(ISNUMBER(Regressions!K197),ROUND(Regressions!K197, 1), NA())</f>
        <v>#N/A</v>
      </c>
      <c r="K187" s="560">
        <f>IF(ISNUMBER(Regressions!L197),ROUND(Regressions!L197, 1), NA())</f>
        <v>100</v>
      </c>
      <c r="L187" s="565" t="e">
        <f>IF(ISNUMBER(Regressions!M197),ROUND(Regressions!M197, 1), NA())</f>
        <v>#N/A</v>
      </c>
      <c r="M187" s="562" t="e">
        <f>IF(ISNUMBER(Regressions!N197),ROUND(Regressions!N197, 1), NA())</f>
        <v>#N/A</v>
      </c>
      <c r="N187" s="563">
        <f>IF(ISNUMBER(Regressions!O197),ROUND(Regressions!O197, 1), NA())</f>
        <v>0</v>
      </c>
      <c r="O187" s="564">
        <f>IF(ISNUMBER(Regressions!Q197),ROUND(Regressions!Q197, 1), NA())</f>
        <v>100</v>
      </c>
      <c r="P187" s="560" t="e">
        <f>IF(ISNUMBER(Regressions!R197),ROUND(Regressions!R197, 1), NA())</f>
        <v>#N/A</v>
      </c>
      <c r="Q187" s="566" t="e">
        <f>IF(ISNUMBER(Regressions!S197),ROUND(Regressions!S197, 1), NA())</f>
        <v>#N/A</v>
      </c>
      <c r="R187" s="562" t="e">
        <f>IF(ISNUMBER(Regressions!T197),ROUND(Regressions!T197, 1), NA())</f>
        <v>#N/A</v>
      </c>
      <c r="S187" s="563" t="e">
        <f>IF(ISNUMBER(Regressions!U197),ROUND(Regressions!U197, 1), NA())</f>
        <v>#N/A</v>
      </c>
    </row>
    <row r="188" spans="1:19" hidden="1" x14ac:dyDescent="0.25">
      <c r="A188" s="555" t="str">
        <f>+Introduction!$C$7</f>
        <v>Papua New Guinea</v>
      </c>
      <c r="B188" s="556">
        <f>IF(ISBLANK(Regressions!B198), " ", Regressions!B198)</f>
        <v>2029</v>
      </c>
      <c r="C188" s="555" t="str">
        <f>HLOOKUP(Introduction!$G$4,nametranslations,29,FALSE)</f>
        <v>Secondary</v>
      </c>
      <c r="D188" s="558" t="str">
        <f>IF(ISBLANK(Regressions!D198), " ", Regressions!D198)</f>
        <v xml:space="preserve"> </v>
      </c>
      <c r="E188" s="559" t="e">
        <f>IF(ISNUMBER(Regressions!E198),ROUND(Regressions!E198, 1), NA())</f>
        <v>#N/A</v>
      </c>
      <c r="F188" s="560">
        <f>IF(ISNUMBER(Regressions!F198),ROUND(Regressions!F198, 1), NA())</f>
        <v>100</v>
      </c>
      <c r="G188" s="561" t="e">
        <f>IF(ISNUMBER(Regressions!G198),ROUND(Regressions!G198, 1), NA())</f>
        <v>#N/A</v>
      </c>
      <c r="H188" s="562" t="e">
        <f>IF(ISNUMBER(Regressions!H198),ROUND(Regressions!H198, 1), NA())</f>
        <v>#N/A</v>
      </c>
      <c r="I188" s="563">
        <f>IF(ISNUMBER(Regressions!I198),ROUND(Regressions!I198, 1), NA())</f>
        <v>0</v>
      </c>
      <c r="J188" s="564" t="e">
        <f>IF(ISNUMBER(Regressions!K198),ROUND(Regressions!K198, 1), NA())</f>
        <v>#N/A</v>
      </c>
      <c r="K188" s="560">
        <f>IF(ISNUMBER(Regressions!L198),ROUND(Regressions!L198, 1), NA())</f>
        <v>100</v>
      </c>
      <c r="L188" s="565" t="e">
        <f>IF(ISNUMBER(Regressions!M198),ROUND(Regressions!M198, 1), NA())</f>
        <v>#N/A</v>
      </c>
      <c r="M188" s="562" t="e">
        <f>IF(ISNUMBER(Regressions!N198),ROUND(Regressions!N198, 1), NA())</f>
        <v>#N/A</v>
      </c>
      <c r="N188" s="563">
        <f>IF(ISNUMBER(Regressions!O198),ROUND(Regressions!O198, 1), NA())</f>
        <v>0</v>
      </c>
      <c r="O188" s="564">
        <f>IF(ISNUMBER(Regressions!Q198),ROUND(Regressions!Q198, 1), NA())</f>
        <v>100</v>
      </c>
      <c r="P188" s="560" t="e">
        <f>IF(ISNUMBER(Regressions!R198),ROUND(Regressions!R198, 1), NA())</f>
        <v>#N/A</v>
      </c>
      <c r="Q188" s="566" t="e">
        <f>IF(ISNUMBER(Regressions!S198),ROUND(Regressions!S198, 1), NA())</f>
        <v>#N/A</v>
      </c>
      <c r="R188" s="562" t="e">
        <f>IF(ISNUMBER(Regressions!T198),ROUND(Regressions!T198, 1), NA())</f>
        <v>#N/A</v>
      </c>
      <c r="S188" s="563" t="e">
        <f>IF(ISNUMBER(Regressions!U198),ROUND(Regressions!U198, 1), NA())</f>
        <v>#N/A</v>
      </c>
    </row>
    <row r="189" spans="1:19" hidden="1" x14ac:dyDescent="0.25">
      <c r="A189" s="555" t="str">
        <f>+Introduction!$C$7</f>
        <v>Papua New Guinea</v>
      </c>
      <c r="B189" s="556">
        <f>IF(ISBLANK(Regressions!B199), " ", Regressions!B199)</f>
        <v>2030</v>
      </c>
      <c r="C189" s="555" t="str">
        <f>HLOOKUP(Introduction!$G$4,nametranslations,29,FALSE)</f>
        <v>Secondary</v>
      </c>
      <c r="D189" s="558" t="str">
        <f>IF(ISBLANK(Regressions!D199), " ", Regressions!D199)</f>
        <v xml:space="preserve"> </v>
      </c>
      <c r="E189" s="559" t="e">
        <f>IF(ISNUMBER(Regressions!E199),ROUND(Regressions!E199, 1), NA())</f>
        <v>#N/A</v>
      </c>
      <c r="F189" s="560">
        <f>IF(ISNUMBER(Regressions!F199),ROUND(Regressions!F199, 1), NA())</f>
        <v>100</v>
      </c>
      <c r="G189" s="561" t="e">
        <f>IF(ISNUMBER(Regressions!G199),ROUND(Regressions!G199, 1), NA())</f>
        <v>#N/A</v>
      </c>
      <c r="H189" s="562" t="e">
        <f>IF(ISNUMBER(Regressions!H199),ROUND(Regressions!H199, 1), NA())</f>
        <v>#N/A</v>
      </c>
      <c r="I189" s="563">
        <f>IF(ISNUMBER(Regressions!I199),ROUND(Regressions!I199, 1), NA())</f>
        <v>0</v>
      </c>
      <c r="J189" s="564" t="e">
        <f>IF(ISNUMBER(Regressions!K199),ROUND(Regressions!K199, 1), NA())</f>
        <v>#N/A</v>
      </c>
      <c r="K189" s="560">
        <f>IF(ISNUMBER(Regressions!L199),ROUND(Regressions!L199, 1), NA())</f>
        <v>100</v>
      </c>
      <c r="L189" s="565" t="e">
        <f>IF(ISNUMBER(Regressions!M199),ROUND(Regressions!M199, 1), NA())</f>
        <v>#N/A</v>
      </c>
      <c r="M189" s="562" t="e">
        <f>IF(ISNUMBER(Regressions!N199),ROUND(Regressions!N199, 1), NA())</f>
        <v>#N/A</v>
      </c>
      <c r="N189" s="563">
        <f>IF(ISNUMBER(Regressions!O199),ROUND(Regressions!O199, 1), NA())</f>
        <v>0</v>
      </c>
      <c r="O189" s="564">
        <f>IF(ISNUMBER(Regressions!Q199),ROUND(Regressions!Q199, 1), NA())</f>
        <v>100</v>
      </c>
      <c r="P189" s="560" t="e">
        <f>IF(ISNUMBER(Regressions!R199),ROUND(Regressions!R199, 1), NA())</f>
        <v>#N/A</v>
      </c>
      <c r="Q189" s="566" t="e">
        <f>IF(ISNUMBER(Regressions!S199),ROUND(Regressions!S199, 1), NA())</f>
        <v>#N/A</v>
      </c>
      <c r="R189" s="562" t="e">
        <f>IF(ISNUMBER(Regressions!T199),ROUND(Regressions!T199, 1), NA())</f>
        <v>#N/A</v>
      </c>
      <c r="S189" s="563" t="e">
        <f>IF(ISNUMBER(Regressions!U199),ROUND(Regressions!U199, 1), NA())</f>
        <v>#N/A</v>
      </c>
    </row>
    <row r="211" spans="5:13" x14ac:dyDescent="0.25">
      <c r="E211" s="585"/>
      <c r="G211" s="532"/>
      <c r="K211" s="586"/>
      <c r="M211" s="58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A2101-2189-4805-BE21-CFAC6B978A6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3" customWidth="1"/>
    <col min="2" max="2" width="13.59765625" style="383" customWidth="1"/>
    <col min="3" max="3" width="5" style="383" customWidth="1"/>
    <col min="4" max="21" width="3.8984375" style="383" customWidth="1"/>
    <col min="22" max="25" width="3.8984375" style="489" customWidth="1"/>
    <col min="26" max="26" width="6.5" style="489" customWidth="1"/>
    <col min="27" max="30" width="3.8984375" style="489" customWidth="1"/>
    <col min="31" max="31" width="6.5" style="489" customWidth="1"/>
    <col min="32" max="35" width="3.8984375" style="489" customWidth="1"/>
    <col min="36" max="36" width="6.5" style="489" customWidth="1"/>
    <col min="37" max="40" width="3.8984375" style="489" customWidth="1"/>
    <col min="41" max="41" width="6.5" style="489" customWidth="1"/>
    <col min="42" max="45" width="3.8984375" style="489" customWidth="1"/>
    <col min="46" max="46" width="6.5" style="489" customWidth="1"/>
    <col min="47" max="50" width="3.8984375" style="489" customWidth="1"/>
    <col min="51" max="51" width="6.5" style="489" customWidth="1"/>
    <col min="52" max="52" width="3.8984375" style="490" customWidth="1"/>
    <col min="53" max="53" width="6.5" style="599" customWidth="1"/>
    <col min="54" max="55" width="3.8984375" style="490" customWidth="1"/>
    <col min="56" max="56" width="6.5" style="490" customWidth="1"/>
    <col min="57" max="58" width="3.8984375" style="490" customWidth="1"/>
    <col min="59" max="59" width="6.5" style="490" customWidth="1"/>
    <col min="60" max="60" width="3.8984375" style="490" customWidth="1"/>
    <col min="61" max="61" width="6.09765625" style="490" customWidth="1"/>
    <col min="62" max="62" width="6.5" style="490" customWidth="1"/>
    <col min="63" max="63" width="8.8984375" style="490" customWidth="1"/>
    <col min="64" max="64" width="3.8984375" style="490" customWidth="1"/>
    <col min="65" max="65" width="6.5" style="490" customWidth="1"/>
    <col min="66" max="67" width="3.8984375" style="490" customWidth="1"/>
    <col min="68" max="68" width="6.5" style="490" customWidth="1"/>
    <col min="69" max="69" width="3.8984375" style="490" customWidth="1"/>
    <col min="70" max="70" width="9" style="383" customWidth="1"/>
    <col min="71" max="136" width="3.8984375" style="383" hidden="1" customWidth="1"/>
    <col min="137" max="137" width="9" style="383" customWidth="1"/>
    <col min="138" max="16384" width="9" style="383"/>
  </cols>
  <sheetData>
    <row r="1" spans="1:136" ht="17.399999999999999" x14ac:dyDescent="0.3">
      <c r="A1" s="491" t="str">
        <f>HLOOKUP(Introduction!$G$4,nametranslations,83,FALSE)</f>
        <v>Summary of data from national surveys and censuses</v>
      </c>
      <c r="B1" s="492"/>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504"/>
      <c r="BB1" s="492"/>
      <c r="BC1" s="492"/>
      <c r="BD1" s="492"/>
      <c r="BE1" s="492"/>
      <c r="BF1" s="492"/>
      <c r="BG1" s="492"/>
      <c r="BH1" s="492"/>
      <c r="BI1" s="492"/>
      <c r="BJ1" s="492"/>
      <c r="BK1" s="492"/>
      <c r="BL1" s="492"/>
      <c r="BM1" s="492"/>
      <c r="BN1" s="492"/>
      <c r="BO1" s="492"/>
      <c r="BP1" s="492"/>
      <c r="BQ1" s="492"/>
      <c r="BR1" s="492"/>
      <c r="BS1" s="492"/>
    </row>
    <row r="2" spans="1:136" ht="15.6" x14ac:dyDescent="0.3">
      <c r="A2" s="493" t="str">
        <f>HLOOKUP(Introduction!$G$4,nametranslations,84,FALSE)</f>
        <v>[values in square brackets not used]</v>
      </c>
      <c r="B2" s="493"/>
      <c r="C2" s="493"/>
      <c r="D2" s="494" t="str">
        <f>HLOOKUP(Introduction!$G$4,nametranslations,85,FALSE)</f>
        <v>Drinking Water</v>
      </c>
      <c r="E2" s="492"/>
      <c r="F2" s="492"/>
      <c r="G2" s="495"/>
      <c r="H2" s="492"/>
      <c r="I2" s="492"/>
      <c r="J2" s="495"/>
      <c r="K2" s="496"/>
      <c r="L2" s="496"/>
      <c r="M2" s="495"/>
      <c r="N2" s="496"/>
      <c r="O2" s="496"/>
      <c r="P2" s="495"/>
      <c r="Q2" s="496"/>
      <c r="R2" s="496"/>
      <c r="S2" s="495"/>
      <c r="T2" s="496"/>
      <c r="U2" s="496"/>
      <c r="V2" s="497" t="str">
        <f>HLOOKUP(Introduction!$G$4,nametranslations,86,FALSE)</f>
        <v>Sanitation</v>
      </c>
      <c r="W2" s="382"/>
      <c r="X2" s="496"/>
      <c r="Y2" s="496"/>
      <c r="Z2" s="496"/>
      <c r="AA2" s="498"/>
      <c r="AB2" s="496"/>
      <c r="AC2" s="496"/>
      <c r="AD2" s="496"/>
      <c r="AE2" s="496"/>
      <c r="AF2" s="498"/>
      <c r="AG2" s="496"/>
      <c r="AH2" s="496"/>
      <c r="AI2" s="496"/>
      <c r="AJ2" s="496"/>
      <c r="AK2" s="498"/>
      <c r="AL2" s="496"/>
      <c r="AM2" s="496"/>
      <c r="AN2" s="496"/>
      <c r="AO2" s="496"/>
      <c r="AP2" s="498"/>
      <c r="AQ2" s="496"/>
      <c r="AR2" s="496"/>
      <c r="AS2" s="496"/>
      <c r="AT2" s="496"/>
      <c r="AU2" s="498"/>
      <c r="AV2" s="496"/>
      <c r="AW2" s="496"/>
      <c r="AX2" s="496"/>
      <c r="AY2" s="496"/>
      <c r="AZ2" s="499" t="str">
        <f>HLOOKUP(Introduction!$G$4,nametranslations,87,FALSE)</f>
        <v>Hygiene</v>
      </c>
      <c r="BA2" s="500"/>
      <c r="BB2" s="501"/>
      <c r="BC2" s="501"/>
      <c r="BD2" s="502"/>
      <c r="BE2" s="502"/>
      <c r="BF2" s="502"/>
      <c r="BG2" s="502"/>
      <c r="BH2" s="502"/>
      <c r="BI2" s="502"/>
      <c r="BJ2" s="502"/>
      <c r="BK2" s="502"/>
      <c r="BL2" s="502"/>
      <c r="BM2" s="502"/>
      <c r="BN2" s="502"/>
      <c r="BO2" s="502"/>
      <c r="BP2" s="502"/>
      <c r="BQ2" s="502"/>
      <c r="BS2" s="494" t="str">
        <f>HLOOKUP(Introduction!$G$4,nametranslations,85,FALSE)</f>
        <v>Drinking Water</v>
      </c>
      <c r="CK2" s="497" t="str">
        <f>HLOOKUP(Introduction!$G$4,nametranslations,86,FALSE)</f>
        <v>Sanitation</v>
      </c>
      <c r="DO2" s="499" t="str">
        <f>HLOOKUP(Introduction!$G$4,nametranslations,87,FALSE)</f>
        <v>Hygiene</v>
      </c>
    </row>
    <row r="3" spans="1:136" ht="13.8" x14ac:dyDescent="0.25">
      <c r="A3" s="503"/>
      <c r="B3" s="492"/>
      <c r="C3" s="492"/>
      <c r="D3" s="492" t="str">
        <f>+Key!$I$26</f>
        <v>Total</v>
      </c>
      <c r="E3" s="492"/>
      <c r="F3" s="492"/>
      <c r="G3" s="492" t="str">
        <f>+Key!$I$28</f>
        <v>Urban</v>
      </c>
      <c r="I3" s="492"/>
      <c r="J3" s="492" t="str">
        <f>+Key!$I$27</f>
        <v>Rural</v>
      </c>
      <c r="L3" s="492"/>
      <c r="M3" s="492" t="str">
        <f>+Key!$I$29</f>
        <v>Pre-primary</v>
      </c>
      <c r="O3" s="492"/>
      <c r="P3" s="492" t="str">
        <f>+Key!$I$30</f>
        <v>Primary</v>
      </c>
      <c r="Q3" s="492"/>
      <c r="R3" s="492"/>
      <c r="S3" s="492" t="str">
        <f>+Key!$I$31</f>
        <v>Secondary</v>
      </c>
      <c r="U3" s="492"/>
      <c r="V3" s="492" t="str">
        <f>+Key!$I$26</f>
        <v>Total</v>
      </c>
      <c r="W3" s="492"/>
      <c r="X3" s="492"/>
      <c r="Y3" s="492"/>
      <c r="Z3" s="383"/>
      <c r="AA3" s="492" t="str">
        <f>+Key!$I$28</f>
        <v>Urban</v>
      </c>
      <c r="AB3" s="492"/>
      <c r="AC3" s="383"/>
      <c r="AD3" s="492"/>
      <c r="AE3" s="492"/>
      <c r="AF3" s="492" t="str">
        <f>+Key!$I$27</f>
        <v>Rural</v>
      </c>
      <c r="AG3" s="492"/>
      <c r="AH3" s="492"/>
      <c r="AI3" s="492"/>
      <c r="AJ3" s="492"/>
      <c r="AK3" s="492" t="str">
        <f>+Key!$I$29</f>
        <v>Pre-primary</v>
      </c>
      <c r="AL3" s="492"/>
      <c r="AM3" s="492"/>
      <c r="AN3" s="492"/>
      <c r="AO3" s="492"/>
      <c r="AP3" s="492" t="str">
        <f>+Key!$I$30</f>
        <v>Primary</v>
      </c>
      <c r="AQ3" s="492"/>
      <c r="AR3" s="492"/>
      <c r="AS3" s="492"/>
      <c r="AT3" s="492"/>
      <c r="AU3" s="492" t="str">
        <f>+Key!$I$31</f>
        <v>Secondary</v>
      </c>
      <c r="AV3" s="492"/>
      <c r="AW3" s="492"/>
      <c r="AX3" s="492"/>
      <c r="AY3" s="492"/>
      <c r="AZ3" s="492" t="str">
        <f>+Key!$I$26</f>
        <v>Total</v>
      </c>
      <c r="BA3" s="504"/>
      <c r="BB3" s="492"/>
      <c r="BC3" s="492" t="str">
        <f>+Key!$I$28</f>
        <v>Urban</v>
      </c>
      <c r="BD3" s="383"/>
      <c r="BE3" s="492"/>
      <c r="BF3" s="492" t="str">
        <f>+Key!$I$27</f>
        <v>Rural</v>
      </c>
      <c r="BG3" s="383"/>
      <c r="BH3" s="492"/>
      <c r="BI3" s="492" t="str">
        <f>+Key!$I$29</f>
        <v>Pre-primary</v>
      </c>
      <c r="BJ3" s="383"/>
      <c r="BK3" s="492"/>
      <c r="BL3" s="492" t="str">
        <f>+Key!$I$30</f>
        <v>Primary</v>
      </c>
      <c r="BM3" s="492"/>
      <c r="BN3" s="492"/>
      <c r="BO3" s="492" t="str">
        <f>+Key!$I$31</f>
        <v>Secondary</v>
      </c>
      <c r="BP3" s="382"/>
      <c r="BQ3" s="492"/>
      <c r="BS3" s="492" t="str">
        <f>+Key!$I$26</f>
        <v>Total</v>
      </c>
      <c r="BT3" s="492"/>
      <c r="BU3" s="492"/>
      <c r="BV3" s="492" t="str">
        <f>+Key!$I$28</f>
        <v>Urban</v>
      </c>
      <c r="BX3" s="492"/>
      <c r="BY3" s="492" t="str">
        <f>+Key!$I$27</f>
        <v>Rural</v>
      </c>
      <c r="CA3" s="492"/>
      <c r="CB3" s="492" t="str">
        <f>+Key!$I$29</f>
        <v>Pre-primary</v>
      </c>
      <c r="CD3" s="492"/>
      <c r="CE3" s="492" t="str">
        <f>+Key!$I$30</f>
        <v>Primary</v>
      </c>
      <c r="CF3" s="492"/>
      <c r="CG3" s="492"/>
      <c r="CH3" s="492" t="str">
        <f>+Key!$I$31</f>
        <v>Secondary</v>
      </c>
      <c r="CJ3" s="492"/>
      <c r="CK3" s="492" t="str">
        <f>+Key!$I$26</f>
        <v>Total</v>
      </c>
      <c r="CL3" s="492"/>
      <c r="CM3" s="492"/>
      <c r="CN3" s="492"/>
      <c r="CP3" s="492" t="str">
        <f>+Key!$I$28</f>
        <v>Urban</v>
      </c>
      <c r="CQ3" s="492"/>
      <c r="CS3" s="492"/>
      <c r="CT3" s="492"/>
      <c r="CU3" s="492" t="str">
        <f>+Key!$I$27</f>
        <v>Rural</v>
      </c>
      <c r="CV3" s="492"/>
      <c r="CW3" s="492"/>
      <c r="CX3" s="492"/>
      <c r="CY3" s="492"/>
      <c r="CZ3" s="492" t="str">
        <f>+Key!$I$29</f>
        <v>Pre-primary</v>
      </c>
      <c r="DA3" s="492"/>
      <c r="DB3" s="492"/>
      <c r="DC3" s="492"/>
      <c r="DD3" s="492"/>
      <c r="DE3" s="492" t="str">
        <f>+Key!$I$30</f>
        <v>Primary</v>
      </c>
      <c r="DF3" s="492"/>
      <c r="DG3" s="492"/>
      <c r="DH3" s="492"/>
      <c r="DI3" s="492"/>
      <c r="DJ3" s="492" t="s">
        <v>18</v>
      </c>
      <c r="DK3" s="492"/>
      <c r="DL3" s="492"/>
      <c r="DM3" s="492"/>
      <c r="DN3" s="492"/>
      <c r="DO3" s="492" t="str">
        <f>+Key!$I$26</f>
        <v>Total</v>
      </c>
      <c r="DP3" s="504"/>
      <c r="DQ3" s="492"/>
      <c r="DR3" s="492" t="str">
        <f>+Key!$I$28</f>
        <v>Urban</v>
      </c>
      <c r="DT3" s="492"/>
      <c r="DU3" s="492" t="str">
        <f>+Key!$I$27</f>
        <v>Rural</v>
      </c>
      <c r="DW3" s="492"/>
      <c r="DX3" s="492" t="str">
        <f>+Key!$I$29</f>
        <v>Pre-primary</v>
      </c>
      <c r="DZ3" s="492"/>
      <c r="EA3" s="492" t="str">
        <f>+Key!$I$30</f>
        <v>Primary</v>
      </c>
      <c r="EB3" s="492"/>
      <c r="EC3" s="492"/>
      <c r="ED3" s="492" t="str">
        <f>+Key!$I$31</f>
        <v>Secondary</v>
      </c>
      <c r="EE3" s="382"/>
      <c r="EF3" s="492"/>
    </row>
    <row r="4" spans="1:136" s="596" customFormat="1" ht="160.5" customHeight="1" x14ac:dyDescent="0.25">
      <c r="A4" s="505" t="str">
        <f>HLOOKUP(Introduction!$G$4,nametranslations,89,FALSE)</f>
        <v>Source</v>
      </c>
      <c r="B4" s="505" t="str">
        <f>HLOOKUP(Introduction!$G$4,nametranslations,88,FALSE)</f>
        <v>Type</v>
      </c>
      <c r="C4" s="505" t="str">
        <f>HLOOKUP(Introduction!$G$4,nametranslations,72,FALSE)</f>
        <v>Year</v>
      </c>
      <c r="D4" s="506" t="str">
        <f>HLOOKUP(Introduction!$G$4,nametranslations,74,FALSE)</f>
        <v>Facility</v>
      </c>
      <c r="E4" s="591" t="str">
        <f>HLOOKUP(Introduction!$G$4,nametranslations,75,FALSE)</f>
        <v>Improved</v>
      </c>
      <c r="F4" s="592" t="str">
        <f>HLOOKUP(Introduction!$G$4,nametranslations,76,FALSE)</f>
        <v>Basic (improved &amp; available)</v>
      </c>
      <c r="G4" s="506" t="str">
        <f>HLOOKUP(Introduction!$G$4,nametranslations,74,FALSE)</f>
        <v>Facility</v>
      </c>
      <c r="H4" s="591" t="str">
        <f>HLOOKUP(Introduction!$G$4,nametranslations,75,FALSE)</f>
        <v>Improved</v>
      </c>
      <c r="I4" s="592" t="str">
        <f>HLOOKUP(Introduction!$G$4,nametranslations,76,FALSE)</f>
        <v>Basic (improved &amp; available)</v>
      </c>
      <c r="J4" s="506" t="str">
        <f>HLOOKUP(Introduction!$G$4,nametranslations,74,FALSE)</f>
        <v>Facility</v>
      </c>
      <c r="K4" s="591" t="str">
        <f>HLOOKUP(Introduction!$G$4,nametranslations,75,FALSE)</f>
        <v>Improved</v>
      </c>
      <c r="L4" s="592" t="str">
        <f>HLOOKUP(Introduction!$G$4,nametranslations,76,FALSE)</f>
        <v>Basic (improved &amp; available)</v>
      </c>
      <c r="M4" s="506" t="str">
        <f>HLOOKUP(Introduction!$G$4,nametranslations,74,FALSE)</f>
        <v>Facility</v>
      </c>
      <c r="N4" s="591" t="str">
        <f>HLOOKUP(Introduction!$G$4,nametranslations,75,FALSE)</f>
        <v>Improved</v>
      </c>
      <c r="O4" s="592" t="str">
        <f>HLOOKUP(Introduction!$G$4,nametranslations,76,FALSE)</f>
        <v>Basic (improved &amp; available)</v>
      </c>
      <c r="P4" s="506" t="str">
        <f>HLOOKUP(Introduction!$G$4,nametranslations,74,FALSE)</f>
        <v>Facility</v>
      </c>
      <c r="Q4" s="591" t="str">
        <f>HLOOKUP(Introduction!$G$4,nametranslations,75,FALSE)</f>
        <v>Improved</v>
      </c>
      <c r="R4" s="592" t="str">
        <f>HLOOKUP(Introduction!$G$4,nametranslations,76,FALSE)</f>
        <v>Basic (improved &amp; available)</v>
      </c>
      <c r="S4" s="506" t="str">
        <f>HLOOKUP(Introduction!$G$4,nametranslations,74,FALSE)</f>
        <v>Facility</v>
      </c>
      <c r="T4" s="591" t="str">
        <f>HLOOKUP(Introduction!$G$4,nametranslations,75,FALSE)</f>
        <v>Improved</v>
      </c>
      <c r="U4" s="592" t="str">
        <f>HLOOKUP(Introduction!$G$4,nametranslations,76,FALSE)</f>
        <v>Basic (improved &amp; available)</v>
      </c>
      <c r="V4" s="510" t="str">
        <f>HLOOKUP(Introduction!$G$4,nametranslations,74,FALSE)</f>
        <v>Facility</v>
      </c>
      <c r="W4" s="511" t="str">
        <f>HLOOKUP(Introduction!$G$4,nametranslations,75,FALSE)</f>
        <v>Improved</v>
      </c>
      <c r="X4" s="593" t="str">
        <f>HLOOKUP(Introduction!$G$4,nametranslations,90,FALSE)</f>
        <v>Improved &amp; usable</v>
      </c>
      <c r="Y4" s="593" t="str">
        <f>HLOOKUP(Introduction!$G$4,nametranslations,91,FALSE)</f>
        <v>Improved &amp; single-sex</v>
      </c>
      <c r="Z4" s="594" t="str">
        <f>HLOOKUP(Introduction!$G$4,nametranslations,79,FALSE)</f>
        <v>Basic
(improved, usable &amp; single-sex)</v>
      </c>
      <c r="AA4" s="510" t="str">
        <f>HLOOKUP(Introduction!$G$4,nametranslations,74,FALSE)</f>
        <v>Facility</v>
      </c>
      <c r="AB4" s="511" t="str">
        <f>HLOOKUP(Introduction!$G$4,nametranslations,75,FALSE)</f>
        <v>Improved</v>
      </c>
      <c r="AC4" s="593" t="str">
        <f>HLOOKUP(Introduction!$G$4,nametranslations,90,FALSE)</f>
        <v>Improved &amp; usable</v>
      </c>
      <c r="AD4" s="593" t="str">
        <f>HLOOKUP(Introduction!$G$4,nametranslations,91,FALSE)</f>
        <v>Improved &amp; single-sex</v>
      </c>
      <c r="AE4" s="594" t="str">
        <f>HLOOKUP(Introduction!$G$4,nametranslations,79,FALSE)</f>
        <v>Basic
(improved, usable &amp; single-sex)</v>
      </c>
      <c r="AF4" s="510" t="str">
        <f>HLOOKUP(Introduction!$G$4,nametranslations,74,FALSE)</f>
        <v>Facility</v>
      </c>
      <c r="AG4" s="511" t="str">
        <f>HLOOKUP(Introduction!$G$4,nametranslations,75,FALSE)</f>
        <v>Improved</v>
      </c>
      <c r="AH4" s="593" t="str">
        <f>HLOOKUP(Introduction!$G$4,nametranslations,90,FALSE)</f>
        <v>Improved &amp; usable</v>
      </c>
      <c r="AI4" s="593" t="str">
        <f>HLOOKUP(Introduction!$G$4,nametranslations,91,FALSE)</f>
        <v>Improved &amp; single-sex</v>
      </c>
      <c r="AJ4" s="594" t="str">
        <f>HLOOKUP(Introduction!$G$4,nametranslations,79,FALSE)</f>
        <v>Basic
(improved, usable &amp; single-sex)</v>
      </c>
      <c r="AK4" s="510" t="str">
        <f>HLOOKUP(Introduction!$G$4,nametranslations,74,FALSE)</f>
        <v>Facility</v>
      </c>
      <c r="AL4" s="511" t="str">
        <f>HLOOKUP(Introduction!$G$4,nametranslations,75,FALSE)</f>
        <v>Improved</v>
      </c>
      <c r="AM4" s="593" t="str">
        <f>HLOOKUP(Introduction!$G$4,nametranslations,90,FALSE)</f>
        <v>Improved &amp; usable</v>
      </c>
      <c r="AN4" s="593" t="str">
        <f>HLOOKUP(Introduction!$G$4,nametranslations,91,FALSE)</f>
        <v>Improved &amp; single-sex</v>
      </c>
      <c r="AO4" s="594" t="str">
        <f>HLOOKUP(Introduction!$G$4,nametranslations,79,FALSE)</f>
        <v>Basic
(improved, usable &amp; single-sex)</v>
      </c>
      <c r="AP4" s="510" t="str">
        <f>HLOOKUP(Introduction!$G$4,nametranslations,74,FALSE)</f>
        <v>Facility</v>
      </c>
      <c r="AQ4" s="511" t="str">
        <f>HLOOKUP(Introduction!$G$4,nametranslations,75,FALSE)</f>
        <v>Improved</v>
      </c>
      <c r="AR4" s="593" t="str">
        <f>HLOOKUP(Introduction!$G$4,nametranslations,90,FALSE)</f>
        <v>Improved &amp; usable</v>
      </c>
      <c r="AS4" s="593" t="str">
        <f>HLOOKUP(Introduction!$G$4,nametranslations,91,FALSE)</f>
        <v>Improved &amp; single-sex</v>
      </c>
      <c r="AT4" s="594" t="str">
        <f>HLOOKUP(Introduction!$G$4,nametranslations,79,FALSE)</f>
        <v>Basic
(improved, usable &amp; single-sex)</v>
      </c>
      <c r="AU4" s="510" t="str">
        <f>HLOOKUP(Introduction!$G$4,nametranslations,74,FALSE)</f>
        <v>Facility</v>
      </c>
      <c r="AV4" s="511" t="str">
        <f>HLOOKUP(Introduction!$G$4,nametranslations,75,FALSE)</f>
        <v>Improved</v>
      </c>
      <c r="AW4" s="593" t="str">
        <f>HLOOKUP(Introduction!$G$4,nametranslations,90,FALSE)</f>
        <v>Improved &amp; usable</v>
      </c>
      <c r="AX4" s="593" t="str">
        <f>HLOOKUP(Introduction!$G$4,nametranslations,91,FALSE)</f>
        <v>Improved &amp; single-sex</v>
      </c>
      <c r="AY4" s="594" t="str">
        <f>HLOOKUP(Introduction!$G$4,nametranslations,79,FALSE)</f>
        <v>Basic
(improved, usable &amp; single-sex)</v>
      </c>
      <c r="AZ4" s="514" t="str">
        <f>HLOOKUP(Introduction!$G$4,nametranslations,92,FALSE)</f>
        <v>Handwashing facility</v>
      </c>
      <c r="BA4" s="595" t="str">
        <f>HLOOKUP(Introduction!$G$4,nametranslations,93,FALSE)</f>
        <v>Handwashing facility with water</v>
      </c>
      <c r="BB4" s="595" t="str">
        <f>HLOOKUP(Introduction!$G$4,nametranslations,81,FALSE)</f>
        <v>Basic  
(facility with water &amp; soap)</v>
      </c>
      <c r="BC4" s="514" t="str">
        <f>HLOOKUP(Introduction!$G$4,nametranslations,92,FALSE)</f>
        <v>Handwashing facility</v>
      </c>
      <c r="BD4" s="595" t="str">
        <f>HLOOKUP(Introduction!$G$4,nametranslations,93,FALSE)</f>
        <v>Handwashing facility with water</v>
      </c>
      <c r="BE4" s="595" t="str">
        <f>HLOOKUP(Introduction!$G$4,nametranslations,81,FALSE)</f>
        <v>Basic  
(facility with water &amp; soap)</v>
      </c>
      <c r="BF4" s="514" t="str">
        <f>HLOOKUP(Introduction!$G$4,nametranslations,92,FALSE)</f>
        <v>Handwashing facility</v>
      </c>
      <c r="BG4" s="595" t="str">
        <f>HLOOKUP(Introduction!$G$4,nametranslations,93,FALSE)</f>
        <v>Handwashing facility with water</v>
      </c>
      <c r="BH4" s="595" t="str">
        <f>HLOOKUP(Introduction!$G$4,nametranslations,81,FALSE)</f>
        <v>Basic  
(facility with water &amp; soap)</v>
      </c>
      <c r="BI4" s="514" t="str">
        <f>HLOOKUP(Introduction!$G$4,nametranslations,92,FALSE)</f>
        <v>Handwashing facility</v>
      </c>
      <c r="BJ4" s="595" t="str">
        <f>HLOOKUP(Introduction!$G$4,nametranslations,93,FALSE)</f>
        <v>Handwashing facility with water</v>
      </c>
      <c r="BK4" s="595" t="str">
        <f>HLOOKUP(Introduction!$G$4,nametranslations,81,FALSE)</f>
        <v>Basic  
(facility with water &amp; soap)</v>
      </c>
      <c r="BL4" s="514" t="str">
        <f>HLOOKUP(Introduction!$G$4,nametranslations,92,FALSE)</f>
        <v>Handwashing facility</v>
      </c>
      <c r="BM4" s="595" t="str">
        <f>HLOOKUP(Introduction!$G$4,nametranslations,93,FALSE)</f>
        <v>Handwashing facility with water</v>
      </c>
      <c r="BN4" s="595" t="str">
        <f>HLOOKUP(Introduction!$G$4,nametranslations,81,FALSE)</f>
        <v>Basic  
(facility with water &amp; soap)</v>
      </c>
      <c r="BO4" s="514" t="str">
        <f>HLOOKUP(Introduction!$G$4,nametranslations,92,FALSE)</f>
        <v>Handwashing facility</v>
      </c>
      <c r="BP4" s="595" t="str">
        <f>HLOOKUP(Introduction!$G$4,nametranslations,93,FALSE)</f>
        <v>Handwashing facility with water</v>
      </c>
      <c r="BQ4" s="595" t="str">
        <f>HLOOKUP(Introduction!$G$4,nametranslations,81,FALSE)</f>
        <v>Basic  
(facility with water &amp; soap)</v>
      </c>
      <c r="BS4" s="506" t="str">
        <f>HLOOKUP(Introduction!$G$4,nametranslations,74,FALSE)</f>
        <v>Facility</v>
      </c>
      <c r="BT4" s="591" t="str">
        <f>HLOOKUP(Introduction!$G$4,nametranslations,75,FALSE)</f>
        <v>Improved</v>
      </c>
      <c r="BU4" s="597" t="str">
        <f>HLOOKUP(Introduction!$G$4,nametranslations,76,FALSE)</f>
        <v>Basic (improved &amp; available)</v>
      </c>
      <c r="BV4" s="506" t="str">
        <f>HLOOKUP(Introduction!$G$4,nametranslations,74,FALSE)</f>
        <v>Facility</v>
      </c>
      <c r="BW4" s="591" t="str">
        <f>HLOOKUP(Introduction!$G$4,nametranslations,75,FALSE)</f>
        <v>Improved</v>
      </c>
      <c r="BX4" s="597" t="str">
        <f>HLOOKUP(Introduction!$G$4,nametranslations,76,FALSE)</f>
        <v>Basic (improved &amp; available)</v>
      </c>
      <c r="BY4" s="506" t="str">
        <f>HLOOKUP(Introduction!$G$4,nametranslations,74,FALSE)</f>
        <v>Facility</v>
      </c>
      <c r="BZ4" s="591" t="str">
        <f>HLOOKUP(Introduction!$G$4,nametranslations,75,FALSE)</f>
        <v>Improved</v>
      </c>
      <c r="CA4" s="597" t="str">
        <f>HLOOKUP(Introduction!$G$4,nametranslations,76,FALSE)</f>
        <v>Basic (improved &amp; available)</v>
      </c>
      <c r="CB4" s="506" t="str">
        <f>HLOOKUP(Introduction!$G$4,nametranslations,74,FALSE)</f>
        <v>Facility</v>
      </c>
      <c r="CC4" s="591" t="str">
        <f>HLOOKUP(Introduction!$G$4,nametranslations,75,FALSE)</f>
        <v>Improved</v>
      </c>
      <c r="CD4" s="597" t="str">
        <f>HLOOKUP(Introduction!$G$4,nametranslations,76,FALSE)</f>
        <v>Basic (improved &amp; available)</v>
      </c>
      <c r="CE4" s="506" t="str">
        <f>HLOOKUP(Introduction!$G$4,nametranslations,74,FALSE)</f>
        <v>Facility</v>
      </c>
      <c r="CF4" s="591" t="str">
        <f>HLOOKUP(Introduction!$G$4,nametranslations,75,FALSE)</f>
        <v>Improved</v>
      </c>
      <c r="CG4" s="597" t="str">
        <f>HLOOKUP(Introduction!$G$4,nametranslations,76,FALSE)</f>
        <v>Basic (improved &amp; available)</v>
      </c>
      <c r="CH4" s="506" t="str">
        <f>HLOOKUP(Introduction!$G$4,nametranslations,74,FALSE)</f>
        <v>Facility</v>
      </c>
      <c r="CI4" s="591" t="str">
        <f>HLOOKUP(Introduction!$G$4,nametranslations,75,FALSE)</f>
        <v>Improved</v>
      </c>
      <c r="CJ4" s="597" t="str">
        <f>HLOOKUP(Introduction!$G$4,nametranslations,76,FALSE)</f>
        <v>Basic (improved &amp; available)</v>
      </c>
      <c r="CK4" s="510" t="str">
        <f>HLOOKUP(Introduction!$G$4,nametranslations,74,FALSE)</f>
        <v>Facility</v>
      </c>
      <c r="CL4" s="511" t="str">
        <f>HLOOKUP(Introduction!$G$4,nametranslations,75,FALSE)</f>
        <v>Improved</v>
      </c>
      <c r="CM4" s="511" t="str">
        <f>HLOOKUP(Introduction!$G$4,nametranslations,90,FALSE)</f>
        <v>Improved &amp; usable</v>
      </c>
      <c r="CN4" s="511" t="str">
        <f>HLOOKUP(Introduction!$G$4,nametranslations,91,FALSE)</f>
        <v>Improved &amp; single-sex</v>
      </c>
      <c r="CO4" s="594" t="str">
        <f>HLOOKUP(Introduction!$G$4,nametranslations,79,FALSE)</f>
        <v>Basic
(improved, usable &amp; single-sex)</v>
      </c>
      <c r="CP4" s="510" t="str">
        <f>HLOOKUP(Introduction!$G$4,nametranslations,74,FALSE)</f>
        <v>Facility</v>
      </c>
      <c r="CQ4" s="511" t="str">
        <f>HLOOKUP(Introduction!$G$4,nametranslations,75,FALSE)</f>
        <v>Improved</v>
      </c>
      <c r="CR4" s="511" t="str">
        <f>HLOOKUP(Introduction!$G$4,nametranslations,90,FALSE)</f>
        <v>Improved &amp; usable</v>
      </c>
      <c r="CS4" s="511" t="str">
        <f>HLOOKUP(Introduction!$G$4,nametranslations,91,FALSE)</f>
        <v>Improved &amp; single-sex</v>
      </c>
      <c r="CT4" s="594" t="str">
        <f>HLOOKUP(Introduction!$G$4,nametranslations,79,FALSE)</f>
        <v>Basic
(improved, usable &amp; single-sex)</v>
      </c>
      <c r="CU4" s="510" t="str">
        <f>HLOOKUP(Introduction!$G$4,nametranslations,74,FALSE)</f>
        <v>Facility</v>
      </c>
      <c r="CV4" s="511" t="str">
        <f>HLOOKUP(Introduction!$G$4,nametranslations,75,FALSE)</f>
        <v>Improved</v>
      </c>
      <c r="CW4" s="511" t="str">
        <f>HLOOKUP(Introduction!$G$4,nametranslations,90,FALSE)</f>
        <v>Improved &amp; usable</v>
      </c>
      <c r="CX4" s="511" t="str">
        <f>HLOOKUP(Introduction!$G$4,nametranslations,91,FALSE)</f>
        <v>Improved &amp; single-sex</v>
      </c>
      <c r="CY4" s="594" t="str">
        <f>HLOOKUP(Introduction!$G$4,nametranslations,79,FALSE)</f>
        <v>Basic
(improved, usable &amp; single-sex)</v>
      </c>
      <c r="CZ4" s="510" t="str">
        <f>HLOOKUP(Introduction!$G$4,nametranslations,74,FALSE)</f>
        <v>Facility</v>
      </c>
      <c r="DA4" s="511" t="str">
        <f>HLOOKUP(Introduction!$G$4,nametranslations,75,FALSE)</f>
        <v>Improved</v>
      </c>
      <c r="DB4" s="511" t="str">
        <f>HLOOKUP(Introduction!$G$4,nametranslations,90,FALSE)</f>
        <v>Improved &amp; usable</v>
      </c>
      <c r="DC4" s="511" t="str">
        <f>HLOOKUP(Introduction!$G$4,nametranslations,91,FALSE)</f>
        <v>Improved &amp; single-sex</v>
      </c>
      <c r="DD4" s="594" t="str">
        <f>HLOOKUP(Introduction!$G$4,nametranslations,79,FALSE)</f>
        <v>Basic
(improved, usable &amp; single-sex)</v>
      </c>
      <c r="DE4" s="510" t="str">
        <f>HLOOKUP(Introduction!$G$4,nametranslations,74,FALSE)</f>
        <v>Facility</v>
      </c>
      <c r="DF4" s="511" t="str">
        <f>HLOOKUP(Introduction!$G$4,nametranslations,75,FALSE)</f>
        <v>Improved</v>
      </c>
      <c r="DG4" s="511" t="str">
        <f>HLOOKUP(Introduction!$G$4,nametranslations,90,FALSE)</f>
        <v>Improved &amp; usable</v>
      </c>
      <c r="DH4" s="511" t="str">
        <f>HLOOKUP(Introduction!$G$4,nametranslations,91,FALSE)</f>
        <v>Improved &amp; single-sex</v>
      </c>
      <c r="DI4" s="594" t="str">
        <f>HLOOKUP(Introduction!$G$4,nametranslations,79,FALSE)</f>
        <v>Basic
(improved, usable &amp; single-sex)</v>
      </c>
      <c r="DJ4" s="510" t="str">
        <f>HLOOKUP(Introduction!$G$4,nametranslations,74,FALSE)</f>
        <v>Facility</v>
      </c>
      <c r="DK4" s="511" t="str">
        <f>HLOOKUP(Introduction!$G$4,nametranslations,75,FALSE)</f>
        <v>Improved</v>
      </c>
      <c r="DL4" s="511" t="str">
        <f>HLOOKUP(Introduction!$G$4,nametranslations,90,FALSE)</f>
        <v>Improved &amp; usable</v>
      </c>
      <c r="DM4" s="511" t="str">
        <f>HLOOKUP(Introduction!$G$4,nametranslations,91,FALSE)</f>
        <v>Improved &amp; single-sex</v>
      </c>
      <c r="DN4" s="594" t="str">
        <f>HLOOKUP(Introduction!$G$4,nametranslations,79,FALSE)</f>
        <v>Basic
(improved, usable &amp; single-sex)</v>
      </c>
      <c r="DO4" s="514" t="str">
        <f>HLOOKUP(Introduction!$G$4,nametranslations,92,FALSE)</f>
        <v>Handwashing facility</v>
      </c>
      <c r="DP4" s="595" t="str">
        <f>HLOOKUP(Introduction!$G$4,nametranslations,93,FALSE)</f>
        <v>Handwashing facility with water</v>
      </c>
      <c r="DQ4" s="595" t="str">
        <f>HLOOKUP(Introduction!$G$4,nametranslations,81,FALSE)</f>
        <v>Basic  
(facility with water &amp; soap)</v>
      </c>
      <c r="DR4" s="514" t="str">
        <f>HLOOKUP(Introduction!$G$4,nametranslations,92,FALSE)</f>
        <v>Handwashing facility</v>
      </c>
      <c r="DS4" s="595" t="str">
        <f>HLOOKUP(Introduction!$G$4,nametranslations,93,FALSE)</f>
        <v>Handwashing facility with water</v>
      </c>
      <c r="DT4" s="595" t="str">
        <f>HLOOKUP(Introduction!$G$4,nametranslations,81,FALSE)</f>
        <v>Basic  
(facility with water &amp; soap)</v>
      </c>
      <c r="DU4" s="514" t="str">
        <f>HLOOKUP(Introduction!$G$4,nametranslations,92,FALSE)</f>
        <v>Handwashing facility</v>
      </c>
      <c r="DV4" s="595" t="str">
        <f>HLOOKUP(Introduction!$G$4,nametranslations,93,FALSE)</f>
        <v>Handwashing facility with water</v>
      </c>
      <c r="DW4" s="595" t="str">
        <f>HLOOKUP(Introduction!$G$4,nametranslations,81,FALSE)</f>
        <v>Basic  
(facility with water &amp; soap)</v>
      </c>
      <c r="DX4" s="514" t="str">
        <f>HLOOKUP(Introduction!$G$4,nametranslations,92,FALSE)</f>
        <v>Handwashing facility</v>
      </c>
      <c r="DY4" s="595" t="str">
        <f>HLOOKUP(Introduction!$G$4,nametranslations,93,FALSE)</f>
        <v>Handwashing facility with water</v>
      </c>
      <c r="DZ4" s="595" t="str">
        <f>HLOOKUP(Introduction!$G$4,nametranslations,81,FALSE)</f>
        <v>Basic  
(facility with water &amp; soap)</v>
      </c>
      <c r="EA4" s="514" t="str">
        <f>HLOOKUP(Introduction!$G$4,nametranslations,92,FALSE)</f>
        <v>Handwashing facility</v>
      </c>
      <c r="EB4" s="595" t="str">
        <f>HLOOKUP(Introduction!$G$4,nametranslations,93,FALSE)</f>
        <v>Handwashing facility with water</v>
      </c>
      <c r="EC4" s="595" t="str">
        <f>HLOOKUP(Introduction!$G$4,nametranslations,81,FALSE)</f>
        <v>Basic  
(facility with water &amp; soap)</v>
      </c>
      <c r="ED4" s="514" t="str">
        <f>HLOOKUP(Introduction!$G$4,nametranslations,92,FALSE)</f>
        <v>Handwashing facility</v>
      </c>
      <c r="EE4" s="595" t="str">
        <f>HLOOKUP(Introduction!$G$4,nametranslations,93,FALSE)</f>
        <v>Handwashing facility with water</v>
      </c>
      <c r="EF4" s="595" t="str">
        <f>HLOOKUP(Introduction!$G$4,nametranslations,81,FALSE)</f>
        <v>Basic  
(facility with water &amp; soap)</v>
      </c>
    </row>
    <row r="5" spans="1:136" ht="43.2" hidden="1" x14ac:dyDescent="0.25">
      <c r="A5" s="505" t="s">
        <v>38</v>
      </c>
      <c r="B5" s="505" t="s">
        <v>39</v>
      </c>
      <c r="C5" s="505" t="s">
        <v>40</v>
      </c>
      <c r="D5" s="506" t="s">
        <v>121</v>
      </c>
      <c r="E5" s="507" t="s">
        <v>41</v>
      </c>
      <c r="F5" s="508" t="s">
        <v>189</v>
      </c>
      <c r="G5" s="506" t="s">
        <v>122</v>
      </c>
      <c r="H5" s="507" t="s">
        <v>42</v>
      </c>
      <c r="I5" s="508" t="s">
        <v>190</v>
      </c>
      <c r="J5" s="506" t="s">
        <v>123</v>
      </c>
      <c r="K5" s="507" t="s">
        <v>43</v>
      </c>
      <c r="L5" s="508" t="s">
        <v>191</v>
      </c>
      <c r="M5" s="506" t="s">
        <v>124</v>
      </c>
      <c r="N5" s="507" t="s">
        <v>79</v>
      </c>
      <c r="O5" s="508" t="s">
        <v>192</v>
      </c>
      <c r="P5" s="506" t="s">
        <v>125</v>
      </c>
      <c r="Q5" s="507" t="s">
        <v>80</v>
      </c>
      <c r="R5" s="508" t="s">
        <v>193</v>
      </c>
      <c r="S5" s="506" t="s">
        <v>126</v>
      </c>
      <c r="T5" s="507" t="s">
        <v>81</v>
      </c>
      <c r="U5" s="509" t="s">
        <v>194</v>
      </c>
      <c r="V5" s="510" t="s">
        <v>115</v>
      </c>
      <c r="W5" s="511" t="s">
        <v>44</v>
      </c>
      <c r="X5" s="517" t="s">
        <v>58</v>
      </c>
      <c r="Y5" s="517" t="s">
        <v>59</v>
      </c>
      <c r="Z5" s="512" t="s">
        <v>195</v>
      </c>
      <c r="AA5" s="510" t="s">
        <v>116</v>
      </c>
      <c r="AB5" s="511" t="s">
        <v>45</v>
      </c>
      <c r="AC5" s="517" t="s">
        <v>60</v>
      </c>
      <c r="AD5" s="517" t="s">
        <v>61</v>
      </c>
      <c r="AE5" s="512" t="s">
        <v>196</v>
      </c>
      <c r="AF5" s="510" t="s">
        <v>117</v>
      </c>
      <c r="AG5" s="511" t="s">
        <v>46</v>
      </c>
      <c r="AH5" s="517" t="s">
        <v>62</v>
      </c>
      <c r="AI5" s="517" t="s">
        <v>63</v>
      </c>
      <c r="AJ5" s="512" t="s">
        <v>197</v>
      </c>
      <c r="AK5" s="510" t="s">
        <v>118</v>
      </c>
      <c r="AL5" s="511" t="s">
        <v>64</v>
      </c>
      <c r="AM5" s="517" t="s">
        <v>65</v>
      </c>
      <c r="AN5" s="517" t="s">
        <v>66</v>
      </c>
      <c r="AO5" s="512" t="s">
        <v>198</v>
      </c>
      <c r="AP5" s="510" t="s">
        <v>119</v>
      </c>
      <c r="AQ5" s="511" t="s">
        <v>67</v>
      </c>
      <c r="AR5" s="517" t="s">
        <v>68</v>
      </c>
      <c r="AS5" s="517" t="s">
        <v>69</v>
      </c>
      <c r="AT5" s="512" t="s">
        <v>199</v>
      </c>
      <c r="AU5" s="510" t="s">
        <v>120</v>
      </c>
      <c r="AV5" s="511" t="s">
        <v>70</v>
      </c>
      <c r="AW5" s="517" t="s">
        <v>71</v>
      </c>
      <c r="AX5" s="517" t="s">
        <v>72</v>
      </c>
      <c r="AY5" s="513" t="s">
        <v>200</v>
      </c>
      <c r="AZ5" s="514" t="s">
        <v>73</v>
      </c>
      <c r="BA5" s="595" t="s">
        <v>100</v>
      </c>
      <c r="BB5" s="516" t="s">
        <v>201</v>
      </c>
      <c r="BC5" s="514" t="s">
        <v>78</v>
      </c>
      <c r="BD5" s="515" t="s">
        <v>101</v>
      </c>
      <c r="BE5" s="516" t="s">
        <v>202</v>
      </c>
      <c r="BF5" s="514" t="s">
        <v>77</v>
      </c>
      <c r="BG5" s="515" t="s">
        <v>102</v>
      </c>
      <c r="BH5" s="516" t="s">
        <v>203</v>
      </c>
      <c r="BI5" s="514" t="s">
        <v>76</v>
      </c>
      <c r="BJ5" s="515" t="s">
        <v>103</v>
      </c>
      <c r="BK5" s="516" t="s">
        <v>204</v>
      </c>
      <c r="BL5" s="514" t="s">
        <v>75</v>
      </c>
      <c r="BM5" s="515" t="s">
        <v>104</v>
      </c>
      <c r="BN5" s="516" t="s">
        <v>205</v>
      </c>
      <c r="BO5" s="514" t="s">
        <v>74</v>
      </c>
      <c r="BP5" s="515" t="s">
        <v>105</v>
      </c>
      <c r="BQ5" s="516" t="s">
        <v>206</v>
      </c>
    </row>
    <row r="6" spans="1:136" x14ac:dyDescent="0.25">
      <c r="A6" s="492" t="str">
        <f>IF('Water Data'!$B$2="","",'Water Data'!$B$2)</f>
        <v>PNG_2016_EMIS</v>
      </c>
      <c r="B6" s="492" t="str">
        <f>IF('Water Data'!C2="Census",Key!I111,IF('Water Data'!C2="Survey with microdata",Key!I113,IF('Water Data'!C2="Survey",Key!I110,IF('Water Data'!C2="Admin",Key!I114,IF('Water Data'!C2="EMIS",Key!I109,IF('Water Data'!C2="Other",Key!I112))))))</f>
        <v>EMIS</v>
      </c>
      <c r="C6" s="519">
        <f>+IF(ISNUMBER(VALUE(MID(A6,5,4))), VALUE(MID(A6, 5,4)),"")</f>
        <v>2016</v>
      </c>
      <c r="D6" s="520" t="str">
        <f>+IF(AND(ISTEXT('Water Data'!B2),BS6="Yes"),100-'Water Data'!D4,IF(AND(ISTEXT('Water Data'!B2),BS6="No",ISNUMBER('Water Data'!D4)),CONCATENATE("[",ROUND(100-'Water Data'!D4,0),"]"),NA()))</f>
        <v>[99]</v>
      </c>
      <c r="E6" s="520" t="str">
        <f>+IF(AND(ISTEXT('Water Data'!B2),BT6="Yes"),'Water Data'!D6,IF(AND(ISTEXT('Water Data'!B2),BT6="No",ISNUMBER('Water Data'!D6)),CONCATENATE("[",ROUND('Water Data'!D6,0),"]"),NA()))</f>
        <v>[87]</v>
      </c>
      <c r="F6" s="520" t="str">
        <f>+IF(AND(ISTEXT('Water Data'!B2),BU6="Yes"),'Water Data'!D9,IF(AND(ISTEXT('Water Data'!B2),BU6="No",ISNUMBER('Water Data'!D9)),CONCATENATE("[",ROUND('Water Data'!D9,0),"]"),NA()))</f>
        <v>[59]</v>
      </c>
      <c r="G6" s="520" t="str">
        <f>+IF(AND(ISTEXT('Water Data'!B2),BV6="Yes"),100-'Water Data'!E4,IF(AND(ISTEXT('Water Data'!B2),BV6="No",ISNUMBER('Water Data'!E4)),CONCATENATE("[",ROUND(100-'Water Data'!E4,0),"]"),NA()))</f>
        <v>[100]</v>
      </c>
      <c r="H6" s="520" t="str">
        <f>+IF(AND(ISTEXT('Water Data'!B2),BW6="Yes"),'Water Data'!E6,IF(AND(ISTEXT('Water Data'!B2),BW6="No",ISNUMBER('Water Data'!E6)),CONCATENATE("[",ROUND('Water Data'!E6,0),"]"),NA()))</f>
        <v>[86]</v>
      </c>
      <c r="I6" s="520" t="str">
        <f>+IF(AND(ISTEXT('Water Data'!B2),BX6="Yes"),'Water Data'!E9,IF(AND(ISTEXT('Water Data'!B2),BX6="No",ISNUMBER('Water Data'!E9)),CONCATENATE("[",ROUND('Water Data'!E9,0),"]"),NA()))</f>
        <v>[62]</v>
      </c>
      <c r="J6" s="520" t="str">
        <f>+IF(AND(ISTEXT('Water Data'!B2),BY6="Yes"),100-'Water Data'!F4,IF(AND(ISTEXT('Water Data'!B2),BY6="No",ISNUMBER('Water Data'!F4)),CONCATENATE("[",ROUND(100-'Water Data'!F4,0),"]"),NA()))</f>
        <v>[99]</v>
      </c>
      <c r="K6" s="520" t="str">
        <f>+IF(AND(ISTEXT('Water Data'!B2),BZ6="Yes"),'Water Data'!F6,IF(AND(ISTEXT('Water Data'!B2),BZ6="No",ISNUMBER('Water Data'!F6)),CONCATENATE("[",ROUND('Water Data'!F6,0),"]"),NA()))</f>
        <v>[87]</v>
      </c>
      <c r="L6" s="520" t="str">
        <f>+IF(AND(ISTEXT('Water Data'!B2),CA6="Yes"),'Water Data'!F9,IF(AND(ISTEXT('Water Data'!B2),CA6="No",ISNUMBER('Water Data'!F9)),CONCATENATE("[",ROUND('Water Data'!F9,0),"]"),NA()))</f>
        <v>[58]</v>
      </c>
      <c r="M6" s="520" t="str">
        <f>+IF(AND(ISTEXT('Water Data'!B2),CB6="Yes"),100-'Water Data'!G4,IF(AND(ISTEXT('Water Data'!B2),CB6="No",ISNUMBER('Water Data'!G4)),CONCATENATE("[",ROUND(100-'Water Data'!G4,0),"]"),NA()))</f>
        <v>[100]</v>
      </c>
      <c r="N6" s="520" t="str">
        <f>+IF(AND(ISTEXT('Water Data'!B2),CC6="Yes"),'Water Data'!G6,IF(AND(ISTEXT('Water Data'!B2),CC6="No",ISNUMBER('Water Data'!G6)),CONCATENATE("[",ROUND('Water Data'!G6,0),"]"),NA()))</f>
        <v>[88]</v>
      </c>
      <c r="O6" s="520" t="str">
        <f>+IF(AND(ISTEXT('Water Data'!B2),CD6="Yes"),'Water Data'!G9,IF(AND(ISTEXT('Water Data'!B2),CD6="No",ISNUMBER('Water Data'!G9)),CONCATENATE("[",ROUND('Water Data'!G9,0),"]"),NA()))</f>
        <v>[59]</v>
      </c>
      <c r="P6" s="520" t="str">
        <f>+IF(AND(ISTEXT('Water Data'!B2),CE6="Yes"),100-'Water Data'!H4,IF(AND(ISTEXT('Water Data'!B2),CE6="No",ISNUMBER('Water Data'!H4)),CONCATENATE("[",ROUND(100-'Water Data'!H4,0),"]"),NA()))</f>
        <v>[99]</v>
      </c>
      <c r="Q6" s="520" t="str">
        <f>+IF(AND(ISTEXT('Water Data'!B2),CF6="Yes"),'Water Data'!H6,IF(AND(ISTEXT('Water Data'!B2),CF6="No",ISNUMBER('Water Data'!H6)),CONCATENATE("[",ROUND('Water Data'!H6,0),"]"),NA()))</f>
        <v>[87]</v>
      </c>
      <c r="R6" s="520" t="str">
        <f>+IF(AND(ISTEXT('Water Data'!B2),CG6="Yes"),'Water Data'!H9,IF(AND(ISTEXT('Water Data'!B2),CG6="No",ISNUMBER('Water Data'!H9)),CONCATENATE("[",ROUND('Water Data'!H9,0),"]"),NA()))</f>
        <v>[59]</v>
      </c>
      <c r="S6" s="520" t="str">
        <f>+IF(AND(ISTEXT('Water Data'!B2),CH6="Yes"),100-'Water Data'!I4,IF(AND(ISTEXT('Water Data'!B2),CH6="No",ISNUMBER('Water Data'!I4)),CONCATENATE("[",ROUND(100-'Water Data'!I4,0),"]"),NA()))</f>
        <v>[100]</v>
      </c>
      <c r="T6" s="520" t="str">
        <f>+IF(AND(ISTEXT('Water Data'!B2),CI6="Yes"),'Water Data'!I6,IF(AND(ISTEXT('Water Data'!B2),CI6="No",ISNUMBER('Water Data'!I6)),CONCATENATE("[",ROUND('Water Data'!I6,0),"]"),NA()))</f>
        <v>[88]</v>
      </c>
      <c r="U6" s="520" t="str">
        <f>+IF(AND(ISTEXT('Water Data'!B2),CJ6="Yes"),'Water Data'!I9,IF(AND(ISTEXT('Water Data'!B2),CJ6="No",ISNUMBER('Water Data'!I9)),CONCATENATE("[",ROUND('Water Data'!I9,0),"]"),NA()))</f>
        <v>[54]</v>
      </c>
      <c r="V6" s="521" t="str">
        <f>+IF(AND(ISTEXT('Sanitation Data'!B2),CK6="Yes"),100-'Sanitation Data'!D4,IF(AND(ISTEXT('Sanitation Data'!B2),CK6="No",ISNUMBER('Sanitation Data'!D4)),CONCATENATE("[",ROUND(100-'Sanitation Data'!D4,0),"]"),NA()))</f>
        <v>[96]</v>
      </c>
      <c r="W6" s="521" t="str">
        <f>+IF(AND(ISTEXT('Sanitation Data'!B2),CL6="Yes"),'Sanitation Data'!D6,IF(AND(ISTEXT('Sanitation Data'!B2),CL6="No",ISNUMBER('Sanitation Data'!D6)),CONCATENATE("[",ROUND('Sanitation Data'!D6,0),"]"),NA()))</f>
        <v>[46]</v>
      </c>
      <c r="X6" s="521" t="str">
        <f>+IF(AND(ISTEXT('Sanitation Data'!B2),CM6="Yes"),'Sanitation Data'!D10,IF(AND(ISTEXT('Sanitation Data'!B2),CM6="No",ISNUMBER('Sanitation Data'!D10)),CONCATENATE("[",ROUND('Sanitation Data'!D10,0),"]"),NA()))</f>
        <v>[30]</v>
      </c>
      <c r="Y6" s="521" t="e">
        <f>+IF(AND(ISTEXT('Sanitation Data'!B2),CN6="Yes"),'Sanitation Data'!D11,IF(AND(ISTEXT('Sanitation Data'!B2),CN6="No",ISNUMBER('Sanitation Data'!D11)),CONCATENATE("[",ROUND('Sanitation Data'!D11,0),"]"),NA()))</f>
        <v>#N/A</v>
      </c>
      <c r="Z6" s="521" t="str">
        <f>+IF(AND(ISTEXT('Sanitation Data'!B2),CO6="Yes"),'Sanitation Data'!D12,IF(AND(ISTEXT('Sanitation Data'!B2),CO6="No",ISNUMBER('Sanitation Data'!D12)),CONCATENATE("[",ROUND('Sanitation Data'!D12,0),"]"),NA()))</f>
        <v>[29]</v>
      </c>
      <c r="AA6" s="521" t="str">
        <f>+IF(AND(ISTEXT('Sanitation Data'!B2),CP6="Yes"),100-'Sanitation Data'!E4,IF(AND(ISTEXT('Sanitation Data'!B2),CP6="No",ISNUMBER('Sanitation Data'!E4)),CONCATENATE("[",ROUND(100-'Sanitation Data'!E4,0),"]"),NA()))</f>
        <v>[97]</v>
      </c>
      <c r="AB6" s="521" t="str">
        <f>+IF(AND(ISTEXT('Sanitation Data'!B2),CQ6="Yes"),'Sanitation Data'!E6,IF(AND(ISTEXT('Sanitation Data'!B2),CQ6="No",ISNUMBER('Sanitation Data'!E6)),CONCATENATE("[",ROUND('Sanitation Data'!E6,0),"]"),NA()))</f>
        <v>[52]</v>
      </c>
      <c r="AC6" s="521" t="str">
        <f>+IF(AND(ISTEXT('Sanitation Data'!B2),CR6="Yes"),'Sanitation Data'!E10,IF(AND(ISTEXT('Sanitation Data'!B2),CR6="No",ISNUMBER('Sanitation Data'!E10)),CONCATENATE("[",ROUND('Sanitation Data'!E10,0),"]"),NA()))</f>
        <v>[29]</v>
      </c>
      <c r="AD6" s="521" t="e">
        <f>+IF(AND(ISTEXT('Sanitation Data'!B2),CS6="Yes"),'Sanitation Data'!E11,IF(AND(ISTEXT('Sanitation Data'!B2),CS6="No",ISNUMBER('Sanitation Data'!E11)),CONCATENATE("[",ROUND('Sanitation Data'!E11,0),"]"),NA()))</f>
        <v>#N/A</v>
      </c>
      <c r="AE6" s="521" t="str">
        <f>+IF(AND(ISTEXT('Sanitation Data'!B2),CT6="Yes"),'Sanitation Data'!E12,IF(AND(ISTEXT('Sanitation Data'!B2),CT6="No",ISNUMBER('Sanitation Data'!E12)),CONCATENATE("[",ROUND('Sanitation Data'!E12,0),"]"),NA()))</f>
        <v>[32]</v>
      </c>
      <c r="AF6" s="521" t="str">
        <f>+IF(AND(ISTEXT('Sanitation Data'!B2),CU6="Yes"),100-'Sanitation Data'!F4,IF(AND(ISTEXT('Sanitation Data'!B2),CU6="No",ISNUMBER('Sanitation Data'!F4)),CONCATENATE("[",ROUND(100-'Sanitation Data'!F4,0),"]"),NA()))</f>
        <v>[96]</v>
      </c>
      <c r="AG6" s="521" t="str">
        <f>+IF(AND(ISTEXT('Sanitation Data'!B2),CV6="Yes"),'Sanitation Data'!F6,IF(AND(ISTEXT('Sanitation Data'!B2),CV6="No",ISNUMBER('Sanitation Data'!F6)),CONCATENATE("[",ROUND('Sanitation Data'!F6,0),"]"),NA()))</f>
        <v>[45]</v>
      </c>
      <c r="AH6" s="521" t="str">
        <f>+IF(AND(ISTEXT('Sanitation Data'!B2),CW6="Yes"),'Sanitation Data'!F10,IF(AND(ISTEXT('Sanitation Data'!B2),CW6="No",ISNUMBER('Sanitation Data'!F10)),CONCATENATE("[",ROUND('Sanitation Data'!F10,0),"]"),NA()))</f>
        <v>[30]</v>
      </c>
      <c r="AI6" s="521" t="e">
        <f>+IF(AND(ISTEXT('Sanitation Data'!B2),CX6="Yes"),'Sanitation Data'!F11,IF(AND(ISTEXT('Sanitation Data'!B2),CX6="No",ISNUMBER('Sanitation Data'!F11)),CONCATENATE("[",ROUND('Sanitation Data'!F11,0),"]"),NA()))</f>
        <v>#N/A</v>
      </c>
      <c r="AJ6" s="521" t="str">
        <f>+IF(AND(ISTEXT('Sanitation Data'!B2),CY6="Yes"),'Sanitation Data'!F12,IF(AND(ISTEXT('Sanitation Data'!B2),CY6="No",ISNUMBER('Sanitation Data'!F12)),CONCATENATE("[",ROUND('Sanitation Data'!F12,0),"]"),NA()))</f>
        <v>[28]</v>
      </c>
      <c r="AK6" s="521" t="str">
        <f>+IF(AND(ISTEXT('Sanitation Data'!B2),CZ6="Yes"),100-'Sanitation Data'!G4,IF(AND(ISTEXT('Sanitation Data'!B2),CZ6="No",ISNUMBER('Sanitation Data'!G4)),CONCATENATE("[",ROUND(100-'Sanitation Data'!G4,0),"]"),NA()))</f>
        <v>[97]</v>
      </c>
      <c r="AL6" s="521" t="str">
        <f>+IF(AND(ISTEXT('Sanitation Data'!B2),DA6="Yes"),'Sanitation Data'!G6,IF(AND(ISTEXT('Sanitation Data'!B2),DA6="No",ISNUMBER('Sanitation Data'!G6)),CONCATENATE("[",ROUND('Sanitation Data'!G6,0),"]"),NA()))</f>
        <v>[46]</v>
      </c>
      <c r="AM6" s="521" t="str">
        <f>+IF(AND(ISTEXT('Sanitation Data'!B2),DB6="Yes"),'Sanitation Data'!G10,IF(AND(ISTEXT('Sanitation Data'!B2),DB6="No",ISNUMBER('Sanitation Data'!G10)),CONCATENATE("[",ROUND('Sanitation Data'!G10,0),"]"),NA()))</f>
        <v>[29]</v>
      </c>
      <c r="AN6" s="521" t="e">
        <f>+IF(AND(ISTEXT('Sanitation Data'!B2),DC6="Yes"),'Sanitation Data'!G11,IF(AND(ISTEXT('Sanitation Data'!B2),DC6="No",ISNUMBER('Sanitation Data'!G11)),CONCATENATE("[",ROUND('Sanitation Data'!G11,0),"]"),NA()))</f>
        <v>#N/A</v>
      </c>
      <c r="AO6" s="521" t="str">
        <f>+IF(AND(ISTEXT('Sanitation Data'!B2),DD6="Yes"),'Sanitation Data'!G12,IF(AND(ISTEXT('Sanitation Data'!B2),DD6="No",ISNUMBER('Sanitation Data'!G12)),CONCATENATE("[",ROUND('Sanitation Data'!G12,0),"]"),NA()))</f>
        <v>[29]</v>
      </c>
      <c r="AP6" s="521" t="str">
        <f>+IF(AND(ISTEXT('Sanitation Data'!B2),DE6="Yes"),100-'Sanitation Data'!H4,IF(AND(ISTEXT('Sanitation Data'!B2),DE6="No",ISNUMBER('Sanitation Data'!H4)),CONCATENATE("[",ROUND(100-'Sanitation Data'!H4,0),"]"),NA()))</f>
        <v>[96]</v>
      </c>
      <c r="AQ6" s="521" t="e">
        <f>+IF(AND(ISTEXT('Sanitation Data'!B2),DF6="Yes"),'Sanitation Data'!H6,IF(AND(ISTEXT('Sanitation Data'!B2),DF6="No",ISTEXT('Sanitation Data'!H6)),CONCATENATE("[",ROUND('Sanitation Data'!H6,0),"]"),NA()))</f>
        <v>#N/A</v>
      </c>
      <c r="AR6" s="521" t="str">
        <f>+IF(AND(ISTEXT('Sanitation Data'!B2),DG6="Yes"),'Sanitation Data'!H10,IF(AND(ISTEXT('Sanitation Data'!B2),DG6="No",ISNUMBER('Sanitation Data'!H10)),CONCATENATE("[",ROUND('Sanitation Data'!H10,0),"]"),NA()))</f>
        <v>[30]</v>
      </c>
      <c r="AS6" s="521" t="e">
        <f>+IF(AND(ISTEXT('Sanitation Data'!B2),DH6="Yes"),'Sanitation Data'!H11,IF(AND(ISTEXT('Sanitation Data'!B2),DH6="No",ISNUMBER('Sanitation Data'!H11)),CONCATENATE("[",ROUND('Sanitation Data'!H11,0),"]"),NA()))</f>
        <v>#N/A</v>
      </c>
      <c r="AT6" s="521" t="str">
        <f>+IF(AND(ISTEXT('Sanitation Data'!B2),DI6="Yes"),'Sanitation Data'!H12,IF(AND(ISTEXT('Sanitation Data'!B2),DI6="No",ISNUMBER('Sanitation Data'!H12)),CONCATENATE("[",ROUND('Sanitation Data'!H12,0),"]"),NA()))</f>
        <v>[29]</v>
      </c>
      <c r="AU6" s="521" t="str">
        <f>+IF(AND(ISTEXT('Sanitation Data'!B2),DJ6="Yes"),100-'Sanitation Data'!I4,IF(AND(ISTEXT('Sanitation Data'!B2),DJ6="No",ISNUMBER('Sanitation Data'!I4)),CONCATENATE("[",ROUND(100-'Sanitation Data'!I4,0),"]"),NA()))</f>
        <v>[93]</v>
      </c>
      <c r="AV6" s="521" t="str">
        <f>+IF(AND(ISTEXT('Sanitation Data'!B2),DK6="Yes"),'Sanitation Data'!I6,IF(AND(ISTEXT('Sanitation Data'!B2),DK6="No",ISNUMBER('Sanitation Data'!I6)),CONCATENATE("[",ROUND('Sanitation Data'!I6,0),"]"),NA()))</f>
        <v>[47]</v>
      </c>
      <c r="AW6" s="521" t="str">
        <f>+IF(AND(ISTEXT('Sanitation Data'!B2),DL6="Yes"),'Sanitation Data'!I10,IF(AND(ISTEXT('Sanitation Data'!B2),DL6="No",ISNUMBER('Sanitation Data'!I10)),CONCATENATE("[",ROUND('Sanitation Data'!I10,0),"]"),NA()))</f>
        <v>[30]</v>
      </c>
      <c r="AX6" s="521" t="e">
        <f>+IF(AND(ISTEXT('Sanitation Data'!B2),DM6="Yes"),'Sanitation Data'!I11,IF(AND(ISTEXT('Sanitation Data'!B2),DM6="No",ISNUMBER('Sanitation Data'!I11)),CONCATENATE("[",ROUND('Sanitation Data'!I11,0),"]"),NA()))</f>
        <v>#N/A</v>
      </c>
      <c r="AY6" s="521" t="str">
        <f>+IF(AND(ISTEXT('Sanitation Data'!B2),DN6="Yes"),'Sanitation Data'!I12,IF(AND(ISTEXT('Sanitation Data'!B2),DN6="No",ISNUMBER('Sanitation Data'!I12)),CONCATENATE("[",ROUND('Sanitation Data'!I12,0),"]"),NA()))</f>
        <v>[24]</v>
      </c>
      <c r="AZ6" s="522">
        <f>+IF(AND(ISTEXT('Hygiene Data'!B2),DO6="Yes"),'Hygiene Data'!D5,IF(AND(ISTEXT('Hygiene Data'!B2),DO6="No",ISNUMBER('Hygiene Data'!D5)),CONCATENATE("[",ROUND('Hygiene Data'!D5,0),"]"),NA()))</f>
        <v>57.400000000000006</v>
      </c>
      <c r="BA6" s="598">
        <f>+IF(AND(ISTEXT('Hygiene Data'!B2),DP6="Yes"),'Hygiene Data'!D7,IF(AND(ISTEXT('Hygiene Data'!B2),DP6="No",ISNUMBER('Hygiene Data'!D7)),CONCATENATE("[",ROUND('Hygiene Data'!D7,0),"]"),NA()))</f>
        <v>49.91</v>
      </c>
      <c r="BB6" s="522">
        <f>+IF(AND(ISTEXT('Hygiene Data'!B2),DQ6="Yes"),'Hygiene Data'!D9,IF(AND(ISTEXT('Hygiene Data'!B2),DQ6="No",ISNUMBER('Hygiene Data'!D9)),CONCATENATE("[",ROUND('Hygiene Data'!D9,0),"]"),NA()))</f>
        <v>7.49</v>
      </c>
      <c r="BC6" s="522">
        <f>+IF(AND(ISTEXT('Hygiene Data'!B2),DR6="Yes"),'Hygiene Data'!E5,IF(AND(ISTEXT('Hygiene Data'!B2),DR6="No",ISNUMBER('Hygiene Data'!E5)),CONCATENATE("[",ROUND('Hygiene Data'!E5,0),"]"),NA()))</f>
        <v>55.69</v>
      </c>
      <c r="BD6" s="522">
        <f>+IF(AND(ISTEXT('Hygiene Data'!B2),DS6="Yes"),'Hygiene Data'!E7,IF(AND(ISTEXT('Hygiene Data'!B2),DS6="No",ISNUMBER('Hygiene Data'!E7)),CONCATENATE("[",ROUND('Hygiene Data'!E7,0),"]"),NA()))</f>
        <v>49.86</v>
      </c>
      <c r="BE6" s="522">
        <f>+IF(AND(ISTEXT('Hygiene Data'!B2),DT6="Yes"),'Hygiene Data'!E9,IF(AND(ISTEXT('Hygiene Data'!B2),DT6="No",ISNUMBER('Hygiene Data'!E9)),CONCATENATE("[",ROUND('Hygiene Data'!E9,0),"]"),NA()))</f>
        <v>5.83</v>
      </c>
      <c r="BF6" s="522">
        <f>+IF(AND(ISTEXT('Hygiene Data'!B2),DU6="Yes"),'Hygiene Data'!F5,IF(AND(ISTEXT('Hygiene Data'!B2),DU6="No",ISNUMBER('Hygiene Data'!F5)),CONCATENATE("[",ROUND('Hygiene Data'!F5,0),"]"),NA()))</f>
        <v>57.64</v>
      </c>
      <c r="BG6" s="522">
        <f>+IF(AND(ISTEXT('Hygiene Data'!B2),DV6="Yes"),'Hygiene Data'!F7,IF(AND(ISTEXT('Hygiene Data'!B2),DV6="No",ISNUMBER('Hygiene Data'!F7)),CONCATENATE("[",ROUND('Hygiene Data'!F7,0),"]"),NA()))</f>
        <v>49.92</v>
      </c>
      <c r="BH6" s="522">
        <f>+IF(AND(ISTEXT('Hygiene Data'!B2),DW6="Yes"),'Hygiene Data'!F9,IF(AND(ISTEXT('Hygiene Data'!B2),DW6="No",ISNUMBER('Hygiene Data'!F9)),CONCATENATE("[",ROUND('Hygiene Data'!F9,0),"]"),NA()))</f>
        <v>7.72</v>
      </c>
      <c r="BI6" s="522">
        <f>+IF(AND(ISTEXT('Hygiene Data'!B2),DX6="Yes"),'Hygiene Data'!G5,IF(AND(ISTEXT('Hygiene Data'!B2),DX6="No",ISNUMBER('Hygiene Data'!G5)),CONCATENATE("[",ROUND('Hygiene Data'!G5,0),"]"),NA()))</f>
        <v>56.96</v>
      </c>
      <c r="BJ6" s="522">
        <f>+IF(AND(ISTEXT('Hygiene Data'!B2),DY6="Yes"),'Hygiene Data'!G7,IF(AND(ISTEXT('Hygiene Data'!B2),DY6="No",ISNUMBER('Hygiene Data'!G7)),CONCATENATE("[",ROUND('Hygiene Data'!G7,0),"]"),NA()))</f>
        <v>49.92</v>
      </c>
      <c r="BK6" s="522">
        <f>+IF(AND(ISTEXT('Hygiene Data'!B2),DZ6="Yes"),'Hygiene Data'!G9,IF(AND(ISTEXT('Hygiene Data'!B2),DZ6="No",ISNUMBER('Hygiene Data'!G9)),CONCATENATE("[",ROUND('Hygiene Data'!G9,0),"]"),NA()))</f>
        <v>7.05</v>
      </c>
      <c r="BL6" s="522">
        <f>+IF(AND(ISTEXT('Hygiene Data'!B2),EA6="Yes"),'Hygiene Data'!H5,IF(AND(ISTEXT('Hygiene Data'!B2),EA6="No",ISNUMBER('Hygiene Data'!H5)),CONCATENATE("[",ROUND('Hygiene Data'!H5,0),"]"),NA()))</f>
        <v>57.42</v>
      </c>
      <c r="BM6" s="522">
        <f>+IF(AND(ISTEXT('Hygiene Data'!B2),EB6="Yes"),'Hygiene Data'!H7,IF(AND(ISTEXT('Hygiene Data'!B2),EB6="No",ISNUMBER('Hygiene Data'!H7)),CONCATENATE("[",ROUND('Hygiene Data'!H7,0),"]"),NA()))</f>
        <v>49.99</v>
      </c>
      <c r="BN6" s="522">
        <f>+IF(AND(ISTEXT('Hygiene Data'!B2),EC6="Yes"),'Hygiene Data'!H9,IF(AND(ISTEXT('Hygiene Data'!B2),EC6="No",ISNUMBER('Hygiene Data'!H9)),CONCATENATE("[",ROUND('Hygiene Data'!H9,0),"]"),NA()))</f>
        <v>7.43</v>
      </c>
      <c r="BO6" s="522">
        <f>+IF(AND(ISTEXT('Hygiene Data'!B2),ED6="Yes"),'Hygiene Data'!I5,IF(AND(ISTEXT('Hygiene Data'!B2),ED6="No",ISNUMBER('Hygiene Data'!I5)),CONCATENATE("[",ROUND('Hygiene Data'!I5,0),"]"),NA()))</f>
        <v>56.7</v>
      </c>
      <c r="BP6" s="522">
        <f>+IF(AND(ISTEXT('Hygiene Data'!B2),EE6="Yes"),'Hygiene Data'!I7,IF(AND(ISTEXT('Hygiene Data'!B2),EE6="No",ISNUMBER('Hygiene Data'!I7)),CONCATENATE("[",ROUND('Hygiene Data'!I7,0),"]"),NA()))</f>
        <v>46.39</v>
      </c>
      <c r="BQ6" s="522">
        <f>+IF(AND(ISTEXT('Hygiene Data'!B2),EF6="Yes"),'Hygiene Data'!I9,IF(AND(ISTEXT('Hygiene Data'!B2),EF6="No",ISNUMBER('Hygiene Data'!I9)),CONCATENATE("[",ROUND('Hygiene Data'!I9,0),"]"),NA()))</f>
        <v>10.31</v>
      </c>
      <c r="BS6" s="383" t="str">
        <f>+'Water Data'!D27</f>
        <v>No</v>
      </c>
      <c r="BT6" s="383" t="str">
        <f>+'Water Data'!D28</f>
        <v>No</v>
      </c>
      <c r="BU6" s="383" t="str">
        <f>+'Water Data'!D29</f>
        <v>No</v>
      </c>
      <c r="BV6" s="383" t="str">
        <f>+'Water Data'!E27</f>
        <v>No</v>
      </c>
      <c r="BW6" s="383" t="str">
        <f>+'Water Data'!E28</f>
        <v>No</v>
      </c>
      <c r="BX6" s="383" t="str">
        <f>+'Water Data'!E29</f>
        <v>No</v>
      </c>
      <c r="BY6" s="383" t="str">
        <f>+'Water Data'!F27</f>
        <v>No</v>
      </c>
      <c r="BZ6" s="383" t="str">
        <f>+'Water Data'!F28</f>
        <v>No</v>
      </c>
      <c r="CA6" s="383" t="str">
        <f>+'Water Data'!F29</f>
        <v>No</v>
      </c>
      <c r="CB6" s="383" t="str">
        <f>+'Water Data'!G27</f>
        <v>No</v>
      </c>
      <c r="CC6" s="383" t="str">
        <f>+'Water Data'!G28</f>
        <v>No</v>
      </c>
      <c r="CD6" s="383" t="str">
        <f>+'Water Data'!G29</f>
        <v>No</v>
      </c>
      <c r="CE6" s="383" t="str">
        <f>+'Water Data'!H27</f>
        <v>No</v>
      </c>
      <c r="CF6" s="383" t="str">
        <f>+'Water Data'!H28</f>
        <v>No</v>
      </c>
      <c r="CG6" s="383" t="str">
        <f>+'Water Data'!H29</f>
        <v>No</v>
      </c>
      <c r="CH6" s="383" t="str">
        <f>+'Water Data'!I27</f>
        <v>No</v>
      </c>
      <c r="CI6" s="383" t="str">
        <f>+'Water Data'!I28</f>
        <v>No</v>
      </c>
      <c r="CJ6" s="383" t="str">
        <f>+'Water Data'!I29</f>
        <v>No</v>
      </c>
      <c r="CK6" s="383" t="str">
        <f>+'Sanitation Data'!D28</f>
        <v>No</v>
      </c>
      <c r="CL6" s="383" t="str">
        <f>+'Sanitation Data'!D29</f>
        <v>No</v>
      </c>
      <c r="CM6" s="383" t="str">
        <f>+'Sanitation Data'!D30</f>
        <v>No</v>
      </c>
      <c r="CN6" s="383">
        <f>+'Sanitation Data'!D31</f>
        <v>0</v>
      </c>
      <c r="CO6" s="383" t="str">
        <f>+'Sanitation Data'!D32</f>
        <v>No</v>
      </c>
      <c r="CP6" s="383" t="str">
        <f>+'Sanitation Data'!E28</f>
        <v>No</v>
      </c>
      <c r="CQ6" s="383" t="str">
        <f>+'Sanitation Data'!E29</f>
        <v>No</v>
      </c>
      <c r="CR6" s="383" t="str">
        <f>+'Sanitation Data'!E30</f>
        <v>No</v>
      </c>
      <c r="CS6" s="383">
        <f>+'Sanitation Data'!E31</f>
        <v>0</v>
      </c>
      <c r="CT6" s="383" t="str">
        <f>+'Sanitation Data'!E32</f>
        <v>No</v>
      </c>
      <c r="CU6" s="383" t="str">
        <f>+'Sanitation Data'!F28</f>
        <v>No</v>
      </c>
      <c r="CV6" s="383" t="str">
        <f>+'Sanitation Data'!F29</f>
        <v>No</v>
      </c>
      <c r="CW6" s="383" t="str">
        <f>+'Sanitation Data'!F30</f>
        <v>No</v>
      </c>
      <c r="CX6" s="383">
        <f>+'Sanitation Data'!F31</f>
        <v>0</v>
      </c>
      <c r="CY6" s="383" t="str">
        <f>+'Sanitation Data'!F32</f>
        <v>No</v>
      </c>
      <c r="CZ6" s="383" t="str">
        <f>+'Sanitation Data'!G28</f>
        <v>No</v>
      </c>
      <c r="DA6" s="383" t="str">
        <f>+'Sanitation Data'!G29</f>
        <v>No</v>
      </c>
      <c r="DB6" s="383" t="str">
        <f>+'Sanitation Data'!G30</f>
        <v>No</v>
      </c>
      <c r="DC6" s="383">
        <f>+'Sanitation Data'!G31</f>
        <v>0</v>
      </c>
      <c r="DD6" s="383" t="str">
        <f>+'Sanitation Data'!G32</f>
        <v>No</v>
      </c>
      <c r="DE6" s="383" t="str">
        <f>+'Sanitation Data'!H28</f>
        <v>No</v>
      </c>
      <c r="DF6" s="383" t="str">
        <f>+'Sanitation Data'!H29</f>
        <v>No</v>
      </c>
      <c r="DG6" s="383" t="str">
        <f>+'Sanitation Data'!H30</f>
        <v>No</v>
      </c>
      <c r="DH6" s="383">
        <f>+'Sanitation Data'!H31</f>
        <v>0</v>
      </c>
      <c r="DI6" s="383" t="str">
        <f>+'Sanitation Data'!H32</f>
        <v>No</v>
      </c>
      <c r="DJ6" s="383" t="str">
        <f>+'Sanitation Data'!I28</f>
        <v>No</v>
      </c>
      <c r="DK6" s="383" t="str">
        <f>+'Sanitation Data'!I29</f>
        <v>No</v>
      </c>
      <c r="DL6" s="383" t="str">
        <f>+'Sanitation Data'!I30</f>
        <v>No</v>
      </c>
      <c r="DM6" s="383">
        <f>+'Sanitation Data'!I31</f>
        <v>0</v>
      </c>
      <c r="DN6" s="383" t="str">
        <f>+'Sanitation Data'!I32</f>
        <v>No</v>
      </c>
      <c r="DO6" s="383" t="str">
        <f>+'Hygiene Data'!D11</f>
        <v>Yes</v>
      </c>
      <c r="DP6" s="383" t="str">
        <f>+'Hygiene Data'!D12</f>
        <v>Yes</v>
      </c>
      <c r="DQ6" s="383" t="str">
        <f>+'Hygiene Data'!D13</f>
        <v>Yes</v>
      </c>
      <c r="DR6" s="383" t="str">
        <f>+'Hygiene Data'!E11</f>
        <v>Yes</v>
      </c>
      <c r="DS6" s="383" t="str">
        <f>+'Hygiene Data'!E12</f>
        <v>Yes</v>
      </c>
      <c r="DT6" s="383" t="str">
        <f>+'Hygiene Data'!E13</f>
        <v>Yes</v>
      </c>
      <c r="DU6" s="383" t="str">
        <f>+'Hygiene Data'!F11</f>
        <v>Yes</v>
      </c>
      <c r="DV6" s="383" t="str">
        <f>+'Hygiene Data'!F12</f>
        <v>Yes</v>
      </c>
      <c r="DW6" s="383" t="str">
        <f>+'Hygiene Data'!F13</f>
        <v>Yes</v>
      </c>
      <c r="DX6" s="383" t="str">
        <f>+'Hygiene Data'!G11</f>
        <v>Yes</v>
      </c>
      <c r="DY6" s="383" t="str">
        <f>+'Hygiene Data'!G12</f>
        <v>Yes</v>
      </c>
      <c r="DZ6" s="383" t="str">
        <f>+'Hygiene Data'!G13</f>
        <v>Yes</v>
      </c>
      <c r="EA6" s="383" t="str">
        <f>+'Hygiene Data'!H11</f>
        <v>Yes</v>
      </c>
      <c r="EB6" s="383" t="str">
        <f>+'Hygiene Data'!H12</f>
        <v>Yes</v>
      </c>
      <c r="EC6" s="383" t="str">
        <f>+'Hygiene Data'!H13</f>
        <v>Yes</v>
      </c>
      <c r="ED6" s="383" t="str">
        <f>+'Hygiene Data'!I11</f>
        <v>Yes</v>
      </c>
      <c r="EE6" s="383" t="str">
        <f>+'Hygiene Data'!I12</f>
        <v>Yes</v>
      </c>
      <c r="EF6" s="383" t="str">
        <f>+'Hygiene Data'!I13</f>
        <v>Yes</v>
      </c>
    </row>
    <row r="7" spans="1:136" x14ac:dyDescent="0.25">
      <c r="A7" s="492" t="str">
        <f ca="1">+IF(OFFSET('Water Data'!$B$2,0,10*ROW('Water Data'!E1))="","",OFFSET('Water Data'!$B$2,0,10*ROW('Water Data'!E1)))</f>
        <v>PNG_2017_EMIS</v>
      </c>
      <c r="B7" s="49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19">
        <f t="shared" ref="C7:C70" ca="1" si="0">+IF(ISNUMBER(VALUE(MID(A7,5,4))), VALUE(MID(A7, 5,4)),"")</f>
        <v>2017</v>
      </c>
      <c r="D7" s="52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84.384974220476309</v>
      </c>
      <c r="E7" s="52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52.307881168671742</v>
      </c>
      <c r="F7" s="52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46.83280137490793</v>
      </c>
      <c r="G7" s="52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0">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76.968996726362406</v>
      </c>
      <c r="N7" s="520">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39.938378586558827</v>
      </c>
      <c r="O7" s="520">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34.045830926246872</v>
      </c>
      <c r="P7" s="52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83.920872432158262</v>
      </c>
      <c r="Q7" s="52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51.230027897539941</v>
      </c>
      <c r="R7" s="52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45.764646208470708</v>
      </c>
      <c r="S7" s="52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98.235294117647058</v>
      </c>
      <c r="T7" s="52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85.294117647058826</v>
      </c>
      <c r="U7" s="52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80</v>
      </c>
      <c r="V7" s="52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96.76</v>
      </c>
      <c r="W7" s="52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61.37</v>
      </c>
      <c r="X7" s="52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45.076000000000001</v>
      </c>
      <c r="AA7" s="52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1">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95.9</v>
      </c>
      <c r="AL7" s="521">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61.925699999999999</v>
      </c>
      <c r="AM7" s="52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1">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43.35</v>
      </c>
      <c r="AP7" s="52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96.73</v>
      </c>
      <c r="AQ7" s="52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60.689599999999999</v>
      </c>
      <c r="AR7" s="52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44.28</v>
      </c>
      <c r="AU7" s="52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97.69</v>
      </c>
      <c r="AV7" s="52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80.924800000000005</v>
      </c>
      <c r="AW7" s="52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69.36</v>
      </c>
      <c r="AZ7" s="52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56.47</v>
      </c>
      <c r="BA7" s="59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56.029000000000003</v>
      </c>
      <c r="BB7" s="52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13.27</v>
      </c>
      <c r="BC7" s="52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2">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55.286000000000001</v>
      </c>
      <c r="BJ7" s="522">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54.75</v>
      </c>
      <c r="BK7" s="522">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14.21</v>
      </c>
      <c r="BL7" s="52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56.2</v>
      </c>
      <c r="BM7" s="52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55.74</v>
      </c>
      <c r="BN7" s="52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12.997999999999999</v>
      </c>
      <c r="BO7" s="52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63.01</v>
      </c>
      <c r="BP7" s="52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63.01</v>
      </c>
      <c r="BQ7" s="52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17.920000000000002</v>
      </c>
      <c r="BS7" s="383" t="str">
        <f ca="1">+IF(OFFSET('Water Data'!$D$27,0,10*ROW('Water Data'!D1))="","",OFFSET('Water Data'!$D$27,0,10*ROW('Water Data'!D1)))</f>
        <v>Yes</v>
      </c>
      <c r="BT7" s="383" t="str">
        <f ca="1">+IF(OFFSET('Water Data'!$D$28,0,10*ROW('Water Data'!D1))="","",OFFSET('Water Data'!$D$28,0,10*ROW('Water Data'!D1)))</f>
        <v>Yes</v>
      </c>
      <c r="BU7" s="383" t="str">
        <f ca="1">+IF(OFFSET('Water Data'!$D$29,0,10*ROW('Water Data'!D1))="","",OFFSET('Water Data'!$D$29,0,10*ROW('Water Data'!D1)))</f>
        <v>Yes</v>
      </c>
      <c r="BV7" s="383" t="str">
        <f ca="1">+IF(OFFSET('Water Data'!$E$27,0,10*ROW('Water Data'!E1))="","",OFFSET('Water Data'!$E$27,0,10*ROW('Water Data'!E1)))</f>
        <v/>
      </c>
      <c r="BW7" s="383" t="str">
        <f ca="1">+IF(OFFSET('Water Data'!$E$28,0,10*ROW('Water Data'!E1))="","",OFFSET('Water Data'!$E$28,0,10*ROW('Water Data'!E1)))</f>
        <v/>
      </c>
      <c r="BX7" s="383" t="str">
        <f ca="1">+IF(OFFSET('Water Data'!$E$29,0,10*ROW('Water Data'!E1))="","",OFFSET('Water Data'!$E$29,0,10*ROW('Water Data'!E1)))</f>
        <v/>
      </c>
      <c r="BY7" s="383" t="str">
        <f ca="1">+IF(OFFSET('Water Data'!$F$27,0,10*ROW('Water Data'!F1))="","",OFFSET('Water Data'!$F$27,0,10*ROW('Water Data'!F1)))</f>
        <v/>
      </c>
      <c r="BZ7" s="383" t="str">
        <f ca="1">+IF(OFFSET('Water Data'!$F$28,0,10*ROW('Water Data'!F1))="","",OFFSET('Water Data'!$F$28,0,10*ROW('Water Data'!F1)))</f>
        <v/>
      </c>
      <c r="CA7" s="383" t="str">
        <f ca="1">+IF(OFFSET('Water Data'!$F$29,0,10*ROW('Water Data'!F1))="","",OFFSET('Water Data'!$F$29,0,10*ROW('Water Data'!F1)))</f>
        <v/>
      </c>
      <c r="CB7" s="383" t="str">
        <f ca="1">+IF(OFFSET('Water Data'!$G$27,0,10*ROW('Water Data'!G1))="","",OFFSET('Water Data'!$G$27,0,10*ROW('Water Data'!G1)))</f>
        <v>Yes</v>
      </c>
      <c r="CC7" s="383" t="str">
        <f ca="1">+IF(OFFSET('Water Data'!$G$28,0,10*ROW('Water Data'!G1))="","",OFFSET('Water Data'!$G$28,0,10*ROW('Water Data'!G1)))</f>
        <v>Yes</v>
      </c>
      <c r="CD7" s="383" t="str">
        <f ca="1">+IF(OFFSET('Water Data'!$G$29,0,10*ROW('Water Data'!G1))="","",OFFSET('Water Data'!$G$29,0,10*ROW('Water Data'!G1)))</f>
        <v>Yes</v>
      </c>
      <c r="CE7" s="383" t="str">
        <f ca="1">+IF(OFFSET('Water Data'!$H$27,0,10*ROW('Water Data'!H1))="","",OFFSET('Water Data'!$H$27,0,10*ROW('Water Data'!H1)))</f>
        <v>Yes</v>
      </c>
      <c r="CF7" s="383" t="str">
        <f ca="1">+IF(OFFSET('Water Data'!$H$28,0,10*ROW('Water Data'!H1))="","",OFFSET('Water Data'!$H$28,0,10*ROW('Water Data'!H1)))</f>
        <v>Yes</v>
      </c>
      <c r="CG7" s="383" t="str">
        <f ca="1">+IF(OFFSET('Water Data'!$H$29,0,10*ROW('Water Data'!H1))="","",OFFSET('Water Data'!$H$29,0,10*ROW('Water Data'!H1)))</f>
        <v>Yes</v>
      </c>
      <c r="CH7" s="383" t="str">
        <f ca="1">+IF(OFFSET('Water Data'!$I$27,0,10*ROW('Water Data'!I1))="","",OFFSET('Water Data'!$I$27,0,10*ROW('Water Data'!I1)))</f>
        <v>Yes</v>
      </c>
      <c r="CI7" s="383" t="str">
        <f ca="1">+IF(OFFSET('Water Data'!$I$28,0,10*ROW('Water Data'!I1))="","",OFFSET('Water Data'!$I$28,0,10*ROW('Water Data'!I1)))</f>
        <v>Yes</v>
      </c>
      <c r="CJ7" s="383" t="str">
        <f ca="1">+IF(OFFSET('Water Data'!$I$29,0,10*ROW('Water Data'!I1))="","",OFFSET('Water Data'!$I$29,0,10*ROW('Water Data'!I1)))</f>
        <v>Yes</v>
      </c>
      <c r="CK7" s="383" t="str">
        <f ca="1">+IF(OFFSET('Sanitation Data'!$D$28,0,10*ROW('Sanitation Data'!D1))="","",OFFSET('Sanitation Data'!$D$28,0,10*ROW('Sanitation Data'!D1)))</f>
        <v>Yes</v>
      </c>
      <c r="CL7" s="383" t="str">
        <f ca="1">+IF(OFFSET('Sanitation Data'!$D$29,0,10*ROW('Sanitation Data'!D1))="","",OFFSET('Sanitation Data'!$D$29,0,10*ROW('Sanitation Data'!D1)))</f>
        <v>Yes</v>
      </c>
      <c r="CM7" s="383" t="str">
        <f ca="1">+IF(OFFSET('Sanitation Data'!$D$30,0,10*ROW('Sanitation Data'!D1))="","",OFFSET('Sanitation Data'!$D$30,0,10*ROW('Sanitation Data'!D1)))</f>
        <v/>
      </c>
      <c r="CN7" s="383" t="str">
        <f ca="1">+IF(OFFSET('Sanitation Data'!$D$31,0,10*ROW('Sanitation Data'!D1))="","",OFFSET('Sanitation Data'!$D$31,0,10*ROW('Sanitation Data'!D1)))</f>
        <v/>
      </c>
      <c r="CO7" s="383" t="str">
        <f ca="1">+IF(OFFSET('Sanitation Data'!$D$32,0,10*ROW('Sanitation Data'!D1))="","",OFFSET('Sanitation Data'!$D$32,0,10*ROW('Sanitation Data'!D1)))</f>
        <v>Yes</v>
      </c>
      <c r="CP7" s="383" t="str">
        <f ca="1">+IF(OFFSET('Sanitation Data'!$E$28,0,10*ROW('Sanitation Data'!E1))="","",OFFSET('Sanitation Data'!$E$28,0,10*ROW('Sanitation Data'!E1)))</f>
        <v/>
      </c>
      <c r="CQ7" s="383" t="str">
        <f ca="1">+IF(OFFSET('Sanitation Data'!$E$29,0,10*ROW('Sanitation Data'!E1))="","",OFFSET('Sanitation Data'!$E$29,0,10*ROW('Sanitation Data'!E1)))</f>
        <v/>
      </c>
      <c r="CR7" s="383" t="str">
        <f ca="1">+IF(OFFSET('Sanitation Data'!$E$30,0,10*ROW('Sanitation Data'!E1))="","",OFFSET('Sanitation Data'!$E$30,0,10*ROW('Sanitation Data'!E1)))</f>
        <v/>
      </c>
      <c r="CS7" s="383" t="str">
        <f ca="1">+IF(OFFSET('Sanitation Data'!$E$31,0,10*ROW('Sanitation Data'!E1))="","",OFFSET('Sanitation Data'!$E$31,0,10*ROW('Sanitation Data'!E1)))</f>
        <v/>
      </c>
      <c r="CT7" s="383" t="str">
        <f ca="1">+IF(OFFSET('Sanitation Data'!$E$32,0,10*ROW('Sanitation Data'!E1))="","",OFFSET('Sanitation Data'!$E$32,0,10*ROW('Sanitation Data'!E1)))</f>
        <v/>
      </c>
      <c r="CU7" s="383" t="str">
        <f ca="1">+IF(OFFSET('Sanitation Data'!$F$28,0,10*ROW('Sanitation Data'!F1))="","",OFFSET('Sanitation Data'!$F$28,0,10*ROW('Sanitation Data'!F1)))</f>
        <v/>
      </c>
      <c r="CV7" s="383" t="str">
        <f ca="1">+IF(OFFSET('Sanitation Data'!$F$29,0,10*ROW('Sanitation Data'!F1))="","",OFFSET('Sanitation Data'!$F$29,0,10*ROW('Sanitation Data'!F1)))</f>
        <v/>
      </c>
      <c r="CW7" s="383" t="str">
        <f ca="1">+IF(OFFSET('Sanitation Data'!$F$30,0,10*ROW('Sanitation Data'!F1))="","",OFFSET('Sanitation Data'!$F$30,0,10*ROW('Sanitation Data'!F1)))</f>
        <v/>
      </c>
      <c r="CX7" s="383" t="str">
        <f ca="1">+IF(OFFSET('Sanitation Data'!$F$31,0,10*ROW('Sanitation Data'!F1))="","",OFFSET('Sanitation Data'!$F$31,0,10*ROW('Sanitation Data'!F1)))</f>
        <v/>
      </c>
      <c r="CY7" s="383" t="str">
        <f ca="1">+IF(OFFSET('Sanitation Data'!$F$32,0,10*ROW('Sanitation Data'!F1))="","",OFFSET('Sanitation Data'!$F$32,0,10*ROW('Sanitation Data'!F1)))</f>
        <v/>
      </c>
      <c r="CZ7" s="383" t="str">
        <f ca="1">+IF(OFFSET('Sanitation Data'!$G$28,0,10*ROW('Sanitation Data'!G1))="","",OFFSET('Sanitation Data'!$G$28,0,10*ROW('Sanitation Data'!G1)))</f>
        <v>Yes</v>
      </c>
      <c r="DA7" s="383" t="str">
        <f ca="1">+IF(OFFSET('Sanitation Data'!$G$29,0,10*ROW('Sanitation Data'!G1))="","",OFFSET('Sanitation Data'!$G$29,0,10*ROW('Sanitation Data'!G1)))</f>
        <v>Yes</v>
      </c>
      <c r="DB7" s="383" t="str">
        <f ca="1">+IF(OFFSET('Sanitation Data'!$G$30,0,10*ROW('Sanitation Data'!G1))="","",OFFSET('Sanitation Data'!$G$30,0,10*ROW('Sanitation Data'!G1)))</f>
        <v/>
      </c>
      <c r="DC7" s="383" t="str">
        <f ca="1">+IF(OFFSET('Sanitation Data'!$G$31,0,10*ROW('Sanitation Data'!G1))="","",OFFSET('Sanitation Data'!$G$31,0,10*ROW('Sanitation Data'!G1)))</f>
        <v/>
      </c>
      <c r="DD7" s="383" t="str">
        <f ca="1">+IF(OFFSET('Sanitation Data'!$G$32,0,10*ROW('Sanitation Data'!G1))="","",OFFSET('Sanitation Data'!$G$32,0,10*ROW('Sanitation Data'!G1)))</f>
        <v>Yes</v>
      </c>
      <c r="DE7" s="383" t="str">
        <f ca="1">+IF(OFFSET('Sanitation Data'!$H$28,0,10*ROW('Sanitation Data'!H1))="","",OFFSET('Sanitation Data'!$H$28,0,10*ROW('Sanitation Data'!H1)))</f>
        <v>Yes</v>
      </c>
      <c r="DF7" s="383" t="str">
        <f ca="1">+IF(OFFSET('Sanitation Data'!$H$29,0,10*ROW('Sanitation Data'!H1))="","",OFFSET('Sanitation Data'!$H$29,0,10*ROW('Sanitation Data'!H1)))</f>
        <v>Yes</v>
      </c>
      <c r="DG7" s="383" t="str">
        <f ca="1">+IF(OFFSET('Sanitation Data'!$H$30,0,10*ROW('Sanitation Data'!H1))="","",OFFSET('Sanitation Data'!$H$30,0,10*ROW('Sanitation Data'!H1)))</f>
        <v/>
      </c>
      <c r="DH7" s="383" t="str">
        <f ca="1">+IF(OFFSET('Sanitation Data'!$H$31,0,10*ROW('Sanitation Data'!H1))="","",OFFSET('Sanitation Data'!$H$31,0,10*ROW('Sanitation Data'!H1)))</f>
        <v/>
      </c>
      <c r="DI7" s="383" t="str">
        <f ca="1">+IF(OFFSET('Sanitation Data'!$H$32,0,10*ROW('Sanitation Data'!H1))="","",OFFSET('Sanitation Data'!$H$32,0,10*ROW('Sanitation Data'!H1)))</f>
        <v>Yes</v>
      </c>
      <c r="DJ7" s="383" t="str">
        <f ca="1">+IF(OFFSET('Sanitation Data'!$I$28,0,10*ROW('Sanitation Data'!I1))="","",OFFSET('Sanitation Data'!$I$28,0,10*ROW('Sanitation Data'!I1)))</f>
        <v>Yes</v>
      </c>
      <c r="DK7" s="383" t="str">
        <f ca="1">+IF(OFFSET('Sanitation Data'!$I$29,0,10*ROW('Sanitation Data'!I1))="","",OFFSET('Sanitation Data'!$I$29,0,10*ROW('Sanitation Data'!I1)))</f>
        <v>Yes</v>
      </c>
      <c r="DL7" s="383" t="str">
        <f ca="1">+IF(OFFSET('Sanitation Data'!$I$30,0,10*ROW('Sanitation Data'!I1))="","",OFFSET('Sanitation Data'!$I$30,0,10*ROW('Sanitation Data'!I1)))</f>
        <v/>
      </c>
      <c r="DM7" s="383" t="str">
        <f ca="1">+IF(OFFSET('Sanitation Data'!$I$31,0,10*ROW('Sanitation Data'!I1))="","",OFFSET('Sanitation Data'!$I$31,0,10*ROW('Sanitation Data'!I1)))</f>
        <v/>
      </c>
      <c r="DN7" s="383" t="str">
        <f ca="1">+IF(OFFSET('Sanitation Data'!$I$32,0,10*ROW('Sanitation Data'!I1))="","",OFFSET('Sanitation Data'!$I$32,0,10*ROW('Sanitation Data'!I1)))</f>
        <v>Yes</v>
      </c>
      <c r="DO7" s="383" t="str">
        <f ca="1">+IF(OFFSET('Hygiene Data'!$D$11,0,10*ROW('Hygiene Data'!D1))="","",OFFSET('Hygiene Data'!$D$11,0,10*ROW('Hygiene Data'!D1)))</f>
        <v>Yes</v>
      </c>
      <c r="DP7" s="383" t="str">
        <f ca="1">+IF(OFFSET('Hygiene Data'!$D$12,0,10*ROW('Hygiene Data'!D1))="","",OFFSET('Hygiene Data'!$D$12,0,10*ROW('Hygiene Data'!D1)))</f>
        <v>Yes</v>
      </c>
      <c r="DQ7" s="383" t="str">
        <f ca="1">+IF(OFFSET('Hygiene Data'!$D$13,0,10*ROW('Hygiene Data'!D1))="","",OFFSET('Hygiene Data'!$D$13,0,10*ROW('Hygiene Data'!D1)))</f>
        <v>Yes</v>
      </c>
      <c r="DR7" s="383" t="str">
        <f ca="1">+IF(OFFSET('Hygiene Data'!$E$11,0,10*ROW('Hygiene Data'!E1))="","",OFFSET('Hygiene Data'!$E$11,0,10*ROW('Hygiene Data'!E1)))</f>
        <v/>
      </c>
      <c r="DS7" s="383" t="str">
        <f ca="1">+IF(OFFSET('Hygiene Data'!$E$12,0,10*ROW('Hygiene Data'!E1))="","",OFFSET('Hygiene Data'!$E$12,0,10*ROW('Hygiene Data'!E1)))</f>
        <v/>
      </c>
      <c r="DT7" s="383" t="str">
        <f ca="1">+IF(OFFSET('Hygiene Data'!$E$13,0,10*ROW('Hygiene Data'!E1))="","",OFFSET('Hygiene Data'!$E$13,0,10*ROW('Hygiene Data'!E1)))</f>
        <v/>
      </c>
      <c r="DU7" s="383" t="str">
        <f ca="1">+IF(OFFSET('Hygiene Data'!$F$11,0,10*ROW('Hygiene Data'!F1))="","",OFFSET('Hygiene Data'!$F$11,0,10*ROW('Hygiene Data'!F1)))</f>
        <v/>
      </c>
      <c r="DV7" s="383" t="str">
        <f ca="1">+IF(OFFSET('Hygiene Data'!$F$12,0,10*ROW('Hygiene Data'!F1))="","",OFFSET('Hygiene Data'!$F$12,0,10*ROW('Hygiene Data'!F1)))</f>
        <v/>
      </c>
      <c r="DW7" s="383" t="str">
        <f ca="1">+IF(OFFSET('Hygiene Data'!$F$13,0,10*ROW('Hygiene Data'!F1))="","",OFFSET('Hygiene Data'!$F$13,0,10*ROW('Hygiene Data'!F1)))</f>
        <v/>
      </c>
      <c r="DX7" s="383" t="str">
        <f ca="1">+IF(OFFSET('Hygiene Data'!$G$11,0,10*ROW('Hygiene Data'!G1))="","",OFFSET('Hygiene Data'!$G$11,0,10*ROW('Hygiene Data'!G1)))</f>
        <v>Yes</v>
      </c>
      <c r="DY7" s="383" t="str">
        <f ca="1">+IF(OFFSET('Hygiene Data'!$G$12,0,10*ROW('Hygiene Data'!G1))="","",OFFSET('Hygiene Data'!$G$12,0,10*ROW('Hygiene Data'!G1)))</f>
        <v>Yes</v>
      </c>
      <c r="DZ7" s="383" t="str">
        <f ca="1">+IF(OFFSET('Hygiene Data'!$G$13,0,10*ROW('Hygiene Data'!G1))="","",OFFSET('Hygiene Data'!$G$13,0,10*ROW('Hygiene Data'!G1)))</f>
        <v>Yes</v>
      </c>
      <c r="EA7" s="383" t="str">
        <f ca="1">+IF(OFFSET('Hygiene Data'!$H$11,0,10*ROW('Hygiene Data'!H1))="","",OFFSET('Hygiene Data'!$H$11,0,10*ROW('Hygiene Data'!H1)))</f>
        <v>Yes</v>
      </c>
      <c r="EB7" s="383" t="str">
        <f ca="1">+IF(OFFSET('Hygiene Data'!$H$12,0,10*ROW('Hygiene Data'!H1))="","",OFFSET('Hygiene Data'!$H$12,0,10*ROW('Hygiene Data'!H1)))</f>
        <v>Yes</v>
      </c>
      <c r="EC7" s="383" t="str">
        <f ca="1">+IF(OFFSET('Hygiene Data'!$H$13,0,10*ROW('Hygiene Data'!H1))="","",OFFSET('Hygiene Data'!$H$13,0,10*ROW('Hygiene Data'!H1)))</f>
        <v>Yes</v>
      </c>
      <c r="ED7" s="383" t="str">
        <f ca="1">+IF(OFFSET('Hygiene Data'!$I$11,0,10*ROW('Hygiene Data'!I1))="","",OFFSET('Hygiene Data'!$I$11,0,10*ROW('Hygiene Data'!I1)))</f>
        <v>Yes</v>
      </c>
      <c r="EE7" s="383" t="str">
        <f ca="1">+IF(OFFSET('Hygiene Data'!$I$12,0,10*ROW('Hygiene Data'!I1))="","",OFFSET('Hygiene Data'!$I$12,0,10*ROW('Hygiene Data'!I1)))</f>
        <v>Yes</v>
      </c>
      <c r="EF7" s="383" t="str">
        <f ca="1">+IF(OFFSET('Hygiene Data'!$I$13,0,10*ROW('Hygiene Data'!I1))="","",OFFSET('Hygiene Data'!$I$13,0,10*ROW('Hygiene Data'!I1)))</f>
        <v>Yes</v>
      </c>
    </row>
    <row r="8" spans="1:136" x14ac:dyDescent="0.25">
      <c r="A8" s="492" t="str">
        <f ca="1">+IF(OFFSET('Water Data'!$B$2,0,10*ROW('Water Data'!E2))="","",OFFSET('Water Data'!$B$2,0,10*ROW('Water Data'!E2)))</f>
        <v>PNG_2019_EMIS</v>
      </c>
      <c r="B8" s="49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19">
        <f t="shared" ca="1" si="0"/>
        <v>2019</v>
      </c>
      <c r="D8" s="52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83.185848392253504</v>
      </c>
      <c r="E8" s="52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54.226427559830363</v>
      </c>
      <c r="F8" s="52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46.83280137490793</v>
      </c>
      <c r="G8" s="52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0">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75.350076401676915</v>
      </c>
      <c r="N8" s="520">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43.50555413017733</v>
      </c>
      <c r="O8" s="520">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33.772683858643745</v>
      </c>
      <c r="P8" s="52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82.679892930247206</v>
      </c>
      <c r="Q8" s="52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53.031018737206736</v>
      </c>
      <c r="R8" s="52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45.916030534351144</v>
      </c>
      <c r="S8" s="52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99.014779373437776</v>
      </c>
      <c r="T8" s="52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91.625598073237555</v>
      </c>
      <c r="U8" s="52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50.370370370370367</v>
      </c>
      <c r="V8" s="52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98.622389999999996</v>
      </c>
      <c r="W8" s="52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55.399760000000001</v>
      </c>
      <c r="X8" s="52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47.687579999999997</v>
      </c>
      <c r="AA8" s="52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1">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98.051580000000001</v>
      </c>
      <c r="AL8" s="521">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54.918810000000001</v>
      </c>
      <c r="AM8" s="52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1">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47.010509999999996</v>
      </c>
      <c r="AP8" s="52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98.587786259541986</v>
      </c>
      <c r="AQ8" s="52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54.669211195928753</v>
      </c>
      <c r="AR8" s="52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46.972010178117046</v>
      </c>
      <c r="AU8" s="52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99.629630000000006</v>
      </c>
      <c r="AV8" s="52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76.666660000000007</v>
      </c>
      <c r="AW8" s="52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68.518519999999995</v>
      </c>
      <c r="AZ8" s="52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58.019680000000001</v>
      </c>
      <c r="BA8" s="59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57.330870000000004</v>
      </c>
      <c r="BB8" s="52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14.243539999999999</v>
      </c>
      <c r="BC8" s="52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2">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56.79083</v>
      </c>
      <c r="BJ8" s="522">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56.026740000000004</v>
      </c>
      <c r="BK8" s="522">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15.6638</v>
      </c>
      <c r="BL8" s="52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57.519083969465647</v>
      </c>
      <c r="BM8" s="52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56.832061068702288</v>
      </c>
      <c r="BN8" s="52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14.020356234096692</v>
      </c>
      <c r="BO8" s="52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72.592590000000001</v>
      </c>
      <c r="BP8" s="52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71.851849999999999</v>
      </c>
      <c r="BQ8" s="52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20.740739999999999</v>
      </c>
      <c r="BS8" s="383" t="str">
        <f ca="1">+IF(OFFSET('Water Data'!$D$27,0,10*ROW('Water Data'!D2))="","",OFFSET('Water Data'!$D$27,0,10*ROW('Water Data'!D2)))</f>
        <v>Yes</v>
      </c>
      <c r="BT8" s="383" t="str">
        <f ca="1">+IF(OFFSET('Water Data'!$D$28,0,10*ROW('Water Data'!D2))="","",OFFSET('Water Data'!$D$28,0,10*ROW('Water Data'!D2)))</f>
        <v>Yes</v>
      </c>
      <c r="BU8" s="383" t="str">
        <f ca="1">+IF(OFFSET('Water Data'!$D$29,0,10*ROW('Water Data'!D2))="","",OFFSET('Water Data'!$D$29,0,10*ROW('Water Data'!D2)))</f>
        <v>Yes</v>
      </c>
      <c r="BV8" s="383" t="str">
        <f ca="1">+IF(OFFSET('Water Data'!$E$27,0,10*ROW('Water Data'!E2))="","",OFFSET('Water Data'!$E$27,0,10*ROW('Water Data'!E2)))</f>
        <v/>
      </c>
      <c r="BW8" s="383" t="str">
        <f ca="1">+IF(OFFSET('Water Data'!$E$28,0,10*ROW('Water Data'!E2))="","",OFFSET('Water Data'!$E$28,0,10*ROW('Water Data'!E2)))</f>
        <v/>
      </c>
      <c r="BX8" s="383" t="str">
        <f ca="1">+IF(OFFSET('Water Data'!$E$29,0,10*ROW('Water Data'!E2))="","",OFFSET('Water Data'!$E$29,0,10*ROW('Water Data'!E2)))</f>
        <v/>
      </c>
      <c r="BY8" s="383" t="str">
        <f ca="1">+IF(OFFSET('Water Data'!$F$27,0,10*ROW('Water Data'!F2))="","",OFFSET('Water Data'!$F$27,0,10*ROW('Water Data'!F2)))</f>
        <v/>
      </c>
      <c r="BZ8" s="383" t="str">
        <f ca="1">+IF(OFFSET('Water Data'!$F$28,0,10*ROW('Water Data'!F2))="","",OFFSET('Water Data'!$F$28,0,10*ROW('Water Data'!F2)))</f>
        <v/>
      </c>
      <c r="CA8" s="383" t="str">
        <f ca="1">+IF(OFFSET('Water Data'!$F$29,0,10*ROW('Water Data'!F2))="","",OFFSET('Water Data'!$F$29,0,10*ROW('Water Data'!F2)))</f>
        <v/>
      </c>
      <c r="CB8" s="383" t="str">
        <f ca="1">+IF(OFFSET('Water Data'!$G$27,0,10*ROW('Water Data'!G2))="","",OFFSET('Water Data'!$G$27,0,10*ROW('Water Data'!G2)))</f>
        <v>Yes</v>
      </c>
      <c r="CC8" s="383" t="str">
        <f ca="1">+IF(OFFSET('Water Data'!$G$28,0,10*ROW('Water Data'!G2))="","",OFFSET('Water Data'!$G$28,0,10*ROW('Water Data'!G2)))</f>
        <v>Yes</v>
      </c>
      <c r="CD8" s="383" t="str">
        <f ca="1">+IF(OFFSET('Water Data'!$G$29,0,10*ROW('Water Data'!G2))="","",OFFSET('Water Data'!$G$29,0,10*ROW('Water Data'!G2)))</f>
        <v>Yes</v>
      </c>
      <c r="CE8" s="383" t="str">
        <f ca="1">+IF(OFFSET('Water Data'!$H$27,0,10*ROW('Water Data'!H2))="","",OFFSET('Water Data'!$H$27,0,10*ROW('Water Data'!H2)))</f>
        <v>Yes</v>
      </c>
      <c r="CF8" s="383" t="str">
        <f ca="1">+IF(OFFSET('Water Data'!$H$28,0,10*ROW('Water Data'!H2))="","",OFFSET('Water Data'!$H$28,0,10*ROW('Water Data'!H2)))</f>
        <v>Yes</v>
      </c>
      <c r="CG8" s="383" t="str">
        <f ca="1">+IF(OFFSET('Water Data'!$H$29,0,10*ROW('Water Data'!H2))="","",OFFSET('Water Data'!$H$29,0,10*ROW('Water Data'!H2)))</f>
        <v>Yes</v>
      </c>
      <c r="CH8" s="383" t="str">
        <f ca="1">+IF(OFFSET('Water Data'!$I$27,0,10*ROW('Water Data'!I2))="","",OFFSET('Water Data'!$I$27,0,10*ROW('Water Data'!I2)))</f>
        <v>Yes</v>
      </c>
      <c r="CI8" s="383" t="str">
        <f ca="1">+IF(OFFSET('Water Data'!$I$28,0,10*ROW('Water Data'!I2))="","",OFFSET('Water Data'!$I$28,0,10*ROW('Water Data'!I2)))</f>
        <v>Yes</v>
      </c>
      <c r="CJ8" s="383" t="str">
        <f ca="1">+IF(OFFSET('Water Data'!$I$29,0,10*ROW('Water Data'!I2))="","",OFFSET('Water Data'!$I$29,0,10*ROW('Water Data'!I2)))</f>
        <v>Yes</v>
      </c>
      <c r="CK8" s="383" t="str">
        <f ca="1">+IF(OFFSET('Sanitation Data'!$D$28,0,10*ROW('Sanitation Data'!D2))="","",OFFSET('Sanitation Data'!$D$28,0,10*ROW('Sanitation Data'!D2)))</f>
        <v>Yes</v>
      </c>
      <c r="CL8" s="383" t="str">
        <f ca="1">+IF(OFFSET('Sanitation Data'!$D$29,0,10*ROW('Sanitation Data'!D2))="","",OFFSET('Sanitation Data'!$D$29,0,10*ROW('Sanitation Data'!D2)))</f>
        <v>Yes</v>
      </c>
      <c r="CM8" s="383" t="str">
        <f ca="1">+IF(OFFSET('Sanitation Data'!$D$30,0,10*ROW('Sanitation Data'!D2))="","",OFFSET('Sanitation Data'!$D$30,0,10*ROW('Sanitation Data'!D2)))</f>
        <v/>
      </c>
      <c r="CN8" s="383" t="str">
        <f ca="1">+IF(OFFSET('Sanitation Data'!$D$31,0,10*ROW('Sanitation Data'!D2))="","",OFFSET('Sanitation Data'!$D$31,0,10*ROW('Sanitation Data'!D2)))</f>
        <v/>
      </c>
      <c r="CO8" s="383" t="str">
        <f ca="1">+IF(OFFSET('Sanitation Data'!$D$32,0,10*ROW('Sanitation Data'!D2))="","",OFFSET('Sanitation Data'!$D$32,0,10*ROW('Sanitation Data'!D2)))</f>
        <v>Yes</v>
      </c>
      <c r="CP8" s="383" t="str">
        <f ca="1">+IF(OFFSET('Sanitation Data'!$E$28,0,10*ROW('Sanitation Data'!E2))="","",OFFSET('Sanitation Data'!$E$28,0,10*ROW('Sanitation Data'!E2)))</f>
        <v/>
      </c>
      <c r="CQ8" s="383" t="str">
        <f ca="1">+IF(OFFSET('Sanitation Data'!$E$29,0,10*ROW('Sanitation Data'!E2))="","",OFFSET('Sanitation Data'!$E$29,0,10*ROW('Sanitation Data'!E2)))</f>
        <v/>
      </c>
      <c r="CR8" s="383" t="str">
        <f ca="1">+IF(OFFSET('Sanitation Data'!$E$30,0,10*ROW('Sanitation Data'!E2))="","",OFFSET('Sanitation Data'!$E$30,0,10*ROW('Sanitation Data'!E2)))</f>
        <v/>
      </c>
      <c r="CS8" s="383" t="str">
        <f ca="1">+IF(OFFSET('Sanitation Data'!$E$31,0,10*ROW('Sanitation Data'!E2))="","",OFFSET('Sanitation Data'!$E$31,0,10*ROW('Sanitation Data'!E2)))</f>
        <v/>
      </c>
      <c r="CT8" s="383" t="str">
        <f ca="1">+IF(OFFSET('Sanitation Data'!$E$32,0,10*ROW('Sanitation Data'!E2))="","",OFFSET('Sanitation Data'!$E$32,0,10*ROW('Sanitation Data'!E2)))</f>
        <v/>
      </c>
      <c r="CU8" s="383" t="str">
        <f ca="1">+IF(OFFSET('Sanitation Data'!$F$28,0,10*ROW('Sanitation Data'!F2))="","",OFFSET('Sanitation Data'!$F$28,0,10*ROW('Sanitation Data'!F2)))</f>
        <v/>
      </c>
      <c r="CV8" s="383" t="str">
        <f ca="1">+IF(OFFSET('Sanitation Data'!$F$29,0,10*ROW('Sanitation Data'!F2))="","",OFFSET('Sanitation Data'!$F$29,0,10*ROW('Sanitation Data'!F2)))</f>
        <v/>
      </c>
      <c r="CW8" s="383" t="str">
        <f ca="1">+IF(OFFSET('Sanitation Data'!$F$30,0,10*ROW('Sanitation Data'!F2))="","",OFFSET('Sanitation Data'!$F$30,0,10*ROW('Sanitation Data'!F2)))</f>
        <v/>
      </c>
      <c r="CX8" s="383" t="str">
        <f ca="1">+IF(OFFSET('Sanitation Data'!$F$31,0,10*ROW('Sanitation Data'!F2))="","",OFFSET('Sanitation Data'!$F$31,0,10*ROW('Sanitation Data'!F2)))</f>
        <v/>
      </c>
      <c r="CY8" s="383" t="str">
        <f ca="1">+IF(OFFSET('Sanitation Data'!$F$32,0,10*ROW('Sanitation Data'!F2))="","",OFFSET('Sanitation Data'!$F$32,0,10*ROW('Sanitation Data'!F2)))</f>
        <v/>
      </c>
      <c r="CZ8" s="383" t="str">
        <f ca="1">+IF(OFFSET('Sanitation Data'!$G$28,0,10*ROW('Sanitation Data'!G2))="","",OFFSET('Sanitation Data'!$G$28,0,10*ROW('Sanitation Data'!G2)))</f>
        <v>Yes</v>
      </c>
      <c r="DA8" s="383" t="str">
        <f ca="1">+IF(OFFSET('Sanitation Data'!$G$29,0,10*ROW('Sanitation Data'!G2))="","",OFFSET('Sanitation Data'!$G$29,0,10*ROW('Sanitation Data'!G2)))</f>
        <v>Yes</v>
      </c>
      <c r="DB8" s="383" t="str">
        <f ca="1">+IF(OFFSET('Sanitation Data'!$G$30,0,10*ROW('Sanitation Data'!G2))="","",OFFSET('Sanitation Data'!$G$30,0,10*ROW('Sanitation Data'!G2)))</f>
        <v/>
      </c>
      <c r="DC8" s="383" t="str">
        <f ca="1">+IF(OFFSET('Sanitation Data'!$G$31,0,10*ROW('Sanitation Data'!G2))="","",OFFSET('Sanitation Data'!$G$31,0,10*ROW('Sanitation Data'!G2)))</f>
        <v/>
      </c>
      <c r="DD8" s="383" t="str">
        <f ca="1">+IF(OFFSET('Sanitation Data'!$G$32,0,10*ROW('Sanitation Data'!G2))="","",OFFSET('Sanitation Data'!$G$32,0,10*ROW('Sanitation Data'!G2)))</f>
        <v>Yes</v>
      </c>
      <c r="DE8" s="383" t="str">
        <f ca="1">+IF(OFFSET('Sanitation Data'!$H$28,0,10*ROW('Sanitation Data'!H2))="","",OFFSET('Sanitation Data'!$H$28,0,10*ROW('Sanitation Data'!H2)))</f>
        <v>Yes</v>
      </c>
      <c r="DF8" s="383" t="str">
        <f ca="1">+IF(OFFSET('Sanitation Data'!$H$29,0,10*ROW('Sanitation Data'!H2))="","",OFFSET('Sanitation Data'!$H$29,0,10*ROW('Sanitation Data'!H2)))</f>
        <v>Yes</v>
      </c>
      <c r="DG8" s="383" t="str">
        <f ca="1">+IF(OFFSET('Sanitation Data'!$H$30,0,10*ROW('Sanitation Data'!H2))="","",OFFSET('Sanitation Data'!$H$30,0,10*ROW('Sanitation Data'!H2)))</f>
        <v/>
      </c>
      <c r="DH8" s="383" t="str">
        <f ca="1">+IF(OFFSET('Sanitation Data'!$H$31,0,10*ROW('Sanitation Data'!H2))="","",OFFSET('Sanitation Data'!$H$31,0,10*ROW('Sanitation Data'!H2)))</f>
        <v/>
      </c>
      <c r="DI8" s="383" t="str">
        <f ca="1">+IF(OFFSET('Sanitation Data'!$H$32,0,10*ROW('Sanitation Data'!H2))="","",OFFSET('Sanitation Data'!$H$32,0,10*ROW('Sanitation Data'!H2)))</f>
        <v>Yes</v>
      </c>
      <c r="DJ8" s="383" t="str">
        <f ca="1">+IF(OFFSET('Sanitation Data'!$I$28,0,10*ROW('Sanitation Data'!I2))="","",OFFSET('Sanitation Data'!$I$28,0,10*ROW('Sanitation Data'!I2)))</f>
        <v>Yes</v>
      </c>
      <c r="DK8" s="383" t="str">
        <f ca="1">+IF(OFFSET('Sanitation Data'!$I$29,0,10*ROW('Sanitation Data'!I2))="","",OFFSET('Sanitation Data'!$I$29,0,10*ROW('Sanitation Data'!I2)))</f>
        <v>Yes</v>
      </c>
      <c r="DL8" s="383" t="str">
        <f ca="1">+IF(OFFSET('Sanitation Data'!$I$30,0,10*ROW('Sanitation Data'!I2))="","",OFFSET('Sanitation Data'!$I$30,0,10*ROW('Sanitation Data'!I2)))</f>
        <v/>
      </c>
      <c r="DM8" s="383" t="str">
        <f ca="1">+IF(OFFSET('Sanitation Data'!$I$31,0,10*ROW('Sanitation Data'!I2))="","",OFFSET('Sanitation Data'!$I$31,0,10*ROW('Sanitation Data'!I2)))</f>
        <v/>
      </c>
      <c r="DN8" s="383" t="str">
        <f ca="1">+IF(OFFSET('Sanitation Data'!$I$32,0,10*ROW('Sanitation Data'!I2))="","",OFFSET('Sanitation Data'!$I$32,0,10*ROW('Sanitation Data'!I2)))</f>
        <v>Yes</v>
      </c>
      <c r="DO8" s="383" t="str">
        <f ca="1">+IF(OFFSET('Hygiene Data'!$D$11,0,10*ROW('Hygiene Data'!D2))="","",OFFSET('Hygiene Data'!$D$11,0,10*ROW('Hygiene Data'!D2)))</f>
        <v>Yes</v>
      </c>
      <c r="DP8" s="383" t="str">
        <f ca="1">+IF(OFFSET('Hygiene Data'!$D$12,0,10*ROW('Hygiene Data'!D2))="","",OFFSET('Hygiene Data'!$D$12,0,10*ROW('Hygiene Data'!D2)))</f>
        <v>Yes</v>
      </c>
      <c r="DQ8" s="383" t="str">
        <f ca="1">+IF(OFFSET('Hygiene Data'!$D$13,0,10*ROW('Hygiene Data'!D2))="","",OFFSET('Hygiene Data'!$D$13,0,10*ROW('Hygiene Data'!D2)))</f>
        <v>Yes</v>
      </c>
      <c r="DR8" s="383" t="str">
        <f ca="1">+IF(OFFSET('Hygiene Data'!$E$11,0,10*ROW('Hygiene Data'!E2))="","",OFFSET('Hygiene Data'!$E$11,0,10*ROW('Hygiene Data'!E2)))</f>
        <v/>
      </c>
      <c r="DS8" s="383" t="str">
        <f ca="1">+IF(OFFSET('Hygiene Data'!$E$12,0,10*ROW('Hygiene Data'!E2))="","",OFFSET('Hygiene Data'!$E$12,0,10*ROW('Hygiene Data'!E2)))</f>
        <v/>
      </c>
      <c r="DT8" s="383" t="str">
        <f ca="1">+IF(OFFSET('Hygiene Data'!$E$13,0,10*ROW('Hygiene Data'!E2))="","",OFFSET('Hygiene Data'!$E$13,0,10*ROW('Hygiene Data'!E2)))</f>
        <v/>
      </c>
      <c r="DU8" s="383" t="str">
        <f ca="1">+IF(OFFSET('Hygiene Data'!$F$11,0,10*ROW('Hygiene Data'!F2))="","",OFFSET('Hygiene Data'!$F$11,0,10*ROW('Hygiene Data'!F2)))</f>
        <v/>
      </c>
      <c r="DV8" s="383" t="str">
        <f ca="1">+IF(OFFSET('Hygiene Data'!$F$12,0,10*ROW('Hygiene Data'!F2))="","",OFFSET('Hygiene Data'!$F$12,0,10*ROW('Hygiene Data'!F2)))</f>
        <v/>
      </c>
      <c r="DW8" s="383" t="str">
        <f ca="1">+IF(OFFSET('Hygiene Data'!$F$13,0,10*ROW('Hygiene Data'!F2))="","",OFFSET('Hygiene Data'!$F$13,0,10*ROW('Hygiene Data'!F2)))</f>
        <v/>
      </c>
      <c r="DX8" s="383" t="str">
        <f ca="1">+IF(OFFSET('Hygiene Data'!$G$11,0,10*ROW('Hygiene Data'!G2))="","",OFFSET('Hygiene Data'!$G$11,0,10*ROW('Hygiene Data'!G2)))</f>
        <v>Yes</v>
      </c>
      <c r="DY8" s="383" t="str">
        <f ca="1">+IF(OFFSET('Hygiene Data'!$G$12,0,10*ROW('Hygiene Data'!G2))="","",OFFSET('Hygiene Data'!$G$12,0,10*ROW('Hygiene Data'!G2)))</f>
        <v>Yes</v>
      </c>
      <c r="DZ8" s="383" t="str">
        <f ca="1">+IF(OFFSET('Hygiene Data'!$G$13,0,10*ROW('Hygiene Data'!G2))="","",OFFSET('Hygiene Data'!$G$13,0,10*ROW('Hygiene Data'!G2)))</f>
        <v>Yes</v>
      </c>
      <c r="EA8" s="383" t="str">
        <f ca="1">+IF(OFFSET('Hygiene Data'!$H$11,0,10*ROW('Hygiene Data'!H2))="","",OFFSET('Hygiene Data'!$H$11,0,10*ROW('Hygiene Data'!H2)))</f>
        <v>Yes</v>
      </c>
      <c r="EB8" s="383" t="str">
        <f ca="1">+IF(OFFSET('Hygiene Data'!$H$12,0,10*ROW('Hygiene Data'!H2))="","",OFFSET('Hygiene Data'!$H$12,0,10*ROW('Hygiene Data'!H2)))</f>
        <v>Yes</v>
      </c>
      <c r="EC8" s="383" t="str">
        <f ca="1">+IF(OFFSET('Hygiene Data'!$H$13,0,10*ROW('Hygiene Data'!H2))="","",OFFSET('Hygiene Data'!$H$13,0,10*ROW('Hygiene Data'!H2)))</f>
        <v>Yes</v>
      </c>
      <c r="ED8" s="383" t="str">
        <f ca="1">+IF(OFFSET('Hygiene Data'!$I$11,0,10*ROW('Hygiene Data'!I2))="","",OFFSET('Hygiene Data'!$I$11,0,10*ROW('Hygiene Data'!I2)))</f>
        <v>Yes</v>
      </c>
      <c r="EE8" s="383" t="str">
        <f ca="1">+IF(OFFSET('Hygiene Data'!$I$12,0,10*ROW('Hygiene Data'!I2))="","",OFFSET('Hygiene Data'!$I$12,0,10*ROW('Hygiene Data'!I2)))</f>
        <v>Yes</v>
      </c>
      <c r="EF8" s="383" t="str">
        <f ca="1">+IF(OFFSET('Hygiene Data'!$I$13,0,10*ROW('Hygiene Data'!I2))="","",OFFSET('Hygiene Data'!$I$13,0,10*ROW('Hygiene Data'!I2)))</f>
        <v>Yes</v>
      </c>
    </row>
    <row r="9" spans="1:136" x14ac:dyDescent="0.25">
      <c r="A9" s="492" t="str">
        <f ca="1">+IF(OFFSET('Water Data'!$B$2,0,10*ROW('Water Data'!E3))="","",OFFSET('Water Data'!$B$2,0,10*ROW('Water Data'!E3)))</f>
        <v>PNG_2023_UIS</v>
      </c>
      <c r="B9" s="49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19">
        <f t="shared" ca="1" si="0"/>
        <v>2023</v>
      </c>
      <c r="D9" s="52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20"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20"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2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2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2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2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2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1"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2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1">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2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2"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2">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2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3" t="str">
        <f ca="1">+IF(OFFSET('Water Data'!$D$27,0,10*ROW('Water Data'!D3))="","",OFFSET('Water Data'!$D$27,0,10*ROW('Water Data'!D3)))</f>
        <v/>
      </c>
      <c r="BT9" s="383" t="str">
        <f ca="1">+IF(OFFSET('Water Data'!$D$28,0,10*ROW('Water Data'!D3))="","",OFFSET('Water Data'!$D$28,0,10*ROW('Water Data'!D3)))</f>
        <v/>
      </c>
      <c r="BU9" s="383" t="str">
        <f ca="1">+IF(OFFSET('Water Data'!$D$29,0,10*ROW('Water Data'!D3))="","",OFFSET('Water Data'!$D$29,0,10*ROW('Water Data'!D3)))</f>
        <v/>
      </c>
      <c r="BV9" s="383" t="str">
        <f ca="1">+IF(OFFSET('Water Data'!$E$27,0,10*ROW('Water Data'!E3))="","",OFFSET('Water Data'!$E$27,0,10*ROW('Water Data'!E3)))</f>
        <v/>
      </c>
      <c r="BW9" s="383" t="str">
        <f ca="1">+IF(OFFSET('Water Data'!$E$28,0,10*ROW('Water Data'!E3))="","",OFFSET('Water Data'!$E$28,0,10*ROW('Water Data'!E3)))</f>
        <v/>
      </c>
      <c r="BX9" s="383" t="str">
        <f ca="1">+IF(OFFSET('Water Data'!$E$29,0,10*ROW('Water Data'!E3))="","",OFFSET('Water Data'!$E$29,0,10*ROW('Water Data'!E3)))</f>
        <v/>
      </c>
      <c r="BY9" s="383" t="str">
        <f ca="1">+IF(OFFSET('Water Data'!$F$27,0,10*ROW('Water Data'!F3))="","",OFFSET('Water Data'!$F$27,0,10*ROW('Water Data'!F3)))</f>
        <v/>
      </c>
      <c r="BZ9" s="383" t="str">
        <f ca="1">+IF(OFFSET('Water Data'!$F$28,0,10*ROW('Water Data'!F3))="","",OFFSET('Water Data'!$F$28,0,10*ROW('Water Data'!F3)))</f>
        <v/>
      </c>
      <c r="CA9" s="383" t="str">
        <f ca="1">+IF(OFFSET('Water Data'!$F$29,0,10*ROW('Water Data'!F3))="","",OFFSET('Water Data'!$F$29,0,10*ROW('Water Data'!F3)))</f>
        <v/>
      </c>
      <c r="CB9" s="383" t="str">
        <f ca="1">+IF(OFFSET('Water Data'!$G$27,0,10*ROW('Water Data'!G3))="","",OFFSET('Water Data'!$G$27,0,10*ROW('Water Data'!G3)))</f>
        <v/>
      </c>
      <c r="CC9" s="383" t="str">
        <f ca="1">+IF(OFFSET('Water Data'!$G$28,0,10*ROW('Water Data'!G3))="","",OFFSET('Water Data'!$G$28,0,10*ROW('Water Data'!G3)))</f>
        <v/>
      </c>
      <c r="CD9" s="383" t="str">
        <f ca="1">+IF(OFFSET('Water Data'!$G$29,0,10*ROW('Water Data'!G3))="","",OFFSET('Water Data'!$G$29,0,10*ROW('Water Data'!G3)))</f>
        <v/>
      </c>
      <c r="CE9" s="383" t="str">
        <f ca="1">+IF(OFFSET('Water Data'!$H$27,0,10*ROW('Water Data'!H3))="","",OFFSET('Water Data'!$H$27,0,10*ROW('Water Data'!H3)))</f>
        <v/>
      </c>
      <c r="CF9" s="383" t="str">
        <f ca="1">+IF(OFFSET('Water Data'!$H$28,0,10*ROW('Water Data'!H3))="","",OFFSET('Water Data'!$H$28,0,10*ROW('Water Data'!H3)))</f>
        <v/>
      </c>
      <c r="CG9" s="383" t="str">
        <f ca="1">+IF(OFFSET('Water Data'!$H$29,0,10*ROW('Water Data'!H3))="","",OFFSET('Water Data'!$H$29,0,10*ROW('Water Data'!H3)))</f>
        <v/>
      </c>
      <c r="CH9" s="383" t="str">
        <f ca="1">+IF(OFFSET('Water Data'!$I$27,0,10*ROW('Water Data'!I3))="","",OFFSET('Water Data'!$I$27,0,10*ROW('Water Data'!I3)))</f>
        <v/>
      </c>
      <c r="CI9" s="383" t="str">
        <f ca="1">+IF(OFFSET('Water Data'!$I$28,0,10*ROW('Water Data'!I3))="","",OFFSET('Water Data'!$I$28,0,10*ROW('Water Data'!I3)))</f>
        <v>Yes</v>
      </c>
      <c r="CJ9" s="383" t="str">
        <f ca="1">+IF(OFFSET('Water Data'!$I$29,0,10*ROW('Water Data'!I3))="","",OFFSET('Water Data'!$I$29,0,10*ROW('Water Data'!I3)))</f>
        <v/>
      </c>
      <c r="CK9" s="383" t="str">
        <f ca="1">+IF(OFFSET('Sanitation Data'!$D$28,0,10*ROW('Sanitation Data'!D3))="","",OFFSET('Sanitation Data'!$D$28,0,10*ROW('Sanitation Data'!D3)))</f>
        <v/>
      </c>
      <c r="CL9" s="383" t="str">
        <f ca="1">+IF(OFFSET('Sanitation Data'!$D$29,0,10*ROW('Sanitation Data'!D3))="","",OFFSET('Sanitation Data'!$D$29,0,10*ROW('Sanitation Data'!D3)))</f>
        <v/>
      </c>
      <c r="CM9" s="383" t="str">
        <f ca="1">+IF(OFFSET('Sanitation Data'!$D$30,0,10*ROW('Sanitation Data'!D3))="","",OFFSET('Sanitation Data'!$D$30,0,10*ROW('Sanitation Data'!D3)))</f>
        <v/>
      </c>
      <c r="CN9" s="383" t="str">
        <f ca="1">+IF(OFFSET('Sanitation Data'!$D$31,0,10*ROW('Sanitation Data'!D3))="","",OFFSET('Sanitation Data'!$D$31,0,10*ROW('Sanitation Data'!D3)))</f>
        <v/>
      </c>
      <c r="CO9" s="383" t="str">
        <f ca="1">+IF(OFFSET('Sanitation Data'!$D$32,0,10*ROW('Sanitation Data'!D3))="","",OFFSET('Sanitation Data'!$D$32,0,10*ROW('Sanitation Data'!D3)))</f>
        <v/>
      </c>
      <c r="CP9" s="383" t="str">
        <f ca="1">+IF(OFFSET('Sanitation Data'!$E$28,0,10*ROW('Sanitation Data'!E3))="","",OFFSET('Sanitation Data'!$E$28,0,10*ROW('Sanitation Data'!E3)))</f>
        <v/>
      </c>
      <c r="CQ9" s="383" t="str">
        <f ca="1">+IF(OFFSET('Sanitation Data'!$E$29,0,10*ROW('Sanitation Data'!E3))="","",OFFSET('Sanitation Data'!$E$29,0,10*ROW('Sanitation Data'!E3)))</f>
        <v/>
      </c>
      <c r="CR9" s="383" t="str">
        <f ca="1">+IF(OFFSET('Sanitation Data'!$E$30,0,10*ROW('Sanitation Data'!E3))="","",OFFSET('Sanitation Data'!$E$30,0,10*ROW('Sanitation Data'!E3)))</f>
        <v/>
      </c>
      <c r="CS9" s="383" t="str">
        <f ca="1">+IF(OFFSET('Sanitation Data'!$E$31,0,10*ROW('Sanitation Data'!E3))="","",OFFSET('Sanitation Data'!$E$31,0,10*ROW('Sanitation Data'!E3)))</f>
        <v/>
      </c>
      <c r="CT9" s="383" t="str">
        <f ca="1">+IF(OFFSET('Sanitation Data'!$E$32,0,10*ROW('Sanitation Data'!E3))="","",OFFSET('Sanitation Data'!$E$32,0,10*ROW('Sanitation Data'!E3)))</f>
        <v/>
      </c>
      <c r="CU9" s="383" t="str">
        <f ca="1">+IF(OFFSET('Sanitation Data'!$F$28,0,10*ROW('Sanitation Data'!F3))="","",OFFSET('Sanitation Data'!$F$28,0,10*ROW('Sanitation Data'!F3)))</f>
        <v/>
      </c>
      <c r="CV9" s="383" t="str">
        <f ca="1">+IF(OFFSET('Sanitation Data'!$F$29,0,10*ROW('Sanitation Data'!F3))="","",OFFSET('Sanitation Data'!$F$29,0,10*ROW('Sanitation Data'!F3)))</f>
        <v/>
      </c>
      <c r="CW9" s="383" t="str">
        <f ca="1">+IF(OFFSET('Sanitation Data'!$F$30,0,10*ROW('Sanitation Data'!F3))="","",OFFSET('Sanitation Data'!$F$30,0,10*ROW('Sanitation Data'!F3)))</f>
        <v/>
      </c>
      <c r="CX9" s="383" t="str">
        <f ca="1">+IF(OFFSET('Sanitation Data'!$F$31,0,10*ROW('Sanitation Data'!F3))="","",OFFSET('Sanitation Data'!$F$31,0,10*ROW('Sanitation Data'!F3)))</f>
        <v/>
      </c>
      <c r="CY9" s="383" t="str">
        <f ca="1">+IF(OFFSET('Sanitation Data'!$F$32,0,10*ROW('Sanitation Data'!F3))="","",OFFSET('Sanitation Data'!$F$32,0,10*ROW('Sanitation Data'!F3)))</f>
        <v/>
      </c>
      <c r="CZ9" s="383" t="str">
        <f ca="1">+IF(OFFSET('Sanitation Data'!$G$28,0,10*ROW('Sanitation Data'!G3))="","",OFFSET('Sanitation Data'!$G$28,0,10*ROW('Sanitation Data'!G3)))</f>
        <v/>
      </c>
      <c r="DA9" s="383" t="str">
        <f ca="1">+IF(OFFSET('Sanitation Data'!$G$29,0,10*ROW('Sanitation Data'!G3))="","",OFFSET('Sanitation Data'!$G$29,0,10*ROW('Sanitation Data'!G3)))</f>
        <v/>
      </c>
      <c r="DB9" s="383" t="str">
        <f ca="1">+IF(OFFSET('Sanitation Data'!$G$30,0,10*ROW('Sanitation Data'!G3))="","",OFFSET('Sanitation Data'!$G$30,0,10*ROW('Sanitation Data'!G3)))</f>
        <v/>
      </c>
      <c r="DC9" s="383" t="str">
        <f ca="1">+IF(OFFSET('Sanitation Data'!$G$31,0,10*ROW('Sanitation Data'!G3))="","",OFFSET('Sanitation Data'!$G$31,0,10*ROW('Sanitation Data'!G3)))</f>
        <v/>
      </c>
      <c r="DD9" s="383" t="str">
        <f ca="1">+IF(OFFSET('Sanitation Data'!$G$32,0,10*ROW('Sanitation Data'!G3))="","",OFFSET('Sanitation Data'!$G$32,0,10*ROW('Sanitation Data'!G3)))</f>
        <v/>
      </c>
      <c r="DE9" s="383" t="str">
        <f ca="1">+IF(OFFSET('Sanitation Data'!$H$28,0,10*ROW('Sanitation Data'!H3))="","",OFFSET('Sanitation Data'!$H$28,0,10*ROW('Sanitation Data'!H3)))</f>
        <v/>
      </c>
      <c r="DF9" s="383" t="str">
        <f ca="1">+IF(OFFSET('Sanitation Data'!$H$29,0,10*ROW('Sanitation Data'!H3))="","",OFFSET('Sanitation Data'!$H$29,0,10*ROW('Sanitation Data'!H3)))</f>
        <v/>
      </c>
      <c r="DG9" s="383" t="str">
        <f ca="1">+IF(OFFSET('Sanitation Data'!$H$30,0,10*ROW('Sanitation Data'!H3))="","",OFFSET('Sanitation Data'!$H$30,0,10*ROW('Sanitation Data'!H3)))</f>
        <v/>
      </c>
      <c r="DH9" s="383" t="str">
        <f ca="1">+IF(OFFSET('Sanitation Data'!$H$31,0,10*ROW('Sanitation Data'!H3))="","",OFFSET('Sanitation Data'!$H$31,0,10*ROW('Sanitation Data'!H3)))</f>
        <v/>
      </c>
      <c r="DI9" s="383" t="str">
        <f ca="1">+IF(OFFSET('Sanitation Data'!$H$32,0,10*ROW('Sanitation Data'!H3))="","",OFFSET('Sanitation Data'!$H$32,0,10*ROW('Sanitation Data'!H3)))</f>
        <v/>
      </c>
      <c r="DJ9" s="383" t="str">
        <f ca="1">+IF(OFFSET('Sanitation Data'!$I$28,0,10*ROW('Sanitation Data'!I3))="","",OFFSET('Sanitation Data'!$I$28,0,10*ROW('Sanitation Data'!I3)))</f>
        <v/>
      </c>
      <c r="DK9" s="383" t="str">
        <f ca="1">+IF(OFFSET('Sanitation Data'!$I$29,0,10*ROW('Sanitation Data'!I3))="","",OFFSET('Sanitation Data'!$I$29,0,10*ROW('Sanitation Data'!I3)))</f>
        <v>Yes</v>
      </c>
      <c r="DL9" s="383" t="str">
        <f ca="1">+IF(OFFSET('Sanitation Data'!$I$30,0,10*ROW('Sanitation Data'!I3))="","",OFFSET('Sanitation Data'!$I$30,0,10*ROW('Sanitation Data'!I3)))</f>
        <v/>
      </c>
      <c r="DM9" s="383" t="str">
        <f ca="1">+IF(OFFSET('Sanitation Data'!$I$31,0,10*ROW('Sanitation Data'!I3))="","",OFFSET('Sanitation Data'!$I$31,0,10*ROW('Sanitation Data'!I3)))</f>
        <v/>
      </c>
      <c r="DN9" s="383" t="str">
        <f ca="1">+IF(OFFSET('Sanitation Data'!$I$32,0,10*ROW('Sanitation Data'!I3))="","",OFFSET('Sanitation Data'!$I$32,0,10*ROW('Sanitation Data'!I3)))</f>
        <v/>
      </c>
      <c r="DO9" s="383" t="str">
        <f ca="1">+IF(OFFSET('Hygiene Data'!$D$11,0,10*ROW('Hygiene Data'!D3))="","",OFFSET('Hygiene Data'!$D$11,0,10*ROW('Hygiene Data'!D3)))</f>
        <v/>
      </c>
      <c r="DP9" s="383" t="str">
        <f ca="1">+IF(OFFSET('Hygiene Data'!$D$12,0,10*ROW('Hygiene Data'!D3))="","",OFFSET('Hygiene Data'!$D$12,0,10*ROW('Hygiene Data'!D3)))</f>
        <v/>
      </c>
      <c r="DQ9" s="383" t="str">
        <f ca="1">+IF(OFFSET('Hygiene Data'!$D$13,0,10*ROW('Hygiene Data'!D3))="","",OFFSET('Hygiene Data'!$D$13,0,10*ROW('Hygiene Data'!D3)))</f>
        <v/>
      </c>
      <c r="DR9" s="383" t="str">
        <f ca="1">+IF(OFFSET('Hygiene Data'!$E$11,0,10*ROW('Hygiene Data'!E3))="","",OFFSET('Hygiene Data'!$E$11,0,10*ROW('Hygiene Data'!E3)))</f>
        <v/>
      </c>
      <c r="DS9" s="383" t="str">
        <f ca="1">+IF(OFFSET('Hygiene Data'!$E$12,0,10*ROW('Hygiene Data'!E3))="","",OFFSET('Hygiene Data'!$E$12,0,10*ROW('Hygiene Data'!E3)))</f>
        <v/>
      </c>
      <c r="DT9" s="383" t="str">
        <f ca="1">+IF(OFFSET('Hygiene Data'!$E$13,0,10*ROW('Hygiene Data'!E3))="","",OFFSET('Hygiene Data'!$E$13,0,10*ROW('Hygiene Data'!E3)))</f>
        <v/>
      </c>
      <c r="DU9" s="383" t="str">
        <f ca="1">+IF(OFFSET('Hygiene Data'!$F$11,0,10*ROW('Hygiene Data'!F3))="","",OFFSET('Hygiene Data'!$F$11,0,10*ROW('Hygiene Data'!F3)))</f>
        <v/>
      </c>
      <c r="DV9" s="383" t="str">
        <f ca="1">+IF(OFFSET('Hygiene Data'!$F$12,0,10*ROW('Hygiene Data'!F3))="","",OFFSET('Hygiene Data'!$F$12,0,10*ROW('Hygiene Data'!F3)))</f>
        <v/>
      </c>
      <c r="DW9" s="383" t="str">
        <f ca="1">+IF(OFFSET('Hygiene Data'!$F$13,0,10*ROW('Hygiene Data'!F3))="","",OFFSET('Hygiene Data'!$F$13,0,10*ROW('Hygiene Data'!F3)))</f>
        <v/>
      </c>
      <c r="DX9" s="383" t="str">
        <f ca="1">+IF(OFFSET('Hygiene Data'!$G$11,0,10*ROW('Hygiene Data'!G3))="","",OFFSET('Hygiene Data'!$G$11,0,10*ROW('Hygiene Data'!G3)))</f>
        <v/>
      </c>
      <c r="DY9" s="383" t="str">
        <f ca="1">+IF(OFFSET('Hygiene Data'!$G$12,0,10*ROW('Hygiene Data'!G3))="","",OFFSET('Hygiene Data'!$G$12,0,10*ROW('Hygiene Data'!G3)))</f>
        <v/>
      </c>
      <c r="DZ9" s="383" t="str">
        <f ca="1">+IF(OFFSET('Hygiene Data'!$G$13,0,10*ROW('Hygiene Data'!G3))="","",OFFSET('Hygiene Data'!$G$13,0,10*ROW('Hygiene Data'!G3)))</f>
        <v/>
      </c>
      <c r="EA9" s="383" t="str">
        <f ca="1">+IF(OFFSET('Hygiene Data'!$H$11,0,10*ROW('Hygiene Data'!H3))="","",OFFSET('Hygiene Data'!$H$11,0,10*ROW('Hygiene Data'!H3)))</f>
        <v/>
      </c>
      <c r="EB9" s="383" t="str">
        <f ca="1">+IF(OFFSET('Hygiene Data'!$H$12,0,10*ROW('Hygiene Data'!H3))="","",OFFSET('Hygiene Data'!$H$12,0,10*ROW('Hygiene Data'!H3)))</f>
        <v/>
      </c>
      <c r="EC9" s="383" t="str">
        <f ca="1">+IF(OFFSET('Hygiene Data'!$H$13,0,10*ROW('Hygiene Data'!H3))="","",OFFSET('Hygiene Data'!$H$13,0,10*ROW('Hygiene Data'!H3)))</f>
        <v/>
      </c>
      <c r="ED9" s="383" t="str">
        <f ca="1">+IF(OFFSET('Hygiene Data'!$I$11,0,10*ROW('Hygiene Data'!I3))="","",OFFSET('Hygiene Data'!$I$11,0,10*ROW('Hygiene Data'!I3)))</f>
        <v>Yes</v>
      </c>
      <c r="EE9" s="383" t="str">
        <f ca="1">+IF(OFFSET('Hygiene Data'!$I$12,0,10*ROW('Hygiene Data'!I3))="","",OFFSET('Hygiene Data'!$I$12,0,10*ROW('Hygiene Data'!I3)))</f>
        <v/>
      </c>
      <c r="EF9" s="383" t="str">
        <f ca="1">+IF(OFFSET('Hygiene Data'!$I$13,0,10*ROW('Hygiene Data'!I3))="","",OFFSET('Hygiene Data'!$I$13,0,10*ROW('Hygiene Data'!I3)))</f>
        <v/>
      </c>
    </row>
    <row r="10" spans="1:136" x14ac:dyDescent="0.25">
      <c r="A10" s="492" t="str">
        <f ca="1">+IF(OFFSET('Water Data'!$B$2,0,10*ROW('Water Data'!E4))="","",OFFSET('Water Data'!$B$2,0,10*ROW('Water Data'!E4)))</f>
        <v/>
      </c>
      <c r="B10" s="49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9" t="str">
        <f t="shared" ca="1" si="0"/>
        <v/>
      </c>
      <c r="D10" s="52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3" t="str">
        <f ca="1">+IF(OFFSET('Water Data'!$D$27,0,10*ROW('Water Data'!D4))="","",OFFSET('Water Data'!$D$27,0,10*ROW('Water Data'!D4)))</f>
        <v/>
      </c>
      <c r="BT10" s="383" t="str">
        <f ca="1">+IF(OFFSET('Water Data'!$D$28,0,10*ROW('Water Data'!D4))="","",OFFSET('Water Data'!$D$28,0,10*ROW('Water Data'!D4)))</f>
        <v/>
      </c>
      <c r="BU10" s="383" t="str">
        <f ca="1">+IF(OFFSET('Water Data'!$D$29,0,10*ROW('Water Data'!D4))="","",OFFSET('Water Data'!$D$29,0,10*ROW('Water Data'!D4)))</f>
        <v/>
      </c>
      <c r="BV10" s="383" t="str">
        <f ca="1">+IF(OFFSET('Water Data'!$E$27,0,10*ROW('Water Data'!E4))="","",OFFSET('Water Data'!$E$27,0,10*ROW('Water Data'!E4)))</f>
        <v/>
      </c>
      <c r="BW10" s="383" t="str">
        <f ca="1">+IF(OFFSET('Water Data'!$E$28,0,10*ROW('Water Data'!E4))="","",OFFSET('Water Data'!$E$28,0,10*ROW('Water Data'!E4)))</f>
        <v/>
      </c>
      <c r="BX10" s="383" t="str">
        <f ca="1">+IF(OFFSET('Water Data'!$E$29,0,10*ROW('Water Data'!E4))="","",OFFSET('Water Data'!$E$29,0,10*ROW('Water Data'!E4)))</f>
        <v/>
      </c>
      <c r="BY10" s="383" t="str">
        <f ca="1">+IF(OFFSET('Water Data'!$F$27,0,10*ROW('Water Data'!F4))="","",OFFSET('Water Data'!$F$27,0,10*ROW('Water Data'!F4)))</f>
        <v/>
      </c>
      <c r="BZ10" s="383" t="str">
        <f ca="1">+IF(OFFSET('Water Data'!$F$28,0,10*ROW('Water Data'!F4))="","",OFFSET('Water Data'!$F$28,0,10*ROW('Water Data'!F4)))</f>
        <v/>
      </c>
      <c r="CA10" s="383" t="str">
        <f ca="1">+IF(OFFSET('Water Data'!$F$29,0,10*ROW('Water Data'!F4))="","",OFFSET('Water Data'!$F$29,0,10*ROW('Water Data'!F4)))</f>
        <v/>
      </c>
      <c r="CB10" s="383" t="str">
        <f ca="1">+IF(OFFSET('Water Data'!$G$27,0,10*ROW('Water Data'!G4))="","",OFFSET('Water Data'!$G$27,0,10*ROW('Water Data'!G4)))</f>
        <v/>
      </c>
      <c r="CC10" s="383" t="str">
        <f ca="1">+IF(OFFSET('Water Data'!$G$28,0,10*ROW('Water Data'!G4))="","",OFFSET('Water Data'!$G$28,0,10*ROW('Water Data'!G4)))</f>
        <v/>
      </c>
      <c r="CD10" s="383" t="str">
        <f ca="1">+IF(OFFSET('Water Data'!$G$29,0,10*ROW('Water Data'!G4))="","",OFFSET('Water Data'!$G$29,0,10*ROW('Water Data'!G4)))</f>
        <v/>
      </c>
      <c r="CE10" s="383" t="str">
        <f ca="1">+IF(OFFSET('Water Data'!$H$27,0,10*ROW('Water Data'!H4))="","",OFFSET('Water Data'!$H$27,0,10*ROW('Water Data'!H4)))</f>
        <v/>
      </c>
      <c r="CF10" s="383" t="str">
        <f ca="1">+IF(OFFSET('Water Data'!$H$28,0,10*ROW('Water Data'!H4))="","",OFFSET('Water Data'!$H$28,0,10*ROW('Water Data'!H4)))</f>
        <v/>
      </c>
      <c r="CG10" s="383" t="str">
        <f ca="1">+IF(OFFSET('Water Data'!$H$29,0,10*ROW('Water Data'!H4))="","",OFFSET('Water Data'!$H$29,0,10*ROW('Water Data'!H4)))</f>
        <v/>
      </c>
      <c r="CH10" s="383" t="str">
        <f ca="1">+IF(OFFSET('Water Data'!$I$27,0,10*ROW('Water Data'!I4))="","",OFFSET('Water Data'!$I$27,0,10*ROW('Water Data'!I4)))</f>
        <v/>
      </c>
      <c r="CI10" s="383" t="str">
        <f ca="1">+IF(OFFSET('Water Data'!$I$28,0,10*ROW('Water Data'!I4))="","",OFFSET('Water Data'!$I$28,0,10*ROW('Water Data'!I4)))</f>
        <v/>
      </c>
      <c r="CJ10" s="383" t="str">
        <f ca="1">+IF(OFFSET('Water Data'!$I$29,0,10*ROW('Water Data'!I4))="","",OFFSET('Water Data'!$I$29,0,10*ROW('Water Data'!I4)))</f>
        <v/>
      </c>
      <c r="CK10" s="383" t="str">
        <f ca="1">+IF(OFFSET('Sanitation Data'!$D$28,0,10*ROW('Sanitation Data'!D4))="","",OFFSET('Sanitation Data'!$D$28,0,10*ROW('Sanitation Data'!D4)))</f>
        <v/>
      </c>
      <c r="CL10" s="383" t="str">
        <f ca="1">+IF(OFFSET('Sanitation Data'!$D$29,0,10*ROW('Sanitation Data'!D4))="","",OFFSET('Sanitation Data'!$D$29,0,10*ROW('Sanitation Data'!D4)))</f>
        <v/>
      </c>
      <c r="CM10" s="383" t="str">
        <f ca="1">+IF(OFFSET('Sanitation Data'!$D$30,0,10*ROW('Sanitation Data'!D4))="","",OFFSET('Sanitation Data'!$D$30,0,10*ROW('Sanitation Data'!D4)))</f>
        <v/>
      </c>
      <c r="CN10" s="383" t="str">
        <f ca="1">+IF(OFFSET('Sanitation Data'!$D$31,0,10*ROW('Sanitation Data'!D4))="","",OFFSET('Sanitation Data'!$D$31,0,10*ROW('Sanitation Data'!D4)))</f>
        <v/>
      </c>
      <c r="CO10" s="383" t="str">
        <f ca="1">+IF(OFFSET('Sanitation Data'!$D$32,0,10*ROW('Sanitation Data'!D4))="","",OFFSET('Sanitation Data'!$D$32,0,10*ROW('Sanitation Data'!D4)))</f>
        <v/>
      </c>
      <c r="CP10" s="383" t="str">
        <f ca="1">+IF(OFFSET('Sanitation Data'!$E$28,0,10*ROW('Sanitation Data'!E4))="","",OFFSET('Sanitation Data'!$E$28,0,10*ROW('Sanitation Data'!E4)))</f>
        <v/>
      </c>
      <c r="CQ10" s="383" t="str">
        <f ca="1">+IF(OFFSET('Sanitation Data'!$E$29,0,10*ROW('Sanitation Data'!E4))="","",OFFSET('Sanitation Data'!$E$29,0,10*ROW('Sanitation Data'!E4)))</f>
        <v/>
      </c>
      <c r="CR10" s="383" t="str">
        <f ca="1">+IF(OFFSET('Sanitation Data'!$E$30,0,10*ROW('Sanitation Data'!E4))="","",OFFSET('Sanitation Data'!$E$30,0,10*ROW('Sanitation Data'!E4)))</f>
        <v/>
      </c>
      <c r="CS10" s="383" t="str">
        <f ca="1">+IF(OFFSET('Sanitation Data'!$E$31,0,10*ROW('Sanitation Data'!E4))="","",OFFSET('Sanitation Data'!$E$31,0,10*ROW('Sanitation Data'!E4)))</f>
        <v/>
      </c>
      <c r="CT10" s="383" t="str">
        <f ca="1">+IF(OFFSET('Sanitation Data'!$E$32,0,10*ROW('Sanitation Data'!E4))="","",OFFSET('Sanitation Data'!$E$32,0,10*ROW('Sanitation Data'!E4)))</f>
        <v/>
      </c>
      <c r="CU10" s="383" t="str">
        <f ca="1">+IF(OFFSET('Sanitation Data'!$F$28,0,10*ROW('Sanitation Data'!F4))="","",OFFSET('Sanitation Data'!$F$28,0,10*ROW('Sanitation Data'!F4)))</f>
        <v/>
      </c>
      <c r="CV10" s="383" t="str">
        <f ca="1">+IF(OFFSET('Sanitation Data'!$F$29,0,10*ROW('Sanitation Data'!F4))="","",OFFSET('Sanitation Data'!$F$29,0,10*ROW('Sanitation Data'!F4)))</f>
        <v/>
      </c>
      <c r="CW10" s="383" t="str">
        <f ca="1">+IF(OFFSET('Sanitation Data'!$F$30,0,10*ROW('Sanitation Data'!F4))="","",OFFSET('Sanitation Data'!$F$30,0,10*ROW('Sanitation Data'!F4)))</f>
        <v/>
      </c>
      <c r="CX10" s="383" t="str">
        <f ca="1">+IF(OFFSET('Sanitation Data'!$F$31,0,10*ROW('Sanitation Data'!F4))="","",OFFSET('Sanitation Data'!$F$31,0,10*ROW('Sanitation Data'!F4)))</f>
        <v/>
      </c>
      <c r="CY10" s="383" t="str">
        <f ca="1">+IF(OFFSET('Sanitation Data'!$F$32,0,10*ROW('Sanitation Data'!F4))="","",OFFSET('Sanitation Data'!$F$32,0,10*ROW('Sanitation Data'!F4)))</f>
        <v/>
      </c>
      <c r="CZ10" s="383" t="str">
        <f ca="1">+IF(OFFSET('Sanitation Data'!$G$28,0,10*ROW('Sanitation Data'!G4))="","",OFFSET('Sanitation Data'!$G$28,0,10*ROW('Sanitation Data'!G4)))</f>
        <v/>
      </c>
      <c r="DA10" s="383" t="str">
        <f ca="1">+IF(OFFSET('Sanitation Data'!$G$29,0,10*ROW('Sanitation Data'!G4))="","",OFFSET('Sanitation Data'!$G$29,0,10*ROW('Sanitation Data'!G4)))</f>
        <v/>
      </c>
      <c r="DB10" s="383" t="str">
        <f ca="1">+IF(OFFSET('Sanitation Data'!$G$30,0,10*ROW('Sanitation Data'!G4))="","",OFFSET('Sanitation Data'!$G$30,0,10*ROW('Sanitation Data'!G4)))</f>
        <v/>
      </c>
      <c r="DC10" s="383" t="str">
        <f ca="1">+IF(OFFSET('Sanitation Data'!$G$31,0,10*ROW('Sanitation Data'!G4))="","",OFFSET('Sanitation Data'!$G$31,0,10*ROW('Sanitation Data'!G4)))</f>
        <v/>
      </c>
      <c r="DD10" s="383" t="str">
        <f ca="1">+IF(OFFSET('Sanitation Data'!$G$32,0,10*ROW('Sanitation Data'!G4))="","",OFFSET('Sanitation Data'!$G$32,0,10*ROW('Sanitation Data'!G4)))</f>
        <v/>
      </c>
      <c r="DE10" s="383" t="str">
        <f ca="1">+IF(OFFSET('Sanitation Data'!$H$28,0,10*ROW('Sanitation Data'!H4))="","",OFFSET('Sanitation Data'!$H$28,0,10*ROW('Sanitation Data'!H4)))</f>
        <v/>
      </c>
      <c r="DF10" s="383" t="str">
        <f ca="1">+IF(OFFSET('Sanitation Data'!$H$29,0,10*ROW('Sanitation Data'!H4))="","",OFFSET('Sanitation Data'!$H$29,0,10*ROW('Sanitation Data'!H4)))</f>
        <v/>
      </c>
      <c r="DG10" s="383" t="str">
        <f ca="1">+IF(OFFSET('Sanitation Data'!$H$30,0,10*ROW('Sanitation Data'!H4))="","",OFFSET('Sanitation Data'!$H$30,0,10*ROW('Sanitation Data'!H4)))</f>
        <v/>
      </c>
      <c r="DH10" s="383" t="str">
        <f ca="1">+IF(OFFSET('Sanitation Data'!$H$31,0,10*ROW('Sanitation Data'!H4))="","",OFFSET('Sanitation Data'!$H$31,0,10*ROW('Sanitation Data'!H4)))</f>
        <v/>
      </c>
      <c r="DI10" s="383" t="str">
        <f ca="1">+IF(OFFSET('Sanitation Data'!$H$32,0,10*ROW('Sanitation Data'!H4))="","",OFFSET('Sanitation Data'!$H$32,0,10*ROW('Sanitation Data'!H4)))</f>
        <v/>
      </c>
      <c r="DJ10" s="383" t="str">
        <f ca="1">+IF(OFFSET('Sanitation Data'!$I$28,0,10*ROW('Sanitation Data'!I4))="","",OFFSET('Sanitation Data'!$I$28,0,10*ROW('Sanitation Data'!I4)))</f>
        <v/>
      </c>
      <c r="DK10" s="383" t="str">
        <f ca="1">+IF(OFFSET('Sanitation Data'!$I$29,0,10*ROW('Sanitation Data'!I4))="","",OFFSET('Sanitation Data'!$I$29,0,10*ROW('Sanitation Data'!I4)))</f>
        <v/>
      </c>
      <c r="DL10" s="383" t="str">
        <f ca="1">+IF(OFFSET('Sanitation Data'!$I$30,0,10*ROW('Sanitation Data'!I4))="","",OFFSET('Sanitation Data'!$I$30,0,10*ROW('Sanitation Data'!I4)))</f>
        <v/>
      </c>
      <c r="DM10" s="383" t="str">
        <f ca="1">+IF(OFFSET('Sanitation Data'!$I$31,0,10*ROW('Sanitation Data'!I4))="","",OFFSET('Sanitation Data'!$I$31,0,10*ROW('Sanitation Data'!I4)))</f>
        <v/>
      </c>
      <c r="DN10" s="383" t="str">
        <f ca="1">+IF(OFFSET('Sanitation Data'!$I$32,0,10*ROW('Sanitation Data'!I4))="","",OFFSET('Sanitation Data'!$I$32,0,10*ROW('Sanitation Data'!I4)))</f>
        <v/>
      </c>
      <c r="DO10" s="383" t="str">
        <f ca="1">+IF(OFFSET('Hygiene Data'!$D$11,0,10*ROW('Hygiene Data'!D4))="","",OFFSET('Hygiene Data'!$D$11,0,10*ROW('Hygiene Data'!D4)))</f>
        <v/>
      </c>
      <c r="DP10" s="383" t="str">
        <f ca="1">+IF(OFFSET('Hygiene Data'!$D$12,0,10*ROW('Hygiene Data'!D4))="","",OFFSET('Hygiene Data'!$D$12,0,10*ROW('Hygiene Data'!D4)))</f>
        <v/>
      </c>
      <c r="DQ10" s="383" t="str">
        <f ca="1">+IF(OFFSET('Hygiene Data'!$D$13,0,10*ROW('Hygiene Data'!D4))="","",OFFSET('Hygiene Data'!$D$13,0,10*ROW('Hygiene Data'!D4)))</f>
        <v/>
      </c>
      <c r="DR10" s="383" t="str">
        <f ca="1">+IF(OFFSET('Hygiene Data'!$E$11,0,10*ROW('Hygiene Data'!E4))="","",OFFSET('Hygiene Data'!$E$11,0,10*ROW('Hygiene Data'!E4)))</f>
        <v/>
      </c>
      <c r="DS10" s="383" t="str">
        <f ca="1">+IF(OFFSET('Hygiene Data'!$E$12,0,10*ROW('Hygiene Data'!E4))="","",OFFSET('Hygiene Data'!$E$12,0,10*ROW('Hygiene Data'!E4)))</f>
        <v/>
      </c>
      <c r="DT10" s="383" t="str">
        <f ca="1">+IF(OFFSET('Hygiene Data'!$E$13,0,10*ROW('Hygiene Data'!E4))="","",OFFSET('Hygiene Data'!$E$13,0,10*ROW('Hygiene Data'!E4)))</f>
        <v/>
      </c>
      <c r="DU10" s="383" t="str">
        <f ca="1">+IF(OFFSET('Hygiene Data'!$F$11,0,10*ROW('Hygiene Data'!F4))="","",OFFSET('Hygiene Data'!$F$11,0,10*ROW('Hygiene Data'!F4)))</f>
        <v/>
      </c>
      <c r="DV10" s="383" t="str">
        <f ca="1">+IF(OFFSET('Hygiene Data'!$F$12,0,10*ROW('Hygiene Data'!F4))="","",OFFSET('Hygiene Data'!$F$12,0,10*ROW('Hygiene Data'!F4)))</f>
        <v/>
      </c>
      <c r="DW10" s="383" t="str">
        <f ca="1">+IF(OFFSET('Hygiene Data'!$F$13,0,10*ROW('Hygiene Data'!F4))="","",OFFSET('Hygiene Data'!$F$13,0,10*ROW('Hygiene Data'!F4)))</f>
        <v/>
      </c>
      <c r="DX10" s="383" t="str">
        <f ca="1">+IF(OFFSET('Hygiene Data'!$G$11,0,10*ROW('Hygiene Data'!G4))="","",OFFSET('Hygiene Data'!$G$11,0,10*ROW('Hygiene Data'!G4)))</f>
        <v/>
      </c>
      <c r="DY10" s="383" t="str">
        <f ca="1">+IF(OFFSET('Hygiene Data'!$G$12,0,10*ROW('Hygiene Data'!G4))="","",OFFSET('Hygiene Data'!$G$12,0,10*ROW('Hygiene Data'!G4)))</f>
        <v/>
      </c>
      <c r="DZ10" s="383" t="str">
        <f ca="1">+IF(OFFSET('Hygiene Data'!$G$13,0,10*ROW('Hygiene Data'!G4))="","",OFFSET('Hygiene Data'!$G$13,0,10*ROW('Hygiene Data'!G4)))</f>
        <v/>
      </c>
      <c r="EA10" s="383" t="str">
        <f ca="1">+IF(OFFSET('Hygiene Data'!$H$11,0,10*ROW('Hygiene Data'!H4))="","",OFFSET('Hygiene Data'!$H$11,0,10*ROW('Hygiene Data'!H4)))</f>
        <v/>
      </c>
      <c r="EB10" s="383" t="str">
        <f ca="1">+IF(OFFSET('Hygiene Data'!$H$12,0,10*ROW('Hygiene Data'!H4))="","",OFFSET('Hygiene Data'!$H$12,0,10*ROW('Hygiene Data'!H4)))</f>
        <v/>
      </c>
      <c r="EC10" s="383" t="str">
        <f ca="1">+IF(OFFSET('Hygiene Data'!$H$13,0,10*ROW('Hygiene Data'!H4))="","",OFFSET('Hygiene Data'!$H$13,0,10*ROW('Hygiene Data'!H4)))</f>
        <v/>
      </c>
      <c r="ED10" s="383" t="str">
        <f ca="1">+IF(OFFSET('Hygiene Data'!$I$11,0,10*ROW('Hygiene Data'!I4))="","",OFFSET('Hygiene Data'!$I$11,0,10*ROW('Hygiene Data'!I4)))</f>
        <v/>
      </c>
      <c r="EE10" s="383" t="str">
        <f ca="1">+IF(OFFSET('Hygiene Data'!$I$12,0,10*ROW('Hygiene Data'!I4))="","",OFFSET('Hygiene Data'!$I$12,0,10*ROW('Hygiene Data'!I4)))</f>
        <v/>
      </c>
      <c r="EF10" s="383" t="str">
        <f ca="1">+IF(OFFSET('Hygiene Data'!$I$13,0,10*ROW('Hygiene Data'!I4))="","",OFFSET('Hygiene Data'!$I$13,0,10*ROW('Hygiene Data'!I4)))</f>
        <v/>
      </c>
    </row>
    <row r="11" spans="1:136" x14ac:dyDescent="0.25">
      <c r="A11" s="492" t="str">
        <f ca="1">+IF(OFFSET('Water Data'!$B$2,0,10*ROW('Water Data'!E5))="","",OFFSET('Water Data'!$B$2,0,10*ROW('Water Data'!E5)))</f>
        <v/>
      </c>
      <c r="B11" s="49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9" t="str">
        <f t="shared" ca="1" si="0"/>
        <v/>
      </c>
      <c r="D11" s="52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3" t="str">
        <f ca="1">+IF(OFFSET('Water Data'!$D$27,0,10*ROW('Water Data'!D5))="","",OFFSET('Water Data'!$D$27,0,10*ROW('Water Data'!D5)))</f>
        <v/>
      </c>
      <c r="BT11" s="383" t="str">
        <f ca="1">+IF(OFFSET('Water Data'!$D$28,0,10*ROW('Water Data'!D5))="","",OFFSET('Water Data'!$D$28,0,10*ROW('Water Data'!D5)))</f>
        <v/>
      </c>
      <c r="BU11" s="383" t="str">
        <f ca="1">+IF(OFFSET('Water Data'!$D$29,0,10*ROW('Water Data'!D5))="","",OFFSET('Water Data'!$D$29,0,10*ROW('Water Data'!D5)))</f>
        <v/>
      </c>
      <c r="BV11" s="383" t="str">
        <f ca="1">+IF(OFFSET('Water Data'!$E$27,0,10*ROW('Water Data'!E5))="","",OFFSET('Water Data'!$E$27,0,10*ROW('Water Data'!E5)))</f>
        <v/>
      </c>
      <c r="BW11" s="383" t="str">
        <f ca="1">+IF(OFFSET('Water Data'!$E$28,0,10*ROW('Water Data'!E5))="","",OFFSET('Water Data'!$E$28,0,10*ROW('Water Data'!E5)))</f>
        <v/>
      </c>
      <c r="BX11" s="383" t="str">
        <f ca="1">+IF(OFFSET('Water Data'!$E$29,0,10*ROW('Water Data'!E5))="","",OFFSET('Water Data'!$E$29,0,10*ROW('Water Data'!E5)))</f>
        <v/>
      </c>
      <c r="BY11" s="383" t="str">
        <f ca="1">+IF(OFFSET('Water Data'!$F$27,0,10*ROW('Water Data'!F5))="","",OFFSET('Water Data'!$F$27,0,10*ROW('Water Data'!F5)))</f>
        <v/>
      </c>
      <c r="BZ11" s="383" t="str">
        <f ca="1">+IF(OFFSET('Water Data'!$F$28,0,10*ROW('Water Data'!F5))="","",OFFSET('Water Data'!$F$28,0,10*ROW('Water Data'!F5)))</f>
        <v/>
      </c>
      <c r="CA11" s="383" t="str">
        <f ca="1">+IF(OFFSET('Water Data'!$F$29,0,10*ROW('Water Data'!F5))="","",OFFSET('Water Data'!$F$29,0,10*ROW('Water Data'!F5)))</f>
        <v/>
      </c>
      <c r="CB11" s="383" t="str">
        <f ca="1">+IF(OFFSET('Water Data'!$G$27,0,10*ROW('Water Data'!G5))="","",OFFSET('Water Data'!$G$27,0,10*ROW('Water Data'!G5)))</f>
        <v/>
      </c>
      <c r="CC11" s="383" t="str">
        <f ca="1">+IF(OFFSET('Water Data'!$G$28,0,10*ROW('Water Data'!G5))="","",OFFSET('Water Data'!$G$28,0,10*ROW('Water Data'!G5)))</f>
        <v/>
      </c>
      <c r="CD11" s="383" t="str">
        <f ca="1">+IF(OFFSET('Water Data'!$G$29,0,10*ROW('Water Data'!G5))="","",OFFSET('Water Data'!$G$29,0,10*ROW('Water Data'!G5)))</f>
        <v/>
      </c>
      <c r="CE11" s="383" t="str">
        <f ca="1">+IF(OFFSET('Water Data'!$H$27,0,10*ROW('Water Data'!H5))="","",OFFSET('Water Data'!$H$27,0,10*ROW('Water Data'!H5)))</f>
        <v/>
      </c>
      <c r="CF11" s="383" t="str">
        <f ca="1">+IF(OFFSET('Water Data'!$H$28,0,10*ROW('Water Data'!H5))="","",OFFSET('Water Data'!$H$28,0,10*ROW('Water Data'!H5)))</f>
        <v/>
      </c>
      <c r="CG11" s="383" t="str">
        <f ca="1">+IF(OFFSET('Water Data'!$H$29,0,10*ROW('Water Data'!H5))="","",OFFSET('Water Data'!$H$29,0,10*ROW('Water Data'!H5)))</f>
        <v/>
      </c>
      <c r="CH11" s="383" t="str">
        <f ca="1">+IF(OFFSET('Water Data'!$I$27,0,10*ROW('Water Data'!I5))="","",OFFSET('Water Data'!$I$27,0,10*ROW('Water Data'!I5)))</f>
        <v/>
      </c>
      <c r="CI11" s="383" t="str">
        <f ca="1">+IF(OFFSET('Water Data'!$I$28,0,10*ROW('Water Data'!I5))="","",OFFSET('Water Data'!$I$28,0,10*ROW('Water Data'!I5)))</f>
        <v/>
      </c>
      <c r="CJ11" s="383" t="str">
        <f ca="1">+IF(OFFSET('Water Data'!$I$29,0,10*ROW('Water Data'!I5))="","",OFFSET('Water Data'!$I$29,0,10*ROW('Water Data'!I5)))</f>
        <v/>
      </c>
      <c r="CK11" s="383" t="str">
        <f ca="1">+IF(OFFSET('Sanitation Data'!$D$28,0,10*ROW('Sanitation Data'!D5))="","",OFFSET('Sanitation Data'!$D$28,0,10*ROW('Sanitation Data'!D5)))</f>
        <v/>
      </c>
      <c r="CL11" s="383" t="str">
        <f ca="1">+IF(OFFSET('Sanitation Data'!$D$29,0,10*ROW('Sanitation Data'!D5))="","",OFFSET('Sanitation Data'!$D$29,0,10*ROW('Sanitation Data'!D5)))</f>
        <v/>
      </c>
      <c r="CM11" s="383" t="str">
        <f ca="1">+IF(OFFSET('Sanitation Data'!$D$30,0,10*ROW('Sanitation Data'!D5))="","",OFFSET('Sanitation Data'!$D$30,0,10*ROW('Sanitation Data'!D5)))</f>
        <v/>
      </c>
      <c r="CN11" s="383" t="str">
        <f ca="1">+IF(OFFSET('Sanitation Data'!$D$31,0,10*ROW('Sanitation Data'!D5))="","",OFFSET('Sanitation Data'!$D$31,0,10*ROW('Sanitation Data'!D5)))</f>
        <v/>
      </c>
      <c r="CO11" s="383" t="str">
        <f ca="1">+IF(OFFSET('Sanitation Data'!$D$32,0,10*ROW('Sanitation Data'!D5))="","",OFFSET('Sanitation Data'!$D$32,0,10*ROW('Sanitation Data'!D5)))</f>
        <v/>
      </c>
      <c r="CP11" s="383" t="str">
        <f ca="1">+IF(OFFSET('Sanitation Data'!$E$28,0,10*ROW('Sanitation Data'!E5))="","",OFFSET('Sanitation Data'!$E$28,0,10*ROW('Sanitation Data'!E5)))</f>
        <v/>
      </c>
      <c r="CQ11" s="383" t="str">
        <f ca="1">+IF(OFFSET('Sanitation Data'!$E$29,0,10*ROW('Sanitation Data'!E5))="","",OFFSET('Sanitation Data'!$E$29,0,10*ROW('Sanitation Data'!E5)))</f>
        <v/>
      </c>
      <c r="CR11" s="383" t="str">
        <f ca="1">+IF(OFFSET('Sanitation Data'!$E$30,0,10*ROW('Sanitation Data'!E5))="","",OFFSET('Sanitation Data'!$E$30,0,10*ROW('Sanitation Data'!E5)))</f>
        <v/>
      </c>
      <c r="CS11" s="383" t="str">
        <f ca="1">+IF(OFFSET('Sanitation Data'!$E$31,0,10*ROW('Sanitation Data'!E5))="","",OFFSET('Sanitation Data'!$E$31,0,10*ROW('Sanitation Data'!E5)))</f>
        <v/>
      </c>
      <c r="CT11" s="383" t="str">
        <f ca="1">+IF(OFFSET('Sanitation Data'!$E$32,0,10*ROW('Sanitation Data'!E5))="","",OFFSET('Sanitation Data'!$E$32,0,10*ROW('Sanitation Data'!E5)))</f>
        <v/>
      </c>
      <c r="CU11" s="383" t="str">
        <f ca="1">+IF(OFFSET('Sanitation Data'!$F$28,0,10*ROW('Sanitation Data'!F5))="","",OFFSET('Sanitation Data'!$F$28,0,10*ROW('Sanitation Data'!F5)))</f>
        <v/>
      </c>
      <c r="CV11" s="383" t="str">
        <f ca="1">+IF(OFFSET('Sanitation Data'!$F$29,0,10*ROW('Sanitation Data'!F5))="","",OFFSET('Sanitation Data'!$F$29,0,10*ROW('Sanitation Data'!F5)))</f>
        <v/>
      </c>
      <c r="CW11" s="383" t="str">
        <f ca="1">+IF(OFFSET('Sanitation Data'!$F$30,0,10*ROW('Sanitation Data'!F5))="","",OFFSET('Sanitation Data'!$F$30,0,10*ROW('Sanitation Data'!F5)))</f>
        <v/>
      </c>
      <c r="CX11" s="383" t="str">
        <f ca="1">+IF(OFFSET('Sanitation Data'!$F$31,0,10*ROW('Sanitation Data'!F5))="","",OFFSET('Sanitation Data'!$F$31,0,10*ROW('Sanitation Data'!F5)))</f>
        <v/>
      </c>
      <c r="CY11" s="383" t="str">
        <f ca="1">+IF(OFFSET('Sanitation Data'!$F$32,0,10*ROW('Sanitation Data'!F5))="","",OFFSET('Sanitation Data'!$F$32,0,10*ROW('Sanitation Data'!F5)))</f>
        <v/>
      </c>
      <c r="CZ11" s="383" t="str">
        <f ca="1">+IF(OFFSET('Sanitation Data'!$G$28,0,10*ROW('Sanitation Data'!G5))="","",OFFSET('Sanitation Data'!$G$28,0,10*ROW('Sanitation Data'!G5)))</f>
        <v/>
      </c>
      <c r="DA11" s="383" t="str">
        <f ca="1">+IF(OFFSET('Sanitation Data'!$G$29,0,10*ROW('Sanitation Data'!G5))="","",OFFSET('Sanitation Data'!$G$29,0,10*ROW('Sanitation Data'!G5)))</f>
        <v/>
      </c>
      <c r="DB11" s="383" t="str">
        <f ca="1">+IF(OFFSET('Sanitation Data'!$G$30,0,10*ROW('Sanitation Data'!G5))="","",OFFSET('Sanitation Data'!$G$30,0,10*ROW('Sanitation Data'!G5)))</f>
        <v/>
      </c>
      <c r="DC11" s="383" t="str">
        <f ca="1">+IF(OFFSET('Sanitation Data'!$G$31,0,10*ROW('Sanitation Data'!G5))="","",OFFSET('Sanitation Data'!$G$31,0,10*ROW('Sanitation Data'!G5)))</f>
        <v/>
      </c>
      <c r="DD11" s="383" t="str">
        <f ca="1">+IF(OFFSET('Sanitation Data'!$G$32,0,10*ROW('Sanitation Data'!G5))="","",OFFSET('Sanitation Data'!$G$32,0,10*ROW('Sanitation Data'!G5)))</f>
        <v/>
      </c>
      <c r="DE11" s="383" t="str">
        <f ca="1">+IF(OFFSET('Sanitation Data'!$H$28,0,10*ROW('Sanitation Data'!H5))="","",OFFSET('Sanitation Data'!$H$28,0,10*ROW('Sanitation Data'!H5)))</f>
        <v/>
      </c>
      <c r="DF11" s="383" t="str">
        <f ca="1">+IF(OFFSET('Sanitation Data'!$H$29,0,10*ROW('Sanitation Data'!H5))="","",OFFSET('Sanitation Data'!$H$29,0,10*ROW('Sanitation Data'!H5)))</f>
        <v/>
      </c>
      <c r="DG11" s="383" t="str">
        <f ca="1">+IF(OFFSET('Sanitation Data'!$H$30,0,10*ROW('Sanitation Data'!H5))="","",OFFSET('Sanitation Data'!$H$30,0,10*ROW('Sanitation Data'!H5)))</f>
        <v/>
      </c>
      <c r="DH11" s="383" t="str">
        <f ca="1">+IF(OFFSET('Sanitation Data'!$H$31,0,10*ROW('Sanitation Data'!H5))="","",OFFSET('Sanitation Data'!$H$31,0,10*ROW('Sanitation Data'!H5)))</f>
        <v/>
      </c>
      <c r="DI11" s="383" t="str">
        <f ca="1">+IF(OFFSET('Sanitation Data'!$H$32,0,10*ROW('Sanitation Data'!H5))="","",OFFSET('Sanitation Data'!$H$32,0,10*ROW('Sanitation Data'!H5)))</f>
        <v/>
      </c>
      <c r="DJ11" s="383" t="str">
        <f ca="1">+IF(OFFSET('Sanitation Data'!$I$28,0,10*ROW('Sanitation Data'!I5))="","",OFFSET('Sanitation Data'!$I$28,0,10*ROW('Sanitation Data'!I5)))</f>
        <v/>
      </c>
      <c r="DK11" s="383" t="str">
        <f ca="1">+IF(OFFSET('Sanitation Data'!$I$29,0,10*ROW('Sanitation Data'!I5))="","",OFFSET('Sanitation Data'!$I$29,0,10*ROW('Sanitation Data'!I5)))</f>
        <v/>
      </c>
      <c r="DL11" s="383" t="str">
        <f ca="1">+IF(OFFSET('Sanitation Data'!$I$30,0,10*ROW('Sanitation Data'!I5))="","",OFFSET('Sanitation Data'!$I$30,0,10*ROW('Sanitation Data'!I5)))</f>
        <v/>
      </c>
      <c r="DM11" s="383" t="str">
        <f ca="1">+IF(OFFSET('Sanitation Data'!$I$31,0,10*ROW('Sanitation Data'!I5))="","",OFFSET('Sanitation Data'!$I$31,0,10*ROW('Sanitation Data'!I5)))</f>
        <v/>
      </c>
      <c r="DN11" s="383" t="str">
        <f ca="1">+IF(OFFSET('Sanitation Data'!$I$32,0,10*ROW('Sanitation Data'!I5))="","",OFFSET('Sanitation Data'!$I$32,0,10*ROW('Sanitation Data'!I5)))</f>
        <v/>
      </c>
      <c r="DO11" s="383" t="str">
        <f ca="1">+IF(OFFSET('Hygiene Data'!$D$11,0,10*ROW('Hygiene Data'!D5))="","",OFFSET('Hygiene Data'!$D$11,0,10*ROW('Hygiene Data'!D5)))</f>
        <v/>
      </c>
      <c r="DP11" s="383" t="str">
        <f ca="1">+IF(OFFSET('Hygiene Data'!$D$12,0,10*ROW('Hygiene Data'!D5))="","",OFFSET('Hygiene Data'!$D$12,0,10*ROW('Hygiene Data'!D5)))</f>
        <v/>
      </c>
      <c r="DQ11" s="383" t="str">
        <f ca="1">+IF(OFFSET('Hygiene Data'!$D$13,0,10*ROW('Hygiene Data'!D5))="","",OFFSET('Hygiene Data'!$D$13,0,10*ROW('Hygiene Data'!D5)))</f>
        <v/>
      </c>
      <c r="DR11" s="383" t="str">
        <f ca="1">+IF(OFFSET('Hygiene Data'!$E$11,0,10*ROW('Hygiene Data'!E5))="","",OFFSET('Hygiene Data'!$E$11,0,10*ROW('Hygiene Data'!E5)))</f>
        <v/>
      </c>
      <c r="DS11" s="383" t="str">
        <f ca="1">+IF(OFFSET('Hygiene Data'!$E$12,0,10*ROW('Hygiene Data'!E5))="","",OFFSET('Hygiene Data'!$E$12,0,10*ROW('Hygiene Data'!E5)))</f>
        <v/>
      </c>
      <c r="DT11" s="383" t="str">
        <f ca="1">+IF(OFFSET('Hygiene Data'!$E$13,0,10*ROW('Hygiene Data'!E5))="","",OFFSET('Hygiene Data'!$E$13,0,10*ROW('Hygiene Data'!E5)))</f>
        <v/>
      </c>
      <c r="DU11" s="383" t="str">
        <f ca="1">+IF(OFFSET('Hygiene Data'!$F$11,0,10*ROW('Hygiene Data'!F5))="","",OFFSET('Hygiene Data'!$F$11,0,10*ROW('Hygiene Data'!F5)))</f>
        <v/>
      </c>
      <c r="DV11" s="383" t="str">
        <f ca="1">+IF(OFFSET('Hygiene Data'!$F$12,0,10*ROW('Hygiene Data'!F5))="","",OFFSET('Hygiene Data'!$F$12,0,10*ROW('Hygiene Data'!F5)))</f>
        <v/>
      </c>
      <c r="DW11" s="383" t="str">
        <f ca="1">+IF(OFFSET('Hygiene Data'!$F$13,0,10*ROW('Hygiene Data'!F5))="","",OFFSET('Hygiene Data'!$F$13,0,10*ROW('Hygiene Data'!F5)))</f>
        <v/>
      </c>
      <c r="DX11" s="383" t="str">
        <f ca="1">+IF(OFFSET('Hygiene Data'!$G$11,0,10*ROW('Hygiene Data'!G5))="","",OFFSET('Hygiene Data'!$G$11,0,10*ROW('Hygiene Data'!G5)))</f>
        <v/>
      </c>
      <c r="DY11" s="383" t="str">
        <f ca="1">+IF(OFFSET('Hygiene Data'!$G$12,0,10*ROW('Hygiene Data'!G5))="","",OFFSET('Hygiene Data'!$G$12,0,10*ROW('Hygiene Data'!G5)))</f>
        <v/>
      </c>
      <c r="DZ11" s="383" t="str">
        <f ca="1">+IF(OFFSET('Hygiene Data'!$G$13,0,10*ROW('Hygiene Data'!G5))="","",OFFSET('Hygiene Data'!$G$13,0,10*ROW('Hygiene Data'!G5)))</f>
        <v/>
      </c>
      <c r="EA11" s="383" t="str">
        <f ca="1">+IF(OFFSET('Hygiene Data'!$H$11,0,10*ROW('Hygiene Data'!H5))="","",OFFSET('Hygiene Data'!$H$11,0,10*ROW('Hygiene Data'!H5)))</f>
        <v/>
      </c>
      <c r="EB11" s="383" t="str">
        <f ca="1">+IF(OFFSET('Hygiene Data'!$H$12,0,10*ROW('Hygiene Data'!H5))="","",OFFSET('Hygiene Data'!$H$12,0,10*ROW('Hygiene Data'!H5)))</f>
        <v/>
      </c>
      <c r="EC11" s="383" t="str">
        <f ca="1">+IF(OFFSET('Hygiene Data'!$H$13,0,10*ROW('Hygiene Data'!H5))="","",OFFSET('Hygiene Data'!$H$13,0,10*ROW('Hygiene Data'!H5)))</f>
        <v/>
      </c>
      <c r="ED11" s="383" t="str">
        <f ca="1">+IF(OFFSET('Hygiene Data'!$I$11,0,10*ROW('Hygiene Data'!I5))="","",OFFSET('Hygiene Data'!$I$11,0,10*ROW('Hygiene Data'!I5)))</f>
        <v/>
      </c>
      <c r="EE11" s="383" t="str">
        <f ca="1">+IF(OFFSET('Hygiene Data'!$I$12,0,10*ROW('Hygiene Data'!I5))="","",OFFSET('Hygiene Data'!$I$12,0,10*ROW('Hygiene Data'!I5)))</f>
        <v/>
      </c>
      <c r="EF11" s="383" t="str">
        <f ca="1">+IF(OFFSET('Hygiene Data'!$I$13,0,10*ROW('Hygiene Data'!I5))="","",OFFSET('Hygiene Data'!$I$13,0,10*ROW('Hygiene Data'!I5)))</f>
        <v/>
      </c>
    </row>
    <row r="12" spans="1:136" x14ac:dyDescent="0.25">
      <c r="A12" s="492" t="str">
        <f ca="1">+IF(OFFSET('Water Data'!$B$2,0,10*ROW('Water Data'!E6))="","",OFFSET('Water Data'!$B$2,0,10*ROW('Water Data'!E6)))</f>
        <v/>
      </c>
      <c r="B12" s="49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9" t="str">
        <f t="shared" ca="1" si="0"/>
        <v/>
      </c>
      <c r="D12" s="52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2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2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2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3" t="str">
        <f ca="1">+IF(OFFSET('Water Data'!$D$27,0,10*ROW('Water Data'!D6))="","",OFFSET('Water Data'!$D$27,0,10*ROW('Water Data'!D6)))</f>
        <v/>
      </c>
      <c r="BT12" s="383" t="str">
        <f ca="1">+IF(OFFSET('Water Data'!$D$28,0,10*ROW('Water Data'!D6))="","",OFFSET('Water Data'!$D$28,0,10*ROW('Water Data'!D6)))</f>
        <v/>
      </c>
      <c r="BU12" s="383" t="str">
        <f ca="1">+IF(OFFSET('Water Data'!$D$29,0,10*ROW('Water Data'!D6))="","",OFFSET('Water Data'!$D$29,0,10*ROW('Water Data'!D6)))</f>
        <v/>
      </c>
      <c r="BV12" s="383" t="str">
        <f ca="1">+IF(OFFSET('Water Data'!$E$27,0,10*ROW('Water Data'!E6))="","",OFFSET('Water Data'!$E$27,0,10*ROW('Water Data'!E6)))</f>
        <v/>
      </c>
      <c r="BW12" s="383" t="str">
        <f ca="1">+IF(OFFSET('Water Data'!$E$28,0,10*ROW('Water Data'!E6))="","",OFFSET('Water Data'!$E$28,0,10*ROW('Water Data'!E6)))</f>
        <v/>
      </c>
      <c r="BX12" s="383" t="str">
        <f ca="1">+IF(OFFSET('Water Data'!$E$29,0,10*ROW('Water Data'!E6))="","",OFFSET('Water Data'!$E$29,0,10*ROW('Water Data'!E6)))</f>
        <v/>
      </c>
      <c r="BY12" s="383" t="str">
        <f ca="1">+IF(OFFSET('Water Data'!$F$27,0,10*ROW('Water Data'!F6))="","",OFFSET('Water Data'!$F$27,0,10*ROW('Water Data'!F6)))</f>
        <v/>
      </c>
      <c r="BZ12" s="383" t="str">
        <f ca="1">+IF(OFFSET('Water Data'!$F$28,0,10*ROW('Water Data'!F6))="","",OFFSET('Water Data'!$F$28,0,10*ROW('Water Data'!F6)))</f>
        <v/>
      </c>
      <c r="CA12" s="383" t="str">
        <f ca="1">+IF(OFFSET('Water Data'!$F$29,0,10*ROW('Water Data'!F6))="","",OFFSET('Water Data'!$F$29,0,10*ROW('Water Data'!F6)))</f>
        <v/>
      </c>
      <c r="CB12" s="383" t="str">
        <f ca="1">+IF(OFFSET('Water Data'!$G$27,0,10*ROW('Water Data'!G6))="","",OFFSET('Water Data'!$G$27,0,10*ROW('Water Data'!G6)))</f>
        <v/>
      </c>
      <c r="CC12" s="383" t="str">
        <f ca="1">+IF(OFFSET('Water Data'!$G$28,0,10*ROW('Water Data'!G6))="","",OFFSET('Water Data'!$G$28,0,10*ROW('Water Data'!G6)))</f>
        <v/>
      </c>
      <c r="CD12" s="383" t="str">
        <f ca="1">+IF(OFFSET('Water Data'!$G$29,0,10*ROW('Water Data'!G6))="","",OFFSET('Water Data'!$G$29,0,10*ROW('Water Data'!G6)))</f>
        <v/>
      </c>
      <c r="CE12" s="383" t="str">
        <f ca="1">+IF(OFFSET('Water Data'!$H$27,0,10*ROW('Water Data'!H6))="","",OFFSET('Water Data'!$H$27,0,10*ROW('Water Data'!H6)))</f>
        <v/>
      </c>
      <c r="CF12" s="383" t="str">
        <f ca="1">+IF(OFFSET('Water Data'!$H$28,0,10*ROW('Water Data'!H6))="","",OFFSET('Water Data'!$H$28,0,10*ROW('Water Data'!H6)))</f>
        <v/>
      </c>
      <c r="CG12" s="383" t="str">
        <f ca="1">+IF(OFFSET('Water Data'!$H$29,0,10*ROW('Water Data'!H6))="","",OFFSET('Water Data'!$H$29,0,10*ROW('Water Data'!H6)))</f>
        <v/>
      </c>
      <c r="CH12" s="383" t="str">
        <f ca="1">+IF(OFFSET('Water Data'!$I$27,0,10*ROW('Water Data'!I6))="","",OFFSET('Water Data'!$I$27,0,10*ROW('Water Data'!I6)))</f>
        <v/>
      </c>
      <c r="CI12" s="383" t="str">
        <f ca="1">+IF(OFFSET('Water Data'!$I$28,0,10*ROW('Water Data'!I6))="","",OFFSET('Water Data'!$I$28,0,10*ROW('Water Data'!I6)))</f>
        <v/>
      </c>
      <c r="CJ12" s="383" t="str">
        <f ca="1">+IF(OFFSET('Water Data'!$I$29,0,10*ROW('Water Data'!I6))="","",OFFSET('Water Data'!$I$29,0,10*ROW('Water Data'!I6)))</f>
        <v/>
      </c>
      <c r="CK12" s="383" t="str">
        <f ca="1">+IF(OFFSET('Sanitation Data'!$D$28,0,10*ROW('Sanitation Data'!D6))="","",OFFSET('Sanitation Data'!$D$28,0,10*ROW('Sanitation Data'!D6)))</f>
        <v/>
      </c>
      <c r="CL12" s="383" t="str">
        <f ca="1">+IF(OFFSET('Sanitation Data'!$D$29,0,10*ROW('Sanitation Data'!D6))="","",OFFSET('Sanitation Data'!$D$29,0,10*ROW('Sanitation Data'!D6)))</f>
        <v/>
      </c>
      <c r="CM12" s="383" t="str">
        <f ca="1">+IF(OFFSET('Sanitation Data'!$D$30,0,10*ROW('Sanitation Data'!D6))="","",OFFSET('Sanitation Data'!$D$30,0,10*ROW('Sanitation Data'!D6)))</f>
        <v/>
      </c>
      <c r="CN12" s="383" t="str">
        <f ca="1">+IF(OFFSET('Sanitation Data'!$D$31,0,10*ROW('Sanitation Data'!D6))="","",OFFSET('Sanitation Data'!$D$31,0,10*ROW('Sanitation Data'!D6)))</f>
        <v/>
      </c>
      <c r="CO12" s="383" t="str">
        <f ca="1">+IF(OFFSET('Sanitation Data'!$D$32,0,10*ROW('Sanitation Data'!D6))="","",OFFSET('Sanitation Data'!$D$32,0,10*ROW('Sanitation Data'!D6)))</f>
        <v/>
      </c>
      <c r="CP12" s="383" t="str">
        <f ca="1">+IF(OFFSET('Sanitation Data'!$E$28,0,10*ROW('Sanitation Data'!E6))="","",OFFSET('Sanitation Data'!$E$28,0,10*ROW('Sanitation Data'!E6)))</f>
        <v/>
      </c>
      <c r="CQ12" s="383" t="str">
        <f ca="1">+IF(OFFSET('Sanitation Data'!$E$29,0,10*ROW('Sanitation Data'!E6))="","",OFFSET('Sanitation Data'!$E$29,0,10*ROW('Sanitation Data'!E6)))</f>
        <v/>
      </c>
      <c r="CR12" s="383" t="str">
        <f ca="1">+IF(OFFSET('Sanitation Data'!$E$30,0,10*ROW('Sanitation Data'!E6))="","",OFFSET('Sanitation Data'!$E$30,0,10*ROW('Sanitation Data'!E6)))</f>
        <v/>
      </c>
      <c r="CS12" s="383" t="str">
        <f ca="1">+IF(OFFSET('Sanitation Data'!$E$31,0,10*ROW('Sanitation Data'!E6))="","",OFFSET('Sanitation Data'!$E$31,0,10*ROW('Sanitation Data'!E6)))</f>
        <v/>
      </c>
      <c r="CT12" s="383" t="str">
        <f ca="1">+IF(OFFSET('Sanitation Data'!$E$32,0,10*ROW('Sanitation Data'!E6))="","",OFFSET('Sanitation Data'!$E$32,0,10*ROW('Sanitation Data'!E6)))</f>
        <v/>
      </c>
      <c r="CU12" s="383" t="str">
        <f ca="1">+IF(OFFSET('Sanitation Data'!$F$28,0,10*ROW('Sanitation Data'!F6))="","",OFFSET('Sanitation Data'!$F$28,0,10*ROW('Sanitation Data'!F6)))</f>
        <v/>
      </c>
      <c r="CV12" s="383" t="str">
        <f ca="1">+IF(OFFSET('Sanitation Data'!$F$29,0,10*ROW('Sanitation Data'!F6))="","",OFFSET('Sanitation Data'!$F$29,0,10*ROW('Sanitation Data'!F6)))</f>
        <v/>
      </c>
      <c r="CW12" s="383" t="str">
        <f ca="1">+IF(OFFSET('Sanitation Data'!$F$30,0,10*ROW('Sanitation Data'!F6))="","",OFFSET('Sanitation Data'!$F$30,0,10*ROW('Sanitation Data'!F6)))</f>
        <v/>
      </c>
      <c r="CX12" s="383" t="str">
        <f ca="1">+IF(OFFSET('Sanitation Data'!$F$31,0,10*ROW('Sanitation Data'!F6))="","",OFFSET('Sanitation Data'!$F$31,0,10*ROW('Sanitation Data'!F6)))</f>
        <v/>
      </c>
      <c r="CY12" s="383" t="str">
        <f ca="1">+IF(OFFSET('Sanitation Data'!$F$32,0,10*ROW('Sanitation Data'!F6))="","",OFFSET('Sanitation Data'!$F$32,0,10*ROW('Sanitation Data'!F6)))</f>
        <v/>
      </c>
      <c r="CZ12" s="383" t="str">
        <f ca="1">+IF(OFFSET('Sanitation Data'!$G$28,0,10*ROW('Sanitation Data'!G6))="","",OFFSET('Sanitation Data'!$G$28,0,10*ROW('Sanitation Data'!G6)))</f>
        <v/>
      </c>
      <c r="DA12" s="383" t="str">
        <f ca="1">+IF(OFFSET('Sanitation Data'!$G$29,0,10*ROW('Sanitation Data'!G6))="","",OFFSET('Sanitation Data'!$G$29,0,10*ROW('Sanitation Data'!G6)))</f>
        <v/>
      </c>
      <c r="DB12" s="383" t="str">
        <f ca="1">+IF(OFFSET('Sanitation Data'!$G$30,0,10*ROW('Sanitation Data'!G6))="","",OFFSET('Sanitation Data'!$G$30,0,10*ROW('Sanitation Data'!G6)))</f>
        <v/>
      </c>
      <c r="DC12" s="383" t="str">
        <f ca="1">+IF(OFFSET('Sanitation Data'!$G$31,0,10*ROW('Sanitation Data'!G6))="","",OFFSET('Sanitation Data'!$G$31,0,10*ROW('Sanitation Data'!G6)))</f>
        <v/>
      </c>
      <c r="DD12" s="383" t="str">
        <f ca="1">+IF(OFFSET('Sanitation Data'!$G$32,0,10*ROW('Sanitation Data'!G6))="","",OFFSET('Sanitation Data'!$G$32,0,10*ROW('Sanitation Data'!G6)))</f>
        <v/>
      </c>
      <c r="DE12" s="383" t="str">
        <f ca="1">+IF(OFFSET('Sanitation Data'!$H$28,0,10*ROW('Sanitation Data'!H6))="","",OFFSET('Sanitation Data'!$H$28,0,10*ROW('Sanitation Data'!H6)))</f>
        <v/>
      </c>
      <c r="DF12" s="383" t="str">
        <f ca="1">+IF(OFFSET('Sanitation Data'!$H$29,0,10*ROW('Sanitation Data'!H6))="","",OFFSET('Sanitation Data'!$H$29,0,10*ROW('Sanitation Data'!H6)))</f>
        <v/>
      </c>
      <c r="DG12" s="383" t="str">
        <f ca="1">+IF(OFFSET('Sanitation Data'!$H$30,0,10*ROW('Sanitation Data'!H6))="","",OFFSET('Sanitation Data'!$H$30,0,10*ROW('Sanitation Data'!H6)))</f>
        <v/>
      </c>
      <c r="DH12" s="383" t="str">
        <f ca="1">+IF(OFFSET('Sanitation Data'!$H$31,0,10*ROW('Sanitation Data'!H6))="","",OFFSET('Sanitation Data'!$H$31,0,10*ROW('Sanitation Data'!H6)))</f>
        <v/>
      </c>
      <c r="DI12" s="383" t="str">
        <f ca="1">+IF(OFFSET('Sanitation Data'!$H$32,0,10*ROW('Sanitation Data'!H6))="","",OFFSET('Sanitation Data'!$H$32,0,10*ROW('Sanitation Data'!H6)))</f>
        <v/>
      </c>
      <c r="DJ12" s="383" t="str">
        <f ca="1">+IF(OFFSET('Sanitation Data'!$I$28,0,10*ROW('Sanitation Data'!I6))="","",OFFSET('Sanitation Data'!$I$28,0,10*ROW('Sanitation Data'!I6)))</f>
        <v/>
      </c>
      <c r="DK12" s="383" t="str">
        <f ca="1">+IF(OFFSET('Sanitation Data'!$I$29,0,10*ROW('Sanitation Data'!I6))="","",OFFSET('Sanitation Data'!$I$29,0,10*ROW('Sanitation Data'!I6)))</f>
        <v/>
      </c>
      <c r="DL12" s="383" t="str">
        <f ca="1">+IF(OFFSET('Sanitation Data'!$I$30,0,10*ROW('Sanitation Data'!I6))="","",OFFSET('Sanitation Data'!$I$30,0,10*ROW('Sanitation Data'!I6)))</f>
        <v/>
      </c>
      <c r="DM12" s="383" t="str">
        <f ca="1">+IF(OFFSET('Sanitation Data'!$I$31,0,10*ROW('Sanitation Data'!I6))="","",OFFSET('Sanitation Data'!$I$31,0,10*ROW('Sanitation Data'!I6)))</f>
        <v/>
      </c>
      <c r="DN12" s="383" t="str">
        <f ca="1">+IF(OFFSET('Sanitation Data'!$I$32,0,10*ROW('Sanitation Data'!I6))="","",OFFSET('Sanitation Data'!$I$32,0,10*ROW('Sanitation Data'!I6)))</f>
        <v/>
      </c>
      <c r="DO12" s="383" t="str">
        <f ca="1">+IF(OFFSET('Hygiene Data'!$D$11,0,10*ROW('Hygiene Data'!D6))="","",OFFSET('Hygiene Data'!$D$11,0,10*ROW('Hygiene Data'!D6)))</f>
        <v/>
      </c>
      <c r="DP12" s="383" t="str">
        <f ca="1">+IF(OFFSET('Hygiene Data'!$D$12,0,10*ROW('Hygiene Data'!D6))="","",OFFSET('Hygiene Data'!$D$12,0,10*ROW('Hygiene Data'!D6)))</f>
        <v/>
      </c>
      <c r="DQ12" s="383" t="str">
        <f ca="1">+IF(OFFSET('Hygiene Data'!$D$13,0,10*ROW('Hygiene Data'!D6))="","",OFFSET('Hygiene Data'!$D$13,0,10*ROW('Hygiene Data'!D6)))</f>
        <v/>
      </c>
      <c r="DR12" s="383" t="str">
        <f ca="1">+IF(OFFSET('Hygiene Data'!$E$11,0,10*ROW('Hygiene Data'!E6))="","",OFFSET('Hygiene Data'!$E$11,0,10*ROW('Hygiene Data'!E6)))</f>
        <v/>
      </c>
      <c r="DS12" s="383" t="str">
        <f ca="1">+IF(OFFSET('Hygiene Data'!$E$12,0,10*ROW('Hygiene Data'!E6))="","",OFFSET('Hygiene Data'!$E$12,0,10*ROW('Hygiene Data'!E6)))</f>
        <v/>
      </c>
      <c r="DT12" s="383" t="str">
        <f ca="1">+IF(OFFSET('Hygiene Data'!$E$13,0,10*ROW('Hygiene Data'!E6))="","",OFFSET('Hygiene Data'!$E$13,0,10*ROW('Hygiene Data'!E6)))</f>
        <v/>
      </c>
      <c r="DU12" s="383" t="str">
        <f ca="1">+IF(OFFSET('Hygiene Data'!$F$11,0,10*ROW('Hygiene Data'!F6))="","",OFFSET('Hygiene Data'!$F$11,0,10*ROW('Hygiene Data'!F6)))</f>
        <v/>
      </c>
      <c r="DV12" s="383" t="str">
        <f ca="1">+IF(OFFSET('Hygiene Data'!$F$12,0,10*ROW('Hygiene Data'!F6))="","",OFFSET('Hygiene Data'!$F$12,0,10*ROW('Hygiene Data'!F6)))</f>
        <v/>
      </c>
      <c r="DW12" s="383" t="str">
        <f ca="1">+IF(OFFSET('Hygiene Data'!$F$13,0,10*ROW('Hygiene Data'!F6))="","",OFFSET('Hygiene Data'!$F$13,0,10*ROW('Hygiene Data'!F6)))</f>
        <v/>
      </c>
      <c r="DX12" s="383" t="str">
        <f ca="1">+IF(OFFSET('Hygiene Data'!$G$11,0,10*ROW('Hygiene Data'!G6))="","",OFFSET('Hygiene Data'!$G$11,0,10*ROW('Hygiene Data'!G6)))</f>
        <v/>
      </c>
      <c r="DY12" s="383" t="str">
        <f ca="1">+IF(OFFSET('Hygiene Data'!$G$12,0,10*ROW('Hygiene Data'!G6))="","",OFFSET('Hygiene Data'!$G$12,0,10*ROW('Hygiene Data'!G6)))</f>
        <v/>
      </c>
      <c r="DZ12" s="383" t="str">
        <f ca="1">+IF(OFFSET('Hygiene Data'!$G$13,0,10*ROW('Hygiene Data'!G6))="","",OFFSET('Hygiene Data'!$G$13,0,10*ROW('Hygiene Data'!G6)))</f>
        <v/>
      </c>
      <c r="EA12" s="383" t="str">
        <f ca="1">+IF(OFFSET('Hygiene Data'!$H$11,0,10*ROW('Hygiene Data'!H6))="","",OFFSET('Hygiene Data'!$H$11,0,10*ROW('Hygiene Data'!H6)))</f>
        <v/>
      </c>
      <c r="EB12" s="383" t="str">
        <f ca="1">+IF(OFFSET('Hygiene Data'!$H$12,0,10*ROW('Hygiene Data'!H6))="","",OFFSET('Hygiene Data'!$H$12,0,10*ROW('Hygiene Data'!H6)))</f>
        <v/>
      </c>
      <c r="EC12" s="383" t="str">
        <f ca="1">+IF(OFFSET('Hygiene Data'!$H$13,0,10*ROW('Hygiene Data'!H6))="","",OFFSET('Hygiene Data'!$H$13,0,10*ROW('Hygiene Data'!H6)))</f>
        <v/>
      </c>
      <c r="ED12" s="383" t="str">
        <f ca="1">+IF(OFFSET('Hygiene Data'!$I$11,0,10*ROW('Hygiene Data'!I6))="","",OFFSET('Hygiene Data'!$I$11,0,10*ROW('Hygiene Data'!I6)))</f>
        <v/>
      </c>
      <c r="EE12" s="383" t="str">
        <f ca="1">+IF(OFFSET('Hygiene Data'!$I$12,0,10*ROW('Hygiene Data'!I6))="","",OFFSET('Hygiene Data'!$I$12,0,10*ROW('Hygiene Data'!I6)))</f>
        <v/>
      </c>
      <c r="EF12" s="383" t="str">
        <f ca="1">+IF(OFFSET('Hygiene Data'!$I$13,0,10*ROW('Hygiene Data'!I6))="","",OFFSET('Hygiene Data'!$I$13,0,10*ROW('Hygiene Data'!I6)))</f>
        <v/>
      </c>
    </row>
    <row r="13" spans="1:136" x14ac:dyDescent="0.25">
      <c r="A13" s="492" t="str">
        <f ca="1">+IF(OFFSET('Water Data'!$B$2,0,10*ROW('Water Data'!E7))="","",OFFSET('Water Data'!$B$2,0,10*ROW('Water Data'!E7)))</f>
        <v/>
      </c>
      <c r="B13" s="49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9" t="str">
        <f t="shared" ca="1" si="0"/>
        <v/>
      </c>
      <c r="D13" s="52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2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2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2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2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3" t="str">
        <f ca="1">+IF(OFFSET('Water Data'!$D$27,0,10*ROW('Water Data'!D7))="","",OFFSET('Water Data'!$D$27,0,10*ROW('Water Data'!D7)))</f>
        <v/>
      </c>
      <c r="BT13" s="383" t="str">
        <f ca="1">+IF(OFFSET('Water Data'!$D$28,0,10*ROW('Water Data'!D7))="","",OFFSET('Water Data'!$D$28,0,10*ROW('Water Data'!D7)))</f>
        <v/>
      </c>
      <c r="BU13" s="383" t="str">
        <f ca="1">+IF(OFFSET('Water Data'!$D$29,0,10*ROW('Water Data'!D7))="","",OFFSET('Water Data'!$D$29,0,10*ROW('Water Data'!D7)))</f>
        <v/>
      </c>
      <c r="BV13" s="383" t="str">
        <f ca="1">+IF(OFFSET('Water Data'!$E$27,0,10*ROW('Water Data'!E7))="","",OFFSET('Water Data'!$E$27,0,10*ROW('Water Data'!E7)))</f>
        <v/>
      </c>
      <c r="BW13" s="383" t="str">
        <f ca="1">+IF(OFFSET('Water Data'!$E$28,0,10*ROW('Water Data'!E7))="","",OFFSET('Water Data'!$E$28,0,10*ROW('Water Data'!E7)))</f>
        <v/>
      </c>
      <c r="BX13" s="383" t="str">
        <f ca="1">+IF(OFFSET('Water Data'!$E$29,0,10*ROW('Water Data'!E7))="","",OFFSET('Water Data'!$E$29,0,10*ROW('Water Data'!E7)))</f>
        <v/>
      </c>
      <c r="BY13" s="383" t="str">
        <f ca="1">+IF(OFFSET('Water Data'!$F$27,0,10*ROW('Water Data'!F7))="","",OFFSET('Water Data'!$F$27,0,10*ROW('Water Data'!F7)))</f>
        <v/>
      </c>
      <c r="BZ13" s="383" t="str">
        <f ca="1">+IF(OFFSET('Water Data'!$F$28,0,10*ROW('Water Data'!F7))="","",OFFSET('Water Data'!$F$28,0,10*ROW('Water Data'!F7)))</f>
        <v/>
      </c>
      <c r="CA13" s="383" t="str">
        <f ca="1">+IF(OFFSET('Water Data'!$F$29,0,10*ROW('Water Data'!F7))="","",OFFSET('Water Data'!$F$29,0,10*ROW('Water Data'!F7)))</f>
        <v/>
      </c>
      <c r="CB13" s="383" t="str">
        <f ca="1">+IF(OFFSET('Water Data'!$G$27,0,10*ROW('Water Data'!G7))="","",OFFSET('Water Data'!$G$27,0,10*ROW('Water Data'!G7)))</f>
        <v/>
      </c>
      <c r="CC13" s="383" t="str">
        <f ca="1">+IF(OFFSET('Water Data'!$G$28,0,10*ROW('Water Data'!G7))="","",OFFSET('Water Data'!$G$28,0,10*ROW('Water Data'!G7)))</f>
        <v/>
      </c>
      <c r="CD13" s="383" t="str">
        <f ca="1">+IF(OFFSET('Water Data'!$G$29,0,10*ROW('Water Data'!G7))="","",OFFSET('Water Data'!$G$29,0,10*ROW('Water Data'!G7)))</f>
        <v/>
      </c>
      <c r="CE13" s="383" t="str">
        <f ca="1">+IF(OFFSET('Water Data'!$H$27,0,10*ROW('Water Data'!H7))="","",OFFSET('Water Data'!$H$27,0,10*ROW('Water Data'!H7)))</f>
        <v/>
      </c>
      <c r="CF13" s="383" t="str">
        <f ca="1">+IF(OFFSET('Water Data'!$H$28,0,10*ROW('Water Data'!H7))="","",OFFSET('Water Data'!$H$28,0,10*ROW('Water Data'!H7)))</f>
        <v/>
      </c>
      <c r="CG13" s="383" t="str">
        <f ca="1">+IF(OFFSET('Water Data'!$H$29,0,10*ROW('Water Data'!H7))="","",OFFSET('Water Data'!$H$29,0,10*ROW('Water Data'!H7)))</f>
        <v/>
      </c>
      <c r="CH13" s="383" t="str">
        <f ca="1">+IF(OFFSET('Water Data'!$I$27,0,10*ROW('Water Data'!I7))="","",OFFSET('Water Data'!$I$27,0,10*ROW('Water Data'!I7)))</f>
        <v/>
      </c>
      <c r="CI13" s="383" t="str">
        <f ca="1">+IF(OFFSET('Water Data'!$I$28,0,10*ROW('Water Data'!I7))="","",OFFSET('Water Data'!$I$28,0,10*ROW('Water Data'!I7)))</f>
        <v/>
      </c>
      <c r="CJ13" s="383" t="str">
        <f ca="1">+IF(OFFSET('Water Data'!$I$29,0,10*ROW('Water Data'!I7))="","",OFFSET('Water Data'!$I$29,0,10*ROW('Water Data'!I7)))</f>
        <v/>
      </c>
      <c r="CK13" s="383" t="str">
        <f ca="1">+IF(OFFSET('Sanitation Data'!$D$28,0,10*ROW('Sanitation Data'!D7))="","",OFFSET('Sanitation Data'!$D$28,0,10*ROW('Sanitation Data'!D7)))</f>
        <v/>
      </c>
      <c r="CL13" s="383" t="str">
        <f ca="1">+IF(OFFSET('Sanitation Data'!$D$29,0,10*ROW('Sanitation Data'!D7))="","",OFFSET('Sanitation Data'!$D$29,0,10*ROW('Sanitation Data'!D7)))</f>
        <v/>
      </c>
      <c r="CM13" s="383" t="str">
        <f ca="1">+IF(OFFSET('Sanitation Data'!$D$30,0,10*ROW('Sanitation Data'!D7))="","",OFFSET('Sanitation Data'!$D$30,0,10*ROW('Sanitation Data'!D7)))</f>
        <v/>
      </c>
      <c r="CN13" s="383" t="str">
        <f ca="1">+IF(OFFSET('Sanitation Data'!$D$31,0,10*ROW('Sanitation Data'!D7))="","",OFFSET('Sanitation Data'!$D$31,0,10*ROW('Sanitation Data'!D7)))</f>
        <v/>
      </c>
      <c r="CO13" s="383" t="str">
        <f ca="1">+IF(OFFSET('Sanitation Data'!$D$32,0,10*ROW('Sanitation Data'!D7))="","",OFFSET('Sanitation Data'!$D$32,0,10*ROW('Sanitation Data'!D7)))</f>
        <v/>
      </c>
      <c r="CP13" s="383" t="str">
        <f ca="1">+IF(OFFSET('Sanitation Data'!$E$28,0,10*ROW('Sanitation Data'!E7))="","",OFFSET('Sanitation Data'!$E$28,0,10*ROW('Sanitation Data'!E7)))</f>
        <v/>
      </c>
      <c r="CQ13" s="383" t="str">
        <f ca="1">+IF(OFFSET('Sanitation Data'!$E$29,0,10*ROW('Sanitation Data'!E7))="","",OFFSET('Sanitation Data'!$E$29,0,10*ROW('Sanitation Data'!E7)))</f>
        <v/>
      </c>
      <c r="CR13" s="383" t="str">
        <f ca="1">+IF(OFFSET('Sanitation Data'!$E$30,0,10*ROW('Sanitation Data'!E7))="","",OFFSET('Sanitation Data'!$E$30,0,10*ROW('Sanitation Data'!E7)))</f>
        <v/>
      </c>
      <c r="CS13" s="383" t="str">
        <f ca="1">+IF(OFFSET('Sanitation Data'!$E$31,0,10*ROW('Sanitation Data'!E7))="","",OFFSET('Sanitation Data'!$E$31,0,10*ROW('Sanitation Data'!E7)))</f>
        <v/>
      </c>
      <c r="CT13" s="383" t="str">
        <f ca="1">+IF(OFFSET('Sanitation Data'!$E$32,0,10*ROW('Sanitation Data'!E7))="","",OFFSET('Sanitation Data'!$E$32,0,10*ROW('Sanitation Data'!E7)))</f>
        <v/>
      </c>
      <c r="CU13" s="383" t="str">
        <f ca="1">+IF(OFFSET('Sanitation Data'!$F$28,0,10*ROW('Sanitation Data'!F7))="","",OFFSET('Sanitation Data'!$F$28,0,10*ROW('Sanitation Data'!F7)))</f>
        <v/>
      </c>
      <c r="CV13" s="383" t="str">
        <f ca="1">+IF(OFFSET('Sanitation Data'!$F$29,0,10*ROW('Sanitation Data'!F7))="","",OFFSET('Sanitation Data'!$F$29,0,10*ROW('Sanitation Data'!F7)))</f>
        <v/>
      </c>
      <c r="CW13" s="383" t="str">
        <f ca="1">+IF(OFFSET('Sanitation Data'!$F$30,0,10*ROW('Sanitation Data'!F7))="","",OFFSET('Sanitation Data'!$F$30,0,10*ROW('Sanitation Data'!F7)))</f>
        <v/>
      </c>
      <c r="CX13" s="383" t="str">
        <f ca="1">+IF(OFFSET('Sanitation Data'!$F$31,0,10*ROW('Sanitation Data'!F7))="","",OFFSET('Sanitation Data'!$F$31,0,10*ROW('Sanitation Data'!F7)))</f>
        <v/>
      </c>
      <c r="CY13" s="383" t="str">
        <f ca="1">+IF(OFFSET('Sanitation Data'!$F$32,0,10*ROW('Sanitation Data'!F7))="","",OFFSET('Sanitation Data'!$F$32,0,10*ROW('Sanitation Data'!F7)))</f>
        <v/>
      </c>
      <c r="CZ13" s="383" t="str">
        <f ca="1">+IF(OFFSET('Sanitation Data'!$G$28,0,10*ROW('Sanitation Data'!G7))="","",OFFSET('Sanitation Data'!$G$28,0,10*ROW('Sanitation Data'!G7)))</f>
        <v/>
      </c>
      <c r="DA13" s="383" t="str">
        <f ca="1">+IF(OFFSET('Sanitation Data'!$G$29,0,10*ROW('Sanitation Data'!G7))="","",OFFSET('Sanitation Data'!$G$29,0,10*ROW('Sanitation Data'!G7)))</f>
        <v/>
      </c>
      <c r="DB13" s="383" t="str">
        <f ca="1">+IF(OFFSET('Sanitation Data'!$G$30,0,10*ROW('Sanitation Data'!G7))="","",OFFSET('Sanitation Data'!$G$30,0,10*ROW('Sanitation Data'!G7)))</f>
        <v/>
      </c>
      <c r="DC13" s="383" t="str">
        <f ca="1">+IF(OFFSET('Sanitation Data'!$G$31,0,10*ROW('Sanitation Data'!G7))="","",OFFSET('Sanitation Data'!$G$31,0,10*ROW('Sanitation Data'!G7)))</f>
        <v/>
      </c>
      <c r="DD13" s="383" t="str">
        <f ca="1">+IF(OFFSET('Sanitation Data'!$G$32,0,10*ROW('Sanitation Data'!G7))="","",OFFSET('Sanitation Data'!$G$32,0,10*ROW('Sanitation Data'!G7)))</f>
        <v/>
      </c>
      <c r="DE13" s="383" t="str">
        <f ca="1">+IF(OFFSET('Sanitation Data'!$H$28,0,10*ROW('Sanitation Data'!H7))="","",OFFSET('Sanitation Data'!$H$28,0,10*ROW('Sanitation Data'!H7)))</f>
        <v/>
      </c>
      <c r="DF13" s="383" t="str">
        <f ca="1">+IF(OFFSET('Sanitation Data'!$H$29,0,10*ROW('Sanitation Data'!H7))="","",OFFSET('Sanitation Data'!$H$29,0,10*ROW('Sanitation Data'!H7)))</f>
        <v/>
      </c>
      <c r="DG13" s="383" t="str">
        <f ca="1">+IF(OFFSET('Sanitation Data'!$H$30,0,10*ROW('Sanitation Data'!H7))="","",OFFSET('Sanitation Data'!$H$30,0,10*ROW('Sanitation Data'!H7)))</f>
        <v/>
      </c>
      <c r="DH13" s="383" t="str">
        <f ca="1">+IF(OFFSET('Sanitation Data'!$H$31,0,10*ROW('Sanitation Data'!H7))="","",OFFSET('Sanitation Data'!$H$31,0,10*ROW('Sanitation Data'!H7)))</f>
        <v/>
      </c>
      <c r="DI13" s="383" t="str">
        <f ca="1">+IF(OFFSET('Sanitation Data'!$H$32,0,10*ROW('Sanitation Data'!H7))="","",OFFSET('Sanitation Data'!$H$32,0,10*ROW('Sanitation Data'!H7)))</f>
        <v/>
      </c>
      <c r="DJ13" s="383" t="str">
        <f ca="1">+IF(OFFSET('Sanitation Data'!$I$28,0,10*ROW('Sanitation Data'!I7))="","",OFFSET('Sanitation Data'!$I$28,0,10*ROW('Sanitation Data'!I7)))</f>
        <v/>
      </c>
      <c r="DK13" s="383" t="str">
        <f ca="1">+IF(OFFSET('Sanitation Data'!$I$29,0,10*ROW('Sanitation Data'!I7))="","",OFFSET('Sanitation Data'!$I$29,0,10*ROW('Sanitation Data'!I7)))</f>
        <v/>
      </c>
      <c r="DL13" s="383" t="str">
        <f ca="1">+IF(OFFSET('Sanitation Data'!$I$30,0,10*ROW('Sanitation Data'!I7))="","",OFFSET('Sanitation Data'!$I$30,0,10*ROW('Sanitation Data'!I7)))</f>
        <v/>
      </c>
      <c r="DM13" s="383" t="str">
        <f ca="1">+IF(OFFSET('Sanitation Data'!$I$31,0,10*ROW('Sanitation Data'!I7))="","",OFFSET('Sanitation Data'!$I$31,0,10*ROW('Sanitation Data'!I7)))</f>
        <v/>
      </c>
      <c r="DN13" s="383" t="str">
        <f ca="1">+IF(OFFSET('Sanitation Data'!$I$32,0,10*ROW('Sanitation Data'!I7))="","",OFFSET('Sanitation Data'!$I$32,0,10*ROW('Sanitation Data'!I7)))</f>
        <v/>
      </c>
      <c r="DO13" s="383" t="str">
        <f ca="1">+IF(OFFSET('Hygiene Data'!$D$11,0,10*ROW('Hygiene Data'!D7))="","",OFFSET('Hygiene Data'!$D$11,0,10*ROW('Hygiene Data'!D7)))</f>
        <v/>
      </c>
      <c r="DP13" s="383" t="str">
        <f ca="1">+IF(OFFSET('Hygiene Data'!$D$12,0,10*ROW('Hygiene Data'!D7))="","",OFFSET('Hygiene Data'!$D$12,0,10*ROW('Hygiene Data'!D7)))</f>
        <v/>
      </c>
      <c r="DQ13" s="383" t="str">
        <f ca="1">+IF(OFFSET('Hygiene Data'!$D$13,0,10*ROW('Hygiene Data'!D7))="","",OFFSET('Hygiene Data'!$D$13,0,10*ROW('Hygiene Data'!D7)))</f>
        <v/>
      </c>
      <c r="DR13" s="383" t="str">
        <f ca="1">+IF(OFFSET('Hygiene Data'!$E$11,0,10*ROW('Hygiene Data'!E7))="","",OFFSET('Hygiene Data'!$E$11,0,10*ROW('Hygiene Data'!E7)))</f>
        <v/>
      </c>
      <c r="DS13" s="383" t="str">
        <f ca="1">+IF(OFFSET('Hygiene Data'!$E$12,0,10*ROW('Hygiene Data'!E7))="","",OFFSET('Hygiene Data'!$E$12,0,10*ROW('Hygiene Data'!E7)))</f>
        <v/>
      </c>
      <c r="DT13" s="383" t="str">
        <f ca="1">+IF(OFFSET('Hygiene Data'!$E$13,0,10*ROW('Hygiene Data'!E7))="","",OFFSET('Hygiene Data'!$E$13,0,10*ROW('Hygiene Data'!E7)))</f>
        <v/>
      </c>
      <c r="DU13" s="383" t="str">
        <f ca="1">+IF(OFFSET('Hygiene Data'!$F$11,0,10*ROW('Hygiene Data'!F7))="","",OFFSET('Hygiene Data'!$F$11,0,10*ROW('Hygiene Data'!F7)))</f>
        <v/>
      </c>
      <c r="DV13" s="383" t="str">
        <f ca="1">+IF(OFFSET('Hygiene Data'!$F$12,0,10*ROW('Hygiene Data'!F7))="","",OFFSET('Hygiene Data'!$F$12,0,10*ROW('Hygiene Data'!F7)))</f>
        <v/>
      </c>
      <c r="DW13" s="383" t="str">
        <f ca="1">+IF(OFFSET('Hygiene Data'!$F$13,0,10*ROW('Hygiene Data'!F7))="","",OFFSET('Hygiene Data'!$F$13,0,10*ROW('Hygiene Data'!F7)))</f>
        <v/>
      </c>
      <c r="DX13" s="383" t="str">
        <f ca="1">+IF(OFFSET('Hygiene Data'!$G$11,0,10*ROW('Hygiene Data'!G7))="","",OFFSET('Hygiene Data'!$G$11,0,10*ROW('Hygiene Data'!G7)))</f>
        <v/>
      </c>
      <c r="DY13" s="383" t="str">
        <f ca="1">+IF(OFFSET('Hygiene Data'!$G$12,0,10*ROW('Hygiene Data'!G7))="","",OFFSET('Hygiene Data'!$G$12,0,10*ROW('Hygiene Data'!G7)))</f>
        <v/>
      </c>
      <c r="DZ13" s="383" t="str">
        <f ca="1">+IF(OFFSET('Hygiene Data'!$G$13,0,10*ROW('Hygiene Data'!G7))="","",OFFSET('Hygiene Data'!$G$13,0,10*ROW('Hygiene Data'!G7)))</f>
        <v/>
      </c>
      <c r="EA13" s="383" t="str">
        <f ca="1">+IF(OFFSET('Hygiene Data'!$H$11,0,10*ROW('Hygiene Data'!H7))="","",OFFSET('Hygiene Data'!$H$11,0,10*ROW('Hygiene Data'!H7)))</f>
        <v/>
      </c>
      <c r="EB13" s="383" t="str">
        <f ca="1">+IF(OFFSET('Hygiene Data'!$H$12,0,10*ROW('Hygiene Data'!H7))="","",OFFSET('Hygiene Data'!$H$12,0,10*ROW('Hygiene Data'!H7)))</f>
        <v/>
      </c>
      <c r="EC13" s="383" t="str">
        <f ca="1">+IF(OFFSET('Hygiene Data'!$H$13,0,10*ROW('Hygiene Data'!H7))="","",OFFSET('Hygiene Data'!$H$13,0,10*ROW('Hygiene Data'!H7)))</f>
        <v/>
      </c>
      <c r="ED13" s="383" t="str">
        <f ca="1">+IF(OFFSET('Hygiene Data'!$I$11,0,10*ROW('Hygiene Data'!I7))="","",OFFSET('Hygiene Data'!$I$11,0,10*ROW('Hygiene Data'!I7)))</f>
        <v/>
      </c>
      <c r="EE13" s="383" t="str">
        <f ca="1">+IF(OFFSET('Hygiene Data'!$I$12,0,10*ROW('Hygiene Data'!I7))="","",OFFSET('Hygiene Data'!$I$12,0,10*ROW('Hygiene Data'!I7)))</f>
        <v/>
      </c>
      <c r="EF13" s="383" t="str">
        <f ca="1">+IF(OFFSET('Hygiene Data'!$I$13,0,10*ROW('Hygiene Data'!I7))="","",OFFSET('Hygiene Data'!$I$13,0,10*ROW('Hygiene Data'!I7)))</f>
        <v/>
      </c>
    </row>
    <row r="14" spans="1:136" x14ac:dyDescent="0.25">
      <c r="A14" s="492" t="str">
        <f ca="1">+IF(OFFSET('Water Data'!$B$2,0,10*ROW('Water Data'!E8))="","",OFFSET('Water Data'!$B$2,0,10*ROW('Water Data'!E8)))</f>
        <v/>
      </c>
      <c r="B14" s="49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9" t="str">
        <f t="shared" ca="1" si="0"/>
        <v/>
      </c>
      <c r="D14" s="52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3" t="str">
        <f ca="1">+IF(OFFSET('Water Data'!$D$27,0,10*ROW('Water Data'!D8))="","",OFFSET('Water Data'!$D$27,0,10*ROW('Water Data'!D8)))</f>
        <v/>
      </c>
      <c r="BT14" s="383" t="str">
        <f ca="1">+IF(OFFSET('Water Data'!$D$28,0,10*ROW('Water Data'!D8))="","",OFFSET('Water Data'!$D$28,0,10*ROW('Water Data'!D8)))</f>
        <v/>
      </c>
      <c r="BU14" s="383" t="str">
        <f ca="1">+IF(OFFSET('Water Data'!$D$29,0,10*ROW('Water Data'!D8))="","",OFFSET('Water Data'!$D$29,0,10*ROW('Water Data'!D8)))</f>
        <v/>
      </c>
      <c r="BV14" s="383" t="str">
        <f ca="1">+IF(OFFSET('Water Data'!$E$27,0,10*ROW('Water Data'!E8))="","",OFFSET('Water Data'!$E$27,0,10*ROW('Water Data'!E8)))</f>
        <v/>
      </c>
      <c r="BW14" s="383" t="str">
        <f ca="1">+IF(OFFSET('Water Data'!$E$28,0,10*ROW('Water Data'!E8))="","",OFFSET('Water Data'!$E$28,0,10*ROW('Water Data'!E8)))</f>
        <v/>
      </c>
      <c r="BX14" s="383" t="str">
        <f ca="1">+IF(OFFSET('Water Data'!$E$29,0,10*ROW('Water Data'!E8))="","",OFFSET('Water Data'!$E$29,0,10*ROW('Water Data'!E8)))</f>
        <v/>
      </c>
      <c r="BY14" s="383" t="str">
        <f ca="1">+IF(OFFSET('Water Data'!$F$27,0,10*ROW('Water Data'!F8))="","",OFFSET('Water Data'!$F$27,0,10*ROW('Water Data'!F8)))</f>
        <v/>
      </c>
      <c r="BZ14" s="383" t="str">
        <f ca="1">+IF(OFFSET('Water Data'!$F$28,0,10*ROW('Water Data'!F8))="","",OFFSET('Water Data'!$F$28,0,10*ROW('Water Data'!F8)))</f>
        <v/>
      </c>
      <c r="CA14" s="383" t="str">
        <f ca="1">+IF(OFFSET('Water Data'!$F$29,0,10*ROW('Water Data'!F8))="","",OFFSET('Water Data'!$F$29,0,10*ROW('Water Data'!F8)))</f>
        <v/>
      </c>
      <c r="CB14" s="383" t="str">
        <f ca="1">+IF(OFFSET('Water Data'!$G$27,0,10*ROW('Water Data'!G8))="","",OFFSET('Water Data'!$G$27,0,10*ROW('Water Data'!G8)))</f>
        <v/>
      </c>
      <c r="CC14" s="383" t="str">
        <f ca="1">+IF(OFFSET('Water Data'!$G$28,0,10*ROW('Water Data'!G8))="","",OFFSET('Water Data'!$G$28,0,10*ROW('Water Data'!G8)))</f>
        <v/>
      </c>
      <c r="CD14" s="383" t="str">
        <f ca="1">+IF(OFFSET('Water Data'!$G$29,0,10*ROW('Water Data'!G8))="","",OFFSET('Water Data'!$G$29,0,10*ROW('Water Data'!G8)))</f>
        <v/>
      </c>
      <c r="CE14" s="383" t="str">
        <f ca="1">+IF(OFFSET('Water Data'!$H$27,0,10*ROW('Water Data'!H8))="","",OFFSET('Water Data'!$H$27,0,10*ROW('Water Data'!H8)))</f>
        <v/>
      </c>
      <c r="CF14" s="383" t="str">
        <f ca="1">+IF(OFFSET('Water Data'!$H$28,0,10*ROW('Water Data'!H8))="","",OFFSET('Water Data'!$H$28,0,10*ROW('Water Data'!H8)))</f>
        <v/>
      </c>
      <c r="CG14" s="383" t="str">
        <f ca="1">+IF(OFFSET('Water Data'!$H$29,0,10*ROW('Water Data'!H8))="","",OFFSET('Water Data'!$H$29,0,10*ROW('Water Data'!H8)))</f>
        <v/>
      </c>
      <c r="CH14" s="383" t="str">
        <f ca="1">+IF(OFFSET('Water Data'!$I$27,0,10*ROW('Water Data'!I8))="","",OFFSET('Water Data'!$I$27,0,10*ROW('Water Data'!I8)))</f>
        <v/>
      </c>
      <c r="CI14" s="383" t="str">
        <f ca="1">+IF(OFFSET('Water Data'!$I$28,0,10*ROW('Water Data'!I8))="","",OFFSET('Water Data'!$I$28,0,10*ROW('Water Data'!I8)))</f>
        <v/>
      </c>
      <c r="CJ14" s="383" t="str">
        <f ca="1">+IF(OFFSET('Water Data'!$I$29,0,10*ROW('Water Data'!I8))="","",OFFSET('Water Data'!$I$29,0,10*ROW('Water Data'!I8)))</f>
        <v/>
      </c>
      <c r="CK14" s="383" t="str">
        <f ca="1">+IF(OFFSET('Sanitation Data'!$D$28,0,10*ROW('Sanitation Data'!D8))="","",OFFSET('Sanitation Data'!$D$28,0,10*ROW('Sanitation Data'!D8)))</f>
        <v/>
      </c>
      <c r="CL14" s="383" t="str">
        <f ca="1">+IF(OFFSET('Sanitation Data'!$D$29,0,10*ROW('Sanitation Data'!D8))="","",OFFSET('Sanitation Data'!$D$29,0,10*ROW('Sanitation Data'!D8)))</f>
        <v/>
      </c>
      <c r="CM14" s="383" t="str">
        <f ca="1">+IF(OFFSET('Sanitation Data'!$D$30,0,10*ROW('Sanitation Data'!D8))="","",OFFSET('Sanitation Data'!$D$30,0,10*ROW('Sanitation Data'!D8)))</f>
        <v/>
      </c>
      <c r="CN14" s="383" t="str">
        <f ca="1">+IF(OFFSET('Sanitation Data'!$D$31,0,10*ROW('Sanitation Data'!D8))="","",OFFSET('Sanitation Data'!$D$31,0,10*ROW('Sanitation Data'!D8)))</f>
        <v/>
      </c>
      <c r="CO14" s="383" t="str">
        <f ca="1">+IF(OFFSET('Sanitation Data'!$D$32,0,10*ROW('Sanitation Data'!D8))="","",OFFSET('Sanitation Data'!$D$32,0,10*ROW('Sanitation Data'!D8)))</f>
        <v/>
      </c>
      <c r="CP14" s="383" t="str">
        <f ca="1">+IF(OFFSET('Sanitation Data'!$E$28,0,10*ROW('Sanitation Data'!E8))="","",OFFSET('Sanitation Data'!$E$28,0,10*ROW('Sanitation Data'!E8)))</f>
        <v/>
      </c>
      <c r="CQ14" s="383" t="str">
        <f ca="1">+IF(OFFSET('Sanitation Data'!$E$29,0,10*ROW('Sanitation Data'!E8))="","",OFFSET('Sanitation Data'!$E$29,0,10*ROW('Sanitation Data'!E8)))</f>
        <v/>
      </c>
      <c r="CR14" s="383" t="str">
        <f ca="1">+IF(OFFSET('Sanitation Data'!$E$30,0,10*ROW('Sanitation Data'!E8))="","",OFFSET('Sanitation Data'!$E$30,0,10*ROW('Sanitation Data'!E8)))</f>
        <v/>
      </c>
      <c r="CS14" s="383" t="str">
        <f ca="1">+IF(OFFSET('Sanitation Data'!$E$31,0,10*ROW('Sanitation Data'!E8))="","",OFFSET('Sanitation Data'!$E$31,0,10*ROW('Sanitation Data'!E8)))</f>
        <v/>
      </c>
      <c r="CT14" s="383" t="str">
        <f ca="1">+IF(OFFSET('Sanitation Data'!$E$32,0,10*ROW('Sanitation Data'!E8))="","",OFFSET('Sanitation Data'!$E$32,0,10*ROW('Sanitation Data'!E8)))</f>
        <v/>
      </c>
      <c r="CU14" s="383" t="str">
        <f ca="1">+IF(OFFSET('Sanitation Data'!$F$28,0,10*ROW('Sanitation Data'!F8))="","",OFFSET('Sanitation Data'!$F$28,0,10*ROW('Sanitation Data'!F8)))</f>
        <v/>
      </c>
      <c r="CV14" s="383" t="str">
        <f ca="1">+IF(OFFSET('Sanitation Data'!$F$29,0,10*ROW('Sanitation Data'!F8))="","",OFFSET('Sanitation Data'!$F$29,0,10*ROW('Sanitation Data'!F8)))</f>
        <v/>
      </c>
      <c r="CW14" s="383" t="str">
        <f ca="1">+IF(OFFSET('Sanitation Data'!$F$30,0,10*ROW('Sanitation Data'!F8))="","",OFFSET('Sanitation Data'!$F$30,0,10*ROW('Sanitation Data'!F8)))</f>
        <v/>
      </c>
      <c r="CX14" s="383" t="str">
        <f ca="1">+IF(OFFSET('Sanitation Data'!$F$31,0,10*ROW('Sanitation Data'!F8))="","",OFFSET('Sanitation Data'!$F$31,0,10*ROW('Sanitation Data'!F8)))</f>
        <v/>
      </c>
      <c r="CY14" s="383" t="str">
        <f ca="1">+IF(OFFSET('Sanitation Data'!$F$32,0,10*ROW('Sanitation Data'!F8))="","",OFFSET('Sanitation Data'!$F$32,0,10*ROW('Sanitation Data'!F8)))</f>
        <v/>
      </c>
      <c r="CZ14" s="383" t="str">
        <f ca="1">+IF(OFFSET('Sanitation Data'!$G$28,0,10*ROW('Sanitation Data'!G8))="","",OFFSET('Sanitation Data'!$G$28,0,10*ROW('Sanitation Data'!G8)))</f>
        <v/>
      </c>
      <c r="DA14" s="383" t="str">
        <f ca="1">+IF(OFFSET('Sanitation Data'!$G$29,0,10*ROW('Sanitation Data'!G8))="","",OFFSET('Sanitation Data'!$G$29,0,10*ROW('Sanitation Data'!G8)))</f>
        <v/>
      </c>
      <c r="DB14" s="383" t="str">
        <f ca="1">+IF(OFFSET('Sanitation Data'!$G$30,0,10*ROW('Sanitation Data'!G8))="","",OFFSET('Sanitation Data'!$G$30,0,10*ROW('Sanitation Data'!G8)))</f>
        <v/>
      </c>
      <c r="DC14" s="383" t="str">
        <f ca="1">+IF(OFFSET('Sanitation Data'!$G$31,0,10*ROW('Sanitation Data'!G8))="","",OFFSET('Sanitation Data'!$G$31,0,10*ROW('Sanitation Data'!G8)))</f>
        <v/>
      </c>
      <c r="DD14" s="383" t="str">
        <f ca="1">+IF(OFFSET('Sanitation Data'!$G$32,0,10*ROW('Sanitation Data'!G8))="","",OFFSET('Sanitation Data'!$G$32,0,10*ROW('Sanitation Data'!G8)))</f>
        <v/>
      </c>
      <c r="DE14" s="383" t="str">
        <f ca="1">+IF(OFFSET('Sanitation Data'!$H$28,0,10*ROW('Sanitation Data'!H8))="","",OFFSET('Sanitation Data'!$H$28,0,10*ROW('Sanitation Data'!H8)))</f>
        <v/>
      </c>
      <c r="DF14" s="383" t="str">
        <f ca="1">+IF(OFFSET('Sanitation Data'!$H$29,0,10*ROW('Sanitation Data'!H8))="","",OFFSET('Sanitation Data'!$H$29,0,10*ROW('Sanitation Data'!H8)))</f>
        <v/>
      </c>
      <c r="DG14" s="383" t="str">
        <f ca="1">+IF(OFFSET('Sanitation Data'!$H$30,0,10*ROW('Sanitation Data'!H8))="","",OFFSET('Sanitation Data'!$H$30,0,10*ROW('Sanitation Data'!H8)))</f>
        <v/>
      </c>
      <c r="DH14" s="383" t="str">
        <f ca="1">+IF(OFFSET('Sanitation Data'!$H$31,0,10*ROW('Sanitation Data'!H8))="","",OFFSET('Sanitation Data'!$H$31,0,10*ROW('Sanitation Data'!H8)))</f>
        <v/>
      </c>
      <c r="DI14" s="383" t="str">
        <f ca="1">+IF(OFFSET('Sanitation Data'!$H$32,0,10*ROW('Sanitation Data'!H8))="","",OFFSET('Sanitation Data'!$H$32,0,10*ROW('Sanitation Data'!H8)))</f>
        <v/>
      </c>
      <c r="DJ14" s="383" t="str">
        <f ca="1">+IF(OFFSET('Sanitation Data'!$I$28,0,10*ROW('Sanitation Data'!I8))="","",OFFSET('Sanitation Data'!$I$28,0,10*ROW('Sanitation Data'!I8)))</f>
        <v/>
      </c>
      <c r="DK14" s="383" t="str">
        <f ca="1">+IF(OFFSET('Sanitation Data'!$I$29,0,10*ROW('Sanitation Data'!I8))="","",OFFSET('Sanitation Data'!$I$29,0,10*ROW('Sanitation Data'!I8)))</f>
        <v/>
      </c>
      <c r="DL14" s="383" t="str">
        <f ca="1">+IF(OFFSET('Sanitation Data'!$I$30,0,10*ROW('Sanitation Data'!I8))="","",OFFSET('Sanitation Data'!$I$30,0,10*ROW('Sanitation Data'!I8)))</f>
        <v/>
      </c>
      <c r="DM14" s="383" t="str">
        <f ca="1">+IF(OFFSET('Sanitation Data'!$I$31,0,10*ROW('Sanitation Data'!I8))="","",OFFSET('Sanitation Data'!$I$31,0,10*ROW('Sanitation Data'!I8)))</f>
        <v/>
      </c>
      <c r="DN14" s="383" t="str">
        <f ca="1">+IF(OFFSET('Sanitation Data'!$I$32,0,10*ROW('Sanitation Data'!I8))="","",OFFSET('Sanitation Data'!$I$32,0,10*ROW('Sanitation Data'!I8)))</f>
        <v/>
      </c>
      <c r="DO14" s="383" t="str">
        <f ca="1">+IF(OFFSET('Hygiene Data'!$D$11,0,10*ROW('Hygiene Data'!D8))="","",OFFSET('Hygiene Data'!$D$11,0,10*ROW('Hygiene Data'!D8)))</f>
        <v/>
      </c>
      <c r="DP14" s="383" t="str">
        <f ca="1">+IF(OFFSET('Hygiene Data'!$D$12,0,10*ROW('Hygiene Data'!D8))="","",OFFSET('Hygiene Data'!$D$12,0,10*ROW('Hygiene Data'!D8)))</f>
        <v/>
      </c>
      <c r="DQ14" s="383" t="str">
        <f ca="1">+IF(OFFSET('Hygiene Data'!$D$13,0,10*ROW('Hygiene Data'!D8))="","",OFFSET('Hygiene Data'!$D$13,0,10*ROW('Hygiene Data'!D8)))</f>
        <v/>
      </c>
      <c r="DR14" s="383" t="str">
        <f ca="1">+IF(OFFSET('Hygiene Data'!$E$11,0,10*ROW('Hygiene Data'!E8))="","",OFFSET('Hygiene Data'!$E$11,0,10*ROW('Hygiene Data'!E8)))</f>
        <v/>
      </c>
      <c r="DS14" s="383" t="str">
        <f ca="1">+IF(OFFSET('Hygiene Data'!$E$12,0,10*ROW('Hygiene Data'!E8))="","",OFFSET('Hygiene Data'!$E$12,0,10*ROW('Hygiene Data'!E8)))</f>
        <v/>
      </c>
      <c r="DT14" s="383" t="str">
        <f ca="1">+IF(OFFSET('Hygiene Data'!$E$13,0,10*ROW('Hygiene Data'!E8))="","",OFFSET('Hygiene Data'!$E$13,0,10*ROW('Hygiene Data'!E8)))</f>
        <v/>
      </c>
      <c r="DU14" s="383" t="str">
        <f ca="1">+IF(OFFSET('Hygiene Data'!$F$11,0,10*ROW('Hygiene Data'!F8))="","",OFFSET('Hygiene Data'!$F$11,0,10*ROW('Hygiene Data'!F8)))</f>
        <v/>
      </c>
      <c r="DV14" s="383" t="str">
        <f ca="1">+IF(OFFSET('Hygiene Data'!$F$12,0,10*ROW('Hygiene Data'!F8))="","",OFFSET('Hygiene Data'!$F$12,0,10*ROW('Hygiene Data'!F8)))</f>
        <v/>
      </c>
      <c r="DW14" s="383" t="str">
        <f ca="1">+IF(OFFSET('Hygiene Data'!$F$13,0,10*ROW('Hygiene Data'!F8))="","",OFFSET('Hygiene Data'!$F$13,0,10*ROW('Hygiene Data'!F8)))</f>
        <v/>
      </c>
      <c r="DX14" s="383" t="str">
        <f ca="1">+IF(OFFSET('Hygiene Data'!$G$11,0,10*ROW('Hygiene Data'!G8))="","",OFFSET('Hygiene Data'!$G$11,0,10*ROW('Hygiene Data'!G8)))</f>
        <v/>
      </c>
      <c r="DY14" s="383" t="str">
        <f ca="1">+IF(OFFSET('Hygiene Data'!$G$12,0,10*ROW('Hygiene Data'!G8))="","",OFFSET('Hygiene Data'!$G$12,0,10*ROW('Hygiene Data'!G8)))</f>
        <v/>
      </c>
      <c r="DZ14" s="383" t="str">
        <f ca="1">+IF(OFFSET('Hygiene Data'!$G$13,0,10*ROW('Hygiene Data'!G8))="","",OFFSET('Hygiene Data'!$G$13,0,10*ROW('Hygiene Data'!G8)))</f>
        <v/>
      </c>
      <c r="EA14" s="383" t="str">
        <f ca="1">+IF(OFFSET('Hygiene Data'!$H$11,0,10*ROW('Hygiene Data'!H8))="","",OFFSET('Hygiene Data'!$H$11,0,10*ROW('Hygiene Data'!H8)))</f>
        <v/>
      </c>
      <c r="EB14" s="383" t="str">
        <f ca="1">+IF(OFFSET('Hygiene Data'!$H$12,0,10*ROW('Hygiene Data'!H8))="","",OFFSET('Hygiene Data'!$H$12,0,10*ROW('Hygiene Data'!H8)))</f>
        <v/>
      </c>
      <c r="EC14" s="383" t="str">
        <f ca="1">+IF(OFFSET('Hygiene Data'!$H$13,0,10*ROW('Hygiene Data'!H8))="","",OFFSET('Hygiene Data'!$H$13,0,10*ROW('Hygiene Data'!H8)))</f>
        <v/>
      </c>
      <c r="ED14" s="383" t="str">
        <f ca="1">+IF(OFFSET('Hygiene Data'!$I$11,0,10*ROW('Hygiene Data'!I8))="","",OFFSET('Hygiene Data'!$I$11,0,10*ROW('Hygiene Data'!I8)))</f>
        <v/>
      </c>
      <c r="EE14" s="383" t="str">
        <f ca="1">+IF(OFFSET('Hygiene Data'!$I$12,0,10*ROW('Hygiene Data'!I8))="","",OFFSET('Hygiene Data'!$I$12,0,10*ROW('Hygiene Data'!I8)))</f>
        <v/>
      </c>
      <c r="EF14" s="383" t="str">
        <f ca="1">+IF(OFFSET('Hygiene Data'!$I$13,0,10*ROW('Hygiene Data'!I8))="","",OFFSET('Hygiene Data'!$I$13,0,10*ROW('Hygiene Data'!I8)))</f>
        <v/>
      </c>
    </row>
    <row r="15" spans="1:136" x14ac:dyDescent="0.25">
      <c r="A15" s="492" t="str">
        <f ca="1">+IF(OFFSET('Water Data'!$B$2,0,10*ROW('Water Data'!E9))="","",OFFSET('Water Data'!$B$2,0,10*ROW('Water Data'!E9)))</f>
        <v/>
      </c>
      <c r="B15" s="49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9" t="str">
        <f t="shared" ca="1" si="0"/>
        <v/>
      </c>
      <c r="D15" s="52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3" t="str">
        <f ca="1">+IF(OFFSET('Water Data'!$D$27,0,10*ROW('Water Data'!D9))="","",OFFSET('Water Data'!$D$27,0,10*ROW('Water Data'!D9)))</f>
        <v/>
      </c>
      <c r="BT15" s="383" t="str">
        <f ca="1">+IF(OFFSET('Water Data'!$D$28,0,10*ROW('Water Data'!D9))="","",OFFSET('Water Data'!$D$28,0,10*ROW('Water Data'!D9)))</f>
        <v/>
      </c>
      <c r="BU15" s="383" t="str">
        <f ca="1">+IF(OFFSET('Water Data'!$D$29,0,10*ROW('Water Data'!D9))="","",OFFSET('Water Data'!$D$29,0,10*ROW('Water Data'!D9)))</f>
        <v/>
      </c>
      <c r="BV15" s="383" t="str">
        <f ca="1">+IF(OFFSET('Water Data'!$E$27,0,10*ROW('Water Data'!E9))="","",OFFSET('Water Data'!$E$27,0,10*ROW('Water Data'!E9)))</f>
        <v/>
      </c>
      <c r="BW15" s="383" t="str">
        <f ca="1">+IF(OFFSET('Water Data'!$E$28,0,10*ROW('Water Data'!E9))="","",OFFSET('Water Data'!$E$28,0,10*ROW('Water Data'!E9)))</f>
        <v/>
      </c>
      <c r="BX15" s="383" t="str">
        <f ca="1">+IF(OFFSET('Water Data'!$E$29,0,10*ROW('Water Data'!E9))="","",OFFSET('Water Data'!$E$29,0,10*ROW('Water Data'!E9)))</f>
        <v/>
      </c>
      <c r="BY15" s="383" t="str">
        <f ca="1">+IF(OFFSET('Water Data'!$F$27,0,10*ROW('Water Data'!F9))="","",OFFSET('Water Data'!$F$27,0,10*ROW('Water Data'!F9)))</f>
        <v/>
      </c>
      <c r="BZ15" s="383" t="str">
        <f ca="1">+IF(OFFSET('Water Data'!$F$28,0,10*ROW('Water Data'!F9))="","",OFFSET('Water Data'!$F$28,0,10*ROW('Water Data'!F9)))</f>
        <v/>
      </c>
      <c r="CA15" s="383" t="str">
        <f ca="1">+IF(OFFSET('Water Data'!$F$29,0,10*ROW('Water Data'!F9))="","",OFFSET('Water Data'!$F$29,0,10*ROW('Water Data'!F9)))</f>
        <v/>
      </c>
      <c r="CB15" s="383" t="str">
        <f ca="1">+IF(OFFSET('Water Data'!$G$27,0,10*ROW('Water Data'!G9))="","",OFFSET('Water Data'!$G$27,0,10*ROW('Water Data'!G9)))</f>
        <v/>
      </c>
      <c r="CC15" s="383" t="str">
        <f ca="1">+IF(OFFSET('Water Data'!$G$28,0,10*ROW('Water Data'!G9))="","",OFFSET('Water Data'!$G$28,0,10*ROW('Water Data'!G9)))</f>
        <v/>
      </c>
      <c r="CD15" s="383" t="str">
        <f ca="1">+IF(OFFSET('Water Data'!$G$29,0,10*ROW('Water Data'!G9))="","",OFFSET('Water Data'!$G$29,0,10*ROW('Water Data'!G9)))</f>
        <v/>
      </c>
      <c r="CE15" s="383" t="str">
        <f ca="1">+IF(OFFSET('Water Data'!$H$27,0,10*ROW('Water Data'!H9))="","",OFFSET('Water Data'!$H$27,0,10*ROW('Water Data'!H9)))</f>
        <v/>
      </c>
      <c r="CF15" s="383" t="str">
        <f ca="1">+IF(OFFSET('Water Data'!$H$28,0,10*ROW('Water Data'!H9))="","",OFFSET('Water Data'!$H$28,0,10*ROW('Water Data'!H9)))</f>
        <v/>
      </c>
      <c r="CG15" s="383" t="str">
        <f ca="1">+IF(OFFSET('Water Data'!$H$29,0,10*ROW('Water Data'!H9))="","",OFFSET('Water Data'!$H$29,0,10*ROW('Water Data'!H9)))</f>
        <v/>
      </c>
      <c r="CH15" s="383" t="str">
        <f ca="1">+IF(OFFSET('Water Data'!$I$27,0,10*ROW('Water Data'!I9))="","",OFFSET('Water Data'!$I$27,0,10*ROW('Water Data'!I9)))</f>
        <v/>
      </c>
      <c r="CI15" s="383" t="str">
        <f ca="1">+IF(OFFSET('Water Data'!$I$28,0,10*ROW('Water Data'!I9))="","",OFFSET('Water Data'!$I$28,0,10*ROW('Water Data'!I9)))</f>
        <v/>
      </c>
      <c r="CJ15" s="383" t="str">
        <f ca="1">+IF(OFFSET('Water Data'!$I$29,0,10*ROW('Water Data'!I9))="","",OFFSET('Water Data'!$I$29,0,10*ROW('Water Data'!I9)))</f>
        <v/>
      </c>
      <c r="CK15" s="383" t="str">
        <f ca="1">+IF(OFFSET('Sanitation Data'!$D$28,0,10*ROW('Sanitation Data'!D9))="","",OFFSET('Sanitation Data'!$D$28,0,10*ROW('Sanitation Data'!D9)))</f>
        <v/>
      </c>
      <c r="CL15" s="383" t="str">
        <f ca="1">+IF(OFFSET('Sanitation Data'!$D$29,0,10*ROW('Sanitation Data'!D9))="","",OFFSET('Sanitation Data'!$D$29,0,10*ROW('Sanitation Data'!D9)))</f>
        <v/>
      </c>
      <c r="CM15" s="383" t="str">
        <f ca="1">+IF(OFFSET('Sanitation Data'!$D$30,0,10*ROW('Sanitation Data'!D9))="","",OFFSET('Sanitation Data'!$D$30,0,10*ROW('Sanitation Data'!D9)))</f>
        <v/>
      </c>
      <c r="CN15" s="383" t="str">
        <f ca="1">+IF(OFFSET('Sanitation Data'!$D$31,0,10*ROW('Sanitation Data'!D9))="","",OFFSET('Sanitation Data'!$D$31,0,10*ROW('Sanitation Data'!D9)))</f>
        <v/>
      </c>
      <c r="CO15" s="383" t="str">
        <f ca="1">+IF(OFFSET('Sanitation Data'!$D$32,0,10*ROW('Sanitation Data'!D9))="","",OFFSET('Sanitation Data'!$D$32,0,10*ROW('Sanitation Data'!D9)))</f>
        <v/>
      </c>
      <c r="CP15" s="383" t="str">
        <f ca="1">+IF(OFFSET('Sanitation Data'!$E$28,0,10*ROW('Sanitation Data'!E9))="","",OFFSET('Sanitation Data'!$E$28,0,10*ROW('Sanitation Data'!E9)))</f>
        <v/>
      </c>
      <c r="CQ15" s="383" t="str">
        <f ca="1">+IF(OFFSET('Sanitation Data'!$E$29,0,10*ROW('Sanitation Data'!E9))="","",OFFSET('Sanitation Data'!$E$29,0,10*ROW('Sanitation Data'!E9)))</f>
        <v/>
      </c>
      <c r="CR15" s="383" t="str">
        <f ca="1">+IF(OFFSET('Sanitation Data'!$E$30,0,10*ROW('Sanitation Data'!E9))="","",OFFSET('Sanitation Data'!$E$30,0,10*ROW('Sanitation Data'!E9)))</f>
        <v/>
      </c>
      <c r="CS15" s="383" t="str">
        <f ca="1">+IF(OFFSET('Sanitation Data'!$E$31,0,10*ROW('Sanitation Data'!E9))="","",OFFSET('Sanitation Data'!$E$31,0,10*ROW('Sanitation Data'!E9)))</f>
        <v/>
      </c>
      <c r="CT15" s="383" t="str">
        <f ca="1">+IF(OFFSET('Sanitation Data'!$E$32,0,10*ROW('Sanitation Data'!E9))="","",OFFSET('Sanitation Data'!$E$32,0,10*ROW('Sanitation Data'!E9)))</f>
        <v/>
      </c>
      <c r="CU15" s="383" t="str">
        <f ca="1">+IF(OFFSET('Sanitation Data'!$F$28,0,10*ROW('Sanitation Data'!F9))="","",OFFSET('Sanitation Data'!$F$28,0,10*ROW('Sanitation Data'!F9)))</f>
        <v/>
      </c>
      <c r="CV15" s="383" t="str">
        <f ca="1">+IF(OFFSET('Sanitation Data'!$F$29,0,10*ROW('Sanitation Data'!F9))="","",OFFSET('Sanitation Data'!$F$29,0,10*ROW('Sanitation Data'!F9)))</f>
        <v/>
      </c>
      <c r="CW15" s="383" t="str">
        <f ca="1">+IF(OFFSET('Sanitation Data'!$F$30,0,10*ROW('Sanitation Data'!F9))="","",OFFSET('Sanitation Data'!$F$30,0,10*ROW('Sanitation Data'!F9)))</f>
        <v/>
      </c>
      <c r="CX15" s="383" t="str">
        <f ca="1">+IF(OFFSET('Sanitation Data'!$F$31,0,10*ROW('Sanitation Data'!F9))="","",OFFSET('Sanitation Data'!$F$31,0,10*ROW('Sanitation Data'!F9)))</f>
        <v/>
      </c>
      <c r="CY15" s="383" t="str">
        <f ca="1">+IF(OFFSET('Sanitation Data'!$F$32,0,10*ROW('Sanitation Data'!F9))="","",OFFSET('Sanitation Data'!$F$32,0,10*ROW('Sanitation Data'!F9)))</f>
        <v/>
      </c>
      <c r="CZ15" s="383" t="str">
        <f ca="1">+IF(OFFSET('Sanitation Data'!$G$28,0,10*ROW('Sanitation Data'!G9))="","",OFFSET('Sanitation Data'!$G$28,0,10*ROW('Sanitation Data'!G9)))</f>
        <v/>
      </c>
      <c r="DA15" s="383" t="str">
        <f ca="1">+IF(OFFSET('Sanitation Data'!$G$29,0,10*ROW('Sanitation Data'!G9))="","",OFFSET('Sanitation Data'!$G$29,0,10*ROW('Sanitation Data'!G9)))</f>
        <v/>
      </c>
      <c r="DB15" s="383" t="str">
        <f ca="1">+IF(OFFSET('Sanitation Data'!$G$30,0,10*ROW('Sanitation Data'!G9))="","",OFFSET('Sanitation Data'!$G$30,0,10*ROW('Sanitation Data'!G9)))</f>
        <v/>
      </c>
      <c r="DC15" s="383" t="str">
        <f ca="1">+IF(OFFSET('Sanitation Data'!$G$31,0,10*ROW('Sanitation Data'!G9))="","",OFFSET('Sanitation Data'!$G$31,0,10*ROW('Sanitation Data'!G9)))</f>
        <v/>
      </c>
      <c r="DD15" s="383" t="str">
        <f ca="1">+IF(OFFSET('Sanitation Data'!$G$32,0,10*ROW('Sanitation Data'!G9))="","",OFFSET('Sanitation Data'!$G$32,0,10*ROW('Sanitation Data'!G9)))</f>
        <v/>
      </c>
      <c r="DE15" s="383" t="str">
        <f ca="1">+IF(OFFSET('Sanitation Data'!$H$28,0,10*ROW('Sanitation Data'!H9))="","",OFFSET('Sanitation Data'!$H$28,0,10*ROW('Sanitation Data'!H9)))</f>
        <v/>
      </c>
      <c r="DF15" s="383" t="str">
        <f ca="1">+IF(OFFSET('Sanitation Data'!$H$29,0,10*ROW('Sanitation Data'!H9))="","",OFFSET('Sanitation Data'!$H$29,0,10*ROW('Sanitation Data'!H9)))</f>
        <v/>
      </c>
      <c r="DG15" s="383" t="str">
        <f ca="1">+IF(OFFSET('Sanitation Data'!$H$30,0,10*ROW('Sanitation Data'!H9))="","",OFFSET('Sanitation Data'!$H$30,0,10*ROW('Sanitation Data'!H9)))</f>
        <v/>
      </c>
      <c r="DH15" s="383" t="str">
        <f ca="1">+IF(OFFSET('Sanitation Data'!$H$31,0,10*ROW('Sanitation Data'!H9))="","",OFFSET('Sanitation Data'!$H$31,0,10*ROW('Sanitation Data'!H9)))</f>
        <v/>
      </c>
      <c r="DI15" s="383" t="str">
        <f ca="1">+IF(OFFSET('Sanitation Data'!$H$32,0,10*ROW('Sanitation Data'!H9))="","",OFFSET('Sanitation Data'!$H$32,0,10*ROW('Sanitation Data'!H9)))</f>
        <v/>
      </c>
      <c r="DJ15" s="383" t="str">
        <f ca="1">+IF(OFFSET('Sanitation Data'!$I$28,0,10*ROW('Sanitation Data'!I9))="","",OFFSET('Sanitation Data'!$I$28,0,10*ROW('Sanitation Data'!I9)))</f>
        <v/>
      </c>
      <c r="DK15" s="383" t="str">
        <f ca="1">+IF(OFFSET('Sanitation Data'!$I$29,0,10*ROW('Sanitation Data'!I9))="","",OFFSET('Sanitation Data'!$I$29,0,10*ROW('Sanitation Data'!I9)))</f>
        <v/>
      </c>
      <c r="DL15" s="383" t="str">
        <f ca="1">+IF(OFFSET('Sanitation Data'!$I$30,0,10*ROW('Sanitation Data'!I9))="","",OFFSET('Sanitation Data'!$I$30,0,10*ROW('Sanitation Data'!I9)))</f>
        <v/>
      </c>
      <c r="DM15" s="383" t="str">
        <f ca="1">+IF(OFFSET('Sanitation Data'!$I$31,0,10*ROW('Sanitation Data'!I9))="","",OFFSET('Sanitation Data'!$I$31,0,10*ROW('Sanitation Data'!I9)))</f>
        <v/>
      </c>
      <c r="DN15" s="383" t="str">
        <f ca="1">+IF(OFFSET('Sanitation Data'!$I$32,0,10*ROW('Sanitation Data'!I9))="","",OFFSET('Sanitation Data'!$I$32,0,10*ROW('Sanitation Data'!I9)))</f>
        <v/>
      </c>
      <c r="DO15" s="383" t="str">
        <f ca="1">+IF(OFFSET('Hygiene Data'!$D$11,0,10*ROW('Hygiene Data'!D9))="","",OFFSET('Hygiene Data'!$D$11,0,10*ROW('Hygiene Data'!D9)))</f>
        <v/>
      </c>
      <c r="DP15" s="383" t="str">
        <f ca="1">+IF(OFFSET('Hygiene Data'!$D$12,0,10*ROW('Hygiene Data'!D9))="","",OFFSET('Hygiene Data'!$D$12,0,10*ROW('Hygiene Data'!D9)))</f>
        <v/>
      </c>
      <c r="DQ15" s="383" t="str">
        <f ca="1">+IF(OFFSET('Hygiene Data'!$D$13,0,10*ROW('Hygiene Data'!D9))="","",OFFSET('Hygiene Data'!$D$13,0,10*ROW('Hygiene Data'!D9)))</f>
        <v/>
      </c>
      <c r="DR15" s="383" t="str">
        <f ca="1">+IF(OFFSET('Hygiene Data'!$E$11,0,10*ROW('Hygiene Data'!E9))="","",OFFSET('Hygiene Data'!$E$11,0,10*ROW('Hygiene Data'!E9)))</f>
        <v/>
      </c>
      <c r="DS15" s="383" t="str">
        <f ca="1">+IF(OFFSET('Hygiene Data'!$E$12,0,10*ROW('Hygiene Data'!E9))="","",OFFSET('Hygiene Data'!$E$12,0,10*ROW('Hygiene Data'!E9)))</f>
        <v/>
      </c>
      <c r="DT15" s="383" t="str">
        <f ca="1">+IF(OFFSET('Hygiene Data'!$E$13,0,10*ROW('Hygiene Data'!E9))="","",OFFSET('Hygiene Data'!$E$13,0,10*ROW('Hygiene Data'!E9)))</f>
        <v/>
      </c>
      <c r="DU15" s="383" t="str">
        <f ca="1">+IF(OFFSET('Hygiene Data'!$F$11,0,10*ROW('Hygiene Data'!F9))="","",OFFSET('Hygiene Data'!$F$11,0,10*ROW('Hygiene Data'!F9)))</f>
        <v/>
      </c>
      <c r="DV15" s="383" t="str">
        <f ca="1">+IF(OFFSET('Hygiene Data'!$F$12,0,10*ROW('Hygiene Data'!F9))="","",OFFSET('Hygiene Data'!$F$12,0,10*ROW('Hygiene Data'!F9)))</f>
        <v/>
      </c>
      <c r="DW15" s="383" t="str">
        <f ca="1">+IF(OFFSET('Hygiene Data'!$F$13,0,10*ROW('Hygiene Data'!F9))="","",OFFSET('Hygiene Data'!$F$13,0,10*ROW('Hygiene Data'!F9)))</f>
        <v/>
      </c>
      <c r="DX15" s="383" t="str">
        <f ca="1">+IF(OFFSET('Hygiene Data'!$G$11,0,10*ROW('Hygiene Data'!G9))="","",OFFSET('Hygiene Data'!$G$11,0,10*ROW('Hygiene Data'!G9)))</f>
        <v/>
      </c>
      <c r="DY15" s="383" t="str">
        <f ca="1">+IF(OFFSET('Hygiene Data'!$G$12,0,10*ROW('Hygiene Data'!G9))="","",OFFSET('Hygiene Data'!$G$12,0,10*ROW('Hygiene Data'!G9)))</f>
        <v/>
      </c>
      <c r="DZ15" s="383" t="str">
        <f ca="1">+IF(OFFSET('Hygiene Data'!$G$13,0,10*ROW('Hygiene Data'!G9))="","",OFFSET('Hygiene Data'!$G$13,0,10*ROW('Hygiene Data'!G9)))</f>
        <v/>
      </c>
      <c r="EA15" s="383" t="str">
        <f ca="1">+IF(OFFSET('Hygiene Data'!$H$11,0,10*ROW('Hygiene Data'!H9))="","",OFFSET('Hygiene Data'!$H$11,0,10*ROW('Hygiene Data'!H9)))</f>
        <v/>
      </c>
      <c r="EB15" s="383" t="str">
        <f ca="1">+IF(OFFSET('Hygiene Data'!$H$12,0,10*ROW('Hygiene Data'!H9))="","",OFFSET('Hygiene Data'!$H$12,0,10*ROW('Hygiene Data'!H9)))</f>
        <v/>
      </c>
      <c r="EC15" s="383" t="str">
        <f ca="1">+IF(OFFSET('Hygiene Data'!$H$13,0,10*ROW('Hygiene Data'!H9))="","",OFFSET('Hygiene Data'!$H$13,0,10*ROW('Hygiene Data'!H9)))</f>
        <v/>
      </c>
      <c r="ED15" s="383" t="str">
        <f ca="1">+IF(OFFSET('Hygiene Data'!$I$11,0,10*ROW('Hygiene Data'!I9))="","",OFFSET('Hygiene Data'!$I$11,0,10*ROW('Hygiene Data'!I9)))</f>
        <v/>
      </c>
      <c r="EE15" s="383" t="str">
        <f ca="1">+IF(OFFSET('Hygiene Data'!$I$12,0,10*ROW('Hygiene Data'!I9))="","",OFFSET('Hygiene Data'!$I$12,0,10*ROW('Hygiene Data'!I9)))</f>
        <v/>
      </c>
      <c r="EF15" s="383" t="str">
        <f ca="1">+IF(OFFSET('Hygiene Data'!$I$13,0,10*ROW('Hygiene Data'!I9))="","",OFFSET('Hygiene Data'!$I$13,0,10*ROW('Hygiene Data'!I9)))</f>
        <v/>
      </c>
    </row>
    <row r="16" spans="1:136" x14ac:dyDescent="0.25">
      <c r="A16" s="492" t="str">
        <f ca="1">+IF(OFFSET('Water Data'!$B$2,0,10*ROW('Water Data'!E10))="","",OFFSET('Water Data'!$B$2,0,10*ROW('Water Data'!E10)))</f>
        <v/>
      </c>
      <c r="B16" s="49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9" t="str">
        <f t="shared" ca="1" si="0"/>
        <v/>
      </c>
      <c r="D16" s="52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3" t="str">
        <f ca="1">+IF(OFFSET('Water Data'!$D$27,0,10*ROW('Water Data'!D10))="","",OFFSET('Water Data'!$D$27,0,10*ROW('Water Data'!D10)))</f>
        <v/>
      </c>
      <c r="BT16" s="383" t="str">
        <f ca="1">+IF(OFFSET('Water Data'!$D$28,0,10*ROW('Water Data'!D10))="","",OFFSET('Water Data'!$D$28,0,10*ROW('Water Data'!D10)))</f>
        <v/>
      </c>
      <c r="BU16" s="383" t="str">
        <f ca="1">+IF(OFFSET('Water Data'!$D$29,0,10*ROW('Water Data'!D10))="","",OFFSET('Water Data'!$D$29,0,10*ROW('Water Data'!D10)))</f>
        <v/>
      </c>
      <c r="BV16" s="383" t="str">
        <f ca="1">+IF(OFFSET('Water Data'!$E$27,0,10*ROW('Water Data'!E10))="","",OFFSET('Water Data'!$E$27,0,10*ROW('Water Data'!E10)))</f>
        <v/>
      </c>
      <c r="BW16" s="383" t="str">
        <f ca="1">+IF(OFFSET('Water Data'!$E$28,0,10*ROW('Water Data'!E10))="","",OFFSET('Water Data'!$E$28,0,10*ROW('Water Data'!E10)))</f>
        <v/>
      </c>
      <c r="BX16" s="383" t="str">
        <f ca="1">+IF(OFFSET('Water Data'!$E$29,0,10*ROW('Water Data'!E10))="","",OFFSET('Water Data'!$E$29,0,10*ROW('Water Data'!E10)))</f>
        <v/>
      </c>
      <c r="BY16" s="383" t="str">
        <f ca="1">+IF(OFFSET('Water Data'!$F$27,0,10*ROW('Water Data'!F10))="","",OFFSET('Water Data'!$F$27,0,10*ROW('Water Data'!F10)))</f>
        <v/>
      </c>
      <c r="BZ16" s="383" t="str">
        <f ca="1">+IF(OFFSET('Water Data'!$F$28,0,10*ROW('Water Data'!F10))="","",OFFSET('Water Data'!$F$28,0,10*ROW('Water Data'!F10)))</f>
        <v/>
      </c>
      <c r="CA16" s="383" t="str">
        <f ca="1">+IF(OFFSET('Water Data'!$F$29,0,10*ROW('Water Data'!F10))="","",OFFSET('Water Data'!$F$29,0,10*ROW('Water Data'!F10)))</f>
        <v/>
      </c>
      <c r="CB16" s="383" t="str">
        <f ca="1">+IF(OFFSET('Water Data'!$G$27,0,10*ROW('Water Data'!G10))="","",OFFSET('Water Data'!$G$27,0,10*ROW('Water Data'!G10)))</f>
        <v/>
      </c>
      <c r="CC16" s="383" t="str">
        <f ca="1">+IF(OFFSET('Water Data'!$G$28,0,10*ROW('Water Data'!G10))="","",OFFSET('Water Data'!$G$28,0,10*ROW('Water Data'!G10)))</f>
        <v/>
      </c>
      <c r="CD16" s="383" t="str">
        <f ca="1">+IF(OFFSET('Water Data'!$G$29,0,10*ROW('Water Data'!G10))="","",OFFSET('Water Data'!$G$29,0,10*ROW('Water Data'!G10)))</f>
        <v/>
      </c>
      <c r="CE16" s="383" t="str">
        <f ca="1">+IF(OFFSET('Water Data'!$H$27,0,10*ROW('Water Data'!H10))="","",OFFSET('Water Data'!$H$27,0,10*ROW('Water Data'!H10)))</f>
        <v/>
      </c>
      <c r="CF16" s="383" t="str">
        <f ca="1">+IF(OFFSET('Water Data'!$H$28,0,10*ROW('Water Data'!H10))="","",OFFSET('Water Data'!$H$28,0,10*ROW('Water Data'!H10)))</f>
        <v/>
      </c>
      <c r="CG16" s="383" t="str">
        <f ca="1">+IF(OFFSET('Water Data'!$H$29,0,10*ROW('Water Data'!H10))="","",OFFSET('Water Data'!$H$29,0,10*ROW('Water Data'!H10)))</f>
        <v/>
      </c>
      <c r="CH16" s="383" t="str">
        <f ca="1">+IF(OFFSET('Water Data'!$I$27,0,10*ROW('Water Data'!I10))="","",OFFSET('Water Data'!$I$27,0,10*ROW('Water Data'!I10)))</f>
        <v/>
      </c>
      <c r="CI16" s="383" t="str">
        <f ca="1">+IF(OFFSET('Water Data'!$I$28,0,10*ROW('Water Data'!I10))="","",OFFSET('Water Data'!$I$28,0,10*ROW('Water Data'!I10)))</f>
        <v/>
      </c>
      <c r="CJ16" s="383" t="str">
        <f ca="1">+IF(OFFSET('Water Data'!$I$29,0,10*ROW('Water Data'!I10))="","",OFFSET('Water Data'!$I$29,0,10*ROW('Water Data'!I10)))</f>
        <v/>
      </c>
      <c r="CK16" s="383" t="str">
        <f ca="1">+IF(OFFSET('Sanitation Data'!$D$28,0,10*ROW('Sanitation Data'!D10))="","",OFFSET('Sanitation Data'!$D$28,0,10*ROW('Sanitation Data'!D10)))</f>
        <v/>
      </c>
      <c r="CL16" s="383" t="str">
        <f ca="1">+IF(OFFSET('Sanitation Data'!$D$29,0,10*ROW('Sanitation Data'!D10))="","",OFFSET('Sanitation Data'!$D$29,0,10*ROW('Sanitation Data'!D10)))</f>
        <v/>
      </c>
      <c r="CM16" s="383" t="str">
        <f ca="1">+IF(OFFSET('Sanitation Data'!$D$30,0,10*ROW('Sanitation Data'!D10))="","",OFFSET('Sanitation Data'!$D$30,0,10*ROW('Sanitation Data'!D10)))</f>
        <v/>
      </c>
      <c r="CN16" s="383" t="str">
        <f ca="1">+IF(OFFSET('Sanitation Data'!$D$31,0,10*ROW('Sanitation Data'!D10))="","",OFFSET('Sanitation Data'!$D$31,0,10*ROW('Sanitation Data'!D10)))</f>
        <v/>
      </c>
      <c r="CO16" s="383" t="str">
        <f ca="1">+IF(OFFSET('Sanitation Data'!$D$32,0,10*ROW('Sanitation Data'!D10))="","",OFFSET('Sanitation Data'!$D$32,0,10*ROW('Sanitation Data'!D10)))</f>
        <v/>
      </c>
      <c r="CP16" s="383" t="str">
        <f ca="1">+IF(OFFSET('Sanitation Data'!$E$28,0,10*ROW('Sanitation Data'!E10))="","",OFFSET('Sanitation Data'!$E$28,0,10*ROW('Sanitation Data'!E10)))</f>
        <v/>
      </c>
      <c r="CQ16" s="383" t="str">
        <f ca="1">+IF(OFFSET('Sanitation Data'!$E$29,0,10*ROW('Sanitation Data'!E10))="","",OFFSET('Sanitation Data'!$E$29,0,10*ROW('Sanitation Data'!E10)))</f>
        <v/>
      </c>
      <c r="CR16" s="383" t="str">
        <f ca="1">+IF(OFFSET('Sanitation Data'!$E$30,0,10*ROW('Sanitation Data'!E10))="","",OFFSET('Sanitation Data'!$E$30,0,10*ROW('Sanitation Data'!E10)))</f>
        <v/>
      </c>
      <c r="CS16" s="383" t="str">
        <f ca="1">+IF(OFFSET('Sanitation Data'!$E$31,0,10*ROW('Sanitation Data'!E10))="","",OFFSET('Sanitation Data'!$E$31,0,10*ROW('Sanitation Data'!E10)))</f>
        <v/>
      </c>
      <c r="CT16" s="383" t="str">
        <f ca="1">+IF(OFFSET('Sanitation Data'!$E$32,0,10*ROW('Sanitation Data'!E10))="","",OFFSET('Sanitation Data'!$E$32,0,10*ROW('Sanitation Data'!E10)))</f>
        <v/>
      </c>
      <c r="CU16" s="383" t="str">
        <f ca="1">+IF(OFFSET('Sanitation Data'!$F$28,0,10*ROW('Sanitation Data'!F10))="","",OFFSET('Sanitation Data'!$F$28,0,10*ROW('Sanitation Data'!F10)))</f>
        <v/>
      </c>
      <c r="CV16" s="383" t="str">
        <f ca="1">+IF(OFFSET('Sanitation Data'!$F$29,0,10*ROW('Sanitation Data'!F10))="","",OFFSET('Sanitation Data'!$F$29,0,10*ROW('Sanitation Data'!F10)))</f>
        <v/>
      </c>
      <c r="CW16" s="383" t="str">
        <f ca="1">+IF(OFFSET('Sanitation Data'!$F$30,0,10*ROW('Sanitation Data'!F10))="","",OFFSET('Sanitation Data'!$F$30,0,10*ROW('Sanitation Data'!F10)))</f>
        <v/>
      </c>
      <c r="CX16" s="383" t="str">
        <f ca="1">+IF(OFFSET('Sanitation Data'!$F$31,0,10*ROW('Sanitation Data'!F10))="","",OFFSET('Sanitation Data'!$F$31,0,10*ROW('Sanitation Data'!F10)))</f>
        <v/>
      </c>
      <c r="CY16" s="383" t="str">
        <f ca="1">+IF(OFFSET('Sanitation Data'!$F$32,0,10*ROW('Sanitation Data'!F10))="","",OFFSET('Sanitation Data'!$F$32,0,10*ROW('Sanitation Data'!F10)))</f>
        <v/>
      </c>
      <c r="CZ16" s="383" t="str">
        <f ca="1">+IF(OFFSET('Sanitation Data'!$G$28,0,10*ROW('Sanitation Data'!G10))="","",OFFSET('Sanitation Data'!$G$28,0,10*ROW('Sanitation Data'!G10)))</f>
        <v/>
      </c>
      <c r="DA16" s="383" t="str">
        <f ca="1">+IF(OFFSET('Sanitation Data'!$G$29,0,10*ROW('Sanitation Data'!G10))="","",OFFSET('Sanitation Data'!$G$29,0,10*ROW('Sanitation Data'!G10)))</f>
        <v/>
      </c>
      <c r="DB16" s="383" t="str">
        <f ca="1">+IF(OFFSET('Sanitation Data'!$G$30,0,10*ROW('Sanitation Data'!G10))="","",OFFSET('Sanitation Data'!$G$30,0,10*ROW('Sanitation Data'!G10)))</f>
        <v/>
      </c>
      <c r="DC16" s="383" t="str">
        <f ca="1">+IF(OFFSET('Sanitation Data'!$G$31,0,10*ROW('Sanitation Data'!G10))="","",OFFSET('Sanitation Data'!$G$31,0,10*ROW('Sanitation Data'!G10)))</f>
        <v/>
      </c>
      <c r="DD16" s="383" t="str">
        <f ca="1">+IF(OFFSET('Sanitation Data'!$G$32,0,10*ROW('Sanitation Data'!G10))="","",OFFSET('Sanitation Data'!$G$32,0,10*ROW('Sanitation Data'!G10)))</f>
        <v/>
      </c>
      <c r="DE16" s="383" t="str">
        <f ca="1">+IF(OFFSET('Sanitation Data'!$H$28,0,10*ROW('Sanitation Data'!H10))="","",OFFSET('Sanitation Data'!$H$28,0,10*ROW('Sanitation Data'!H10)))</f>
        <v/>
      </c>
      <c r="DF16" s="383" t="str">
        <f ca="1">+IF(OFFSET('Sanitation Data'!$H$29,0,10*ROW('Sanitation Data'!H10))="","",OFFSET('Sanitation Data'!$H$29,0,10*ROW('Sanitation Data'!H10)))</f>
        <v/>
      </c>
      <c r="DG16" s="383" t="str">
        <f ca="1">+IF(OFFSET('Sanitation Data'!$H$30,0,10*ROW('Sanitation Data'!H10))="","",OFFSET('Sanitation Data'!$H$30,0,10*ROW('Sanitation Data'!H10)))</f>
        <v/>
      </c>
      <c r="DH16" s="383" t="str">
        <f ca="1">+IF(OFFSET('Sanitation Data'!$H$31,0,10*ROW('Sanitation Data'!H10))="","",OFFSET('Sanitation Data'!$H$31,0,10*ROW('Sanitation Data'!H10)))</f>
        <v/>
      </c>
      <c r="DI16" s="383" t="str">
        <f ca="1">+IF(OFFSET('Sanitation Data'!$H$32,0,10*ROW('Sanitation Data'!H10))="","",OFFSET('Sanitation Data'!$H$32,0,10*ROW('Sanitation Data'!H10)))</f>
        <v/>
      </c>
      <c r="DJ16" s="383" t="str">
        <f ca="1">+IF(OFFSET('Sanitation Data'!$I$28,0,10*ROW('Sanitation Data'!I10))="","",OFFSET('Sanitation Data'!$I$28,0,10*ROW('Sanitation Data'!I10)))</f>
        <v/>
      </c>
      <c r="DK16" s="383" t="str">
        <f ca="1">+IF(OFFSET('Sanitation Data'!$I$29,0,10*ROW('Sanitation Data'!I10))="","",OFFSET('Sanitation Data'!$I$29,0,10*ROW('Sanitation Data'!I10)))</f>
        <v/>
      </c>
      <c r="DL16" s="383" t="str">
        <f ca="1">+IF(OFFSET('Sanitation Data'!$I$30,0,10*ROW('Sanitation Data'!I10))="","",OFFSET('Sanitation Data'!$I$30,0,10*ROW('Sanitation Data'!I10)))</f>
        <v/>
      </c>
      <c r="DM16" s="383" t="str">
        <f ca="1">+IF(OFFSET('Sanitation Data'!$I$31,0,10*ROW('Sanitation Data'!I10))="","",OFFSET('Sanitation Data'!$I$31,0,10*ROW('Sanitation Data'!I10)))</f>
        <v/>
      </c>
      <c r="DN16" s="383" t="str">
        <f ca="1">+IF(OFFSET('Sanitation Data'!$I$32,0,10*ROW('Sanitation Data'!I10))="","",OFFSET('Sanitation Data'!$I$32,0,10*ROW('Sanitation Data'!I10)))</f>
        <v/>
      </c>
      <c r="DO16" s="383" t="str">
        <f ca="1">+IF(OFFSET('Hygiene Data'!$D$11,0,10*ROW('Hygiene Data'!D10))="","",OFFSET('Hygiene Data'!$D$11,0,10*ROW('Hygiene Data'!D10)))</f>
        <v/>
      </c>
      <c r="DP16" s="383" t="str">
        <f ca="1">+IF(OFFSET('Hygiene Data'!$D$12,0,10*ROW('Hygiene Data'!D10))="","",OFFSET('Hygiene Data'!$D$12,0,10*ROW('Hygiene Data'!D10)))</f>
        <v/>
      </c>
      <c r="DQ16" s="383" t="str">
        <f ca="1">+IF(OFFSET('Hygiene Data'!$D$13,0,10*ROW('Hygiene Data'!D10))="","",OFFSET('Hygiene Data'!$D$13,0,10*ROW('Hygiene Data'!D10)))</f>
        <v/>
      </c>
      <c r="DR16" s="383" t="str">
        <f ca="1">+IF(OFFSET('Hygiene Data'!$E$11,0,10*ROW('Hygiene Data'!E10))="","",OFFSET('Hygiene Data'!$E$11,0,10*ROW('Hygiene Data'!E10)))</f>
        <v/>
      </c>
      <c r="DS16" s="383" t="str">
        <f ca="1">+IF(OFFSET('Hygiene Data'!$E$12,0,10*ROW('Hygiene Data'!E10))="","",OFFSET('Hygiene Data'!$E$12,0,10*ROW('Hygiene Data'!E10)))</f>
        <v/>
      </c>
      <c r="DT16" s="383" t="str">
        <f ca="1">+IF(OFFSET('Hygiene Data'!$E$13,0,10*ROW('Hygiene Data'!E10))="","",OFFSET('Hygiene Data'!$E$13,0,10*ROW('Hygiene Data'!E10)))</f>
        <v/>
      </c>
      <c r="DU16" s="383" t="str">
        <f ca="1">+IF(OFFSET('Hygiene Data'!$F$11,0,10*ROW('Hygiene Data'!F10))="","",OFFSET('Hygiene Data'!$F$11,0,10*ROW('Hygiene Data'!F10)))</f>
        <v/>
      </c>
      <c r="DV16" s="383" t="str">
        <f ca="1">+IF(OFFSET('Hygiene Data'!$F$12,0,10*ROW('Hygiene Data'!F10))="","",OFFSET('Hygiene Data'!$F$12,0,10*ROW('Hygiene Data'!F10)))</f>
        <v/>
      </c>
      <c r="DW16" s="383" t="str">
        <f ca="1">+IF(OFFSET('Hygiene Data'!$F$13,0,10*ROW('Hygiene Data'!F10))="","",OFFSET('Hygiene Data'!$F$13,0,10*ROW('Hygiene Data'!F10)))</f>
        <v/>
      </c>
      <c r="DX16" s="383" t="str">
        <f ca="1">+IF(OFFSET('Hygiene Data'!$G$11,0,10*ROW('Hygiene Data'!G10))="","",OFFSET('Hygiene Data'!$G$11,0,10*ROW('Hygiene Data'!G10)))</f>
        <v/>
      </c>
      <c r="DY16" s="383" t="str">
        <f ca="1">+IF(OFFSET('Hygiene Data'!$G$12,0,10*ROW('Hygiene Data'!G10))="","",OFFSET('Hygiene Data'!$G$12,0,10*ROW('Hygiene Data'!G10)))</f>
        <v/>
      </c>
      <c r="DZ16" s="383" t="str">
        <f ca="1">+IF(OFFSET('Hygiene Data'!$G$13,0,10*ROW('Hygiene Data'!G10))="","",OFFSET('Hygiene Data'!$G$13,0,10*ROW('Hygiene Data'!G10)))</f>
        <v/>
      </c>
      <c r="EA16" s="383" t="str">
        <f ca="1">+IF(OFFSET('Hygiene Data'!$H$11,0,10*ROW('Hygiene Data'!H10))="","",OFFSET('Hygiene Data'!$H$11,0,10*ROW('Hygiene Data'!H10)))</f>
        <v/>
      </c>
      <c r="EB16" s="383" t="str">
        <f ca="1">+IF(OFFSET('Hygiene Data'!$H$12,0,10*ROW('Hygiene Data'!H10))="","",OFFSET('Hygiene Data'!$H$12,0,10*ROW('Hygiene Data'!H10)))</f>
        <v/>
      </c>
      <c r="EC16" s="383" t="str">
        <f ca="1">+IF(OFFSET('Hygiene Data'!$H$13,0,10*ROW('Hygiene Data'!H10))="","",OFFSET('Hygiene Data'!$H$13,0,10*ROW('Hygiene Data'!H10)))</f>
        <v/>
      </c>
      <c r="ED16" s="383" t="str">
        <f ca="1">+IF(OFFSET('Hygiene Data'!$I$11,0,10*ROW('Hygiene Data'!I10))="","",OFFSET('Hygiene Data'!$I$11,0,10*ROW('Hygiene Data'!I10)))</f>
        <v/>
      </c>
      <c r="EE16" s="383" t="str">
        <f ca="1">+IF(OFFSET('Hygiene Data'!$I$12,0,10*ROW('Hygiene Data'!I10))="","",OFFSET('Hygiene Data'!$I$12,0,10*ROW('Hygiene Data'!I10)))</f>
        <v/>
      </c>
      <c r="EF16" s="383" t="str">
        <f ca="1">+IF(OFFSET('Hygiene Data'!$I$13,0,10*ROW('Hygiene Data'!I10))="","",OFFSET('Hygiene Data'!$I$13,0,10*ROW('Hygiene Data'!I10)))</f>
        <v/>
      </c>
    </row>
    <row r="17" spans="1:136" x14ac:dyDescent="0.25">
      <c r="A17" s="492" t="str">
        <f ca="1">+IF(OFFSET('Water Data'!$B$2,0,10*ROW('Water Data'!E11))="","",OFFSET('Water Data'!$B$2,0,10*ROW('Water Data'!E11)))</f>
        <v/>
      </c>
      <c r="B17" s="49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9" t="str">
        <f t="shared" ca="1" si="0"/>
        <v/>
      </c>
      <c r="D17" s="52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3" t="str">
        <f ca="1">+IF(OFFSET('Water Data'!$D$27,0,10*ROW('Water Data'!D11))="","",OFFSET('Water Data'!$D$27,0,10*ROW('Water Data'!D11)))</f>
        <v/>
      </c>
      <c r="BT17" s="383" t="str">
        <f ca="1">+IF(OFFSET('Water Data'!$D$28,0,10*ROW('Water Data'!D11))="","",OFFSET('Water Data'!$D$28,0,10*ROW('Water Data'!D11)))</f>
        <v/>
      </c>
      <c r="BU17" s="383" t="str">
        <f ca="1">+IF(OFFSET('Water Data'!$D$29,0,10*ROW('Water Data'!D11))="","",OFFSET('Water Data'!$D$29,0,10*ROW('Water Data'!D11)))</f>
        <v/>
      </c>
      <c r="BV17" s="383" t="str">
        <f ca="1">+IF(OFFSET('Water Data'!$E$27,0,10*ROW('Water Data'!E11))="","",OFFSET('Water Data'!$E$27,0,10*ROW('Water Data'!E11)))</f>
        <v/>
      </c>
      <c r="BW17" s="383" t="str">
        <f ca="1">+IF(OFFSET('Water Data'!$E$28,0,10*ROW('Water Data'!E11))="","",OFFSET('Water Data'!$E$28,0,10*ROW('Water Data'!E11)))</f>
        <v/>
      </c>
      <c r="BX17" s="383" t="str">
        <f ca="1">+IF(OFFSET('Water Data'!$E$29,0,10*ROW('Water Data'!E11))="","",OFFSET('Water Data'!$E$29,0,10*ROW('Water Data'!E11)))</f>
        <v/>
      </c>
      <c r="BY17" s="383" t="str">
        <f ca="1">+IF(OFFSET('Water Data'!$F$27,0,10*ROW('Water Data'!F11))="","",OFFSET('Water Data'!$F$27,0,10*ROW('Water Data'!F11)))</f>
        <v/>
      </c>
      <c r="BZ17" s="383" t="str">
        <f ca="1">+IF(OFFSET('Water Data'!$F$28,0,10*ROW('Water Data'!F11))="","",OFFSET('Water Data'!$F$28,0,10*ROW('Water Data'!F11)))</f>
        <v/>
      </c>
      <c r="CA17" s="383" t="str">
        <f ca="1">+IF(OFFSET('Water Data'!$F$29,0,10*ROW('Water Data'!F11))="","",OFFSET('Water Data'!$F$29,0,10*ROW('Water Data'!F11)))</f>
        <v/>
      </c>
      <c r="CB17" s="383" t="str">
        <f ca="1">+IF(OFFSET('Water Data'!$G$27,0,10*ROW('Water Data'!G11))="","",OFFSET('Water Data'!$G$27,0,10*ROW('Water Data'!G11)))</f>
        <v/>
      </c>
      <c r="CC17" s="383" t="str">
        <f ca="1">+IF(OFFSET('Water Data'!$G$28,0,10*ROW('Water Data'!G11))="","",OFFSET('Water Data'!$G$28,0,10*ROW('Water Data'!G11)))</f>
        <v/>
      </c>
      <c r="CD17" s="383" t="str">
        <f ca="1">+IF(OFFSET('Water Data'!$G$29,0,10*ROW('Water Data'!G11))="","",OFFSET('Water Data'!$G$29,0,10*ROW('Water Data'!G11)))</f>
        <v/>
      </c>
      <c r="CE17" s="383" t="str">
        <f ca="1">+IF(OFFSET('Water Data'!$H$27,0,10*ROW('Water Data'!H11))="","",OFFSET('Water Data'!$H$27,0,10*ROW('Water Data'!H11)))</f>
        <v/>
      </c>
      <c r="CF17" s="383" t="str">
        <f ca="1">+IF(OFFSET('Water Data'!$H$28,0,10*ROW('Water Data'!H11))="","",OFFSET('Water Data'!$H$28,0,10*ROW('Water Data'!H11)))</f>
        <v/>
      </c>
      <c r="CG17" s="383" t="str">
        <f ca="1">+IF(OFFSET('Water Data'!$H$29,0,10*ROW('Water Data'!H11))="","",OFFSET('Water Data'!$H$29,0,10*ROW('Water Data'!H11)))</f>
        <v/>
      </c>
      <c r="CH17" s="383" t="str">
        <f ca="1">+IF(OFFSET('Water Data'!$I$27,0,10*ROW('Water Data'!I11))="","",OFFSET('Water Data'!$I$27,0,10*ROW('Water Data'!I11)))</f>
        <v/>
      </c>
      <c r="CI17" s="383" t="str">
        <f ca="1">+IF(OFFSET('Water Data'!$I$28,0,10*ROW('Water Data'!I11))="","",OFFSET('Water Data'!$I$28,0,10*ROW('Water Data'!I11)))</f>
        <v/>
      </c>
      <c r="CJ17" s="383" t="str">
        <f ca="1">+IF(OFFSET('Water Data'!$I$29,0,10*ROW('Water Data'!I11))="","",OFFSET('Water Data'!$I$29,0,10*ROW('Water Data'!I11)))</f>
        <v/>
      </c>
      <c r="CK17" s="383" t="str">
        <f ca="1">+IF(OFFSET('Sanitation Data'!$D$28,0,10*ROW('Sanitation Data'!D11))="","",OFFSET('Sanitation Data'!$D$28,0,10*ROW('Sanitation Data'!D11)))</f>
        <v/>
      </c>
      <c r="CL17" s="383" t="str">
        <f ca="1">+IF(OFFSET('Sanitation Data'!$D$29,0,10*ROW('Sanitation Data'!D11))="","",OFFSET('Sanitation Data'!$D$29,0,10*ROW('Sanitation Data'!D11)))</f>
        <v/>
      </c>
      <c r="CM17" s="383" t="str">
        <f ca="1">+IF(OFFSET('Sanitation Data'!$D$30,0,10*ROW('Sanitation Data'!D11))="","",OFFSET('Sanitation Data'!$D$30,0,10*ROW('Sanitation Data'!D11)))</f>
        <v/>
      </c>
      <c r="CN17" s="383" t="str">
        <f ca="1">+IF(OFFSET('Sanitation Data'!$D$31,0,10*ROW('Sanitation Data'!D11))="","",OFFSET('Sanitation Data'!$D$31,0,10*ROW('Sanitation Data'!D11)))</f>
        <v/>
      </c>
      <c r="CO17" s="383" t="str">
        <f ca="1">+IF(OFFSET('Sanitation Data'!$D$32,0,10*ROW('Sanitation Data'!D11))="","",OFFSET('Sanitation Data'!$D$32,0,10*ROW('Sanitation Data'!D11)))</f>
        <v/>
      </c>
      <c r="CP17" s="383" t="str">
        <f ca="1">+IF(OFFSET('Sanitation Data'!$E$28,0,10*ROW('Sanitation Data'!E11))="","",OFFSET('Sanitation Data'!$E$28,0,10*ROW('Sanitation Data'!E11)))</f>
        <v/>
      </c>
      <c r="CQ17" s="383" t="str">
        <f ca="1">+IF(OFFSET('Sanitation Data'!$E$29,0,10*ROW('Sanitation Data'!E11))="","",OFFSET('Sanitation Data'!$E$29,0,10*ROW('Sanitation Data'!E11)))</f>
        <v/>
      </c>
      <c r="CR17" s="383" t="str">
        <f ca="1">+IF(OFFSET('Sanitation Data'!$E$30,0,10*ROW('Sanitation Data'!E11))="","",OFFSET('Sanitation Data'!$E$30,0,10*ROW('Sanitation Data'!E11)))</f>
        <v/>
      </c>
      <c r="CS17" s="383" t="str">
        <f ca="1">+IF(OFFSET('Sanitation Data'!$E$31,0,10*ROW('Sanitation Data'!E11))="","",OFFSET('Sanitation Data'!$E$31,0,10*ROW('Sanitation Data'!E11)))</f>
        <v/>
      </c>
      <c r="CT17" s="383" t="str">
        <f ca="1">+IF(OFFSET('Sanitation Data'!$E$32,0,10*ROW('Sanitation Data'!E11))="","",OFFSET('Sanitation Data'!$E$32,0,10*ROW('Sanitation Data'!E11)))</f>
        <v/>
      </c>
      <c r="CU17" s="383" t="str">
        <f ca="1">+IF(OFFSET('Sanitation Data'!$F$28,0,10*ROW('Sanitation Data'!F11))="","",OFFSET('Sanitation Data'!$F$28,0,10*ROW('Sanitation Data'!F11)))</f>
        <v/>
      </c>
      <c r="CV17" s="383" t="str">
        <f ca="1">+IF(OFFSET('Sanitation Data'!$F$29,0,10*ROW('Sanitation Data'!F11))="","",OFFSET('Sanitation Data'!$F$29,0,10*ROW('Sanitation Data'!F11)))</f>
        <v/>
      </c>
      <c r="CW17" s="383" t="str">
        <f ca="1">+IF(OFFSET('Sanitation Data'!$F$30,0,10*ROW('Sanitation Data'!F11))="","",OFFSET('Sanitation Data'!$F$30,0,10*ROW('Sanitation Data'!F11)))</f>
        <v/>
      </c>
      <c r="CX17" s="383" t="str">
        <f ca="1">+IF(OFFSET('Sanitation Data'!$F$31,0,10*ROW('Sanitation Data'!F11))="","",OFFSET('Sanitation Data'!$F$31,0,10*ROW('Sanitation Data'!F11)))</f>
        <v/>
      </c>
      <c r="CY17" s="383" t="str">
        <f ca="1">+IF(OFFSET('Sanitation Data'!$F$32,0,10*ROW('Sanitation Data'!F11))="","",OFFSET('Sanitation Data'!$F$32,0,10*ROW('Sanitation Data'!F11)))</f>
        <v/>
      </c>
      <c r="CZ17" s="383" t="str">
        <f ca="1">+IF(OFFSET('Sanitation Data'!$G$28,0,10*ROW('Sanitation Data'!G11))="","",OFFSET('Sanitation Data'!$G$28,0,10*ROW('Sanitation Data'!G11)))</f>
        <v/>
      </c>
      <c r="DA17" s="383" t="str">
        <f ca="1">+IF(OFFSET('Sanitation Data'!$G$29,0,10*ROW('Sanitation Data'!G11))="","",OFFSET('Sanitation Data'!$G$29,0,10*ROW('Sanitation Data'!G11)))</f>
        <v/>
      </c>
      <c r="DB17" s="383" t="str">
        <f ca="1">+IF(OFFSET('Sanitation Data'!$G$30,0,10*ROW('Sanitation Data'!G11))="","",OFFSET('Sanitation Data'!$G$30,0,10*ROW('Sanitation Data'!G11)))</f>
        <v/>
      </c>
      <c r="DC17" s="383" t="str">
        <f ca="1">+IF(OFFSET('Sanitation Data'!$G$31,0,10*ROW('Sanitation Data'!G11))="","",OFFSET('Sanitation Data'!$G$31,0,10*ROW('Sanitation Data'!G11)))</f>
        <v/>
      </c>
      <c r="DD17" s="383" t="str">
        <f ca="1">+IF(OFFSET('Sanitation Data'!$G$32,0,10*ROW('Sanitation Data'!G11))="","",OFFSET('Sanitation Data'!$G$32,0,10*ROW('Sanitation Data'!G11)))</f>
        <v/>
      </c>
      <c r="DE17" s="383" t="str">
        <f ca="1">+IF(OFFSET('Sanitation Data'!$H$28,0,10*ROW('Sanitation Data'!H11))="","",OFFSET('Sanitation Data'!$H$28,0,10*ROW('Sanitation Data'!H11)))</f>
        <v/>
      </c>
      <c r="DF17" s="383" t="str">
        <f ca="1">+IF(OFFSET('Sanitation Data'!$H$29,0,10*ROW('Sanitation Data'!H11))="","",OFFSET('Sanitation Data'!$H$29,0,10*ROW('Sanitation Data'!H11)))</f>
        <v/>
      </c>
      <c r="DG17" s="383" t="str">
        <f ca="1">+IF(OFFSET('Sanitation Data'!$H$30,0,10*ROW('Sanitation Data'!H11))="","",OFFSET('Sanitation Data'!$H$30,0,10*ROW('Sanitation Data'!H11)))</f>
        <v/>
      </c>
      <c r="DH17" s="383" t="str">
        <f ca="1">+IF(OFFSET('Sanitation Data'!$H$31,0,10*ROW('Sanitation Data'!H11))="","",OFFSET('Sanitation Data'!$H$31,0,10*ROW('Sanitation Data'!H11)))</f>
        <v/>
      </c>
      <c r="DI17" s="383" t="str">
        <f ca="1">+IF(OFFSET('Sanitation Data'!$H$32,0,10*ROW('Sanitation Data'!H11))="","",OFFSET('Sanitation Data'!$H$32,0,10*ROW('Sanitation Data'!H11)))</f>
        <v/>
      </c>
      <c r="DJ17" s="383" t="str">
        <f ca="1">+IF(OFFSET('Sanitation Data'!$I$28,0,10*ROW('Sanitation Data'!I11))="","",OFFSET('Sanitation Data'!$I$28,0,10*ROW('Sanitation Data'!I11)))</f>
        <v/>
      </c>
      <c r="DK17" s="383" t="str">
        <f ca="1">+IF(OFFSET('Sanitation Data'!$I$29,0,10*ROW('Sanitation Data'!I11))="","",OFFSET('Sanitation Data'!$I$29,0,10*ROW('Sanitation Data'!I11)))</f>
        <v/>
      </c>
      <c r="DL17" s="383" t="str">
        <f ca="1">+IF(OFFSET('Sanitation Data'!$I$30,0,10*ROW('Sanitation Data'!I11))="","",OFFSET('Sanitation Data'!$I$30,0,10*ROW('Sanitation Data'!I11)))</f>
        <v/>
      </c>
      <c r="DM17" s="383" t="str">
        <f ca="1">+IF(OFFSET('Sanitation Data'!$I$31,0,10*ROW('Sanitation Data'!I11))="","",OFFSET('Sanitation Data'!$I$31,0,10*ROW('Sanitation Data'!I11)))</f>
        <v/>
      </c>
      <c r="DN17" s="383" t="str">
        <f ca="1">+IF(OFFSET('Sanitation Data'!$I$32,0,10*ROW('Sanitation Data'!I11))="","",OFFSET('Sanitation Data'!$I$32,0,10*ROW('Sanitation Data'!I11)))</f>
        <v/>
      </c>
      <c r="DO17" s="383" t="str">
        <f ca="1">+IF(OFFSET('Hygiene Data'!$D$11,0,10*ROW('Hygiene Data'!D11))="","",OFFSET('Hygiene Data'!$D$11,0,10*ROW('Hygiene Data'!D11)))</f>
        <v/>
      </c>
      <c r="DP17" s="383" t="str">
        <f ca="1">+IF(OFFSET('Hygiene Data'!$D$12,0,10*ROW('Hygiene Data'!D11))="","",OFFSET('Hygiene Data'!$D$12,0,10*ROW('Hygiene Data'!D11)))</f>
        <v/>
      </c>
      <c r="DQ17" s="383" t="str">
        <f ca="1">+IF(OFFSET('Hygiene Data'!$D$13,0,10*ROW('Hygiene Data'!D11))="","",OFFSET('Hygiene Data'!$D$13,0,10*ROW('Hygiene Data'!D11)))</f>
        <v/>
      </c>
      <c r="DR17" s="383" t="str">
        <f ca="1">+IF(OFFSET('Hygiene Data'!$E$11,0,10*ROW('Hygiene Data'!E11))="","",OFFSET('Hygiene Data'!$E$11,0,10*ROW('Hygiene Data'!E11)))</f>
        <v/>
      </c>
      <c r="DS17" s="383" t="str">
        <f ca="1">+IF(OFFSET('Hygiene Data'!$E$12,0,10*ROW('Hygiene Data'!E11))="","",OFFSET('Hygiene Data'!$E$12,0,10*ROW('Hygiene Data'!E11)))</f>
        <v/>
      </c>
      <c r="DT17" s="383" t="str">
        <f ca="1">+IF(OFFSET('Hygiene Data'!$E$13,0,10*ROW('Hygiene Data'!E11))="","",OFFSET('Hygiene Data'!$E$13,0,10*ROW('Hygiene Data'!E11)))</f>
        <v/>
      </c>
      <c r="DU17" s="383" t="str">
        <f ca="1">+IF(OFFSET('Hygiene Data'!$F$11,0,10*ROW('Hygiene Data'!F11))="","",OFFSET('Hygiene Data'!$F$11,0,10*ROW('Hygiene Data'!F11)))</f>
        <v/>
      </c>
      <c r="DV17" s="383" t="str">
        <f ca="1">+IF(OFFSET('Hygiene Data'!$F$12,0,10*ROW('Hygiene Data'!F11))="","",OFFSET('Hygiene Data'!$F$12,0,10*ROW('Hygiene Data'!F11)))</f>
        <v/>
      </c>
      <c r="DW17" s="383" t="str">
        <f ca="1">+IF(OFFSET('Hygiene Data'!$F$13,0,10*ROW('Hygiene Data'!F11))="","",OFFSET('Hygiene Data'!$F$13,0,10*ROW('Hygiene Data'!F11)))</f>
        <v/>
      </c>
      <c r="DX17" s="383" t="str">
        <f ca="1">+IF(OFFSET('Hygiene Data'!$G$11,0,10*ROW('Hygiene Data'!G11))="","",OFFSET('Hygiene Data'!$G$11,0,10*ROW('Hygiene Data'!G11)))</f>
        <v/>
      </c>
      <c r="DY17" s="383" t="str">
        <f ca="1">+IF(OFFSET('Hygiene Data'!$G$12,0,10*ROW('Hygiene Data'!G11))="","",OFFSET('Hygiene Data'!$G$12,0,10*ROW('Hygiene Data'!G11)))</f>
        <v/>
      </c>
      <c r="DZ17" s="383" t="str">
        <f ca="1">+IF(OFFSET('Hygiene Data'!$G$13,0,10*ROW('Hygiene Data'!G11))="","",OFFSET('Hygiene Data'!$G$13,0,10*ROW('Hygiene Data'!G11)))</f>
        <v/>
      </c>
      <c r="EA17" s="383" t="str">
        <f ca="1">+IF(OFFSET('Hygiene Data'!$H$11,0,10*ROW('Hygiene Data'!H11))="","",OFFSET('Hygiene Data'!$H$11,0,10*ROW('Hygiene Data'!H11)))</f>
        <v/>
      </c>
      <c r="EB17" s="383" t="str">
        <f ca="1">+IF(OFFSET('Hygiene Data'!$H$12,0,10*ROW('Hygiene Data'!H11))="","",OFFSET('Hygiene Data'!$H$12,0,10*ROW('Hygiene Data'!H11)))</f>
        <v/>
      </c>
      <c r="EC17" s="383" t="str">
        <f ca="1">+IF(OFFSET('Hygiene Data'!$H$13,0,10*ROW('Hygiene Data'!H11))="","",OFFSET('Hygiene Data'!$H$13,0,10*ROW('Hygiene Data'!H11)))</f>
        <v/>
      </c>
      <c r="ED17" s="383" t="str">
        <f ca="1">+IF(OFFSET('Hygiene Data'!$I$11,0,10*ROW('Hygiene Data'!I11))="","",OFFSET('Hygiene Data'!$I$11,0,10*ROW('Hygiene Data'!I11)))</f>
        <v/>
      </c>
      <c r="EE17" s="383" t="str">
        <f ca="1">+IF(OFFSET('Hygiene Data'!$I$12,0,10*ROW('Hygiene Data'!I11))="","",OFFSET('Hygiene Data'!$I$12,0,10*ROW('Hygiene Data'!I11)))</f>
        <v/>
      </c>
      <c r="EF17" s="383" t="str">
        <f ca="1">+IF(OFFSET('Hygiene Data'!$I$13,0,10*ROW('Hygiene Data'!I11))="","",OFFSET('Hygiene Data'!$I$13,0,10*ROW('Hygiene Data'!I11)))</f>
        <v/>
      </c>
    </row>
    <row r="18" spans="1:136" x14ac:dyDescent="0.25">
      <c r="A18" s="492" t="str">
        <f ca="1">+IF(OFFSET('Water Data'!$B$2,0,10*ROW('Water Data'!E12))="","",OFFSET('Water Data'!$B$2,0,10*ROW('Water Data'!E12)))</f>
        <v/>
      </c>
      <c r="B18" s="49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9" t="str">
        <f t="shared" ca="1" si="0"/>
        <v/>
      </c>
      <c r="D18" s="52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3" t="str">
        <f ca="1">+IF(OFFSET('Water Data'!$D$27,0,10*ROW('Water Data'!D12))="","",OFFSET('Water Data'!$D$27,0,10*ROW('Water Data'!D12)))</f>
        <v/>
      </c>
      <c r="BT18" s="383" t="str">
        <f ca="1">+IF(OFFSET('Water Data'!$D$28,0,10*ROW('Water Data'!D12))="","",OFFSET('Water Data'!$D$28,0,10*ROW('Water Data'!D12)))</f>
        <v/>
      </c>
      <c r="BU18" s="383" t="str">
        <f ca="1">+IF(OFFSET('Water Data'!$D$29,0,10*ROW('Water Data'!D12))="","",OFFSET('Water Data'!$D$29,0,10*ROW('Water Data'!D12)))</f>
        <v/>
      </c>
      <c r="BV18" s="383" t="str">
        <f ca="1">+IF(OFFSET('Water Data'!$E$27,0,10*ROW('Water Data'!E12))="","",OFFSET('Water Data'!$E$27,0,10*ROW('Water Data'!E12)))</f>
        <v/>
      </c>
      <c r="BW18" s="383" t="str">
        <f ca="1">+IF(OFFSET('Water Data'!$E$28,0,10*ROW('Water Data'!E12))="","",OFFSET('Water Data'!$E$28,0,10*ROW('Water Data'!E12)))</f>
        <v/>
      </c>
      <c r="BX18" s="383" t="str">
        <f ca="1">+IF(OFFSET('Water Data'!$E$29,0,10*ROW('Water Data'!E12))="","",OFFSET('Water Data'!$E$29,0,10*ROW('Water Data'!E12)))</f>
        <v/>
      </c>
      <c r="BY18" s="383" t="str">
        <f ca="1">+IF(OFFSET('Water Data'!$F$27,0,10*ROW('Water Data'!F12))="","",OFFSET('Water Data'!$F$27,0,10*ROW('Water Data'!F12)))</f>
        <v/>
      </c>
      <c r="BZ18" s="383" t="str">
        <f ca="1">+IF(OFFSET('Water Data'!$F$28,0,10*ROW('Water Data'!F12))="","",OFFSET('Water Data'!$F$28,0,10*ROW('Water Data'!F12)))</f>
        <v/>
      </c>
      <c r="CA18" s="383" t="str">
        <f ca="1">+IF(OFFSET('Water Data'!$F$29,0,10*ROW('Water Data'!F12))="","",OFFSET('Water Data'!$F$29,0,10*ROW('Water Data'!F12)))</f>
        <v/>
      </c>
      <c r="CB18" s="383" t="str">
        <f ca="1">+IF(OFFSET('Water Data'!$G$27,0,10*ROW('Water Data'!G12))="","",OFFSET('Water Data'!$G$27,0,10*ROW('Water Data'!G12)))</f>
        <v/>
      </c>
      <c r="CC18" s="383" t="str">
        <f ca="1">+IF(OFFSET('Water Data'!$G$28,0,10*ROW('Water Data'!G12))="","",OFFSET('Water Data'!$G$28,0,10*ROW('Water Data'!G12)))</f>
        <v/>
      </c>
      <c r="CD18" s="383" t="str">
        <f ca="1">+IF(OFFSET('Water Data'!$G$29,0,10*ROW('Water Data'!G12))="","",OFFSET('Water Data'!$G$29,0,10*ROW('Water Data'!G12)))</f>
        <v/>
      </c>
      <c r="CE18" s="383" t="str">
        <f ca="1">+IF(OFFSET('Water Data'!$H$27,0,10*ROW('Water Data'!H12))="","",OFFSET('Water Data'!$H$27,0,10*ROW('Water Data'!H12)))</f>
        <v/>
      </c>
      <c r="CF18" s="383" t="str">
        <f ca="1">+IF(OFFSET('Water Data'!$H$28,0,10*ROW('Water Data'!H12))="","",OFFSET('Water Data'!$H$28,0,10*ROW('Water Data'!H12)))</f>
        <v/>
      </c>
      <c r="CG18" s="383" t="str">
        <f ca="1">+IF(OFFSET('Water Data'!$H$29,0,10*ROW('Water Data'!H12))="","",OFFSET('Water Data'!$H$29,0,10*ROW('Water Data'!H12)))</f>
        <v/>
      </c>
      <c r="CH18" s="383" t="str">
        <f ca="1">+IF(OFFSET('Water Data'!$I$27,0,10*ROW('Water Data'!I12))="","",OFFSET('Water Data'!$I$27,0,10*ROW('Water Data'!I12)))</f>
        <v/>
      </c>
      <c r="CI18" s="383" t="str">
        <f ca="1">+IF(OFFSET('Water Data'!$I$28,0,10*ROW('Water Data'!I12))="","",OFFSET('Water Data'!$I$28,0,10*ROW('Water Data'!I12)))</f>
        <v/>
      </c>
      <c r="CJ18" s="383" t="str">
        <f ca="1">+IF(OFFSET('Water Data'!$I$29,0,10*ROW('Water Data'!I12))="","",OFFSET('Water Data'!$I$29,0,10*ROW('Water Data'!I12)))</f>
        <v/>
      </c>
      <c r="CK18" s="383" t="str">
        <f ca="1">+IF(OFFSET('Sanitation Data'!$D$28,0,10*ROW('Sanitation Data'!D12))="","",OFFSET('Sanitation Data'!$D$28,0,10*ROW('Sanitation Data'!D12)))</f>
        <v/>
      </c>
      <c r="CL18" s="383" t="str">
        <f ca="1">+IF(OFFSET('Sanitation Data'!$D$29,0,10*ROW('Sanitation Data'!D12))="","",OFFSET('Sanitation Data'!$D$29,0,10*ROW('Sanitation Data'!D12)))</f>
        <v/>
      </c>
      <c r="CM18" s="383" t="str">
        <f ca="1">+IF(OFFSET('Sanitation Data'!$D$30,0,10*ROW('Sanitation Data'!D12))="","",OFFSET('Sanitation Data'!$D$30,0,10*ROW('Sanitation Data'!D12)))</f>
        <v/>
      </c>
      <c r="CN18" s="383" t="str">
        <f ca="1">+IF(OFFSET('Sanitation Data'!$D$31,0,10*ROW('Sanitation Data'!D12))="","",OFFSET('Sanitation Data'!$D$31,0,10*ROW('Sanitation Data'!D12)))</f>
        <v/>
      </c>
      <c r="CO18" s="383" t="str">
        <f ca="1">+IF(OFFSET('Sanitation Data'!$D$32,0,10*ROW('Sanitation Data'!D12))="","",OFFSET('Sanitation Data'!$D$32,0,10*ROW('Sanitation Data'!D12)))</f>
        <v/>
      </c>
      <c r="CP18" s="383" t="str">
        <f ca="1">+IF(OFFSET('Sanitation Data'!$E$28,0,10*ROW('Sanitation Data'!E12))="","",OFFSET('Sanitation Data'!$E$28,0,10*ROW('Sanitation Data'!E12)))</f>
        <v/>
      </c>
      <c r="CQ18" s="383" t="str">
        <f ca="1">+IF(OFFSET('Sanitation Data'!$E$29,0,10*ROW('Sanitation Data'!E12))="","",OFFSET('Sanitation Data'!$E$29,0,10*ROW('Sanitation Data'!E12)))</f>
        <v/>
      </c>
      <c r="CR18" s="383" t="str">
        <f ca="1">+IF(OFFSET('Sanitation Data'!$E$30,0,10*ROW('Sanitation Data'!E12))="","",OFFSET('Sanitation Data'!$E$30,0,10*ROW('Sanitation Data'!E12)))</f>
        <v/>
      </c>
      <c r="CS18" s="383" t="str">
        <f ca="1">+IF(OFFSET('Sanitation Data'!$E$31,0,10*ROW('Sanitation Data'!E12))="","",OFFSET('Sanitation Data'!$E$31,0,10*ROW('Sanitation Data'!E12)))</f>
        <v/>
      </c>
      <c r="CT18" s="383" t="str">
        <f ca="1">+IF(OFFSET('Sanitation Data'!$E$32,0,10*ROW('Sanitation Data'!E12))="","",OFFSET('Sanitation Data'!$E$32,0,10*ROW('Sanitation Data'!E12)))</f>
        <v/>
      </c>
      <c r="CU18" s="383" t="str">
        <f ca="1">+IF(OFFSET('Sanitation Data'!$F$28,0,10*ROW('Sanitation Data'!F12))="","",OFFSET('Sanitation Data'!$F$28,0,10*ROW('Sanitation Data'!F12)))</f>
        <v/>
      </c>
      <c r="CV18" s="383" t="str">
        <f ca="1">+IF(OFFSET('Sanitation Data'!$F$29,0,10*ROW('Sanitation Data'!F12))="","",OFFSET('Sanitation Data'!$F$29,0,10*ROW('Sanitation Data'!F12)))</f>
        <v/>
      </c>
      <c r="CW18" s="383" t="str">
        <f ca="1">+IF(OFFSET('Sanitation Data'!$F$30,0,10*ROW('Sanitation Data'!F12))="","",OFFSET('Sanitation Data'!$F$30,0,10*ROW('Sanitation Data'!F12)))</f>
        <v/>
      </c>
      <c r="CX18" s="383" t="str">
        <f ca="1">+IF(OFFSET('Sanitation Data'!$F$31,0,10*ROW('Sanitation Data'!F12))="","",OFFSET('Sanitation Data'!$F$31,0,10*ROW('Sanitation Data'!F12)))</f>
        <v/>
      </c>
      <c r="CY18" s="383" t="str">
        <f ca="1">+IF(OFFSET('Sanitation Data'!$F$32,0,10*ROW('Sanitation Data'!F12))="","",OFFSET('Sanitation Data'!$F$32,0,10*ROW('Sanitation Data'!F12)))</f>
        <v/>
      </c>
      <c r="CZ18" s="383" t="str">
        <f ca="1">+IF(OFFSET('Sanitation Data'!$G$28,0,10*ROW('Sanitation Data'!G12))="","",OFFSET('Sanitation Data'!$G$28,0,10*ROW('Sanitation Data'!G12)))</f>
        <v/>
      </c>
      <c r="DA18" s="383" t="str">
        <f ca="1">+IF(OFFSET('Sanitation Data'!$G$29,0,10*ROW('Sanitation Data'!G12))="","",OFFSET('Sanitation Data'!$G$29,0,10*ROW('Sanitation Data'!G12)))</f>
        <v/>
      </c>
      <c r="DB18" s="383" t="str">
        <f ca="1">+IF(OFFSET('Sanitation Data'!$G$30,0,10*ROW('Sanitation Data'!G12))="","",OFFSET('Sanitation Data'!$G$30,0,10*ROW('Sanitation Data'!G12)))</f>
        <v/>
      </c>
      <c r="DC18" s="383" t="str">
        <f ca="1">+IF(OFFSET('Sanitation Data'!$G$31,0,10*ROW('Sanitation Data'!G12))="","",OFFSET('Sanitation Data'!$G$31,0,10*ROW('Sanitation Data'!G12)))</f>
        <v/>
      </c>
      <c r="DD18" s="383" t="str">
        <f ca="1">+IF(OFFSET('Sanitation Data'!$G$32,0,10*ROW('Sanitation Data'!G12))="","",OFFSET('Sanitation Data'!$G$32,0,10*ROW('Sanitation Data'!G12)))</f>
        <v/>
      </c>
      <c r="DE18" s="383" t="str">
        <f ca="1">+IF(OFFSET('Sanitation Data'!$H$28,0,10*ROW('Sanitation Data'!H12))="","",OFFSET('Sanitation Data'!$H$28,0,10*ROW('Sanitation Data'!H12)))</f>
        <v/>
      </c>
      <c r="DF18" s="383" t="str">
        <f ca="1">+IF(OFFSET('Sanitation Data'!$H$29,0,10*ROW('Sanitation Data'!H12))="","",OFFSET('Sanitation Data'!$H$29,0,10*ROW('Sanitation Data'!H12)))</f>
        <v/>
      </c>
      <c r="DG18" s="383" t="str">
        <f ca="1">+IF(OFFSET('Sanitation Data'!$H$30,0,10*ROW('Sanitation Data'!H12))="","",OFFSET('Sanitation Data'!$H$30,0,10*ROW('Sanitation Data'!H12)))</f>
        <v/>
      </c>
      <c r="DH18" s="383" t="str">
        <f ca="1">+IF(OFFSET('Sanitation Data'!$H$31,0,10*ROW('Sanitation Data'!H12))="","",OFFSET('Sanitation Data'!$H$31,0,10*ROW('Sanitation Data'!H12)))</f>
        <v/>
      </c>
      <c r="DI18" s="383" t="str">
        <f ca="1">+IF(OFFSET('Sanitation Data'!$H$32,0,10*ROW('Sanitation Data'!H12))="","",OFFSET('Sanitation Data'!$H$32,0,10*ROW('Sanitation Data'!H12)))</f>
        <v/>
      </c>
      <c r="DJ18" s="383" t="str">
        <f ca="1">+IF(OFFSET('Sanitation Data'!$I$28,0,10*ROW('Sanitation Data'!I12))="","",OFFSET('Sanitation Data'!$I$28,0,10*ROW('Sanitation Data'!I12)))</f>
        <v/>
      </c>
      <c r="DK18" s="383" t="str">
        <f ca="1">+IF(OFFSET('Sanitation Data'!$I$29,0,10*ROW('Sanitation Data'!I12))="","",OFFSET('Sanitation Data'!$I$29,0,10*ROW('Sanitation Data'!I12)))</f>
        <v/>
      </c>
      <c r="DL18" s="383" t="str">
        <f ca="1">+IF(OFFSET('Sanitation Data'!$I$30,0,10*ROW('Sanitation Data'!I12))="","",OFFSET('Sanitation Data'!$I$30,0,10*ROW('Sanitation Data'!I12)))</f>
        <v/>
      </c>
      <c r="DM18" s="383" t="str">
        <f ca="1">+IF(OFFSET('Sanitation Data'!$I$31,0,10*ROW('Sanitation Data'!I12))="","",OFFSET('Sanitation Data'!$I$31,0,10*ROW('Sanitation Data'!I12)))</f>
        <v/>
      </c>
      <c r="DN18" s="383" t="str">
        <f ca="1">+IF(OFFSET('Sanitation Data'!$I$32,0,10*ROW('Sanitation Data'!I12))="","",OFFSET('Sanitation Data'!$I$32,0,10*ROW('Sanitation Data'!I12)))</f>
        <v/>
      </c>
      <c r="DO18" s="383" t="str">
        <f ca="1">+IF(OFFSET('Hygiene Data'!$D$11,0,10*ROW('Hygiene Data'!D12))="","",OFFSET('Hygiene Data'!$D$11,0,10*ROW('Hygiene Data'!D12)))</f>
        <v/>
      </c>
      <c r="DP18" s="383" t="str">
        <f ca="1">+IF(OFFSET('Hygiene Data'!$D$12,0,10*ROW('Hygiene Data'!D12))="","",OFFSET('Hygiene Data'!$D$12,0,10*ROW('Hygiene Data'!D12)))</f>
        <v/>
      </c>
      <c r="DQ18" s="383" t="str">
        <f ca="1">+IF(OFFSET('Hygiene Data'!$D$13,0,10*ROW('Hygiene Data'!D12))="","",OFFSET('Hygiene Data'!$D$13,0,10*ROW('Hygiene Data'!D12)))</f>
        <v/>
      </c>
      <c r="DR18" s="383" t="str">
        <f ca="1">+IF(OFFSET('Hygiene Data'!$E$11,0,10*ROW('Hygiene Data'!E12))="","",OFFSET('Hygiene Data'!$E$11,0,10*ROW('Hygiene Data'!E12)))</f>
        <v/>
      </c>
      <c r="DS18" s="383" t="str">
        <f ca="1">+IF(OFFSET('Hygiene Data'!$E$12,0,10*ROW('Hygiene Data'!E12))="","",OFFSET('Hygiene Data'!$E$12,0,10*ROW('Hygiene Data'!E12)))</f>
        <v/>
      </c>
      <c r="DT18" s="383" t="str">
        <f ca="1">+IF(OFFSET('Hygiene Data'!$E$13,0,10*ROW('Hygiene Data'!E12))="","",OFFSET('Hygiene Data'!$E$13,0,10*ROW('Hygiene Data'!E12)))</f>
        <v/>
      </c>
      <c r="DU18" s="383" t="str">
        <f ca="1">+IF(OFFSET('Hygiene Data'!$F$11,0,10*ROW('Hygiene Data'!F12))="","",OFFSET('Hygiene Data'!$F$11,0,10*ROW('Hygiene Data'!F12)))</f>
        <v/>
      </c>
      <c r="DV18" s="383" t="str">
        <f ca="1">+IF(OFFSET('Hygiene Data'!$F$12,0,10*ROW('Hygiene Data'!F12))="","",OFFSET('Hygiene Data'!$F$12,0,10*ROW('Hygiene Data'!F12)))</f>
        <v/>
      </c>
      <c r="DW18" s="383" t="str">
        <f ca="1">+IF(OFFSET('Hygiene Data'!$F$13,0,10*ROW('Hygiene Data'!F12))="","",OFFSET('Hygiene Data'!$F$13,0,10*ROW('Hygiene Data'!F12)))</f>
        <v/>
      </c>
      <c r="DX18" s="383" t="str">
        <f ca="1">+IF(OFFSET('Hygiene Data'!$G$11,0,10*ROW('Hygiene Data'!G12))="","",OFFSET('Hygiene Data'!$G$11,0,10*ROW('Hygiene Data'!G12)))</f>
        <v/>
      </c>
      <c r="DY18" s="383" t="str">
        <f ca="1">+IF(OFFSET('Hygiene Data'!$G$12,0,10*ROW('Hygiene Data'!G12))="","",OFFSET('Hygiene Data'!$G$12,0,10*ROW('Hygiene Data'!G12)))</f>
        <v/>
      </c>
      <c r="DZ18" s="383" t="str">
        <f ca="1">+IF(OFFSET('Hygiene Data'!$G$13,0,10*ROW('Hygiene Data'!G12))="","",OFFSET('Hygiene Data'!$G$13,0,10*ROW('Hygiene Data'!G12)))</f>
        <v/>
      </c>
      <c r="EA18" s="383" t="str">
        <f ca="1">+IF(OFFSET('Hygiene Data'!$H$11,0,10*ROW('Hygiene Data'!H12))="","",OFFSET('Hygiene Data'!$H$11,0,10*ROW('Hygiene Data'!H12)))</f>
        <v/>
      </c>
      <c r="EB18" s="383" t="str">
        <f ca="1">+IF(OFFSET('Hygiene Data'!$H$12,0,10*ROW('Hygiene Data'!H12))="","",OFFSET('Hygiene Data'!$H$12,0,10*ROW('Hygiene Data'!H12)))</f>
        <v/>
      </c>
      <c r="EC18" s="383" t="str">
        <f ca="1">+IF(OFFSET('Hygiene Data'!$H$13,0,10*ROW('Hygiene Data'!H12))="","",OFFSET('Hygiene Data'!$H$13,0,10*ROW('Hygiene Data'!H12)))</f>
        <v/>
      </c>
      <c r="ED18" s="383" t="str">
        <f ca="1">+IF(OFFSET('Hygiene Data'!$I$11,0,10*ROW('Hygiene Data'!I12))="","",OFFSET('Hygiene Data'!$I$11,0,10*ROW('Hygiene Data'!I12)))</f>
        <v/>
      </c>
      <c r="EE18" s="383" t="str">
        <f ca="1">+IF(OFFSET('Hygiene Data'!$I$12,0,10*ROW('Hygiene Data'!I12))="","",OFFSET('Hygiene Data'!$I$12,0,10*ROW('Hygiene Data'!I12)))</f>
        <v/>
      </c>
      <c r="EF18" s="383" t="str">
        <f ca="1">+IF(OFFSET('Hygiene Data'!$I$13,0,10*ROW('Hygiene Data'!I12))="","",OFFSET('Hygiene Data'!$I$13,0,10*ROW('Hygiene Data'!I12)))</f>
        <v/>
      </c>
    </row>
    <row r="19" spans="1:136" x14ac:dyDescent="0.25">
      <c r="A19" s="492" t="str">
        <f ca="1">+IF(OFFSET('Water Data'!$B$2,0,10*ROW('Water Data'!E13))="","",OFFSET('Water Data'!$B$2,0,10*ROW('Water Data'!E13)))</f>
        <v/>
      </c>
      <c r="B19" s="49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9" t="str">
        <f t="shared" ca="1" si="0"/>
        <v/>
      </c>
      <c r="D19" s="52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3" t="str">
        <f ca="1">+IF(OFFSET('Water Data'!$D$27,0,10*ROW('Water Data'!D13))="","",OFFSET('Water Data'!$D$27,0,10*ROW('Water Data'!D13)))</f>
        <v/>
      </c>
      <c r="BT19" s="383" t="str">
        <f ca="1">+IF(OFFSET('Water Data'!$D$28,0,10*ROW('Water Data'!D13))="","",OFFSET('Water Data'!$D$28,0,10*ROW('Water Data'!D13)))</f>
        <v/>
      </c>
      <c r="BU19" s="383" t="str">
        <f ca="1">+IF(OFFSET('Water Data'!$D$29,0,10*ROW('Water Data'!D13))="","",OFFSET('Water Data'!$D$29,0,10*ROW('Water Data'!D13)))</f>
        <v/>
      </c>
      <c r="BV19" s="383" t="str">
        <f ca="1">+IF(OFFSET('Water Data'!$E$27,0,10*ROW('Water Data'!E13))="","",OFFSET('Water Data'!$E$27,0,10*ROW('Water Data'!E13)))</f>
        <v/>
      </c>
      <c r="BW19" s="383" t="str">
        <f ca="1">+IF(OFFSET('Water Data'!$E$28,0,10*ROW('Water Data'!E13))="","",OFFSET('Water Data'!$E$28,0,10*ROW('Water Data'!E13)))</f>
        <v/>
      </c>
      <c r="BX19" s="383" t="str">
        <f ca="1">+IF(OFFSET('Water Data'!$E$29,0,10*ROW('Water Data'!E13))="","",OFFSET('Water Data'!$E$29,0,10*ROW('Water Data'!E13)))</f>
        <v/>
      </c>
      <c r="BY19" s="383" t="str">
        <f ca="1">+IF(OFFSET('Water Data'!$F$27,0,10*ROW('Water Data'!F13))="","",OFFSET('Water Data'!$F$27,0,10*ROW('Water Data'!F13)))</f>
        <v/>
      </c>
      <c r="BZ19" s="383" t="str">
        <f ca="1">+IF(OFFSET('Water Data'!$F$28,0,10*ROW('Water Data'!F13))="","",OFFSET('Water Data'!$F$28,0,10*ROW('Water Data'!F13)))</f>
        <v/>
      </c>
      <c r="CA19" s="383" t="str">
        <f ca="1">+IF(OFFSET('Water Data'!$F$29,0,10*ROW('Water Data'!F13))="","",OFFSET('Water Data'!$F$29,0,10*ROW('Water Data'!F13)))</f>
        <v/>
      </c>
      <c r="CB19" s="383" t="str">
        <f ca="1">+IF(OFFSET('Water Data'!$G$27,0,10*ROW('Water Data'!G13))="","",OFFSET('Water Data'!$G$27,0,10*ROW('Water Data'!G13)))</f>
        <v/>
      </c>
      <c r="CC19" s="383" t="str">
        <f ca="1">+IF(OFFSET('Water Data'!$G$28,0,10*ROW('Water Data'!G13))="","",OFFSET('Water Data'!$G$28,0,10*ROW('Water Data'!G13)))</f>
        <v/>
      </c>
      <c r="CD19" s="383" t="str">
        <f ca="1">+IF(OFFSET('Water Data'!$G$29,0,10*ROW('Water Data'!G13))="","",OFFSET('Water Data'!$G$29,0,10*ROW('Water Data'!G13)))</f>
        <v/>
      </c>
      <c r="CE19" s="383" t="str">
        <f ca="1">+IF(OFFSET('Water Data'!$H$27,0,10*ROW('Water Data'!H13))="","",OFFSET('Water Data'!$H$27,0,10*ROW('Water Data'!H13)))</f>
        <v/>
      </c>
      <c r="CF19" s="383" t="str">
        <f ca="1">+IF(OFFSET('Water Data'!$H$28,0,10*ROW('Water Data'!H13))="","",OFFSET('Water Data'!$H$28,0,10*ROW('Water Data'!H13)))</f>
        <v/>
      </c>
      <c r="CG19" s="383" t="str">
        <f ca="1">+IF(OFFSET('Water Data'!$H$29,0,10*ROW('Water Data'!H13))="","",OFFSET('Water Data'!$H$29,0,10*ROW('Water Data'!H13)))</f>
        <v/>
      </c>
      <c r="CH19" s="383" t="str">
        <f ca="1">+IF(OFFSET('Water Data'!$I$27,0,10*ROW('Water Data'!I13))="","",OFFSET('Water Data'!$I$27,0,10*ROW('Water Data'!I13)))</f>
        <v/>
      </c>
      <c r="CI19" s="383" t="str">
        <f ca="1">+IF(OFFSET('Water Data'!$I$28,0,10*ROW('Water Data'!I13))="","",OFFSET('Water Data'!$I$28,0,10*ROW('Water Data'!I13)))</f>
        <v/>
      </c>
      <c r="CJ19" s="383" t="str">
        <f ca="1">+IF(OFFSET('Water Data'!$I$29,0,10*ROW('Water Data'!I13))="","",OFFSET('Water Data'!$I$29,0,10*ROW('Water Data'!I13)))</f>
        <v/>
      </c>
      <c r="CK19" s="383" t="str">
        <f ca="1">+IF(OFFSET('Sanitation Data'!$D$28,0,10*ROW('Sanitation Data'!D13))="","",OFFSET('Sanitation Data'!$D$28,0,10*ROW('Sanitation Data'!D13)))</f>
        <v/>
      </c>
      <c r="CL19" s="383" t="str">
        <f ca="1">+IF(OFFSET('Sanitation Data'!$D$29,0,10*ROW('Sanitation Data'!D13))="","",OFFSET('Sanitation Data'!$D$29,0,10*ROW('Sanitation Data'!D13)))</f>
        <v/>
      </c>
      <c r="CM19" s="383" t="str">
        <f ca="1">+IF(OFFSET('Sanitation Data'!$D$30,0,10*ROW('Sanitation Data'!D13))="","",OFFSET('Sanitation Data'!$D$30,0,10*ROW('Sanitation Data'!D13)))</f>
        <v/>
      </c>
      <c r="CN19" s="383" t="str">
        <f ca="1">+IF(OFFSET('Sanitation Data'!$D$31,0,10*ROW('Sanitation Data'!D13))="","",OFFSET('Sanitation Data'!$D$31,0,10*ROW('Sanitation Data'!D13)))</f>
        <v/>
      </c>
      <c r="CO19" s="383" t="str">
        <f ca="1">+IF(OFFSET('Sanitation Data'!$D$32,0,10*ROW('Sanitation Data'!D13))="","",OFFSET('Sanitation Data'!$D$32,0,10*ROW('Sanitation Data'!D13)))</f>
        <v/>
      </c>
      <c r="CP19" s="383" t="str">
        <f ca="1">+IF(OFFSET('Sanitation Data'!$E$28,0,10*ROW('Sanitation Data'!E13))="","",OFFSET('Sanitation Data'!$E$28,0,10*ROW('Sanitation Data'!E13)))</f>
        <v/>
      </c>
      <c r="CQ19" s="383" t="str">
        <f ca="1">+IF(OFFSET('Sanitation Data'!$E$29,0,10*ROW('Sanitation Data'!E13))="","",OFFSET('Sanitation Data'!$E$29,0,10*ROW('Sanitation Data'!E13)))</f>
        <v/>
      </c>
      <c r="CR19" s="383" t="str">
        <f ca="1">+IF(OFFSET('Sanitation Data'!$E$30,0,10*ROW('Sanitation Data'!E13))="","",OFFSET('Sanitation Data'!$E$30,0,10*ROW('Sanitation Data'!E13)))</f>
        <v/>
      </c>
      <c r="CS19" s="383" t="str">
        <f ca="1">+IF(OFFSET('Sanitation Data'!$E$31,0,10*ROW('Sanitation Data'!E13))="","",OFFSET('Sanitation Data'!$E$31,0,10*ROW('Sanitation Data'!E13)))</f>
        <v/>
      </c>
      <c r="CT19" s="383" t="str">
        <f ca="1">+IF(OFFSET('Sanitation Data'!$E$32,0,10*ROW('Sanitation Data'!E13))="","",OFFSET('Sanitation Data'!$E$32,0,10*ROW('Sanitation Data'!E13)))</f>
        <v/>
      </c>
      <c r="CU19" s="383" t="str">
        <f ca="1">+IF(OFFSET('Sanitation Data'!$F$28,0,10*ROW('Sanitation Data'!F13))="","",OFFSET('Sanitation Data'!$F$28,0,10*ROW('Sanitation Data'!F13)))</f>
        <v/>
      </c>
      <c r="CV19" s="383" t="str">
        <f ca="1">+IF(OFFSET('Sanitation Data'!$F$29,0,10*ROW('Sanitation Data'!F13))="","",OFFSET('Sanitation Data'!$F$29,0,10*ROW('Sanitation Data'!F13)))</f>
        <v/>
      </c>
      <c r="CW19" s="383" t="str">
        <f ca="1">+IF(OFFSET('Sanitation Data'!$F$30,0,10*ROW('Sanitation Data'!F13))="","",OFFSET('Sanitation Data'!$F$30,0,10*ROW('Sanitation Data'!F13)))</f>
        <v/>
      </c>
      <c r="CX19" s="383" t="str">
        <f ca="1">+IF(OFFSET('Sanitation Data'!$F$31,0,10*ROW('Sanitation Data'!F13))="","",OFFSET('Sanitation Data'!$F$31,0,10*ROW('Sanitation Data'!F13)))</f>
        <v/>
      </c>
      <c r="CY19" s="383" t="str">
        <f ca="1">+IF(OFFSET('Sanitation Data'!$F$32,0,10*ROW('Sanitation Data'!F13))="","",OFFSET('Sanitation Data'!$F$32,0,10*ROW('Sanitation Data'!F13)))</f>
        <v/>
      </c>
      <c r="CZ19" s="383" t="str">
        <f ca="1">+IF(OFFSET('Sanitation Data'!$G$28,0,10*ROW('Sanitation Data'!G13))="","",OFFSET('Sanitation Data'!$G$28,0,10*ROW('Sanitation Data'!G13)))</f>
        <v/>
      </c>
      <c r="DA19" s="383" t="str">
        <f ca="1">+IF(OFFSET('Sanitation Data'!$G$29,0,10*ROW('Sanitation Data'!G13))="","",OFFSET('Sanitation Data'!$G$29,0,10*ROW('Sanitation Data'!G13)))</f>
        <v/>
      </c>
      <c r="DB19" s="383" t="str">
        <f ca="1">+IF(OFFSET('Sanitation Data'!$G$30,0,10*ROW('Sanitation Data'!G13))="","",OFFSET('Sanitation Data'!$G$30,0,10*ROW('Sanitation Data'!G13)))</f>
        <v/>
      </c>
      <c r="DC19" s="383" t="str">
        <f ca="1">+IF(OFFSET('Sanitation Data'!$G$31,0,10*ROW('Sanitation Data'!G13))="","",OFFSET('Sanitation Data'!$G$31,0,10*ROW('Sanitation Data'!G13)))</f>
        <v/>
      </c>
      <c r="DD19" s="383" t="str">
        <f ca="1">+IF(OFFSET('Sanitation Data'!$G$32,0,10*ROW('Sanitation Data'!G13))="","",OFFSET('Sanitation Data'!$G$32,0,10*ROW('Sanitation Data'!G13)))</f>
        <v/>
      </c>
      <c r="DE19" s="383" t="str">
        <f ca="1">+IF(OFFSET('Sanitation Data'!$H$28,0,10*ROW('Sanitation Data'!H13))="","",OFFSET('Sanitation Data'!$H$28,0,10*ROW('Sanitation Data'!H13)))</f>
        <v/>
      </c>
      <c r="DF19" s="383" t="str">
        <f ca="1">+IF(OFFSET('Sanitation Data'!$H$29,0,10*ROW('Sanitation Data'!H13))="","",OFFSET('Sanitation Data'!$H$29,0,10*ROW('Sanitation Data'!H13)))</f>
        <v/>
      </c>
      <c r="DG19" s="383" t="str">
        <f ca="1">+IF(OFFSET('Sanitation Data'!$H$30,0,10*ROW('Sanitation Data'!H13))="","",OFFSET('Sanitation Data'!$H$30,0,10*ROW('Sanitation Data'!H13)))</f>
        <v/>
      </c>
      <c r="DH19" s="383" t="str">
        <f ca="1">+IF(OFFSET('Sanitation Data'!$H$31,0,10*ROW('Sanitation Data'!H13))="","",OFFSET('Sanitation Data'!$H$31,0,10*ROW('Sanitation Data'!H13)))</f>
        <v/>
      </c>
      <c r="DI19" s="383" t="str">
        <f ca="1">+IF(OFFSET('Sanitation Data'!$H$32,0,10*ROW('Sanitation Data'!H13))="","",OFFSET('Sanitation Data'!$H$32,0,10*ROW('Sanitation Data'!H13)))</f>
        <v/>
      </c>
      <c r="DJ19" s="383" t="str">
        <f ca="1">+IF(OFFSET('Sanitation Data'!$I$28,0,10*ROW('Sanitation Data'!I13))="","",OFFSET('Sanitation Data'!$I$28,0,10*ROW('Sanitation Data'!I13)))</f>
        <v/>
      </c>
      <c r="DK19" s="383" t="str">
        <f ca="1">+IF(OFFSET('Sanitation Data'!$I$29,0,10*ROW('Sanitation Data'!I13))="","",OFFSET('Sanitation Data'!$I$29,0,10*ROW('Sanitation Data'!I13)))</f>
        <v/>
      </c>
      <c r="DL19" s="383" t="str">
        <f ca="1">+IF(OFFSET('Sanitation Data'!$I$30,0,10*ROW('Sanitation Data'!I13))="","",OFFSET('Sanitation Data'!$I$30,0,10*ROW('Sanitation Data'!I13)))</f>
        <v/>
      </c>
      <c r="DM19" s="383" t="str">
        <f ca="1">+IF(OFFSET('Sanitation Data'!$I$31,0,10*ROW('Sanitation Data'!I13))="","",OFFSET('Sanitation Data'!$I$31,0,10*ROW('Sanitation Data'!I13)))</f>
        <v/>
      </c>
      <c r="DN19" s="383" t="str">
        <f ca="1">+IF(OFFSET('Sanitation Data'!$I$32,0,10*ROW('Sanitation Data'!I13))="","",OFFSET('Sanitation Data'!$I$32,0,10*ROW('Sanitation Data'!I13)))</f>
        <v/>
      </c>
      <c r="DO19" s="383" t="str">
        <f ca="1">+IF(OFFSET('Hygiene Data'!$D$11,0,10*ROW('Hygiene Data'!D13))="","",OFFSET('Hygiene Data'!$D$11,0,10*ROW('Hygiene Data'!D13)))</f>
        <v/>
      </c>
      <c r="DP19" s="383" t="str">
        <f ca="1">+IF(OFFSET('Hygiene Data'!$D$12,0,10*ROW('Hygiene Data'!D13))="","",OFFSET('Hygiene Data'!$D$12,0,10*ROW('Hygiene Data'!D13)))</f>
        <v/>
      </c>
      <c r="DQ19" s="383" t="str">
        <f ca="1">+IF(OFFSET('Hygiene Data'!$D$13,0,10*ROW('Hygiene Data'!D13))="","",OFFSET('Hygiene Data'!$D$13,0,10*ROW('Hygiene Data'!D13)))</f>
        <v/>
      </c>
      <c r="DR19" s="383" t="str">
        <f ca="1">+IF(OFFSET('Hygiene Data'!$E$11,0,10*ROW('Hygiene Data'!E13))="","",OFFSET('Hygiene Data'!$E$11,0,10*ROW('Hygiene Data'!E13)))</f>
        <v/>
      </c>
      <c r="DS19" s="383" t="str">
        <f ca="1">+IF(OFFSET('Hygiene Data'!$E$12,0,10*ROW('Hygiene Data'!E13))="","",OFFSET('Hygiene Data'!$E$12,0,10*ROW('Hygiene Data'!E13)))</f>
        <v/>
      </c>
      <c r="DT19" s="383" t="str">
        <f ca="1">+IF(OFFSET('Hygiene Data'!$E$13,0,10*ROW('Hygiene Data'!E13))="","",OFFSET('Hygiene Data'!$E$13,0,10*ROW('Hygiene Data'!E13)))</f>
        <v/>
      </c>
      <c r="DU19" s="383" t="str">
        <f ca="1">+IF(OFFSET('Hygiene Data'!$F$11,0,10*ROW('Hygiene Data'!F13))="","",OFFSET('Hygiene Data'!$F$11,0,10*ROW('Hygiene Data'!F13)))</f>
        <v/>
      </c>
      <c r="DV19" s="383" t="str">
        <f ca="1">+IF(OFFSET('Hygiene Data'!$F$12,0,10*ROW('Hygiene Data'!F13))="","",OFFSET('Hygiene Data'!$F$12,0,10*ROW('Hygiene Data'!F13)))</f>
        <v/>
      </c>
      <c r="DW19" s="383" t="str">
        <f ca="1">+IF(OFFSET('Hygiene Data'!$F$13,0,10*ROW('Hygiene Data'!F13))="","",OFFSET('Hygiene Data'!$F$13,0,10*ROW('Hygiene Data'!F13)))</f>
        <v/>
      </c>
      <c r="DX19" s="383" t="str">
        <f ca="1">+IF(OFFSET('Hygiene Data'!$G$11,0,10*ROW('Hygiene Data'!G13))="","",OFFSET('Hygiene Data'!$G$11,0,10*ROW('Hygiene Data'!G13)))</f>
        <v/>
      </c>
      <c r="DY19" s="383" t="str">
        <f ca="1">+IF(OFFSET('Hygiene Data'!$G$12,0,10*ROW('Hygiene Data'!G13))="","",OFFSET('Hygiene Data'!$G$12,0,10*ROW('Hygiene Data'!G13)))</f>
        <v/>
      </c>
      <c r="DZ19" s="383" t="str">
        <f ca="1">+IF(OFFSET('Hygiene Data'!$G$13,0,10*ROW('Hygiene Data'!G13))="","",OFFSET('Hygiene Data'!$G$13,0,10*ROW('Hygiene Data'!G13)))</f>
        <v/>
      </c>
      <c r="EA19" s="383" t="str">
        <f ca="1">+IF(OFFSET('Hygiene Data'!$H$11,0,10*ROW('Hygiene Data'!H13))="","",OFFSET('Hygiene Data'!$H$11,0,10*ROW('Hygiene Data'!H13)))</f>
        <v/>
      </c>
      <c r="EB19" s="383" t="str">
        <f ca="1">+IF(OFFSET('Hygiene Data'!$H$12,0,10*ROW('Hygiene Data'!H13))="","",OFFSET('Hygiene Data'!$H$12,0,10*ROW('Hygiene Data'!H13)))</f>
        <v/>
      </c>
      <c r="EC19" s="383" t="str">
        <f ca="1">+IF(OFFSET('Hygiene Data'!$H$13,0,10*ROW('Hygiene Data'!H13))="","",OFFSET('Hygiene Data'!$H$13,0,10*ROW('Hygiene Data'!H13)))</f>
        <v/>
      </c>
      <c r="ED19" s="383" t="str">
        <f ca="1">+IF(OFFSET('Hygiene Data'!$I$11,0,10*ROW('Hygiene Data'!I13))="","",OFFSET('Hygiene Data'!$I$11,0,10*ROW('Hygiene Data'!I13)))</f>
        <v/>
      </c>
      <c r="EE19" s="383" t="str">
        <f ca="1">+IF(OFFSET('Hygiene Data'!$I$12,0,10*ROW('Hygiene Data'!I13))="","",OFFSET('Hygiene Data'!$I$12,0,10*ROW('Hygiene Data'!I13)))</f>
        <v/>
      </c>
      <c r="EF19" s="383" t="str">
        <f ca="1">+IF(OFFSET('Hygiene Data'!$I$13,0,10*ROW('Hygiene Data'!I13))="","",OFFSET('Hygiene Data'!$I$13,0,10*ROW('Hygiene Data'!I13)))</f>
        <v/>
      </c>
    </row>
    <row r="20" spans="1:136" x14ac:dyDescent="0.25">
      <c r="A20" s="492" t="str">
        <f ca="1">+IF(OFFSET('Water Data'!$B$2,0,10*ROW('Water Data'!E14))="","",OFFSET('Water Data'!$B$2,0,10*ROW('Water Data'!E14)))</f>
        <v/>
      </c>
      <c r="B20" s="49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9" t="str">
        <f t="shared" ca="1" si="0"/>
        <v/>
      </c>
      <c r="D20" s="52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3" t="str">
        <f ca="1">+IF(OFFSET('Water Data'!$D$27,0,10*ROW('Water Data'!D14))="","",OFFSET('Water Data'!$D$27,0,10*ROW('Water Data'!D14)))</f>
        <v/>
      </c>
      <c r="BT20" s="383" t="str">
        <f ca="1">+IF(OFFSET('Water Data'!$D$28,0,10*ROW('Water Data'!D14))="","",OFFSET('Water Data'!$D$28,0,10*ROW('Water Data'!D14)))</f>
        <v/>
      </c>
      <c r="BU20" s="383" t="str">
        <f ca="1">+IF(OFFSET('Water Data'!$D$29,0,10*ROW('Water Data'!D14))="","",OFFSET('Water Data'!$D$29,0,10*ROW('Water Data'!D14)))</f>
        <v/>
      </c>
      <c r="BV20" s="383" t="str">
        <f ca="1">+IF(OFFSET('Water Data'!$E$27,0,10*ROW('Water Data'!E14))="","",OFFSET('Water Data'!$E$27,0,10*ROW('Water Data'!E14)))</f>
        <v/>
      </c>
      <c r="BW20" s="383" t="str">
        <f ca="1">+IF(OFFSET('Water Data'!$E$28,0,10*ROW('Water Data'!E14))="","",OFFSET('Water Data'!$E$28,0,10*ROW('Water Data'!E14)))</f>
        <v/>
      </c>
      <c r="BX20" s="383" t="str">
        <f ca="1">+IF(OFFSET('Water Data'!$E$29,0,10*ROW('Water Data'!E14))="","",OFFSET('Water Data'!$E$29,0,10*ROW('Water Data'!E14)))</f>
        <v/>
      </c>
      <c r="BY20" s="383" t="str">
        <f ca="1">+IF(OFFSET('Water Data'!$F$27,0,10*ROW('Water Data'!F14))="","",OFFSET('Water Data'!$F$27,0,10*ROW('Water Data'!F14)))</f>
        <v/>
      </c>
      <c r="BZ20" s="383" t="str">
        <f ca="1">+IF(OFFSET('Water Data'!$F$28,0,10*ROW('Water Data'!F14))="","",OFFSET('Water Data'!$F$28,0,10*ROW('Water Data'!F14)))</f>
        <v/>
      </c>
      <c r="CA20" s="383" t="str">
        <f ca="1">+IF(OFFSET('Water Data'!$F$29,0,10*ROW('Water Data'!F14))="","",OFFSET('Water Data'!$F$29,0,10*ROW('Water Data'!F14)))</f>
        <v/>
      </c>
      <c r="CB20" s="383" t="str">
        <f ca="1">+IF(OFFSET('Water Data'!$G$27,0,10*ROW('Water Data'!G14))="","",OFFSET('Water Data'!$G$27,0,10*ROW('Water Data'!G14)))</f>
        <v/>
      </c>
      <c r="CC20" s="383" t="str">
        <f ca="1">+IF(OFFSET('Water Data'!$G$28,0,10*ROW('Water Data'!G14))="","",OFFSET('Water Data'!$G$28,0,10*ROW('Water Data'!G14)))</f>
        <v/>
      </c>
      <c r="CD20" s="383" t="str">
        <f ca="1">+IF(OFFSET('Water Data'!$G$29,0,10*ROW('Water Data'!G14))="","",OFFSET('Water Data'!$G$29,0,10*ROW('Water Data'!G14)))</f>
        <v/>
      </c>
      <c r="CE20" s="383" t="str">
        <f ca="1">+IF(OFFSET('Water Data'!$H$27,0,10*ROW('Water Data'!H14))="","",OFFSET('Water Data'!$H$27,0,10*ROW('Water Data'!H14)))</f>
        <v/>
      </c>
      <c r="CF20" s="383" t="str">
        <f ca="1">+IF(OFFSET('Water Data'!$H$28,0,10*ROW('Water Data'!H14))="","",OFFSET('Water Data'!$H$28,0,10*ROW('Water Data'!H14)))</f>
        <v/>
      </c>
      <c r="CG20" s="383" t="str">
        <f ca="1">+IF(OFFSET('Water Data'!$H$29,0,10*ROW('Water Data'!H14))="","",OFFSET('Water Data'!$H$29,0,10*ROW('Water Data'!H14)))</f>
        <v/>
      </c>
      <c r="CH20" s="383" t="str">
        <f ca="1">+IF(OFFSET('Water Data'!$I$27,0,10*ROW('Water Data'!I14))="","",OFFSET('Water Data'!$I$27,0,10*ROW('Water Data'!I14)))</f>
        <v/>
      </c>
      <c r="CI20" s="383" t="str">
        <f ca="1">+IF(OFFSET('Water Data'!$I$28,0,10*ROW('Water Data'!I14))="","",OFFSET('Water Data'!$I$28,0,10*ROW('Water Data'!I14)))</f>
        <v/>
      </c>
      <c r="CJ20" s="383" t="str">
        <f ca="1">+IF(OFFSET('Water Data'!$I$29,0,10*ROW('Water Data'!I14))="","",OFFSET('Water Data'!$I$29,0,10*ROW('Water Data'!I14)))</f>
        <v/>
      </c>
      <c r="CK20" s="383" t="str">
        <f ca="1">+IF(OFFSET('Sanitation Data'!$D$28,0,10*ROW('Sanitation Data'!D14))="","",OFFSET('Sanitation Data'!$D$28,0,10*ROW('Sanitation Data'!D14)))</f>
        <v/>
      </c>
      <c r="CL20" s="383" t="str">
        <f ca="1">+IF(OFFSET('Sanitation Data'!$D$29,0,10*ROW('Sanitation Data'!D14))="","",OFFSET('Sanitation Data'!$D$29,0,10*ROW('Sanitation Data'!D14)))</f>
        <v/>
      </c>
      <c r="CM20" s="383" t="str">
        <f ca="1">+IF(OFFSET('Sanitation Data'!$D$30,0,10*ROW('Sanitation Data'!D14))="","",OFFSET('Sanitation Data'!$D$30,0,10*ROW('Sanitation Data'!D14)))</f>
        <v/>
      </c>
      <c r="CN20" s="383" t="str">
        <f ca="1">+IF(OFFSET('Sanitation Data'!$D$31,0,10*ROW('Sanitation Data'!D14))="","",OFFSET('Sanitation Data'!$D$31,0,10*ROW('Sanitation Data'!D14)))</f>
        <v/>
      </c>
      <c r="CO20" s="383" t="str">
        <f ca="1">+IF(OFFSET('Sanitation Data'!$D$32,0,10*ROW('Sanitation Data'!D14))="","",OFFSET('Sanitation Data'!$D$32,0,10*ROW('Sanitation Data'!D14)))</f>
        <v/>
      </c>
      <c r="CP20" s="383" t="str">
        <f ca="1">+IF(OFFSET('Sanitation Data'!$E$28,0,10*ROW('Sanitation Data'!E14))="","",OFFSET('Sanitation Data'!$E$28,0,10*ROW('Sanitation Data'!E14)))</f>
        <v/>
      </c>
      <c r="CQ20" s="383" t="str">
        <f ca="1">+IF(OFFSET('Sanitation Data'!$E$29,0,10*ROW('Sanitation Data'!E14))="","",OFFSET('Sanitation Data'!$E$29,0,10*ROW('Sanitation Data'!E14)))</f>
        <v/>
      </c>
      <c r="CR20" s="383" t="str">
        <f ca="1">+IF(OFFSET('Sanitation Data'!$E$30,0,10*ROW('Sanitation Data'!E14))="","",OFFSET('Sanitation Data'!$E$30,0,10*ROW('Sanitation Data'!E14)))</f>
        <v/>
      </c>
      <c r="CS20" s="383" t="str">
        <f ca="1">+IF(OFFSET('Sanitation Data'!$E$31,0,10*ROW('Sanitation Data'!E14))="","",OFFSET('Sanitation Data'!$E$31,0,10*ROW('Sanitation Data'!E14)))</f>
        <v/>
      </c>
      <c r="CT20" s="383" t="str">
        <f ca="1">+IF(OFFSET('Sanitation Data'!$E$32,0,10*ROW('Sanitation Data'!E14))="","",OFFSET('Sanitation Data'!$E$32,0,10*ROW('Sanitation Data'!E14)))</f>
        <v/>
      </c>
      <c r="CU20" s="383" t="str">
        <f ca="1">+IF(OFFSET('Sanitation Data'!$F$28,0,10*ROW('Sanitation Data'!F14))="","",OFFSET('Sanitation Data'!$F$28,0,10*ROW('Sanitation Data'!F14)))</f>
        <v/>
      </c>
      <c r="CV20" s="383" t="str">
        <f ca="1">+IF(OFFSET('Sanitation Data'!$F$29,0,10*ROW('Sanitation Data'!F14))="","",OFFSET('Sanitation Data'!$F$29,0,10*ROW('Sanitation Data'!F14)))</f>
        <v/>
      </c>
      <c r="CW20" s="383" t="str">
        <f ca="1">+IF(OFFSET('Sanitation Data'!$F$30,0,10*ROW('Sanitation Data'!F14))="","",OFFSET('Sanitation Data'!$F$30,0,10*ROW('Sanitation Data'!F14)))</f>
        <v/>
      </c>
      <c r="CX20" s="383" t="str">
        <f ca="1">+IF(OFFSET('Sanitation Data'!$F$31,0,10*ROW('Sanitation Data'!F14))="","",OFFSET('Sanitation Data'!$F$31,0,10*ROW('Sanitation Data'!F14)))</f>
        <v/>
      </c>
      <c r="CY20" s="383" t="str">
        <f ca="1">+IF(OFFSET('Sanitation Data'!$F$32,0,10*ROW('Sanitation Data'!F14))="","",OFFSET('Sanitation Data'!$F$32,0,10*ROW('Sanitation Data'!F14)))</f>
        <v/>
      </c>
      <c r="CZ20" s="383" t="str">
        <f ca="1">+IF(OFFSET('Sanitation Data'!$G$28,0,10*ROW('Sanitation Data'!G14))="","",OFFSET('Sanitation Data'!$G$28,0,10*ROW('Sanitation Data'!G14)))</f>
        <v/>
      </c>
      <c r="DA20" s="383" t="str">
        <f ca="1">+IF(OFFSET('Sanitation Data'!$G$29,0,10*ROW('Sanitation Data'!G14))="","",OFFSET('Sanitation Data'!$G$29,0,10*ROW('Sanitation Data'!G14)))</f>
        <v/>
      </c>
      <c r="DB20" s="383" t="str">
        <f ca="1">+IF(OFFSET('Sanitation Data'!$G$30,0,10*ROW('Sanitation Data'!G14))="","",OFFSET('Sanitation Data'!$G$30,0,10*ROW('Sanitation Data'!G14)))</f>
        <v/>
      </c>
      <c r="DC20" s="383" t="str">
        <f ca="1">+IF(OFFSET('Sanitation Data'!$G$31,0,10*ROW('Sanitation Data'!G14))="","",OFFSET('Sanitation Data'!$G$31,0,10*ROW('Sanitation Data'!G14)))</f>
        <v/>
      </c>
      <c r="DD20" s="383" t="str">
        <f ca="1">+IF(OFFSET('Sanitation Data'!$G$32,0,10*ROW('Sanitation Data'!G14))="","",OFFSET('Sanitation Data'!$G$32,0,10*ROW('Sanitation Data'!G14)))</f>
        <v/>
      </c>
      <c r="DE20" s="383" t="str">
        <f ca="1">+IF(OFFSET('Sanitation Data'!$H$28,0,10*ROW('Sanitation Data'!H14))="","",OFFSET('Sanitation Data'!$H$28,0,10*ROW('Sanitation Data'!H14)))</f>
        <v/>
      </c>
      <c r="DF20" s="383" t="str">
        <f ca="1">+IF(OFFSET('Sanitation Data'!$H$29,0,10*ROW('Sanitation Data'!H14))="","",OFFSET('Sanitation Data'!$H$29,0,10*ROW('Sanitation Data'!H14)))</f>
        <v/>
      </c>
      <c r="DG20" s="383" t="str">
        <f ca="1">+IF(OFFSET('Sanitation Data'!$H$30,0,10*ROW('Sanitation Data'!H14))="","",OFFSET('Sanitation Data'!$H$30,0,10*ROW('Sanitation Data'!H14)))</f>
        <v/>
      </c>
      <c r="DH20" s="383" t="str">
        <f ca="1">+IF(OFFSET('Sanitation Data'!$H$31,0,10*ROW('Sanitation Data'!H14))="","",OFFSET('Sanitation Data'!$H$31,0,10*ROW('Sanitation Data'!H14)))</f>
        <v/>
      </c>
      <c r="DI20" s="383" t="str">
        <f ca="1">+IF(OFFSET('Sanitation Data'!$H$32,0,10*ROW('Sanitation Data'!H14))="","",OFFSET('Sanitation Data'!$H$32,0,10*ROW('Sanitation Data'!H14)))</f>
        <v/>
      </c>
      <c r="DJ20" s="383" t="str">
        <f ca="1">+IF(OFFSET('Sanitation Data'!$I$28,0,10*ROW('Sanitation Data'!I14))="","",OFFSET('Sanitation Data'!$I$28,0,10*ROW('Sanitation Data'!I14)))</f>
        <v/>
      </c>
      <c r="DK20" s="383" t="str">
        <f ca="1">+IF(OFFSET('Sanitation Data'!$I$29,0,10*ROW('Sanitation Data'!I14))="","",OFFSET('Sanitation Data'!$I$29,0,10*ROW('Sanitation Data'!I14)))</f>
        <v/>
      </c>
      <c r="DL20" s="383" t="str">
        <f ca="1">+IF(OFFSET('Sanitation Data'!$I$30,0,10*ROW('Sanitation Data'!I14))="","",OFFSET('Sanitation Data'!$I$30,0,10*ROW('Sanitation Data'!I14)))</f>
        <v/>
      </c>
      <c r="DM20" s="383" t="str">
        <f ca="1">+IF(OFFSET('Sanitation Data'!$I$31,0,10*ROW('Sanitation Data'!I14))="","",OFFSET('Sanitation Data'!$I$31,0,10*ROW('Sanitation Data'!I14)))</f>
        <v/>
      </c>
      <c r="DN20" s="383" t="str">
        <f ca="1">+IF(OFFSET('Sanitation Data'!$I$32,0,10*ROW('Sanitation Data'!I14))="","",OFFSET('Sanitation Data'!$I$32,0,10*ROW('Sanitation Data'!I14)))</f>
        <v/>
      </c>
      <c r="DO20" s="383" t="str">
        <f ca="1">+IF(OFFSET('Hygiene Data'!$D$11,0,10*ROW('Hygiene Data'!D14))="","",OFFSET('Hygiene Data'!$D$11,0,10*ROW('Hygiene Data'!D14)))</f>
        <v/>
      </c>
      <c r="DP20" s="383" t="str">
        <f ca="1">+IF(OFFSET('Hygiene Data'!$D$12,0,10*ROW('Hygiene Data'!D14))="","",OFFSET('Hygiene Data'!$D$12,0,10*ROW('Hygiene Data'!D14)))</f>
        <v/>
      </c>
      <c r="DQ20" s="383" t="str">
        <f ca="1">+IF(OFFSET('Hygiene Data'!$D$13,0,10*ROW('Hygiene Data'!D14))="","",OFFSET('Hygiene Data'!$D$13,0,10*ROW('Hygiene Data'!D14)))</f>
        <v/>
      </c>
      <c r="DR20" s="383" t="str">
        <f ca="1">+IF(OFFSET('Hygiene Data'!$E$11,0,10*ROW('Hygiene Data'!E14))="","",OFFSET('Hygiene Data'!$E$11,0,10*ROW('Hygiene Data'!E14)))</f>
        <v/>
      </c>
      <c r="DS20" s="383" t="str">
        <f ca="1">+IF(OFFSET('Hygiene Data'!$E$12,0,10*ROW('Hygiene Data'!E14))="","",OFFSET('Hygiene Data'!$E$12,0,10*ROW('Hygiene Data'!E14)))</f>
        <v/>
      </c>
      <c r="DT20" s="383" t="str">
        <f ca="1">+IF(OFFSET('Hygiene Data'!$E$13,0,10*ROW('Hygiene Data'!E14))="","",OFFSET('Hygiene Data'!$E$13,0,10*ROW('Hygiene Data'!E14)))</f>
        <v/>
      </c>
      <c r="DU20" s="383" t="str">
        <f ca="1">+IF(OFFSET('Hygiene Data'!$F$11,0,10*ROW('Hygiene Data'!F14))="","",OFFSET('Hygiene Data'!$F$11,0,10*ROW('Hygiene Data'!F14)))</f>
        <v/>
      </c>
      <c r="DV20" s="383" t="str">
        <f ca="1">+IF(OFFSET('Hygiene Data'!$F$12,0,10*ROW('Hygiene Data'!F14))="","",OFFSET('Hygiene Data'!$F$12,0,10*ROW('Hygiene Data'!F14)))</f>
        <v/>
      </c>
      <c r="DW20" s="383" t="str">
        <f ca="1">+IF(OFFSET('Hygiene Data'!$F$13,0,10*ROW('Hygiene Data'!F14))="","",OFFSET('Hygiene Data'!$F$13,0,10*ROW('Hygiene Data'!F14)))</f>
        <v/>
      </c>
      <c r="DX20" s="383" t="str">
        <f ca="1">+IF(OFFSET('Hygiene Data'!$G$11,0,10*ROW('Hygiene Data'!G14))="","",OFFSET('Hygiene Data'!$G$11,0,10*ROW('Hygiene Data'!G14)))</f>
        <v/>
      </c>
      <c r="DY20" s="383" t="str">
        <f ca="1">+IF(OFFSET('Hygiene Data'!$G$12,0,10*ROW('Hygiene Data'!G14))="","",OFFSET('Hygiene Data'!$G$12,0,10*ROW('Hygiene Data'!G14)))</f>
        <v/>
      </c>
      <c r="DZ20" s="383" t="str">
        <f ca="1">+IF(OFFSET('Hygiene Data'!$G$13,0,10*ROW('Hygiene Data'!G14))="","",OFFSET('Hygiene Data'!$G$13,0,10*ROW('Hygiene Data'!G14)))</f>
        <v/>
      </c>
      <c r="EA20" s="383" t="str">
        <f ca="1">+IF(OFFSET('Hygiene Data'!$H$11,0,10*ROW('Hygiene Data'!H14))="","",OFFSET('Hygiene Data'!$H$11,0,10*ROW('Hygiene Data'!H14)))</f>
        <v/>
      </c>
      <c r="EB20" s="383" t="str">
        <f ca="1">+IF(OFFSET('Hygiene Data'!$H$12,0,10*ROW('Hygiene Data'!H14))="","",OFFSET('Hygiene Data'!$H$12,0,10*ROW('Hygiene Data'!H14)))</f>
        <v/>
      </c>
      <c r="EC20" s="383" t="str">
        <f ca="1">+IF(OFFSET('Hygiene Data'!$H$13,0,10*ROW('Hygiene Data'!H14))="","",OFFSET('Hygiene Data'!$H$13,0,10*ROW('Hygiene Data'!H14)))</f>
        <v/>
      </c>
      <c r="ED20" s="383" t="str">
        <f ca="1">+IF(OFFSET('Hygiene Data'!$I$11,0,10*ROW('Hygiene Data'!I14))="","",OFFSET('Hygiene Data'!$I$11,0,10*ROW('Hygiene Data'!I14)))</f>
        <v/>
      </c>
      <c r="EE20" s="383" t="str">
        <f ca="1">+IF(OFFSET('Hygiene Data'!$I$12,0,10*ROW('Hygiene Data'!I14))="","",OFFSET('Hygiene Data'!$I$12,0,10*ROW('Hygiene Data'!I14)))</f>
        <v/>
      </c>
      <c r="EF20" s="383" t="str">
        <f ca="1">+IF(OFFSET('Hygiene Data'!$I$13,0,10*ROW('Hygiene Data'!I14))="","",OFFSET('Hygiene Data'!$I$13,0,10*ROW('Hygiene Data'!I14)))</f>
        <v/>
      </c>
    </row>
    <row r="21" spans="1:136" x14ac:dyDescent="0.25">
      <c r="A21" s="492" t="str">
        <f ca="1">+IF(OFFSET('Water Data'!$B$2,0,10*ROW('Water Data'!E15))="","",OFFSET('Water Data'!$B$2,0,10*ROW('Water Data'!E15)))</f>
        <v/>
      </c>
      <c r="B21" s="49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9" t="str">
        <f t="shared" ca="1" si="0"/>
        <v/>
      </c>
      <c r="D21" s="52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3" t="str">
        <f ca="1">+IF(OFFSET('Water Data'!$D$27,0,10*ROW('Water Data'!D15))="","",OFFSET('Water Data'!$D$27,0,10*ROW('Water Data'!D15)))</f>
        <v/>
      </c>
      <c r="BT21" s="383" t="str">
        <f ca="1">+IF(OFFSET('Water Data'!$D$28,0,10*ROW('Water Data'!D15))="","",OFFSET('Water Data'!$D$28,0,10*ROW('Water Data'!D15)))</f>
        <v/>
      </c>
      <c r="BU21" s="383" t="str">
        <f ca="1">+IF(OFFSET('Water Data'!$D$29,0,10*ROW('Water Data'!D15))="","",OFFSET('Water Data'!$D$29,0,10*ROW('Water Data'!D15)))</f>
        <v/>
      </c>
      <c r="BV21" s="383" t="str">
        <f ca="1">+IF(OFFSET('Water Data'!$E$27,0,10*ROW('Water Data'!E15))="","",OFFSET('Water Data'!$E$27,0,10*ROW('Water Data'!E15)))</f>
        <v/>
      </c>
      <c r="BW21" s="383" t="str">
        <f ca="1">+IF(OFFSET('Water Data'!$E$28,0,10*ROW('Water Data'!E15))="","",OFFSET('Water Data'!$E$28,0,10*ROW('Water Data'!E15)))</f>
        <v/>
      </c>
      <c r="BX21" s="383" t="str">
        <f ca="1">+IF(OFFSET('Water Data'!$E$29,0,10*ROW('Water Data'!E15))="","",OFFSET('Water Data'!$E$29,0,10*ROW('Water Data'!E15)))</f>
        <v/>
      </c>
      <c r="BY21" s="383" t="str">
        <f ca="1">+IF(OFFSET('Water Data'!$F$27,0,10*ROW('Water Data'!F15))="","",OFFSET('Water Data'!$F$27,0,10*ROW('Water Data'!F15)))</f>
        <v/>
      </c>
      <c r="BZ21" s="383" t="str">
        <f ca="1">+IF(OFFSET('Water Data'!$F$28,0,10*ROW('Water Data'!F15))="","",OFFSET('Water Data'!$F$28,0,10*ROW('Water Data'!F15)))</f>
        <v/>
      </c>
      <c r="CA21" s="383" t="str">
        <f ca="1">+IF(OFFSET('Water Data'!$F$29,0,10*ROW('Water Data'!F15))="","",OFFSET('Water Data'!$F$29,0,10*ROW('Water Data'!F15)))</f>
        <v/>
      </c>
      <c r="CB21" s="383" t="str">
        <f ca="1">+IF(OFFSET('Water Data'!$G$27,0,10*ROW('Water Data'!G15))="","",OFFSET('Water Data'!$G$27,0,10*ROW('Water Data'!G15)))</f>
        <v/>
      </c>
      <c r="CC21" s="383" t="str">
        <f ca="1">+IF(OFFSET('Water Data'!$G$28,0,10*ROW('Water Data'!G15))="","",OFFSET('Water Data'!$G$28,0,10*ROW('Water Data'!G15)))</f>
        <v/>
      </c>
      <c r="CD21" s="383" t="str">
        <f ca="1">+IF(OFFSET('Water Data'!$G$29,0,10*ROW('Water Data'!G15))="","",OFFSET('Water Data'!$G$29,0,10*ROW('Water Data'!G15)))</f>
        <v/>
      </c>
      <c r="CE21" s="383" t="str">
        <f ca="1">+IF(OFFSET('Water Data'!$H$27,0,10*ROW('Water Data'!H15))="","",OFFSET('Water Data'!$H$27,0,10*ROW('Water Data'!H15)))</f>
        <v/>
      </c>
      <c r="CF21" s="383" t="str">
        <f ca="1">+IF(OFFSET('Water Data'!$H$28,0,10*ROW('Water Data'!H15))="","",OFFSET('Water Data'!$H$28,0,10*ROW('Water Data'!H15)))</f>
        <v/>
      </c>
      <c r="CG21" s="383" t="str">
        <f ca="1">+IF(OFFSET('Water Data'!$H$29,0,10*ROW('Water Data'!H15))="","",OFFSET('Water Data'!$H$29,0,10*ROW('Water Data'!H15)))</f>
        <v/>
      </c>
      <c r="CH21" s="383" t="str">
        <f ca="1">+IF(OFFSET('Water Data'!$I$27,0,10*ROW('Water Data'!I15))="","",OFFSET('Water Data'!$I$27,0,10*ROW('Water Data'!I15)))</f>
        <v/>
      </c>
      <c r="CI21" s="383" t="str">
        <f ca="1">+IF(OFFSET('Water Data'!$I$28,0,10*ROW('Water Data'!I15))="","",OFFSET('Water Data'!$I$28,0,10*ROW('Water Data'!I15)))</f>
        <v/>
      </c>
      <c r="CJ21" s="383" t="str">
        <f ca="1">+IF(OFFSET('Water Data'!$I$29,0,10*ROW('Water Data'!I15))="","",OFFSET('Water Data'!$I$29,0,10*ROW('Water Data'!I15)))</f>
        <v/>
      </c>
      <c r="CK21" s="383" t="str">
        <f ca="1">+IF(OFFSET('Sanitation Data'!$D$28,0,10*ROW('Sanitation Data'!D15))="","",OFFSET('Sanitation Data'!$D$28,0,10*ROW('Sanitation Data'!D15)))</f>
        <v/>
      </c>
      <c r="CL21" s="383" t="str">
        <f ca="1">+IF(OFFSET('Sanitation Data'!$D$29,0,10*ROW('Sanitation Data'!D15))="","",OFFSET('Sanitation Data'!$D$29,0,10*ROW('Sanitation Data'!D15)))</f>
        <v/>
      </c>
      <c r="CM21" s="383" t="str">
        <f ca="1">+IF(OFFSET('Sanitation Data'!$D$30,0,10*ROW('Sanitation Data'!D15))="","",OFFSET('Sanitation Data'!$D$30,0,10*ROW('Sanitation Data'!D15)))</f>
        <v/>
      </c>
      <c r="CN21" s="383" t="str">
        <f ca="1">+IF(OFFSET('Sanitation Data'!$D$31,0,10*ROW('Sanitation Data'!D15))="","",OFFSET('Sanitation Data'!$D$31,0,10*ROW('Sanitation Data'!D15)))</f>
        <v/>
      </c>
      <c r="CO21" s="383" t="str">
        <f ca="1">+IF(OFFSET('Sanitation Data'!$D$32,0,10*ROW('Sanitation Data'!D15))="","",OFFSET('Sanitation Data'!$D$32,0,10*ROW('Sanitation Data'!D15)))</f>
        <v/>
      </c>
      <c r="CP21" s="383" t="str">
        <f ca="1">+IF(OFFSET('Sanitation Data'!$E$28,0,10*ROW('Sanitation Data'!E15))="","",OFFSET('Sanitation Data'!$E$28,0,10*ROW('Sanitation Data'!E15)))</f>
        <v/>
      </c>
      <c r="CQ21" s="383" t="str">
        <f ca="1">+IF(OFFSET('Sanitation Data'!$E$29,0,10*ROW('Sanitation Data'!E15))="","",OFFSET('Sanitation Data'!$E$29,0,10*ROW('Sanitation Data'!E15)))</f>
        <v/>
      </c>
      <c r="CR21" s="383" t="str">
        <f ca="1">+IF(OFFSET('Sanitation Data'!$E$30,0,10*ROW('Sanitation Data'!E15))="","",OFFSET('Sanitation Data'!$E$30,0,10*ROW('Sanitation Data'!E15)))</f>
        <v/>
      </c>
      <c r="CS21" s="383" t="str">
        <f ca="1">+IF(OFFSET('Sanitation Data'!$E$31,0,10*ROW('Sanitation Data'!E15))="","",OFFSET('Sanitation Data'!$E$31,0,10*ROW('Sanitation Data'!E15)))</f>
        <v/>
      </c>
      <c r="CT21" s="383" t="str">
        <f ca="1">+IF(OFFSET('Sanitation Data'!$E$32,0,10*ROW('Sanitation Data'!E15))="","",OFFSET('Sanitation Data'!$E$32,0,10*ROW('Sanitation Data'!E15)))</f>
        <v/>
      </c>
      <c r="CU21" s="383" t="str">
        <f ca="1">+IF(OFFSET('Sanitation Data'!$F$28,0,10*ROW('Sanitation Data'!F15))="","",OFFSET('Sanitation Data'!$F$28,0,10*ROW('Sanitation Data'!F15)))</f>
        <v/>
      </c>
      <c r="CV21" s="383" t="str">
        <f ca="1">+IF(OFFSET('Sanitation Data'!$F$29,0,10*ROW('Sanitation Data'!F15))="","",OFFSET('Sanitation Data'!$F$29,0,10*ROW('Sanitation Data'!F15)))</f>
        <v/>
      </c>
      <c r="CW21" s="383" t="str">
        <f ca="1">+IF(OFFSET('Sanitation Data'!$F$30,0,10*ROW('Sanitation Data'!F15))="","",OFFSET('Sanitation Data'!$F$30,0,10*ROW('Sanitation Data'!F15)))</f>
        <v/>
      </c>
      <c r="CX21" s="383" t="str">
        <f ca="1">+IF(OFFSET('Sanitation Data'!$F$31,0,10*ROW('Sanitation Data'!F15))="","",OFFSET('Sanitation Data'!$F$31,0,10*ROW('Sanitation Data'!F15)))</f>
        <v/>
      </c>
      <c r="CY21" s="383" t="str">
        <f ca="1">+IF(OFFSET('Sanitation Data'!$F$32,0,10*ROW('Sanitation Data'!F15))="","",OFFSET('Sanitation Data'!$F$32,0,10*ROW('Sanitation Data'!F15)))</f>
        <v/>
      </c>
      <c r="CZ21" s="383" t="str">
        <f ca="1">+IF(OFFSET('Sanitation Data'!$G$28,0,10*ROW('Sanitation Data'!G15))="","",OFFSET('Sanitation Data'!$G$28,0,10*ROW('Sanitation Data'!G15)))</f>
        <v/>
      </c>
      <c r="DA21" s="383" t="str">
        <f ca="1">+IF(OFFSET('Sanitation Data'!$G$29,0,10*ROW('Sanitation Data'!G15))="","",OFFSET('Sanitation Data'!$G$29,0,10*ROW('Sanitation Data'!G15)))</f>
        <v/>
      </c>
      <c r="DB21" s="383" t="str">
        <f ca="1">+IF(OFFSET('Sanitation Data'!$G$30,0,10*ROW('Sanitation Data'!G15))="","",OFFSET('Sanitation Data'!$G$30,0,10*ROW('Sanitation Data'!G15)))</f>
        <v/>
      </c>
      <c r="DC21" s="383" t="str">
        <f ca="1">+IF(OFFSET('Sanitation Data'!$G$31,0,10*ROW('Sanitation Data'!G15))="","",OFFSET('Sanitation Data'!$G$31,0,10*ROW('Sanitation Data'!G15)))</f>
        <v/>
      </c>
      <c r="DD21" s="383" t="str">
        <f ca="1">+IF(OFFSET('Sanitation Data'!$G$32,0,10*ROW('Sanitation Data'!G15))="","",OFFSET('Sanitation Data'!$G$32,0,10*ROW('Sanitation Data'!G15)))</f>
        <v/>
      </c>
      <c r="DE21" s="383" t="str">
        <f ca="1">+IF(OFFSET('Sanitation Data'!$H$28,0,10*ROW('Sanitation Data'!H15))="","",OFFSET('Sanitation Data'!$H$28,0,10*ROW('Sanitation Data'!H15)))</f>
        <v/>
      </c>
      <c r="DF21" s="383" t="str">
        <f ca="1">+IF(OFFSET('Sanitation Data'!$H$29,0,10*ROW('Sanitation Data'!H15))="","",OFFSET('Sanitation Data'!$H$29,0,10*ROW('Sanitation Data'!H15)))</f>
        <v/>
      </c>
      <c r="DG21" s="383" t="str">
        <f ca="1">+IF(OFFSET('Sanitation Data'!$H$30,0,10*ROW('Sanitation Data'!H15))="","",OFFSET('Sanitation Data'!$H$30,0,10*ROW('Sanitation Data'!H15)))</f>
        <v/>
      </c>
      <c r="DH21" s="383" t="str">
        <f ca="1">+IF(OFFSET('Sanitation Data'!$H$31,0,10*ROW('Sanitation Data'!H15))="","",OFFSET('Sanitation Data'!$H$31,0,10*ROW('Sanitation Data'!H15)))</f>
        <v/>
      </c>
      <c r="DI21" s="383" t="str">
        <f ca="1">+IF(OFFSET('Sanitation Data'!$H$32,0,10*ROW('Sanitation Data'!H15))="","",OFFSET('Sanitation Data'!$H$32,0,10*ROW('Sanitation Data'!H15)))</f>
        <v/>
      </c>
      <c r="DJ21" s="383" t="str">
        <f ca="1">+IF(OFFSET('Sanitation Data'!$I$28,0,10*ROW('Sanitation Data'!I15))="","",OFFSET('Sanitation Data'!$I$28,0,10*ROW('Sanitation Data'!I15)))</f>
        <v/>
      </c>
      <c r="DK21" s="383" t="str">
        <f ca="1">+IF(OFFSET('Sanitation Data'!$I$29,0,10*ROW('Sanitation Data'!I15))="","",OFFSET('Sanitation Data'!$I$29,0,10*ROW('Sanitation Data'!I15)))</f>
        <v/>
      </c>
      <c r="DL21" s="383" t="str">
        <f ca="1">+IF(OFFSET('Sanitation Data'!$I$30,0,10*ROW('Sanitation Data'!I15))="","",OFFSET('Sanitation Data'!$I$30,0,10*ROW('Sanitation Data'!I15)))</f>
        <v/>
      </c>
      <c r="DM21" s="383" t="str">
        <f ca="1">+IF(OFFSET('Sanitation Data'!$I$31,0,10*ROW('Sanitation Data'!I15))="","",OFFSET('Sanitation Data'!$I$31,0,10*ROW('Sanitation Data'!I15)))</f>
        <v/>
      </c>
      <c r="DN21" s="383" t="str">
        <f ca="1">+IF(OFFSET('Sanitation Data'!$I$32,0,10*ROW('Sanitation Data'!I15))="","",OFFSET('Sanitation Data'!$I$32,0,10*ROW('Sanitation Data'!I15)))</f>
        <v/>
      </c>
      <c r="DO21" s="383" t="str">
        <f ca="1">+IF(OFFSET('Hygiene Data'!$D$11,0,10*ROW('Hygiene Data'!D15))="","",OFFSET('Hygiene Data'!$D$11,0,10*ROW('Hygiene Data'!D15)))</f>
        <v/>
      </c>
      <c r="DP21" s="383" t="str">
        <f ca="1">+IF(OFFSET('Hygiene Data'!$D$12,0,10*ROW('Hygiene Data'!D15))="","",OFFSET('Hygiene Data'!$D$12,0,10*ROW('Hygiene Data'!D15)))</f>
        <v/>
      </c>
      <c r="DQ21" s="383" t="str">
        <f ca="1">+IF(OFFSET('Hygiene Data'!$D$13,0,10*ROW('Hygiene Data'!D15))="","",OFFSET('Hygiene Data'!$D$13,0,10*ROW('Hygiene Data'!D15)))</f>
        <v/>
      </c>
      <c r="DR21" s="383" t="str">
        <f ca="1">+IF(OFFSET('Hygiene Data'!$E$11,0,10*ROW('Hygiene Data'!E15))="","",OFFSET('Hygiene Data'!$E$11,0,10*ROW('Hygiene Data'!E15)))</f>
        <v/>
      </c>
      <c r="DS21" s="383" t="str">
        <f ca="1">+IF(OFFSET('Hygiene Data'!$E$12,0,10*ROW('Hygiene Data'!E15))="","",OFFSET('Hygiene Data'!$E$12,0,10*ROW('Hygiene Data'!E15)))</f>
        <v/>
      </c>
      <c r="DT21" s="383" t="str">
        <f ca="1">+IF(OFFSET('Hygiene Data'!$E$13,0,10*ROW('Hygiene Data'!E15))="","",OFFSET('Hygiene Data'!$E$13,0,10*ROW('Hygiene Data'!E15)))</f>
        <v/>
      </c>
      <c r="DU21" s="383" t="str">
        <f ca="1">+IF(OFFSET('Hygiene Data'!$F$11,0,10*ROW('Hygiene Data'!F15))="","",OFFSET('Hygiene Data'!$F$11,0,10*ROW('Hygiene Data'!F15)))</f>
        <v/>
      </c>
      <c r="DV21" s="383" t="str">
        <f ca="1">+IF(OFFSET('Hygiene Data'!$F$12,0,10*ROW('Hygiene Data'!F15))="","",OFFSET('Hygiene Data'!$F$12,0,10*ROW('Hygiene Data'!F15)))</f>
        <v/>
      </c>
      <c r="DW21" s="383" t="str">
        <f ca="1">+IF(OFFSET('Hygiene Data'!$F$13,0,10*ROW('Hygiene Data'!F15))="","",OFFSET('Hygiene Data'!$F$13,0,10*ROW('Hygiene Data'!F15)))</f>
        <v/>
      </c>
      <c r="DX21" s="383" t="str">
        <f ca="1">+IF(OFFSET('Hygiene Data'!$G$11,0,10*ROW('Hygiene Data'!G15))="","",OFFSET('Hygiene Data'!$G$11,0,10*ROW('Hygiene Data'!G15)))</f>
        <v/>
      </c>
      <c r="DY21" s="383" t="str">
        <f ca="1">+IF(OFFSET('Hygiene Data'!$G$12,0,10*ROW('Hygiene Data'!G15))="","",OFFSET('Hygiene Data'!$G$12,0,10*ROW('Hygiene Data'!G15)))</f>
        <v/>
      </c>
      <c r="DZ21" s="383" t="str">
        <f ca="1">+IF(OFFSET('Hygiene Data'!$G$13,0,10*ROW('Hygiene Data'!G15))="","",OFFSET('Hygiene Data'!$G$13,0,10*ROW('Hygiene Data'!G15)))</f>
        <v/>
      </c>
      <c r="EA21" s="383" t="str">
        <f ca="1">+IF(OFFSET('Hygiene Data'!$H$11,0,10*ROW('Hygiene Data'!H15))="","",OFFSET('Hygiene Data'!$H$11,0,10*ROW('Hygiene Data'!H15)))</f>
        <v/>
      </c>
      <c r="EB21" s="383" t="str">
        <f ca="1">+IF(OFFSET('Hygiene Data'!$H$12,0,10*ROW('Hygiene Data'!H15))="","",OFFSET('Hygiene Data'!$H$12,0,10*ROW('Hygiene Data'!H15)))</f>
        <v/>
      </c>
      <c r="EC21" s="383" t="str">
        <f ca="1">+IF(OFFSET('Hygiene Data'!$H$13,0,10*ROW('Hygiene Data'!H15))="","",OFFSET('Hygiene Data'!$H$13,0,10*ROW('Hygiene Data'!H15)))</f>
        <v/>
      </c>
      <c r="ED21" s="383" t="str">
        <f ca="1">+IF(OFFSET('Hygiene Data'!$I$11,0,10*ROW('Hygiene Data'!I15))="","",OFFSET('Hygiene Data'!$I$11,0,10*ROW('Hygiene Data'!I15)))</f>
        <v/>
      </c>
      <c r="EE21" s="383" t="str">
        <f ca="1">+IF(OFFSET('Hygiene Data'!$I$12,0,10*ROW('Hygiene Data'!I15))="","",OFFSET('Hygiene Data'!$I$12,0,10*ROW('Hygiene Data'!I15)))</f>
        <v/>
      </c>
      <c r="EF21" s="383" t="str">
        <f ca="1">+IF(OFFSET('Hygiene Data'!$I$13,0,10*ROW('Hygiene Data'!I15))="","",OFFSET('Hygiene Data'!$I$13,0,10*ROW('Hygiene Data'!I15)))</f>
        <v/>
      </c>
    </row>
    <row r="22" spans="1:136" x14ac:dyDescent="0.25">
      <c r="A22" s="492" t="str">
        <f ca="1">+IF(OFFSET('Water Data'!$B$2,0,10*ROW('Water Data'!E16))="","",OFFSET('Water Data'!$B$2,0,10*ROW('Water Data'!E16)))</f>
        <v/>
      </c>
      <c r="B22" s="49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9" t="str">
        <f t="shared" ca="1" si="0"/>
        <v/>
      </c>
      <c r="D22" s="52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3" t="str">
        <f ca="1">+IF(OFFSET('Water Data'!$D$27,0,10*ROW('Water Data'!D16))="","",OFFSET('Water Data'!$D$27,0,10*ROW('Water Data'!D16)))</f>
        <v/>
      </c>
      <c r="BT22" s="383" t="str">
        <f ca="1">+IF(OFFSET('Water Data'!$D$28,0,10*ROW('Water Data'!D16))="","",OFFSET('Water Data'!$D$28,0,10*ROW('Water Data'!D16)))</f>
        <v/>
      </c>
      <c r="BU22" s="383" t="str">
        <f ca="1">+IF(OFFSET('Water Data'!$D$29,0,10*ROW('Water Data'!D16))="","",OFFSET('Water Data'!$D$29,0,10*ROW('Water Data'!D16)))</f>
        <v/>
      </c>
      <c r="BV22" s="383" t="str">
        <f ca="1">+IF(OFFSET('Water Data'!$E$27,0,10*ROW('Water Data'!E16))="","",OFFSET('Water Data'!$E$27,0,10*ROW('Water Data'!E16)))</f>
        <v/>
      </c>
      <c r="BW22" s="383" t="str">
        <f ca="1">+IF(OFFSET('Water Data'!$E$28,0,10*ROW('Water Data'!E16))="","",OFFSET('Water Data'!$E$28,0,10*ROW('Water Data'!E16)))</f>
        <v/>
      </c>
      <c r="BX22" s="383" t="str">
        <f ca="1">+IF(OFFSET('Water Data'!$E$29,0,10*ROW('Water Data'!E16))="","",OFFSET('Water Data'!$E$29,0,10*ROW('Water Data'!E16)))</f>
        <v/>
      </c>
      <c r="BY22" s="383" t="str">
        <f ca="1">+IF(OFFSET('Water Data'!$F$27,0,10*ROW('Water Data'!F16))="","",OFFSET('Water Data'!$F$27,0,10*ROW('Water Data'!F16)))</f>
        <v/>
      </c>
      <c r="BZ22" s="383" t="str">
        <f ca="1">+IF(OFFSET('Water Data'!$F$28,0,10*ROW('Water Data'!F16))="","",OFFSET('Water Data'!$F$28,0,10*ROW('Water Data'!F16)))</f>
        <v/>
      </c>
      <c r="CA22" s="383" t="str">
        <f ca="1">+IF(OFFSET('Water Data'!$F$29,0,10*ROW('Water Data'!F16))="","",OFFSET('Water Data'!$F$29,0,10*ROW('Water Data'!F16)))</f>
        <v/>
      </c>
      <c r="CB22" s="383" t="str">
        <f ca="1">+IF(OFFSET('Water Data'!$G$27,0,10*ROW('Water Data'!G16))="","",OFFSET('Water Data'!$G$27,0,10*ROW('Water Data'!G16)))</f>
        <v/>
      </c>
      <c r="CC22" s="383" t="str">
        <f ca="1">+IF(OFFSET('Water Data'!$G$28,0,10*ROW('Water Data'!G16))="","",OFFSET('Water Data'!$G$28,0,10*ROW('Water Data'!G16)))</f>
        <v/>
      </c>
      <c r="CD22" s="383" t="str">
        <f ca="1">+IF(OFFSET('Water Data'!$G$29,0,10*ROW('Water Data'!G16))="","",OFFSET('Water Data'!$G$29,0,10*ROW('Water Data'!G16)))</f>
        <v/>
      </c>
      <c r="CE22" s="383" t="str">
        <f ca="1">+IF(OFFSET('Water Data'!$H$27,0,10*ROW('Water Data'!H16))="","",OFFSET('Water Data'!$H$27,0,10*ROW('Water Data'!H16)))</f>
        <v/>
      </c>
      <c r="CF22" s="383" t="str">
        <f ca="1">+IF(OFFSET('Water Data'!$H$28,0,10*ROW('Water Data'!H16))="","",OFFSET('Water Data'!$H$28,0,10*ROW('Water Data'!H16)))</f>
        <v/>
      </c>
      <c r="CG22" s="383" t="str">
        <f ca="1">+IF(OFFSET('Water Data'!$H$29,0,10*ROW('Water Data'!H16))="","",OFFSET('Water Data'!$H$29,0,10*ROW('Water Data'!H16)))</f>
        <v/>
      </c>
      <c r="CH22" s="383" t="str">
        <f ca="1">+IF(OFFSET('Water Data'!$I$27,0,10*ROW('Water Data'!I16))="","",OFFSET('Water Data'!$I$27,0,10*ROW('Water Data'!I16)))</f>
        <v/>
      </c>
      <c r="CI22" s="383" t="str">
        <f ca="1">+IF(OFFSET('Water Data'!$I$28,0,10*ROW('Water Data'!I16))="","",OFFSET('Water Data'!$I$28,0,10*ROW('Water Data'!I16)))</f>
        <v/>
      </c>
      <c r="CJ22" s="383" t="str">
        <f ca="1">+IF(OFFSET('Water Data'!$I$29,0,10*ROW('Water Data'!I16))="","",OFFSET('Water Data'!$I$29,0,10*ROW('Water Data'!I16)))</f>
        <v/>
      </c>
      <c r="CK22" s="383" t="str">
        <f ca="1">+IF(OFFSET('Sanitation Data'!$D$28,0,10*ROW('Sanitation Data'!D16))="","",OFFSET('Sanitation Data'!$D$28,0,10*ROW('Sanitation Data'!D16)))</f>
        <v/>
      </c>
      <c r="CL22" s="383" t="str">
        <f ca="1">+IF(OFFSET('Sanitation Data'!$D$29,0,10*ROW('Sanitation Data'!D16))="","",OFFSET('Sanitation Data'!$D$29,0,10*ROW('Sanitation Data'!D16)))</f>
        <v/>
      </c>
      <c r="CM22" s="383" t="str">
        <f ca="1">+IF(OFFSET('Sanitation Data'!$D$30,0,10*ROW('Sanitation Data'!D16))="","",OFFSET('Sanitation Data'!$D$30,0,10*ROW('Sanitation Data'!D16)))</f>
        <v/>
      </c>
      <c r="CN22" s="383" t="str">
        <f ca="1">+IF(OFFSET('Sanitation Data'!$D$31,0,10*ROW('Sanitation Data'!D16))="","",OFFSET('Sanitation Data'!$D$31,0,10*ROW('Sanitation Data'!D16)))</f>
        <v/>
      </c>
      <c r="CO22" s="383" t="str">
        <f ca="1">+IF(OFFSET('Sanitation Data'!$D$32,0,10*ROW('Sanitation Data'!D16))="","",OFFSET('Sanitation Data'!$D$32,0,10*ROW('Sanitation Data'!D16)))</f>
        <v/>
      </c>
      <c r="CP22" s="383" t="str">
        <f ca="1">+IF(OFFSET('Sanitation Data'!$E$28,0,10*ROW('Sanitation Data'!E16))="","",OFFSET('Sanitation Data'!$E$28,0,10*ROW('Sanitation Data'!E16)))</f>
        <v/>
      </c>
      <c r="CQ22" s="383" t="str">
        <f ca="1">+IF(OFFSET('Sanitation Data'!$E$29,0,10*ROW('Sanitation Data'!E16))="","",OFFSET('Sanitation Data'!$E$29,0,10*ROW('Sanitation Data'!E16)))</f>
        <v/>
      </c>
      <c r="CR22" s="383" t="str">
        <f ca="1">+IF(OFFSET('Sanitation Data'!$E$30,0,10*ROW('Sanitation Data'!E16))="","",OFFSET('Sanitation Data'!$E$30,0,10*ROW('Sanitation Data'!E16)))</f>
        <v/>
      </c>
      <c r="CS22" s="383" t="str">
        <f ca="1">+IF(OFFSET('Sanitation Data'!$E$31,0,10*ROW('Sanitation Data'!E16))="","",OFFSET('Sanitation Data'!$E$31,0,10*ROW('Sanitation Data'!E16)))</f>
        <v/>
      </c>
      <c r="CT22" s="383" t="str">
        <f ca="1">+IF(OFFSET('Sanitation Data'!$E$32,0,10*ROW('Sanitation Data'!E16))="","",OFFSET('Sanitation Data'!$E$32,0,10*ROW('Sanitation Data'!E16)))</f>
        <v/>
      </c>
      <c r="CU22" s="383" t="str">
        <f ca="1">+IF(OFFSET('Sanitation Data'!$F$28,0,10*ROW('Sanitation Data'!F16))="","",OFFSET('Sanitation Data'!$F$28,0,10*ROW('Sanitation Data'!F16)))</f>
        <v/>
      </c>
      <c r="CV22" s="383" t="str">
        <f ca="1">+IF(OFFSET('Sanitation Data'!$F$29,0,10*ROW('Sanitation Data'!F16))="","",OFFSET('Sanitation Data'!$F$29,0,10*ROW('Sanitation Data'!F16)))</f>
        <v/>
      </c>
      <c r="CW22" s="383" t="str">
        <f ca="1">+IF(OFFSET('Sanitation Data'!$F$30,0,10*ROW('Sanitation Data'!F16))="","",OFFSET('Sanitation Data'!$F$30,0,10*ROW('Sanitation Data'!F16)))</f>
        <v/>
      </c>
      <c r="CX22" s="383" t="str">
        <f ca="1">+IF(OFFSET('Sanitation Data'!$F$31,0,10*ROW('Sanitation Data'!F16))="","",OFFSET('Sanitation Data'!$F$31,0,10*ROW('Sanitation Data'!F16)))</f>
        <v/>
      </c>
      <c r="CY22" s="383" t="str">
        <f ca="1">+IF(OFFSET('Sanitation Data'!$F$32,0,10*ROW('Sanitation Data'!F16))="","",OFFSET('Sanitation Data'!$F$32,0,10*ROW('Sanitation Data'!F16)))</f>
        <v/>
      </c>
      <c r="CZ22" s="383" t="str">
        <f ca="1">+IF(OFFSET('Sanitation Data'!$G$28,0,10*ROW('Sanitation Data'!G16))="","",OFFSET('Sanitation Data'!$G$28,0,10*ROW('Sanitation Data'!G16)))</f>
        <v/>
      </c>
      <c r="DA22" s="383" t="str">
        <f ca="1">+IF(OFFSET('Sanitation Data'!$G$29,0,10*ROW('Sanitation Data'!G16))="","",OFFSET('Sanitation Data'!$G$29,0,10*ROW('Sanitation Data'!G16)))</f>
        <v/>
      </c>
      <c r="DB22" s="383" t="str">
        <f ca="1">+IF(OFFSET('Sanitation Data'!$G$30,0,10*ROW('Sanitation Data'!G16))="","",OFFSET('Sanitation Data'!$G$30,0,10*ROW('Sanitation Data'!G16)))</f>
        <v/>
      </c>
      <c r="DC22" s="383" t="str">
        <f ca="1">+IF(OFFSET('Sanitation Data'!$G$31,0,10*ROW('Sanitation Data'!G16))="","",OFFSET('Sanitation Data'!$G$31,0,10*ROW('Sanitation Data'!G16)))</f>
        <v/>
      </c>
      <c r="DD22" s="383" t="str">
        <f ca="1">+IF(OFFSET('Sanitation Data'!$G$32,0,10*ROW('Sanitation Data'!G16))="","",OFFSET('Sanitation Data'!$G$32,0,10*ROW('Sanitation Data'!G16)))</f>
        <v/>
      </c>
      <c r="DE22" s="383" t="str">
        <f ca="1">+IF(OFFSET('Sanitation Data'!$H$28,0,10*ROW('Sanitation Data'!H16))="","",OFFSET('Sanitation Data'!$H$28,0,10*ROW('Sanitation Data'!H16)))</f>
        <v/>
      </c>
      <c r="DF22" s="383" t="str">
        <f ca="1">+IF(OFFSET('Sanitation Data'!$H$29,0,10*ROW('Sanitation Data'!H16))="","",OFFSET('Sanitation Data'!$H$29,0,10*ROW('Sanitation Data'!H16)))</f>
        <v/>
      </c>
      <c r="DG22" s="383" t="str">
        <f ca="1">+IF(OFFSET('Sanitation Data'!$H$30,0,10*ROW('Sanitation Data'!H16))="","",OFFSET('Sanitation Data'!$H$30,0,10*ROW('Sanitation Data'!H16)))</f>
        <v/>
      </c>
      <c r="DH22" s="383" t="str">
        <f ca="1">+IF(OFFSET('Sanitation Data'!$H$31,0,10*ROW('Sanitation Data'!H16))="","",OFFSET('Sanitation Data'!$H$31,0,10*ROW('Sanitation Data'!H16)))</f>
        <v/>
      </c>
      <c r="DI22" s="383" t="str">
        <f ca="1">+IF(OFFSET('Sanitation Data'!$H$32,0,10*ROW('Sanitation Data'!H16))="","",OFFSET('Sanitation Data'!$H$32,0,10*ROW('Sanitation Data'!H16)))</f>
        <v/>
      </c>
      <c r="DJ22" s="383" t="str">
        <f ca="1">+IF(OFFSET('Sanitation Data'!$I$28,0,10*ROW('Sanitation Data'!I16))="","",OFFSET('Sanitation Data'!$I$28,0,10*ROW('Sanitation Data'!I16)))</f>
        <v/>
      </c>
      <c r="DK22" s="383" t="str">
        <f ca="1">+IF(OFFSET('Sanitation Data'!$I$29,0,10*ROW('Sanitation Data'!I16))="","",OFFSET('Sanitation Data'!$I$29,0,10*ROW('Sanitation Data'!I16)))</f>
        <v/>
      </c>
      <c r="DL22" s="383" t="str">
        <f ca="1">+IF(OFFSET('Sanitation Data'!$I$30,0,10*ROW('Sanitation Data'!I16))="","",OFFSET('Sanitation Data'!$I$30,0,10*ROW('Sanitation Data'!I16)))</f>
        <v/>
      </c>
      <c r="DM22" s="383" t="str">
        <f ca="1">+IF(OFFSET('Sanitation Data'!$I$31,0,10*ROW('Sanitation Data'!I16))="","",OFFSET('Sanitation Data'!$I$31,0,10*ROW('Sanitation Data'!I16)))</f>
        <v/>
      </c>
      <c r="DN22" s="383" t="str">
        <f ca="1">+IF(OFFSET('Sanitation Data'!$I$32,0,10*ROW('Sanitation Data'!I16))="","",OFFSET('Sanitation Data'!$I$32,0,10*ROW('Sanitation Data'!I16)))</f>
        <v/>
      </c>
      <c r="DO22" s="383" t="str">
        <f ca="1">+IF(OFFSET('Hygiene Data'!$D$11,0,10*ROW('Hygiene Data'!D16))="","",OFFSET('Hygiene Data'!$D$11,0,10*ROW('Hygiene Data'!D16)))</f>
        <v/>
      </c>
      <c r="DP22" s="383" t="str">
        <f ca="1">+IF(OFFSET('Hygiene Data'!$D$12,0,10*ROW('Hygiene Data'!D16))="","",OFFSET('Hygiene Data'!$D$12,0,10*ROW('Hygiene Data'!D16)))</f>
        <v/>
      </c>
      <c r="DQ22" s="383" t="str">
        <f ca="1">+IF(OFFSET('Hygiene Data'!$D$13,0,10*ROW('Hygiene Data'!D16))="","",OFFSET('Hygiene Data'!$D$13,0,10*ROW('Hygiene Data'!D16)))</f>
        <v/>
      </c>
      <c r="DR22" s="383" t="str">
        <f ca="1">+IF(OFFSET('Hygiene Data'!$E$11,0,10*ROW('Hygiene Data'!E16))="","",OFFSET('Hygiene Data'!$E$11,0,10*ROW('Hygiene Data'!E16)))</f>
        <v/>
      </c>
      <c r="DS22" s="383" t="str">
        <f ca="1">+IF(OFFSET('Hygiene Data'!$E$12,0,10*ROW('Hygiene Data'!E16))="","",OFFSET('Hygiene Data'!$E$12,0,10*ROW('Hygiene Data'!E16)))</f>
        <v/>
      </c>
      <c r="DT22" s="383" t="str">
        <f ca="1">+IF(OFFSET('Hygiene Data'!$E$13,0,10*ROW('Hygiene Data'!E16))="","",OFFSET('Hygiene Data'!$E$13,0,10*ROW('Hygiene Data'!E16)))</f>
        <v/>
      </c>
      <c r="DU22" s="383" t="str">
        <f ca="1">+IF(OFFSET('Hygiene Data'!$F$11,0,10*ROW('Hygiene Data'!F16))="","",OFFSET('Hygiene Data'!$F$11,0,10*ROW('Hygiene Data'!F16)))</f>
        <v/>
      </c>
      <c r="DV22" s="383" t="str">
        <f ca="1">+IF(OFFSET('Hygiene Data'!$F$12,0,10*ROW('Hygiene Data'!F16))="","",OFFSET('Hygiene Data'!$F$12,0,10*ROW('Hygiene Data'!F16)))</f>
        <v/>
      </c>
      <c r="DW22" s="383" t="str">
        <f ca="1">+IF(OFFSET('Hygiene Data'!$F$13,0,10*ROW('Hygiene Data'!F16))="","",OFFSET('Hygiene Data'!$F$13,0,10*ROW('Hygiene Data'!F16)))</f>
        <v/>
      </c>
      <c r="DX22" s="383" t="str">
        <f ca="1">+IF(OFFSET('Hygiene Data'!$G$11,0,10*ROW('Hygiene Data'!G16))="","",OFFSET('Hygiene Data'!$G$11,0,10*ROW('Hygiene Data'!G16)))</f>
        <v/>
      </c>
      <c r="DY22" s="383" t="str">
        <f ca="1">+IF(OFFSET('Hygiene Data'!$G$12,0,10*ROW('Hygiene Data'!G16))="","",OFFSET('Hygiene Data'!$G$12,0,10*ROW('Hygiene Data'!G16)))</f>
        <v/>
      </c>
      <c r="DZ22" s="383" t="str">
        <f ca="1">+IF(OFFSET('Hygiene Data'!$G$13,0,10*ROW('Hygiene Data'!G16))="","",OFFSET('Hygiene Data'!$G$13,0,10*ROW('Hygiene Data'!G16)))</f>
        <v/>
      </c>
      <c r="EA22" s="383" t="str">
        <f ca="1">+IF(OFFSET('Hygiene Data'!$H$11,0,10*ROW('Hygiene Data'!H16))="","",OFFSET('Hygiene Data'!$H$11,0,10*ROW('Hygiene Data'!H16)))</f>
        <v/>
      </c>
      <c r="EB22" s="383" t="str">
        <f ca="1">+IF(OFFSET('Hygiene Data'!$H$12,0,10*ROW('Hygiene Data'!H16))="","",OFFSET('Hygiene Data'!$H$12,0,10*ROW('Hygiene Data'!H16)))</f>
        <v/>
      </c>
      <c r="EC22" s="383" t="str">
        <f ca="1">+IF(OFFSET('Hygiene Data'!$H$13,0,10*ROW('Hygiene Data'!H16))="","",OFFSET('Hygiene Data'!$H$13,0,10*ROW('Hygiene Data'!H16)))</f>
        <v/>
      </c>
      <c r="ED22" s="383" t="str">
        <f ca="1">+IF(OFFSET('Hygiene Data'!$I$11,0,10*ROW('Hygiene Data'!I16))="","",OFFSET('Hygiene Data'!$I$11,0,10*ROW('Hygiene Data'!I16)))</f>
        <v/>
      </c>
      <c r="EE22" s="383" t="str">
        <f ca="1">+IF(OFFSET('Hygiene Data'!$I$12,0,10*ROW('Hygiene Data'!I16))="","",OFFSET('Hygiene Data'!$I$12,0,10*ROW('Hygiene Data'!I16)))</f>
        <v/>
      </c>
      <c r="EF22" s="383" t="str">
        <f ca="1">+IF(OFFSET('Hygiene Data'!$I$13,0,10*ROW('Hygiene Data'!I16))="","",OFFSET('Hygiene Data'!$I$13,0,10*ROW('Hygiene Data'!I16)))</f>
        <v/>
      </c>
    </row>
    <row r="23" spans="1:136" x14ac:dyDescent="0.25">
      <c r="A23" s="492" t="str">
        <f ca="1">+IF(OFFSET('Water Data'!$B$2,0,10*ROW('Water Data'!E17))="","",OFFSET('Water Data'!$B$2,0,10*ROW('Water Data'!E17)))</f>
        <v/>
      </c>
      <c r="B23" s="49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9" t="str">
        <f t="shared" ca="1" si="0"/>
        <v/>
      </c>
      <c r="D23" s="52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3" t="str">
        <f ca="1">+IF(OFFSET('Water Data'!$D$27,0,10*ROW('Water Data'!D17))="","",OFFSET('Water Data'!$D$27,0,10*ROW('Water Data'!D17)))</f>
        <v/>
      </c>
      <c r="BT23" s="383" t="str">
        <f ca="1">+IF(OFFSET('Water Data'!$D$28,0,10*ROW('Water Data'!D17))="","",OFFSET('Water Data'!$D$28,0,10*ROW('Water Data'!D17)))</f>
        <v/>
      </c>
      <c r="BU23" s="383" t="str">
        <f ca="1">+IF(OFFSET('Water Data'!$D$29,0,10*ROW('Water Data'!D17))="","",OFFSET('Water Data'!$D$29,0,10*ROW('Water Data'!D17)))</f>
        <v/>
      </c>
      <c r="BV23" s="383" t="str">
        <f ca="1">+IF(OFFSET('Water Data'!$E$27,0,10*ROW('Water Data'!E17))="","",OFFSET('Water Data'!$E$27,0,10*ROW('Water Data'!E17)))</f>
        <v/>
      </c>
      <c r="BW23" s="383" t="str">
        <f ca="1">+IF(OFFSET('Water Data'!$E$28,0,10*ROW('Water Data'!E17))="","",OFFSET('Water Data'!$E$28,0,10*ROW('Water Data'!E17)))</f>
        <v/>
      </c>
      <c r="BX23" s="383" t="str">
        <f ca="1">+IF(OFFSET('Water Data'!$E$29,0,10*ROW('Water Data'!E17))="","",OFFSET('Water Data'!$E$29,0,10*ROW('Water Data'!E17)))</f>
        <v/>
      </c>
      <c r="BY23" s="383" t="str">
        <f ca="1">+IF(OFFSET('Water Data'!$F$27,0,10*ROW('Water Data'!F17))="","",OFFSET('Water Data'!$F$27,0,10*ROW('Water Data'!F17)))</f>
        <v/>
      </c>
      <c r="BZ23" s="383" t="str">
        <f ca="1">+IF(OFFSET('Water Data'!$F$28,0,10*ROW('Water Data'!F17))="","",OFFSET('Water Data'!$F$28,0,10*ROW('Water Data'!F17)))</f>
        <v/>
      </c>
      <c r="CA23" s="383" t="str">
        <f ca="1">+IF(OFFSET('Water Data'!$F$29,0,10*ROW('Water Data'!F17))="","",OFFSET('Water Data'!$F$29,0,10*ROW('Water Data'!F17)))</f>
        <v/>
      </c>
      <c r="CB23" s="383" t="str">
        <f ca="1">+IF(OFFSET('Water Data'!$G$27,0,10*ROW('Water Data'!G17))="","",OFFSET('Water Data'!$G$27,0,10*ROW('Water Data'!G17)))</f>
        <v/>
      </c>
      <c r="CC23" s="383" t="str">
        <f ca="1">+IF(OFFSET('Water Data'!$G$28,0,10*ROW('Water Data'!G17))="","",OFFSET('Water Data'!$G$28,0,10*ROW('Water Data'!G17)))</f>
        <v/>
      </c>
      <c r="CD23" s="383" t="str">
        <f ca="1">+IF(OFFSET('Water Data'!$G$29,0,10*ROW('Water Data'!G17))="","",OFFSET('Water Data'!$G$29,0,10*ROW('Water Data'!G17)))</f>
        <v/>
      </c>
      <c r="CE23" s="383" t="str">
        <f ca="1">+IF(OFFSET('Water Data'!$H$27,0,10*ROW('Water Data'!H17))="","",OFFSET('Water Data'!$H$27,0,10*ROW('Water Data'!H17)))</f>
        <v/>
      </c>
      <c r="CF23" s="383" t="str">
        <f ca="1">+IF(OFFSET('Water Data'!$H$28,0,10*ROW('Water Data'!H17))="","",OFFSET('Water Data'!$H$28,0,10*ROW('Water Data'!H17)))</f>
        <v/>
      </c>
      <c r="CG23" s="383" t="str">
        <f ca="1">+IF(OFFSET('Water Data'!$H$29,0,10*ROW('Water Data'!H17))="","",OFFSET('Water Data'!$H$29,0,10*ROW('Water Data'!H17)))</f>
        <v/>
      </c>
      <c r="CH23" s="383" t="str">
        <f ca="1">+IF(OFFSET('Water Data'!$I$27,0,10*ROW('Water Data'!I17))="","",OFFSET('Water Data'!$I$27,0,10*ROW('Water Data'!I17)))</f>
        <v/>
      </c>
      <c r="CI23" s="383" t="str">
        <f ca="1">+IF(OFFSET('Water Data'!$I$28,0,10*ROW('Water Data'!I17))="","",OFFSET('Water Data'!$I$28,0,10*ROW('Water Data'!I17)))</f>
        <v/>
      </c>
      <c r="CJ23" s="383" t="str">
        <f ca="1">+IF(OFFSET('Water Data'!$I$29,0,10*ROW('Water Data'!I17))="","",OFFSET('Water Data'!$I$29,0,10*ROW('Water Data'!I17)))</f>
        <v/>
      </c>
      <c r="CK23" s="383" t="str">
        <f ca="1">+IF(OFFSET('Sanitation Data'!$D$28,0,10*ROW('Sanitation Data'!D17))="","",OFFSET('Sanitation Data'!$D$28,0,10*ROW('Sanitation Data'!D17)))</f>
        <v/>
      </c>
      <c r="CL23" s="383" t="str">
        <f ca="1">+IF(OFFSET('Sanitation Data'!$D$29,0,10*ROW('Sanitation Data'!D17))="","",OFFSET('Sanitation Data'!$D$29,0,10*ROW('Sanitation Data'!D17)))</f>
        <v/>
      </c>
      <c r="CM23" s="383" t="str">
        <f ca="1">+IF(OFFSET('Sanitation Data'!$D$30,0,10*ROW('Sanitation Data'!D17))="","",OFFSET('Sanitation Data'!$D$30,0,10*ROW('Sanitation Data'!D17)))</f>
        <v/>
      </c>
      <c r="CN23" s="383" t="str">
        <f ca="1">+IF(OFFSET('Sanitation Data'!$D$31,0,10*ROW('Sanitation Data'!D17))="","",OFFSET('Sanitation Data'!$D$31,0,10*ROW('Sanitation Data'!D17)))</f>
        <v/>
      </c>
      <c r="CO23" s="383" t="str">
        <f ca="1">+IF(OFFSET('Sanitation Data'!$D$32,0,10*ROW('Sanitation Data'!D17))="","",OFFSET('Sanitation Data'!$D$32,0,10*ROW('Sanitation Data'!D17)))</f>
        <v/>
      </c>
      <c r="CP23" s="383" t="str">
        <f ca="1">+IF(OFFSET('Sanitation Data'!$E$28,0,10*ROW('Sanitation Data'!E17))="","",OFFSET('Sanitation Data'!$E$28,0,10*ROW('Sanitation Data'!E17)))</f>
        <v/>
      </c>
      <c r="CQ23" s="383" t="str">
        <f ca="1">+IF(OFFSET('Sanitation Data'!$E$29,0,10*ROW('Sanitation Data'!E17))="","",OFFSET('Sanitation Data'!$E$29,0,10*ROW('Sanitation Data'!E17)))</f>
        <v/>
      </c>
      <c r="CR23" s="383" t="str">
        <f ca="1">+IF(OFFSET('Sanitation Data'!$E$30,0,10*ROW('Sanitation Data'!E17))="","",OFFSET('Sanitation Data'!$E$30,0,10*ROW('Sanitation Data'!E17)))</f>
        <v/>
      </c>
      <c r="CS23" s="383" t="str">
        <f ca="1">+IF(OFFSET('Sanitation Data'!$E$31,0,10*ROW('Sanitation Data'!E17))="","",OFFSET('Sanitation Data'!$E$31,0,10*ROW('Sanitation Data'!E17)))</f>
        <v/>
      </c>
      <c r="CT23" s="383" t="str">
        <f ca="1">+IF(OFFSET('Sanitation Data'!$E$32,0,10*ROW('Sanitation Data'!E17))="","",OFFSET('Sanitation Data'!$E$32,0,10*ROW('Sanitation Data'!E17)))</f>
        <v/>
      </c>
      <c r="CU23" s="383" t="str">
        <f ca="1">+IF(OFFSET('Sanitation Data'!$F$28,0,10*ROW('Sanitation Data'!F17))="","",OFFSET('Sanitation Data'!$F$28,0,10*ROW('Sanitation Data'!F17)))</f>
        <v/>
      </c>
      <c r="CV23" s="383" t="str">
        <f ca="1">+IF(OFFSET('Sanitation Data'!$F$29,0,10*ROW('Sanitation Data'!F17))="","",OFFSET('Sanitation Data'!$F$29,0,10*ROW('Sanitation Data'!F17)))</f>
        <v/>
      </c>
      <c r="CW23" s="383" t="str">
        <f ca="1">+IF(OFFSET('Sanitation Data'!$F$30,0,10*ROW('Sanitation Data'!F17))="","",OFFSET('Sanitation Data'!$F$30,0,10*ROW('Sanitation Data'!F17)))</f>
        <v/>
      </c>
      <c r="CX23" s="383" t="str">
        <f ca="1">+IF(OFFSET('Sanitation Data'!$F$31,0,10*ROW('Sanitation Data'!F17))="","",OFFSET('Sanitation Data'!$F$31,0,10*ROW('Sanitation Data'!F17)))</f>
        <v/>
      </c>
      <c r="CY23" s="383" t="str">
        <f ca="1">+IF(OFFSET('Sanitation Data'!$F$32,0,10*ROW('Sanitation Data'!F17))="","",OFFSET('Sanitation Data'!$F$32,0,10*ROW('Sanitation Data'!F17)))</f>
        <v/>
      </c>
      <c r="CZ23" s="383" t="str">
        <f ca="1">+IF(OFFSET('Sanitation Data'!$G$28,0,10*ROW('Sanitation Data'!G17))="","",OFFSET('Sanitation Data'!$G$28,0,10*ROW('Sanitation Data'!G17)))</f>
        <v/>
      </c>
      <c r="DA23" s="383" t="str">
        <f ca="1">+IF(OFFSET('Sanitation Data'!$G$29,0,10*ROW('Sanitation Data'!G17))="","",OFFSET('Sanitation Data'!$G$29,0,10*ROW('Sanitation Data'!G17)))</f>
        <v/>
      </c>
      <c r="DB23" s="383" t="str">
        <f ca="1">+IF(OFFSET('Sanitation Data'!$G$30,0,10*ROW('Sanitation Data'!G17))="","",OFFSET('Sanitation Data'!$G$30,0,10*ROW('Sanitation Data'!G17)))</f>
        <v/>
      </c>
      <c r="DC23" s="383" t="str">
        <f ca="1">+IF(OFFSET('Sanitation Data'!$G$31,0,10*ROW('Sanitation Data'!G17))="","",OFFSET('Sanitation Data'!$G$31,0,10*ROW('Sanitation Data'!G17)))</f>
        <v/>
      </c>
      <c r="DD23" s="383" t="str">
        <f ca="1">+IF(OFFSET('Sanitation Data'!$G$32,0,10*ROW('Sanitation Data'!G17))="","",OFFSET('Sanitation Data'!$G$32,0,10*ROW('Sanitation Data'!G17)))</f>
        <v/>
      </c>
      <c r="DE23" s="383" t="str">
        <f ca="1">+IF(OFFSET('Sanitation Data'!$H$28,0,10*ROW('Sanitation Data'!H17))="","",OFFSET('Sanitation Data'!$H$28,0,10*ROW('Sanitation Data'!H17)))</f>
        <v/>
      </c>
      <c r="DF23" s="383" t="str">
        <f ca="1">+IF(OFFSET('Sanitation Data'!$H$29,0,10*ROW('Sanitation Data'!H17))="","",OFFSET('Sanitation Data'!$H$29,0,10*ROW('Sanitation Data'!H17)))</f>
        <v/>
      </c>
      <c r="DG23" s="383" t="str">
        <f ca="1">+IF(OFFSET('Sanitation Data'!$H$30,0,10*ROW('Sanitation Data'!H17))="","",OFFSET('Sanitation Data'!$H$30,0,10*ROW('Sanitation Data'!H17)))</f>
        <v/>
      </c>
      <c r="DH23" s="383" t="str">
        <f ca="1">+IF(OFFSET('Sanitation Data'!$H$31,0,10*ROW('Sanitation Data'!H17))="","",OFFSET('Sanitation Data'!$H$31,0,10*ROW('Sanitation Data'!H17)))</f>
        <v/>
      </c>
      <c r="DI23" s="383" t="str">
        <f ca="1">+IF(OFFSET('Sanitation Data'!$H$32,0,10*ROW('Sanitation Data'!H17))="","",OFFSET('Sanitation Data'!$H$32,0,10*ROW('Sanitation Data'!H17)))</f>
        <v/>
      </c>
      <c r="DJ23" s="383" t="str">
        <f ca="1">+IF(OFFSET('Sanitation Data'!$I$28,0,10*ROW('Sanitation Data'!I17))="","",OFFSET('Sanitation Data'!$I$28,0,10*ROW('Sanitation Data'!I17)))</f>
        <v/>
      </c>
      <c r="DK23" s="383" t="str">
        <f ca="1">+IF(OFFSET('Sanitation Data'!$I$29,0,10*ROW('Sanitation Data'!I17))="","",OFFSET('Sanitation Data'!$I$29,0,10*ROW('Sanitation Data'!I17)))</f>
        <v/>
      </c>
      <c r="DL23" s="383" t="str">
        <f ca="1">+IF(OFFSET('Sanitation Data'!$I$30,0,10*ROW('Sanitation Data'!I17))="","",OFFSET('Sanitation Data'!$I$30,0,10*ROW('Sanitation Data'!I17)))</f>
        <v/>
      </c>
      <c r="DM23" s="383" t="str">
        <f ca="1">+IF(OFFSET('Sanitation Data'!$I$31,0,10*ROW('Sanitation Data'!I17))="","",OFFSET('Sanitation Data'!$I$31,0,10*ROW('Sanitation Data'!I17)))</f>
        <v/>
      </c>
      <c r="DN23" s="383" t="str">
        <f ca="1">+IF(OFFSET('Sanitation Data'!$I$32,0,10*ROW('Sanitation Data'!I17))="","",OFFSET('Sanitation Data'!$I$32,0,10*ROW('Sanitation Data'!I17)))</f>
        <v/>
      </c>
      <c r="DO23" s="383" t="str">
        <f ca="1">+IF(OFFSET('Hygiene Data'!$D$11,0,10*ROW('Hygiene Data'!D17))="","",OFFSET('Hygiene Data'!$D$11,0,10*ROW('Hygiene Data'!D17)))</f>
        <v/>
      </c>
      <c r="DP23" s="383" t="str">
        <f ca="1">+IF(OFFSET('Hygiene Data'!$D$12,0,10*ROW('Hygiene Data'!D17))="","",OFFSET('Hygiene Data'!$D$12,0,10*ROW('Hygiene Data'!D17)))</f>
        <v/>
      </c>
      <c r="DQ23" s="383" t="str">
        <f ca="1">+IF(OFFSET('Hygiene Data'!$D$13,0,10*ROW('Hygiene Data'!D17))="","",OFFSET('Hygiene Data'!$D$13,0,10*ROW('Hygiene Data'!D17)))</f>
        <v/>
      </c>
      <c r="DR23" s="383" t="str">
        <f ca="1">+IF(OFFSET('Hygiene Data'!$E$11,0,10*ROW('Hygiene Data'!E17))="","",OFFSET('Hygiene Data'!$E$11,0,10*ROW('Hygiene Data'!E17)))</f>
        <v/>
      </c>
      <c r="DS23" s="383" t="str">
        <f ca="1">+IF(OFFSET('Hygiene Data'!$E$12,0,10*ROW('Hygiene Data'!E17))="","",OFFSET('Hygiene Data'!$E$12,0,10*ROW('Hygiene Data'!E17)))</f>
        <v/>
      </c>
      <c r="DT23" s="383" t="str">
        <f ca="1">+IF(OFFSET('Hygiene Data'!$E$13,0,10*ROW('Hygiene Data'!E17))="","",OFFSET('Hygiene Data'!$E$13,0,10*ROW('Hygiene Data'!E17)))</f>
        <v/>
      </c>
      <c r="DU23" s="383" t="str">
        <f ca="1">+IF(OFFSET('Hygiene Data'!$F$11,0,10*ROW('Hygiene Data'!F17))="","",OFFSET('Hygiene Data'!$F$11,0,10*ROW('Hygiene Data'!F17)))</f>
        <v/>
      </c>
      <c r="DV23" s="383" t="str">
        <f ca="1">+IF(OFFSET('Hygiene Data'!$F$12,0,10*ROW('Hygiene Data'!F17))="","",OFFSET('Hygiene Data'!$F$12,0,10*ROW('Hygiene Data'!F17)))</f>
        <v/>
      </c>
      <c r="DW23" s="383" t="str">
        <f ca="1">+IF(OFFSET('Hygiene Data'!$F$13,0,10*ROW('Hygiene Data'!F17))="","",OFFSET('Hygiene Data'!$F$13,0,10*ROW('Hygiene Data'!F17)))</f>
        <v/>
      </c>
      <c r="DX23" s="383" t="str">
        <f ca="1">+IF(OFFSET('Hygiene Data'!$G$11,0,10*ROW('Hygiene Data'!G17))="","",OFFSET('Hygiene Data'!$G$11,0,10*ROW('Hygiene Data'!G17)))</f>
        <v/>
      </c>
      <c r="DY23" s="383" t="str">
        <f ca="1">+IF(OFFSET('Hygiene Data'!$G$12,0,10*ROW('Hygiene Data'!G17))="","",OFFSET('Hygiene Data'!$G$12,0,10*ROW('Hygiene Data'!G17)))</f>
        <v/>
      </c>
      <c r="DZ23" s="383" t="str">
        <f ca="1">+IF(OFFSET('Hygiene Data'!$G$13,0,10*ROW('Hygiene Data'!G17))="","",OFFSET('Hygiene Data'!$G$13,0,10*ROW('Hygiene Data'!G17)))</f>
        <v/>
      </c>
      <c r="EA23" s="383" t="str">
        <f ca="1">+IF(OFFSET('Hygiene Data'!$H$11,0,10*ROW('Hygiene Data'!H17))="","",OFFSET('Hygiene Data'!$H$11,0,10*ROW('Hygiene Data'!H17)))</f>
        <v/>
      </c>
      <c r="EB23" s="383" t="str">
        <f ca="1">+IF(OFFSET('Hygiene Data'!$H$12,0,10*ROW('Hygiene Data'!H17))="","",OFFSET('Hygiene Data'!$H$12,0,10*ROW('Hygiene Data'!H17)))</f>
        <v/>
      </c>
      <c r="EC23" s="383" t="str">
        <f ca="1">+IF(OFFSET('Hygiene Data'!$H$13,0,10*ROW('Hygiene Data'!H17))="","",OFFSET('Hygiene Data'!$H$13,0,10*ROW('Hygiene Data'!H17)))</f>
        <v/>
      </c>
      <c r="ED23" s="383" t="str">
        <f ca="1">+IF(OFFSET('Hygiene Data'!$I$11,0,10*ROW('Hygiene Data'!I17))="","",OFFSET('Hygiene Data'!$I$11,0,10*ROW('Hygiene Data'!I17)))</f>
        <v/>
      </c>
      <c r="EE23" s="383" t="str">
        <f ca="1">+IF(OFFSET('Hygiene Data'!$I$12,0,10*ROW('Hygiene Data'!I17))="","",OFFSET('Hygiene Data'!$I$12,0,10*ROW('Hygiene Data'!I17)))</f>
        <v/>
      </c>
      <c r="EF23" s="383" t="str">
        <f ca="1">+IF(OFFSET('Hygiene Data'!$I$13,0,10*ROW('Hygiene Data'!I17))="","",OFFSET('Hygiene Data'!$I$13,0,10*ROW('Hygiene Data'!I17)))</f>
        <v/>
      </c>
    </row>
    <row r="24" spans="1:136" x14ac:dyDescent="0.25">
      <c r="A24" s="492" t="str">
        <f ca="1">+IF(OFFSET('Water Data'!$B$2,0,10*ROW('Water Data'!E18))="","",OFFSET('Water Data'!$B$2,0,10*ROW('Water Data'!E18)))</f>
        <v/>
      </c>
      <c r="B24" s="49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9" t="str">
        <f t="shared" ca="1" si="0"/>
        <v/>
      </c>
      <c r="D24" s="52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3" t="str">
        <f ca="1">+IF(OFFSET('Water Data'!$D$27,0,10*ROW('Water Data'!D18))="","",OFFSET('Water Data'!$D$27,0,10*ROW('Water Data'!D18)))</f>
        <v/>
      </c>
      <c r="BT24" s="383" t="str">
        <f ca="1">+IF(OFFSET('Water Data'!$D$28,0,10*ROW('Water Data'!D18))="","",OFFSET('Water Data'!$D$28,0,10*ROW('Water Data'!D18)))</f>
        <v/>
      </c>
      <c r="BU24" s="383" t="str">
        <f ca="1">+IF(OFFSET('Water Data'!$D$29,0,10*ROW('Water Data'!D18))="","",OFFSET('Water Data'!$D$29,0,10*ROW('Water Data'!D18)))</f>
        <v/>
      </c>
      <c r="BV24" s="383" t="str">
        <f ca="1">+IF(OFFSET('Water Data'!$E$27,0,10*ROW('Water Data'!E18))="","",OFFSET('Water Data'!$E$27,0,10*ROW('Water Data'!E18)))</f>
        <v/>
      </c>
      <c r="BW24" s="383" t="str">
        <f ca="1">+IF(OFFSET('Water Data'!$E$28,0,10*ROW('Water Data'!E18))="","",OFFSET('Water Data'!$E$28,0,10*ROW('Water Data'!E18)))</f>
        <v/>
      </c>
      <c r="BX24" s="383" t="str">
        <f ca="1">+IF(OFFSET('Water Data'!$E$29,0,10*ROW('Water Data'!E18))="","",OFFSET('Water Data'!$E$29,0,10*ROW('Water Data'!E18)))</f>
        <v/>
      </c>
      <c r="BY24" s="383" t="str">
        <f ca="1">+IF(OFFSET('Water Data'!$F$27,0,10*ROW('Water Data'!F18))="","",OFFSET('Water Data'!$F$27,0,10*ROW('Water Data'!F18)))</f>
        <v/>
      </c>
      <c r="BZ24" s="383" t="str">
        <f ca="1">+IF(OFFSET('Water Data'!$F$28,0,10*ROW('Water Data'!F18))="","",OFFSET('Water Data'!$F$28,0,10*ROW('Water Data'!F18)))</f>
        <v/>
      </c>
      <c r="CA24" s="383" t="str">
        <f ca="1">+IF(OFFSET('Water Data'!$F$29,0,10*ROW('Water Data'!F18))="","",OFFSET('Water Data'!$F$29,0,10*ROW('Water Data'!F18)))</f>
        <v/>
      </c>
      <c r="CB24" s="383" t="str">
        <f ca="1">+IF(OFFSET('Water Data'!$G$27,0,10*ROW('Water Data'!G18))="","",OFFSET('Water Data'!$G$27,0,10*ROW('Water Data'!G18)))</f>
        <v/>
      </c>
      <c r="CC24" s="383" t="str">
        <f ca="1">+IF(OFFSET('Water Data'!$G$28,0,10*ROW('Water Data'!G18))="","",OFFSET('Water Data'!$G$28,0,10*ROW('Water Data'!G18)))</f>
        <v/>
      </c>
      <c r="CD24" s="383" t="str">
        <f ca="1">+IF(OFFSET('Water Data'!$G$29,0,10*ROW('Water Data'!G18))="","",OFFSET('Water Data'!$G$29,0,10*ROW('Water Data'!G18)))</f>
        <v/>
      </c>
      <c r="CE24" s="383" t="str">
        <f ca="1">+IF(OFFSET('Water Data'!$H$27,0,10*ROW('Water Data'!H18))="","",OFFSET('Water Data'!$H$27,0,10*ROW('Water Data'!H18)))</f>
        <v/>
      </c>
      <c r="CF24" s="383" t="str">
        <f ca="1">+IF(OFFSET('Water Data'!$H$28,0,10*ROW('Water Data'!H18))="","",OFFSET('Water Data'!$H$28,0,10*ROW('Water Data'!H18)))</f>
        <v/>
      </c>
      <c r="CG24" s="383" t="str">
        <f ca="1">+IF(OFFSET('Water Data'!$H$29,0,10*ROW('Water Data'!H18))="","",OFFSET('Water Data'!$H$29,0,10*ROW('Water Data'!H18)))</f>
        <v/>
      </c>
      <c r="CH24" s="383" t="str">
        <f ca="1">+IF(OFFSET('Water Data'!$I$27,0,10*ROW('Water Data'!I18))="","",OFFSET('Water Data'!$I$27,0,10*ROW('Water Data'!I18)))</f>
        <v/>
      </c>
      <c r="CI24" s="383" t="str">
        <f ca="1">+IF(OFFSET('Water Data'!$I$28,0,10*ROW('Water Data'!I18))="","",OFFSET('Water Data'!$I$28,0,10*ROW('Water Data'!I18)))</f>
        <v/>
      </c>
      <c r="CJ24" s="383" t="str">
        <f ca="1">+IF(OFFSET('Water Data'!$I$29,0,10*ROW('Water Data'!I18))="","",OFFSET('Water Data'!$I$29,0,10*ROW('Water Data'!I18)))</f>
        <v/>
      </c>
      <c r="CK24" s="383" t="str">
        <f ca="1">+IF(OFFSET('Sanitation Data'!$D$28,0,10*ROW('Sanitation Data'!D18))="","",OFFSET('Sanitation Data'!$D$28,0,10*ROW('Sanitation Data'!D18)))</f>
        <v/>
      </c>
      <c r="CL24" s="383" t="str">
        <f ca="1">+IF(OFFSET('Sanitation Data'!$D$29,0,10*ROW('Sanitation Data'!D18))="","",OFFSET('Sanitation Data'!$D$29,0,10*ROW('Sanitation Data'!D18)))</f>
        <v/>
      </c>
      <c r="CM24" s="383" t="str">
        <f ca="1">+IF(OFFSET('Sanitation Data'!$D$30,0,10*ROW('Sanitation Data'!D18))="","",OFFSET('Sanitation Data'!$D$30,0,10*ROW('Sanitation Data'!D18)))</f>
        <v/>
      </c>
      <c r="CN24" s="383" t="str">
        <f ca="1">+IF(OFFSET('Sanitation Data'!$D$31,0,10*ROW('Sanitation Data'!D18))="","",OFFSET('Sanitation Data'!$D$31,0,10*ROW('Sanitation Data'!D18)))</f>
        <v/>
      </c>
      <c r="CO24" s="383" t="str">
        <f ca="1">+IF(OFFSET('Sanitation Data'!$D$32,0,10*ROW('Sanitation Data'!D18))="","",OFFSET('Sanitation Data'!$D$32,0,10*ROW('Sanitation Data'!D18)))</f>
        <v/>
      </c>
      <c r="CP24" s="383" t="str">
        <f ca="1">+IF(OFFSET('Sanitation Data'!$E$28,0,10*ROW('Sanitation Data'!E18))="","",OFFSET('Sanitation Data'!$E$28,0,10*ROW('Sanitation Data'!E18)))</f>
        <v/>
      </c>
      <c r="CQ24" s="383" t="str">
        <f ca="1">+IF(OFFSET('Sanitation Data'!$E$29,0,10*ROW('Sanitation Data'!E18))="","",OFFSET('Sanitation Data'!$E$29,0,10*ROW('Sanitation Data'!E18)))</f>
        <v/>
      </c>
      <c r="CR24" s="383" t="str">
        <f ca="1">+IF(OFFSET('Sanitation Data'!$E$30,0,10*ROW('Sanitation Data'!E18))="","",OFFSET('Sanitation Data'!$E$30,0,10*ROW('Sanitation Data'!E18)))</f>
        <v/>
      </c>
      <c r="CS24" s="383" t="str">
        <f ca="1">+IF(OFFSET('Sanitation Data'!$E$31,0,10*ROW('Sanitation Data'!E18))="","",OFFSET('Sanitation Data'!$E$31,0,10*ROW('Sanitation Data'!E18)))</f>
        <v/>
      </c>
      <c r="CT24" s="383" t="str">
        <f ca="1">+IF(OFFSET('Sanitation Data'!$E$32,0,10*ROW('Sanitation Data'!E18))="","",OFFSET('Sanitation Data'!$E$32,0,10*ROW('Sanitation Data'!E18)))</f>
        <v/>
      </c>
      <c r="CU24" s="383" t="str">
        <f ca="1">+IF(OFFSET('Sanitation Data'!$F$28,0,10*ROW('Sanitation Data'!F18))="","",OFFSET('Sanitation Data'!$F$28,0,10*ROW('Sanitation Data'!F18)))</f>
        <v/>
      </c>
      <c r="CV24" s="383" t="str">
        <f ca="1">+IF(OFFSET('Sanitation Data'!$F$29,0,10*ROW('Sanitation Data'!F18))="","",OFFSET('Sanitation Data'!$F$29,0,10*ROW('Sanitation Data'!F18)))</f>
        <v/>
      </c>
      <c r="CW24" s="383" t="str">
        <f ca="1">+IF(OFFSET('Sanitation Data'!$F$30,0,10*ROW('Sanitation Data'!F18))="","",OFFSET('Sanitation Data'!$F$30,0,10*ROW('Sanitation Data'!F18)))</f>
        <v/>
      </c>
      <c r="CX24" s="383" t="str">
        <f ca="1">+IF(OFFSET('Sanitation Data'!$F$31,0,10*ROW('Sanitation Data'!F18))="","",OFFSET('Sanitation Data'!$F$31,0,10*ROW('Sanitation Data'!F18)))</f>
        <v/>
      </c>
      <c r="CY24" s="383" t="str">
        <f ca="1">+IF(OFFSET('Sanitation Data'!$F$32,0,10*ROW('Sanitation Data'!F18))="","",OFFSET('Sanitation Data'!$F$32,0,10*ROW('Sanitation Data'!F18)))</f>
        <v/>
      </c>
      <c r="CZ24" s="383" t="str">
        <f ca="1">+IF(OFFSET('Sanitation Data'!$G$28,0,10*ROW('Sanitation Data'!G18))="","",OFFSET('Sanitation Data'!$G$28,0,10*ROW('Sanitation Data'!G18)))</f>
        <v/>
      </c>
      <c r="DA24" s="383" t="str">
        <f ca="1">+IF(OFFSET('Sanitation Data'!$G$29,0,10*ROW('Sanitation Data'!G18))="","",OFFSET('Sanitation Data'!$G$29,0,10*ROW('Sanitation Data'!G18)))</f>
        <v/>
      </c>
      <c r="DB24" s="383" t="str">
        <f ca="1">+IF(OFFSET('Sanitation Data'!$G$30,0,10*ROW('Sanitation Data'!G18))="","",OFFSET('Sanitation Data'!$G$30,0,10*ROW('Sanitation Data'!G18)))</f>
        <v/>
      </c>
      <c r="DC24" s="383" t="str">
        <f ca="1">+IF(OFFSET('Sanitation Data'!$G$31,0,10*ROW('Sanitation Data'!G18))="","",OFFSET('Sanitation Data'!$G$31,0,10*ROW('Sanitation Data'!G18)))</f>
        <v/>
      </c>
      <c r="DD24" s="383" t="str">
        <f ca="1">+IF(OFFSET('Sanitation Data'!$G$32,0,10*ROW('Sanitation Data'!G18))="","",OFFSET('Sanitation Data'!$G$32,0,10*ROW('Sanitation Data'!G18)))</f>
        <v/>
      </c>
      <c r="DE24" s="383" t="str">
        <f ca="1">+IF(OFFSET('Sanitation Data'!$H$28,0,10*ROW('Sanitation Data'!H18))="","",OFFSET('Sanitation Data'!$H$28,0,10*ROW('Sanitation Data'!H18)))</f>
        <v/>
      </c>
      <c r="DF24" s="383" t="str">
        <f ca="1">+IF(OFFSET('Sanitation Data'!$H$29,0,10*ROW('Sanitation Data'!H18))="","",OFFSET('Sanitation Data'!$H$29,0,10*ROW('Sanitation Data'!H18)))</f>
        <v/>
      </c>
      <c r="DG24" s="383" t="str">
        <f ca="1">+IF(OFFSET('Sanitation Data'!$H$30,0,10*ROW('Sanitation Data'!H18))="","",OFFSET('Sanitation Data'!$H$30,0,10*ROW('Sanitation Data'!H18)))</f>
        <v/>
      </c>
      <c r="DH24" s="383" t="str">
        <f ca="1">+IF(OFFSET('Sanitation Data'!$H$31,0,10*ROW('Sanitation Data'!H18))="","",OFFSET('Sanitation Data'!$H$31,0,10*ROW('Sanitation Data'!H18)))</f>
        <v/>
      </c>
      <c r="DI24" s="383" t="str">
        <f ca="1">+IF(OFFSET('Sanitation Data'!$H$32,0,10*ROW('Sanitation Data'!H18))="","",OFFSET('Sanitation Data'!$H$32,0,10*ROW('Sanitation Data'!H18)))</f>
        <v/>
      </c>
      <c r="DJ24" s="383" t="str">
        <f ca="1">+IF(OFFSET('Sanitation Data'!$I$28,0,10*ROW('Sanitation Data'!I18))="","",OFFSET('Sanitation Data'!$I$28,0,10*ROW('Sanitation Data'!I18)))</f>
        <v/>
      </c>
      <c r="DK24" s="383" t="str">
        <f ca="1">+IF(OFFSET('Sanitation Data'!$I$29,0,10*ROW('Sanitation Data'!I18))="","",OFFSET('Sanitation Data'!$I$29,0,10*ROW('Sanitation Data'!I18)))</f>
        <v/>
      </c>
      <c r="DL24" s="383" t="str">
        <f ca="1">+IF(OFFSET('Sanitation Data'!$I$30,0,10*ROW('Sanitation Data'!I18))="","",OFFSET('Sanitation Data'!$I$30,0,10*ROW('Sanitation Data'!I18)))</f>
        <v/>
      </c>
      <c r="DM24" s="383" t="str">
        <f ca="1">+IF(OFFSET('Sanitation Data'!$I$31,0,10*ROW('Sanitation Data'!I18))="","",OFFSET('Sanitation Data'!$I$31,0,10*ROW('Sanitation Data'!I18)))</f>
        <v/>
      </c>
      <c r="DN24" s="383" t="str">
        <f ca="1">+IF(OFFSET('Sanitation Data'!$I$32,0,10*ROW('Sanitation Data'!I18))="","",OFFSET('Sanitation Data'!$I$32,0,10*ROW('Sanitation Data'!I18)))</f>
        <v/>
      </c>
      <c r="DO24" s="383" t="str">
        <f ca="1">+IF(OFFSET('Hygiene Data'!$D$11,0,10*ROW('Hygiene Data'!D18))="","",OFFSET('Hygiene Data'!$D$11,0,10*ROW('Hygiene Data'!D18)))</f>
        <v/>
      </c>
      <c r="DP24" s="383" t="str">
        <f ca="1">+IF(OFFSET('Hygiene Data'!$D$12,0,10*ROW('Hygiene Data'!D18))="","",OFFSET('Hygiene Data'!$D$12,0,10*ROW('Hygiene Data'!D18)))</f>
        <v/>
      </c>
      <c r="DQ24" s="383" t="str">
        <f ca="1">+IF(OFFSET('Hygiene Data'!$D$13,0,10*ROW('Hygiene Data'!D18))="","",OFFSET('Hygiene Data'!$D$13,0,10*ROW('Hygiene Data'!D18)))</f>
        <v/>
      </c>
      <c r="DR24" s="383" t="str">
        <f ca="1">+IF(OFFSET('Hygiene Data'!$E$11,0,10*ROW('Hygiene Data'!E18))="","",OFFSET('Hygiene Data'!$E$11,0,10*ROW('Hygiene Data'!E18)))</f>
        <v/>
      </c>
      <c r="DS24" s="383" t="str">
        <f ca="1">+IF(OFFSET('Hygiene Data'!$E$12,0,10*ROW('Hygiene Data'!E18))="","",OFFSET('Hygiene Data'!$E$12,0,10*ROW('Hygiene Data'!E18)))</f>
        <v/>
      </c>
      <c r="DT24" s="383" t="str">
        <f ca="1">+IF(OFFSET('Hygiene Data'!$E$13,0,10*ROW('Hygiene Data'!E18))="","",OFFSET('Hygiene Data'!$E$13,0,10*ROW('Hygiene Data'!E18)))</f>
        <v/>
      </c>
      <c r="DU24" s="383" t="str">
        <f ca="1">+IF(OFFSET('Hygiene Data'!$F$11,0,10*ROW('Hygiene Data'!F18))="","",OFFSET('Hygiene Data'!$F$11,0,10*ROW('Hygiene Data'!F18)))</f>
        <v/>
      </c>
      <c r="DV24" s="383" t="str">
        <f ca="1">+IF(OFFSET('Hygiene Data'!$F$12,0,10*ROW('Hygiene Data'!F18))="","",OFFSET('Hygiene Data'!$F$12,0,10*ROW('Hygiene Data'!F18)))</f>
        <v/>
      </c>
      <c r="DW24" s="383" t="str">
        <f ca="1">+IF(OFFSET('Hygiene Data'!$F$13,0,10*ROW('Hygiene Data'!F18))="","",OFFSET('Hygiene Data'!$F$13,0,10*ROW('Hygiene Data'!F18)))</f>
        <v/>
      </c>
      <c r="DX24" s="383" t="str">
        <f ca="1">+IF(OFFSET('Hygiene Data'!$G$11,0,10*ROW('Hygiene Data'!G18))="","",OFFSET('Hygiene Data'!$G$11,0,10*ROW('Hygiene Data'!G18)))</f>
        <v/>
      </c>
      <c r="DY24" s="383" t="str">
        <f ca="1">+IF(OFFSET('Hygiene Data'!$G$12,0,10*ROW('Hygiene Data'!G18))="","",OFFSET('Hygiene Data'!$G$12,0,10*ROW('Hygiene Data'!G18)))</f>
        <v/>
      </c>
      <c r="DZ24" s="383" t="str">
        <f ca="1">+IF(OFFSET('Hygiene Data'!$G$13,0,10*ROW('Hygiene Data'!G18))="","",OFFSET('Hygiene Data'!$G$13,0,10*ROW('Hygiene Data'!G18)))</f>
        <v/>
      </c>
      <c r="EA24" s="383" t="str">
        <f ca="1">+IF(OFFSET('Hygiene Data'!$H$11,0,10*ROW('Hygiene Data'!H18))="","",OFFSET('Hygiene Data'!$H$11,0,10*ROW('Hygiene Data'!H18)))</f>
        <v/>
      </c>
      <c r="EB24" s="383" t="str">
        <f ca="1">+IF(OFFSET('Hygiene Data'!$H$12,0,10*ROW('Hygiene Data'!H18))="","",OFFSET('Hygiene Data'!$H$12,0,10*ROW('Hygiene Data'!H18)))</f>
        <v/>
      </c>
      <c r="EC24" s="383" t="str">
        <f ca="1">+IF(OFFSET('Hygiene Data'!$H$13,0,10*ROW('Hygiene Data'!H18))="","",OFFSET('Hygiene Data'!$H$13,0,10*ROW('Hygiene Data'!H18)))</f>
        <v/>
      </c>
      <c r="ED24" s="383" t="str">
        <f ca="1">+IF(OFFSET('Hygiene Data'!$I$11,0,10*ROW('Hygiene Data'!I18))="","",OFFSET('Hygiene Data'!$I$11,0,10*ROW('Hygiene Data'!I18)))</f>
        <v/>
      </c>
      <c r="EE24" s="383" t="str">
        <f ca="1">+IF(OFFSET('Hygiene Data'!$I$12,0,10*ROW('Hygiene Data'!I18))="","",OFFSET('Hygiene Data'!$I$12,0,10*ROW('Hygiene Data'!I18)))</f>
        <v/>
      </c>
      <c r="EF24" s="383" t="str">
        <f ca="1">+IF(OFFSET('Hygiene Data'!$I$13,0,10*ROW('Hygiene Data'!I18))="","",OFFSET('Hygiene Data'!$I$13,0,10*ROW('Hygiene Data'!I18)))</f>
        <v/>
      </c>
    </row>
    <row r="25" spans="1:136" x14ac:dyDescent="0.25">
      <c r="A25" s="492" t="str">
        <f ca="1">+IF(OFFSET('Water Data'!$B$2,0,10*ROW('Water Data'!E19))="","",OFFSET('Water Data'!$B$2,0,10*ROW('Water Data'!E19)))</f>
        <v/>
      </c>
      <c r="B25" s="49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9" t="str">
        <f t="shared" ca="1" si="0"/>
        <v/>
      </c>
      <c r="D25" s="52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3" t="str">
        <f ca="1">+IF(OFFSET('Water Data'!$D$27,0,10*ROW('Water Data'!D19))="","",OFFSET('Water Data'!$D$27,0,10*ROW('Water Data'!D19)))</f>
        <v/>
      </c>
      <c r="BT25" s="383" t="str">
        <f ca="1">+IF(OFFSET('Water Data'!$D$28,0,10*ROW('Water Data'!D19))="","",OFFSET('Water Data'!$D$28,0,10*ROW('Water Data'!D19)))</f>
        <v/>
      </c>
      <c r="BU25" s="383" t="str">
        <f ca="1">+IF(OFFSET('Water Data'!$D$29,0,10*ROW('Water Data'!D19))="","",OFFSET('Water Data'!$D$29,0,10*ROW('Water Data'!D19)))</f>
        <v/>
      </c>
      <c r="BV25" s="383" t="str">
        <f ca="1">+IF(OFFSET('Water Data'!$E$27,0,10*ROW('Water Data'!E19))="","",OFFSET('Water Data'!$E$27,0,10*ROW('Water Data'!E19)))</f>
        <v/>
      </c>
      <c r="BW25" s="383" t="str">
        <f ca="1">+IF(OFFSET('Water Data'!$E$28,0,10*ROW('Water Data'!E19))="","",OFFSET('Water Data'!$E$28,0,10*ROW('Water Data'!E19)))</f>
        <v/>
      </c>
      <c r="BX25" s="383" t="str">
        <f ca="1">+IF(OFFSET('Water Data'!$E$29,0,10*ROW('Water Data'!E19))="","",OFFSET('Water Data'!$E$29,0,10*ROW('Water Data'!E19)))</f>
        <v/>
      </c>
      <c r="BY25" s="383" t="str">
        <f ca="1">+IF(OFFSET('Water Data'!$F$27,0,10*ROW('Water Data'!F19))="","",OFFSET('Water Data'!$F$27,0,10*ROW('Water Data'!F19)))</f>
        <v/>
      </c>
      <c r="BZ25" s="383" t="str">
        <f ca="1">+IF(OFFSET('Water Data'!$F$28,0,10*ROW('Water Data'!F19))="","",OFFSET('Water Data'!$F$28,0,10*ROW('Water Data'!F19)))</f>
        <v/>
      </c>
      <c r="CA25" s="383" t="str">
        <f ca="1">+IF(OFFSET('Water Data'!$F$29,0,10*ROW('Water Data'!F19))="","",OFFSET('Water Data'!$F$29,0,10*ROW('Water Data'!F19)))</f>
        <v/>
      </c>
      <c r="CB25" s="383" t="str">
        <f ca="1">+IF(OFFSET('Water Data'!$G$27,0,10*ROW('Water Data'!G19))="","",OFFSET('Water Data'!$G$27,0,10*ROW('Water Data'!G19)))</f>
        <v/>
      </c>
      <c r="CC25" s="383" t="str">
        <f ca="1">+IF(OFFSET('Water Data'!$G$28,0,10*ROW('Water Data'!G19))="","",OFFSET('Water Data'!$G$28,0,10*ROW('Water Data'!G19)))</f>
        <v/>
      </c>
      <c r="CD25" s="383" t="str">
        <f ca="1">+IF(OFFSET('Water Data'!$G$29,0,10*ROW('Water Data'!G19))="","",OFFSET('Water Data'!$G$29,0,10*ROW('Water Data'!G19)))</f>
        <v/>
      </c>
      <c r="CE25" s="383" t="str">
        <f ca="1">+IF(OFFSET('Water Data'!$H$27,0,10*ROW('Water Data'!H19))="","",OFFSET('Water Data'!$H$27,0,10*ROW('Water Data'!H19)))</f>
        <v/>
      </c>
      <c r="CF25" s="383" t="str">
        <f ca="1">+IF(OFFSET('Water Data'!$H$28,0,10*ROW('Water Data'!H19))="","",OFFSET('Water Data'!$H$28,0,10*ROW('Water Data'!H19)))</f>
        <v/>
      </c>
      <c r="CG25" s="383" t="str">
        <f ca="1">+IF(OFFSET('Water Data'!$H$29,0,10*ROW('Water Data'!H19))="","",OFFSET('Water Data'!$H$29,0,10*ROW('Water Data'!H19)))</f>
        <v/>
      </c>
      <c r="CH25" s="383" t="str">
        <f ca="1">+IF(OFFSET('Water Data'!$I$27,0,10*ROW('Water Data'!I19))="","",OFFSET('Water Data'!$I$27,0,10*ROW('Water Data'!I19)))</f>
        <v/>
      </c>
      <c r="CI25" s="383" t="str">
        <f ca="1">+IF(OFFSET('Water Data'!$I$28,0,10*ROW('Water Data'!I19))="","",OFFSET('Water Data'!$I$28,0,10*ROW('Water Data'!I19)))</f>
        <v/>
      </c>
      <c r="CJ25" s="383" t="str">
        <f ca="1">+IF(OFFSET('Water Data'!$I$29,0,10*ROW('Water Data'!I19))="","",OFFSET('Water Data'!$I$29,0,10*ROW('Water Data'!I19)))</f>
        <v/>
      </c>
      <c r="CK25" s="383" t="str">
        <f ca="1">+IF(OFFSET('Sanitation Data'!$D$28,0,10*ROW('Sanitation Data'!D19))="","",OFFSET('Sanitation Data'!$D$28,0,10*ROW('Sanitation Data'!D19)))</f>
        <v/>
      </c>
      <c r="CL25" s="383" t="str">
        <f ca="1">+IF(OFFSET('Sanitation Data'!$D$29,0,10*ROW('Sanitation Data'!D19))="","",OFFSET('Sanitation Data'!$D$29,0,10*ROW('Sanitation Data'!D19)))</f>
        <v/>
      </c>
      <c r="CM25" s="383" t="str">
        <f ca="1">+IF(OFFSET('Sanitation Data'!$D$30,0,10*ROW('Sanitation Data'!D19))="","",OFFSET('Sanitation Data'!$D$30,0,10*ROW('Sanitation Data'!D19)))</f>
        <v/>
      </c>
      <c r="CN25" s="383" t="str">
        <f ca="1">+IF(OFFSET('Sanitation Data'!$D$31,0,10*ROW('Sanitation Data'!D19))="","",OFFSET('Sanitation Data'!$D$31,0,10*ROW('Sanitation Data'!D19)))</f>
        <v/>
      </c>
      <c r="CO25" s="383" t="str">
        <f ca="1">+IF(OFFSET('Sanitation Data'!$D$32,0,10*ROW('Sanitation Data'!D19))="","",OFFSET('Sanitation Data'!$D$32,0,10*ROW('Sanitation Data'!D19)))</f>
        <v/>
      </c>
      <c r="CP25" s="383" t="str">
        <f ca="1">+IF(OFFSET('Sanitation Data'!$E$28,0,10*ROW('Sanitation Data'!E19))="","",OFFSET('Sanitation Data'!$E$28,0,10*ROW('Sanitation Data'!E19)))</f>
        <v/>
      </c>
      <c r="CQ25" s="383" t="str">
        <f ca="1">+IF(OFFSET('Sanitation Data'!$E$29,0,10*ROW('Sanitation Data'!E19))="","",OFFSET('Sanitation Data'!$E$29,0,10*ROW('Sanitation Data'!E19)))</f>
        <v/>
      </c>
      <c r="CR25" s="383" t="str">
        <f ca="1">+IF(OFFSET('Sanitation Data'!$E$30,0,10*ROW('Sanitation Data'!E19))="","",OFFSET('Sanitation Data'!$E$30,0,10*ROW('Sanitation Data'!E19)))</f>
        <v/>
      </c>
      <c r="CS25" s="383" t="str">
        <f ca="1">+IF(OFFSET('Sanitation Data'!$E$31,0,10*ROW('Sanitation Data'!E19))="","",OFFSET('Sanitation Data'!$E$31,0,10*ROW('Sanitation Data'!E19)))</f>
        <v/>
      </c>
      <c r="CT25" s="383" t="str">
        <f ca="1">+IF(OFFSET('Sanitation Data'!$E$32,0,10*ROW('Sanitation Data'!E19))="","",OFFSET('Sanitation Data'!$E$32,0,10*ROW('Sanitation Data'!E19)))</f>
        <v/>
      </c>
      <c r="CU25" s="383" t="str">
        <f ca="1">+IF(OFFSET('Sanitation Data'!$F$28,0,10*ROW('Sanitation Data'!F19))="","",OFFSET('Sanitation Data'!$F$28,0,10*ROW('Sanitation Data'!F19)))</f>
        <v/>
      </c>
      <c r="CV25" s="383" t="str">
        <f ca="1">+IF(OFFSET('Sanitation Data'!$F$29,0,10*ROW('Sanitation Data'!F19))="","",OFFSET('Sanitation Data'!$F$29,0,10*ROW('Sanitation Data'!F19)))</f>
        <v/>
      </c>
      <c r="CW25" s="383" t="str">
        <f ca="1">+IF(OFFSET('Sanitation Data'!$F$30,0,10*ROW('Sanitation Data'!F19))="","",OFFSET('Sanitation Data'!$F$30,0,10*ROW('Sanitation Data'!F19)))</f>
        <v/>
      </c>
      <c r="CX25" s="383" t="str">
        <f ca="1">+IF(OFFSET('Sanitation Data'!$F$31,0,10*ROW('Sanitation Data'!F19))="","",OFFSET('Sanitation Data'!$F$31,0,10*ROW('Sanitation Data'!F19)))</f>
        <v/>
      </c>
      <c r="CY25" s="383" t="str">
        <f ca="1">+IF(OFFSET('Sanitation Data'!$F$32,0,10*ROW('Sanitation Data'!F19))="","",OFFSET('Sanitation Data'!$F$32,0,10*ROW('Sanitation Data'!F19)))</f>
        <v/>
      </c>
      <c r="CZ25" s="383" t="str">
        <f ca="1">+IF(OFFSET('Sanitation Data'!$G$28,0,10*ROW('Sanitation Data'!G19))="","",OFFSET('Sanitation Data'!$G$28,0,10*ROW('Sanitation Data'!G19)))</f>
        <v/>
      </c>
      <c r="DA25" s="383" t="str">
        <f ca="1">+IF(OFFSET('Sanitation Data'!$G$29,0,10*ROW('Sanitation Data'!G19))="","",OFFSET('Sanitation Data'!$G$29,0,10*ROW('Sanitation Data'!G19)))</f>
        <v/>
      </c>
      <c r="DB25" s="383" t="str">
        <f ca="1">+IF(OFFSET('Sanitation Data'!$G$30,0,10*ROW('Sanitation Data'!G19))="","",OFFSET('Sanitation Data'!$G$30,0,10*ROW('Sanitation Data'!G19)))</f>
        <v/>
      </c>
      <c r="DC25" s="383" t="str">
        <f ca="1">+IF(OFFSET('Sanitation Data'!$G$31,0,10*ROW('Sanitation Data'!G19))="","",OFFSET('Sanitation Data'!$G$31,0,10*ROW('Sanitation Data'!G19)))</f>
        <v/>
      </c>
      <c r="DD25" s="383" t="str">
        <f ca="1">+IF(OFFSET('Sanitation Data'!$G$32,0,10*ROW('Sanitation Data'!G19))="","",OFFSET('Sanitation Data'!$G$32,0,10*ROW('Sanitation Data'!G19)))</f>
        <v/>
      </c>
      <c r="DE25" s="383" t="str">
        <f ca="1">+IF(OFFSET('Sanitation Data'!$H$28,0,10*ROW('Sanitation Data'!H19))="","",OFFSET('Sanitation Data'!$H$28,0,10*ROW('Sanitation Data'!H19)))</f>
        <v/>
      </c>
      <c r="DF25" s="383" t="str">
        <f ca="1">+IF(OFFSET('Sanitation Data'!$H$29,0,10*ROW('Sanitation Data'!H19))="","",OFFSET('Sanitation Data'!$H$29,0,10*ROW('Sanitation Data'!H19)))</f>
        <v/>
      </c>
      <c r="DG25" s="383" t="str">
        <f ca="1">+IF(OFFSET('Sanitation Data'!$H$30,0,10*ROW('Sanitation Data'!H19))="","",OFFSET('Sanitation Data'!$H$30,0,10*ROW('Sanitation Data'!H19)))</f>
        <v/>
      </c>
      <c r="DH25" s="383" t="str">
        <f ca="1">+IF(OFFSET('Sanitation Data'!$H$31,0,10*ROW('Sanitation Data'!H19))="","",OFFSET('Sanitation Data'!$H$31,0,10*ROW('Sanitation Data'!H19)))</f>
        <v/>
      </c>
      <c r="DI25" s="383" t="str">
        <f ca="1">+IF(OFFSET('Sanitation Data'!$H$32,0,10*ROW('Sanitation Data'!H19))="","",OFFSET('Sanitation Data'!$H$32,0,10*ROW('Sanitation Data'!H19)))</f>
        <v/>
      </c>
      <c r="DJ25" s="383" t="str">
        <f ca="1">+IF(OFFSET('Sanitation Data'!$I$28,0,10*ROW('Sanitation Data'!I19))="","",OFFSET('Sanitation Data'!$I$28,0,10*ROW('Sanitation Data'!I19)))</f>
        <v/>
      </c>
      <c r="DK25" s="383" t="str">
        <f ca="1">+IF(OFFSET('Sanitation Data'!$I$29,0,10*ROW('Sanitation Data'!I19))="","",OFFSET('Sanitation Data'!$I$29,0,10*ROW('Sanitation Data'!I19)))</f>
        <v/>
      </c>
      <c r="DL25" s="383" t="str">
        <f ca="1">+IF(OFFSET('Sanitation Data'!$I$30,0,10*ROW('Sanitation Data'!I19))="","",OFFSET('Sanitation Data'!$I$30,0,10*ROW('Sanitation Data'!I19)))</f>
        <v/>
      </c>
      <c r="DM25" s="383" t="str">
        <f ca="1">+IF(OFFSET('Sanitation Data'!$I$31,0,10*ROW('Sanitation Data'!I19))="","",OFFSET('Sanitation Data'!$I$31,0,10*ROW('Sanitation Data'!I19)))</f>
        <v/>
      </c>
      <c r="DN25" s="383" t="str">
        <f ca="1">+IF(OFFSET('Sanitation Data'!$I$32,0,10*ROW('Sanitation Data'!I19))="","",OFFSET('Sanitation Data'!$I$32,0,10*ROW('Sanitation Data'!I19)))</f>
        <v/>
      </c>
      <c r="DO25" s="383" t="str">
        <f ca="1">+IF(OFFSET('Hygiene Data'!$D$11,0,10*ROW('Hygiene Data'!D19))="","",OFFSET('Hygiene Data'!$D$11,0,10*ROW('Hygiene Data'!D19)))</f>
        <v/>
      </c>
      <c r="DP25" s="383" t="str">
        <f ca="1">+IF(OFFSET('Hygiene Data'!$D$12,0,10*ROW('Hygiene Data'!D19))="","",OFFSET('Hygiene Data'!$D$12,0,10*ROW('Hygiene Data'!D19)))</f>
        <v/>
      </c>
      <c r="DQ25" s="383" t="str">
        <f ca="1">+IF(OFFSET('Hygiene Data'!$D$13,0,10*ROW('Hygiene Data'!D19))="","",OFFSET('Hygiene Data'!$D$13,0,10*ROW('Hygiene Data'!D19)))</f>
        <v/>
      </c>
      <c r="DR25" s="383" t="str">
        <f ca="1">+IF(OFFSET('Hygiene Data'!$E$11,0,10*ROW('Hygiene Data'!E19))="","",OFFSET('Hygiene Data'!$E$11,0,10*ROW('Hygiene Data'!E19)))</f>
        <v/>
      </c>
      <c r="DS25" s="383" t="str">
        <f ca="1">+IF(OFFSET('Hygiene Data'!$E$12,0,10*ROW('Hygiene Data'!E19))="","",OFFSET('Hygiene Data'!$E$12,0,10*ROW('Hygiene Data'!E19)))</f>
        <v/>
      </c>
      <c r="DT25" s="383" t="str">
        <f ca="1">+IF(OFFSET('Hygiene Data'!$E$13,0,10*ROW('Hygiene Data'!E19))="","",OFFSET('Hygiene Data'!$E$13,0,10*ROW('Hygiene Data'!E19)))</f>
        <v/>
      </c>
      <c r="DU25" s="383" t="str">
        <f ca="1">+IF(OFFSET('Hygiene Data'!$F$11,0,10*ROW('Hygiene Data'!F19))="","",OFFSET('Hygiene Data'!$F$11,0,10*ROW('Hygiene Data'!F19)))</f>
        <v/>
      </c>
      <c r="DV25" s="383" t="str">
        <f ca="1">+IF(OFFSET('Hygiene Data'!$F$12,0,10*ROW('Hygiene Data'!F19))="","",OFFSET('Hygiene Data'!$F$12,0,10*ROW('Hygiene Data'!F19)))</f>
        <v/>
      </c>
      <c r="DW25" s="383" t="str">
        <f ca="1">+IF(OFFSET('Hygiene Data'!$F$13,0,10*ROW('Hygiene Data'!F19))="","",OFFSET('Hygiene Data'!$F$13,0,10*ROW('Hygiene Data'!F19)))</f>
        <v/>
      </c>
      <c r="DX25" s="383" t="str">
        <f ca="1">+IF(OFFSET('Hygiene Data'!$G$11,0,10*ROW('Hygiene Data'!G19))="","",OFFSET('Hygiene Data'!$G$11,0,10*ROW('Hygiene Data'!G19)))</f>
        <v/>
      </c>
      <c r="DY25" s="383" t="str">
        <f ca="1">+IF(OFFSET('Hygiene Data'!$G$12,0,10*ROW('Hygiene Data'!G19))="","",OFFSET('Hygiene Data'!$G$12,0,10*ROW('Hygiene Data'!G19)))</f>
        <v/>
      </c>
      <c r="DZ25" s="383" t="str">
        <f ca="1">+IF(OFFSET('Hygiene Data'!$G$13,0,10*ROW('Hygiene Data'!G19))="","",OFFSET('Hygiene Data'!$G$13,0,10*ROW('Hygiene Data'!G19)))</f>
        <v/>
      </c>
      <c r="EA25" s="383" t="str">
        <f ca="1">+IF(OFFSET('Hygiene Data'!$H$11,0,10*ROW('Hygiene Data'!H19))="","",OFFSET('Hygiene Data'!$H$11,0,10*ROW('Hygiene Data'!H19)))</f>
        <v/>
      </c>
      <c r="EB25" s="383" t="str">
        <f ca="1">+IF(OFFSET('Hygiene Data'!$H$12,0,10*ROW('Hygiene Data'!H19))="","",OFFSET('Hygiene Data'!$H$12,0,10*ROW('Hygiene Data'!H19)))</f>
        <v/>
      </c>
      <c r="EC25" s="383" t="str">
        <f ca="1">+IF(OFFSET('Hygiene Data'!$H$13,0,10*ROW('Hygiene Data'!H19))="","",OFFSET('Hygiene Data'!$H$13,0,10*ROW('Hygiene Data'!H19)))</f>
        <v/>
      </c>
      <c r="ED25" s="383" t="str">
        <f ca="1">+IF(OFFSET('Hygiene Data'!$I$11,0,10*ROW('Hygiene Data'!I19))="","",OFFSET('Hygiene Data'!$I$11,0,10*ROW('Hygiene Data'!I19)))</f>
        <v/>
      </c>
      <c r="EE25" s="383" t="str">
        <f ca="1">+IF(OFFSET('Hygiene Data'!$I$12,0,10*ROW('Hygiene Data'!I19))="","",OFFSET('Hygiene Data'!$I$12,0,10*ROW('Hygiene Data'!I19)))</f>
        <v/>
      </c>
      <c r="EF25" s="383" t="str">
        <f ca="1">+IF(OFFSET('Hygiene Data'!$I$13,0,10*ROW('Hygiene Data'!I19))="","",OFFSET('Hygiene Data'!$I$13,0,10*ROW('Hygiene Data'!I19)))</f>
        <v/>
      </c>
    </row>
    <row r="26" spans="1:136" x14ac:dyDescent="0.25">
      <c r="A26" s="492" t="str">
        <f ca="1">+IF(OFFSET('Water Data'!$B$2,0,10*ROW('Water Data'!E20))="","",OFFSET('Water Data'!$B$2,0,10*ROW('Water Data'!E20)))</f>
        <v/>
      </c>
      <c r="B26" s="49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9" t="str">
        <f t="shared" ca="1" si="0"/>
        <v/>
      </c>
      <c r="D26" s="52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3" t="str">
        <f ca="1">+IF(OFFSET('Water Data'!$D$27,0,10*ROW('Water Data'!D20))="","",OFFSET('Water Data'!$D$27,0,10*ROW('Water Data'!D20)))</f>
        <v/>
      </c>
      <c r="BT26" s="383" t="str">
        <f ca="1">+IF(OFFSET('Water Data'!$D$28,0,10*ROW('Water Data'!D20))="","",OFFSET('Water Data'!$D$28,0,10*ROW('Water Data'!D20)))</f>
        <v/>
      </c>
      <c r="BU26" s="383" t="str">
        <f ca="1">+IF(OFFSET('Water Data'!$D$29,0,10*ROW('Water Data'!D20))="","",OFFSET('Water Data'!$D$29,0,10*ROW('Water Data'!D20)))</f>
        <v/>
      </c>
      <c r="BV26" s="383" t="str">
        <f ca="1">+IF(OFFSET('Water Data'!$E$27,0,10*ROW('Water Data'!E20))="","",OFFSET('Water Data'!$E$27,0,10*ROW('Water Data'!E20)))</f>
        <v/>
      </c>
      <c r="BW26" s="383" t="str">
        <f ca="1">+IF(OFFSET('Water Data'!$E$28,0,10*ROW('Water Data'!E20))="","",OFFSET('Water Data'!$E$28,0,10*ROW('Water Data'!E20)))</f>
        <v/>
      </c>
      <c r="BX26" s="383" t="str">
        <f ca="1">+IF(OFFSET('Water Data'!$E$29,0,10*ROW('Water Data'!E20))="","",OFFSET('Water Data'!$E$29,0,10*ROW('Water Data'!E20)))</f>
        <v/>
      </c>
      <c r="BY26" s="383" t="str">
        <f ca="1">+IF(OFFSET('Water Data'!$F$27,0,10*ROW('Water Data'!F20))="","",OFFSET('Water Data'!$F$27,0,10*ROW('Water Data'!F20)))</f>
        <v/>
      </c>
      <c r="BZ26" s="383" t="str">
        <f ca="1">+IF(OFFSET('Water Data'!$F$28,0,10*ROW('Water Data'!F20))="","",OFFSET('Water Data'!$F$28,0,10*ROW('Water Data'!F20)))</f>
        <v/>
      </c>
      <c r="CA26" s="383" t="str">
        <f ca="1">+IF(OFFSET('Water Data'!$F$29,0,10*ROW('Water Data'!F20))="","",OFFSET('Water Data'!$F$29,0,10*ROW('Water Data'!F20)))</f>
        <v/>
      </c>
      <c r="CB26" s="383" t="str">
        <f ca="1">+IF(OFFSET('Water Data'!$G$27,0,10*ROW('Water Data'!G20))="","",OFFSET('Water Data'!$G$27,0,10*ROW('Water Data'!G20)))</f>
        <v/>
      </c>
      <c r="CC26" s="383" t="str">
        <f ca="1">+IF(OFFSET('Water Data'!$G$28,0,10*ROW('Water Data'!G20))="","",OFFSET('Water Data'!$G$28,0,10*ROW('Water Data'!G20)))</f>
        <v/>
      </c>
      <c r="CD26" s="383" t="str">
        <f ca="1">+IF(OFFSET('Water Data'!$G$29,0,10*ROW('Water Data'!G20))="","",OFFSET('Water Data'!$G$29,0,10*ROW('Water Data'!G20)))</f>
        <v/>
      </c>
      <c r="CE26" s="383" t="str">
        <f ca="1">+IF(OFFSET('Water Data'!$H$27,0,10*ROW('Water Data'!H20))="","",OFFSET('Water Data'!$H$27,0,10*ROW('Water Data'!H20)))</f>
        <v/>
      </c>
      <c r="CF26" s="383" t="str">
        <f ca="1">+IF(OFFSET('Water Data'!$H$28,0,10*ROW('Water Data'!H20))="","",OFFSET('Water Data'!$H$28,0,10*ROW('Water Data'!H20)))</f>
        <v/>
      </c>
      <c r="CG26" s="383" t="str">
        <f ca="1">+IF(OFFSET('Water Data'!$H$29,0,10*ROW('Water Data'!H20))="","",OFFSET('Water Data'!$H$29,0,10*ROW('Water Data'!H20)))</f>
        <v/>
      </c>
      <c r="CH26" s="383" t="str">
        <f ca="1">+IF(OFFSET('Water Data'!$I$27,0,10*ROW('Water Data'!I20))="","",OFFSET('Water Data'!$I$27,0,10*ROW('Water Data'!I20)))</f>
        <v/>
      </c>
      <c r="CI26" s="383" t="str">
        <f ca="1">+IF(OFFSET('Water Data'!$I$28,0,10*ROW('Water Data'!I20))="","",OFFSET('Water Data'!$I$28,0,10*ROW('Water Data'!I20)))</f>
        <v/>
      </c>
      <c r="CJ26" s="383" t="str">
        <f ca="1">+IF(OFFSET('Water Data'!$I$29,0,10*ROW('Water Data'!I20))="","",OFFSET('Water Data'!$I$29,0,10*ROW('Water Data'!I20)))</f>
        <v/>
      </c>
      <c r="CK26" s="383" t="str">
        <f ca="1">+IF(OFFSET('Sanitation Data'!$D$28,0,10*ROW('Sanitation Data'!D20))="","",OFFSET('Sanitation Data'!$D$28,0,10*ROW('Sanitation Data'!D20)))</f>
        <v/>
      </c>
      <c r="CL26" s="383" t="str">
        <f ca="1">+IF(OFFSET('Sanitation Data'!$D$29,0,10*ROW('Sanitation Data'!D20))="","",OFFSET('Sanitation Data'!$D$29,0,10*ROW('Sanitation Data'!D20)))</f>
        <v/>
      </c>
      <c r="CM26" s="383" t="str">
        <f ca="1">+IF(OFFSET('Sanitation Data'!$D$30,0,10*ROW('Sanitation Data'!D20))="","",OFFSET('Sanitation Data'!$D$30,0,10*ROW('Sanitation Data'!D20)))</f>
        <v/>
      </c>
      <c r="CN26" s="383" t="str">
        <f ca="1">+IF(OFFSET('Sanitation Data'!$D$31,0,10*ROW('Sanitation Data'!D20))="","",OFFSET('Sanitation Data'!$D$31,0,10*ROW('Sanitation Data'!D20)))</f>
        <v/>
      </c>
      <c r="CO26" s="383" t="str">
        <f ca="1">+IF(OFFSET('Sanitation Data'!$D$32,0,10*ROW('Sanitation Data'!D20))="","",OFFSET('Sanitation Data'!$D$32,0,10*ROW('Sanitation Data'!D20)))</f>
        <v/>
      </c>
      <c r="CP26" s="383" t="str">
        <f ca="1">+IF(OFFSET('Sanitation Data'!$E$28,0,10*ROW('Sanitation Data'!E20))="","",OFFSET('Sanitation Data'!$E$28,0,10*ROW('Sanitation Data'!E20)))</f>
        <v/>
      </c>
      <c r="CQ26" s="383" t="str">
        <f ca="1">+IF(OFFSET('Sanitation Data'!$E$29,0,10*ROW('Sanitation Data'!E20))="","",OFFSET('Sanitation Data'!$E$29,0,10*ROW('Sanitation Data'!E20)))</f>
        <v/>
      </c>
      <c r="CR26" s="383" t="str">
        <f ca="1">+IF(OFFSET('Sanitation Data'!$E$30,0,10*ROW('Sanitation Data'!E20))="","",OFFSET('Sanitation Data'!$E$30,0,10*ROW('Sanitation Data'!E20)))</f>
        <v/>
      </c>
      <c r="CS26" s="383" t="str">
        <f ca="1">+IF(OFFSET('Sanitation Data'!$E$31,0,10*ROW('Sanitation Data'!E20))="","",OFFSET('Sanitation Data'!$E$31,0,10*ROW('Sanitation Data'!E20)))</f>
        <v/>
      </c>
      <c r="CT26" s="383" t="str">
        <f ca="1">+IF(OFFSET('Sanitation Data'!$E$32,0,10*ROW('Sanitation Data'!E20))="","",OFFSET('Sanitation Data'!$E$32,0,10*ROW('Sanitation Data'!E20)))</f>
        <v/>
      </c>
      <c r="CU26" s="383" t="str">
        <f ca="1">+IF(OFFSET('Sanitation Data'!$F$28,0,10*ROW('Sanitation Data'!F20))="","",OFFSET('Sanitation Data'!$F$28,0,10*ROW('Sanitation Data'!F20)))</f>
        <v/>
      </c>
      <c r="CV26" s="383" t="str">
        <f ca="1">+IF(OFFSET('Sanitation Data'!$F$29,0,10*ROW('Sanitation Data'!F20))="","",OFFSET('Sanitation Data'!$F$29,0,10*ROW('Sanitation Data'!F20)))</f>
        <v/>
      </c>
      <c r="CW26" s="383" t="str">
        <f ca="1">+IF(OFFSET('Sanitation Data'!$F$30,0,10*ROW('Sanitation Data'!F20))="","",OFFSET('Sanitation Data'!$F$30,0,10*ROW('Sanitation Data'!F20)))</f>
        <v/>
      </c>
      <c r="CX26" s="383" t="str">
        <f ca="1">+IF(OFFSET('Sanitation Data'!$F$31,0,10*ROW('Sanitation Data'!F20))="","",OFFSET('Sanitation Data'!$F$31,0,10*ROW('Sanitation Data'!F20)))</f>
        <v/>
      </c>
      <c r="CY26" s="383" t="str">
        <f ca="1">+IF(OFFSET('Sanitation Data'!$F$32,0,10*ROW('Sanitation Data'!F20))="","",OFFSET('Sanitation Data'!$F$32,0,10*ROW('Sanitation Data'!F20)))</f>
        <v/>
      </c>
      <c r="CZ26" s="383" t="str">
        <f ca="1">+IF(OFFSET('Sanitation Data'!$G$28,0,10*ROW('Sanitation Data'!G20))="","",OFFSET('Sanitation Data'!$G$28,0,10*ROW('Sanitation Data'!G20)))</f>
        <v/>
      </c>
      <c r="DA26" s="383" t="str">
        <f ca="1">+IF(OFFSET('Sanitation Data'!$G$29,0,10*ROW('Sanitation Data'!G20))="","",OFFSET('Sanitation Data'!$G$29,0,10*ROW('Sanitation Data'!G20)))</f>
        <v/>
      </c>
      <c r="DB26" s="383" t="str">
        <f ca="1">+IF(OFFSET('Sanitation Data'!$G$30,0,10*ROW('Sanitation Data'!G20))="","",OFFSET('Sanitation Data'!$G$30,0,10*ROW('Sanitation Data'!G20)))</f>
        <v/>
      </c>
      <c r="DC26" s="383" t="str">
        <f ca="1">+IF(OFFSET('Sanitation Data'!$G$31,0,10*ROW('Sanitation Data'!G20))="","",OFFSET('Sanitation Data'!$G$31,0,10*ROW('Sanitation Data'!G20)))</f>
        <v/>
      </c>
      <c r="DD26" s="383" t="str">
        <f ca="1">+IF(OFFSET('Sanitation Data'!$G$32,0,10*ROW('Sanitation Data'!G20))="","",OFFSET('Sanitation Data'!$G$32,0,10*ROW('Sanitation Data'!G20)))</f>
        <v/>
      </c>
      <c r="DE26" s="383" t="str">
        <f ca="1">+IF(OFFSET('Sanitation Data'!$H$28,0,10*ROW('Sanitation Data'!H20))="","",OFFSET('Sanitation Data'!$H$28,0,10*ROW('Sanitation Data'!H20)))</f>
        <v/>
      </c>
      <c r="DF26" s="383" t="str">
        <f ca="1">+IF(OFFSET('Sanitation Data'!$H$29,0,10*ROW('Sanitation Data'!H20))="","",OFFSET('Sanitation Data'!$H$29,0,10*ROW('Sanitation Data'!H20)))</f>
        <v/>
      </c>
      <c r="DG26" s="383" t="str">
        <f ca="1">+IF(OFFSET('Sanitation Data'!$H$30,0,10*ROW('Sanitation Data'!H20))="","",OFFSET('Sanitation Data'!$H$30,0,10*ROW('Sanitation Data'!H20)))</f>
        <v/>
      </c>
      <c r="DH26" s="383" t="str">
        <f ca="1">+IF(OFFSET('Sanitation Data'!$H$31,0,10*ROW('Sanitation Data'!H20))="","",OFFSET('Sanitation Data'!$H$31,0,10*ROW('Sanitation Data'!H20)))</f>
        <v/>
      </c>
      <c r="DI26" s="383" t="str">
        <f ca="1">+IF(OFFSET('Sanitation Data'!$H$32,0,10*ROW('Sanitation Data'!H20))="","",OFFSET('Sanitation Data'!$H$32,0,10*ROW('Sanitation Data'!H20)))</f>
        <v/>
      </c>
      <c r="DJ26" s="383" t="str">
        <f ca="1">+IF(OFFSET('Sanitation Data'!$I$28,0,10*ROW('Sanitation Data'!I20))="","",OFFSET('Sanitation Data'!$I$28,0,10*ROW('Sanitation Data'!I20)))</f>
        <v/>
      </c>
      <c r="DK26" s="383" t="str">
        <f ca="1">+IF(OFFSET('Sanitation Data'!$I$29,0,10*ROW('Sanitation Data'!I20))="","",OFFSET('Sanitation Data'!$I$29,0,10*ROW('Sanitation Data'!I20)))</f>
        <v/>
      </c>
      <c r="DL26" s="383" t="str">
        <f ca="1">+IF(OFFSET('Sanitation Data'!$I$30,0,10*ROW('Sanitation Data'!I20))="","",OFFSET('Sanitation Data'!$I$30,0,10*ROW('Sanitation Data'!I20)))</f>
        <v/>
      </c>
      <c r="DM26" s="383" t="str">
        <f ca="1">+IF(OFFSET('Sanitation Data'!$I$31,0,10*ROW('Sanitation Data'!I20))="","",OFFSET('Sanitation Data'!$I$31,0,10*ROW('Sanitation Data'!I20)))</f>
        <v/>
      </c>
      <c r="DN26" s="383" t="str">
        <f ca="1">+IF(OFFSET('Sanitation Data'!$I$32,0,10*ROW('Sanitation Data'!I20))="","",OFFSET('Sanitation Data'!$I$32,0,10*ROW('Sanitation Data'!I20)))</f>
        <v/>
      </c>
      <c r="DO26" s="383" t="str">
        <f ca="1">+IF(OFFSET('Hygiene Data'!$D$11,0,10*ROW('Hygiene Data'!D20))="","",OFFSET('Hygiene Data'!$D$11,0,10*ROW('Hygiene Data'!D20)))</f>
        <v/>
      </c>
      <c r="DP26" s="383" t="str">
        <f ca="1">+IF(OFFSET('Hygiene Data'!$D$12,0,10*ROW('Hygiene Data'!D20))="","",OFFSET('Hygiene Data'!$D$12,0,10*ROW('Hygiene Data'!D20)))</f>
        <v/>
      </c>
      <c r="DQ26" s="383" t="str">
        <f ca="1">+IF(OFFSET('Hygiene Data'!$D$13,0,10*ROW('Hygiene Data'!D20))="","",OFFSET('Hygiene Data'!$D$13,0,10*ROW('Hygiene Data'!D20)))</f>
        <v/>
      </c>
      <c r="DR26" s="383" t="str">
        <f ca="1">+IF(OFFSET('Hygiene Data'!$E$11,0,10*ROW('Hygiene Data'!E20))="","",OFFSET('Hygiene Data'!$E$11,0,10*ROW('Hygiene Data'!E20)))</f>
        <v/>
      </c>
      <c r="DS26" s="383" t="str">
        <f ca="1">+IF(OFFSET('Hygiene Data'!$E$12,0,10*ROW('Hygiene Data'!E20))="","",OFFSET('Hygiene Data'!$E$12,0,10*ROW('Hygiene Data'!E20)))</f>
        <v/>
      </c>
      <c r="DT26" s="383" t="str">
        <f ca="1">+IF(OFFSET('Hygiene Data'!$E$13,0,10*ROW('Hygiene Data'!E20))="","",OFFSET('Hygiene Data'!$E$13,0,10*ROW('Hygiene Data'!E20)))</f>
        <v/>
      </c>
      <c r="DU26" s="383" t="str">
        <f ca="1">+IF(OFFSET('Hygiene Data'!$F$11,0,10*ROW('Hygiene Data'!F20))="","",OFFSET('Hygiene Data'!$F$11,0,10*ROW('Hygiene Data'!F20)))</f>
        <v/>
      </c>
      <c r="DV26" s="383" t="str">
        <f ca="1">+IF(OFFSET('Hygiene Data'!$F$12,0,10*ROW('Hygiene Data'!F20))="","",OFFSET('Hygiene Data'!$F$12,0,10*ROW('Hygiene Data'!F20)))</f>
        <v/>
      </c>
      <c r="DW26" s="383" t="str">
        <f ca="1">+IF(OFFSET('Hygiene Data'!$F$13,0,10*ROW('Hygiene Data'!F20))="","",OFFSET('Hygiene Data'!$F$13,0,10*ROW('Hygiene Data'!F20)))</f>
        <v/>
      </c>
      <c r="DX26" s="383" t="str">
        <f ca="1">+IF(OFFSET('Hygiene Data'!$G$11,0,10*ROW('Hygiene Data'!G20))="","",OFFSET('Hygiene Data'!$G$11,0,10*ROW('Hygiene Data'!G20)))</f>
        <v/>
      </c>
      <c r="DY26" s="383" t="str">
        <f ca="1">+IF(OFFSET('Hygiene Data'!$G$12,0,10*ROW('Hygiene Data'!G20))="","",OFFSET('Hygiene Data'!$G$12,0,10*ROW('Hygiene Data'!G20)))</f>
        <v/>
      </c>
      <c r="DZ26" s="383" t="str">
        <f ca="1">+IF(OFFSET('Hygiene Data'!$G$13,0,10*ROW('Hygiene Data'!G20))="","",OFFSET('Hygiene Data'!$G$13,0,10*ROW('Hygiene Data'!G20)))</f>
        <v/>
      </c>
      <c r="EA26" s="383" t="str">
        <f ca="1">+IF(OFFSET('Hygiene Data'!$H$11,0,10*ROW('Hygiene Data'!H20))="","",OFFSET('Hygiene Data'!$H$11,0,10*ROW('Hygiene Data'!H20)))</f>
        <v/>
      </c>
      <c r="EB26" s="383" t="str">
        <f ca="1">+IF(OFFSET('Hygiene Data'!$H$12,0,10*ROW('Hygiene Data'!H20))="","",OFFSET('Hygiene Data'!$H$12,0,10*ROW('Hygiene Data'!H20)))</f>
        <v/>
      </c>
      <c r="EC26" s="383" t="str">
        <f ca="1">+IF(OFFSET('Hygiene Data'!$H$13,0,10*ROW('Hygiene Data'!H20))="","",OFFSET('Hygiene Data'!$H$13,0,10*ROW('Hygiene Data'!H20)))</f>
        <v/>
      </c>
      <c r="ED26" s="383" t="str">
        <f ca="1">+IF(OFFSET('Hygiene Data'!$I$11,0,10*ROW('Hygiene Data'!I20))="","",OFFSET('Hygiene Data'!$I$11,0,10*ROW('Hygiene Data'!I20)))</f>
        <v/>
      </c>
      <c r="EE26" s="383" t="str">
        <f ca="1">+IF(OFFSET('Hygiene Data'!$I$12,0,10*ROW('Hygiene Data'!I20))="","",OFFSET('Hygiene Data'!$I$12,0,10*ROW('Hygiene Data'!I20)))</f>
        <v/>
      </c>
      <c r="EF26" s="383" t="str">
        <f ca="1">+IF(OFFSET('Hygiene Data'!$I$13,0,10*ROW('Hygiene Data'!I20))="","",OFFSET('Hygiene Data'!$I$13,0,10*ROW('Hygiene Data'!I20)))</f>
        <v/>
      </c>
    </row>
    <row r="27" spans="1:136" x14ac:dyDescent="0.25">
      <c r="A27" s="492" t="str">
        <f ca="1">+IF(OFFSET('Water Data'!$B$2,0,10*ROW('Water Data'!E21))="","",OFFSET('Water Data'!$B$2,0,10*ROW('Water Data'!E21)))</f>
        <v/>
      </c>
      <c r="B27" s="49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9" t="str">
        <f t="shared" ca="1" si="0"/>
        <v/>
      </c>
      <c r="D27" s="52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3" t="str">
        <f ca="1">+IF(OFFSET('Water Data'!$D$27,0,10*ROW('Water Data'!D21))="","",OFFSET('Water Data'!$D$27,0,10*ROW('Water Data'!D21)))</f>
        <v/>
      </c>
      <c r="BT27" s="383" t="str">
        <f ca="1">+IF(OFFSET('Water Data'!$D$28,0,10*ROW('Water Data'!D21))="","",OFFSET('Water Data'!$D$28,0,10*ROW('Water Data'!D21)))</f>
        <v/>
      </c>
      <c r="BU27" s="383" t="str">
        <f ca="1">+IF(OFFSET('Water Data'!$D$29,0,10*ROW('Water Data'!D21))="","",OFFSET('Water Data'!$D$29,0,10*ROW('Water Data'!D21)))</f>
        <v/>
      </c>
      <c r="BV27" s="383" t="str">
        <f ca="1">+IF(OFFSET('Water Data'!$E$27,0,10*ROW('Water Data'!E21))="","",OFFSET('Water Data'!$E$27,0,10*ROW('Water Data'!E21)))</f>
        <v/>
      </c>
      <c r="BW27" s="383" t="str">
        <f ca="1">+IF(OFFSET('Water Data'!$E$28,0,10*ROW('Water Data'!E21))="","",OFFSET('Water Data'!$E$28,0,10*ROW('Water Data'!E21)))</f>
        <v/>
      </c>
      <c r="BX27" s="383" t="str">
        <f ca="1">+IF(OFFSET('Water Data'!$E$29,0,10*ROW('Water Data'!E21))="","",OFFSET('Water Data'!$E$29,0,10*ROW('Water Data'!E21)))</f>
        <v/>
      </c>
      <c r="BY27" s="383" t="str">
        <f ca="1">+IF(OFFSET('Water Data'!$F$27,0,10*ROW('Water Data'!F21))="","",OFFSET('Water Data'!$F$27,0,10*ROW('Water Data'!F21)))</f>
        <v/>
      </c>
      <c r="BZ27" s="383" t="str">
        <f ca="1">+IF(OFFSET('Water Data'!$F$28,0,10*ROW('Water Data'!F21))="","",OFFSET('Water Data'!$F$28,0,10*ROW('Water Data'!F21)))</f>
        <v/>
      </c>
      <c r="CA27" s="383" t="str">
        <f ca="1">+IF(OFFSET('Water Data'!$F$29,0,10*ROW('Water Data'!F21))="","",OFFSET('Water Data'!$F$29,0,10*ROW('Water Data'!F21)))</f>
        <v/>
      </c>
      <c r="CB27" s="383" t="str">
        <f ca="1">+IF(OFFSET('Water Data'!$G$27,0,10*ROW('Water Data'!G21))="","",OFFSET('Water Data'!$G$27,0,10*ROW('Water Data'!G21)))</f>
        <v/>
      </c>
      <c r="CC27" s="383" t="str">
        <f ca="1">+IF(OFFSET('Water Data'!$G$28,0,10*ROW('Water Data'!G21))="","",OFFSET('Water Data'!$G$28,0,10*ROW('Water Data'!G21)))</f>
        <v/>
      </c>
      <c r="CD27" s="383" t="str">
        <f ca="1">+IF(OFFSET('Water Data'!$G$29,0,10*ROW('Water Data'!G21))="","",OFFSET('Water Data'!$G$29,0,10*ROW('Water Data'!G21)))</f>
        <v/>
      </c>
      <c r="CE27" s="383" t="str">
        <f ca="1">+IF(OFFSET('Water Data'!$H$27,0,10*ROW('Water Data'!H21))="","",OFFSET('Water Data'!$H$27,0,10*ROW('Water Data'!H21)))</f>
        <v/>
      </c>
      <c r="CF27" s="383" t="str">
        <f ca="1">+IF(OFFSET('Water Data'!$H$28,0,10*ROW('Water Data'!H21))="","",OFFSET('Water Data'!$H$28,0,10*ROW('Water Data'!H21)))</f>
        <v/>
      </c>
      <c r="CG27" s="383" t="str">
        <f ca="1">+IF(OFFSET('Water Data'!$H$29,0,10*ROW('Water Data'!H21))="","",OFFSET('Water Data'!$H$29,0,10*ROW('Water Data'!H21)))</f>
        <v/>
      </c>
      <c r="CH27" s="383" t="str">
        <f ca="1">+IF(OFFSET('Water Data'!$I$27,0,10*ROW('Water Data'!I21))="","",OFFSET('Water Data'!$I$27,0,10*ROW('Water Data'!I21)))</f>
        <v/>
      </c>
      <c r="CI27" s="383" t="str">
        <f ca="1">+IF(OFFSET('Water Data'!$I$28,0,10*ROW('Water Data'!I21))="","",OFFSET('Water Data'!$I$28,0,10*ROW('Water Data'!I21)))</f>
        <v/>
      </c>
      <c r="CJ27" s="383" t="str">
        <f ca="1">+IF(OFFSET('Water Data'!$I$29,0,10*ROW('Water Data'!I21))="","",OFFSET('Water Data'!$I$29,0,10*ROW('Water Data'!I21)))</f>
        <v/>
      </c>
      <c r="CK27" s="383" t="str">
        <f ca="1">+IF(OFFSET('Sanitation Data'!$D$28,0,10*ROW('Sanitation Data'!D21))="","",OFFSET('Sanitation Data'!$D$28,0,10*ROW('Sanitation Data'!D21)))</f>
        <v/>
      </c>
      <c r="CL27" s="383" t="str">
        <f ca="1">+IF(OFFSET('Sanitation Data'!$D$29,0,10*ROW('Sanitation Data'!D21))="","",OFFSET('Sanitation Data'!$D$29,0,10*ROW('Sanitation Data'!D21)))</f>
        <v/>
      </c>
      <c r="CM27" s="383" t="str">
        <f ca="1">+IF(OFFSET('Sanitation Data'!$D$30,0,10*ROW('Sanitation Data'!D21))="","",OFFSET('Sanitation Data'!$D$30,0,10*ROW('Sanitation Data'!D21)))</f>
        <v/>
      </c>
      <c r="CN27" s="383" t="str">
        <f ca="1">+IF(OFFSET('Sanitation Data'!$D$31,0,10*ROW('Sanitation Data'!D21))="","",OFFSET('Sanitation Data'!$D$31,0,10*ROW('Sanitation Data'!D21)))</f>
        <v/>
      </c>
      <c r="CO27" s="383" t="str">
        <f ca="1">+IF(OFFSET('Sanitation Data'!$D$32,0,10*ROW('Sanitation Data'!D21))="","",OFFSET('Sanitation Data'!$D$32,0,10*ROW('Sanitation Data'!D21)))</f>
        <v/>
      </c>
      <c r="CP27" s="383" t="str">
        <f ca="1">+IF(OFFSET('Sanitation Data'!$E$28,0,10*ROW('Sanitation Data'!E21))="","",OFFSET('Sanitation Data'!$E$28,0,10*ROW('Sanitation Data'!E21)))</f>
        <v/>
      </c>
      <c r="CQ27" s="383" t="str">
        <f ca="1">+IF(OFFSET('Sanitation Data'!$E$29,0,10*ROW('Sanitation Data'!E21))="","",OFFSET('Sanitation Data'!$E$29,0,10*ROW('Sanitation Data'!E21)))</f>
        <v/>
      </c>
      <c r="CR27" s="383" t="str">
        <f ca="1">+IF(OFFSET('Sanitation Data'!$E$30,0,10*ROW('Sanitation Data'!E21))="","",OFFSET('Sanitation Data'!$E$30,0,10*ROW('Sanitation Data'!E21)))</f>
        <v/>
      </c>
      <c r="CS27" s="383" t="str">
        <f ca="1">+IF(OFFSET('Sanitation Data'!$E$31,0,10*ROW('Sanitation Data'!E21))="","",OFFSET('Sanitation Data'!$E$31,0,10*ROW('Sanitation Data'!E21)))</f>
        <v/>
      </c>
      <c r="CT27" s="383" t="str">
        <f ca="1">+IF(OFFSET('Sanitation Data'!$E$32,0,10*ROW('Sanitation Data'!E21))="","",OFFSET('Sanitation Data'!$E$32,0,10*ROW('Sanitation Data'!E21)))</f>
        <v/>
      </c>
      <c r="CU27" s="383" t="str">
        <f ca="1">+IF(OFFSET('Sanitation Data'!$F$28,0,10*ROW('Sanitation Data'!F21))="","",OFFSET('Sanitation Data'!$F$28,0,10*ROW('Sanitation Data'!F21)))</f>
        <v/>
      </c>
      <c r="CV27" s="383" t="str">
        <f ca="1">+IF(OFFSET('Sanitation Data'!$F$29,0,10*ROW('Sanitation Data'!F21))="","",OFFSET('Sanitation Data'!$F$29,0,10*ROW('Sanitation Data'!F21)))</f>
        <v/>
      </c>
      <c r="CW27" s="383" t="str">
        <f ca="1">+IF(OFFSET('Sanitation Data'!$F$30,0,10*ROW('Sanitation Data'!F21))="","",OFFSET('Sanitation Data'!$F$30,0,10*ROW('Sanitation Data'!F21)))</f>
        <v/>
      </c>
      <c r="CX27" s="383" t="str">
        <f ca="1">+IF(OFFSET('Sanitation Data'!$F$31,0,10*ROW('Sanitation Data'!F21))="","",OFFSET('Sanitation Data'!$F$31,0,10*ROW('Sanitation Data'!F21)))</f>
        <v/>
      </c>
      <c r="CY27" s="383" t="str">
        <f ca="1">+IF(OFFSET('Sanitation Data'!$F$32,0,10*ROW('Sanitation Data'!F21))="","",OFFSET('Sanitation Data'!$F$32,0,10*ROW('Sanitation Data'!F21)))</f>
        <v/>
      </c>
      <c r="CZ27" s="383" t="str">
        <f ca="1">+IF(OFFSET('Sanitation Data'!$G$28,0,10*ROW('Sanitation Data'!G21))="","",OFFSET('Sanitation Data'!$G$28,0,10*ROW('Sanitation Data'!G21)))</f>
        <v/>
      </c>
      <c r="DA27" s="383" t="str">
        <f ca="1">+IF(OFFSET('Sanitation Data'!$G$29,0,10*ROW('Sanitation Data'!G21))="","",OFFSET('Sanitation Data'!$G$29,0,10*ROW('Sanitation Data'!G21)))</f>
        <v/>
      </c>
      <c r="DB27" s="383" t="str">
        <f ca="1">+IF(OFFSET('Sanitation Data'!$G$30,0,10*ROW('Sanitation Data'!G21))="","",OFFSET('Sanitation Data'!$G$30,0,10*ROW('Sanitation Data'!G21)))</f>
        <v/>
      </c>
      <c r="DC27" s="383" t="str">
        <f ca="1">+IF(OFFSET('Sanitation Data'!$G$31,0,10*ROW('Sanitation Data'!G21))="","",OFFSET('Sanitation Data'!$G$31,0,10*ROW('Sanitation Data'!G21)))</f>
        <v/>
      </c>
      <c r="DD27" s="383" t="str">
        <f ca="1">+IF(OFFSET('Sanitation Data'!$G$32,0,10*ROW('Sanitation Data'!G21))="","",OFFSET('Sanitation Data'!$G$32,0,10*ROW('Sanitation Data'!G21)))</f>
        <v/>
      </c>
      <c r="DE27" s="383" t="str">
        <f ca="1">+IF(OFFSET('Sanitation Data'!$H$28,0,10*ROW('Sanitation Data'!H21))="","",OFFSET('Sanitation Data'!$H$28,0,10*ROW('Sanitation Data'!H21)))</f>
        <v/>
      </c>
      <c r="DF27" s="383" t="str">
        <f ca="1">+IF(OFFSET('Sanitation Data'!$H$29,0,10*ROW('Sanitation Data'!H21))="","",OFFSET('Sanitation Data'!$H$29,0,10*ROW('Sanitation Data'!H21)))</f>
        <v/>
      </c>
      <c r="DG27" s="383" t="str">
        <f ca="1">+IF(OFFSET('Sanitation Data'!$H$30,0,10*ROW('Sanitation Data'!H21))="","",OFFSET('Sanitation Data'!$H$30,0,10*ROW('Sanitation Data'!H21)))</f>
        <v/>
      </c>
      <c r="DH27" s="383" t="str">
        <f ca="1">+IF(OFFSET('Sanitation Data'!$H$31,0,10*ROW('Sanitation Data'!H21))="","",OFFSET('Sanitation Data'!$H$31,0,10*ROW('Sanitation Data'!H21)))</f>
        <v/>
      </c>
      <c r="DI27" s="383" t="str">
        <f ca="1">+IF(OFFSET('Sanitation Data'!$H$32,0,10*ROW('Sanitation Data'!H21))="","",OFFSET('Sanitation Data'!$H$32,0,10*ROW('Sanitation Data'!H21)))</f>
        <v/>
      </c>
      <c r="DJ27" s="383" t="str">
        <f ca="1">+IF(OFFSET('Sanitation Data'!$I$28,0,10*ROW('Sanitation Data'!I21))="","",OFFSET('Sanitation Data'!$I$28,0,10*ROW('Sanitation Data'!I21)))</f>
        <v/>
      </c>
      <c r="DK27" s="383" t="str">
        <f ca="1">+IF(OFFSET('Sanitation Data'!$I$29,0,10*ROW('Sanitation Data'!I21))="","",OFFSET('Sanitation Data'!$I$29,0,10*ROW('Sanitation Data'!I21)))</f>
        <v/>
      </c>
      <c r="DL27" s="383" t="str">
        <f ca="1">+IF(OFFSET('Sanitation Data'!$I$30,0,10*ROW('Sanitation Data'!I21))="","",OFFSET('Sanitation Data'!$I$30,0,10*ROW('Sanitation Data'!I21)))</f>
        <v/>
      </c>
      <c r="DM27" s="383" t="str">
        <f ca="1">+IF(OFFSET('Sanitation Data'!$I$31,0,10*ROW('Sanitation Data'!I21))="","",OFFSET('Sanitation Data'!$I$31,0,10*ROW('Sanitation Data'!I21)))</f>
        <v/>
      </c>
      <c r="DN27" s="383" t="str">
        <f ca="1">+IF(OFFSET('Sanitation Data'!$I$32,0,10*ROW('Sanitation Data'!I21))="","",OFFSET('Sanitation Data'!$I$32,0,10*ROW('Sanitation Data'!I21)))</f>
        <v/>
      </c>
      <c r="DO27" s="383" t="str">
        <f ca="1">+IF(OFFSET('Hygiene Data'!$D$11,0,10*ROW('Hygiene Data'!D21))="","",OFFSET('Hygiene Data'!$D$11,0,10*ROW('Hygiene Data'!D21)))</f>
        <v/>
      </c>
      <c r="DP27" s="383" t="str">
        <f ca="1">+IF(OFFSET('Hygiene Data'!$D$12,0,10*ROW('Hygiene Data'!D21))="","",OFFSET('Hygiene Data'!$D$12,0,10*ROW('Hygiene Data'!D21)))</f>
        <v/>
      </c>
      <c r="DQ27" s="383" t="str">
        <f ca="1">+IF(OFFSET('Hygiene Data'!$D$13,0,10*ROW('Hygiene Data'!D21))="","",OFFSET('Hygiene Data'!$D$13,0,10*ROW('Hygiene Data'!D21)))</f>
        <v/>
      </c>
      <c r="DR27" s="383" t="str">
        <f ca="1">+IF(OFFSET('Hygiene Data'!$E$11,0,10*ROW('Hygiene Data'!E21))="","",OFFSET('Hygiene Data'!$E$11,0,10*ROW('Hygiene Data'!E21)))</f>
        <v/>
      </c>
      <c r="DS27" s="383" t="str">
        <f ca="1">+IF(OFFSET('Hygiene Data'!$E$12,0,10*ROW('Hygiene Data'!E21))="","",OFFSET('Hygiene Data'!$E$12,0,10*ROW('Hygiene Data'!E21)))</f>
        <v/>
      </c>
      <c r="DT27" s="383" t="str">
        <f ca="1">+IF(OFFSET('Hygiene Data'!$E$13,0,10*ROW('Hygiene Data'!E21))="","",OFFSET('Hygiene Data'!$E$13,0,10*ROW('Hygiene Data'!E21)))</f>
        <v/>
      </c>
      <c r="DU27" s="383" t="str">
        <f ca="1">+IF(OFFSET('Hygiene Data'!$F$11,0,10*ROW('Hygiene Data'!F21))="","",OFFSET('Hygiene Data'!$F$11,0,10*ROW('Hygiene Data'!F21)))</f>
        <v/>
      </c>
      <c r="DV27" s="383" t="str">
        <f ca="1">+IF(OFFSET('Hygiene Data'!$F$12,0,10*ROW('Hygiene Data'!F21))="","",OFFSET('Hygiene Data'!$F$12,0,10*ROW('Hygiene Data'!F21)))</f>
        <v/>
      </c>
      <c r="DW27" s="383" t="str">
        <f ca="1">+IF(OFFSET('Hygiene Data'!$F$13,0,10*ROW('Hygiene Data'!F21))="","",OFFSET('Hygiene Data'!$F$13,0,10*ROW('Hygiene Data'!F21)))</f>
        <v/>
      </c>
      <c r="DX27" s="383" t="str">
        <f ca="1">+IF(OFFSET('Hygiene Data'!$G$11,0,10*ROW('Hygiene Data'!G21))="","",OFFSET('Hygiene Data'!$G$11,0,10*ROW('Hygiene Data'!G21)))</f>
        <v/>
      </c>
      <c r="DY27" s="383" t="str">
        <f ca="1">+IF(OFFSET('Hygiene Data'!$G$12,0,10*ROW('Hygiene Data'!G21))="","",OFFSET('Hygiene Data'!$G$12,0,10*ROW('Hygiene Data'!G21)))</f>
        <v/>
      </c>
      <c r="DZ27" s="383" t="str">
        <f ca="1">+IF(OFFSET('Hygiene Data'!$G$13,0,10*ROW('Hygiene Data'!G21))="","",OFFSET('Hygiene Data'!$G$13,0,10*ROW('Hygiene Data'!G21)))</f>
        <v/>
      </c>
      <c r="EA27" s="383" t="str">
        <f ca="1">+IF(OFFSET('Hygiene Data'!$H$11,0,10*ROW('Hygiene Data'!H21))="","",OFFSET('Hygiene Data'!$H$11,0,10*ROW('Hygiene Data'!H21)))</f>
        <v/>
      </c>
      <c r="EB27" s="383" t="str">
        <f ca="1">+IF(OFFSET('Hygiene Data'!$H$12,0,10*ROW('Hygiene Data'!H21))="","",OFFSET('Hygiene Data'!$H$12,0,10*ROW('Hygiene Data'!H21)))</f>
        <v/>
      </c>
      <c r="EC27" s="383" t="str">
        <f ca="1">+IF(OFFSET('Hygiene Data'!$H$13,0,10*ROW('Hygiene Data'!H21))="","",OFFSET('Hygiene Data'!$H$13,0,10*ROW('Hygiene Data'!H21)))</f>
        <v/>
      </c>
      <c r="ED27" s="383" t="str">
        <f ca="1">+IF(OFFSET('Hygiene Data'!$I$11,0,10*ROW('Hygiene Data'!I21))="","",OFFSET('Hygiene Data'!$I$11,0,10*ROW('Hygiene Data'!I21)))</f>
        <v/>
      </c>
      <c r="EE27" s="383" t="str">
        <f ca="1">+IF(OFFSET('Hygiene Data'!$I$12,0,10*ROW('Hygiene Data'!I21))="","",OFFSET('Hygiene Data'!$I$12,0,10*ROW('Hygiene Data'!I21)))</f>
        <v/>
      </c>
      <c r="EF27" s="383" t="str">
        <f ca="1">+IF(OFFSET('Hygiene Data'!$I$13,0,10*ROW('Hygiene Data'!I21))="","",OFFSET('Hygiene Data'!$I$13,0,10*ROW('Hygiene Data'!I21)))</f>
        <v/>
      </c>
    </row>
    <row r="28" spans="1:136" x14ac:dyDescent="0.25">
      <c r="A28" s="492" t="str">
        <f ca="1">+IF(OFFSET('Water Data'!$B$2,0,10*ROW('Water Data'!E22))="","",OFFSET('Water Data'!$B$2,0,10*ROW('Water Data'!E22)))</f>
        <v/>
      </c>
      <c r="B28" s="49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9" t="str">
        <f t="shared" ca="1" si="0"/>
        <v/>
      </c>
      <c r="D28" s="52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3" t="str">
        <f ca="1">+IF(OFFSET('Water Data'!$D$27,0,10*ROW('Water Data'!D22))="","",OFFSET('Water Data'!$D$27,0,10*ROW('Water Data'!D22)))</f>
        <v/>
      </c>
      <c r="BT28" s="383" t="str">
        <f ca="1">+IF(OFFSET('Water Data'!$D$28,0,10*ROW('Water Data'!D22))="","",OFFSET('Water Data'!$D$28,0,10*ROW('Water Data'!D22)))</f>
        <v/>
      </c>
      <c r="BU28" s="383" t="str">
        <f ca="1">+IF(OFFSET('Water Data'!$D$29,0,10*ROW('Water Data'!D22))="","",OFFSET('Water Data'!$D$29,0,10*ROW('Water Data'!D22)))</f>
        <v/>
      </c>
      <c r="BV28" s="383" t="str">
        <f ca="1">+IF(OFFSET('Water Data'!$E$27,0,10*ROW('Water Data'!E22))="","",OFFSET('Water Data'!$E$27,0,10*ROW('Water Data'!E22)))</f>
        <v/>
      </c>
      <c r="BW28" s="383" t="str">
        <f ca="1">+IF(OFFSET('Water Data'!$E$28,0,10*ROW('Water Data'!E22))="","",OFFSET('Water Data'!$E$28,0,10*ROW('Water Data'!E22)))</f>
        <v/>
      </c>
      <c r="BX28" s="383" t="str">
        <f ca="1">+IF(OFFSET('Water Data'!$E$29,0,10*ROW('Water Data'!E22))="","",OFFSET('Water Data'!$E$29,0,10*ROW('Water Data'!E22)))</f>
        <v/>
      </c>
      <c r="BY28" s="383" t="str">
        <f ca="1">+IF(OFFSET('Water Data'!$F$27,0,10*ROW('Water Data'!F22))="","",OFFSET('Water Data'!$F$27,0,10*ROW('Water Data'!F22)))</f>
        <v/>
      </c>
      <c r="BZ28" s="383" t="str">
        <f ca="1">+IF(OFFSET('Water Data'!$F$28,0,10*ROW('Water Data'!F22))="","",OFFSET('Water Data'!$F$28,0,10*ROW('Water Data'!F22)))</f>
        <v/>
      </c>
      <c r="CA28" s="383" t="str">
        <f ca="1">+IF(OFFSET('Water Data'!$F$29,0,10*ROW('Water Data'!F22))="","",OFFSET('Water Data'!$F$29,0,10*ROW('Water Data'!F22)))</f>
        <v/>
      </c>
      <c r="CB28" s="383" t="str">
        <f ca="1">+IF(OFFSET('Water Data'!$G$27,0,10*ROW('Water Data'!G22))="","",OFFSET('Water Data'!$G$27,0,10*ROW('Water Data'!G22)))</f>
        <v/>
      </c>
      <c r="CC28" s="383" t="str">
        <f ca="1">+IF(OFFSET('Water Data'!$G$28,0,10*ROW('Water Data'!G22))="","",OFFSET('Water Data'!$G$28,0,10*ROW('Water Data'!G22)))</f>
        <v/>
      </c>
      <c r="CD28" s="383" t="str">
        <f ca="1">+IF(OFFSET('Water Data'!$G$29,0,10*ROW('Water Data'!G22))="","",OFFSET('Water Data'!$G$29,0,10*ROW('Water Data'!G22)))</f>
        <v/>
      </c>
      <c r="CE28" s="383" t="str">
        <f ca="1">+IF(OFFSET('Water Data'!$H$27,0,10*ROW('Water Data'!H22))="","",OFFSET('Water Data'!$H$27,0,10*ROW('Water Data'!H22)))</f>
        <v/>
      </c>
      <c r="CF28" s="383" t="str">
        <f ca="1">+IF(OFFSET('Water Data'!$H$28,0,10*ROW('Water Data'!H22))="","",OFFSET('Water Data'!$H$28,0,10*ROW('Water Data'!H22)))</f>
        <v/>
      </c>
      <c r="CG28" s="383" t="str">
        <f ca="1">+IF(OFFSET('Water Data'!$H$29,0,10*ROW('Water Data'!H22))="","",OFFSET('Water Data'!$H$29,0,10*ROW('Water Data'!H22)))</f>
        <v/>
      </c>
      <c r="CH28" s="383" t="str">
        <f ca="1">+IF(OFFSET('Water Data'!$I$27,0,10*ROW('Water Data'!I22))="","",OFFSET('Water Data'!$I$27,0,10*ROW('Water Data'!I22)))</f>
        <v/>
      </c>
      <c r="CI28" s="383" t="str">
        <f ca="1">+IF(OFFSET('Water Data'!$I$28,0,10*ROW('Water Data'!I22))="","",OFFSET('Water Data'!$I$28,0,10*ROW('Water Data'!I22)))</f>
        <v/>
      </c>
      <c r="CJ28" s="383" t="str">
        <f ca="1">+IF(OFFSET('Water Data'!$I$29,0,10*ROW('Water Data'!I22))="","",OFFSET('Water Data'!$I$29,0,10*ROW('Water Data'!I22)))</f>
        <v/>
      </c>
      <c r="CK28" s="383" t="str">
        <f ca="1">+IF(OFFSET('Sanitation Data'!$D$28,0,10*ROW('Sanitation Data'!D22))="","",OFFSET('Sanitation Data'!$D$28,0,10*ROW('Sanitation Data'!D22)))</f>
        <v/>
      </c>
      <c r="CL28" s="383" t="str">
        <f ca="1">+IF(OFFSET('Sanitation Data'!$D$29,0,10*ROW('Sanitation Data'!D22))="","",OFFSET('Sanitation Data'!$D$29,0,10*ROW('Sanitation Data'!D22)))</f>
        <v/>
      </c>
      <c r="CM28" s="383" t="str">
        <f ca="1">+IF(OFFSET('Sanitation Data'!$D$30,0,10*ROW('Sanitation Data'!D22))="","",OFFSET('Sanitation Data'!$D$30,0,10*ROW('Sanitation Data'!D22)))</f>
        <v/>
      </c>
      <c r="CN28" s="383" t="str">
        <f ca="1">+IF(OFFSET('Sanitation Data'!$D$31,0,10*ROW('Sanitation Data'!D22))="","",OFFSET('Sanitation Data'!$D$31,0,10*ROW('Sanitation Data'!D22)))</f>
        <v/>
      </c>
      <c r="CO28" s="383" t="str">
        <f ca="1">+IF(OFFSET('Sanitation Data'!$D$32,0,10*ROW('Sanitation Data'!D22))="","",OFFSET('Sanitation Data'!$D$32,0,10*ROW('Sanitation Data'!D22)))</f>
        <v/>
      </c>
      <c r="CP28" s="383" t="str">
        <f ca="1">+IF(OFFSET('Sanitation Data'!$E$28,0,10*ROW('Sanitation Data'!E22))="","",OFFSET('Sanitation Data'!$E$28,0,10*ROW('Sanitation Data'!E22)))</f>
        <v/>
      </c>
      <c r="CQ28" s="383" t="str">
        <f ca="1">+IF(OFFSET('Sanitation Data'!$E$29,0,10*ROW('Sanitation Data'!E22))="","",OFFSET('Sanitation Data'!$E$29,0,10*ROW('Sanitation Data'!E22)))</f>
        <v/>
      </c>
      <c r="CR28" s="383" t="str">
        <f ca="1">+IF(OFFSET('Sanitation Data'!$E$30,0,10*ROW('Sanitation Data'!E22))="","",OFFSET('Sanitation Data'!$E$30,0,10*ROW('Sanitation Data'!E22)))</f>
        <v/>
      </c>
      <c r="CS28" s="383" t="str">
        <f ca="1">+IF(OFFSET('Sanitation Data'!$E$31,0,10*ROW('Sanitation Data'!E22))="","",OFFSET('Sanitation Data'!$E$31,0,10*ROW('Sanitation Data'!E22)))</f>
        <v/>
      </c>
      <c r="CT28" s="383" t="str">
        <f ca="1">+IF(OFFSET('Sanitation Data'!$E$32,0,10*ROW('Sanitation Data'!E22))="","",OFFSET('Sanitation Data'!$E$32,0,10*ROW('Sanitation Data'!E22)))</f>
        <v/>
      </c>
      <c r="CU28" s="383" t="str">
        <f ca="1">+IF(OFFSET('Sanitation Data'!$F$28,0,10*ROW('Sanitation Data'!F22))="","",OFFSET('Sanitation Data'!$F$28,0,10*ROW('Sanitation Data'!F22)))</f>
        <v/>
      </c>
      <c r="CV28" s="383" t="str">
        <f ca="1">+IF(OFFSET('Sanitation Data'!$F$29,0,10*ROW('Sanitation Data'!F22))="","",OFFSET('Sanitation Data'!$F$29,0,10*ROW('Sanitation Data'!F22)))</f>
        <v/>
      </c>
      <c r="CW28" s="383" t="str">
        <f ca="1">+IF(OFFSET('Sanitation Data'!$F$30,0,10*ROW('Sanitation Data'!F22))="","",OFFSET('Sanitation Data'!$F$30,0,10*ROW('Sanitation Data'!F22)))</f>
        <v/>
      </c>
      <c r="CX28" s="383" t="str">
        <f ca="1">+IF(OFFSET('Sanitation Data'!$F$31,0,10*ROW('Sanitation Data'!F22))="","",OFFSET('Sanitation Data'!$F$31,0,10*ROW('Sanitation Data'!F22)))</f>
        <v/>
      </c>
      <c r="CY28" s="383" t="str">
        <f ca="1">+IF(OFFSET('Sanitation Data'!$F$32,0,10*ROW('Sanitation Data'!F22))="","",OFFSET('Sanitation Data'!$F$32,0,10*ROW('Sanitation Data'!F22)))</f>
        <v/>
      </c>
      <c r="CZ28" s="383" t="str">
        <f ca="1">+IF(OFFSET('Sanitation Data'!$G$28,0,10*ROW('Sanitation Data'!G22))="","",OFFSET('Sanitation Data'!$G$28,0,10*ROW('Sanitation Data'!G22)))</f>
        <v/>
      </c>
      <c r="DA28" s="383" t="str">
        <f ca="1">+IF(OFFSET('Sanitation Data'!$G$29,0,10*ROW('Sanitation Data'!G22))="","",OFFSET('Sanitation Data'!$G$29,0,10*ROW('Sanitation Data'!G22)))</f>
        <v/>
      </c>
      <c r="DB28" s="383" t="str">
        <f ca="1">+IF(OFFSET('Sanitation Data'!$G$30,0,10*ROW('Sanitation Data'!G22))="","",OFFSET('Sanitation Data'!$G$30,0,10*ROW('Sanitation Data'!G22)))</f>
        <v/>
      </c>
      <c r="DC28" s="383" t="str">
        <f ca="1">+IF(OFFSET('Sanitation Data'!$G$31,0,10*ROW('Sanitation Data'!G22))="","",OFFSET('Sanitation Data'!$G$31,0,10*ROW('Sanitation Data'!G22)))</f>
        <v/>
      </c>
      <c r="DD28" s="383" t="str">
        <f ca="1">+IF(OFFSET('Sanitation Data'!$G$32,0,10*ROW('Sanitation Data'!G22))="","",OFFSET('Sanitation Data'!$G$32,0,10*ROW('Sanitation Data'!G22)))</f>
        <v/>
      </c>
      <c r="DE28" s="383" t="str">
        <f ca="1">+IF(OFFSET('Sanitation Data'!$H$28,0,10*ROW('Sanitation Data'!H22))="","",OFFSET('Sanitation Data'!$H$28,0,10*ROW('Sanitation Data'!H22)))</f>
        <v/>
      </c>
      <c r="DF28" s="383" t="str">
        <f ca="1">+IF(OFFSET('Sanitation Data'!$H$29,0,10*ROW('Sanitation Data'!H22))="","",OFFSET('Sanitation Data'!$H$29,0,10*ROW('Sanitation Data'!H22)))</f>
        <v/>
      </c>
      <c r="DG28" s="383" t="str">
        <f ca="1">+IF(OFFSET('Sanitation Data'!$H$30,0,10*ROW('Sanitation Data'!H22))="","",OFFSET('Sanitation Data'!$H$30,0,10*ROW('Sanitation Data'!H22)))</f>
        <v/>
      </c>
      <c r="DH28" s="383" t="str">
        <f ca="1">+IF(OFFSET('Sanitation Data'!$H$31,0,10*ROW('Sanitation Data'!H22))="","",OFFSET('Sanitation Data'!$H$31,0,10*ROW('Sanitation Data'!H22)))</f>
        <v/>
      </c>
      <c r="DI28" s="383" t="str">
        <f ca="1">+IF(OFFSET('Sanitation Data'!$H$32,0,10*ROW('Sanitation Data'!H22))="","",OFFSET('Sanitation Data'!$H$32,0,10*ROW('Sanitation Data'!H22)))</f>
        <v/>
      </c>
      <c r="DJ28" s="383" t="str">
        <f ca="1">+IF(OFFSET('Sanitation Data'!$I$28,0,10*ROW('Sanitation Data'!I22))="","",OFFSET('Sanitation Data'!$I$28,0,10*ROW('Sanitation Data'!I22)))</f>
        <v/>
      </c>
      <c r="DK28" s="383" t="str">
        <f ca="1">+IF(OFFSET('Sanitation Data'!$I$29,0,10*ROW('Sanitation Data'!I22))="","",OFFSET('Sanitation Data'!$I$29,0,10*ROW('Sanitation Data'!I22)))</f>
        <v/>
      </c>
      <c r="DL28" s="383" t="str">
        <f ca="1">+IF(OFFSET('Sanitation Data'!$I$30,0,10*ROW('Sanitation Data'!I22))="","",OFFSET('Sanitation Data'!$I$30,0,10*ROW('Sanitation Data'!I22)))</f>
        <v/>
      </c>
      <c r="DM28" s="383" t="str">
        <f ca="1">+IF(OFFSET('Sanitation Data'!$I$31,0,10*ROW('Sanitation Data'!I22))="","",OFFSET('Sanitation Data'!$I$31,0,10*ROW('Sanitation Data'!I22)))</f>
        <v/>
      </c>
      <c r="DN28" s="383" t="str">
        <f ca="1">+IF(OFFSET('Sanitation Data'!$I$32,0,10*ROW('Sanitation Data'!I22))="","",OFFSET('Sanitation Data'!$I$32,0,10*ROW('Sanitation Data'!I22)))</f>
        <v/>
      </c>
      <c r="DO28" s="383" t="str">
        <f ca="1">+IF(OFFSET('Hygiene Data'!$D$11,0,10*ROW('Hygiene Data'!D22))="","",OFFSET('Hygiene Data'!$D$11,0,10*ROW('Hygiene Data'!D22)))</f>
        <v/>
      </c>
      <c r="DP28" s="383" t="str">
        <f ca="1">+IF(OFFSET('Hygiene Data'!$D$12,0,10*ROW('Hygiene Data'!D22))="","",OFFSET('Hygiene Data'!$D$12,0,10*ROW('Hygiene Data'!D22)))</f>
        <v/>
      </c>
      <c r="DQ28" s="383" t="str">
        <f ca="1">+IF(OFFSET('Hygiene Data'!$D$13,0,10*ROW('Hygiene Data'!D22))="","",OFFSET('Hygiene Data'!$D$13,0,10*ROW('Hygiene Data'!D22)))</f>
        <v/>
      </c>
      <c r="DR28" s="383" t="str">
        <f ca="1">+IF(OFFSET('Hygiene Data'!$E$11,0,10*ROW('Hygiene Data'!E22))="","",OFFSET('Hygiene Data'!$E$11,0,10*ROW('Hygiene Data'!E22)))</f>
        <v/>
      </c>
      <c r="DS28" s="383" t="str">
        <f ca="1">+IF(OFFSET('Hygiene Data'!$E$12,0,10*ROW('Hygiene Data'!E22))="","",OFFSET('Hygiene Data'!$E$12,0,10*ROW('Hygiene Data'!E22)))</f>
        <v/>
      </c>
      <c r="DT28" s="383" t="str">
        <f ca="1">+IF(OFFSET('Hygiene Data'!$E$13,0,10*ROW('Hygiene Data'!E22))="","",OFFSET('Hygiene Data'!$E$13,0,10*ROW('Hygiene Data'!E22)))</f>
        <v/>
      </c>
      <c r="DU28" s="383" t="str">
        <f ca="1">+IF(OFFSET('Hygiene Data'!$F$11,0,10*ROW('Hygiene Data'!F22))="","",OFFSET('Hygiene Data'!$F$11,0,10*ROW('Hygiene Data'!F22)))</f>
        <v/>
      </c>
      <c r="DV28" s="383" t="str">
        <f ca="1">+IF(OFFSET('Hygiene Data'!$F$12,0,10*ROW('Hygiene Data'!F22))="","",OFFSET('Hygiene Data'!$F$12,0,10*ROW('Hygiene Data'!F22)))</f>
        <v/>
      </c>
      <c r="DW28" s="383" t="str">
        <f ca="1">+IF(OFFSET('Hygiene Data'!$F$13,0,10*ROW('Hygiene Data'!F22))="","",OFFSET('Hygiene Data'!$F$13,0,10*ROW('Hygiene Data'!F22)))</f>
        <v/>
      </c>
      <c r="DX28" s="383" t="str">
        <f ca="1">+IF(OFFSET('Hygiene Data'!$G$11,0,10*ROW('Hygiene Data'!G22))="","",OFFSET('Hygiene Data'!$G$11,0,10*ROW('Hygiene Data'!G22)))</f>
        <v/>
      </c>
      <c r="DY28" s="383" t="str">
        <f ca="1">+IF(OFFSET('Hygiene Data'!$G$12,0,10*ROW('Hygiene Data'!G22))="","",OFFSET('Hygiene Data'!$G$12,0,10*ROW('Hygiene Data'!G22)))</f>
        <v/>
      </c>
      <c r="DZ28" s="383" t="str">
        <f ca="1">+IF(OFFSET('Hygiene Data'!$G$13,0,10*ROW('Hygiene Data'!G22))="","",OFFSET('Hygiene Data'!$G$13,0,10*ROW('Hygiene Data'!G22)))</f>
        <v/>
      </c>
      <c r="EA28" s="383" t="str">
        <f ca="1">+IF(OFFSET('Hygiene Data'!$H$11,0,10*ROW('Hygiene Data'!H22))="","",OFFSET('Hygiene Data'!$H$11,0,10*ROW('Hygiene Data'!H22)))</f>
        <v/>
      </c>
      <c r="EB28" s="383" t="str">
        <f ca="1">+IF(OFFSET('Hygiene Data'!$H$12,0,10*ROW('Hygiene Data'!H22))="","",OFFSET('Hygiene Data'!$H$12,0,10*ROW('Hygiene Data'!H22)))</f>
        <v/>
      </c>
      <c r="EC28" s="383" t="str">
        <f ca="1">+IF(OFFSET('Hygiene Data'!$H$13,0,10*ROW('Hygiene Data'!H22))="","",OFFSET('Hygiene Data'!$H$13,0,10*ROW('Hygiene Data'!H22)))</f>
        <v/>
      </c>
      <c r="ED28" s="383" t="str">
        <f ca="1">+IF(OFFSET('Hygiene Data'!$I$11,0,10*ROW('Hygiene Data'!I22))="","",OFFSET('Hygiene Data'!$I$11,0,10*ROW('Hygiene Data'!I22)))</f>
        <v/>
      </c>
      <c r="EE28" s="383" t="str">
        <f ca="1">+IF(OFFSET('Hygiene Data'!$I$12,0,10*ROW('Hygiene Data'!I22))="","",OFFSET('Hygiene Data'!$I$12,0,10*ROW('Hygiene Data'!I22)))</f>
        <v/>
      </c>
      <c r="EF28" s="383" t="str">
        <f ca="1">+IF(OFFSET('Hygiene Data'!$I$13,0,10*ROW('Hygiene Data'!I22))="","",OFFSET('Hygiene Data'!$I$13,0,10*ROW('Hygiene Data'!I22)))</f>
        <v/>
      </c>
    </row>
    <row r="29" spans="1:136" x14ac:dyDescent="0.25">
      <c r="A29" s="492" t="str">
        <f ca="1">+IF(OFFSET('Water Data'!$B$2,0,10*ROW('Water Data'!E23))="","",OFFSET('Water Data'!$B$2,0,10*ROW('Water Data'!E23)))</f>
        <v/>
      </c>
      <c r="B29" s="49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9" t="str">
        <f t="shared" ca="1" si="0"/>
        <v/>
      </c>
      <c r="D29" s="52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3" t="str">
        <f ca="1">+IF(OFFSET('Water Data'!$D$27,0,10*ROW('Water Data'!D23))="","",OFFSET('Water Data'!$D$27,0,10*ROW('Water Data'!D23)))</f>
        <v/>
      </c>
      <c r="BT29" s="383" t="str">
        <f ca="1">+IF(OFFSET('Water Data'!$D$28,0,10*ROW('Water Data'!D23))="","",OFFSET('Water Data'!$D$28,0,10*ROW('Water Data'!D23)))</f>
        <v/>
      </c>
      <c r="BU29" s="383" t="str">
        <f ca="1">+IF(OFFSET('Water Data'!$D$29,0,10*ROW('Water Data'!D23))="","",OFFSET('Water Data'!$D$29,0,10*ROW('Water Data'!D23)))</f>
        <v/>
      </c>
      <c r="BV29" s="383" t="str">
        <f ca="1">+IF(OFFSET('Water Data'!$E$27,0,10*ROW('Water Data'!E23))="","",OFFSET('Water Data'!$E$27,0,10*ROW('Water Data'!E23)))</f>
        <v/>
      </c>
      <c r="BW29" s="383" t="str">
        <f ca="1">+IF(OFFSET('Water Data'!$E$28,0,10*ROW('Water Data'!E23))="","",OFFSET('Water Data'!$E$28,0,10*ROW('Water Data'!E23)))</f>
        <v/>
      </c>
      <c r="BX29" s="383" t="str">
        <f ca="1">+IF(OFFSET('Water Data'!$E$29,0,10*ROW('Water Data'!E23))="","",OFFSET('Water Data'!$E$29,0,10*ROW('Water Data'!E23)))</f>
        <v/>
      </c>
      <c r="BY29" s="383" t="str">
        <f ca="1">+IF(OFFSET('Water Data'!$F$27,0,10*ROW('Water Data'!F23))="","",OFFSET('Water Data'!$F$27,0,10*ROW('Water Data'!F23)))</f>
        <v/>
      </c>
      <c r="BZ29" s="383" t="str">
        <f ca="1">+IF(OFFSET('Water Data'!$F$28,0,10*ROW('Water Data'!F23))="","",OFFSET('Water Data'!$F$28,0,10*ROW('Water Data'!F23)))</f>
        <v/>
      </c>
      <c r="CA29" s="383" t="str">
        <f ca="1">+IF(OFFSET('Water Data'!$F$29,0,10*ROW('Water Data'!F23))="","",OFFSET('Water Data'!$F$29,0,10*ROW('Water Data'!F23)))</f>
        <v/>
      </c>
      <c r="CB29" s="383" t="str">
        <f ca="1">+IF(OFFSET('Water Data'!$G$27,0,10*ROW('Water Data'!G23))="","",OFFSET('Water Data'!$G$27,0,10*ROW('Water Data'!G23)))</f>
        <v/>
      </c>
      <c r="CC29" s="383" t="str">
        <f ca="1">+IF(OFFSET('Water Data'!$G$28,0,10*ROW('Water Data'!G23))="","",OFFSET('Water Data'!$G$28,0,10*ROW('Water Data'!G23)))</f>
        <v/>
      </c>
      <c r="CD29" s="383" t="str">
        <f ca="1">+IF(OFFSET('Water Data'!$G$29,0,10*ROW('Water Data'!G23))="","",OFFSET('Water Data'!$G$29,0,10*ROW('Water Data'!G23)))</f>
        <v/>
      </c>
      <c r="CE29" s="383" t="str">
        <f ca="1">+IF(OFFSET('Water Data'!$H$27,0,10*ROW('Water Data'!H23))="","",OFFSET('Water Data'!$H$27,0,10*ROW('Water Data'!H23)))</f>
        <v/>
      </c>
      <c r="CF29" s="383" t="str">
        <f ca="1">+IF(OFFSET('Water Data'!$H$28,0,10*ROW('Water Data'!H23))="","",OFFSET('Water Data'!$H$28,0,10*ROW('Water Data'!H23)))</f>
        <v/>
      </c>
      <c r="CG29" s="383" t="str">
        <f ca="1">+IF(OFFSET('Water Data'!$H$29,0,10*ROW('Water Data'!H23))="","",OFFSET('Water Data'!$H$29,0,10*ROW('Water Data'!H23)))</f>
        <v/>
      </c>
      <c r="CH29" s="383" t="str">
        <f ca="1">+IF(OFFSET('Water Data'!$I$27,0,10*ROW('Water Data'!I23))="","",OFFSET('Water Data'!$I$27,0,10*ROW('Water Data'!I23)))</f>
        <v/>
      </c>
      <c r="CI29" s="383" t="str">
        <f ca="1">+IF(OFFSET('Water Data'!$I$28,0,10*ROW('Water Data'!I23))="","",OFFSET('Water Data'!$I$28,0,10*ROW('Water Data'!I23)))</f>
        <v/>
      </c>
      <c r="CJ29" s="383" t="str">
        <f ca="1">+IF(OFFSET('Water Data'!$I$29,0,10*ROW('Water Data'!I23))="","",OFFSET('Water Data'!$I$29,0,10*ROW('Water Data'!I23)))</f>
        <v/>
      </c>
      <c r="CK29" s="383" t="str">
        <f ca="1">+IF(OFFSET('Sanitation Data'!$D$28,0,10*ROW('Sanitation Data'!D23))="","",OFFSET('Sanitation Data'!$D$28,0,10*ROW('Sanitation Data'!D23)))</f>
        <v/>
      </c>
      <c r="CL29" s="383" t="str">
        <f ca="1">+IF(OFFSET('Sanitation Data'!$D$29,0,10*ROW('Sanitation Data'!D23))="","",OFFSET('Sanitation Data'!$D$29,0,10*ROW('Sanitation Data'!D23)))</f>
        <v/>
      </c>
      <c r="CM29" s="383" t="str">
        <f ca="1">+IF(OFFSET('Sanitation Data'!$D$30,0,10*ROW('Sanitation Data'!D23))="","",OFFSET('Sanitation Data'!$D$30,0,10*ROW('Sanitation Data'!D23)))</f>
        <v/>
      </c>
      <c r="CN29" s="383" t="str">
        <f ca="1">+IF(OFFSET('Sanitation Data'!$D$31,0,10*ROW('Sanitation Data'!D23))="","",OFFSET('Sanitation Data'!$D$31,0,10*ROW('Sanitation Data'!D23)))</f>
        <v/>
      </c>
      <c r="CO29" s="383" t="str">
        <f ca="1">+IF(OFFSET('Sanitation Data'!$D$32,0,10*ROW('Sanitation Data'!D23))="","",OFFSET('Sanitation Data'!$D$32,0,10*ROW('Sanitation Data'!D23)))</f>
        <v/>
      </c>
      <c r="CP29" s="383" t="str">
        <f ca="1">+IF(OFFSET('Sanitation Data'!$E$28,0,10*ROW('Sanitation Data'!E23))="","",OFFSET('Sanitation Data'!$E$28,0,10*ROW('Sanitation Data'!E23)))</f>
        <v/>
      </c>
      <c r="CQ29" s="383" t="str">
        <f ca="1">+IF(OFFSET('Sanitation Data'!$E$29,0,10*ROW('Sanitation Data'!E23))="","",OFFSET('Sanitation Data'!$E$29,0,10*ROW('Sanitation Data'!E23)))</f>
        <v/>
      </c>
      <c r="CR29" s="383" t="str">
        <f ca="1">+IF(OFFSET('Sanitation Data'!$E$30,0,10*ROW('Sanitation Data'!E23))="","",OFFSET('Sanitation Data'!$E$30,0,10*ROW('Sanitation Data'!E23)))</f>
        <v/>
      </c>
      <c r="CS29" s="383" t="str">
        <f ca="1">+IF(OFFSET('Sanitation Data'!$E$31,0,10*ROW('Sanitation Data'!E23))="","",OFFSET('Sanitation Data'!$E$31,0,10*ROW('Sanitation Data'!E23)))</f>
        <v/>
      </c>
      <c r="CT29" s="383" t="str">
        <f ca="1">+IF(OFFSET('Sanitation Data'!$E$32,0,10*ROW('Sanitation Data'!E23))="","",OFFSET('Sanitation Data'!$E$32,0,10*ROW('Sanitation Data'!E23)))</f>
        <v/>
      </c>
      <c r="CU29" s="383" t="str">
        <f ca="1">+IF(OFFSET('Sanitation Data'!$F$28,0,10*ROW('Sanitation Data'!F23))="","",OFFSET('Sanitation Data'!$F$28,0,10*ROW('Sanitation Data'!F23)))</f>
        <v/>
      </c>
      <c r="CV29" s="383" t="str">
        <f ca="1">+IF(OFFSET('Sanitation Data'!$F$29,0,10*ROW('Sanitation Data'!F23))="","",OFFSET('Sanitation Data'!$F$29,0,10*ROW('Sanitation Data'!F23)))</f>
        <v/>
      </c>
      <c r="CW29" s="383" t="str">
        <f ca="1">+IF(OFFSET('Sanitation Data'!$F$30,0,10*ROW('Sanitation Data'!F23))="","",OFFSET('Sanitation Data'!$F$30,0,10*ROW('Sanitation Data'!F23)))</f>
        <v/>
      </c>
      <c r="CX29" s="383" t="str">
        <f ca="1">+IF(OFFSET('Sanitation Data'!$F$31,0,10*ROW('Sanitation Data'!F23))="","",OFFSET('Sanitation Data'!$F$31,0,10*ROW('Sanitation Data'!F23)))</f>
        <v/>
      </c>
      <c r="CY29" s="383" t="str">
        <f ca="1">+IF(OFFSET('Sanitation Data'!$F$32,0,10*ROW('Sanitation Data'!F23))="","",OFFSET('Sanitation Data'!$F$32,0,10*ROW('Sanitation Data'!F23)))</f>
        <v/>
      </c>
      <c r="CZ29" s="383" t="str">
        <f ca="1">+IF(OFFSET('Sanitation Data'!$G$28,0,10*ROW('Sanitation Data'!G23))="","",OFFSET('Sanitation Data'!$G$28,0,10*ROW('Sanitation Data'!G23)))</f>
        <v/>
      </c>
      <c r="DA29" s="383" t="str">
        <f ca="1">+IF(OFFSET('Sanitation Data'!$G$29,0,10*ROW('Sanitation Data'!G23))="","",OFFSET('Sanitation Data'!$G$29,0,10*ROW('Sanitation Data'!G23)))</f>
        <v/>
      </c>
      <c r="DB29" s="383" t="str">
        <f ca="1">+IF(OFFSET('Sanitation Data'!$G$30,0,10*ROW('Sanitation Data'!G23))="","",OFFSET('Sanitation Data'!$G$30,0,10*ROW('Sanitation Data'!G23)))</f>
        <v/>
      </c>
      <c r="DC29" s="383" t="str">
        <f ca="1">+IF(OFFSET('Sanitation Data'!$G$31,0,10*ROW('Sanitation Data'!G23))="","",OFFSET('Sanitation Data'!$G$31,0,10*ROW('Sanitation Data'!G23)))</f>
        <v/>
      </c>
      <c r="DD29" s="383" t="str">
        <f ca="1">+IF(OFFSET('Sanitation Data'!$G$32,0,10*ROW('Sanitation Data'!G23))="","",OFFSET('Sanitation Data'!$G$32,0,10*ROW('Sanitation Data'!G23)))</f>
        <v/>
      </c>
      <c r="DE29" s="383" t="str">
        <f ca="1">+IF(OFFSET('Sanitation Data'!$H$28,0,10*ROW('Sanitation Data'!H23))="","",OFFSET('Sanitation Data'!$H$28,0,10*ROW('Sanitation Data'!H23)))</f>
        <v/>
      </c>
      <c r="DF29" s="383" t="str">
        <f ca="1">+IF(OFFSET('Sanitation Data'!$H$29,0,10*ROW('Sanitation Data'!H23))="","",OFFSET('Sanitation Data'!$H$29,0,10*ROW('Sanitation Data'!H23)))</f>
        <v/>
      </c>
      <c r="DG29" s="383" t="str">
        <f ca="1">+IF(OFFSET('Sanitation Data'!$H$30,0,10*ROW('Sanitation Data'!H23))="","",OFFSET('Sanitation Data'!$H$30,0,10*ROW('Sanitation Data'!H23)))</f>
        <v/>
      </c>
      <c r="DH29" s="383" t="str">
        <f ca="1">+IF(OFFSET('Sanitation Data'!$H$31,0,10*ROW('Sanitation Data'!H23))="","",OFFSET('Sanitation Data'!$H$31,0,10*ROW('Sanitation Data'!H23)))</f>
        <v/>
      </c>
      <c r="DI29" s="383" t="str">
        <f ca="1">+IF(OFFSET('Sanitation Data'!$H$32,0,10*ROW('Sanitation Data'!H23))="","",OFFSET('Sanitation Data'!$H$32,0,10*ROW('Sanitation Data'!H23)))</f>
        <v/>
      </c>
      <c r="DJ29" s="383" t="str">
        <f ca="1">+IF(OFFSET('Sanitation Data'!$I$28,0,10*ROW('Sanitation Data'!I23))="","",OFFSET('Sanitation Data'!$I$28,0,10*ROW('Sanitation Data'!I23)))</f>
        <v/>
      </c>
      <c r="DK29" s="383" t="str">
        <f ca="1">+IF(OFFSET('Sanitation Data'!$I$29,0,10*ROW('Sanitation Data'!I23))="","",OFFSET('Sanitation Data'!$I$29,0,10*ROW('Sanitation Data'!I23)))</f>
        <v/>
      </c>
      <c r="DL29" s="383" t="str">
        <f ca="1">+IF(OFFSET('Sanitation Data'!$I$30,0,10*ROW('Sanitation Data'!I23))="","",OFFSET('Sanitation Data'!$I$30,0,10*ROW('Sanitation Data'!I23)))</f>
        <v/>
      </c>
      <c r="DM29" s="383" t="str">
        <f ca="1">+IF(OFFSET('Sanitation Data'!$I$31,0,10*ROW('Sanitation Data'!I23))="","",OFFSET('Sanitation Data'!$I$31,0,10*ROW('Sanitation Data'!I23)))</f>
        <v/>
      </c>
      <c r="DN29" s="383" t="str">
        <f ca="1">+IF(OFFSET('Sanitation Data'!$I$32,0,10*ROW('Sanitation Data'!I23))="","",OFFSET('Sanitation Data'!$I$32,0,10*ROW('Sanitation Data'!I23)))</f>
        <v/>
      </c>
      <c r="DO29" s="383" t="str">
        <f ca="1">+IF(OFFSET('Hygiene Data'!$D$11,0,10*ROW('Hygiene Data'!D23))="","",OFFSET('Hygiene Data'!$D$11,0,10*ROW('Hygiene Data'!D23)))</f>
        <v/>
      </c>
      <c r="DP29" s="383" t="str">
        <f ca="1">+IF(OFFSET('Hygiene Data'!$D$12,0,10*ROW('Hygiene Data'!D23))="","",OFFSET('Hygiene Data'!$D$12,0,10*ROW('Hygiene Data'!D23)))</f>
        <v/>
      </c>
      <c r="DQ29" s="383" t="str">
        <f ca="1">+IF(OFFSET('Hygiene Data'!$D$13,0,10*ROW('Hygiene Data'!D23))="","",OFFSET('Hygiene Data'!$D$13,0,10*ROW('Hygiene Data'!D23)))</f>
        <v/>
      </c>
      <c r="DR29" s="383" t="str">
        <f ca="1">+IF(OFFSET('Hygiene Data'!$E$11,0,10*ROW('Hygiene Data'!E23))="","",OFFSET('Hygiene Data'!$E$11,0,10*ROW('Hygiene Data'!E23)))</f>
        <v/>
      </c>
      <c r="DS29" s="383" t="str">
        <f ca="1">+IF(OFFSET('Hygiene Data'!$E$12,0,10*ROW('Hygiene Data'!E23))="","",OFFSET('Hygiene Data'!$E$12,0,10*ROW('Hygiene Data'!E23)))</f>
        <v/>
      </c>
      <c r="DT29" s="383" t="str">
        <f ca="1">+IF(OFFSET('Hygiene Data'!$E$13,0,10*ROW('Hygiene Data'!E23))="","",OFFSET('Hygiene Data'!$E$13,0,10*ROW('Hygiene Data'!E23)))</f>
        <v/>
      </c>
      <c r="DU29" s="383" t="str">
        <f ca="1">+IF(OFFSET('Hygiene Data'!$F$11,0,10*ROW('Hygiene Data'!F23))="","",OFFSET('Hygiene Data'!$F$11,0,10*ROW('Hygiene Data'!F23)))</f>
        <v/>
      </c>
      <c r="DV29" s="383" t="str">
        <f ca="1">+IF(OFFSET('Hygiene Data'!$F$12,0,10*ROW('Hygiene Data'!F23))="","",OFFSET('Hygiene Data'!$F$12,0,10*ROW('Hygiene Data'!F23)))</f>
        <v/>
      </c>
      <c r="DW29" s="383" t="str">
        <f ca="1">+IF(OFFSET('Hygiene Data'!$F$13,0,10*ROW('Hygiene Data'!F23))="","",OFFSET('Hygiene Data'!$F$13,0,10*ROW('Hygiene Data'!F23)))</f>
        <v/>
      </c>
      <c r="DX29" s="383" t="str">
        <f ca="1">+IF(OFFSET('Hygiene Data'!$G$11,0,10*ROW('Hygiene Data'!G23))="","",OFFSET('Hygiene Data'!$G$11,0,10*ROW('Hygiene Data'!G23)))</f>
        <v/>
      </c>
      <c r="DY29" s="383" t="str">
        <f ca="1">+IF(OFFSET('Hygiene Data'!$G$12,0,10*ROW('Hygiene Data'!G23))="","",OFFSET('Hygiene Data'!$G$12,0,10*ROW('Hygiene Data'!G23)))</f>
        <v/>
      </c>
      <c r="DZ29" s="383" t="str">
        <f ca="1">+IF(OFFSET('Hygiene Data'!$G$13,0,10*ROW('Hygiene Data'!G23))="","",OFFSET('Hygiene Data'!$G$13,0,10*ROW('Hygiene Data'!G23)))</f>
        <v/>
      </c>
      <c r="EA29" s="383" t="str">
        <f ca="1">+IF(OFFSET('Hygiene Data'!$H$11,0,10*ROW('Hygiene Data'!H23))="","",OFFSET('Hygiene Data'!$H$11,0,10*ROW('Hygiene Data'!H23)))</f>
        <v/>
      </c>
      <c r="EB29" s="383" t="str">
        <f ca="1">+IF(OFFSET('Hygiene Data'!$H$12,0,10*ROW('Hygiene Data'!H23))="","",OFFSET('Hygiene Data'!$H$12,0,10*ROW('Hygiene Data'!H23)))</f>
        <v/>
      </c>
      <c r="EC29" s="383" t="str">
        <f ca="1">+IF(OFFSET('Hygiene Data'!$H$13,0,10*ROW('Hygiene Data'!H23))="","",OFFSET('Hygiene Data'!$H$13,0,10*ROW('Hygiene Data'!H23)))</f>
        <v/>
      </c>
      <c r="ED29" s="383" t="str">
        <f ca="1">+IF(OFFSET('Hygiene Data'!$I$11,0,10*ROW('Hygiene Data'!I23))="","",OFFSET('Hygiene Data'!$I$11,0,10*ROW('Hygiene Data'!I23)))</f>
        <v/>
      </c>
      <c r="EE29" s="383" t="str">
        <f ca="1">+IF(OFFSET('Hygiene Data'!$I$12,0,10*ROW('Hygiene Data'!I23))="","",OFFSET('Hygiene Data'!$I$12,0,10*ROW('Hygiene Data'!I23)))</f>
        <v/>
      </c>
      <c r="EF29" s="383" t="str">
        <f ca="1">+IF(OFFSET('Hygiene Data'!$I$13,0,10*ROW('Hygiene Data'!I23))="","",OFFSET('Hygiene Data'!$I$13,0,10*ROW('Hygiene Data'!I23)))</f>
        <v/>
      </c>
    </row>
    <row r="30" spans="1:136" x14ac:dyDescent="0.25">
      <c r="A30" s="492" t="str">
        <f ca="1">+IF(OFFSET('Water Data'!$B$2,0,10*ROW('Water Data'!E24))="","",OFFSET('Water Data'!$B$2,0,10*ROW('Water Data'!E24)))</f>
        <v/>
      </c>
      <c r="B30" s="49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9" t="str">
        <f t="shared" ca="1" si="0"/>
        <v/>
      </c>
      <c r="D30" s="52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3" t="str">
        <f ca="1">+IF(OFFSET('Water Data'!$D$27,0,10*ROW('Water Data'!D24))="","",OFFSET('Water Data'!$D$27,0,10*ROW('Water Data'!D24)))</f>
        <v/>
      </c>
      <c r="BT30" s="383" t="str">
        <f ca="1">+IF(OFFSET('Water Data'!$D$28,0,10*ROW('Water Data'!D24))="","",OFFSET('Water Data'!$D$28,0,10*ROW('Water Data'!D24)))</f>
        <v/>
      </c>
      <c r="BU30" s="383" t="str">
        <f ca="1">+IF(OFFSET('Water Data'!$D$29,0,10*ROW('Water Data'!D24))="","",OFFSET('Water Data'!$D$29,0,10*ROW('Water Data'!D24)))</f>
        <v/>
      </c>
      <c r="BV30" s="383" t="str">
        <f ca="1">+IF(OFFSET('Water Data'!$E$27,0,10*ROW('Water Data'!E24))="","",OFFSET('Water Data'!$E$27,0,10*ROW('Water Data'!E24)))</f>
        <v/>
      </c>
      <c r="BW30" s="383" t="str">
        <f ca="1">+IF(OFFSET('Water Data'!$E$28,0,10*ROW('Water Data'!E24))="","",OFFSET('Water Data'!$E$28,0,10*ROW('Water Data'!E24)))</f>
        <v/>
      </c>
      <c r="BX30" s="383" t="str">
        <f ca="1">+IF(OFFSET('Water Data'!$E$29,0,10*ROW('Water Data'!E24))="","",OFFSET('Water Data'!$E$29,0,10*ROW('Water Data'!E24)))</f>
        <v/>
      </c>
      <c r="BY30" s="383" t="str">
        <f ca="1">+IF(OFFSET('Water Data'!$F$27,0,10*ROW('Water Data'!F24))="","",OFFSET('Water Data'!$F$27,0,10*ROW('Water Data'!F24)))</f>
        <v/>
      </c>
      <c r="BZ30" s="383" t="str">
        <f ca="1">+IF(OFFSET('Water Data'!$F$28,0,10*ROW('Water Data'!F24))="","",OFFSET('Water Data'!$F$28,0,10*ROW('Water Data'!F24)))</f>
        <v/>
      </c>
      <c r="CA30" s="383" t="str">
        <f ca="1">+IF(OFFSET('Water Data'!$F$29,0,10*ROW('Water Data'!F24))="","",OFFSET('Water Data'!$F$29,0,10*ROW('Water Data'!F24)))</f>
        <v/>
      </c>
      <c r="CB30" s="383" t="str">
        <f ca="1">+IF(OFFSET('Water Data'!$G$27,0,10*ROW('Water Data'!G24))="","",OFFSET('Water Data'!$G$27,0,10*ROW('Water Data'!G24)))</f>
        <v/>
      </c>
      <c r="CC30" s="383" t="str">
        <f ca="1">+IF(OFFSET('Water Data'!$G$28,0,10*ROW('Water Data'!G24))="","",OFFSET('Water Data'!$G$28,0,10*ROW('Water Data'!G24)))</f>
        <v/>
      </c>
      <c r="CD30" s="383" t="str">
        <f ca="1">+IF(OFFSET('Water Data'!$G$29,0,10*ROW('Water Data'!G24))="","",OFFSET('Water Data'!$G$29,0,10*ROW('Water Data'!G24)))</f>
        <v/>
      </c>
      <c r="CE30" s="383" t="str">
        <f ca="1">+IF(OFFSET('Water Data'!$H$27,0,10*ROW('Water Data'!H24))="","",OFFSET('Water Data'!$H$27,0,10*ROW('Water Data'!H24)))</f>
        <v/>
      </c>
      <c r="CF30" s="383" t="str">
        <f ca="1">+IF(OFFSET('Water Data'!$H$28,0,10*ROW('Water Data'!H24))="","",OFFSET('Water Data'!$H$28,0,10*ROW('Water Data'!H24)))</f>
        <v/>
      </c>
      <c r="CG30" s="383" t="str">
        <f ca="1">+IF(OFFSET('Water Data'!$H$29,0,10*ROW('Water Data'!H24))="","",OFFSET('Water Data'!$H$29,0,10*ROW('Water Data'!H24)))</f>
        <v/>
      </c>
      <c r="CH30" s="383" t="str">
        <f ca="1">+IF(OFFSET('Water Data'!$I$27,0,10*ROW('Water Data'!I24))="","",OFFSET('Water Data'!$I$27,0,10*ROW('Water Data'!I24)))</f>
        <v/>
      </c>
      <c r="CI30" s="383" t="str">
        <f ca="1">+IF(OFFSET('Water Data'!$I$28,0,10*ROW('Water Data'!I24))="","",OFFSET('Water Data'!$I$28,0,10*ROW('Water Data'!I24)))</f>
        <v/>
      </c>
      <c r="CJ30" s="383" t="str">
        <f ca="1">+IF(OFFSET('Water Data'!$I$29,0,10*ROW('Water Data'!I24))="","",OFFSET('Water Data'!$I$29,0,10*ROW('Water Data'!I24)))</f>
        <v/>
      </c>
      <c r="CK30" s="383" t="str">
        <f ca="1">+IF(OFFSET('Sanitation Data'!$D$28,0,10*ROW('Sanitation Data'!D24))="","",OFFSET('Sanitation Data'!$D$28,0,10*ROW('Sanitation Data'!D24)))</f>
        <v/>
      </c>
      <c r="CL30" s="383" t="str">
        <f ca="1">+IF(OFFSET('Sanitation Data'!$D$29,0,10*ROW('Sanitation Data'!D24))="","",OFFSET('Sanitation Data'!$D$29,0,10*ROW('Sanitation Data'!D24)))</f>
        <v/>
      </c>
      <c r="CM30" s="383" t="str">
        <f ca="1">+IF(OFFSET('Sanitation Data'!$D$30,0,10*ROW('Sanitation Data'!D24))="","",OFFSET('Sanitation Data'!$D$30,0,10*ROW('Sanitation Data'!D24)))</f>
        <v/>
      </c>
      <c r="CN30" s="383" t="str">
        <f ca="1">+IF(OFFSET('Sanitation Data'!$D$31,0,10*ROW('Sanitation Data'!D24))="","",OFFSET('Sanitation Data'!$D$31,0,10*ROW('Sanitation Data'!D24)))</f>
        <v/>
      </c>
      <c r="CO30" s="383" t="str">
        <f ca="1">+IF(OFFSET('Sanitation Data'!$D$32,0,10*ROW('Sanitation Data'!D24))="","",OFFSET('Sanitation Data'!$D$32,0,10*ROW('Sanitation Data'!D24)))</f>
        <v/>
      </c>
      <c r="CP30" s="383" t="str">
        <f ca="1">+IF(OFFSET('Sanitation Data'!$E$28,0,10*ROW('Sanitation Data'!E24))="","",OFFSET('Sanitation Data'!$E$28,0,10*ROW('Sanitation Data'!E24)))</f>
        <v/>
      </c>
      <c r="CQ30" s="383" t="str">
        <f ca="1">+IF(OFFSET('Sanitation Data'!$E$29,0,10*ROW('Sanitation Data'!E24))="","",OFFSET('Sanitation Data'!$E$29,0,10*ROW('Sanitation Data'!E24)))</f>
        <v/>
      </c>
      <c r="CR30" s="383" t="str">
        <f ca="1">+IF(OFFSET('Sanitation Data'!$E$30,0,10*ROW('Sanitation Data'!E24))="","",OFFSET('Sanitation Data'!$E$30,0,10*ROW('Sanitation Data'!E24)))</f>
        <v/>
      </c>
      <c r="CS30" s="383" t="str">
        <f ca="1">+IF(OFFSET('Sanitation Data'!$E$31,0,10*ROW('Sanitation Data'!E24))="","",OFFSET('Sanitation Data'!$E$31,0,10*ROW('Sanitation Data'!E24)))</f>
        <v/>
      </c>
      <c r="CT30" s="383" t="str">
        <f ca="1">+IF(OFFSET('Sanitation Data'!$E$32,0,10*ROW('Sanitation Data'!E24))="","",OFFSET('Sanitation Data'!$E$32,0,10*ROW('Sanitation Data'!E24)))</f>
        <v/>
      </c>
      <c r="CU30" s="383" t="str">
        <f ca="1">+IF(OFFSET('Sanitation Data'!$F$28,0,10*ROW('Sanitation Data'!F24))="","",OFFSET('Sanitation Data'!$F$28,0,10*ROW('Sanitation Data'!F24)))</f>
        <v/>
      </c>
      <c r="CV30" s="383" t="str">
        <f ca="1">+IF(OFFSET('Sanitation Data'!$F$29,0,10*ROW('Sanitation Data'!F24))="","",OFFSET('Sanitation Data'!$F$29,0,10*ROW('Sanitation Data'!F24)))</f>
        <v/>
      </c>
      <c r="CW30" s="383" t="str">
        <f ca="1">+IF(OFFSET('Sanitation Data'!$F$30,0,10*ROW('Sanitation Data'!F24))="","",OFFSET('Sanitation Data'!$F$30,0,10*ROW('Sanitation Data'!F24)))</f>
        <v/>
      </c>
      <c r="CX30" s="383" t="str">
        <f ca="1">+IF(OFFSET('Sanitation Data'!$F$31,0,10*ROW('Sanitation Data'!F24))="","",OFFSET('Sanitation Data'!$F$31,0,10*ROW('Sanitation Data'!F24)))</f>
        <v/>
      </c>
      <c r="CY30" s="383" t="str">
        <f ca="1">+IF(OFFSET('Sanitation Data'!$F$32,0,10*ROW('Sanitation Data'!F24))="","",OFFSET('Sanitation Data'!$F$32,0,10*ROW('Sanitation Data'!F24)))</f>
        <v/>
      </c>
      <c r="CZ30" s="383" t="str">
        <f ca="1">+IF(OFFSET('Sanitation Data'!$G$28,0,10*ROW('Sanitation Data'!G24))="","",OFFSET('Sanitation Data'!$G$28,0,10*ROW('Sanitation Data'!G24)))</f>
        <v/>
      </c>
      <c r="DA30" s="383" t="str">
        <f ca="1">+IF(OFFSET('Sanitation Data'!$G$29,0,10*ROW('Sanitation Data'!G24))="","",OFFSET('Sanitation Data'!$G$29,0,10*ROW('Sanitation Data'!G24)))</f>
        <v/>
      </c>
      <c r="DB30" s="383" t="str">
        <f ca="1">+IF(OFFSET('Sanitation Data'!$G$30,0,10*ROW('Sanitation Data'!G24))="","",OFFSET('Sanitation Data'!$G$30,0,10*ROW('Sanitation Data'!G24)))</f>
        <v/>
      </c>
      <c r="DC30" s="383" t="str">
        <f ca="1">+IF(OFFSET('Sanitation Data'!$G$31,0,10*ROW('Sanitation Data'!G24))="","",OFFSET('Sanitation Data'!$G$31,0,10*ROW('Sanitation Data'!G24)))</f>
        <v/>
      </c>
      <c r="DD30" s="383" t="str">
        <f ca="1">+IF(OFFSET('Sanitation Data'!$G$32,0,10*ROW('Sanitation Data'!G24))="","",OFFSET('Sanitation Data'!$G$32,0,10*ROW('Sanitation Data'!G24)))</f>
        <v/>
      </c>
      <c r="DE30" s="383" t="str">
        <f ca="1">+IF(OFFSET('Sanitation Data'!$H$28,0,10*ROW('Sanitation Data'!H24))="","",OFFSET('Sanitation Data'!$H$28,0,10*ROW('Sanitation Data'!H24)))</f>
        <v/>
      </c>
      <c r="DF30" s="383" t="str">
        <f ca="1">+IF(OFFSET('Sanitation Data'!$H$29,0,10*ROW('Sanitation Data'!H24))="","",OFFSET('Sanitation Data'!$H$29,0,10*ROW('Sanitation Data'!H24)))</f>
        <v/>
      </c>
      <c r="DG30" s="383" t="str">
        <f ca="1">+IF(OFFSET('Sanitation Data'!$H$30,0,10*ROW('Sanitation Data'!H24))="","",OFFSET('Sanitation Data'!$H$30,0,10*ROW('Sanitation Data'!H24)))</f>
        <v/>
      </c>
      <c r="DH30" s="383" t="str">
        <f ca="1">+IF(OFFSET('Sanitation Data'!$H$31,0,10*ROW('Sanitation Data'!H24))="","",OFFSET('Sanitation Data'!$H$31,0,10*ROW('Sanitation Data'!H24)))</f>
        <v/>
      </c>
      <c r="DI30" s="383" t="str">
        <f ca="1">+IF(OFFSET('Sanitation Data'!$H$32,0,10*ROW('Sanitation Data'!H24))="","",OFFSET('Sanitation Data'!$H$32,0,10*ROW('Sanitation Data'!H24)))</f>
        <v/>
      </c>
      <c r="DJ30" s="383" t="str">
        <f ca="1">+IF(OFFSET('Sanitation Data'!$I$28,0,10*ROW('Sanitation Data'!I24))="","",OFFSET('Sanitation Data'!$I$28,0,10*ROW('Sanitation Data'!I24)))</f>
        <v/>
      </c>
      <c r="DK30" s="383" t="str">
        <f ca="1">+IF(OFFSET('Sanitation Data'!$I$29,0,10*ROW('Sanitation Data'!I24))="","",OFFSET('Sanitation Data'!$I$29,0,10*ROW('Sanitation Data'!I24)))</f>
        <v/>
      </c>
      <c r="DL30" s="383" t="str">
        <f ca="1">+IF(OFFSET('Sanitation Data'!$I$30,0,10*ROW('Sanitation Data'!I24))="","",OFFSET('Sanitation Data'!$I$30,0,10*ROW('Sanitation Data'!I24)))</f>
        <v/>
      </c>
      <c r="DM30" s="383" t="str">
        <f ca="1">+IF(OFFSET('Sanitation Data'!$I$31,0,10*ROW('Sanitation Data'!I24))="","",OFFSET('Sanitation Data'!$I$31,0,10*ROW('Sanitation Data'!I24)))</f>
        <v/>
      </c>
      <c r="DN30" s="383" t="str">
        <f ca="1">+IF(OFFSET('Sanitation Data'!$I$32,0,10*ROW('Sanitation Data'!I24))="","",OFFSET('Sanitation Data'!$I$32,0,10*ROW('Sanitation Data'!I24)))</f>
        <v/>
      </c>
      <c r="DO30" s="383" t="str">
        <f ca="1">+IF(OFFSET('Hygiene Data'!$D$11,0,10*ROW('Hygiene Data'!D24))="","",OFFSET('Hygiene Data'!$D$11,0,10*ROW('Hygiene Data'!D24)))</f>
        <v/>
      </c>
      <c r="DP30" s="383" t="str">
        <f ca="1">+IF(OFFSET('Hygiene Data'!$D$12,0,10*ROW('Hygiene Data'!D24))="","",OFFSET('Hygiene Data'!$D$12,0,10*ROW('Hygiene Data'!D24)))</f>
        <v/>
      </c>
      <c r="DQ30" s="383" t="str">
        <f ca="1">+IF(OFFSET('Hygiene Data'!$D$13,0,10*ROW('Hygiene Data'!D24))="","",OFFSET('Hygiene Data'!$D$13,0,10*ROW('Hygiene Data'!D24)))</f>
        <v/>
      </c>
      <c r="DR30" s="383" t="str">
        <f ca="1">+IF(OFFSET('Hygiene Data'!$E$11,0,10*ROW('Hygiene Data'!E24))="","",OFFSET('Hygiene Data'!$E$11,0,10*ROW('Hygiene Data'!E24)))</f>
        <v/>
      </c>
      <c r="DS30" s="383" t="str">
        <f ca="1">+IF(OFFSET('Hygiene Data'!$E$12,0,10*ROW('Hygiene Data'!E24))="","",OFFSET('Hygiene Data'!$E$12,0,10*ROW('Hygiene Data'!E24)))</f>
        <v/>
      </c>
      <c r="DT30" s="383" t="str">
        <f ca="1">+IF(OFFSET('Hygiene Data'!$E$13,0,10*ROW('Hygiene Data'!E24))="","",OFFSET('Hygiene Data'!$E$13,0,10*ROW('Hygiene Data'!E24)))</f>
        <v/>
      </c>
      <c r="DU30" s="383" t="str">
        <f ca="1">+IF(OFFSET('Hygiene Data'!$F$11,0,10*ROW('Hygiene Data'!F24))="","",OFFSET('Hygiene Data'!$F$11,0,10*ROW('Hygiene Data'!F24)))</f>
        <v/>
      </c>
      <c r="DV30" s="383" t="str">
        <f ca="1">+IF(OFFSET('Hygiene Data'!$F$12,0,10*ROW('Hygiene Data'!F24))="","",OFFSET('Hygiene Data'!$F$12,0,10*ROW('Hygiene Data'!F24)))</f>
        <v/>
      </c>
      <c r="DW30" s="383" t="str">
        <f ca="1">+IF(OFFSET('Hygiene Data'!$F$13,0,10*ROW('Hygiene Data'!F24))="","",OFFSET('Hygiene Data'!$F$13,0,10*ROW('Hygiene Data'!F24)))</f>
        <v/>
      </c>
      <c r="DX30" s="383" t="str">
        <f ca="1">+IF(OFFSET('Hygiene Data'!$G$11,0,10*ROW('Hygiene Data'!G24))="","",OFFSET('Hygiene Data'!$G$11,0,10*ROW('Hygiene Data'!G24)))</f>
        <v/>
      </c>
      <c r="DY30" s="383" t="str">
        <f ca="1">+IF(OFFSET('Hygiene Data'!$G$12,0,10*ROW('Hygiene Data'!G24))="","",OFFSET('Hygiene Data'!$G$12,0,10*ROW('Hygiene Data'!G24)))</f>
        <v/>
      </c>
      <c r="DZ30" s="383" t="str">
        <f ca="1">+IF(OFFSET('Hygiene Data'!$G$13,0,10*ROW('Hygiene Data'!G24))="","",OFFSET('Hygiene Data'!$G$13,0,10*ROW('Hygiene Data'!G24)))</f>
        <v/>
      </c>
      <c r="EA30" s="383" t="str">
        <f ca="1">+IF(OFFSET('Hygiene Data'!$H$11,0,10*ROW('Hygiene Data'!H24))="","",OFFSET('Hygiene Data'!$H$11,0,10*ROW('Hygiene Data'!H24)))</f>
        <v/>
      </c>
      <c r="EB30" s="383" t="str">
        <f ca="1">+IF(OFFSET('Hygiene Data'!$H$12,0,10*ROW('Hygiene Data'!H24))="","",OFFSET('Hygiene Data'!$H$12,0,10*ROW('Hygiene Data'!H24)))</f>
        <v/>
      </c>
      <c r="EC30" s="383" t="str">
        <f ca="1">+IF(OFFSET('Hygiene Data'!$H$13,0,10*ROW('Hygiene Data'!H24))="","",OFFSET('Hygiene Data'!$H$13,0,10*ROW('Hygiene Data'!H24)))</f>
        <v/>
      </c>
      <c r="ED30" s="383" t="str">
        <f ca="1">+IF(OFFSET('Hygiene Data'!$I$11,0,10*ROW('Hygiene Data'!I24))="","",OFFSET('Hygiene Data'!$I$11,0,10*ROW('Hygiene Data'!I24)))</f>
        <v/>
      </c>
      <c r="EE30" s="383" t="str">
        <f ca="1">+IF(OFFSET('Hygiene Data'!$I$12,0,10*ROW('Hygiene Data'!I24))="","",OFFSET('Hygiene Data'!$I$12,0,10*ROW('Hygiene Data'!I24)))</f>
        <v/>
      </c>
      <c r="EF30" s="383" t="str">
        <f ca="1">+IF(OFFSET('Hygiene Data'!$I$13,0,10*ROW('Hygiene Data'!I24))="","",OFFSET('Hygiene Data'!$I$13,0,10*ROW('Hygiene Data'!I24)))</f>
        <v/>
      </c>
    </row>
    <row r="31" spans="1:136" x14ac:dyDescent="0.25">
      <c r="A31" s="492" t="str">
        <f ca="1">+IF(OFFSET('Water Data'!$B$2,0,10*ROW('Water Data'!E25))="","",OFFSET('Water Data'!$B$2,0,10*ROW('Water Data'!E25)))</f>
        <v/>
      </c>
      <c r="B31" s="49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9" t="str">
        <f t="shared" ca="1" si="0"/>
        <v/>
      </c>
      <c r="D31" s="52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3" t="str">
        <f ca="1">+IF(OFFSET('Water Data'!$D$27,0,10*ROW('Water Data'!D25))="","",OFFSET('Water Data'!$D$27,0,10*ROW('Water Data'!D25)))</f>
        <v/>
      </c>
      <c r="BT31" s="383" t="str">
        <f ca="1">+IF(OFFSET('Water Data'!$D$28,0,10*ROW('Water Data'!D25))="","",OFFSET('Water Data'!$D$28,0,10*ROW('Water Data'!D25)))</f>
        <v/>
      </c>
      <c r="BU31" s="383" t="str">
        <f ca="1">+IF(OFFSET('Water Data'!$D$29,0,10*ROW('Water Data'!D25))="","",OFFSET('Water Data'!$D$29,0,10*ROW('Water Data'!D25)))</f>
        <v/>
      </c>
      <c r="BV31" s="383" t="str">
        <f ca="1">+IF(OFFSET('Water Data'!$E$27,0,10*ROW('Water Data'!E25))="","",OFFSET('Water Data'!$E$27,0,10*ROW('Water Data'!E25)))</f>
        <v/>
      </c>
      <c r="BW31" s="383" t="str">
        <f ca="1">+IF(OFFSET('Water Data'!$E$28,0,10*ROW('Water Data'!E25))="","",OFFSET('Water Data'!$E$28,0,10*ROW('Water Data'!E25)))</f>
        <v/>
      </c>
      <c r="BX31" s="383" t="str">
        <f ca="1">+IF(OFFSET('Water Data'!$E$29,0,10*ROW('Water Data'!E25))="","",OFFSET('Water Data'!$E$29,0,10*ROW('Water Data'!E25)))</f>
        <v/>
      </c>
      <c r="BY31" s="383" t="str">
        <f ca="1">+IF(OFFSET('Water Data'!$F$27,0,10*ROW('Water Data'!F25))="","",OFFSET('Water Data'!$F$27,0,10*ROW('Water Data'!F25)))</f>
        <v/>
      </c>
      <c r="BZ31" s="383" t="str">
        <f ca="1">+IF(OFFSET('Water Data'!$F$28,0,10*ROW('Water Data'!F25))="","",OFFSET('Water Data'!$F$28,0,10*ROW('Water Data'!F25)))</f>
        <v/>
      </c>
      <c r="CA31" s="383" t="str">
        <f ca="1">+IF(OFFSET('Water Data'!$F$29,0,10*ROW('Water Data'!F25))="","",OFFSET('Water Data'!$F$29,0,10*ROW('Water Data'!F25)))</f>
        <v/>
      </c>
      <c r="CB31" s="383" t="str">
        <f ca="1">+IF(OFFSET('Water Data'!$G$27,0,10*ROW('Water Data'!G25))="","",OFFSET('Water Data'!$G$27,0,10*ROW('Water Data'!G25)))</f>
        <v/>
      </c>
      <c r="CC31" s="383" t="str">
        <f ca="1">+IF(OFFSET('Water Data'!$G$28,0,10*ROW('Water Data'!G25))="","",OFFSET('Water Data'!$G$28,0,10*ROW('Water Data'!G25)))</f>
        <v/>
      </c>
      <c r="CD31" s="383" t="str">
        <f ca="1">+IF(OFFSET('Water Data'!$G$29,0,10*ROW('Water Data'!G25))="","",OFFSET('Water Data'!$G$29,0,10*ROW('Water Data'!G25)))</f>
        <v/>
      </c>
      <c r="CE31" s="383" t="str">
        <f ca="1">+IF(OFFSET('Water Data'!$H$27,0,10*ROW('Water Data'!H25))="","",OFFSET('Water Data'!$H$27,0,10*ROW('Water Data'!H25)))</f>
        <v/>
      </c>
      <c r="CF31" s="383" t="str">
        <f ca="1">+IF(OFFSET('Water Data'!$H$28,0,10*ROW('Water Data'!H25))="","",OFFSET('Water Data'!$H$28,0,10*ROW('Water Data'!H25)))</f>
        <v/>
      </c>
      <c r="CG31" s="383" t="str">
        <f ca="1">+IF(OFFSET('Water Data'!$H$29,0,10*ROW('Water Data'!H25))="","",OFFSET('Water Data'!$H$29,0,10*ROW('Water Data'!H25)))</f>
        <v/>
      </c>
      <c r="CH31" s="383" t="str">
        <f ca="1">+IF(OFFSET('Water Data'!$I$27,0,10*ROW('Water Data'!I25))="","",OFFSET('Water Data'!$I$27,0,10*ROW('Water Data'!I25)))</f>
        <v/>
      </c>
      <c r="CI31" s="383" t="str">
        <f ca="1">+IF(OFFSET('Water Data'!$I$28,0,10*ROW('Water Data'!I25))="","",OFFSET('Water Data'!$I$28,0,10*ROW('Water Data'!I25)))</f>
        <v/>
      </c>
      <c r="CJ31" s="383" t="str">
        <f ca="1">+IF(OFFSET('Water Data'!$I$29,0,10*ROW('Water Data'!I25))="","",OFFSET('Water Data'!$I$29,0,10*ROW('Water Data'!I25)))</f>
        <v/>
      </c>
      <c r="CK31" s="383" t="str">
        <f ca="1">+IF(OFFSET('Sanitation Data'!$D$28,0,10*ROW('Sanitation Data'!D25))="","",OFFSET('Sanitation Data'!$D$28,0,10*ROW('Sanitation Data'!D25)))</f>
        <v/>
      </c>
      <c r="CL31" s="383" t="str">
        <f ca="1">+IF(OFFSET('Sanitation Data'!$D$29,0,10*ROW('Sanitation Data'!D25))="","",OFFSET('Sanitation Data'!$D$29,0,10*ROW('Sanitation Data'!D25)))</f>
        <v/>
      </c>
      <c r="CM31" s="383" t="str">
        <f ca="1">+IF(OFFSET('Sanitation Data'!$D$30,0,10*ROW('Sanitation Data'!D25))="","",OFFSET('Sanitation Data'!$D$30,0,10*ROW('Sanitation Data'!D25)))</f>
        <v/>
      </c>
      <c r="CN31" s="383" t="str">
        <f ca="1">+IF(OFFSET('Sanitation Data'!$D$31,0,10*ROW('Sanitation Data'!D25))="","",OFFSET('Sanitation Data'!$D$31,0,10*ROW('Sanitation Data'!D25)))</f>
        <v/>
      </c>
      <c r="CO31" s="383" t="str">
        <f ca="1">+IF(OFFSET('Sanitation Data'!$D$32,0,10*ROW('Sanitation Data'!D25))="","",OFFSET('Sanitation Data'!$D$32,0,10*ROW('Sanitation Data'!D25)))</f>
        <v/>
      </c>
      <c r="CP31" s="383" t="str">
        <f ca="1">+IF(OFFSET('Sanitation Data'!$E$28,0,10*ROW('Sanitation Data'!E25))="","",OFFSET('Sanitation Data'!$E$28,0,10*ROW('Sanitation Data'!E25)))</f>
        <v/>
      </c>
      <c r="CQ31" s="383" t="str">
        <f ca="1">+IF(OFFSET('Sanitation Data'!$E$29,0,10*ROW('Sanitation Data'!E25))="","",OFFSET('Sanitation Data'!$E$29,0,10*ROW('Sanitation Data'!E25)))</f>
        <v/>
      </c>
      <c r="CR31" s="383" t="str">
        <f ca="1">+IF(OFFSET('Sanitation Data'!$E$30,0,10*ROW('Sanitation Data'!E25))="","",OFFSET('Sanitation Data'!$E$30,0,10*ROW('Sanitation Data'!E25)))</f>
        <v/>
      </c>
      <c r="CS31" s="383" t="str">
        <f ca="1">+IF(OFFSET('Sanitation Data'!$E$31,0,10*ROW('Sanitation Data'!E25))="","",OFFSET('Sanitation Data'!$E$31,0,10*ROW('Sanitation Data'!E25)))</f>
        <v/>
      </c>
      <c r="CT31" s="383" t="str">
        <f ca="1">+IF(OFFSET('Sanitation Data'!$E$32,0,10*ROW('Sanitation Data'!E25))="","",OFFSET('Sanitation Data'!$E$32,0,10*ROW('Sanitation Data'!E25)))</f>
        <v/>
      </c>
      <c r="CU31" s="383" t="str">
        <f ca="1">+IF(OFFSET('Sanitation Data'!$F$28,0,10*ROW('Sanitation Data'!F25))="","",OFFSET('Sanitation Data'!$F$28,0,10*ROW('Sanitation Data'!F25)))</f>
        <v/>
      </c>
      <c r="CV31" s="383" t="str">
        <f ca="1">+IF(OFFSET('Sanitation Data'!$F$29,0,10*ROW('Sanitation Data'!F25))="","",OFFSET('Sanitation Data'!$F$29,0,10*ROW('Sanitation Data'!F25)))</f>
        <v/>
      </c>
      <c r="CW31" s="383" t="str">
        <f ca="1">+IF(OFFSET('Sanitation Data'!$F$30,0,10*ROW('Sanitation Data'!F25))="","",OFFSET('Sanitation Data'!$F$30,0,10*ROW('Sanitation Data'!F25)))</f>
        <v/>
      </c>
      <c r="CX31" s="383" t="str">
        <f ca="1">+IF(OFFSET('Sanitation Data'!$F$31,0,10*ROW('Sanitation Data'!F25))="","",OFFSET('Sanitation Data'!$F$31,0,10*ROW('Sanitation Data'!F25)))</f>
        <v/>
      </c>
      <c r="CY31" s="383" t="str">
        <f ca="1">+IF(OFFSET('Sanitation Data'!$F$32,0,10*ROW('Sanitation Data'!F25))="","",OFFSET('Sanitation Data'!$F$32,0,10*ROW('Sanitation Data'!F25)))</f>
        <v/>
      </c>
      <c r="CZ31" s="383" t="str">
        <f ca="1">+IF(OFFSET('Sanitation Data'!$G$28,0,10*ROW('Sanitation Data'!G25))="","",OFFSET('Sanitation Data'!$G$28,0,10*ROW('Sanitation Data'!G25)))</f>
        <v/>
      </c>
      <c r="DA31" s="383" t="str">
        <f ca="1">+IF(OFFSET('Sanitation Data'!$G$29,0,10*ROW('Sanitation Data'!G25))="","",OFFSET('Sanitation Data'!$G$29,0,10*ROW('Sanitation Data'!G25)))</f>
        <v/>
      </c>
      <c r="DB31" s="383" t="str">
        <f ca="1">+IF(OFFSET('Sanitation Data'!$G$30,0,10*ROW('Sanitation Data'!G25))="","",OFFSET('Sanitation Data'!$G$30,0,10*ROW('Sanitation Data'!G25)))</f>
        <v/>
      </c>
      <c r="DC31" s="383" t="str">
        <f ca="1">+IF(OFFSET('Sanitation Data'!$G$31,0,10*ROW('Sanitation Data'!G25))="","",OFFSET('Sanitation Data'!$G$31,0,10*ROW('Sanitation Data'!G25)))</f>
        <v/>
      </c>
      <c r="DD31" s="383" t="str">
        <f ca="1">+IF(OFFSET('Sanitation Data'!$G$32,0,10*ROW('Sanitation Data'!G25))="","",OFFSET('Sanitation Data'!$G$32,0,10*ROW('Sanitation Data'!G25)))</f>
        <v/>
      </c>
      <c r="DE31" s="383" t="str">
        <f ca="1">+IF(OFFSET('Sanitation Data'!$H$28,0,10*ROW('Sanitation Data'!H25))="","",OFFSET('Sanitation Data'!$H$28,0,10*ROW('Sanitation Data'!H25)))</f>
        <v/>
      </c>
      <c r="DF31" s="383" t="str">
        <f ca="1">+IF(OFFSET('Sanitation Data'!$H$29,0,10*ROW('Sanitation Data'!H25))="","",OFFSET('Sanitation Data'!$H$29,0,10*ROW('Sanitation Data'!H25)))</f>
        <v/>
      </c>
      <c r="DG31" s="383" t="str">
        <f ca="1">+IF(OFFSET('Sanitation Data'!$H$30,0,10*ROW('Sanitation Data'!H25))="","",OFFSET('Sanitation Data'!$H$30,0,10*ROW('Sanitation Data'!H25)))</f>
        <v/>
      </c>
      <c r="DH31" s="383" t="str">
        <f ca="1">+IF(OFFSET('Sanitation Data'!$H$31,0,10*ROW('Sanitation Data'!H25))="","",OFFSET('Sanitation Data'!$H$31,0,10*ROW('Sanitation Data'!H25)))</f>
        <v/>
      </c>
      <c r="DI31" s="383" t="str">
        <f ca="1">+IF(OFFSET('Sanitation Data'!$H$32,0,10*ROW('Sanitation Data'!H25))="","",OFFSET('Sanitation Data'!$H$32,0,10*ROW('Sanitation Data'!H25)))</f>
        <v/>
      </c>
      <c r="DJ31" s="383" t="str">
        <f ca="1">+IF(OFFSET('Sanitation Data'!$I$28,0,10*ROW('Sanitation Data'!I25))="","",OFFSET('Sanitation Data'!$I$28,0,10*ROW('Sanitation Data'!I25)))</f>
        <v/>
      </c>
      <c r="DK31" s="383" t="str">
        <f ca="1">+IF(OFFSET('Sanitation Data'!$I$29,0,10*ROW('Sanitation Data'!I25))="","",OFFSET('Sanitation Data'!$I$29,0,10*ROW('Sanitation Data'!I25)))</f>
        <v/>
      </c>
      <c r="DL31" s="383" t="str">
        <f ca="1">+IF(OFFSET('Sanitation Data'!$I$30,0,10*ROW('Sanitation Data'!I25))="","",OFFSET('Sanitation Data'!$I$30,0,10*ROW('Sanitation Data'!I25)))</f>
        <v/>
      </c>
      <c r="DM31" s="383" t="str">
        <f ca="1">+IF(OFFSET('Sanitation Data'!$I$31,0,10*ROW('Sanitation Data'!I25))="","",OFFSET('Sanitation Data'!$I$31,0,10*ROW('Sanitation Data'!I25)))</f>
        <v/>
      </c>
      <c r="DN31" s="383" t="str">
        <f ca="1">+IF(OFFSET('Sanitation Data'!$I$32,0,10*ROW('Sanitation Data'!I25))="","",OFFSET('Sanitation Data'!$I$32,0,10*ROW('Sanitation Data'!I25)))</f>
        <v/>
      </c>
      <c r="DO31" s="383" t="str">
        <f ca="1">+IF(OFFSET('Hygiene Data'!$D$11,0,10*ROW('Hygiene Data'!D25))="","",OFFSET('Hygiene Data'!$D$11,0,10*ROW('Hygiene Data'!D25)))</f>
        <v/>
      </c>
      <c r="DP31" s="383" t="str">
        <f ca="1">+IF(OFFSET('Hygiene Data'!$D$12,0,10*ROW('Hygiene Data'!D25))="","",OFFSET('Hygiene Data'!$D$12,0,10*ROW('Hygiene Data'!D25)))</f>
        <v/>
      </c>
      <c r="DQ31" s="383" t="str">
        <f ca="1">+IF(OFFSET('Hygiene Data'!$D$13,0,10*ROW('Hygiene Data'!D25))="","",OFFSET('Hygiene Data'!$D$13,0,10*ROW('Hygiene Data'!D25)))</f>
        <v/>
      </c>
      <c r="DR31" s="383" t="str">
        <f ca="1">+IF(OFFSET('Hygiene Data'!$E$11,0,10*ROW('Hygiene Data'!E25))="","",OFFSET('Hygiene Data'!$E$11,0,10*ROW('Hygiene Data'!E25)))</f>
        <v/>
      </c>
      <c r="DS31" s="383" t="str">
        <f ca="1">+IF(OFFSET('Hygiene Data'!$E$12,0,10*ROW('Hygiene Data'!E25))="","",OFFSET('Hygiene Data'!$E$12,0,10*ROW('Hygiene Data'!E25)))</f>
        <v/>
      </c>
      <c r="DT31" s="383" t="str">
        <f ca="1">+IF(OFFSET('Hygiene Data'!$E$13,0,10*ROW('Hygiene Data'!E25))="","",OFFSET('Hygiene Data'!$E$13,0,10*ROW('Hygiene Data'!E25)))</f>
        <v/>
      </c>
      <c r="DU31" s="383" t="str">
        <f ca="1">+IF(OFFSET('Hygiene Data'!$F$11,0,10*ROW('Hygiene Data'!F25))="","",OFFSET('Hygiene Data'!$F$11,0,10*ROW('Hygiene Data'!F25)))</f>
        <v/>
      </c>
      <c r="DV31" s="383" t="str">
        <f ca="1">+IF(OFFSET('Hygiene Data'!$F$12,0,10*ROW('Hygiene Data'!F25))="","",OFFSET('Hygiene Data'!$F$12,0,10*ROW('Hygiene Data'!F25)))</f>
        <v/>
      </c>
      <c r="DW31" s="383" t="str">
        <f ca="1">+IF(OFFSET('Hygiene Data'!$F$13,0,10*ROW('Hygiene Data'!F25))="","",OFFSET('Hygiene Data'!$F$13,0,10*ROW('Hygiene Data'!F25)))</f>
        <v/>
      </c>
      <c r="DX31" s="383" t="str">
        <f ca="1">+IF(OFFSET('Hygiene Data'!$G$11,0,10*ROW('Hygiene Data'!G25))="","",OFFSET('Hygiene Data'!$G$11,0,10*ROW('Hygiene Data'!G25)))</f>
        <v/>
      </c>
      <c r="DY31" s="383" t="str">
        <f ca="1">+IF(OFFSET('Hygiene Data'!$G$12,0,10*ROW('Hygiene Data'!G25))="","",OFFSET('Hygiene Data'!$G$12,0,10*ROW('Hygiene Data'!G25)))</f>
        <v/>
      </c>
      <c r="DZ31" s="383" t="str">
        <f ca="1">+IF(OFFSET('Hygiene Data'!$G$13,0,10*ROW('Hygiene Data'!G25))="","",OFFSET('Hygiene Data'!$G$13,0,10*ROW('Hygiene Data'!G25)))</f>
        <v/>
      </c>
      <c r="EA31" s="383" t="str">
        <f ca="1">+IF(OFFSET('Hygiene Data'!$H$11,0,10*ROW('Hygiene Data'!H25))="","",OFFSET('Hygiene Data'!$H$11,0,10*ROW('Hygiene Data'!H25)))</f>
        <v/>
      </c>
      <c r="EB31" s="383" t="str">
        <f ca="1">+IF(OFFSET('Hygiene Data'!$H$12,0,10*ROW('Hygiene Data'!H25))="","",OFFSET('Hygiene Data'!$H$12,0,10*ROW('Hygiene Data'!H25)))</f>
        <v/>
      </c>
      <c r="EC31" s="383" t="str">
        <f ca="1">+IF(OFFSET('Hygiene Data'!$H$13,0,10*ROW('Hygiene Data'!H25))="","",OFFSET('Hygiene Data'!$H$13,0,10*ROW('Hygiene Data'!H25)))</f>
        <v/>
      </c>
      <c r="ED31" s="383" t="str">
        <f ca="1">+IF(OFFSET('Hygiene Data'!$I$11,0,10*ROW('Hygiene Data'!I25))="","",OFFSET('Hygiene Data'!$I$11,0,10*ROW('Hygiene Data'!I25)))</f>
        <v/>
      </c>
      <c r="EE31" s="383" t="str">
        <f ca="1">+IF(OFFSET('Hygiene Data'!$I$12,0,10*ROW('Hygiene Data'!I25))="","",OFFSET('Hygiene Data'!$I$12,0,10*ROW('Hygiene Data'!I25)))</f>
        <v/>
      </c>
      <c r="EF31" s="383" t="str">
        <f ca="1">+IF(OFFSET('Hygiene Data'!$I$13,0,10*ROW('Hygiene Data'!I25))="","",OFFSET('Hygiene Data'!$I$13,0,10*ROW('Hygiene Data'!I25)))</f>
        <v/>
      </c>
    </row>
    <row r="32" spans="1:136" x14ac:dyDescent="0.25">
      <c r="A32" s="492" t="str">
        <f ca="1">+IF(OFFSET('Water Data'!$B$2,0,10*ROW('Water Data'!E26))="","",OFFSET('Water Data'!$B$2,0,10*ROW('Water Data'!E26)))</f>
        <v/>
      </c>
      <c r="B32" s="49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9" t="str">
        <f t="shared" ca="1" si="0"/>
        <v/>
      </c>
      <c r="D32" s="52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3" t="str">
        <f ca="1">+IF(OFFSET('Water Data'!$D$27,0,10*ROW('Water Data'!D26))="","",OFFSET('Water Data'!$D$27,0,10*ROW('Water Data'!D26)))</f>
        <v/>
      </c>
      <c r="BT32" s="383" t="str">
        <f ca="1">+IF(OFFSET('Water Data'!$D$28,0,10*ROW('Water Data'!D26))="","",OFFSET('Water Data'!$D$28,0,10*ROW('Water Data'!D26)))</f>
        <v/>
      </c>
      <c r="BU32" s="383" t="str">
        <f ca="1">+IF(OFFSET('Water Data'!$D$29,0,10*ROW('Water Data'!D26))="","",OFFSET('Water Data'!$D$29,0,10*ROW('Water Data'!D26)))</f>
        <v/>
      </c>
      <c r="BV32" s="383" t="str">
        <f ca="1">+IF(OFFSET('Water Data'!$E$27,0,10*ROW('Water Data'!E26))="","",OFFSET('Water Data'!$E$27,0,10*ROW('Water Data'!E26)))</f>
        <v/>
      </c>
      <c r="BW32" s="383" t="str">
        <f ca="1">+IF(OFFSET('Water Data'!$E$28,0,10*ROW('Water Data'!E26))="","",OFFSET('Water Data'!$E$28,0,10*ROW('Water Data'!E26)))</f>
        <v/>
      </c>
      <c r="BX32" s="383" t="str">
        <f ca="1">+IF(OFFSET('Water Data'!$E$29,0,10*ROW('Water Data'!E26))="","",OFFSET('Water Data'!$E$29,0,10*ROW('Water Data'!E26)))</f>
        <v/>
      </c>
      <c r="BY32" s="383" t="str">
        <f ca="1">+IF(OFFSET('Water Data'!$F$27,0,10*ROW('Water Data'!F26))="","",OFFSET('Water Data'!$F$27,0,10*ROW('Water Data'!F26)))</f>
        <v/>
      </c>
      <c r="BZ32" s="383" t="str">
        <f ca="1">+IF(OFFSET('Water Data'!$F$28,0,10*ROW('Water Data'!F26))="","",OFFSET('Water Data'!$F$28,0,10*ROW('Water Data'!F26)))</f>
        <v/>
      </c>
      <c r="CA32" s="383" t="str">
        <f ca="1">+IF(OFFSET('Water Data'!$F$29,0,10*ROW('Water Data'!F26))="","",OFFSET('Water Data'!$F$29,0,10*ROW('Water Data'!F26)))</f>
        <v/>
      </c>
      <c r="CB32" s="383" t="str">
        <f ca="1">+IF(OFFSET('Water Data'!$G$27,0,10*ROW('Water Data'!G26))="","",OFFSET('Water Data'!$G$27,0,10*ROW('Water Data'!G26)))</f>
        <v/>
      </c>
      <c r="CC32" s="383" t="str">
        <f ca="1">+IF(OFFSET('Water Data'!$G$28,0,10*ROW('Water Data'!G26))="","",OFFSET('Water Data'!$G$28,0,10*ROW('Water Data'!G26)))</f>
        <v/>
      </c>
      <c r="CD32" s="383" t="str">
        <f ca="1">+IF(OFFSET('Water Data'!$G$29,0,10*ROW('Water Data'!G26))="","",OFFSET('Water Data'!$G$29,0,10*ROW('Water Data'!G26)))</f>
        <v/>
      </c>
      <c r="CE32" s="383" t="str">
        <f ca="1">+IF(OFFSET('Water Data'!$H$27,0,10*ROW('Water Data'!H26))="","",OFFSET('Water Data'!$H$27,0,10*ROW('Water Data'!H26)))</f>
        <v/>
      </c>
      <c r="CF32" s="383" t="str">
        <f ca="1">+IF(OFFSET('Water Data'!$H$28,0,10*ROW('Water Data'!H26))="","",OFFSET('Water Data'!$H$28,0,10*ROW('Water Data'!H26)))</f>
        <v/>
      </c>
      <c r="CG32" s="383" t="str">
        <f ca="1">+IF(OFFSET('Water Data'!$H$29,0,10*ROW('Water Data'!H26))="","",OFFSET('Water Data'!$H$29,0,10*ROW('Water Data'!H26)))</f>
        <v/>
      </c>
      <c r="CH32" s="383" t="str">
        <f ca="1">+IF(OFFSET('Water Data'!$I$27,0,10*ROW('Water Data'!I26))="","",OFFSET('Water Data'!$I$27,0,10*ROW('Water Data'!I26)))</f>
        <v/>
      </c>
      <c r="CI32" s="383" t="str">
        <f ca="1">+IF(OFFSET('Water Data'!$I$28,0,10*ROW('Water Data'!I26))="","",OFFSET('Water Data'!$I$28,0,10*ROW('Water Data'!I26)))</f>
        <v/>
      </c>
      <c r="CJ32" s="383" t="str">
        <f ca="1">+IF(OFFSET('Water Data'!$I$29,0,10*ROW('Water Data'!I26))="","",OFFSET('Water Data'!$I$29,0,10*ROW('Water Data'!I26)))</f>
        <v/>
      </c>
      <c r="CK32" s="383" t="str">
        <f ca="1">+IF(OFFSET('Sanitation Data'!$D$28,0,10*ROW('Sanitation Data'!D26))="","",OFFSET('Sanitation Data'!$D$28,0,10*ROW('Sanitation Data'!D26)))</f>
        <v/>
      </c>
      <c r="CL32" s="383" t="str">
        <f ca="1">+IF(OFFSET('Sanitation Data'!$D$29,0,10*ROW('Sanitation Data'!D26))="","",OFFSET('Sanitation Data'!$D$29,0,10*ROW('Sanitation Data'!D26)))</f>
        <v/>
      </c>
      <c r="CM32" s="383" t="str">
        <f ca="1">+IF(OFFSET('Sanitation Data'!$D$30,0,10*ROW('Sanitation Data'!D26))="","",OFFSET('Sanitation Data'!$D$30,0,10*ROW('Sanitation Data'!D26)))</f>
        <v/>
      </c>
      <c r="CN32" s="383" t="str">
        <f ca="1">+IF(OFFSET('Sanitation Data'!$D$31,0,10*ROW('Sanitation Data'!D26))="","",OFFSET('Sanitation Data'!$D$31,0,10*ROW('Sanitation Data'!D26)))</f>
        <v/>
      </c>
      <c r="CO32" s="383" t="str">
        <f ca="1">+IF(OFFSET('Sanitation Data'!$D$32,0,10*ROW('Sanitation Data'!D26))="","",OFFSET('Sanitation Data'!$D$32,0,10*ROW('Sanitation Data'!D26)))</f>
        <v/>
      </c>
      <c r="CP32" s="383" t="str">
        <f ca="1">+IF(OFFSET('Sanitation Data'!$E$28,0,10*ROW('Sanitation Data'!E26))="","",OFFSET('Sanitation Data'!$E$28,0,10*ROW('Sanitation Data'!E26)))</f>
        <v/>
      </c>
      <c r="CQ32" s="383" t="str">
        <f ca="1">+IF(OFFSET('Sanitation Data'!$E$29,0,10*ROW('Sanitation Data'!E26))="","",OFFSET('Sanitation Data'!$E$29,0,10*ROW('Sanitation Data'!E26)))</f>
        <v/>
      </c>
      <c r="CR32" s="383" t="str">
        <f ca="1">+IF(OFFSET('Sanitation Data'!$E$30,0,10*ROW('Sanitation Data'!E26))="","",OFFSET('Sanitation Data'!$E$30,0,10*ROW('Sanitation Data'!E26)))</f>
        <v/>
      </c>
      <c r="CS32" s="383" t="str">
        <f ca="1">+IF(OFFSET('Sanitation Data'!$E$31,0,10*ROW('Sanitation Data'!E26))="","",OFFSET('Sanitation Data'!$E$31,0,10*ROW('Sanitation Data'!E26)))</f>
        <v/>
      </c>
      <c r="CT32" s="383" t="str">
        <f ca="1">+IF(OFFSET('Sanitation Data'!$E$32,0,10*ROW('Sanitation Data'!E26))="","",OFFSET('Sanitation Data'!$E$32,0,10*ROW('Sanitation Data'!E26)))</f>
        <v/>
      </c>
      <c r="CU32" s="383" t="str">
        <f ca="1">+IF(OFFSET('Sanitation Data'!$F$28,0,10*ROW('Sanitation Data'!F26))="","",OFFSET('Sanitation Data'!$F$28,0,10*ROW('Sanitation Data'!F26)))</f>
        <v/>
      </c>
      <c r="CV32" s="383" t="str">
        <f ca="1">+IF(OFFSET('Sanitation Data'!$F$29,0,10*ROW('Sanitation Data'!F26))="","",OFFSET('Sanitation Data'!$F$29,0,10*ROW('Sanitation Data'!F26)))</f>
        <v/>
      </c>
      <c r="CW32" s="383" t="str">
        <f ca="1">+IF(OFFSET('Sanitation Data'!$F$30,0,10*ROW('Sanitation Data'!F26))="","",OFFSET('Sanitation Data'!$F$30,0,10*ROW('Sanitation Data'!F26)))</f>
        <v/>
      </c>
      <c r="CX32" s="383" t="str">
        <f ca="1">+IF(OFFSET('Sanitation Data'!$F$31,0,10*ROW('Sanitation Data'!F26))="","",OFFSET('Sanitation Data'!$F$31,0,10*ROW('Sanitation Data'!F26)))</f>
        <v/>
      </c>
      <c r="CY32" s="383" t="str">
        <f ca="1">+IF(OFFSET('Sanitation Data'!$F$32,0,10*ROW('Sanitation Data'!F26))="","",OFFSET('Sanitation Data'!$F$32,0,10*ROW('Sanitation Data'!F26)))</f>
        <v/>
      </c>
      <c r="CZ32" s="383" t="str">
        <f ca="1">+IF(OFFSET('Sanitation Data'!$G$28,0,10*ROW('Sanitation Data'!G26))="","",OFFSET('Sanitation Data'!$G$28,0,10*ROW('Sanitation Data'!G26)))</f>
        <v/>
      </c>
      <c r="DA32" s="383" t="str">
        <f ca="1">+IF(OFFSET('Sanitation Data'!$G$29,0,10*ROW('Sanitation Data'!G26))="","",OFFSET('Sanitation Data'!$G$29,0,10*ROW('Sanitation Data'!G26)))</f>
        <v/>
      </c>
      <c r="DB32" s="383" t="str">
        <f ca="1">+IF(OFFSET('Sanitation Data'!$G$30,0,10*ROW('Sanitation Data'!G26))="","",OFFSET('Sanitation Data'!$G$30,0,10*ROW('Sanitation Data'!G26)))</f>
        <v/>
      </c>
      <c r="DC32" s="383" t="str">
        <f ca="1">+IF(OFFSET('Sanitation Data'!$G$31,0,10*ROW('Sanitation Data'!G26))="","",OFFSET('Sanitation Data'!$G$31,0,10*ROW('Sanitation Data'!G26)))</f>
        <v/>
      </c>
      <c r="DD32" s="383" t="str">
        <f ca="1">+IF(OFFSET('Sanitation Data'!$G$32,0,10*ROW('Sanitation Data'!G26))="","",OFFSET('Sanitation Data'!$G$32,0,10*ROW('Sanitation Data'!G26)))</f>
        <v/>
      </c>
      <c r="DE32" s="383" t="str">
        <f ca="1">+IF(OFFSET('Sanitation Data'!$H$28,0,10*ROW('Sanitation Data'!H26))="","",OFFSET('Sanitation Data'!$H$28,0,10*ROW('Sanitation Data'!H26)))</f>
        <v/>
      </c>
      <c r="DF32" s="383" t="str">
        <f ca="1">+IF(OFFSET('Sanitation Data'!$H$29,0,10*ROW('Sanitation Data'!H26))="","",OFFSET('Sanitation Data'!$H$29,0,10*ROW('Sanitation Data'!H26)))</f>
        <v/>
      </c>
      <c r="DG32" s="383" t="str">
        <f ca="1">+IF(OFFSET('Sanitation Data'!$H$30,0,10*ROW('Sanitation Data'!H26))="","",OFFSET('Sanitation Data'!$H$30,0,10*ROW('Sanitation Data'!H26)))</f>
        <v/>
      </c>
      <c r="DH32" s="383" t="str">
        <f ca="1">+IF(OFFSET('Sanitation Data'!$H$31,0,10*ROW('Sanitation Data'!H26))="","",OFFSET('Sanitation Data'!$H$31,0,10*ROW('Sanitation Data'!H26)))</f>
        <v/>
      </c>
      <c r="DI32" s="383" t="str">
        <f ca="1">+IF(OFFSET('Sanitation Data'!$H$32,0,10*ROW('Sanitation Data'!H26))="","",OFFSET('Sanitation Data'!$H$32,0,10*ROW('Sanitation Data'!H26)))</f>
        <v/>
      </c>
      <c r="DJ32" s="383" t="str">
        <f ca="1">+IF(OFFSET('Sanitation Data'!$I$28,0,10*ROW('Sanitation Data'!I26))="","",OFFSET('Sanitation Data'!$I$28,0,10*ROW('Sanitation Data'!I26)))</f>
        <v/>
      </c>
      <c r="DK32" s="383" t="str">
        <f ca="1">+IF(OFFSET('Sanitation Data'!$I$29,0,10*ROW('Sanitation Data'!I26))="","",OFFSET('Sanitation Data'!$I$29,0,10*ROW('Sanitation Data'!I26)))</f>
        <v/>
      </c>
      <c r="DL32" s="383" t="str">
        <f ca="1">+IF(OFFSET('Sanitation Data'!$I$30,0,10*ROW('Sanitation Data'!I26))="","",OFFSET('Sanitation Data'!$I$30,0,10*ROW('Sanitation Data'!I26)))</f>
        <v/>
      </c>
      <c r="DM32" s="383" t="str">
        <f ca="1">+IF(OFFSET('Sanitation Data'!$I$31,0,10*ROW('Sanitation Data'!I26))="","",OFFSET('Sanitation Data'!$I$31,0,10*ROW('Sanitation Data'!I26)))</f>
        <v/>
      </c>
      <c r="DN32" s="383" t="str">
        <f ca="1">+IF(OFFSET('Sanitation Data'!$I$32,0,10*ROW('Sanitation Data'!I26))="","",OFFSET('Sanitation Data'!$I$32,0,10*ROW('Sanitation Data'!I26)))</f>
        <v/>
      </c>
      <c r="DO32" s="383" t="str">
        <f ca="1">+IF(OFFSET('Hygiene Data'!$D$11,0,10*ROW('Hygiene Data'!D26))="","",OFFSET('Hygiene Data'!$D$11,0,10*ROW('Hygiene Data'!D26)))</f>
        <v/>
      </c>
      <c r="DP32" s="383" t="str">
        <f ca="1">+IF(OFFSET('Hygiene Data'!$D$12,0,10*ROW('Hygiene Data'!D26))="","",OFFSET('Hygiene Data'!$D$12,0,10*ROW('Hygiene Data'!D26)))</f>
        <v/>
      </c>
      <c r="DQ32" s="383" t="str">
        <f ca="1">+IF(OFFSET('Hygiene Data'!$D$13,0,10*ROW('Hygiene Data'!D26))="","",OFFSET('Hygiene Data'!$D$13,0,10*ROW('Hygiene Data'!D26)))</f>
        <v/>
      </c>
      <c r="DR32" s="383" t="str">
        <f ca="1">+IF(OFFSET('Hygiene Data'!$E$11,0,10*ROW('Hygiene Data'!E26))="","",OFFSET('Hygiene Data'!$E$11,0,10*ROW('Hygiene Data'!E26)))</f>
        <v/>
      </c>
      <c r="DS32" s="383" t="str">
        <f ca="1">+IF(OFFSET('Hygiene Data'!$E$12,0,10*ROW('Hygiene Data'!E26))="","",OFFSET('Hygiene Data'!$E$12,0,10*ROW('Hygiene Data'!E26)))</f>
        <v/>
      </c>
      <c r="DT32" s="383" t="str">
        <f ca="1">+IF(OFFSET('Hygiene Data'!$E$13,0,10*ROW('Hygiene Data'!E26))="","",OFFSET('Hygiene Data'!$E$13,0,10*ROW('Hygiene Data'!E26)))</f>
        <v/>
      </c>
      <c r="DU32" s="383" t="str">
        <f ca="1">+IF(OFFSET('Hygiene Data'!$F$11,0,10*ROW('Hygiene Data'!F26))="","",OFFSET('Hygiene Data'!$F$11,0,10*ROW('Hygiene Data'!F26)))</f>
        <v/>
      </c>
      <c r="DV32" s="383" t="str">
        <f ca="1">+IF(OFFSET('Hygiene Data'!$F$12,0,10*ROW('Hygiene Data'!F26))="","",OFFSET('Hygiene Data'!$F$12,0,10*ROW('Hygiene Data'!F26)))</f>
        <v/>
      </c>
      <c r="DW32" s="383" t="str">
        <f ca="1">+IF(OFFSET('Hygiene Data'!$F$13,0,10*ROW('Hygiene Data'!F26))="","",OFFSET('Hygiene Data'!$F$13,0,10*ROW('Hygiene Data'!F26)))</f>
        <v/>
      </c>
      <c r="DX32" s="383" t="str">
        <f ca="1">+IF(OFFSET('Hygiene Data'!$G$11,0,10*ROW('Hygiene Data'!G26))="","",OFFSET('Hygiene Data'!$G$11,0,10*ROW('Hygiene Data'!G26)))</f>
        <v/>
      </c>
      <c r="DY32" s="383" t="str">
        <f ca="1">+IF(OFFSET('Hygiene Data'!$G$12,0,10*ROW('Hygiene Data'!G26))="","",OFFSET('Hygiene Data'!$G$12,0,10*ROW('Hygiene Data'!G26)))</f>
        <v/>
      </c>
      <c r="DZ32" s="383" t="str">
        <f ca="1">+IF(OFFSET('Hygiene Data'!$G$13,0,10*ROW('Hygiene Data'!G26))="","",OFFSET('Hygiene Data'!$G$13,0,10*ROW('Hygiene Data'!G26)))</f>
        <v/>
      </c>
      <c r="EA32" s="383" t="str">
        <f ca="1">+IF(OFFSET('Hygiene Data'!$H$11,0,10*ROW('Hygiene Data'!H26))="","",OFFSET('Hygiene Data'!$H$11,0,10*ROW('Hygiene Data'!H26)))</f>
        <v/>
      </c>
      <c r="EB32" s="383" t="str">
        <f ca="1">+IF(OFFSET('Hygiene Data'!$H$12,0,10*ROW('Hygiene Data'!H26))="","",OFFSET('Hygiene Data'!$H$12,0,10*ROW('Hygiene Data'!H26)))</f>
        <v/>
      </c>
      <c r="EC32" s="383" t="str">
        <f ca="1">+IF(OFFSET('Hygiene Data'!$H$13,0,10*ROW('Hygiene Data'!H26))="","",OFFSET('Hygiene Data'!$H$13,0,10*ROW('Hygiene Data'!H26)))</f>
        <v/>
      </c>
      <c r="ED32" s="383" t="str">
        <f ca="1">+IF(OFFSET('Hygiene Data'!$I$11,0,10*ROW('Hygiene Data'!I26))="","",OFFSET('Hygiene Data'!$I$11,0,10*ROW('Hygiene Data'!I26)))</f>
        <v/>
      </c>
      <c r="EE32" s="383" t="str">
        <f ca="1">+IF(OFFSET('Hygiene Data'!$I$12,0,10*ROW('Hygiene Data'!I26))="","",OFFSET('Hygiene Data'!$I$12,0,10*ROW('Hygiene Data'!I26)))</f>
        <v/>
      </c>
      <c r="EF32" s="383" t="str">
        <f ca="1">+IF(OFFSET('Hygiene Data'!$I$13,0,10*ROW('Hygiene Data'!I26))="","",OFFSET('Hygiene Data'!$I$13,0,10*ROW('Hygiene Data'!I26)))</f>
        <v/>
      </c>
    </row>
    <row r="33" spans="1:136" x14ac:dyDescent="0.25">
      <c r="A33" s="492" t="str">
        <f ca="1">+IF(OFFSET('Water Data'!$B$2,0,10*ROW('Water Data'!E27))="","",OFFSET('Water Data'!$B$2,0,10*ROW('Water Data'!E27)))</f>
        <v/>
      </c>
      <c r="B33" s="49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9" t="str">
        <f t="shared" ca="1" si="0"/>
        <v/>
      </c>
      <c r="D33" s="52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3" t="str">
        <f ca="1">+IF(OFFSET('Water Data'!$D$27,0,10*ROW('Water Data'!D27))="","",OFFSET('Water Data'!$D$27,0,10*ROW('Water Data'!D27)))</f>
        <v/>
      </c>
      <c r="BT33" s="383" t="str">
        <f ca="1">+IF(OFFSET('Water Data'!$D$28,0,10*ROW('Water Data'!D27))="","",OFFSET('Water Data'!$D$28,0,10*ROW('Water Data'!D27)))</f>
        <v/>
      </c>
      <c r="BU33" s="383" t="str">
        <f ca="1">+IF(OFFSET('Water Data'!$D$29,0,10*ROW('Water Data'!D27))="","",OFFSET('Water Data'!$D$29,0,10*ROW('Water Data'!D27)))</f>
        <v/>
      </c>
      <c r="BV33" s="383" t="str">
        <f ca="1">+IF(OFFSET('Water Data'!$E$27,0,10*ROW('Water Data'!E27))="","",OFFSET('Water Data'!$E$27,0,10*ROW('Water Data'!E27)))</f>
        <v/>
      </c>
      <c r="BW33" s="383" t="str">
        <f ca="1">+IF(OFFSET('Water Data'!$E$28,0,10*ROW('Water Data'!E27))="","",OFFSET('Water Data'!$E$28,0,10*ROW('Water Data'!E27)))</f>
        <v/>
      </c>
      <c r="BX33" s="383" t="str">
        <f ca="1">+IF(OFFSET('Water Data'!$E$29,0,10*ROW('Water Data'!E27))="","",OFFSET('Water Data'!$E$29,0,10*ROW('Water Data'!E27)))</f>
        <v/>
      </c>
      <c r="BY33" s="383" t="str">
        <f ca="1">+IF(OFFSET('Water Data'!$F$27,0,10*ROW('Water Data'!F27))="","",OFFSET('Water Data'!$F$27,0,10*ROW('Water Data'!F27)))</f>
        <v/>
      </c>
      <c r="BZ33" s="383" t="str">
        <f ca="1">+IF(OFFSET('Water Data'!$F$28,0,10*ROW('Water Data'!F27))="","",OFFSET('Water Data'!$F$28,0,10*ROW('Water Data'!F27)))</f>
        <v/>
      </c>
      <c r="CA33" s="383" t="str">
        <f ca="1">+IF(OFFSET('Water Data'!$F$29,0,10*ROW('Water Data'!F27))="","",OFFSET('Water Data'!$F$29,0,10*ROW('Water Data'!F27)))</f>
        <v/>
      </c>
      <c r="CB33" s="383" t="str">
        <f ca="1">+IF(OFFSET('Water Data'!$G$27,0,10*ROW('Water Data'!G27))="","",OFFSET('Water Data'!$G$27,0,10*ROW('Water Data'!G27)))</f>
        <v/>
      </c>
      <c r="CC33" s="383" t="str">
        <f ca="1">+IF(OFFSET('Water Data'!$G$28,0,10*ROW('Water Data'!G27))="","",OFFSET('Water Data'!$G$28,0,10*ROW('Water Data'!G27)))</f>
        <v/>
      </c>
      <c r="CD33" s="383" t="str">
        <f ca="1">+IF(OFFSET('Water Data'!$G$29,0,10*ROW('Water Data'!G27))="","",OFFSET('Water Data'!$G$29,0,10*ROW('Water Data'!G27)))</f>
        <v/>
      </c>
      <c r="CE33" s="383" t="str">
        <f ca="1">+IF(OFFSET('Water Data'!$H$27,0,10*ROW('Water Data'!H27))="","",OFFSET('Water Data'!$H$27,0,10*ROW('Water Data'!H27)))</f>
        <v/>
      </c>
      <c r="CF33" s="383" t="str">
        <f ca="1">+IF(OFFSET('Water Data'!$H$28,0,10*ROW('Water Data'!H27))="","",OFFSET('Water Data'!$H$28,0,10*ROW('Water Data'!H27)))</f>
        <v/>
      </c>
      <c r="CG33" s="383" t="str">
        <f ca="1">+IF(OFFSET('Water Data'!$H$29,0,10*ROW('Water Data'!H27))="","",OFFSET('Water Data'!$H$29,0,10*ROW('Water Data'!H27)))</f>
        <v/>
      </c>
      <c r="CH33" s="383" t="str">
        <f ca="1">+IF(OFFSET('Water Data'!$I$27,0,10*ROW('Water Data'!I27))="","",OFFSET('Water Data'!$I$27,0,10*ROW('Water Data'!I27)))</f>
        <v/>
      </c>
      <c r="CI33" s="383" t="str">
        <f ca="1">+IF(OFFSET('Water Data'!$I$28,0,10*ROW('Water Data'!I27))="","",OFFSET('Water Data'!$I$28,0,10*ROW('Water Data'!I27)))</f>
        <v/>
      </c>
      <c r="CJ33" s="383" t="str">
        <f ca="1">+IF(OFFSET('Water Data'!$I$29,0,10*ROW('Water Data'!I27))="","",OFFSET('Water Data'!$I$29,0,10*ROW('Water Data'!I27)))</f>
        <v/>
      </c>
      <c r="CK33" s="383" t="str">
        <f ca="1">+IF(OFFSET('Sanitation Data'!$D$28,0,10*ROW('Sanitation Data'!D27))="","",OFFSET('Sanitation Data'!$D$28,0,10*ROW('Sanitation Data'!D27)))</f>
        <v/>
      </c>
      <c r="CL33" s="383" t="str">
        <f ca="1">+IF(OFFSET('Sanitation Data'!$D$29,0,10*ROW('Sanitation Data'!D27))="","",OFFSET('Sanitation Data'!$D$29,0,10*ROW('Sanitation Data'!D27)))</f>
        <v/>
      </c>
      <c r="CM33" s="383" t="str">
        <f ca="1">+IF(OFFSET('Sanitation Data'!$D$30,0,10*ROW('Sanitation Data'!D27))="","",OFFSET('Sanitation Data'!$D$30,0,10*ROW('Sanitation Data'!D27)))</f>
        <v/>
      </c>
      <c r="CN33" s="383" t="str">
        <f ca="1">+IF(OFFSET('Sanitation Data'!$D$31,0,10*ROW('Sanitation Data'!D27))="","",OFFSET('Sanitation Data'!$D$31,0,10*ROW('Sanitation Data'!D27)))</f>
        <v/>
      </c>
      <c r="CO33" s="383" t="str">
        <f ca="1">+IF(OFFSET('Sanitation Data'!$D$32,0,10*ROW('Sanitation Data'!D27))="","",OFFSET('Sanitation Data'!$D$32,0,10*ROW('Sanitation Data'!D27)))</f>
        <v/>
      </c>
      <c r="CP33" s="383" t="str">
        <f ca="1">+IF(OFFSET('Sanitation Data'!$E$28,0,10*ROW('Sanitation Data'!E27))="","",OFFSET('Sanitation Data'!$E$28,0,10*ROW('Sanitation Data'!E27)))</f>
        <v/>
      </c>
      <c r="CQ33" s="383" t="str">
        <f ca="1">+IF(OFFSET('Sanitation Data'!$E$29,0,10*ROW('Sanitation Data'!E27))="","",OFFSET('Sanitation Data'!$E$29,0,10*ROW('Sanitation Data'!E27)))</f>
        <v/>
      </c>
      <c r="CR33" s="383" t="str">
        <f ca="1">+IF(OFFSET('Sanitation Data'!$E$30,0,10*ROW('Sanitation Data'!E27))="","",OFFSET('Sanitation Data'!$E$30,0,10*ROW('Sanitation Data'!E27)))</f>
        <v/>
      </c>
      <c r="CS33" s="383" t="str">
        <f ca="1">+IF(OFFSET('Sanitation Data'!$E$31,0,10*ROW('Sanitation Data'!E27))="","",OFFSET('Sanitation Data'!$E$31,0,10*ROW('Sanitation Data'!E27)))</f>
        <v/>
      </c>
      <c r="CT33" s="383" t="str">
        <f ca="1">+IF(OFFSET('Sanitation Data'!$E$32,0,10*ROW('Sanitation Data'!E27))="","",OFFSET('Sanitation Data'!$E$32,0,10*ROW('Sanitation Data'!E27)))</f>
        <v/>
      </c>
      <c r="CU33" s="383" t="str">
        <f ca="1">+IF(OFFSET('Sanitation Data'!$F$28,0,10*ROW('Sanitation Data'!F27))="","",OFFSET('Sanitation Data'!$F$28,0,10*ROW('Sanitation Data'!F27)))</f>
        <v/>
      </c>
      <c r="CV33" s="383" t="str">
        <f ca="1">+IF(OFFSET('Sanitation Data'!$F$29,0,10*ROW('Sanitation Data'!F27))="","",OFFSET('Sanitation Data'!$F$29,0,10*ROW('Sanitation Data'!F27)))</f>
        <v/>
      </c>
      <c r="CW33" s="383" t="str">
        <f ca="1">+IF(OFFSET('Sanitation Data'!$F$30,0,10*ROW('Sanitation Data'!F27))="","",OFFSET('Sanitation Data'!$F$30,0,10*ROW('Sanitation Data'!F27)))</f>
        <v/>
      </c>
      <c r="CX33" s="383" t="str">
        <f ca="1">+IF(OFFSET('Sanitation Data'!$F$31,0,10*ROW('Sanitation Data'!F27))="","",OFFSET('Sanitation Data'!$F$31,0,10*ROW('Sanitation Data'!F27)))</f>
        <v/>
      </c>
      <c r="CY33" s="383" t="str">
        <f ca="1">+IF(OFFSET('Sanitation Data'!$F$32,0,10*ROW('Sanitation Data'!F27))="","",OFFSET('Sanitation Data'!$F$32,0,10*ROW('Sanitation Data'!F27)))</f>
        <v/>
      </c>
      <c r="CZ33" s="383" t="str">
        <f ca="1">+IF(OFFSET('Sanitation Data'!$G$28,0,10*ROW('Sanitation Data'!G27))="","",OFFSET('Sanitation Data'!$G$28,0,10*ROW('Sanitation Data'!G27)))</f>
        <v/>
      </c>
      <c r="DA33" s="383" t="str">
        <f ca="1">+IF(OFFSET('Sanitation Data'!$G$29,0,10*ROW('Sanitation Data'!G27))="","",OFFSET('Sanitation Data'!$G$29,0,10*ROW('Sanitation Data'!G27)))</f>
        <v/>
      </c>
      <c r="DB33" s="383" t="str">
        <f ca="1">+IF(OFFSET('Sanitation Data'!$G$30,0,10*ROW('Sanitation Data'!G27))="","",OFFSET('Sanitation Data'!$G$30,0,10*ROW('Sanitation Data'!G27)))</f>
        <v/>
      </c>
      <c r="DC33" s="383" t="str">
        <f ca="1">+IF(OFFSET('Sanitation Data'!$G$31,0,10*ROW('Sanitation Data'!G27))="","",OFFSET('Sanitation Data'!$G$31,0,10*ROW('Sanitation Data'!G27)))</f>
        <v/>
      </c>
      <c r="DD33" s="383" t="str">
        <f ca="1">+IF(OFFSET('Sanitation Data'!$G$32,0,10*ROW('Sanitation Data'!G27))="","",OFFSET('Sanitation Data'!$G$32,0,10*ROW('Sanitation Data'!G27)))</f>
        <v/>
      </c>
      <c r="DE33" s="383" t="str">
        <f ca="1">+IF(OFFSET('Sanitation Data'!$H$28,0,10*ROW('Sanitation Data'!H27))="","",OFFSET('Sanitation Data'!$H$28,0,10*ROW('Sanitation Data'!H27)))</f>
        <v/>
      </c>
      <c r="DF33" s="383" t="str">
        <f ca="1">+IF(OFFSET('Sanitation Data'!$H$29,0,10*ROW('Sanitation Data'!H27))="","",OFFSET('Sanitation Data'!$H$29,0,10*ROW('Sanitation Data'!H27)))</f>
        <v/>
      </c>
      <c r="DG33" s="383" t="str">
        <f ca="1">+IF(OFFSET('Sanitation Data'!$H$30,0,10*ROW('Sanitation Data'!H27))="","",OFFSET('Sanitation Data'!$H$30,0,10*ROW('Sanitation Data'!H27)))</f>
        <v/>
      </c>
      <c r="DH33" s="383" t="str">
        <f ca="1">+IF(OFFSET('Sanitation Data'!$H$31,0,10*ROW('Sanitation Data'!H27))="","",OFFSET('Sanitation Data'!$H$31,0,10*ROW('Sanitation Data'!H27)))</f>
        <v/>
      </c>
      <c r="DI33" s="383" t="str">
        <f ca="1">+IF(OFFSET('Sanitation Data'!$H$32,0,10*ROW('Sanitation Data'!H27))="","",OFFSET('Sanitation Data'!$H$32,0,10*ROW('Sanitation Data'!H27)))</f>
        <v/>
      </c>
      <c r="DJ33" s="383" t="str">
        <f ca="1">+IF(OFFSET('Sanitation Data'!$I$28,0,10*ROW('Sanitation Data'!I27))="","",OFFSET('Sanitation Data'!$I$28,0,10*ROW('Sanitation Data'!I27)))</f>
        <v/>
      </c>
      <c r="DK33" s="383" t="str">
        <f ca="1">+IF(OFFSET('Sanitation Data'!$I$29,0,10*ROW('Sanitation Data'!I27))="","",OFFSET('Sanitation Data'!$I$29,0,10*ROW('Sanitation Data'!I27)))</f>
        <v/>
      </c>
      <c r="DL33" s="383" t="str">
        <f ca="1">+IF(OFFSET('Sanitation Data'!$I$30,0,10*ROW('Sanitation Data'!I27))="","",OFFSET('Sanitation Data'!$I$30,0,10*ROW('Sanitation Data'!I27)))</f>
        <v/>
      </c>
      <c r="DM33" s="383" t="str">
        <f ca="1">+IF(OFFSET('Sanitation Data'!$I$31,0,10*ROW('Sanitation Data'!I27))="","",OFFSET('Sanitation Data'!$I$31,0,10*ROW('Sanitation Data'!I27)))</f>
        <v/>
      </c>
      <c r="DN33" s="383" t="str">
        <f ca="1">+IF(OFFSET('Sanitation Data'!$I$32,0,10*ROW('Sanitation Data'!I27))="","",OFFSET('Sanitation Data'!$I$32,0,10*ROW('Sanitation Data'!I27)))</f>
        <v/>
      </c>
      <c r="DO33" s="383" t="str">
        <f ca="1">+IF(OFFSET('Hygiene Data'!$D$11,0,10*ROW('Hygiene Data'!D27))="","",OFFSET('Hygiene Data'!$D$11,0,10*ROW('Hygiene Data'!D27)))</f>
        <v/>
      </c>
      <c r="DP33" s="383" t="str">
        <f ca="1">+IF(OFFSET('Hygiene Data'!$D$12,0,10*ROW('Hygiene Data'!D27))="","",OFFSET('Hygiene Data'!$D$12,0,10*ROW('Hygiene Data'!D27)))</f>
        <v/>
      </c>
      <c r="DQ33" s="383" t="str">
        <f ca="1">+IF(OFFSET('Hygiene Data'!$D$13,0,10*ROW('Hygiene Data'!D27))="","",OFFSET('Hygiene Data'!$D$13,0,10*ROW('Hygiene Data'!D27)))</f>
        <v/>
      </c>
      <c r="DR33" s="383" t="str">
        <f ca="1">+IF(OFFSET('Hygiene Data'!$E$11,0,10*ROW('Hygiene Data'!E27))="","",OFFSET('Hygiene Data'!$E$11,0,10*ROW('Hygiene Data'!E27)))</f>
        <v/>
      </c>
      <c r="DS33" s="383" t="str">
        <f ca="1">+IF(OFFSET('Hygiene Data'!$E$12,0,10*ROW('Hygiene Data'!E27))="","",OFFSET('Hygiene Data'!$E$12,0,10*ROW('Hygiene Data'!E27)))</f>
        <v/>
      </c>
      <c r="DT33" s="383" t="str">
        <f ca="1">+IF(OFFSET('Hygiene Data'!$E$13,0,10*ROW('Hygiene Data'!E27))="","",OFFSET('Hygiene Data'!$E$13,0,10*ROW('Hygiene Data'!E27)))</f>
        <v/>
      </c>
      <c r="DU33" s="383" t="str">
        <f ca="1">+IF(OFFSET('Hygiene Data'!$F$11,0,10*ROW('Hygiene Data'!F27))="","",OFFSET('Hygiene Data'!$F$11,0,10*ROW('Hygiene Data'!F27)))</f>
        <v/>
      </c>
      <c r="DV33" s="383" t="str">
        <f ca="1">+IF(OFFSET('Hygiene Data'!$F$12,0,10*ROW('Hygiene Data'!F27))="","",OFFSET('Hygiene Data'!$F$12,0,10*ROW('Hygiene Data'!F27)))</f>
        <v/>
      </c>
      <c r="DW33" s="383" t="str">
        <f ca="1">+IF(OFFSET('Hygiene Data'!$F$13,0,10*ROW('Hygiene Data'!F27))="","",OFFSET('Hygiene Data'!$F$13,0,10*ROW('Hygiene Data'!F27)))</f>
        <v/>
      </c>
      <c r="DX33" s="383" t="str">
        <f ca="1">+IF(OFFSET('Hygiene Data'!$G$11,0,10*ROW('Hygiene Data'!G27))="","",OFFSET('Hygiene Data'!$G$11,0,10*ROW('Hygiene Data'!G27)))</f>
        <v/>
      </c>
      <c r="DY33" s="383" t="str">
        <f ca="1">+IF(OFFSET('Hygiene Data'!$G$12,0,10*ROW('Hygiene Data'!G27))="","",OFFSET('Hygiene Data'!$G$12,0,10*ROW('Hygiene Data'!G27)))</f>
        <v/>
      </c>
      <c r="DZ33" s="383" t="str">
        <f ca="1">+IF(OFFSET('Hygiene Data'!$G$13,0,10*ROW('Hygiene Data'!G27))="","",OFFSET('Hygiene Data'!$G$13,0,10*ROW('Hygiene Data'!G27)))</f>
        <v/>
      </c>
      <c r="EA33" s="383" t="str">
        <f ca="1">+IF(OFFSET('Hygiene Data'!$H$11,0,10*ROW('Hygiene Data'!H27))="","",OFFSET('Hygiene Data'!$H$11,0,10*ROW('Hygiene Data'!H27)))</f>
        <v/>
      </c>
      <c r="EB33" s="383" t="str">
        <f ca="1">+IF(OFFSET('Hygiene Data'!$H$12,0,10*ROW('Hygiene Data'!H27))="","",OFFSET('Hygiene Data'!$H$12,0,10*ROW('Hygiene Data'!H27)))</f>
        <v/>
      </c>
      <c r="EC33" s="383" t="str">
        <f ca="1">+IF(OFFSET('Hygiene Data'!$H$13,0,10*ROW('Hygiene Data'!H27))="","",OFFSET('Hygiene Data'!$H$13,0,10*ROW('Hygiene Data'!H27)))</f>
        <v/>
      </c>
      <c r="ED33" s="383" t="str">
        <f ca="1">+IF(OFFSET('Hygiene Data'!$I$11,0,10*ROW('Hygiene Data'!I27))="","",OFFSET('Hygiene Data'!$I$11,0,10*ROW('Hygiene Data'!I27)))</f>
        <v/>
      </c>
      <c r="EE33" s="383" t="str">
        <f ca="1">+IF(OFFSET('Hygiene Data'!$I$12,0,10*ROW('Hygiene Data'!I27))="","",OFFSET('Hygiene Data'!$I$12,0,10*ROW('Hygiene Data'!I27)))</f>
        <v/>
      </c>
      <c r="EF33" s="383" t="str">
        <f ca="1">+IF(OFFSET('Hygiene Data'!$I$13,0,10*ROW('Hygiene Data'!I27))="","",OFFSET('Hygiene Data'!$I$13,0,10*ROW('Hygiene Data'!I27)))</f>
        <v/>
      </c>
    </row>
    <row r="34" spans="1:136" x14ac:dyDescent="0.25">
      <c r="A34" s="492" t="str">
        <f ca="1">+IF(OFFSET('Water Data'!$B$2,0,10*ROW('Water Data'!E28))="","",OFFSET('Water Data'!$B$2,0,10*ROW('Water Data'!E28)))</f>
        <v/>
      </c>
      <c r="B34" s="49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9" t="str">
        <f t="shared" ca="1" si="0"/>
        <v/>
      </c>
      <c r="D34" s="52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3" t="str">
        <f ca="1">+IF(OFFSET('Water Data'!$D$27,0,10*ROW('Water Data'!D28))="","",OFFSET('Water Data'!$D$27,0,10*ROW('Water Data'!D28)))</f>
        <v/>
      </c>
      <c r="BT34" s="383" t="str">
        <f ca="1">+IF(OFFSET('Water Data'!$D$28,0,10*ROW('Water Data'!D28))="","",OFFSET('Water Data'!$D$28,0,10*ROW('Water Data'!D28)))</f>
        <v/>
      </c>
      <c r="BU34" s="383" t="str">
        <f ca="1">+IF(OFFSET('Water Data'!$D$29,0,10*ROW('Water Data'!D28))="","",OFFSET('Water Data'!$D$29,0,10*ROW('Water Data'!D28)))</f>
        <v/>
      </c>
      <c r="BV34" s="383" t="str">
        <f ca="1">+IF(OFFSET('Water Data'!$E$27,0,10*ROW('Water Data'!E28))="","",OFFSET('Water Data'!$E$27,0,10*ROW('Water Data'!E28)))</f>
        <v/>
      </c>
      <c r="BW34" s="383" t="str">
        <f ca="1">+IF(OFFSET('Water Data'!$E$28,0,10*ROW('Water Data'!E28))="","",OFFSET('Water Data'!$E$28,0,10*ROW('Water Data'!E28)))</f>
        <v/>
      </c>
      <c r="BX34" s="383" t="str">
        <f ca="1">+IF(OFFSET('Water Data'!$E$29,0,10*ROW('Water Data'!E28))="","",OFFSET('Water Data'!$E$29,0,10*ROW('Water Data'!E28)))</f>
        <v/>
      </c>
      <c r="BY34" s="383" t="str">
        <f ca="1">+IF(OFFSET('Water Data'!$F$27,0,10*ROW('Water Data'!F28))="","",OFFSET('Water Data'!$F$27,0,10*ROW('Water Data'!F28)))</f>
        <v/>
      </c>
      <c r="BZ34" s="383" t="str">
        <f ca="1">+IF(OFFSET('Water Data'!$F$28,0,10*ROW('Water Data'!F28))="","",OFFSET('Water Data'!$F$28,0,10*ROW('Water Data'!F28)))</f>
        <v/>
      </c>
      <c r="CA34" s="383" t="str">
        <f ca="1">+IF(OFFSET('Water Data'!$F$29,0,10*ROW('Water Data'!F28))="","",OFFSET('Water Data'!$F$29,0,10*ROW('Water Data'!F28)))</f>
        <v/>
      </c>
      <c r="CB34" s="383" t="str">
        <f ca="1">+IF(OFFSET('Water Data'!$G$27,0,10*ROW('Water Data'!G28))="","",OFFSET('Water Data'!$G$27,0,10*ROW('Water Data'!G28)))</f>
        <v/>
      </c>
      <c r="CC34" s="383" t="str">
        <f ca="1">+IF(OFFSET('Water Data'!$G$28,0,10*ROW('Water Data'!G28))="","",OFFSET('Water Data'!$G$28,0,10*ROW('Water Data'!G28)))</f>
        <v/>
      </c>
      <c r="CD34" s="383" t="str">
        <f ca="1">+IF(OFFSET('Water Data'!$G$29,0,10*ROW('Water Data'!G28))="","",OFFSET('Water Data'!$G$29,0,10*ROW('Water Data'!G28)))</f>
        <v/>
      </c>
      <c r="CE34" s="383" t="str">
        <f ca="1">+IF(OFFSET('Water Data'!$H$27,0,10*ROW('Water Data'!H28))="","",OFFSET('Water Data'!$H$27,0,10*ROW('Water Data'!H28)))</f>
        <v/>
      </c>
      <c r="CF34" s="383" t="str">
        <f ca="1">+IF(OFFSET('Water Data'!$H$28,0,10*ROW('Water Data'!H28))="","",OFFSET('Water Data'!$H$28,0,10*ROW('Water Data'!H28)))</f>
        <v/>
      </c>
      <c r="CG34" s="383" t="str">
        <f ca="1">+IF(OFFSET('Water Data'!$H$29,0,10*ROW('Water Data'!H28))="","",OFFSET('Water Data'!$H$29,0,10*ROW('Water Data'!H28)))</f>
        <v/>
      </c>
      <c r="CH34" s="383" t="str">
        <f ca="1">+IF(OFFSET('Water Data'!$I$27,0,10*ROW('Water Data'!I28))="","",OFFSET('Water Data'!$I$27,0,10*ROW('Water Data'!I28)))</f>
        <v/>
      </c>
      <c r="CI34" s="383" t="str">
        <f ca="1">+IF(OFFSET('Water Data'!$I$28,0,10*ROW('Water Data'!I28))="","",OFFSET('Water Data'!$I$28,0,10*ROW('Water Data'!I28)))</f>
        <v/>
      </c>
      <c r="CJ34" s="383" t="str">
        <f ca="1">+IF(OFFSET('Water Data'!$I$29,0,10*ROW('Water Data'!I28))="","",OFFSET('Water Data'!$I$29,0,10*ROW('Water Data'!I28)))</f>
        <v/>
      </c>
      <c r="CK34" s="383" t="str">
        <f ca="1">+IF(OFFSET('Sanitation Data'!$D$28,0,10*ROW('Sanitation Data'!D28))="","",OFFSET('Sanitation Data'!$D$28,0,10*ROW('Sanitation Data'!D28)))</f>
        <v/>
      </c>
      <c r="CL34" s="383" t="str">
        <f ca="1">+IF(OFFSET('Sanitation Data'!$D$29,0,10*ROW('Sanitation Data'!D28))="","",OFFSET('Sanitation Data'!$D$29,0,10*ROW('Sanitation Data'!D28)))</f>
        <v/>
      </c>
      <c r="CM34" s="383" t="str">
        <f ca="1">+IF(OFFSET('Sanitation Data'!$D$30,0,10*ROW('Sanitation Data'!D28))="","",OFFSET('Sanitation Data'!$D$30,0,10*ROW('Sanitation Data'!D28)))</f>
        <v/>
      </c>
      <c r="CN34" s="383" t="str">
        <f ca="1">+IF(OFFSET('Sanitation Data'!$D$31,0,10*ROW('Sanitation Data'!D28))="","",OFFSET('Sanitation Data'!$D$31,0,10*ROW('Sanitation Data'!D28)))</f>
        <v/>
      </c>
      <c r="CO34" s="383" t="str">
        <f ca="1">+IF(OFFSET('Sanitation Data'!$D$32,0,10*ROW('Sanitation Data'!D28))="","",OFFSET('Sanitation Data'!$D$32,0,10*ROW('Sanitation Data'!D28)))</f>
        <v/>
      </c>
      <c r="CP34" s="383" t="str">
        <f ca="1">+IF(OFFSET('Sanitation Data'!$E$28,0,10*ROW('Sanitation Data'!E28))="","",OFFSET('Sanitation Data'!$E$28,0,10*ROW('Sanitation Data'!E28)))</f>
        <v/>
      </c>
      <c r="CQ34" s="383" t="str">
        <f ca="1">+IF(OFFSET('Sanitation Data'!$E$29,0,10*ROW('Sanitation Data'!E28))="","",OFFSET('Sanitation Data'!$E$29,0,10*ROW('Sanitation Data'!E28)))</f>
        <v/>
      </c>
      <c r="CR34" s="383" t="str">
        <f ca="1">+IF(OFFSET('Sanitation Data'!$E$30,0,10*ROW('Sanitation Data'!E28))="","",OFFSET('Sanitation Data'!$E$30,0,10*ROW('Sanitation Data'!E28)))</f>
        <v/>
      </c>
      <c r="CS34" s="383" t="str">
        <f ca="1">+IF(OFFSET('Sanitation Data'!$E$31,0,10*ROW('Sanitation Data'!E28))="","",OFFSET('Sanitation Data'!$E$31,0,10*ROW('Sanitation Data'!E28)))</f>
        <v/>
      </c>
      <c r="CT34" s="383" t="str">
        <f ca="1">+IF(OFFSET('Sanitation Data'!$E$32,0,10*ROW('Sanitation Data'!E28))="","",OFFSET('Sanitation Data'!$E$32,0,10*ROW('Sanitation Data'!E28)))</f>
        <v/>
      </c>
      <c r="CU34" s="383" t="str">
        <f ca="1">+IF(OFFSET('Sanitation Data'!$F$28,0,10*ROW('Sanitation Data'!F28))="","",OFFSET('Sanitation Data'!$F$28,0,10*ROW('Sanitation Data'!F28)))</f>
        <v/>
      </c>
      <c r="CV34" s="383" t="str">
        <f ca="1">+IF(OFFSET('Sanitation Data'!$F$29,0,10*ROW('Sanitation Data'!F28))="","",OFFSET('Sanitation Data'!$F$29,0,10*ROW('Sanitation Data'!F28)))</f>
        <v/>
      </c>
      <c r="CW34" s="383" t="str">
        <f ca="1">+IF(OFFSET('Sanitation Data'!$F$30,0,10*ROW('Sanitation Data'!F28))="","",OFFSET('Sanitation Data'!$F$30,0,10*ROW('Sanitation Data'!F28)))</f>
        <v/>
      </c>
      <c r="CX34" s="383" t="str">
        <f ca="1">+IF(OFFSET('Sanitation Data'!$F$31,0,10*ROW('Sanitation Data'!F28))="","",OFFSET('Sanitation Data'!$F$31,0,10*ROW('Sanitation Data'!F28)))</f>
        <v/>
      </c>
      <c r="CY34" s="383" t="str">
        <f ca="1">+IF(OFFSET('Sanitation Data'!$F$32,0,10*ROW('Sanitation Data'!F28))="","",OFFSET('Sanitation Data'!$F$32,0,10*ROW('Sanitation Data'!F28)))</f>
        <v/>
      </c>
      <c r="CZ34" s="383" t="str">
        <f ca="1">+IF(OFFSET('Sanitation Data'!$G$28,0,10*ROW('Sanitation Data'!G28))="","",OFFSET('Sanitation Data'!$G$28,0,10*ROW('Sanitation Data'!G28)))</f>
        <v/>
      </c>
      <c r="DA34" s="383" t="str">
        <f ca="1">+IF(OFFSET('Sanitation Data'!$G$29,0,10*ROW('Sanitation Data'!G28))="","",OFFSET('Sanitation Data'!$G$29,0,10*ROW('Sanitation Data'!G28)))</f>
        <v/>
      </c>
      <c r="DB34" s="383" t="str">
        <f ca="1">+IF(OFFSET('Sanitation Data'!$G$30,0,10*ROW('Sanitation Data'!G28))="","",OFFSET('Sanitation Data'!$G$30,0,10*ROW('Sanitation Data'!G28)))</f>
        <v/>
      </c>
      <c r="DC34" s="383" t="str">
        <f ca="1">+IF(OFFSET('Sanitation Data'!$G$31,0,10*ROW('Sanitation Data'!G28))="","",OFFSET('Sanitation Data'!$G$31,0,10*ROW('Sanitation Data'!G28)))</f>
        <v/>
      </c>
      <c r="DD34" s="383" t="str">
        <f ca="1">+IF(OFFSET('Sanitation Data'!$G$32,0,10*ROW('Sanitation Data'!G28))="","",OFFSET('Sanitation Data'!$G$32,0,10*ROW('Sanitation Data'!G28)))</f>
        <v/>
      </c>
      <c r="DE34" s="383" t="str">
        <f ca="1">+IF(OFFSET('Sanitation Data'!$H$28,0,10*ROW('Sanitation Data'!H28))="","",OFFSET('Sanitation Data'!$H$28,0,10*ROW('Sanitation Data'!H28)))</f>
        <v/>
      </c>
      <c r="DF34" s="383" t="str">
        <f ca="1">+IF(OFFSET('Sanitation Data'!$H$29,0,10*ROW('Sanitation Data'!H28))="","",OFFSET('Sanitation Data'!$H$29,0,10*ROW('Sanitation Data'!H28)))</f>
        <v/>
      </c>
      <c r="DG34" s="383" t="str">
        <f ca="1">+IF(OFFSET('Sanitation Data'!$H$30,0,10*ROW('Sanitation Data'!H28))="","",OFFSET('Sanitation Data'!$H$30,0,10*ROW('Sanitation Data'!H28)))</f>
        <v/>
      </c>
      <c r="DH34" s="383" t="str">
        <f ca="1">+IF(OFFSET('Sanitation Data'!$H$31,0,10*ROW('Sanitation Data'!H28))="","",OFFSET('Sanitation Data'!$H$31,0,10*ROW('Sanitation Data'!H28)))</f>
        <v/>
      </c>
      <c r="DI34" s="383" t="str">
        <f ca="1">+IF(OFFSET('Sanitation Data'!$H$32,0,10*ROW('Sanitation Data'!H28))="","",OFFSET('Sanitation Data'!$H$32,0,10*ROW('Sanitation Data'!H28)))</f>
        <v/>
      </c>
      <c r="DJ34" s="383" t="str">
        <f ca="1">+IF(OFFSET('Sanitation Data'!$I$28,0,10*ROW('Sanitation Data'!I28))="","",OFFSET('Sanitation Data'!$I$28,0,10*ROW('Sanitation Data'!I28)))</f>
        <v/>
      </c>
      <c r="DK34" s="383" t="str">
        <f ca="1">+IF(OFFSET('Sanitation Data'!$I$29,0,10*ROW('Sanitation Data'!I28))="","",OFFSET('Sanitation Data'!$I$29,0,10*ROW('Sanitation Data'!I28)))</f>
        <v/>
      </c>
      <c r="DL34" s="383" t="str">
        <f ca="1">+IF(OFFSET('Sanitation Data'!$I$30,0,10*ROW('Sanitation Data'!I28))="","",OFFSET('Sanitation Data'!$I$30,0,10*ROW('Sanitation Data'!I28)))</f>
        <v/>
      </c>
      <c r="DM34" s="383" t="str">
        <f ca="1">+IF(OFFSET('Sanitation Data'!$I$31,0,10*ROW('Sanitation Data'!I28))="","",OFFSET('Sanitation Data'!$I$31,0,10*ROW('Sanitation Data'!I28)))</f>
        <v/>
      </c>
      <c r="DN34" s="383" t="str">
        <f ca="1">+IF(OFFSET('Sanitation Data'!$I$32,0,10*ROW('Sanitation Data'!I28))="","",OFFSET('Sanitation Data'!$I$32,0,10*ROW('Sanitation Data'!I28)))</f>
        <v/>
      </c>
      <c r="DO34" s="383" t="str">
        <f ca="1">+IF(OFFSET('Hygiene Data'!$D$11,0,10*ROW('Hygiene Data'!D28))="","",OFFSET('Hygiene Data'!$D$11,0,10*ROW('Hygiene Data'!D28)))</f>
        <v/>
      </c>
      <c r="DP34" s="383" t="str">
        <f ca="1">+IF(OFFSET('Hygiene Data'!$D$12,0,10*ROW('Hygiene Data'!D28))="","",OFFSET('Hygiene Data'!$D$12,0,10*ROW('Hygiene Data'!D28)))</f>
        <v/>
      </c>
      <c r="DQ34" s="383" t="str">
        <f ca="1">+IF(OFFSET('Hygiene Data'!$D$13,0,10*ROW('Hygiene Data'!D28))="","",OFFSET('Hygiene Data'!$D$13,0,10*ROW('Hygiene Data'!D28)))</f>
        <v/>
      </c>
      <c r="DR34" s="383" t="str">
        <f ca="1">+IF(OFFSET('Hygiene Data'!$E$11,0,10*ROW('Hygiene Data'!E28))="","",OFFSET('Hygiene Data'!$E$11,0,10*ROW('Hygiene Data'!E28)))</f>
        <v/>
      </c>
      <c r="DS34" s="383" t="str">
        <f ca="1">+IF(OFFSET('Hygiene Data'!$E$12,0,10*ROW('Hygiene Data'!E28))="","",OFFSET('Hygiene Data'!$E$12,0,10*ROW('Hygiene Data'!E28)))</f>
        <v/>
      </c>
      <c r="DT34" s="383" t="str">
        <f ca="1">+IF(OFFSET('Hygiene Data'!$E$13,0,10*ROW('Hygiene Data'!E28))="","",OFFSET('Hygiene Data'!$E$13,0,10*ROW('Hygiene Data'!E28)))</f>
        <v/>
      </c>
      <c r="DU34" s="383" t="str">
        <f ca="1">+IF(OFFSET('Hygiene Data'!$F$11,0,10*ROW('Hygiene Data'!F28))="","",OFFSET('Hygiene Data'!$F$11,0,10*ROW('Hygiene Data'!F28)))</f>
        <v/>
      </c>
      <c r="DV34" s="383" t="str">
        <f ca="1">+IF(OFFSET('Hygiene Data'!$F$12,0,10*ROW('Hygiene Data'!F28))="","",OFFSET('Hygiene Data'!$F$12,0,10*ROW('Hygiene Data'!F28)))</f>
        <v/>
      </c>
      <c r="DW34" s="383" t="str">
        <f ca="1">+IF(OFFSET('Hygiene Data'!$F$13,0,10*ROW('Hygiene Data'!F28))="","",OFFSET('Hygiene Data'!$F$13,0,10*ROW('Hygiene Data'!F28)))</f>
        <v/>
      </c>
      <c r="DX34" s="383" t="str">
        <f ca="1">+IF(OFFSET('Hygiene Data'!$G$11,0,10*ROW('Hygiene Data'!G28))="","",OFFSET('Hygiene Data'!$G$11,0,10*ROW('Hygiene Data'!G28)))</f>
        <v/>
      </c>
      <c r="DY34" s="383" t="str">
        <f ca="1">+IF(OFFSET('Hygiene Data'!$G$12,0,10*ROW('Hygiene Data'!G28))="","",OFFSET('Hygiene Data'!$G$12,0,10*ROW('Hygiene Data'!G28)))</f>
        <v/>
      </c>
      <c r="DZ34" s="383" t="str">
        <f ca="1">+IF(OFFSET('Hygiene Data'!$G$13,0,10*ROW('Hygiene Data'!G28))="","",OFFSET('Hygiene Data'!$G$13,0,10*ROW('Hygiene Data'!G28)))</f>
        <v/>
      </c>
      <c r="EA34" s="383" t="str">
        <f ca="1">+IF(OFFSET('Hygiene Data'!$H$11,0,10*ROW('Hygiene Data'!H28))="","",OFFSET('Hygiene Data'!$H$11,0,10*ROW('Hygiene Data'!H28)))</f>
        <v/>
      </c>
      <c r="EB34" s="383" t="str">
        <f ca="1">+IF(OFFSET('Hygiene Data'!$H$12,0,10*ROW('Hygiene Data'!H28))="","",OFFSET('Hygiene Data'!$H$12,0,10*ROW('Hygiene Data'!H28)))</f>
        <v/>
      </c>
      <c r="EC34" s="383" t="str">
        <f ca="1">+IF(OFFSET('Hygiene Data'!$H$13,0,10*ROW('Hygiene Data'!H28))="","",OFFSET('Hygiene Data'!$H$13,0,10*ROW('Hygiene Data'!H28)))</f>
        <v/>
      </c>
      <c r="ED34" s="383" t="str">
        <f ca="1">+IF(OFFSET('Hygiene Data'!$I$11,0,10*ROW('Hygiene Data'!I28))="","",OFFSET('Hygiene Data'!$I$11,0,10*ROW('Hygiene Data'!I28)))</f>
        <v/>
      </c>
      <c r="EE34" s="383" t="str">
        <f ca="1">+IF(OFFSET('Hygiene Data'!$I$12,0,10*ROW('Hygiene Data'!I28))="","",OFFSET('Hygiene Data'!$I$12,0,10*ROW('Hygiene Data'!I28)))</f>
        <v/>
      </c>
      <c r="EF34" s="383" t="str">
        <f ca="1">+IF(OFFSET('Hygiene Data'!$I$13,0,10*ROW('Hygiene Data'!I28))="","",OFFSET('Hygiene Data'!$I$13,0,10*ROW('Hygiene Data'!I28)))</f>
        <v/>
      </c>
    </row>
    <row r="35" spans="1:136" x14ac:dyDescent="0.25">
      <c r="A35" s="492" t="str">
        <f ca="1">+IF(OFFSET('Water Data'!$B$2,0,10*ROW('Water Data'!E29))="","",OFFSET('Water Data'!$B$2,0,10*ROW('Water Data'!E29)))</f>
        <v/>
      </c>
      <c r="B35" s="49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9" t="str">
        <f t="shared" ca="1" si="0"/>
        <v/>
      </c>
      <c r="D35" s="52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3" t="str">
        <f ca="1">+IF(OFFSET('Water Data'!$D$27,0,10*ROW('Water Data'!D29))="","",OFFSET('Water Data'!$D$27,0,10*ROW('Water Data'!D29)))</f>
        <v/>
      </c>
      <c r="BT35" s="383" t="str">
        <f ca="1">+IF(OFFSET('Water Data'!$D$28,0,10*ROW('Water Data'!D29))="","",OFFSET('Water Data'!$D$28,0,10*ROW('Water Data'!D29)))</f>
        <v/>
      </c>
      <c r="BU35" s="383" t="str">
        <f ca="1">+IF(OFFSET('Water Data'!$D$29,0,10*ROW('Water Data'!D29))="","",OFFSET('Water Data'!$D$29,0,10*ROW('Water Data'!D29)))</f>
        <v/>
      </c>
      <c r="BV35" s="383" t="str">
        <f ca="1">+IF(OFFSET('Water Data'!$E$27,0,10*ROW('Water Data'!E29))="","",OFFSET('Water Data'!$E$27,0,10*ROW('Water Data'!E29)))</f>
        <v/>
      </c>
      <c r="BW35" s="383" t="str">
        <f ca="1">+IF(OFFSET('Water Data'!$E$28,0,10*ROW('Water Data'!E29))="","",OFFSET('Water Data'!$E$28,0,10*ROW('Water Data'!E29)))</f>
        <v/>
      </c>
      <c r="BX35" s="383" t="str">
        <f ca="1">+IF(OFFSET('Water Data'!$E$29,0,10*ROW('Water Data'!E29))="","",OFFSET('Water Data'!$E$29,0,10*ROW('Water Data'!E29)))</f>
        <v/>
      </c>
      <c r="BY35" s="383" t="str">
        <f ca="1">+IF(OFFSET('Water Data'!$F$27,0,10*ROW('Water Data'!F29))="","",OFFSET('Water Data'!$F$27,0,10*ROW('Water Data'!F29)))</f>
        <v/>
      </c>
      <c r="BZ35" s="383" t="str">
        <f ca="1">+IF(OFFSET('Water Data'!$F$28,0,10*ROW('Water Data'!F29))="","",OFFSET('Water Data'!$F$28,0,10*ROW('Water Data'!F29)))</f>
        <v/>
      </c>
      <c r="CA35" s="383" t="str">
        <f ca="1">+IF(OFFSET('Water Data'!$F$29,0,10*ROW('Water Data'!F29))="","",OFFSET('Water Data'!$F$29,0,10*ROW('Water Data'!F29)))</f>
        <v/>
      </c>
      <c r="CB35" s="383" t="str">
        <f ca="1">+IF(OFFSET('Water Data'!$G$27,0,10*ROW('Water Data'!G29))="","",OFFSET('Water Data'!$G$27,0,10*ROW('Water Data'!G29)))</f>
        <v/>
      </c>
      <c r="CC35" s="383" t="str">
        <f ca="1">+IF(OFFSET('Water Data'!$G$28,0,10*ROW('Water Data'!G29))="","",OFFSET('Water Data'!$G$28,0,10*ROW('Water Data'!G29)))</f>
        <v/>
      </c>
      <c r="CD35" s="383" t="str">
        <f ca="1">+IF(OFFSET('Water Data'!$G$29,0,10*ROW('Water Data'!G29))="","",OFFSET('Water Data'!$G$29,0,10*ROW('Water Data'!G29)))</f>
        <v/>
      </c>
      <c r="CE35" s="383" t="str">
        <f ca="1">+IF(OFFSET('Water Data'!$H$27,0,10*ROW('Water Data'!H29))="","",OFFSET('Water Data'!$H$27,0,10*ROW('Water Data'!H29)))</f>
        <v/>
      </c>
      <c r="CF35" s="383" t="str">
        <f ca="1">+IF(OFFSET('Water Data'!$H$28,0,10*ROW('Water Data'!H29))="","",OFFSET('Water Data'!$H$28,0,10*ROW('Water Data'!H29)))</f>
        <v/>
      </c>
      <c r="CG35" s="383" t="str">
        <f ca="1">+IF(OFFSET('Water Data'!$H$29,0,10*ROW('Water Data'!H29))="","",OFFSET('Water Data'!$H$29,0,10*ROW('Water Data'!H29)))</f>
        <v/>
      </c>
      <c r="CH35" s="383" t="str">
        <f ca="1">+IF(OFFSET('Water Data'!$I$27,0,10*ROW('Water Data'!I29))="","",OFFSET('Water Data'!$I$27,0,10*ROW('Water Data'!I29)))</f>
        <v/>
      </c>
      <c r="CI35" s="383" t="str">
        <f ca="1">+IF(OFFSET('Water Data'!$I$28,0,10*ROW('Water Data'!I29))="","",OFFSET('Water Data'!$I$28,0,10*ROW('Water Data'!I29)))</f>
        <v/>
      </c>
      <c r="CJ35" s="383" t="str">
        <f ca="1">+IF(OFFSET('Water Data'!$I$29,0,10*ROW('Water Data'!I29))="","",OFFSET('Water Data'!$I$29,0,10*ROW('Water Data'!I29)))</f>
        <v/>
      </c>
      <c r="CK35" s="383" t="str">
        <f ca="1">+IF(OFFSET('Sanitation Data'!$D$28,0,10*ROW('Sanitation Data'!D29))="","",OFFSET('Sanitation Data'!$D$28,0,10*ROW('Sanitation Data'!D29)))</f>
        <v/>
      </c>
      <c r="CL35" s="383" t="str">
        <f ca="1">+IF(OFFSET('Sanitation Data'!$D$29,0,10*ROW('Sanitation Data'!D29))="","",OFFSET('Sanitation Data'!$D$29,0,10*ROW('Sanitation Data'!D29)))</f>
        <v/>
      </c>
      <c r="CM35" s="383" t="str">
        <f ca="1">+IF(OFFSET('Sanitation Data'!$D$30,0,10*ROW('Sanitation Data'!D29))="","",OFFSET('Sanitation Data'!$D$30,0,10*ROW('Sanitation Data'!D29)))</f>
        <v/>
      </c>
      <c r="CN35" s="383" t="str">
        <f ca="1">+IF(OFFSET('Sanitation Data'!$D$31,0,10*ROW('Sanitation Data'!D29))="","",OFFSET('Sanitation Data'!$D$31,0,10*ROW('Sanitation Data'!D29)))</f>
        <v/>
      </c>
      <c r="CO35" s="383" t="str">
        <f ca="1">+IF(OFFSET('Sanitation Data'!$D$32,0,10*ROW('Sanitation Data'!D29))="","",OFFSET('Sanitation Data'!$D$32,0,10*ROW('Sanitation Data'!D29)))</f>
        <v/>
      </c>
      <c r="CP35" s="383" t="str">
        <f ca="1">+IF(OFFSET('Sanitation Data'!$E$28,0,10*ROW('Sanitation Data'!E29))="","",OFFSET('Sanitation Data'!$E$28,0,10*ROW('Sanitation Data'!E29)))</f>
        <v/>
      </c>
      <c r="CQ35" s="383" t="str">
        <f ca="1">+IF(OFFSET('Sanitation Data'!$E$29,0,10*ROW('Sanitation Data'!E29))="","",OFFSET('Sanitation Data'!$E$29,0,10*ROW('Sanitation Data'!E29)))</f>
        <v/>
      </c>
      <c r="CR35" s="383" t="str">
        <f ca="1">+IF(OFFSET('Sanitation Data'!$E$30,0,10*ROW('Sanitation Data'!E29))="","",OFFSET('Sanitation Data'!$E$30,0,10*ROW('Sanitation Data'!E29)))</f>
        <v/>
      </c>
      <c r="CS35" s="383" t="str">
        <f ca="1">+IF(OFFSET('Sanitation Data'!$E$31,0,10*ROW('Sanitation Data'!E29))="","",OFFSET('Sanitation Data'!$E$31,0,10*ROW('Sanitation Data'!E29)))</f>
        <v/>
      </c>
      <c r="CT35" s="383" t="str">
        <f ca="1">+IF(OFFSET('Sanitation Data'!$E$32,0,10*ROW('Sanitation Data'!E29))="","",OFFSET('Sanitation Data'!$E$32,0,10*ROW('Sanitation Data'!E29)))</f>
        <v/>
      </c>
      <c r="CU35" s="383" t="str">
        <f ca="1">+IF(OFFSET('Sanitation Data'!$F$28,0,10*ROW('Sanitation Data'!F29))="","",OFFSET('Sanitation Data'!$F$28,0,10*ROW('Sanitation Data'!F29)))</f>
        <v/>
      </c>
      <c r="CV35" s="383" t="str">
        <f ca="1">+IF(OFFSET('Sanitation Data'!$F$29,0,10*ROW('Sanitation Data'!F29))="","",OFFSET('Sanitation Data'!$F$29,0,10*ROW('Sanitation Data'!F29)))</f>
        <v/>
      </c>
      <c r="CW35" s="383" t="str">
        <f ca="1">+IF(OFFSET('Sanitation Data'!$F$30,0,10*ROW('Sanitation Data'!F29))="","",OFFSET('Sanitation Data'!$F$30,0,10*ROW('Sanitation Data'!F29)))</f>
        <v/>
      </c>
      <c r="CX35" s="383" t="str">
        <f ca="1">+IF(OFFSET('Sanitation Data'!$F$31,0,10*ROW('Sanitation Data'!F29))="","",OFFSET('Sanitation Data'!$F$31,0,10*ROW('Sanitation Data'!F29)))</f>
        <v/>
      </c>
      <c r="CY35" s="383" t="str">
        <f ca="1">+IF(OFFSET('Sanitation Data'!$F$32,0,10*ROW('Sanitation Data'!F29))="","",OFFSET('Sanitation Data'!$F$32,0,10*ROW('Sanitation Data'!F29)))</f>
        <v/>
      </c>
      <c r="CZ35" s="383" t="str">
        <f ca="1">+IF(OFFSET('Sanitation Data'!$G$28,0,10*ROW('Sanitation Data'!G29))="","",OFFSET('Sanitation Data'!$G$28,0,10*ROW('Sanitation Data'!G29)))</f>
        <v/>
      </c>
      <c r="DA35" s="383" t="str">
        <f ca="1">+IF(OFFSET('Sanitation Data'!$G$29,0,10*ROW('Sanitation Data'!G29))="","",OFFSET('Sanitation Data'!$G$29,0,10*ROW('Sanitation Data'!G29)))</f>
        <v/>
      </c>
      <c r="DB35" s="383" t="str">
        <f ca="1">+IF(OFFSET('Sanitation Data'!$G$30,0,10*ROW('Sanitation Data'!G29))="","",OFFSET('Sanitation Data'!$G$30,0,10*ROW('Sanitation Data'!G29)))</f>
        <v/>
      </c>
      <c r="DC35" s="383" t="str">
        <f ca="1">+IF(OFFSET('Sanitation Data'!$G$31,0,10*ROW('Sanitation Data'!G29))="","",OFFSET('Sanitation Data'!$G$31,0,10*ROW('Sanitation Data'!G29)))</f>
        <v/>
      </c>
      <c r="DD35" s="383" t="str">
        <f ca="1">+IF(OFFSET('Sanitation Data'!$G$32,0,10*ROW('Sanitation Data'!G29))="","",OFFSET('Sanitation Data'!$G$32,0,10*ROW('Sanitation Data'!G29)))</f>
        <v/>
      </c>
      <c r="DE35" s="383" t="str">
        <f ca="1">+IF(OFFSET('Sanitation Data'!$H$28,0,10*ROW('Sanitation Data'!H29))="","",OFFSET('Sanitation Data'!$H$28,0,10*ROW('Sanitation Data'!H29)))</f>
        <v/>
      </c>
      <c r="DF35" s="383" t="str">
        <f ca="1">+IF(OFFSET('Sanitation Data'!$H$29,0,10*ROW('Sanitation Data'!H29))="","",OFFSET('Sanitation Data'!$H$29,0,10*ROW('Sanitation Data'!H29)))</f>
        <v/>
      </c>
      <c r="DG35" s="383" t="str">
        <f ca="1">+IF(OFFSET('Sanitation Data'!$H$30,0,10*ROW('Sanitation Data'!H29))="","",OFFSET('Sanitation Data'!$H$30,0,10*ROW('Sanitation Data'!H29)))</f>
        <v/>
      </c>
      <c r="DH35" s="383" t="str">
        <f ca="1">+IF(OFFSET('Sanitation Data'!$H$31,0,10*ROW('Sanitation Data'!H29))="","",OFFSET('Sanitation Data'!$H$31,0,10*ROW('Sanitation Data'!H29)))</f>
        <v/>
      </c>
      <c r="DI35" s="383" t="str">
        <f ca="1">+IF(OFFSET('Sanitation Data'!$H$32,0,10*ROW('Sanitation Data'!H29))="","",OFFSET('Sanitation Data'!$H$32,0,10*ROW('Sanitation Data'!H29)))</f>
        <v/>
      </c>
      <c r="DJ35" s="383" t="str">
        <f ca="1">+IF(OFFSET('Sanitation Data'!$I$28,0,10*ROW('Sanitation Data'!I29))="","",OFFSET('Sanitation Data'!$I$28,0,10*ROW('Sanitation Data'!I29)))</f>
        <v/>
      </c>
      <c r="DK35" s="383" t="str">
        <f ca="1">+IF(OFFSET('Sanitation Data'!$I$29,0,10*ROW('Sanitation Data'!I29))="","",OFFSET('Sanitation Data'!$I$29,0,10*ROW('Sanitation Data'!I29)))</f>
        <v/>
      </c>
      <c r="DL35" s="383" t="str">
        <f ca="1">+IF(OFFSET('Sanitation Data'!$I$30,0,10*ROW('Sanitation Data'!I29))="","",OFFSET('Sanitation Data'!$I$30,0,10*ROW('Sanitation Data'!I29)))</f>
        <v/>
      </c>
      <c r="DM35" s="383" t="str">
        <f ca="1">+IF(OFFSET('Sanitation Data'!$I$31,0,10*ROW('Sanitation Data'!I29))="","",OFFSET('Sanitation Data'!$I$31,0,10*ROW('Sanitation Data'!I29)))</f>
        <v/>
      </c>
      <c r="DN35" s="383" t="str">
        <f ca="1">+IF(OFFSET('Sanitation Data'!$I$32,0,10*ROW('Sanitation Data'!I29))="","",OFFSET('Sanitation Data'!$I$32,0,10*ROW('Sanitation Data'!I29)))</f>
        <v/>
      </c>
      <c r="DO35" s="383" t="str">
        <f ca="1">+IF(OFFSET('Hygiene Data'!$D$11,0,10*ROW('Hygiene Data'!D29))="","",OFFSET('Hygiene Data'!$D$11,0,10*ROW('Hygiene Data'!D29)))</f>
        <v/>
      </c>
      <c r="DP35" s="383" t="str">
        <f ca="1">+IF(OFFSET('Hygiene Data'!$D$12,0,10*ROW('Hygiene Data'!D29))="","",OFFSET('Hygiene Data'!$D$12,0,10*ROW('Hygiene Data'!D29)))</f>
        <v/>
      </c>
      <c r="DQ35" s="383" t="str">
        <f ca="1">+IF(OFFSET('Hygiene Data'!$D$13,0,10*ROW('Hygiene Data'!D29))="","",OFFSET('Hygiene Data'!$D$13,0,10*ROW('Hygiene Data'!D29)))</f>
        <v/>
      </c>
      <c r="DR35" s="383" t="str">
        <f ca="1">+IF(OFFSET('Hygiene Data'!$E$11,0,10*ROW('Hygiene Data'!E29))="","",OFFSET('Hygiene Data'!$E$11,0,10*ROW('Hygiene Data'!E29)))</f>
        <v/>
      </c>
      <c r="DS35" s="383" t="str">
        <f ca="1">+IF(OFFSET('Hygiene Data'!$E$12,0,10*ROW('Hygiene Data'!E29))="","",OFFSET('Hygiene Data'!$E$12,0,10*ROW('Hygiene Data'!E29)))</f>
        <v/>
      </c>
      <c r="DT35" s="383" t="str">
        <f ca="1">+IF(OFFSET('Hygiene Data'!$E$13,0,10*ROW('Hygiene Data'!E29))="","",OFFSET('Hygiene Data'!$E$13,0,10*ROW('Hygiene Data'!E29)))</f>
        <v/>
      </c>
      <c r="DU35" s="383" t="str">
        <f ca="1">+IF(OFFSET('Hygiene Data'!$F$11,0,10*ROW('Hygiene Data'!F29))="","",OFFSET('Hygiene Data'!$F$11,0,10*ROW('Hygiene Data'!F29)))</f>
        <v/>
      </c>
      <c r="DV35" s="383" t="str">
        <f ca="1">+IF(OFFSET('Hygiene Data'!$F$12,0,10*ROW('Hygiene Data'!F29))="","",OFFSET('Hygiene Data'!$F$12,0,10*ROW('Hygiene Data'!F29)))</f>
        <v/>
      </c>
      <c r="DW35" s="383" t="str">
        <f ca="1">+IF(OFFSET('Hygiene Data'!$F$13,0,10*ROW('Hygiene Data'!F29))="","",OFFSET('Hygiene Data'!$F$13,0,10*ROW('Hygiene Data'!F29)))</f>
        <v/>
      </c>
      <c r="DX35" s="383" t="str">
        <f ca="1">+IF(OFFSET('Hygiene Data'!$G$11,0,10*ROW('Hygiene Data'!G29))="","",OFFSET('Hygiene Data'!$G$11,0,10*ROW('Hygiene Data'!G29)))</f>
        <v/>
      </c>
      <c r="DY35" s="383" t="str">
        <f ca="1">+IF(OFFSET('Hygiene Data'!$G$12,0,10*ROW('Hygiene Data'!G29))="","",OFFSET('Hygiene Data'!$G$12,0,10*ROW('Hygiene Data'!G29)))</f>
        <v/>
      </c>
      <c r="DZ35" s="383" t="str">
        <f ca="1">+IF(OFFSET('Hygiene Data'!$G$13,0,10*ROW('Hygiene Data'!G29))="","",OFFSET('Hygiene Data'!$G$13,0,10*ROW('Hygiene Data'!G29)))</f>
        <v/>
      </c>
      <c r="EA35" s="383" t="str">
        <f ca="1">+IF(OFFSET('Hygiene Data'!$H$11,0,10*ROW('Hygiene Data'!H29))="","",OFFSET('Hygiene Data'!$H$11,0,10*ROW('Hygiene Data'!H29)))</f>
        <v/>
      </c>
      <c r="EB35" s="383" t="str">
        <f ca="1">+IF(OFFSET('Hygiene Data'!$H$12,0,10*ROW('Hygiene Data'!H29))="","",OFFSET('Hygiene Data'!$H$12,0,10*ROW('Hygiene Data'!H29)))</f>
        <v/>
      </c>
      <c r="EC35" s="383" t="str">
        <f ca="1">+IF(OFFSET('Hygiene Data'!$H$13,0,10*ROW('Hygiene Data'!H29))="","",OFFSET('Hygiene Data'!$H$13,0,10*ROW('Hygiene Data'!H29)))</f>
        <v/>
      </c>
      <c r="ED35" s="383" t="str">
        <f ca="1">+IF(OFFSET('Hygiene Data'!$I$11,0,10*ROW('Hygiene Data'!I29))="","",OFFSET('Hygiene Data'!$I$11,0,10*ROW('Hygiene Data'!I29)))</f>
        <v/>
      </c>
      <c r="EE35" s="383" t="str">
        <f ca="1">+IF(OFFSET('Hygiene Data'!$I$12,0,10*ROW('Hygiene Data'!I29))="","",OFFSET('Hygiene Data'!$I$12,0,10*ROW('Hygiene Data'!I29)))</f>
        <v/>
      </c>
      <c r="EF35" s="383" t="str">
        <f ca="1">+IF(OFFSET('Hygiene Data'!$I$13,0,10*ROW('Hygiene Data'!I29))="","",OFFSET('Hygiene Data'!$I$13,0,10*ROW('Hygiene Data'!I29)))</f>
        <v/>
      </c>
    </row>
    <row r="36" spans="1:136" x14ac:dyDescent="0.25">
      <c r="A36" s="492" t="str">
        <f ca="1">+IF(OFFSET('Water Data'!$B$2,0,10*ROW('Water Data'!E30))="","",OFFSET('Water Data'!$B$2,0,10*ROW('Water Data'!E30)))</f>
        <v/>
      </c>
      <c r="B36" s="49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9" t="str">
        <f t="shared" ca="1" si="0"/>
        <v/>
      </c>
      <c r="D36" s="52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3" t="str">
        <f ca="1">+IF(OFFSET('Water Data'!$D$27,0,10*ROW('Water Data'!D30))="","",OFFSET('Water Data'!$D$27,0,10*ROW('Water Data'!D30)))</f>
        <v/>
      </c>
      <c r="BT36" s="383" t="str">
        <f ca="1">+IF(OFFSET('Water Data'!$D$28,0,10*ROW('Water Data'!D30))="","",OFFSET('Water Data'!$D$28,0,10*ROW('Water Data'!D30)))</f>
        <v/>
      </c>
      <c r="BU36" s="383" t="str">
        <f ca="1">+IF(OFFSET('Water Data'!$D$29,0,10*ROW('Water Data'!D30))="","",OFFSET('Water Data'!$D$29,0,10*ROW('Water Data'!D30)))</f>
        <v/>
      </c>
      <c r="BV36" s="383" t="str">
        <f ca="1">+IF(OFFSET('Water Data'!$E$27,0,10*ROW('Water Data'!E30))="","",OFFSET('Water Data'!$E$27,0,10*ROW('Water Data'!E30)))</f>
        <v/>
      </c>
      <c r="BW36" s="383" t="str">
        <f ca="1">+IF(OFFSET('Water Data'!$E$28,0,10*ROW('Water Data'!E30))="","",OFFSET('Water Data'!$E$28,0,10*ROW('Water Data'!E30)))</f>
        <v/>
      </c>
      <c r="BX36" s="383" t="str">
        <f ca="1">+IF(OFFSET('Water Data'!$E$29,0,10*ROW('Water Data'!E30))="","",OFFSET('Water Data'!$E$29,0,10*ROW('Water Data'!E30)))</f>
        <v/>
      </c>
      <c r="BY36" s="383" t="str">
        <f ca="1">+IF(OFFSET('Water Data'!$F$27,0,10*ROW('Water Data'!F30))="","",OFFSET('Water Data'!$F$27,0,10*ROW('Water Data'!F30)))</f>
        <v/>
      </c>
      <c r="BZ36" s="383" t="str">
        <f ca="1">+IF(OFFSET('Water Data'!$F$28,0,10*ROW('Water Data'!F30))="","",OFFSET('Water Data'!$F$28,0,10*ROW('Water Data'!F30)))</f>
        <v/>
      </c>
      <c r="CA36" s="383" t="str">
        <f ca="1">+IF(OFFSET('Water Data'!$F$29,0,10*ROW('Water Data'!F30))="","",OFFSET('Water Data'!$F$29,0,10*ROW('Water Data'!F30)))</f>
        <v/>
      </c>
      <c r="CB36" s="383" t="str">
        <f ca="1">+IF(OFFSET('Water Data'!$G$27,0,10*ROW('Water Data'!G30))="","",OFFSET('Water Data'!$G$27,0,10*ROW('Water Data'!G30)))</f>
        <v/>
      </c>
      <c r="CC36" s="383" t="str">
        <f ca="1">+IF(OFFSET('Water Data'!$G$28,0,10*ROW('Water Data'!G30))="","",OFFSET('Water Data'!$G$28,0,10*ROW('Water Data'!G30)))</f>
        <v/>
      </c>
      <c r="CD36" s="383" t="str">
        <f ca="1">+IF(OFFSET('Water Data'!$G$29,0,10*ROW('Water Data'!G30))="","",OFFSET('Water Data'!$G$29,0,10*ROW('Water Data'!G30)))</f>
        <v/>
      </c>
      <c r="CE36" s="383" t="str">
        <f ca="1">+IF(OFFSET('Water Data'!$H$27,0,10*ROW('Water Data'!H30))="","",OFFSET('Water Data'!$H$27,0,10*ROW('Water Data'!H30)))</f>
        <v/>
      </c>
      <c r="CF36" s="383" t="str">
        <f ca="1">+IF(OFFSET('Water Data'!$H$28,0,10*ROW('Water Data'!H30))="","",OFFSET('Water Data'!$H$28,0,10*ROW('Water Data'!H30)))</f>
        <v/>
      </c>
      <c r="CG36" s="383" t="str">
        <f ca="1">+IF(OFFSET('Water Data'!$H$29,0,10*ROW('Water Data'!H30))="","",OFFSET('Water Data'!$H$29,0,10*ROW('Water Data'!H30)))</f>
        <v/>
      </c>
      <c r="CH36" s="383" t="str">
        <f ca="1">+IF(OFFSET('Water Data'!$I$27,0,10*ROW('Water Data'!I30))="","",OFFSET('Water Data'!$I$27,0,10*ROW('Water Data'!I30)))</f>
        <v/>
      </c>
      <c r="CI36" s="383" t="str">
        <f ca="1">+IF(OFFSET('Water Data'!$I$28,0,10*ROW('Water Data'!I30))="","",OFFSET('Water Data'!$I$28,0,10*ROW('Water Data'!I30)))</f>
        <v/>
      </c>
      <c r="CJ36" s="383" t="str">
        <f ca="1">+IF(OFFSET('Water Data'!$I$29,0,10*ROW('Water Data'!I30))="","",OFFSET('Water Data'!$I$29,0,10*ROW('Water Data'!I30)))</f>
        <v/>
      </c>
      <c r="CK36" s="383" t="str">
        <f ca="1">+IF(OFFSET('Sanitation Data'!$D$28,0,10*ROW('Sanitation Data'!D30))="","",OFFSET('Sanitation Data'!$D$28,0,10*ROW('Sanitation Data'!D30)))</f>
        <v/>
      </c>
      <c r="CL36" s="383" t="str">
        <f ca="1">+IF(OFFSET('Sanitation Data'!$D$29,0,10*ROW('Sanitation Data'!D30))="","",OFFSET('Sanitation Data'!$D$29,0,10*ROW('Sanitation Data'!D30)))</f>
        <v/>
      </c>
      <c r="CM36" s="383" t="str">
        <f ca="1">+IF(OFFSET('Sanitation Data'!$D$30,0,10*ROW('Sanitation Data'!D30))="","",OFFSET('Sanitation Data'!$D$30,0,10*ROW('Sanitation Data'!D30)))</f>
        <v/>
      </c>
      <c r="CN36" s="383" t="str">
        <f ca="1">+IF(OFFSET('Sanitation Data'!$D$31,0,10*ROW('Sanitation Data'!D30))="","",OFFSET('Sanitation Data'!$D$31,0,10*ROW('Sanitation Data'!D30)))</f>
        <v/>
      </c>
      <c r="CO36" s="383" t="str">
        <f ca="1">+IF(OFFSET('Sanitation Data'!$D$32,0,10*ROW('Sanitation Data'!D30))="","",OFFSET('Sanitation Data'!$D$32,0,10*ROW('Sanitation Data'!D30)))</f>
        <v/>
      </c>
      <c r="CP36" s="383" t="str">
        <f ca="1">+IF(OFFSET('Sanitation Data'!$E$28,0,10*ROW('Sanitation Data'!E30))="","",OFFSET('Sanitation Data'!$E$28,0,10*ROW('Sanitation Data'!E30)))</f>
        <v/>
      </c>
      <c r="CQ36" s="383" t="str">
        <f ca="1">+IF(OFFSET('Sanitation Data'!$E$29,0,10*ROW('Sanitation Data'!E30))="","",OFFSET('Sanitation Data'!$E$29,0,10*ROW('Sanitation Data'!E30)))</f>
        <v/>
      </c>
      <c r="CR36" s="383" t="str">
        <f ca="1">+IF(OFFSET('Sanitation Data'!$E$30,0,10*ROW('Sanitation Data'!E30))="","",OFFSET('Sanitation Data'!$E$30,0,10*ROW('Sanitation Data'!E30)))</f>
        <v/>
      </c>
      <c r="CS36" s="383" t="str">
        <f ca="1">+IF(OFFSET('Sanitation Data'!$E$31,0,10*ROW('Sanitation Data'!E30))="","",OFFSET('Sanitation Data'!$E$31,0,10*ROW('Sanitation Data'!E30)))</f>
        <v/>
      </c>
      <c r="CT36" s="383" t="str">
        <f ca="1">+IF(OFFSET('Sanitation Data'!$E$32,0,10*ROW('Sanitation Data'!E30))="","",OFFSET('Sanitation Data'!$E$32,0,10*ROW('Sanitation Data'!E30)))</f>
        <v/>
      </c>
      <c r="CU36" s="383" t="str">
        <f ca="1">+IF(OFFSET('Sanitation Data'!$F$28,0,10*ROW('Sanitation Data'!F30))="","",OFFSET('Sanitation Data'!$F$28,0,10*ROW('Sanitation Data'!F30)))</f>
        <v/>
      </c>
      <c r="CV36" s="383" t="str">
        <f ca="1">+IF(OFFSET('Sanitation Data'!$F$29,0,10*ROW('Sanitation Data'!F30))="","",OFFSET('Sanitation Data'!$F$29,0,10*ROW('Sanitation Data'!F30)))</f>
        <v/>
      </c>
      <c r="CW36" s="383" t="str">
        <f ca="1">+IF(OFFSET('Sanitation Data'!$F$30,0,10*ROW('Sanitation Data'!F30))="","",OFFSET('Sanitation Data'!$F$30,0,10*ROW('Sanitation Data'!F30)))</f>
        <v/>
      </c>
      <c r="CX36" s="383" t="str">
        <f ca="1">+IF(OFFSET('Sanitation Data'!$F$31,0,10*ROW('Sanitation Data'!F30))="","",OFFSET('Sanitation Data'!$F$31,0,10*ROW('Sanitation Data'!F30)))</f>
        <v/>
      </c>
      <c r="CY36" s="383" t="str">
        <f ca="1">+IF(OFFSET('Sanitation Data'!$F$32,0,10*ROW('Sanitation Data'!F30))="","",OFFSET('Sanitation Data'!$F$32,0,10*ROW('Sanitation Data'!F30)))</f>
        <v/>
      </c>
      <c r="CZ36" s="383" t="str">
        <f ca="1">+IF(OFFSET('Sanitation Data'!$G$28,0,10*ROW('Sanitation Data'!G30))="","",OFFSET('Sanitation Data'!$G$28,0,10*ROW('Sanitation Data'!G30)))</f>
        <v/>
      </c>
      <c r="DA36" s="383" t="str">
        <f ca="1">+IF(OFFSET('Sanitation Data'!$G$29,0,10*ROW('Sanitation Data'!G30))="","",OFFSET('Sanitation Data'!$G$29,0,10*ROW('Sanitation Data'!G30)))</f>
        <v/>
      </c>
      <c r="DB36" s="383" t="str">
        <f ca="1">+IF(OFFSET('Sanitation Data'!$G$30,0,10*ROW('Sanitation Data'!G30))="","",OFFSET('Sanitation Data'!$G$30,0,10*ROW('Sanitation Data'!G30)))</f>
        <v/>
      </c>
      <c r="DC36" s="383" t="str">
        <f ca="1">+IF(OFFSET('Sanitation Data'!$G$31,0,10*ROW('Sanitation Data'!G30))="","",OFFSET('Sanitation Data'!$G$31,0,10*ROW('Sanitation Data'!G30)))</f>
        <v/>
      </c>
      <c r="DD36" s="383" t="str">
        <f ca="1">+IF(OFFSET('Sanitation Data'!$G$32,0,10*ROW('Sanitation Data'!G30))="","",OFFSET('Sanitation Data'!$G$32,0,10*ROW('Sanitation Data'!G30)))</f>
        <v/>
      </c>
      <c r="DE36" s="383" t="str">
        <f ca="1">+IF(OFFSET('Sanitation Data'!$H$28,0,10*ROW('Sanitation Data'!H30))="","",OFFSET('Sanitation Data'!$H$28,0,10*ROW('Sanitation Data'!H30)))</f>
        <v/>
      </c>
      <c r="DF36" s="383" t="str">
        <f ca="1">+IF(OFFSET('Sanitation Data'!$H$29,0,10*ROW('Sanitation Data'!H30))="","",OFFSET('Sanitation Data'!$H$29,0,10*ROW('Sanitation Data'!H30)))</f>
        <v/>
      </c>
      <c r="DG36" s="383" t="str">
        <f ca="1">+IF(OFFSET('Sanitation Data'!$H$30,0,10*ROW('Sanitation Data'!H30))="","",OFFSET('Sanitation Data'!$H$30,0,10*ROW('Sanitation Data'!H30)))</f>
        <v/>
      </c>
      <c r="DH36" s="383" t="str">
        <f ca="1">+IF(OFFSET('Sanitation Data'!$H$31,0,10*ROW('Sanitation Data'!H30))="","",OFFSET('Sanitation Data'!$H$31,0,10*ROW('Sanitation Data'!H30)))</f>
        <v/>
      </c>
      <c r="DI36" s="383" t="str">
        <f ca="1">+IF(OFFSET('Sanitation Data'!$H$32,0,10*ROW('Sanitation Data'!H30))="","",OFFSET('Sanitation Data'!$H$32,0,10*ROW('Sanitation Data'!H30)))</f>
        <v/>
      </c>
      <c r="DJ36" s="383" t="str">
        <f ca="1">+IF(OFFSET('Sanitation Data'!$I$28,0,10*ROW('Sanitation Data'!I30))="","",OFFSET('Sanitation Data'!$I$28,0,10*ROW('Sanitation Data'!I30)))</f>
        <v/>
      </c>
      <c r="DK36" s="383" t="str">
        <f ca="1">+IF(OFFSET('Sanitation Data'!$I$29,0,10*ROW('Sanitation Data'!I30))="","",OFFSET('Sanitation Data'!$I$29,0,10*ROW('Sanitation Data'!I30)))</f>
        <v/>
      </c>
      <c r="DL36" s="383" t="str">
        <f ca="1">+IF(OFFSET('Sanitation Data'!$I$30,0,10*ROW('Sanitation Data'!I30))="","",OFFSET('Sanitation Data'!$I$30,0,10*ROW('Sanitation Data'!I30)))</f>
        <v/>
      </c>
      <c r="DM36" s="383" t="str">
        <f ca="1">+IF(OFFSET('Sanitation Data'!$I$31,0,10*ROW('Sanitation Data'!I30))="","",OFFSET('Sanitation Data'!$I$31,0,10*ROW('Sanitation Data'!I30)))</f>
        <v/>
      </c>
      <c r="DN36" s="383" t="str">
        <f ca="1">+IF(OFFSET('Sanitation Data'!$I$32,0,10*ROW('Sanitation Data'!I30))="","",OFFSET('Sanitation Data'!$I$32,0,10*ROW('Sanitation Data'!I30)))</f>
        <v/>
      </c>
      <c r="DO36" s="383" t="str">
        <f ca="1">+IF(OFFSET('Hygiene Data'!$D$11,0,10*ROW('Hygiene Data'!D30))="","",OFFSET('Hygiene Data'!$D$11,0,10*ROW('Hygiene Data'!D30)))</f>
        <v/>
      </c>
      <c r="DP36" s="383" t="str">
        <f ca="1">+IF(OFFSET('Hygiene Data'!$D$12,0,10*ROW('Hygiene Data'!D30))="","",OFFSET('Hygiene Data'!$D$12,0,10*ROW('Hygiene Data'!D30)))</f>
        <v/>
      </c>
      <c r="DQ36" s="383" t="str">
        <f ca="1">+IF(OFFSET('Hygiene Data'!$D$13,0,10*ROW('Hygiene Data'!D30))="","",OFFSET('Hygiene Data'!$D$13,0,10*ROW('Hygiene Data'!D30)))</f>
        <v/>
      </c>
      <c r="DR36" s="383" t="str">
        <f ca="1">+IF(OFFSET('Hygiene Data'!$E$11,0,10*ROW('Hygiene Data'!E30))="","",OFFSET('Hygiene Data'!$E$11,0,10*ROW('Hygiene Data'!E30)))</f>
        <v/>
      </c>
      <c r="DS36" s="383" t="str">
        <f ca="1">+IF(OFFSET('Hygiene Data'!$E$12,0,10*ROW('Hygiene Data'!E30))="","",OFFSET('Hygiene Data'!$E$12,0,10*ROW('Hygiene Data'!E30)))</f>
        <v/>
      </c>
      <c r="DT36" s="383" t="str">
        <f ca="1">+IF(OFFSET('Hygiene Data'!$E$13,0,10*ROW('Hygiene Data'!E30))="","",OFFSET('Hygiene Data'!$E$13,0,10*ROW('Hygiene Data'!E30)))</f>
        <v/>
      </c>
      <c r="DU36" s="383" t="str">
        <f ca="1">+IF(OFFSET('Hygiene Data'!$F$11,0,10*ROW('Hygiene Data'!F30))="","",OFFSET('Hygiene Data'!$F$11,0,10*ROW('Hygiene Data'!F30)))</f>
        <v/>
      </c>
      <c r="DV36" s="383" t="str">
        <f ca="1">+IF(OFFSET('Hygiene Data'!$F$12,0,10*ROW('Hygiene Data'!F30))="","",OFFSET('Hygiene Data'!$F$12,0,10*ROW('Hygiene Data'!F30)))</f>
        <v/>
      </c>
      <c r="DW36" s="383" t="str">
        <f ca="1">+IF(OFFSET('Hygiene Data'!$F$13,0,10*ROW('Hygiene Data'!F30))="","",OFFSET('Hygiene Data'!$F$13,0,10*ROW('Hygiene Data'!F30)))</f>
        <v/>
      </c>
      <c r="DX36" s="383" t="str">
        <f ca="1">+IF(OFFSET('Hygiene Data'!$G$11,0,10*ROW('Hygiene Data'!G30))="","",OFFSET('Hygiene Data'!$G$11,0,10*ROW('Hygiene Data'!G30)))</f>
        <v/>
      </c>
      <c r="DY36" s="383" t="str">
        <f ca="1">+IF(OFFSET('Hygiene Data'!$G$12,0,10*ROW('Hygiene Data'!G30))="","",OFFSET('Hygiene Data'!$G$12,0,10*ROW('Hygiene Data'!G30)))</f>
        <v/>
      </c>
      <c r="DZ36" s="383" t="str">
        <f ca="1">+IF(OFFSET('Hygiene Data'!$G$13,0,10*ROW('Hygiene Data'!G30))="","",OFFSET('Hygiene Data'!$G$13,0,10*ROW('Hygiene Data'!G30)))</f>
        <v/>
      </c>
      <c r="EA36" s="383" t="str">
        <f ca="1">+IF(OFFSET('Hygiene Data'!$H$11,0,10*ROW('Hygiene Data'!H30))="","",OFFSET('Hygiene Data'!$H$11,0,10*ROW('Hygiene Data'!H30)))</f>
        <v/>
      </c>
      <c r="EB36" s="383" t="str">
        <f ca="1">+IF(OFFSET('Hygiene Data'!$H$12,0,10*ROW('Hygiene Data'!H30))="","",OFFSET('Hygiene Data'!$H$12,0,10*ROW('Hygiene Data'!H30)))</f>
        <v/>
      </c>
      <c r="EC36" s="383" t="str">
        <f ca="1">+IF(OFFSET('Hygiene Data'!$H$13,0,10*ROW('Hygiene Data'!H30))="","",OFFSET('Hygiene Data'!$H$13,0,10*ROW('Hygiene Data'!H30)))</f>
        <v/>
      </c>
      <c r="ED36" s="383" t="str">
        <f ca="1">+IF(OFFSET('Hygiene Data'!$I$11,0,10*ROW('Hygiene Data'!I30))="","",OFFSET('Hygiene Data'!$I$11,0,10*ROW('Hygiene Data'!I30)))</f>
        <v/>
      </c>
      <c r="EE36" s="383" t="str">
        <f ca="1">+IF(OFFSET('Hygiene Data'!$I$12,0,10*ROW('Hygiene Data'!I30))="","",OFFSET('Hygiene Data'!$I$12,0,10*ROW('Hygiene Data'!I30)))</f>
        <v/>
      </c>
      <c r="EF36" s="383" t="str">
        <f ca="1">+IF(OFFSET('Hygiene Data'!$I$13,0,10*ROW('Hygiene Data'!I30))="","",OFFSET('Hygiene Data'!$I$13,0,10*ROW('Hygiene Data'!I30)))</f>
        <v/>
      </c>
    </row>
    <row r="37" spans="1:136" x14ac:dyDescent="0.25">
      <c r="A37" s="492" t="str">
        <f ca="1">+IF(OFFSET('Water Data'!$B$2,0,10*ROW('Water Data'!E31))="","",OFFSET('Water Data'!$B$2,0,10*ROW('Water Data'!E31)))</f>
        <v/>
      </c>
      <c r="B37" s="49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9" t="str">
        <f t="shared" ca="1" si="0"/>
        <v/>
      </c>
      <c r="D37" s="52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3" t="str">
        <f ca="1">+IF(OFFSET('Water Data'!$D$27,0,10*ROW('Water Data'!D31))="","",OFFSET('Water Data'!$D$27,0,10*ROW('Water Data'!D31)))</f>
        <v/>
      </c>
      <c r="BT37" s="383" t="str">
        <f ca="1">+IF(OFFSET('Water Data'!$D$28,0,10*ROW('Water Data'!D31))="","",OFFSET('Water Data'!$D$28,0,10*ROW('Water Data'!D31)))</f>
        <v/>
      </c>
      <c r="BU37" s="383" t="str">
        <f ca="1">+IF(OFFSET('Water Data'!$D$29,0,10*ROW('Water Data'!D31))="","",OFFSET('Water Data'!$D$29,0,10*ROW('Water Data'!D31)))</f>
        <v/>
      </c>
      <c r="BV37" s="383" t="str">
        <f ca="1">+IF(OFFSET('Water Data'!$E$27,0,10*ROW('Water Data'!E31))="","",OFFSET('Water Data'!$E$27,0,10*ROW('Water Data'!E31)))</f>
        <v/>
      </c>
      <c r="BW37" s="383" t="str">
        <f ca="1">+IF(OFFSET('Water Data'!$E$28,0,10*ROW('Water Data'!E31))="","",OFFSET('Water Data'!$E$28,0,10*ROW('Water Data'!E31)))</f>
        <v/>
      </c>
      <c r="BX37" s="383" t="str">
        <f ca="1">+IF(OFFSET('Water Data'!$E$29,0,10*ROW('Water Data'!E31))="","",OFFSET('Water Data'!$E$29,0,10*ROW('Water Data'!E31)))</f>
        <v/>
      </c>
      <c r="BY37" s="383" t="str">
        <f ca="1">+IF(OFFSET('Water Data'!$F$27,0,10*ROW('Water Data'!F31))="","",OFFSET('Water Data'!$F$27,0,10*ROW('Water Data'!F31)))</f>
        <v/>
      </c>
      <c r="BZ37" s="383" t="str">
        <f ca="1">+IF(OFFSET('Water Data'!$F$28,0,10*ROW('Water Data'!F31))="","",OFFSET('Water Data'!$F$28,0,10*ROW('Water Data'!F31)))</f>
        <v/>
      </c>
      <c r="CA37" s="383" t="str">
        <f ca="1">+IF(OFFSET('Water Data'!$F$29,0,10*ROW('Water Data'!F31))="","",OFFSET('Water Data'!$F$29,0,10*ROW('Water Data'!F31)))</f>
        <v/>
      </c>
      <c r="CB37" s="383" t="str">
        <f ca="1">+IF(OFFSET('Water Data'!$G$27,0,10*ROW('Water Data'!G31))="","",OFFSET('Water Data'!$G$27,0,10*ROW('Water Data'!G31)))</f>
        <v/>
      </c>
      <c r="CC37" s="383" t="str">
        <f ca="1">+IF(OFFSET('Water Data'!$G$28,0,10*ROW('Water Data'!G31))="","",OFFSET('Water Data'!$G$28,0,10*ROW('Water Data'!G31)))</f>
        <v/>
      </c>
      <c r="CD37" s="383" t="str">
        <f ca="1">+IF(OFFSET('Water Data'!$G$29,0,10*ROW('Water Data'!G31))="","",OFFSET('Water Data'!$G$29,0,10*ROW('Water Data'!G31)))</f>
        <v/>
      </c>
      <c r="CE37" s="383" t="str">
        <f ca="1">+IF(OFFSET('Water Data'!$H$27,0,10*ROW('Water Data'!H31))="","",OFFSET('Water Data'!$H$27,0,10*ROW('Water Data'!H31)))</f>
        <v/>
      </c>
      <c r="CF37" s="383" t="str">
        <f ca="1">+IF(OFFSET('Water Data'!$H$28,0,10*ROW('Water Data'!H31))="","",OFFSET('Water Data'!$H$28,0,10*ROW('Water Data'!H31)))</f>
        <v/>
      </c>
      <c r="CG37" s="383" t="str">
        <f ca="1">+IF(OFFSET('Water Data'!$H$29,0,10*ROW('Water Data'!H31))="","",OFFSET('Water Data'!$H$29,0,10*ROW('Water Data'!H31)))</f>
        <v/>
      </c>
      <c r="CH37" s="383" t="str">
        <f ca="1">+IF(OFFSET('Water Data'!$I$27,0,10*ROW('Water Data'!I31))="","",OFFSET('Water Data'!$I$27,0,10*ROW('Water Data'!I31)))</f>
        <v/>
      </c>
      <c r="CI37" s="383" t="str">
        <f ca="1">+IF(OFFSET('Water Data'!$I$28,0,10*ROW('Water Data'!I31))="","",OFFSET('Water Data'!$I$28,0,10*ROW('Water Data'!I31)))</f>
        <v/>
      </c>
      <c r="CJ37" s="383" t="str">
        <f ca="1">+IF(OFFSET('Water Data'!$I$29,0,10*ROW('Water Data'!I31))="","",OFFSET('Water Data'!$I$29,0,10*ROW('Water Data'!I31)))</f>
        <v/>
      </c>
      <c r="CK37" s="383" t="str">
        <f ca="1">+IF(OFFSET('Sanitation Data'!$D$28,0,10*ROW('Sanitation Data'!D31))="","",OFFSET('Sanitation Data'!$D$28,0,10*ROW('Sanitation Data'!D31)))</f>
        <v/>
      </c>
      <c r="CL37" s="383" t="str">
        <f ca="1">+IF(OFFSET('Sanitation Data'!$D$29,0,10*ROW('Sanitation Data'!D31))="","",OFFSET('Sanitation Data'!$D$29,0,10*ROW('Sanitation Data'!D31)))</f>
        <v/>
      </c>
      <c r="CM37" s="383" t="str">
        <f ca="1">+IF(OFFSET('Sanitation Data'!$D$30,0,10*ROW('Sanitation Data'!D31))="","",OFFSET('Sanitation Data'!$D$30,0,10*ROW('Sanitation Data'!D31)))</f>
        <v/>
      </c>
      <c r="CN37" s="383" t="str">
        <f ca="1">+IF(OFFSET('Sanitation Data'!$D$31,0,10*ROW('Sanitation Data'!D31))="","",OFFSET('Sanitation Data'!$D$31,0,10*ROW('Sanitation Data'!D31)))</f>
        <v/>
      </c>
      <c r="CO37" s="383" t="str">
        <f ca="1">+IF(OFFSET('Sanitation Data'!$D$32,0,10*ROW('Sanitation Data'!D31))="","",OFFSET('Sanitation Data'!$D$32,0,10*ROW('Sanitation Data'!D31)))</f>
        <v/>
      </c>
      <c r="CP37" s="383" t="str">
        <f ca="1">+IF(OFFSET('Sanitation Data'!$E$28,0,10*ROW('Sanitation Data'!E31))="","",OFFSET('Sanitation Data'!$E$28,0,10*ROW('Sanitation Data'!E31)))</f>
        <v/>
      </c>
      <c r="CQ37" s="383" t="str">
        <f ca="1">+IF(OFFSET('Sanitation Data'!$E$29,0,10*ROW('Sanitation Data'!E31))="","",OFFSET('Sanitation Data'!$E$29,0,10*ROW('Sanitation Data'!E31)))</f>
        <v/>
      </c>
      <c r="CR37" s="383" t="str">
        <f ca="1">+IF(OFFSET('Sanitation Data'!$E$30,0,10*ROW('Sanitation Data'!E31))="","",OFFSET('Sanitation Data'!$E$30,0,10*ROW('Sanitation Data'!E31)))</f>
        <v/>
      </c>
      <c r="CS37" s="383" t="str">
        <f ca="1">+IF(OFFSET('Sanitation Data'!$E$31,0,10*ROW('Sanitation Data'!E31))="","",OFFSET('Sanitation Data'!$E$31,0,10*ROW('Sanitation Data'!E31)))</f>
        <v/>
      </c>
      <c r="CT37" s="383" t="str">
        <f ca="1">+IF(OFFSET('Sanitation Data'!$E$32,0,10*ROW('Sanitation Data'!E31))="","",OFFSET('Sanitation Data'!$E$32,0,10*ROW('Sanitation Data'!E31)))</f>
        <v/>
      </c>
      <c r="CU37" s="383" t="str">
        <f ca="1">+IF(OFFSET('Sanitation Data'!$F$28,0,10*ROW('Sanitation Data'!F31))="","",OFFSET('Sanitation Data'!$F$28,0,10*ROW('Sanitation Data'!F31)))</f>
        <v/>
      </c>
      <c r="CV37" s="383" t="str">
        <f ca="1">+IF(OFFSET('Sanitation Data'!$F$29,0,10*ROW('Sanitation Data'!F31))="","",OFFSET('Sanitation Data'!$F$29,0,10*ROW('Sanitation Data'!F31)))</f>
        <v/>
      </c>
      <c r="CW37" s="383" t="str">
        <f ca="1">+IF(OFFSET('Sanitation Data'!$F$30,0,10*ROW('Sanitation Data'!F31))="","",OFFSET('Sanitation Data'!$F$30,0,10*ROW('Sanitation Data'!F31)))</f>
        <v/>
      </c>
      <c r="CX37" s="383" t="str">
        <f ca="1">+IF(OFFSET('Sanitation Data'!$F$31,0,10*ROW('Sanitation Data'!F31))="","",OFFSET('Sanitation Data'!$F$31,0,10*ROW('Sanitation Data'!F31)))</f>
        <v/>
      </c>
      <c r="CY37" s="383" t="str">
        <f ca="1">+IF(OFFSET('Sanitation Data'!$F$32,0,10*ROW('Sanitation Data'!F31))="","",OFFSET('Sanitation Data'!$F$32,0,10*ROW('Sanitation Data'!F31)))</f>
        <v/>
      </c>
      <c r="CZ37" s="383" t="str">
        <f ca="1">+IF(OFFSET('Sanitation Data'!$G$28,0,10*ROW('Sanitation Data'!G31))="","",OFFSET('Sanitation Data'!$G$28,0,10*ROW('Sanitation Data'!G31)))</f>
        <v/>
      </c>
      <c r="DA37" s="383" t="str">
        <f ca="1">+IF(OFFSET('Sanitation Data'!$G$29,0,10*ROW('Sanitation Data'!G31))="","",OFFSET('Sanitation Data'!$G$29,0,10*ROW('Sanitation Data'!G31)))</f>
        <v/>
      </c>
      <c r="DB37" s="383" t="str">
        <f ca="1">+IF(OFFSET('Sanitation Data'!$G$30,0,10*ROW('Sanitation Data'!G31))="","",OFFSET('Sanitation Data'!$G$30,0,10*ROW('Sanitation Data'!G31)))</f>
        <v/>
      </c>
      <c r="DC37" s="383" t="str">
        <f ca="1">+IF(OFFSET('Sanitation Data'!$G$31,0,10*ROW('Sanitation Data'!G31))="","",OFFSET('Sanitation Data'!$G$31,0,10*ROW('Sanitation Data'!G31)))</f>
        <v/>
      </c>
      <c r="DD37" s="383" t="str">
        <f ca="1">+IF(OFFSET('Sanitation Data'!$G$32,0,10*ROW('Sanitation Data'!G31))="","",OFFSET('Sanitation Data'!$G$32,0,10*ROW('Sanitation Data'!G31)))</f>
        <v/>
      </c>
      <c r="DE37" s="383" t="str">
        <f ca="1">+IF(OFFSET('Sanitation Data'!$H$28,0,10*ROW('Sanitation Data'!H31))="","",OFFSET('Sanitation Data'!$H$28,0,10*ROW('Sanitation Data'!H31)))</f>
        <v/>
      </c>
      <c r="DF37" s="383" t="str">
        <f ca="1">+IF(OFFSET('Sanitation Data'!$H$29,0,10*ROW('Sanitation Data'!H31))="","",OFFSET('Sanitation Data'!$H$29,0,10*ROW('Sanitation Data'!H31)))</f>
        <v/>
      </c>
      <c r="DG37" s="383" t="str">
        <f ca="1">+IF(OFFSET('Sanitation Data'!$H$30,0,10*ROW('Sanitation Data'!H31))="","",OFFSET('Sanitation Data'!$H$30,0,10*ROW('Sanitation Data'!H31)))</f>
        <v/>
      </c>
      <c r="DH37" s="383" t="str">
        <f ca="1">+IF(OFFSET('Sanitation Data'!$H$31,0,10*ROW('Sanitation Data'!H31))="","",OFFSET('Sanitation Data'!$H$31,0,10*ROW('Sanitation Data'!H31)))</f>
        <v/>
      </c>
      <c r="DI37" s="383" t="str">
        <f ca="1">+IF(OFFSET('Sanitation Data'!$H$32,0,10*ROW('Sanitation Data'!H31))="","",OFFSET('Sanitation Data'!$H$32,0,10*ROW('Sanitation Data'!H31)))</f>
        <v/>
      </c>
      <c r="DJ37" s="383" t="str">
        <f ca="1">+IF(OFFSET('Sanitation Data'!$I$28,0,10*ROW('Sanitation Data'!I31))="","",OFFSET('Sanitation Data'!$I$28,0,10*ROW('Sanitation Data'!I31)))</f>
        <v/>
      </c>
      <c r="DK37" s="383" t="str">
        <f ca="1">+IF(OFFSET('Sanitation Data'!$I$29,0,10*ROW('Sanitation Data'!I31))="","",OFFSET('Sanitation Data'!$I$29,0,10*ROW('Sanitation Data'!I31)))</f>
        <v/>
      </c>
      <c r="DL37" s="383" t="str">
        <f ca="1">+IF(OFFSET('Sanitation Data'!$I$30,0,10*ROW('Sanitation Data'!I31))="","",OFFSET('Sanitation Data'!$I$30,0,10*ROW('Sanitation Data'!I31)))</f>
        <v/>
      </c>
      <c r="DM37" s="383" t="str">
        <f ca="1">+IF(OFFSET('Sanitation Data'!$I$31,0,10*ROW('Sanitation Data'!I31))="","",OFFSET('Sanitation Data'!$I$31,0,10*ROW('Sanitation Data'!I31)))</f>
        <v/>
      </c>
      <c r="DN37" s="383" t="str">
        <f ca="1">+IF(OFFSET('Sanitation Data'!$I$32,0,10*ROW('Sanitation Data'!I31))="","",OFFSET('Sanitation Data'!$I$32,0,10*ROW('Sanitation Data'!I31)))</f>
        <v/>
      </c>
      <c r="DO37" s="383" t="str">
        <f ca="1">+IF(OFFSET('Hygiene Data'!$D$11,0,10*ROW('Hygiene Data'!D31))="","",OFFSET('Hygiene Data'!$D$11,0,10*ROW('Hygiene Data'!D31)))</f>
        <v/>
      </c>
      <c r="DP37" s="383" t="str">
        <f ca="1">+IF(OFFSET('Hygiene Data'!$D$12,0,10*ROW('Hygiene Data'!D31))="","",OFFSET('Hygiene Data'!$D$12,0,10*ROW('Hygiene Data'!D31)))</f>
        <v/>
      </c>
      <c r="DQ37" s="383" t="str">
        <f ca="1">+IF(OFFSET('Hygiene Data'!$D$13,0,10*ROW('Hygiene Data'!D31))="","",OFFSET('Hygiene Data'!$D$13,0,10*ROW('Hygiene Data'!D31)))</f>
        <v/>
      </c>
      <c r="DR37" s="383" t="str">
        <f ca="1">+IF(OFFSET('Hygiene Data'!$E$11,0,10*ROW('Hygiene Data'!E31))="","",OFFSET('Hygiene Data'!$E$11,0,10*ROW('Hygiene Data'!E31)))</f>
        <v/>
      </c>
      <c r="DS37" s="383" t="str">
        <f ca="1">+IF(OFFSET('Hygiene Data'!$E$12,0,10*ROW('Hygiene Data'!E31))="","",OFFSET('Hygiene Data'!$E$12,0,10*ROW('Hygiene Data'!E31)))</f>
        <v/>
      </c>
      <c r="DT37" s="383" t="str">
        <f ca="1">+IF(OFFSET('Hygiene Data'!$E$13,0,10*ROW('Hygiene Data'!E31))="","",OFFSET('Hygiene Data'!$E$13,0,10*ROW('Hygiene Data'!E31)))</f>
        <v/>
      </c>
      <c r="DU37" s="383" t="str">
        <f ca="1">+IF(OFFSET('Hygiene Data'!$F$11,0,10*ROW('Hygiene Data'!F31))="","",OFFSET('Hygiene Data'!$F$11,0,10*ROW('Hygiene Data'!F31)))</f>
        <v/>
      </c>
      <c r="DV37" s="383" t="str">
        <f ca="1">+IF(OFFSET('Hygiene Data'!$F$12,0,10*ROW('Hygiene Data'!F31))="","",OFFSET('Hygiene Data'!$F$12,0,10*ROW('Hygiene Data'!F31)))</f>
        <v/>
      </c>
      <c r="DW37" s="383" t="str">
        <f ca="1">+IF(OFFSET('Hygiene Data'!$F$13,0,10*ROW('Hygiene Data'!F31))="","",OFFSET('Hygiene Data'!$F$13,0,10*ROW('Hygiene Data'!F31)))</f>
        <v/>
      </c>
      <c r="DX37" s="383" t="str">
        <f ca="1">+IF(OFFSET('Hygiene Data'!$G$11,0,10*ROW('Hygiene Data'!G31))="","",OFFSET('Hygiene Data'!$G$11,0,10*ROW('Hygiene Data'!G31)))</f>
        <v/>
      </c>
      <c r="DY37" s="383" t="str">
        <f ca="1">+IF(OFFSET('Hygiene Data'!$G$12,0,10*ROW('Hygiene Data'!G31))="","",OFFSET('Hygiene Data'!$G$12,0,10*ROW('Hygiene Data'!G31)))</f>
        <v/>
      </c>
      <c r="DZ37" s="383" t="str">
        <f ca="1">+IF(OFFSET('Hygiene Data'!$G$13,0,10*ROW('Hygiene Data'!G31))="","",OFFSET('Hygiene Data'!$G$13,0,10*ROW('Hygiene Data'!G31)))</f>
        <v/>
      </c>
      <c r="EA37" s="383" t="str">
        <f ca="1">+IF(OFFSET('Hygiene Data'!$H$11,0,10*ROW('Hygiene Data'!H31))="","",OFFSET('Hygiene Data'!$H$11,0,10*ROW('Hygiene Data'!H31)))</f>
        <v/>
      </c>
      <c r="EB37" s="383" t="str">
        <f ca="1">+IF(OFFSET('Hygiene Data'!$H$12,0,10*ROW('Hygiene Data'!H31))="","",OFFSET('Hygiene Data'!$H$12,0,10*ROW('Hygiene Data'!H31)))</f>
        <v/>
      </c>
      <c r="EC37" s="383" t="str">
        <f ca="1">+IF(OFFSET('Hygiene Data'!$H$13,0,10*ROW('Hygiene Data'!H31))="","",OFFSET('Hygiene Data'!$H$13,0,10*ROW('Hygiene Data'!H31)))</f>
        <v/>
      </c>
      <c r="ED37" s="383" t="str">
        <f ca="1">+IF(OFFSET('Hygiene Data'!$I$11,0,10*ROW('Hygiene Data'!I31))="","",OFFSET('Hygiene Data'!$I$11,0,10*ROW('Hygiene Data'!I31)))</f>
        <v/>
      </c>
      <c r="EE37" s="383" t="str">
        <f ca="1">+IF(OFFSET('Hygiene Data'!$I$12,0,10*ROW('Hygiene Data'!I31))="","",OFFSET('Hygiene Data'!$I$12,0,10*ROW('Hygiene Data'!I31)))</f>
        <v/>
      </c>
      <c r="EF37" s="383" t="str">
        <f ca="1">+IF(OFFSET('Hygiene Data'!$I$13,0,10*ROW('Hygiene Data'!I31))="","",OFFSET('Hygiene Data'!$I$13,0,10*ROW('Hygiene Data'!I31)))</f>
        <v/>
      </c>
    </row>
    <row r="38" spans="1:136" x14ac:dyDescent="0.25">
      <c r="A38" s="492" t="str">
        <f ca="1">+IF(OFFSET('Water Data'!$B$2,0,10*ROW('Water Data'!E32))="","",OFFSET('Water Data'!$B$2,0,10*ROW('Water Data'!E32)))</f>
        <v/>
      </c>
      <c r="B38" s="49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9" t="str">
        <f t="shared" ca="1" si="0"/>
        <v/>
      </c>
      <c r="D38" s="52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3" t="str">
        <f ca="1">+IF(OFFSET('Water Data'!$D$27,0,10*ROW('Water Data'!D32))="","",OFFSET('Water Data'!$D$27,0,10*ROW('Water Data'!D32)))</f>
        <v/>
      </c>
      <c r="BT38" s="383" t="str">
        <f ca="1">+IF(OFFSET('Water Data'!$D$28,0,10*ROW('Water Data'!D32))="","",OFFSET('Water Data'!$D$28,0,10*ROW('Water Data'!D32)))</f>
        <v/>
      </c>
      <c r="BU38" s="383" t="str">
        <f ca="1">+IF(OFFSET('Water Data'!$D$29,0,10*ROW('Water Data'!D32))="","",OFFSET('Water Data'!$D$29,0,10*ROW('Water Data'!D32)))</f>
        <v/>
      </c>
      <c r="BV38" s="383" t="str">
        <f ca="1">+IF(OFFSET('Water Data'!$E$27,0,10*ROW('Water Data'!E32))="","",OFFSET('Water Data'!$E$27,0,10*ROW('Water Data'!E32)))</f>
        <v/>
      </c>
      <c r="BW38" s="383" t="str">
        <f ca="1">+IF(OFFSET('Water Data'!$E$28,0,10*ROW('Water Data'!E32))="","",OFFSET('Water Data'!$E$28,0,10*ROW('Water Data'!E32)))</f>
        <v/>
      </c>
      <c r="BX38" s="383" t="str">
        <f ca="1">+IF(OFFSET('Water Data'!$E$29,0,10*ROW('Water Data'!E32))="","",OFFSET('Water Data'!$E$29,0,10*ROW('Water Data'!E32)))</f>
        <v/>
      </c>
      <c r="BY38" s="383" t="str">
        <f ca="1">+IF(OFFSET('Water Data'!$F$27,0,10*ROW('Water Data'!F32))="","",OFFSET('Water Data'!$F$27,0,10*ROW('Water Data'!F32)))</f>
        <v/>
      </c>
      <c r="BZ38" s="383" t="str">
        <f ca="1">+IF(OFFSET('Water Data'!$F$28,0,10*ROW('Water Data'!F32))="","",OFFSET('Water Data'!$F$28,0,10*ROW('Water Data'!F32)))</f>
        <v/>
      </c>
      <c r="CA38" s="383" t="str">
        <f ca="1">+IF(OFFSET('Water Data'!$F$29,0,10*ROW('Water Data'!F32))="","",OFFSET('Water Data'!$F$29,0,10*ROW('Water Data'!F32)))</f>
        <v/>
      </c>
      <c r="CB38" s="383" t="str">
        <f ca="1">+IF(OFFSET('Water Data'!$G$27,0,10*ROW('Water Data'!G32))="","",OFFSET('Water Data'!$G$27,0,10*ROW('Water Data'!G32)))</f>
        <v/>
      </c>
      <c r="CC38" s="383" t="str">
        <f ca="1">+IF(OFFSET('Water Data'!$G$28,0,10*ROW('Water Data'!G32))="","",OFFSET('Water Data'!$G$28,0,10*ROW('Water Data'!G32)))</f>
        <v/>
      </c>
      <c r="CD38" s="383" t="str">
        <f ca="1">+IF(OFFSET('Water Data'!$G$29,0,10*ROW('Water Data'!G32))="","",OFFSET('Water Data'!$G$29,0,10*ROW('Water Data'!G32)))</f>
        <v/>
      </c>
      <c r="CE38" s="383" t="str">
        <f ca="1">+IF(OFFSET('Water Data'!$H$27,0,10*ROW('Water Data'!H32))="","",OFFSET('Water Data'!$H$27,0,10*ROW('Water Data'!H32)))</f>
        <v/>
      </c>
      <c r="CF38" s="383" t="str">
        <f ca="1">+IF(OFFSET('Water Data'!$H$28,0,10*ROW('Water Data'!H32))="","",OFFSET('Water Data'!$H$28,0,10*ROW('Water Data'!H32)))</f>
        <v/>
      </c>
      <c r="CG38" s="383" t="str">
        <f ca="1">+IF(OFFSET('Water Data'!$H$29,0,10*ROW('Water Data'!H32))="","",OFFSET('Water Data'!$H$29,0,10*ROW('Water Data'!H32)))</f>
        <v/>
      </c>
      <c r="CH38" s="383" t="str">
        <f ca="1">+IF(OFFSET('Water Data'!$I$27,0,10*ROW('Water Data'!I32))="","",OFFSET('Water Data'!$I$27,0,10*ROW('Water Data'!I32)))</f>
        <v/>
      </c>
      <c r="CI38" s="383" t="str">
        <f ca="1">+IF(OFFSET('Water Data'!$I$28,0,10*ROW('Water Data'!I32))="","",OFFSET('Water Data'!$I$28,0,10*ROW('Water Data'!I32)))</f>
        <v/>
      </c>
      <c r="CJ38" s="383" t="str">
        <f ca="1">+IF(OFFSET('Water Data'!$I$29,0,10*ROW('Water Data'!I32))="","",OFFSET('Water Data'!$I$29,0,10*ROW('Water Data'!I32)))</f>
        <v/>
      </c>
      <c r="CK38" s="383" t="str">
        <f ca="1">+IF(OFFSET('Sanitation Data'!$D$28,0,10*ROW('Sanitation Data'!D32))="","",OFFSET('Sanitation Data'!$D$28,0,10*ROW('Sanitation Data'!D32)))</f>
        <v/>
      </c>
      <c r="CL38" s="383" t="str">
        <f ca="1">+IF(OFFSET('Sanitation Data'!$D$29,0,10*ROW('Sanitation Data'!D32))="","",OFFSET('Sanitation Data'!$D$29,0,10*ROW('Sanitation Data'!D32)))</f>
        <v/>
      </c>
      <c r="CM38" s="383" t="str">
        <f ca="1">+IF(OFFSET('Sanitation Data'!$D$30,0,10*ROW('Sanitation Data'!D32))="","",OFFSET('Sanitation Data'!$D$30,0,10*ROW('Sanitation Data'!D32)))</f>
        <v/>
      </c>
      <c r="CN38" s="383" t="str">
        <f ca="1">+IF(OFFSET('Sanitation Data'!$D$31,0,10*ROW('Sanitation Data'!D32))="","",OFFSET('Sanitation Data'!$D$31,0,10*ROW('Sanitation Data'!D32)))</f>
        <v/>
      </c>
      <c r="CO38" s="383" t="str">
        <f ca="1">+IF(OFFSET('Sanitation Data'!$D$32,0,10*ROW('Sanitation Data'!D32))="","",OFFSET('Sanitation Data'!$D$32,0,10*ROW('Sanitation Data'!D32)))</f>
        <v/>
      </c>
      <c r="CP38" s="383" t="str">
        <f ca="1">+IF(OFFSET('Sanitation Data'!$E$28,0,10*ROW('Sanitation Data'!E32))="","",OFFSET('Sanitation Data'!$E$28,0,10*ROW('Sanitation Data'!E32)))</f>
        <v/>
      </c>
      <c r="CQ38" s="383" t="str">
        <f ca="1">+IF(OFFSET('Sanitation Data'!$E$29,0,10*ROW('Sanitation Data'!E32))="","",OFFSET('Sanitation Data'!$E$29,0,10*ROW('Sanitation Data'!E32)))</f>
        <v/>
      </c>
      <c r="CR38" s="383" t="str">
        <f ca="1">+IF(OFFSET('Sanitation Data'!$E$30,0,10*ROW('Sanitation Data'!E32))="","",OFFSET('Sanitation Data'!$E$30,0,10*ROW('Sanitation Data'!E32)))</f>
        <v/>
      </c>
      <c r="CS38" s="383" t="str">
        <f ca="1">+IF(OFFSET('Sanitation Data'!$E$31,0,10*ROW('Sanitation Data'!E32))="","",OFFSET('Sanitation Data'!$E$31,0,10*ROW('Sanitation Data'!E32)))</f>
        <v/>
      </c>
      <c r="CT38" s="383" t="str">
        <f ca="1">+IF(OFFSET('Sanitation Data'!$E$32,0,10*ROW('Sanitation Data'!E32))="","",OFFSET('Sanitation Data'!$E$32,0,10*ROW('Sanitation Data'!E32)))</f>
        <v/>
      </c>
      <c r="CU38" s="383" t="str">
        <f ca="1">+IF(OFFSET('Sanitation Data'!$F$28,0,10*ROW('Sanitation Data'!F32))="","",OFFSET('Sanitation Data'!$F$28,0,10*ROW('Sanitation Data'!F32)))</f>
        <v/>
      </c>
      <c r="CV38" s="383" t="str">
        <f ca="1">+IF(OFFSET('Sanitation Data'!$F$29,0,10*ROW('Sanitation Data'!F32))="","",OFFSET('Sanitation Data'!$F$29,0,10*ROW('Sanitation Data'!F32)))</f>
        <v/>
      </c>
      <c r="CW38" s="383" t="str">
        <f ca="1">+IF(OFFSET('Sanitation Data'!$F$30,0,10*ROW('Sanitation Data'!F32))="","",OFFSET('Sanitation Data'!$F$30,0,10*ROW('Sanitation Data'!F32)))</f>
        <v/>
      </c>
      <c r="CX38" s="383" t="str">
        <f ca="1">+IF(OFFSET('Sanitation Data'!$F$31,0,10*ROW('Sanitation Data'!F32))="","",OFFSET('Sanitation Data'!$F$31,0,10*ROW('Sanitation Data'!F32)))</f>
        <v/>
      </c>
      <c r="CY38" s="383" t="str">
        <f ca="1">+IF(OFFSET('Sanitation Data'!$F$32,0,10*ROW('Sanitation Data'!F32))="","",OFFSET('Sanitation Data'!$F$32,0,10*ROW('Sanitation Data'!F32)))</f>
        <v/>
      </c>
      <c r="CZ38" s="383" t="str">
        <f ca="1">+IF(OFFSET('Sanitation Data'!$G$28,0,10*ROW('Sanitation Data'!G32))="","",OFFSET('Sanitation Data'!$G$28,0,10*ROW('Sanitation Data'!G32)))</f>
        <v/>
      </c>
      <c r="DA38" s="383" t="str">
        <f ca="1">+IF(OFFSET('Sanitation Data'!$G$29,0,10*ROW('Sanitation Data'!G32))="","",OFFSET('Sanitation Data'!$G$29,0,10*ROW('Sanitation Data'!G32)))</f>
        <v/>
      </c>
      <c r="DB38" s="383" t="str">
        <f ca="1">+IF(OFFSET('Sanitation Data'!$G$30,0,10*ROW('Sanitation Data'!G32))="","",OFFSET('Sanitation Data'!$G$30,0,10*ROW('Sanitation Data'!G32)))</f>
        <v/>
      </c>
      <c r="DC38" s="383" t="str">
        <f ca="1">+IF(OFFSET('Sanitation Data'!$G$31,0,10*ROW('Sanitation Data'!G32))="","",OFFSET('Sanitation Data'!$G$31,0,10*ROW('Sanitation Data'!G32)))</f>
        <v/>
      </c>
      <c r="DD38" s="383" t="str">
        <f ca="1">+IF(OFFSET('Sanitation Data'!$G$32,0,10*ROW('Sanitation Data'!G32))="","",OFFSET('Sanitation Data'!$G$32,0,10*ROW('Sanitation Data'!G32)))</f>
        <v/>
      </c>
      <c r="DE38" s="383" t="str">
        <f ca="1">+IF(OFFSET('Sanitation Data'!$H$28,0,10*ROW('Sanitation Data'!H32))="","",OFFSET('Sanitation Data'!$H$28,0,10*ROW('Sanitation Data'!H32)))</f>
        <v/>
      </c>
      <c r="DF38" s="383" t="str">
        <f ca="1">+IF(OFFSET('Sanitation Data'!$H$29,0,10*ROW('Sanitation Data'!H32))="","",OFFSET('Sanitation Data'!$H$29,0,10*ROW('Sanitation Data'!H32)))</f>
        <v/>
      </c>
      <c r="DG38" s="383" t="str">
        <f ca="1">+IF(OFFSET('Sanitation Data'!$H$30,0,10*ROW('Sanitation Data'!H32))="","",OFFSET('Sanitation Data'!$H$30,0,10*ROW('Sanitation Data'!H32)))</f>
        <v/>
      </c>
      <c r="DH38" s="383" t="str">
        <f ca="1">+IF(OFFSET('Sanitation Data'!$H$31,0,10*ROW('Sanitation Data'!H32))="","",OFFSET('Sanitation Data'!$H$31,0,10*ROW('Sanitation Data'!H32)))</f>
        <v/>
      </c>
      <c r="DI38" s="383" t="str">
        <f ca="1">+IF(OFFSET('Sanitation Data'!$H$32,0,10*ROW('Sanitation Data'!H32))="","",OFFSET('Sanitation Data'!$H$32,0,10*ROW('Sanitation Data'!H32)))</f>
        <v/>
      </c>
      <c r="DJ38" s="383" t="str">
        <f ca="1">+IF(OFFSET('Sanitation Data'!$I$28,0,10*ROW('Sanitation Data'!I32))="","",OFFSET('Sanitation Data'!$I$28,0,10*ROW('Sanitation Data'!I32)))</f>
        <v/>
      </c>
      <c r="DK38" s="383" t="str">
        <f ca="1">+IF(OFFSET('Sanitation Data'!$I$29,0,10*ROW('Sanitation Data'!I32))="","",OFFSET('Sanitation Data'!$I$29,0,10*ROW('Sanitation Data'!I32)))</f>
        <v/>
      </c>
      <c r="DL38" s="383" t="str">
        <f ca="1">+IF(OFFSET('Sanitation Data'!$I$30,0,10*ROW('Sanitation Data'!I32))="","",OFFSET('Sanitation Data'!$I$30,0,10*ROW('Sanitation Data'!I32)))</f>
        <v/>
      </c>
      <c r="DM38" s="383" t="str">
        <f ca="1">+IF(OFFSET('Sanitation Data'!$I$31,0,10*ROW('Sanitation Data'!I32))="","",OFFSET('Sanitation Data'!$I$31,0,10*ROW('Sanitation Data'!I32)))</f>
        <v/>
      </c>
      <c r="DN38" s="383" t="str">
        <f ca="1">+IF(OFFSET('Sanitation Data'!$I$32,0,10*ROW('Sanitation Data'!I32))="","",OFFSET('Sanitation Data'!$I$32,0,10*ROW('Sanitation Data'!I32)))</f>
        <v/>
      </c>
      <c r="DO38" s="383" t="str">
        <f ca="1">+IF(OFFSET('Hygiene Data'!$D$11,0,10*ROW('Hygiene Data'!D32))="","",OFFSET('Hygiene Data'!$D$11,0,10*ROW('Hygiene Data'!D32)))</f>
        <v/>
      </c>
      <c r="DP38" s="383" t="str">
        <f ca="1">+IF(OFFSET('Hygiene Data'!$D$12,0,10*ROW('Hygiene Data'!D32))="","",OFFSET('Hygiene Data'!$D$12,0,10*ROW('Hygiene Data'!D32)))</f>
        <v/>
      </c>
      <c r="DQ38" s="383" t="str">
        <f ca="1">+IF(OFFSET('Hygiene Data'!$D$13,0,10*ROW('Hygiene Data'!D32))="","",OFFSET('Hygiene Data'!$D$13,0,10*ROW('Hygiene Data'!D32)))</f>
        <v/>
      </c>
      <c r="DR38" s="383" t="str">
        <f ca="1">+IF(OFFSET('Hygiene Data'!$E$11,0,10*ROW('Hygiene Data'!E32))="","",OFFSET('Hygiene Data'!$E$11,0,10*ROW('Hygiene Data'!E32)))</f>
        <v/>
      </c>
      <c r="DS38" s="383" t="str">
        <f ca="1">+IF(OFFSET('Hygiene Data'!$E$12,0,10*ROW('Hygiene Data'!E32))="","",OFFSET('Hygiene Data'!$E$12,0,10*ROW('Hygiene Data'!E32)))</f>
        <v/>
      </c>
      <c r="DT38" s="383" t="str">
        <f ca="1">+IF(OFFSET('Hygiene Data'!$E$13,0,10*ROW('Hygiene Data'!E32))="","",OFFSET('Hygiene Data'!$E$13,0,10*ROW('Hygiene Data'!E32)))</f>
        <v/>
      </c>
      <c r="DU38" s="383" t="str">
        <f ca="1">+IF(OFFSET('Hygiene Data'!$F$11,0,10*ROW('Hygiene Data'!F32))="","",OFFSET('Hygiene Data'!$F$11,0,10*ROW('Hygiene Data'!F32)))</f>
        <v/>
      </c>
      <c r="DV38" s="383" t="str">
        <f ca="1">+IF(OFFSET('Hygiene Data'!$F$12,0,10*ROW('Hygiene Data'!F32))="","",OFFSET('Hygiene Data'!$F$12,0,10*ROW('Hygiene Data'!F32)))</f>
        <v/>
      </c>
      <c r="DW38" s="383" t="str">
        <f ca="1">+IF(OFFSET('Hygiene Data'!$F$13,0,10*ROW('Hygiene Data'!F32))="","",OFFSET('Hygiene Data'!$F$13,0,10*ROW('Hygiene Data'!F32)))</f>
        <v/>
      </c>
      <c r="DX38" s="383" t="str">
        <f ca="1">+IF(OFFSET('Hygiene Data'!$G$11,0,10*ROW('Hygiene Data'!G32))="","",OFFSET('Hygiene Data'!$G$11,0,10*ROW('Hygiene Data'!G32)))</f>
        <v/>
      </c>
      <c r="DY38" s="383" t="str">
        <f ca="1">+IF(OFFSET('Hygiene Data'!$G$12,0,10*ROW('Hygiene Data'!G32))="","",OFFSET('Hygiene Data'!$G$12,0,10*ROW('Hygiene Data'!G32)))</f>
        <v/>
      </c>
      <c r="DZ38" s="383" t="str">
        <f ca="1">+IF(OFFSET('Hygiene Data'!$G$13,0,10*ROW('Hygiene Data'!G32))="","",OFFSET('Hygiene Data'!$G$13,0,10*ROW('Hygiene Data'!G32)))</f>
        <v/>
      </c>
      <c r="EA38" s="383" t="str">
        <f ca="1">+IF(OFFSET('Hygiene Data'!$H$11,0,10*ROW('Hygiene Data'!H32))="","",OFFSET('Hygiene Data'!$H$11,0,10*ROW('Hygiene Data'!H32)))</f>
        <v/>
      </c>
      <c r="EB38" s="383" t="str">
        <f ca="1">+IF(OFFSET('Hygiene Data'!$H$12,0,10*ROW('Hygiene Data'!H32))="","",OFFSET('Hygiene Data'!$H$12,0,10*ROW('Hygiene Data'!H32)))</f>
        <v/>
      </c>
      <c r="EC38" s="383" t="str">
        <f ca="1">+IF(OFFSET('Hygiene Data'!$H$13,0,10*ROW('Hygiene Data'!H32))="","",OFFSET('Hygiene Data'!$H$13,0,10*ROW('Hygiene Data'!H32)))</f>
        <v/>
      </c>
      <c r="ED38" s="383" t="str">
        <f ca="1">+IF(OFFSET('Hygiene Data'!$I$11,0,10*ROW('Hygiene Data'!I32))="","",OFFSET('Hygiene Data'!$I$11,0,10*ROW('Hygiene Data'!I32)))</f>
        <v/>
      </c>
      <c r="EE38" s="383" t="str">
        <f ca="1">+IF(OFFSET('Hygiene Data'!$I$12,0,10*ROW('Hygiene Data'!I32))="","",OFFSET('Hygiene Data'!$I$12,0,10*ROW('Hygiene Data'!I32)))</f>
        <v/>
      </c>
      <c r="EF38" s="383" t="str">
        <f ca="1">+IF(OFFSET('Hygiene Data'!$I$13,0,10*ROW('Hygiene Data'!I32))="","",OFFSET('Hygiene Data'!$I$13,0,10*ROW('Hygiene Data'!I32)))</f>
        <v/>
      </c>
    </row>
    <row r="39" spans="1:136" x14ac:dyDescent="0.25">
      <c r="A39" s="492" t="str">
        <f ca="1">+IF(OFFSET('Water Data'!$B$2,0,10*ROW('Water Data'!E33))="","",OFFSET('Water Data'!$B$2,0,10*ROW('Water Data'!E33)))</f>
        <v/>
      </c>
      <c r="B39" s="49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9" t="str">
        <f t="shared" ca="1" si="0"/>
        <v/>
      </c>
      <c r="D39" s="52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3" t="str">
        <f ca="1">+IF(OFFSET('Water Data'!$D$27,0,10*ROW('Water Data'!D33))="","",OFFSET('Water Data'!$D$27,0,10*ROW('Water Data'!D33)))</f>
        <v/>
      </c>
      <c r="BT39" s="383" t="str">
        <f ca="1">+IF(OFFSET('Water Data'!$D$28,0,10*ROW('Water Data'!D33))="","",OFFSET('Water Data'!$D$28,0,10*ROW('Water Data'!D33)))</f>
        <v/>
      </c>
      <c r="BU39" s="383" t="str">
        <f ca="1">+IF(OFFSET('Water Data'!$D$29,0,10*ROW('Water Data'!D33))="","",OFFSET('Water Data'!$D$29,0,10*ROW('Water Data'!D33)))</f>
        <v/>
      </c>
      <c r="BV39" s="383" t="str">
        <f ca="1">+IF(OFFSET('Water Data'!$E$27,0,10*ROW('Water Data'!E33))="","",OFFSET('Water Data'!$E$27,0,10*ROW('Water Data'!E33)))</f>
        <v/>
      </c>
      <c r="BW39" s="383" t="str">
        <f ca="1">+IF(OFFSET('Water Data'!$E$28,0,10*ROW('Water Data'!E33))="","",OFFSET('Water Data'!$E$28,0,10*ROW('Water Data'!E33)))</f>
        <v/>
      </c>
      <c r="BX39" s="383" t="str">
        <f ca="1">+IF(OFFSET('Water Data'!$E$29,0,10*ROW('Water Data'!E33))="","",OFFSET('Water Data'!$E$29,0,10*ROW('Water Data'!E33)))</f>
        <v/>
      </c>
      <c r="BY39" s="383" t="str">
        <f ca="1">+IF(OFFSET('Water Data'!$F$27,0,10*ROW('Water Data'!F33))="","",OFFSET('Water Data'!$F$27,0,10*ROW('Water Data'!F33)))</f>
        <v/>
      </c>
      <c r="BZ39" s="383" t="str">
        <f ca="1">+IF(OFFSET('Water Data'!$F$28,0,10*ROW('Water Data'!F33))="","",OFFSET('Water Data'!$F$28,0,10*ROW('Water Data'!F33)))</f>
        <v/>
      </c>
      <c r="CA39" s="383" t="str">
        <f ca="1">+IF(OFFSET('Water Data'!$F$29,0,10*ROW('Water Data'!F33))="","",OFFSET('Water Data'!$F$29,0,10*ROW('Water Data'!F33)))</f>
        <v/>
      </c>
      <c r="CB39" s="383" t="str">
        <f ca="1">+IF(OFFSET('Water Data'!$G$27,0,10*ROW('Water Data'!G33))="","",OFFSET('Water Data'!$G$27,0,10*ROW('Water Data'!G33)))</f>
        <v/>
      </c>
      <c r="CC39" s="383" t="str">
        <f ca="1">+IF(OFFSET('Water Data'!$G$28,0,10*ROW('Water Data'!G33))="","",OFFSET('Water Data'!$G$28,0,10*ROW('Water Data'!G33)))</f>
        <v/>
      </c>
      <c r="CD39" s="383" t="str">
        <f ca="1">+IF(OFFSET('Water Data'!$G$29,0,10*ROW('Water Data'!G33))="","",OFFSET('Water Data'!$G$29,0,10*ROW('Water Data'!G33)))</f>
        <v/>
      </c>
      <c r="CE39" s="383" t="str">
        <f ca="1">+IF(OFFSET('Water Data'!$H$27,0,10*ROW('Water Data'!H33))="","",OFFSET('Water Data'!$H$27,0,10*ROW('Water Data'!H33)))</f>
        <v/>
      </c>
      <c r="CF39" s="383" t="str">
        <f ca="1">+IF(OFFSET('Water Data'!$H$28,0,10*ROW('Water Data'!H33))="","",OFFSET('Water Data'!$H$28,0,10*ROW('Water Data'!H33)))</f>
        <v/>
      </c>
      <c r="CG39" s="383" t="str">
        <f ca="1">+IF(OFFSET('Water Data'!$H$29,0,10*ROW('Water Data'!H33))="","",OFFSET('Water Data'!$H$29,0,10*ROW('Water Data'!H33)))</f>
        <v/>
      </c>
      <c r="CH39" s="383" t="str">
        <f ca="1">+IF(OFFSET('Water Data'!$I$27,0,10*ROW('Water Data'!I33))="","",OFFSET('Water Data'!$I$27,0,10*ROW('Water Data'!I33)))</f>
        <v/>
      </c>
      <c r="CI39" s="383" t="str">
        <f ca="1">+IF(OFFSET('Water Data'!$I$28,0,10*ROW('Water Data'!I33))="","",OFFSET('Water Data'!$I$28,0,10*ROW('Water Data'!I33)))</f>
        <v/>
      </c>
      <c r="CJ39" s="383" t="str">
        <f ca="1">+IF(OFFSET('Water Data'!$I$29,0,10*ROW('Water Data'!I33))="","",OFFSET('Water Data'!$I$29,0,10*ROW('Water Data'!I33)))</f>
        <v/>
      </c>
      <c r="CK39" s="383" t="str">
        <f ca="1">+IF(OFFSET('Sanitation Data'!$D$28,0,10*ROW('Sanitation Data'!D33))="","",OFFSET('Sanitation Data'!$D$28,0,10*ROW('Sanitation Data'!D33)))</f>
        <v/>
      </c>
      <c r="CL39" s="383" t="str">
        <f ca="1">+IF(OFFSET('Sanitation Data'!$D$29,0,10*ROW('Sanitation Data'!D33))="","",OFFSET('Sanitation Data'!$D$29,0,10*ROW('Sanitation Data'!D33)))</f>
        <v/>
      </c>
      <c r="CM39" s="383" t="str">
        <f ca="1">+IF(OFFSET('Sanitation Data'!$D$30,0,10*ROW('Sanitation Data'!D33))="","",OFFSET('Sanitation Data'!$D$30,0,10*ROW('Sanitation Data'!D33)))</f>
        <v/>
      </c>
      <c r="CN39" s="383" t="str">
        <f ca="1">+IF(OFFSET('Sanitation Data'!$D$31,0,10*ROW('Sanitation Data'!D33))="","",OFFSET('Sanitation Data'!$D$31,0,10*ROW('Sanitation Data'!D33)))</f>
        <v/>
      </c>
      <c r="CO39" s="383" t="str">
        <f ca="1">+IF(OFFSET('Sanitation Data'!$D$32,0,10*ROW('Sanitation Data'!D33))="","",OFFSET('Sanitation Data'!$D$32,0,10*ROW('Sanitation Data'!D33)))</f>
        <v/>
      </c>
      <c r="CP39" s="383" t="str">
        <f ca="1">+IF(OFFSET('Sanitation Data'!$E$28,0,10*ROW('Sanitation Data'!E33))="","",OFFSET('Sanitation Data'!$E$28,0,10*ROW('Sanitation Data'!E33)))</f>
        <v/>
      </c>
      <c r="CQ39" s="383" t="str">
        <f ca="1">+IF(OFFSET('Sanitation Data'!$E$29,0,10*ROW('Sanitation Data'!E33))="","",OFFSET('Sanitation Data'!$E$29,0,10*ROW('Sanitation Data'!E33)))</f>
        <v/>
      </c>
      <c r="CR39" s="383" t="str">
        <f ca="1">+IF(OFFSET('Sanitation Data'!$E$30,0,10*ROW('Sanitation Data'!E33))="","",OFFSET('Sanitation Data'!$E$30,0,10*ROW('Sanitation Data'!E33)))</f>
        <v/>
      </c>
      <c r="CS39" s="383" t="str">
        <f ca="1">+IF(OFFSET('Sanitation Data'!$E$31,0,10*ROW('Sanitation Data'!E33))="","",OFFSET('Sanitation Data'!$E$31,0,10*ROW('Sanitation Data'!E33)))</f>
        <v/>
      </c>
      <c r="CT39" s="383" t="str">
        <f ca="1">+IF(OFFSET('Sanitation Data'!$E$32,0,10*ROW('Sanitation Data'!E33))="","",OFFSET('Sanitation Data'!$E$32,0,10*ROW('Sanitation Data'!E33)))</f>
        <v/>
      </c>
      <c r="CU39" s="383" t="str">
        <f ca="1">+IF(OFFSET('Sanitation Data'!$F$28,0,10*ROW('Sanitation Data'!F33))="","",OFFSET('Sanitation Data'!$F$28,0,10*ROW('Sanitation Data'!F33)))</f>
        <v/>
      </c>
      <c r="CV39" s="383" t="str">
        <f ca="1">+IF(OFFSET('Sanitation Data'!$F$29,0,10*ROW('Sanitation Data'!F33))="","",OFFSET('Sanitation Data'!$F$29,0,10*ROW('Sanitation Data'!F33)))</f>
        <v/>
      </c>
      <c r="CW39" s="383" t="str">
        <f ca="1">+IF(OFFSET('Sanitation Data'!$F$30,0,10*ROW('Sanitation Data'!F33))="","",OFFSET('Sanitation Data'!$F$30,0,10*ROW('Sanitation Data'!F33)))</f>
        <v/>
      </c>
      <c r="CX39" s="383" t="str">
        <f ca="1">+IF(OFFSET('Sanitation Data'!$F$31,0,10*ROW('Sanitation Data'!F33))="","",OFFSET('Sanitation Data'!$F$31,0,10*ROW('Sanitation Data'!F33)))</f>
        <v/>
      </c>
      <c r="CY39" s="383" t="str">
        <f ca="1">+IF(OFFSET('Sanitation Data'!$F$32,0,10*ROW('Sanitation Data'!F33))="","",OFFSET('Sanitation Data'!$F$32,0,10*ROW('Sanitation Data'!F33)))</f>
        <v/>
      </c>
      <c r="CZ39" s="383" t="str">
        <f ca="1">+IF(OFFSET('Sanitation Data'!$G$28,0,10*ROW('Sanitation Data'!G33))="","",OFFSET('Sanitation Data'!$G$28,0,10*ROW('Sanitation Data'!G33)))</f>
        <v/>
      </c>
      <c r="DA39" s="383" t="str">
        <f ca="1">+IF(OFFSET('Sanitation Data'!$G$29,0,10*ROW('Sanitation Data'!G33))="","",OFFSET('Sanitation Data'!$G$29,0,10*ROW('Sanitation Data'!G33)))</f>
        <v/>
      </c>
      <c r="DB39" s="383" t="str">
        <f ca="1">+IF(OFFSET('Sanitation Data'!$G$30,0,10*ROW('Sanitation Data'!G33))="","",OFFSET('Sanitation Data'!$G$30,0,10*ROW('Sanitation Data'!G33)))</f>
        <v/>
      </c>
      <c r="DC39" s="383" t="str">
        <f ca="1">+IF(OFFSET('Sanitation Data'!$G$31,0,10*ROW('Sanitation Data'!G33))="","",OFFSET('Sanitation Data'!$G$31,0,10*ROW('Sanitation Data'!G33)))</f>
        <v/>
      </c>
      <c r="DD39" s="383" t="str">
        <f ca="1">+IF(OFFSET('Sanitation Data'!$G$32,0,10*ROW('Sanitation Data'!G33))="","",OFFSET('Sanitation Data'!$G$32,0,10*ROW('Sanitation Data'!G33)))</f>
        <v/>
      </c>
      <c r="DE39" s="383" t="str">
        <f ca="1">+IF(OFFSET('Sanitation Data'!$H$28,0,10*ROW('Sanitation Data'!H33))="","",OFFSET('Sanitation Data'!$H$28,0,10*ROW('Sanitation Data'!H33)))</f>
        <v/>
      </c>
      <c r="DF39" s="383" t="str">
        <f ca="1">+IF(OFFSET('Sanitation Data'!$H$29,0,10*ROW('Sanitation Data'!H33))="","",OFFSET('Sanitation Data'!$H$29,0,10*ROW('Sanitation Data'!H33)))</f>
        <v/>
      </c>
      <c r="DG39" s="383" t="str">
        <f ca="1">+IF(OFFSET('Sanitation Data'!$H$30,0,10*ROW('Sanitation Data'!H33))="","",OFFSET('Sanitation Data'!$H$30,0,10*ROW('Sanitation Data'!H33)))</f>
        <v/>
      </c>
      <c r="DH39" s="383" t="str">
        <f ca="1">+IF(OFFSET('Sanitation Data'!$H$31,0,10*ROW('Sanitation Data'!H33))="","",OFFSET('Sanitation Data'!$H$31,0,10*ROW('Sanitation Data'!H33)))</f>
        <v/>
      </c>
      <c r="DI39" s="383" t="str">
        <f ca="1">+IF(OFFSET('Sanitation Data'!$H$32,0,10*ROW('Sanitation Data'!H33))="","",OFFSET('Sanitation Data'!$H$32,0,10*ROW('Sanitation Data'!H33)))</f>
        <v/>
      </c>
      <c r="DJ39" s="383" t="str">
        <f ca="1">+IF(OFFSET('Sanitation Data'!$I$28,0,10*ROW('Sanitation Data'!I33))="","",OFFSET('Sanitation Data'!$I$28,0,10*ROW('Sanitation Data'!I33)))</f>
        <v/>
      </c>
      <c r="DK39" s="383" t="str">
        <f ca="1">+IF(OFFSET('Sanitation Data'!$I$29,0,10*ROW('Sanitation Data'!I33))="","",OFFSET('Sanitation Data'!$I$29,0,10*ROW('Sanitation Data'!I33)))</f>
        <v/>
      </c>
      <c r="DL39" s="383" t="str">
        <f ca="1">+IF(OFFSET('Sanitation Data'!$I$30,0,10*ROW('Sanitation Data'!I33))="","",OFFSET('Sanitation Data'!$I$30,0,10*ROW('Sanitation Data'!I33)))</f>
        <v/>
      </c>
      <c r="DM39" s="383" t="str">
        <f ca="1">+IF(OFFSET('Sanitation Data'!$I$31,0,10*ROW('Sanitation Data'!I33))="","",OFFSET('Sanitation Data'!$I$31,0,10*ROW('Sanitation Data'!I33)))</f>
        <v/>
      </c>
      <c r="DN39" s="383" t="str">
        <f ca="1">+IF(OFFSET('Sanitation Data'!$I$32,0,10*ROW('Sanitation Data'!I33))="","",OFFSET('Sanitation Data'!$I$32,0,10*ROW('Sanitation Data'!I33)))</f>
        <v/>
      </c>
      <c r="DO39" s="383" t="str">
        <f ca="1">+IF(OFFSET('Hygiene Data'!$D$11,0,10*ROW('Hygiene Data'!D33))="","",OFFSET('Hygiene Data'!$D$11,0,10*ROW('Hygiene Data'!D33)))</f>
        <v/>
      </c>
      <c r="DP39" s="383" t="str">
        <f ca="1">+IF(OFFSET('Hygiene Data'!$D$12,0,10*ROW('Hygiene Data'!D33))="","",OFFSET('Hygiene Data'!$D$12,0,10*ROW('Hygiene Data'!D33)))</f>
        <v/>
      </c>
      <c r="DQ39" s="383" t="str">
        <f ca="1">+IF(OFFSET('Hygiene Data'!$D$13,0,10*ROW('Hygiene Data'!D33))="","",OFFSET('Hygiene Data'!$D$13,0,10*ROW('Hygiene Data'!D33)))</f>
        <v/>
      </c>
      <c r="DR39" s="383" t="str">
        <f ca="1">+IF(OFFSET('Hygiene Data'!$E$11,0,10*ROW('Hygiene Data'!E33))="","",OFFSET('Hygiene Data'!$E$11,0,10*ROW('Hygiene Data'!E33)))</f>
        <v/>
      </c>
      <c r="DS39" s="383" t="str">
        <f ca="1">+IF(OFFSET('Hygiene Data'!$E$12,0,10*ROW('Hygiene Data'!E33))="","",OFFSET('Hygiene Data'!$E$12,0,10*ROW('Hygiene Data'!E33)))</f>
        <v/>
      </c>
      <c r="DT39" s="383" t="str">
        <f ca="1">+IF(OFFSET('Hygiene Data'!$E$13,0,10*ROW('Hygiene Data'!E33))="","",OFFSET('Hygiene Data'!$E$13,0,10*ROW('Hygiene Data'!E33)))</f>
        <v/>
      </c>
      <c r="DU39" s="383" t="str">
        <f ca="1">+IF(OFFSET('Hygiene Data'!$F$11,0,10*ROW('Hygiene Data'!F33))="","",OFFSET('Hygiene Data'!$F$11,0,10*ROW('Hygiene Data'!F33)))</f>
        <v/>
      </c>
      <c r="DV39" s="383" t="str">
        <f ca="1">+IF(OFFSET('Hygiene Data'!$F$12,0,10*ROW('Hygiene Data'!F33))="","",OFFSET('Hygiene Data'!$F$12,0,10*ROW('Hygiene Data'!F33)))</f>
        <v/>
      </c>
      <c r="DW39" s="383" t="str">
        <f ca="1">+IF(OFFSET('Hygiene Data'!$F$13,0,10*ROW('Hygiene Data'!F33))="","",OFFSET('Hygiene Data'!$F$13,0,10*ROW('Hygiene Data'!F33)))</f>
        <v/>
      </c>
      <c r="DX39" s="383" t="str">
        <f ca="1">+IF(OFFSET('Hygiene Data'!$G$11,0,10*ROW('Hygiene Data'!G33))="","",OFFSET('Hygiene Data'!$G$11,0,10*ROW('Hygiene Data'!G33)))</f>
        <v/>
      </c>
      <c r="DY39" s="383" t="str">
        <f ca="1">+IF(OFFSET('Hygiene Data'!$G$12,0,10*ROW('Hygiene Data'!G33))="","",OFFSET('Hygiene Data'!$G$12,0,10*ROW('Hygiene Data'!G33)))</f>
        <v/>
      </c>
      <c r="DZ39" s="383" t="str">
        <f ca="1">+IF(OFFSET('Hygiene Data'!$G$13,0,10*ROW('Hygiene Data'!G33))="","",OFFSET('Hygiene Data'!$G$13,0,10*ROW('Hygiene Data'!G33)))</f>
        <v/>
      </c>
      <c r="EA39" s="383" t="str">
        <f ca="1">+IF(OFFSET('Hygiene Data'!$H$11,0,10*ROW('Hygiene Data'!H33))="","",OFFSET('Hygiene Data'!$H$11,0,10*ROW('Hygiene Data'!H33)))</f>
        <v/>
      </c>
      <c r="EB39" s="383" t="str">
        <f ca="1">+IF(OFFSET('Hygiene Data'!$H$12,0,10*ROW('Hygiene Data'!H33))="","",OFFSET('Hygiene Data'!$H$12,0,10*ROW('Hygiene Data'!H33)))</f>
        <v/>
      </c>
      <c r="EC39" s="383" t="str">
        <f ca="1">+IF(OFFSET('Hygiene Data'!$H$13,0,10*ROW('Hygiene Data'!H33))="","",OFFSET('Hygiene Data'!$H$13,0,10*ROW('Hygiene Data'!H33)))</f>
        <v/>
      </c>
      <c r="ED39" s="383" t="str">
        <f ca="1">+IF(OFFSET('Hygiene Data'!$I$11,0,10*ROW('Hygiene Data'!I33))="","",OFFSET('Hygiene Data'!$I$11,0,10*ROW('Hygiene Data'!I33)))</f>
        <v/>
      </c>
      <c r="EE39" s="383" t="str">
        <f ca="1">+IF(OFFSET('Hygiene Data'!$I$12,0,10*ROW('Hygiene Data'!I33))="","",OFFSET('Hygiene Data'!$I$12,0,10*ROW('Hygiene Data'!I33)))</f>
        <v/>
      </c>
      <c r="EF39" s="383" t="str">
        <f ca="1">+IF(OFFSET('Hygiene Data'!$I$13,0,10*ROW('Hygiene Data'!I33))="","",OFFSET('Hygiene Data'!$I$13,0,10*ROW('Hygiene Data'!I33)))</f>
        <v/>
      </c>
    </row>
    <row r="40" spans="1:136" x14ac:dyDescent="0.25">
      <c r="A40" s="492" t="str">
        <f ca="1">+IF(OFFSET('Water Data'!$B$2,0,10*ROW('Water Data'!E34))="","",OFFSET('Water Data'!$B$2,0,10*ROW('Water Data'!E34)))</f>
        <v/>
      </c>
      <c r="B40" s="49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9" t="str">
        <f t="shared" ca="1" si="0"/>
        <v/>
      </c>
      <c r="D40" s="52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3" t="str">
        <f ca="1">+IF(OFFSET('Water Data'!$D$27,0,10*ROW('Water Data'!D34))="","",OFFSET('Water Data'!$D$27,0,10*ROW('Water Data'!D34)))</f>
        <v/>
      </c>
      <c r="BT40" s="383" t="str">
        <f ca="1">+IF(OFFSET('Water Data'!$D$28,0,10*ROW('Water Data'!D34))="","",OFFSET('Water Data'!$D$28,0,10*ROW('Water Data'!D34)))</f>
        <v/>
      </c>
      <c r="BU40" s="383" t="str">
        <f ca="1">+IF(OFFSET('Water Data'!$D$29,0,10*ROW('Water Data'!D34))="","",OFFSET('Water Data'!$D$29,0,10*ROW('Water Data'!D34)))</f>
        <v/>
      </c>
      <c r="BV40" s="383" t="str">
        <f ca="1">+IF(OFFSET('Water Data'!$E$27,0,10*ROW('Water Data'!E34))="","",OFFSET('Water Data'!$E$27,0,10*ROW('Water Data'!E34)))</f>
        <v/>
      </c>
      <c r="BW40" s="383" t="str">
        <f ca="1">+IF(OFFSET('Water Data'!$E$28,0,10*ROW('Water Data'!E34))="","",OFFSET('Water Data'!$E$28,0,10*ROW('Water Data'!E34)))</f>
        <v/>
      </c>
      <c r="BX40" s="383" t="str">
        <f ca="1">+IF(OFFSET('Water Data'!$E$29,0,10*ROW('Water Data'!E34))="","",OFFSET('Water Data'!$E$29,0,10*ROW('Water Data'!E34)))</f>
        <v/>
      </c>
      <c r="BY40" s="383" t="str">
        <f ca="1">+IF(OFFSET('Water Data'!$F$27,0,10*ROW('Water Data'!F34))="","",OFFSET('Water Data'!$F$27,0,10*ROW('Water Data'!F34)))</f>
        <v/>
      </c>
      <c r="BZ40" s="383" t="str">
        <f ca="1">+IF(OFFSET('Water Data'!$F$28,0,10*ROW('Water Data'!F34))="","",OFFSET('Water Data'!$F$28,0,10*ROW('Water Data'!F34)))</f>
        <v/>
      </c>
      <c r="CA40" s="383" t="str">
        <f ca="1">+IF(OFFSET('Water Data'!$F$29,0,10*ROW('Water Data'!F34))="","",OFFSET('Water Data'!$F$29,0,10*ROW('Water Data'!F34)))</f>
        <v/>
      </c>
      <c r="CB40" s="383" t="str">
        <f ca="1">+IF(OFFSET('Water Data'!$G$27,0,10*ROW('Water Data'!G34))="","",OFFSET('Water Data'!$G$27,0,10*ROW('Water Data'!G34)))</f>
        <v/>
      </c>
      <c r="CC40" s="383" t="str">
        <f ca="1">+IF(OFFSET('Water Data'!$G$28,0,10*ROW('Water Data'!G34))="","",OFFSET('Water Data'!$G$28,0,10*ROW('Water Data'!G34)))</f>
        <v/>
      </c>
      <c r="CD40" s="383" t="str">
        <f ca="1">+IF(OFFSET('Water Data'!$G$29,0,10*ROW('Water Data'!G34))="","",OFFSET('Water Data'!$G$29,0,10*ROW('Water Data'!G34)))</f>
        <v/>
      </c>
      <c r="CE40" s="383" t="str">
        <f ca="1">+IF(OFFSET('Water Data'!$H$27,0,10*ROW('Water Data'!H34))="","",OFFSET('Water Data'!$H$27,0,10*ROW('Water Data'!H34)))</f>
        <v/>
      </c>
      <c r="CF40" s="383" t="str">
        <f ca="1">+IF(OFFSET('Water Data'!$H$28,0,10*ROW('Water Data'!H34))="","",OFFSET('Water Data'!$H$28,0,10*ROW('Water Data'!H34)))</f>
        <v/>
      </c>
      <c r="CG40" s="383" t="str">
        <f ca="1">+IF(OFFSET('Water Data'!$H$29,0,10*ROW('Water Data'!H34))="","",OFFSET('Water Data'!$H$29,0,10*ROW('Water Data'!H34)))</f>
        <v/>
      </c>
      <c r="CH40" s="383" t="str">
        <f ca="1">+IF(OFFSET('Water Data'!$I$27,0,10*ROW('Water Data'!I34))="","",OFFSET('Water Data'!$I$27,0,10*ROW('Water Data'!I34)))</f>
        <v/>
      </c>
      <c r="CI40" s="383" t="str">
        <f ca="1">+IF(OFFSET('Water Data'!$I$28,0,10*ROW('Water Data'!I34))="","",OFFSET('Water Data'!$I$28,0,10*ROW('Water Data'!I34)))</f>
        <v/>
      </c>
      <c r="CJ40" s="383" t="str">
        <f ca="1">+IF(OFFSET('Water Data'!$I$29,0,10*ROW('Water Data'!I34))="","",OFFSET('Water Data'!$I$29,0,10*ROW('Water Data'!I34)))</f>
        <v/>
      </c>
      <c r="CK40" s="383" t="str">
        <f ca="1">+IF(OFFSET('Sanitation Data'!$D$28,0,10*ROW('Sanitation Data'!D34))="","",OFFSET('Sanitation Data'!$D$28,0,10*ROW('Sanitation Data'!D34)))</f>
        <v/>
      </c>
      <c r="CL40" s="383" t="str">
        <f ca="1">+IF(OFFSET('Sanitation Data'!$D$29,0,10*ROW('Sanitation Data'!D34))="","",OFFSET('Sanitation Data'!$D$29,0,10*ROW('Sanitation Data'!D34)))</f>
        <v/>
      </c>
      <c r="CM40" s="383" t="str">
        <f ca="1">+IF(OFFSET('Sanitation Data'!$D$30,0,10*ROW('Sanitation Data'!D34))="","",OFFSET('Sanitation Data'!$D$30,0,10*ROW('Sanitation Data'!D34)))</f>
        <v/>
      </c>
      <c r="CN40" s="383" t="str">
        <f ca="1">+IF(OFFSET('Sanitation Data'!$D$31,0,10*ROW('Sanitation Data'!D34))="","",OFFSET('Sanitation Data'!$D$31,0,10*ROW('Sanitation Data'!D34)))</f>
        <v/>
      </c>
      <c r="CO40" s="383" t="str">
        <f ca="1">+IF(OFFSET('Sanitation Data'!$D$32,0,10*ROW('Sanitation Data'!D34))="","",OFFSET('Sanitation Data'!$D$32,0,10*ROW('Sanitation Data'!D34)))</f>
        <v/>
      </c>
      <c r="CP40" s="383" t="str">
        <f ca="1">+IF(OFFSET('Sanitation Data'!$E$28,0,10*ROW('Sanitation Data'!E34))="","",OFFSET('Sanitation Data'!$E$28,0,10*ROW('Sanitation Data'!E34)))</f>
        <v/>
      </c>
      <c r="CQ40" s="383" t="str">
        <f ca="1">+IF(OFFSET('Sanitation Data'!$E$29,0,10*ROW('Sanitation Data'!E34))="","",OFFSET('Sanitation Data'!$E$29,0,10*ROW('Sanitation Data'!E34)))</f>
        <v/>
      </c>
      <c r="CR40" s="383" t="str">
        <f ca="1">+IF(OFFSET('Sanitation Data'!$E$30,0,10*ROW('Sanitation Data'!E34))="","",OFFSET('Sanitation Data'!$E$30,0,10*ROW('Sanitation Data'!E34)))</f>
        <v/>
      </c>
      <c r="CS40" s="383" t="str">
        <f ca="1">+IF(OFFSET('Sanitation Data'!$E$31,0,10*ROW('Sanitation Data'!E34))="","",OFFSET('Sanitation Data'!$E$31,0,10*ROW('Sanitation Data'!E34)))</f>
        <v/>
      </c>
      <c r="CT40" s="383" t="str">
        <f ca="1">+IF(OFFSET('Sanitation Data'!$E$32,0,10*ROW('Sanitation Data'!E34))="","",OFFSET('Sanitation Data'!$E$32,0,10*ROW('Sanitation Data'!E34)))</f>
        <v/>
      </c>
      <c r="CU40" s="383" t="str">
        <f ca="1">+IF(OFFSET('Sanitation Data'!$F$28,0,10*ROW('Sanitation Data'!F34))="","",OFFSET('Sanitation Data'!$F$28,0,10*ROW('Sanitation Data'!F34)))</f>
        <v/>
      </c>
      <c r="CV40" s="383" t="str">
        <f ca="1">+IF(OFFSET('Sanitation Data'!$F$29,0,10*ROW('Sanitation Data'!F34))="","",OFFSET('Sanitation Data'!$F$29,0,10*ROW('Sanitation Data'!F34)))</f>
        <v/>
      </c>
      <c r="CW40" s="383" t="str">
        <f ca="1">+IF(OFFSET('Sanitation Data'!$F$30,0,10*ROW('Sanitation Data'!F34))="","",OFFSET('Sanitation Data'!$F$30,0,10*ROW('Sanitation Data'!F34)))</f>
        <v/>
      </c>
      <c r="CX40" s="383" t="str">
        <f ca="1">+IF(OFFSET('Sanitation Data'!$F$31,0,10*ROW('Sanitation Data'!F34))="","",OFFSET('Sanitation Data'!$F$31,0,10*ROW('Sanitation Data'!F34)))</f>
        <v/>
      </c>
      <c r="CY40" s="383" t="str">
        <f ca="1">+IF(OFFSET('Sanitation Data'!$F$32,0,10*ROW('Sanitation Data'!F34))="","",OFFSET('Sanitation Data'!$F$32,0,10*ROW('Sanitation Data'!F34)))</f>
        <v/>
      </c>
      <c r="CZ40" s="383" t="str">
        <f ca="1">+IF(OFFSET('Sanitation Data'!$G$28,0,10*ROW('Sanitation Data'!G34))="","",OFFSET('Sanitation Data'!$G$28,0,10*ROW('Sanitation Data'!G34)))</f>
        <v/>
      </c>
      <c r="DA40" s="383" t="str">
        <f ca="1">+IF(OFFSET('Sanitation Data'!$G$29,0,10*ROW('Sanitation Data'!G34))="","",OFFSET('Sanitation Data'!$G$29,0,10*ROW('Sanitation Data'!G34)))</f>
        <v/>
      </c>
      <c r="DB40" s="383" t="str">
        <f ca="1">+IF(OFFSET('Sanitation Data'!$G$30,0,10*ROW('Sanitation Data'!G34))="","",OFFSET('Sanitation Data'!$G$30,0,10*ROW('Sanitation Data'!G34)))</f>
        <v/>
      </c>
      <c r="DC40" s="383" t="str">
        <f ca="1">+IF(OFFSET('Sanitation Data'!$G$31,0,10*ROW('Sanitation Data'!G34))="","",OFFSET('Sanitation Data'!$G$31,0,10*ROW('Sanitation Data'!G34)))</f>
        <v/>
      </c>
      <c r="DD40" s="383" t="str">
        <f ca="1">+IF(OFFSET('Sanitation Data'!$G$32,0,10*ROW('Sanitation Data'!G34))="","",OFFSET('Sanitation Data'!$G$32,0,10*ROW('Sanitation Data'!G34)))</f>
        <v/>
      </c>
      <c r="DE40" s="383" t="str">
        <f ca="1">+IF(OFFSET('Sanitation Data'!$H$28,0,10*ROW('Sanitation Data'!H34))="","",OFFSET('Sanitation Data'!$H$28,0,10*ROW('Sanitation Data'!H34)))</f>
        <v/>
      </c>
      <c r="DF40" s="383" t="str">
        <f ca="1">+IF(OFFSET('Sanitation Data'!$H$29,0,10*ROW('Sanitation Data'!H34))="","",OFFSET('Sanitation Data'!$H$29,0,10*ROW('Sanitation Data'!H34)))</f>
        <v/>
      </c>
      <c r="DG40" s="383" t="str">
        <f ca="1">+IF(OFFSET('Sanitation Data'!$H$30,0,10*ROW('Sanitation Data'!H34))="","",OFFSET('Sanitation Data'!$H$30,0,10*ROW('Sanitation Data'!H34)))</f>
        <v/>
      </c>
      <c r="DH40" s="383" t="str">
        <f ca="1">+IF(OFFSET('Sanitation Data'!$H$31,0,10*ROW('Sanitation Data'!H34))="","",OFFSET('Sanitation Data'!$H$31,0,10*ROW('Sanitation Data'!H34)))</f>
        <v/>
      </c>
      <c r="DI40" s="383" t="str">
        <f ca="1">+IF(OFFSET('Sanitation Data'!$H$32,0,10*ROW('Sanitation Data'!H34))="","",OFFSET('Sanitation Data'!$H$32,0,10*ROW('Sanitation Data'!H34)))</f>
        <v/>
      </c>
      <c r="DJ40" s="383" t="str">
        <f ca="1">+IF(OFFSET('Sanitation Data'!$I$28,0,10*ROW('Sanitation Data'!I34))="","",OFFSET('Sanitation Data'!$I$28,0,10*ROW('Sanitation Data'!I34)))</f>
        <v/>
      </c>
      <c r="DK40" s="383" t="str">
        <f ca="1">+IF(OFFSET('Sanitation Data'!$I$29,0,10*ROW('Sanitation Data'!I34))="","",OFFSET('Sanitation Data'!$I$29,0,10*ROW('Sanitation Data'!I34)))</f>
        <v/>
      </c>
      <c r="DL40" s="383" t="str">
        <f ca="1">+IF(OFFSET('Sanitation Data'!$I$30,0,10*ROW('Sanitation Data'!I34))="","",OFFSET('Sanitation Data'!$I$30,0,10*ROW('Sanitation Data'!I34)))</f>
        <v/>
      </c>
      <c r="DM40" s="383" t="str">
        <f ca="1">+IF(OFFSET('Sanitation Data'!$I$31,0,10*ROW('Sanitation Data'!I34))="","",OFFSET('Sanitation Data'!$I$31,0,10*ROW('Sanitation Data'!I34)))</f>
        <v/>
      </c>
      <c r="DN40" s="383" t="str">
        <f ca="1">+IF(OFFSET('Sanitation Data'!$I$32,0,10*ROW('Sanitation Data'!I34))="","",OFFSET('Sanitation Data'!$I$32,0,10*ROW('Sanitation Data'!I34)))</f>
        <v/>
      </c>
      <c r="DO40" s="383" t="str">
        <f ca="1">+IF(OFFSET('Hygiene Data'!$D$11,0,10*ROW('Hygiene Data'!D34))="","",OFFSET('Hygiene Data'!$D$11,0,10*ROW('Hygiene Data'!D34)))</f>
        <v/>
      </c>
      <c r="DP40" s="383" t="str">
        <f ca="1">+IF(OFFSET('Hygiene Data'!$D$12,0,10*ROW('Hygiene Data'!D34))="","",OFFSET('Hygiene Data'!$D$12,0,10*ROW('Hygiene Data'!D34)))</f>
        <v/>
      </c>
      <c r="DQ40" s="383" t="str">
        <f ca="1">+IF(OFFSET('Hygiene Data'!$D$13,0,10*ROW('Hygiene Data'!D34))="","",OFFSET('Hygiene Data'!$D$13,0,10*ROW('Hygiene Data'!D34)))</f>
        <v/>
      </c>
      <c r="DR40" s="383" t="str">
        <f ca="1">+IF(OFFSET('Hygiene Data'!$E$11,0,10*ROW('Hygiene Data'!E34))="","",OFFSET('Hygiene Data'!$E$11,0,10*ROW('Hygiene Data'!E34)))</f>
        <v/>
      </c>
      <c r="DS40" s="383" t="str">
        <f ca="1">+IF(OFFSET('Hygiene Data'!$E$12,0,10*ROW('Hygiene Data'!E34))="","",OFFSET('Hygiene Data'!$E$12,0,10*ROW('Hygiene Data'!E34)))</f>
        <v/>
      </c>
      <c r="DT40" s="383" t="str">
        <f ca="1">+IF(OFFSET('Hygiene Data'!$E$13,0,10*ROW('Hygiene Data'!E34))="","",OFFSET('Hygiene Data'!$E$13,0,10*ROW('Hygiene Data'!E34)))</f>
        <v/>
      </c>
      <c r="DU40" s="383" t="str">
        <f ca="1">+IF(OFFSET('Hygiene Data'!$F$11,0,10*ROW('Hygiene Data'!F34))="","",OFFSET('Hygiene Data'!$F$11,0,10*ROW('Hygiene Data'!F34)))</f>
        <v/>
      </c>
      <c r="DV40" s="383" t="str">
        <f ca="1">+IF(OFFSET('Hygiene Data'!$F$12,0,10*ROW('Hygiene Data'!F34))="","",OFFSET('Hygiene Data'!$F$12,0,10*ROW('Hygiene Data'!F34)))</f>
        <v/>
      </c>
      <c r="DW40" s="383" t="str">
        <f ca="1">+IF(OFFSET('Hygiene Data'!$F$13,0,10*ROW('Hygiene Data'!F34))="","",OFFSET('Hygiene Data'!$F$13,0,10*ROW('Hygiene Data'!F34)))</f>
        <v/>
      </c>
      <c r="DX40" s="383" t="str">
        <f ca="1">+IF(OFFSET('Hygiene Data'!$G$11,0,10*ROW('Hygiene Data'!G34))="","",OFFSET('Hygiene Data'!$G$11,0,10*ROW('Hygiene Data'!G34)))</f>
        <v/>
      </c>
      <c r="DY40" s="383" t="str">
        <f ca="1">+IF(OFFSET('Hygiene Data'!$G$12,0,10*ROW('Hygiene Data'!G34))="","",OFFSET('Hygiene Data'!$G$12,0,10*ROW('Hygiene Data'!G34)))</f>
        <v/>
      </c>
      <c r="DZ40" s="383" t="str">
        <f ca="1">+IF(OFFSET('Hygiene Data'!$G$13,0,10*ROW('Hygiene Data'!G34))="","",OFFSET('Hygiene Data'!$G$13,0,10*ROW('Hygiene Data'!G34)))</f>
        <v/>
      </c>
      <c r="EA40" s="383" t="str">
        <f ca="1">+IF(OFFSET('Hygiene Data'!$H$11,0,10*ROW('Hygiene Data'!H34))="","",OFFSET('Hygiene Data'!$H$11,0,10*ROW('Hygiene Data'!H34)))</f>
        <v/>
      </c>
      <c r="EB40" s="383" t="str">
        <f ca="1">+IF(OFFSET('Hygiene Data'!$H$12,0,10*ROW('Hygiene Data'!H34))="","",OFFSET('Hygiene Data'!$H$12,0,10*ROW('Hygiene Data'!H34)))</f>
        <v/>
      </c>
      <c r="EC40" s="383" t="str">
        <f ca="1">+IF(OFFSET('Hygiene Data'!$H$13,0,10*ROW('Hygiene Data'!H34))="","",OFFSET('Hygiene Data'!$H$13,0,10*ROW('Hygiene Data'!H34)))</f>
        <v/>
      </c>
      <c r="ED40" s="383" t="str">
        <f ca="1">+IF(OFFSET('Hygiene Data'!$I$11,0,10*ROW('Hygiene Data'!I34))="","",OFFSET('Hygiene Data'!$I$11,0,10*ROW('Hygiene Data'!I34)))</f>
        <v/>
      </c>
      <c r="EE40" s="383" t="str">
        <f ca="1">+IF(OFFSET('Hygiene Data'!$I$12,0,10*ROW('Hygiene Data'!I34))="","",OFFSET('Hygiene Data'!$I$12,0,10*ROW('Hygiene Data'!I34)))</f>
        <v/>
      </c>
      <c r="EF40" s="383" t="str">
        <f ca="1">+IF(OFFSET('Hygiene Data'!$I$13,0,10*ROW('Hygiene Data'!I34))="","",OFFSET('Hygiene Data'!$I$13,0,10*ROW('Hygiene Data'!I34)))</f>
        <v/>
      </c>
    </row>
    <row r="41" spans="1:136" x14ac:dyDescent="0.25">
      <c r="A41" s="492" t="str">
        <f ca="1">+IF(OFFSET('Water Data'!$B$2,0,10*ROW('Water Data'!E35))="","",OFFSET('Water Data'!$B$2,0,10*ROW('Water Data'!E35)))</f>
        <v/>
      </c>
      <c r="B41" s="49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9" t="str">
        <f t="shared" ca="1" si="0"/>
        <v/>
      </c>
      <c r="D41" s="52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3" t="str">
        <f ca="1">+IF(OFFSET('Water Data'!$D$27,0,10*ROW('Water Data'!D35))="","",OFFSET('Water Data'!$D$27,0,10*ROW('Water Data'!D35)))</f>
        <v/>
      </c>
      <c r="BT41" s="383" t="str">
        <f ca="1">+IF(OFFSET('Water Data'!$D$28,0,10*ROW('Water Data'!D35))="","",OFFSET('Water Data'!$D$28,0,10*ROW('Water Data'!D35)))</f>
        <v/>
      </c>
      <c r="BU41" s="383" t="str">
        <f ca="1">+IF(OFFSET('Water Data'!$D$29,0,10*ROW('Water Data'!D35))="","",OFFSET('Water Data'!$D$29,0,10*ROW('Water Data'!D35)))</f>
        <v/>
      </c>
      <c r="BV41" s="383" t="str">
        <f ca="1">+IF(OFFSET('Water Data'!$E$27,0,10*ROW('Water Data'!E35))="","",OFFSET('Water Data'!$E$27,0,10*ROW('Water Data'!E35)))</f>
        <v/>
      </c>
      <c r="BW41" s="383" t="str">
        <f ca="1">+IF(OFFSET('Water Data'!$E$28,0,10*ROW('Water Data'!E35))="","",OFFSET('Water Data'!$E$28,0,10*ROW('Water Data'!E35)))</f>
        <v/>
      </c>
      <c r="BX41" s="383" t="str">
        <f ca="1">+IF(OFFSET('Water Data'!$E$29,0,10*ROW('Water Data'!E35))="","",OFFSET('Water Data'!$E$29,0,10*ROW('Water Data'!E35)))</f>
        <v/>
      </c>
      <c r="BY41" s="383" t="str">
        <f ca="1">+IF(OFFSET('Water Data'!$F$27,0,10*ROW('Water Data'!F35))="","",OFFSET('Water Data'!$F$27,0,10*ROW('Water Data'!F35)))</f>
        <v/>
      </c>
      <c r="BZ41" s="383" t="str">
        <f ca="1">+IF(OFFSET('Water Data'!$F$28,0,10*ROW('Water Data'!F35))="","",OFFSET('Water Data'!$F$28,0,10*ROW('Water Data'!F35)))</f>
        <v/>
      </c>
      <c r="CA41" s="383" t="str">
        <f ca="1">+IF(OFFSET('Water Data'!$F$29,0,10*ROW('Water Data'!F35))="","",OFFSET('Water Data'!$F$29,0,10*ROW('Water Data'!F35)))</f>
        <v/>
      </c>
      <c r="CB41" s="383" t="str">
        <f ca="1">+IF(OFFSET('Water Data'!$G$27,0,10*ROW('Water Data'!G35))="","",OFFSET('Water Data'!$G$27,0,10*ROW('Water Data'!G35)))</f>
        <v/>
      </c>
      <c r="CC41" s="383" t="str">
        <f ca="1">+IF(OFFSET('Water Data'!$G$28,0,10*ROW('Water Data'!G35))="","",OFFSET('Water Data'!$G$28,0,10*ROW('Water Data'!G35)))</f>
        <v/>
      </c>
      <c r="CD41" s="383" t="str">
        <f ca="1">+IF(OFFSET('Water Data'!$G$29,0,10*ROW('Water Data'!G35))="","",OFFSET('Water Data'!$G$29,0,10*ROW('Water Data'!G35)))</f>
        <v/>
      </c>
      <c r="CE41" s="383" t="str">
        <f ca="1">+IF(OFFSET('Water Data'!$H$27,0,10*ROW('Water Data'!H35))="","",OFFSET('Water Data'!$H$27,0,10*ROW('Water Data'!H35)))</f>
        <v/>
      </c>
      <c r="CF41" s="383" t="str">
        <f ca="1">+IF(OFFSET('Water Data'!$H$28,0,10*ROW('Water Data'!H35))="","",OFFSET('Water Data'!$H$28,0,10*ROW('Water Data'!H35)))</f>
        <v/>
      </c>
      <c r="CG41" s="383" t="str">
        <f ca="1">+IF(OFFSET('Water Data'!$H$29,0,10*ROW('Water Data'!H35))="","",OFFSET('Water Data'!$H$29,0,10*ROW('Water Data'!H35)))</f>
        <v/>
      </c>
      <c r="CH41" s="383" t="str">
        <f ca="1">+IF(OFFSET('Water Data'!$I$27,0,10*ROW('Water Data'!I35))="","",OFFSET('Water Data'!$I$27,0,10*ROW('Water Data'!I35)))</f>
        <v/>
      </c>
      <c r="CI41" s="383" t="str">
        <f ca="1">+IF(OFFSET('Water Data'!$I$28,0,10*ROW('Water Data'!I35))="","",OFFSET('Water Data'!$I$28,0,10*ROW('Water Data'!I35)))</f>
        <v/>
      </c>
      <c r="CJ41" s="383" t="str">
        <f ca="1">+IF(OFFSET('Water Data'!$I$29,0,10*ROW('Water Data'!I35))="","",OFFSET('Water Data'!$I$29,0,10*ROW('Water Data'!I35)))</f>
        <v/>
      </c>
      <c r="CK41" s="383" t="str">
        <f ca="1">+IF(OFFSET('Sanitation Data'!$D$28,0,10*ROW('Sanitation Data'!D35))="","",OFFSET('Sanitation Data'!$D$28,0,10*ROW('Sanitation Data'!D35)))</f>
        <v/>
      </c>
      <c r="CL41" s="383" t="str">
        <f ca="1">+IF(OFFSET('Sanitation Data'!$D$29,0,10*ROW('Sanitation Data'!D35))="","",OFFSET('Sanitation Data'!$D$29,0,10*ROW('Sanitation Data'!D35)))</f>
        <v/>
      </c>
      <c r="CM41" s="383" t="str">
        <f ca="1">+IF(OFFSET('Sanitation Data'!$D$30,0,10*ROW('Sanitation Data'!D35))="","",OFFSET('Sanitation Data'!$D$30,0,10*ROW('Sanitation Data'!D35)))</f>
        <v/>
      </c>
      <c r="CN41" s="383" t="str">
        <f ca="1">+IF(OFFSET('Sanitation Data'!$D$31,0,10*ROW('Sanitation Data'!D35))="","",OFFSET('Sanitation Data'!$D$31,0,10*ROW('Sanitation Data'!D35)))</f>
        <v/>
      </c>
      <c r="CO41" s="383" t="str">
        <f ca="1">+IF(OFFSET('Sanitation Data'!$D$32,0,10*ROW('Sanitation Data'!D35))="","",OFFSET('Sanitation Data'!$D$32,0,10*ROW('Sanitation Data'!D35)))</f>
        <v/>
      </c>
      <c r="CP41" s="383" t="str">
        <f ca="1">+IF(OFFSET('Sanitation Data'!$E$28,0,10*ROW('Sanitation Data'!E35))="","",OFFSET('Sanitation Data'!$E$28,0,10*ROW('Sanitation Data'!E35)))</f>
        <v/>
      </c>
      <c r="CQ41" s="383" t="str">
        <f ca="1">+IF(OFFSET('Sanitation Data'!$E$29,0,10*ROW('Sanitation Data'!E35))="","",OFFSET('Sanitation Data'!$E$29,0,10*ROW('Sanitation Data'!E35)))</f>
        <v/>
      </c>
      <c r="CR41" s="383" t="str">
        <f ca="1">+IF(OFFSET('Sanitation Data'!$E$30,0,10*ROW('Sanitation Data'!E35))="","",OFFSET('Sanitation Data'!$E$30,0,10*ROW('Sanitation Data'!E35)))</f>
        <v/>
      </c>
      <c r="CS41" s="383" t="str">
        <f ca="1">+IF(OFFSET('Sanitation Data'!$E$31,0,10*ROW('Sanitation Data'!E35))="","",OFFSET('Sanitation Data'!$E$31,0,10*ROW('Sanitation Data'!E35)))</f>
        <v/>
      </c>
      <c r="CT41" s="383" t="str">
        <f ca="1">+IF(OFFSET('Sanitation Data'!$E$32,0,10*ROW('Sanitation Data'!E35))="","",OFFSET('Sanitation Data'!$E$32,0,10*ROW('Sanitation Data'!E35)))</f>
        <v/>
      </c>
      <c r="CU41" s="383" t="str">
        <f ca="1">+IF(OFFSET('Sanitation Data'!$F$28,0,10*ROW('Sanitation Data'!F35))="","",OFFSET('Sanitation Data'!$F$28,0,10*ROW('Sanitation Data'!F35)))</f>
        <v/>
      </c>
      <c r="CV41" s="383" t="str">
        <f ca="1">+IF(OFFSET('Sanitation Data'!$F$29,0,10*ROW('Sanitation Data'!F35))="","",OFFSET('Sanitation Data'!$F$29,0,10*ROW('Sanitation Data'!F35)))</f>
        <v/>
      </c>
      <c r="CW41" s="383" t="str">
        <f ca="1">+IF(OFFSET('Sanitation Data'!$F$30,0,10*ROW('Sanitation Data'!F35))="","",OFFSET('Sanitation Data'!$F$30,0,10*ROW('Sanitation Data'!F35)))</f>
        <v/>
      </c>
      <c r="CX41" s="383" t="str">
        <f ca="1">+IF(OFFSET('Sanitation Data'!$F$31,0,10*ROW('Sanitation Data'!F35))="","",OFFSET('Sanitation Data'!$F$31,0,10*ROW('Sanitation Data'!F35)))</f>
        <v/>
      </c>
      <c r="CY41" s="383" t="str">
        <f ca="1">+IF(OFFSET('Sanitation Data'!$F$32,0,10*ROW('Sanitation Data'!F35))="","",OFFSET('Sanitation Data'!$F$32,0,10*ROW('Sanitation Data'!F35)))</f>
        <v/>
      </c>
      <c r="CZ41" s="383" t="str">
        <f ca="1">+IF(OFFSET('Sanitation Data'!$G$28,0,10*ROW('Sanitation Data'!G35))="","",OFFSET('Sanitation Data'!$G$28,0,10*ROW('Sanitation Data'!G35)))</f>
        <v/>
      </c>
      <c r="DA41" s="383" t="str">
        <f ca="1">+IF(OFFSET('Sanitation Data'!$G$29,0,10*ROW('Sanitation Data'!G35))="","",OFFSET('Sanitation Data'!$G$29,0,10*ROW('Sanitation Data'!G35)))</f>
        <v/>
      </c>
      <c r="DB41" s="383" t="str">
        <f ca="1">+IF(OFFSET('Sanitation Data'!$G$30,0,10*ROW('Sanitation Data'!G35))="","",OFFSET('Sanitation Data'!$G$30,0,10*ROW('Sanitation Data'!G35)))</f>
        <v/>
      </c>
      <c r="DC41" s="383" t="str">
        <f ca="1">+IF(OFFSET('Sanitation Data'!$G$31,0,10*ROW('Sanitation Data'!G35))="","",OFFSET('Sanitation Data'!$G$31,0,10*ROW('Sanitation Data'!G35)))</f>
        <v/>
      </c>
      <c r="DD41" s="383" t="str">
        <f ca="1">+IF(OFFSET('Sanitation Data'!$G$32,0,10*ROW('Sanitation Data'!G35))="","",OFFSET('Sanitation Data'!$G$32,0,10*ROW('Sanitation Data'!G35)))</f>
        <v/>
      </c>
      <c r="DE41" s="383" t="str">
        <f ca="1">+IF(OFFSET('Sanitation Data'!$H$28,0,10*ROW('Sanitation Data'!H35))="","",OFFSET('Sanitation Data'!$H$28,0,10*ROW('Sanitation Data'!H35)))</f>
        <v/>
      </c>
      <c r="DF41" s="383" t="str">
        <f ca="1">+IF(OFFSET('Sanitation Data'!$H$29,0,10*ROW('Sanitation Data'!H35))="","",OFFSET('Sanitation Data'!$H$29,0,10*ROW('Sanitation Data'!H35)))</f>
        <v/>
      </c>
      <c r="DG41" s="383" t="str">
        <f ca="1">+IF(OFFSET('Sanitation Data'!$H$30,0,10*ROW('Sanitation Data'!H35))="","",OFFSET('Sanitation Data'!$H$30,0,10*ROW('Sanitation Data'!H35)))</f>
        <v/>
      </c>
      <c r="DH41" s="383" t="str">
        <f ca="1">+IF(OFFSET('Sanitation Data'!$H$31,0,10*ROW('Sanitation Data'!H35))="","",OFFSET('Sanitation Data'!$H$31,0,10*ROW('Sanitation Data'!H35)))</f>
        <v/>
      </c>
      <c r="DI41" s="383" t="str">
        <f ca="1">+IF(OFFSET('Sanitation Data'!$H$32,0,10*ROW('Sanitation Data'!H35))="","",OFFSET('Sanitation Data'!$H$32,0,10*ROW('Sanitation Data'!H35)))</f>
        <v/>
      </c>
      <c r="DJ41" s="383" t="str">
        <f ca="1">+IF(OFFSET('Sanitation Data'!$I$28,0,10*ROW('Sanitation Data'!I35))="","",OFFSET('Sanitation Data'!$I$28,0,10*ROW('Sanitation Data'!I35)))</f>
        <v/>
      </c>
      <c r="DK41" s="383" t="str">
        <f ca="1">+IF(OFFSET('Sanitation Data'!$I$29,0,10*ROW('Sanitation Data'!I35))="","",OFFSET('Sanitation Data'!$I$29,0,10*ROW('Sanitation Data'!I35)))</f>
        <v/>
      </c>
      <c r="DL41" s="383" t="str">
        <f ca="1">+IF(OFFSET('Sanitation Data'!$I$30,0,10*ROW('Sanitation Data'!I35))="","",OFFSET('Sanitation Data'!$I$30,0,10*ROW('Sanitation Data'!I35)))</f>
        <v/>
      </c>
      <c r="DM41" s="383" t="str">
        <f ca="1">+IF(OFFSET('Sanitation Data'!$I$31,0,10*ROW('Sanitation Data'!I35))="","",OFFSET('Sanitation Data'!$I$31,0,10*ROW('Sanitation Data'!I35)))</f>
        <v/>
      </c>
      <c r="DN41" s="383" t="str">
        <f ca="1">+IF(OFFSET('Sanitation Data'!$I$32,0,10*ROW('Sanitation Data'!I35))="","",OFFSET('Sanitation Data'!$I$32,0,10*ROW('Sanitation Data'!I35)))</f>
        <v/>
      </c>
      <c r="DO41" s="383" t="str">
        <f ca="1">+IF(OFFSET('Hygiene Data'!$D$11,0,10*ROW('Hygiene Data'!D35))="","",OFFSET('Hygiene Data'!$D$11,0,10*ROW('Hygiene Data'!D35)))</f>
        <v/>
      </c>
      <c r="DP41" s="383" t="str">
        <f ca="1">+IF(OFFSET('Hygiene Data'!$D$12,0,10*ROW('Hygiene Data'!D35))="","",OFFSET('Hygiene Data'!$D$12,0,10*ROW('Hygiene Data'!D35)))</f>
        <v/>
      </c>
      <c r="DQ41" s="383" t="str">
        <f ca="1">+IF(OFFSET('Hygiene Data'!$D$13,0,10*ROW('Hygiene Data'!D35))="","",OFFSET('Hygiene Data'!$D$13,0,10*ROW('Hygiene Data'!D35)))</f>
        <v/>
      </c>
      <c r="DR41" s="383" t="str">
        <f ca="1">+IF(OFFSET('Hygiene Data'!$E$11,0,10*ROW('Hygiene Data'!E35))="","",OFFSET('Hygiene Data'!$E$11,0,10*ROW('Hygiene Data'!E35)))</f>
        <v/>
      </c>
      <c r="DS41" s="383" t="str">
        <f ca="1">+IF(OFFSET('Hygiene Data'!$E$12,0,10*ROW('Hygiene Data'!E35))="","",OFFSET('Hygiene Data'!$E$12,0,10*ROW('Hygiene Data'!E35)))</f>
        <v/>
      </c>
      <c r="DT41" s="383" t="str">
        <f ca="1">+IF(OFFSET('Hygiene Data'!$E$13,0,10*ROW('Hygiene Data'!E35))="","",OFFSET('Hygiene Data'!$E$13,0,10*ROW('Hygiene Data'!E35)))</f>
        <v/>
      </c>
      <c r="DU41" s="383" t="str">
        <f ca="1">+IF(OFFSET('Hygiene Data'!$F$11,0,10*ROW('Hygiene Data'!F35))="","",OFFSET('Hygiene Data'!$F$11,0,10*ROW('Hygiene Data'!F35)))</f>
        <v/>
      </c>
      <c r="DV41" s="383" t="str">
        <f ca="1">+IF(OFFSET('Hygiene Data'!$F$12,0,10*ROW('Hygiene Data'!F35))="","",OFFSET('Hygiene Data'!$F$12,0,10*ROW('Hygiene Data'!F35)))</f>
        <v/>
      </c>
      <c r="DW41" s="383" t="str">
        <f ca="1">+IF(OFFSET('Hygiene Data'!$F$13,0,10*ROW('Hygiene Data'!F35))="","",OFFSET('Hygiene Data'!$F$13,0,10*ROW('Hygiene Data'!F35)))</f>
        <v/>
      </c>
      <c r="DX41" s="383" t="str">
        <f ca="1">+IF(OFFSET('Hygiene Data'!$G$11,0,10*ROW('Hygiene Data'!G35))="","",OFFSET('Hygiene Data'!$G$11,0,10*ROW('Hygiene Data'!G35)))</f>
        <v/>
      </c>
      <c r="DY41" s="383" t="str">
        <f ca="1">+IF(OFFSET('Hygiene Data'!$G$12,0,10*ROW('Hygiene Data'!G35))="","",OFFSET('Hygiene Data'!$G$12,0,10*ROW('Hygiene Data'!G35)))</f>
        <v/>
      </c>
      <c r="DZ41" s="383" t="str">
        <f ca="1">+IF(OFFSET('Hygiene Data'!$G$13,0,10*ROW('Hygiene Data'!G35))="","",OFFSET('Hygiene Data'!$G$13,0,10*ROW('Hygiene Data'!G35)))</f>
        <v/>
      </c>
      <c r="EA41" s="383" t="str">
        <f ca="1">+IF(OFFSET('Hygiene Data'!$H$11,0,10*ROW('Hygiene Data'!H35))="","",OFFSET('Hygiene Data'!$H$11,0,10*ROW('Hygiene Data'!H35)))</f>
        <v/>
      </c>
      <c r="EB41" s="383" t="str">
        <f ca="1">+IF(OFFSET('Hygiene Data'!$H$12,0,10*ROW('Hygiene Data'!H35))="","",OFFSET('Hygiene Data'!$H$12,0,10*ROW('Hygiene Data'!H35)))</f>
        <v/>
      </c>
      <c r="EC41" s="383" t="str">
        <f ca="1">+IF(OFFSET('Hygiene Data'!$H$13,0,10*ROW('Hygiene Data'!H35))="","",OFFSET('Hygiene Data'!$H$13,0,10*ROW('Hygiene Data'!H35)))</f>
        <v/>
      </c>
      <c r="ED41" s="383" t="str">
        <f ca="1">+IF(OFFSET('Hygiene Data'!$I$11,0,10*ROW('Hygiene Data'!I35))="","",OFFSET('Hygiene Data'!$I$11,0,10*ROW('Hygiene Data'!I35)))</f>
        <v/>
      </c>
      <c r="EE41" s="383" t="str">
        <f ca="1">+IF(OFFSET('Hygiene Data'!$I$12,0,10*ROW('Hygiene Data'!I35))="","",OFFSET('Hygiene Data'!$I$12,0,10*ROW('Hygiene Data'!I35)))</f>
        <v/>
      </c>
      <c r="EF41" s="383" t="str">
        <f ca="1">+IF(OFFSET('Hygiene Data'!$I$13,0,10*ROW('Hygiene Data'!I35))="","",OFFSET('Hygiene Data'!$I$13,0,10*ROW('Hygiene Data'!I35)))</f>
        <v/>
      </c>
    </row>
    <row r="42" spans="1:136" x14ac:dyDescent="0.25">
      <c r="A42" s="492" t="str">
        <f ca="1">+IF(OFFSET('Water Data'!$B$2,0,10*ROW('Water Data'!E36))="","",OFFSET('Water Data'!$B$2,0,10*ROW('Water Data'!E36)))</f>
        <v/>
      </c>
      <c r="B42" s="49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9" t="str">
        <f t="shared" ca="1" si="0"/>
        <v/>
      </c>
      <c r="D42" s="52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3" t="str">
        <f ca="1">+IF(OFFSET('Water Data'!$D$27,0,10*ROW('Water Data'!D36))="","",OFFSET('Water Data'!$D$27,0,10*ROW('Water Data'!D36)))</f>
        <v/>
      </c>
      <c r="BT42" s="383" t="str">
        <f ca="1">+IF(OFFSET('Water Data'!$D$28,0,10*ROW('Water Data'!D36))="","",OFFSET('Water Data'!$D$28,0,10*ROW('Water Data'!D36)))</f>
        <v/>
      </c>
      <c r="BU42" s="383" t="str">
        <f ca="1">+IF(OFFSET('Water Data'!$D$29,0,10*ROW('Water Data'!D36))="","",OFFSET('Water Data'!$D$29,0,10*ROW('Water Data'!D36)))</f>
        <v/>
      </c>
      <c r="BV42" s="383" t="str">
        <f ca="1">+IF(OFFSET('Water Data'!$E$27,0,10*ROW('Water Data'!E36))="","",OFFSET('Water Data'!$E$27,0,10*ROW('Water Data'!E36)))</f>
        <v/>
      </c>
      <c r="BW42" s="383" t="str">
        <f ca="1">+IF(OFFSET('Water Data'!$E$28,0,10*ROW('Water Data'!E36))="","",OFFSET('Water Data'!$E$28,0,10*ROW('Water Data'!E36)))</f>
        <v/>
      </c>
      <c r="BX42" s="383" t="str">
        <f ca="1">+IF(OFFSET('Water Data'!$E$29,0,10*ROW('Water Data'!E36))="","",OFFSET('Water Data'!$E$29,0,10*ROW('Water Data'!E36)))</f>
        <v/>
      </c>
      <c r="BY42" s="383" t="str">
        <f ca="1">+IF(OFFSET('Water Data'!$F$27,0,10*ROW('Water Data'!F36))="","",OFFSET('Water Data'!$F$27,0,10*ROW('Water Data'!F36)))</f>
        <v/>
      </c>
      <c r="BZ42" s="383" t="str">
        <f ca="1">+IF(OFFSET('Water Data'!$F$28,0,10*ROW('Water Data'!F36))="","",OFFSET('Water Data'!$F$28,0,10*ROW('Water Data'!F36)))</f>
        <v/>
      </c>
      <c r="CA42" s="383" t="str">
        <f ca="1">+IF(OFFSET('Water Data'!$F$29,0,10*ROW('Water Data'!F36))="","",OFFSET('Water Data'!$F$29,0,10*ROW('Water Data'!F36)))</f>
        <v/>
      </c>
      <c r="CB42" s="383" t="str">
        <f ca="1">+IF(OFFSET('Water Data'!$G$27,0,10*ROW('Water Data'!G36))="","",OFFSET('Water Data'!$G$27,0,10*ROW('Water Data'!G36)))</f>
        <v/>
      </c>
      <c r="CC42" s="383" t="str">
        <f ca="1">+IF(OFFSET('Water Data'!$G$28,0,10*ROW('Water Data'!G36))="","",OFFSET('Water Data'!$G$28,0,10*ROW('Water Data'!G36)))</f>
        <v/>
      </c>
      <c r="CD42" s="383" t="str">
        <f ca="1">+IF(OFFSET('Water Data'!$G$29,0,10*ROW('Water Data'!G36))="","",OFFSET('Water Data'!$G$29,0,10*ROW('Water Data'!G36)))</f>
        <v/>
      </c>
      <c r="CE42" s="383" t="str">
        <f ca="1">+IF(OFFSET('Water Data'!$H$27,0,10*ROW('Water Data'!H36))="","",OFFSET('Water Data'!$H$27,0,10*ROW('Water Data'!H36)))</f>
        <v/>
      </c>
      <c r="CF42" s="383" t="str">
        <f ca="1">+IF(OFFSET('Water Data'!$H$28,0,10*ROW('Water Data'!H36))="","",OFFSET('Water Data'!$H$28,0,10*ROW('Water Data'!H36)))</f>
        <v/>
      </c>
      <c r="CG42" s="383" t="str">
        <f ca="1">+IF(OFFSET('Water Data'!$H$29,0,10*ROW('Water Data'!H36))="","",OFFSET('Water Data'!$H$29,0,10*ROW('Water Data'!H36)))</f>
        <v/>
      </c>
      <c r="CH42" s="383" t="str">
        <f ca="1">+IF(OFFSET('Water Data'!$I$27,0,10*ROW('Water Data'!I36))="","",OFFSET('Water Data'!$I$27,0,10*ROW('Water Data'!I36)))</f>
        <v/>
      </c>
      <c r="CI42" s="383" t="str">
        <f ca="1">+IF(OFFSET('Water Data'!$I$28,0,10*ROW('Water Data'!I36))="","",OFFSET('Water Data'!$I$28,0,10*ROW('Water Data'!I36)))</f>
        <v/>
      </c>
      <c r="CJ42" s="383" t="str">
        <f ca="1">+IF(OFFSET('Water Data'!$I$29,0,10*ROW('Water Data'!I36))="","",OFFSET('Water Data'!$I$29,0,10*ROW('Water Data'!I36)))</f>
        <v/>
      </c>
      <c r="CK42" s="383" t="str">
        <f ca="1">+IF(OFFSET('Sanitation Data'!$D$28,0,10*ROW('Sanitation Data'!D36))="","",OFFSET('Sanitation Data'!$D$28,0,10*ROW('Sanitation Data'!D36)))</f>
        <v/>
      </c>
      <c r="CL42" s="383" t="str">
        <f ca="1">+IF(OFFSET('Sanitation Data'!$D$29,0,10*ROW('Sanitation Data'!D36))="","",OFFSET('Sanitation Data'!$D$29,0,10*ROW('Sanitation Data'!D36)))</f>
        <v/>
      </c>
      <c r="CM42" s="383" t="str">
        <f ca="1">+IF(OFFSET('Sanitation Data'!$D$30,0,10*ROW('Sanitation Data'!D36))="","",OFFSET('Sanitation Data'!$D$30,0,10*ROW('Sanitation Data'!D36)))</f>
        <v/>
      </c>
      <c r="CN42" s="383" t="str">
        <f ca="1">+IF(OFFSET('Sanitation Data'!$D$31,0,10*ROW('Sanitation Data'!D36))="","",OFFSET('Sanitation Data'!$D$31,0,10*ROW('Sanitation Data'!D36)))</f>
        <v/>
      </c>
      <c r="CO42" s="383" t="str">
        <f ca="1">+IF(OFFSET('Sanitation Data'!$D$32,0,10*ROW('Sanitation Data'!D36))="","",OFFSET('Sanitation Data'!$D$32,0,10*ROW('Sanitation Data'!D36)))</f>
        <v/>
      </c>
      <c r="CP42" s="383" t="str">
        <f ca="1">+IF(OFFSET('Sanitation Data'!$E$28,0,10*ROW('Sanitation Data'!E36))="","",OFFSET('Sanitation Data'!$E$28,0,10*ROW('Sanitation Data'!E36)))</f>
        <v/>
      </c>
      <c r="CQ42" s="383" t="str">
        <f ca="1">+IF(OFFSET('Sanitation Data'!$E$29,0,10*ROW('Sanitation Data'!E36))="","",OFFSET('Sanitation Data'!$E$29,0,10*ROW('Sanitation Data'!E36)))</f>
        <v/>
      </c>
      <c r="CR42" s="383" t="str">
        <f ca="1">+IF(OFFSET('Sanitation Data'!$E$30,0,10*ROW('Sanitation Data'!E36))="","",OFFSET('Sanitation Data'!$E$30,0,10*ROW('Sanitation Data'!E36)))</f>
        <v/>
      </c>
      <c r="CS42" s="383" t="str">
        <f ca="1">+IF(OFFSET('Sanitation Data'!$E$31,0,10*ROW('Sanitation Data'!E36))="","",OFFSET('Sanitation Data'!$E$31,0,10*ROW('Sanitation Data'!E36)))</f>
        <v/>
      </c>
      <c r="CT42" s="383" t="str">
        <f ca="1">+IF(OFFSET('Sanitation Data'!$E$32,0,10*ROW('Sanitation Data'!E36))="","",OFFSET('Sanitation Data'!$E$32,0,10*ROW('Sanitation Data'!E36)))</f>
        <v/>
      </c>
      <c r="CU42" s="383" t="str">
        <f ca="1">+IF(OFFSET('Sanitation Data'!$F$28,0,10*ROW('Sanitation Data'!F36))="","",OFFSET('Sanitation Data'!$F$28,0,10*ROW('Sanitation Data'!F36)))</f>
        <v/>
      </c>
      <c r="CV42" s="383" t="str">
        <f ca="1">+IF(OFFSET('Sanitation Data'!$F$29,0,10*ROW('Sanitation Data'!F36))="","",OFFSET('Sanitation Data'!$F$29,0,10*ROW('Sanitation Data'!F36)))</f>
        <v/>
      </c>
      <c r="CW42" s="383" t="str">
        <f ca="1">+IF(OFFSET('Sanitation Data'!$F$30,0,10*ROW('Sanitation Data'!F36))="","",OFFSET('Sanitation Data'!$F$30,0,10*ROW('Sanitation Data'!F36)))</f>
        <v/>
      </c>
      <c r="CX42" s="383" t="str">
        <f ca="1">+IF(OFFSET('Sanitation Data'!$F$31,0,10*ROW('Sanitation Data'!F36))="","",OFFSET('Sanitation Data'!$F$31,0,10*ROW('Sanitation Data'!F36)))</f>
        <v/>
      </c>
      <c r="CY42" s="383" t="str">
        <f ca="1">+IF(OFFSET('Sanitation Data'!$F$32,0,10*ROW('Sanitation Data'!F36))="","",OFFSET('Sanitation Data'!$F$32,0,10*ROW('Sanitation Data'!F36)))</f>
        <v/>
      </c>
      <c r="CZ42" s="383" t="str">
        <f ca="1">+IF(OFFSET('Sanitation Data'!$G$28,0,10*ROW('Sanitation Data'!G36))="","",OFFSET('Sanitation Data'!$G$28,0,10*ROW('Sanitation Data'!G36)))</f>
        <v/>
      </c>
      <c r="DA42" s="383" t="str">
        <f ca="1">+IF(OFFSET('Sanitation Data'!$G$29,0,10*ROW('Sanitation Data'!G36))="","",OFFSET('Sanitation Data'!$G$29,0,10*ROW('Sanitation Data'!G36)))</f>
        <v/>
      </c>
      <c r="DB42" s="383" t="str">
        <f ca="1">+IF(OFFSET('Sanitation Data'!$G$30,0,10*ROW('Sanitation Data'!G36))="","",OFFSET('Sanitation Data'!$G$30,0,10*ROW('Sanitation Data'!G36)))</f>
        <v/>
      </c>
      <c r="DC42" s="383" t="str">
        <f ca="1">+IF(OFFSET('Sanitation Data'!$G$31,0,10*ROW('Sanitation Data'!G36))="","",OFFSET('Sanitation Data'!$G$31,0,10*ROW('Sanitation Data'!G36)))</f>
        <v/>
      </c>
      <c r="DD42" s="383" t="str">
        <f ca="1">+IF(OFFSET('Sanitation Data'!$G$32,0,10*ROW('Sanitation Data'!G36))="","",OFFSET('Sanitation Data'!$G$32,0,10*ROW('Sanitation Data'!G36)))</f>
        <v/>
      </c>
      <c r="DE42" s="383" t="str">
        <f ca="1">+IF(OFFSET('Sanitation Data'!$H$28,0,10*ROW('Sanitation Data'!H36))="","",OFFSET('Sanitation Data'!$H$28,0,10*ROW('Sanitation Data'!H36)))</f>
        <v/>
      </c>
      <c r="DF42" s="383" t="str">
        <f ca="1">+IF(OFFSET('Sanitation Data'!$H$29,0,10*ROW('Sanitation Data'!H36))="","",OFFSET('Sanitation Data'!$H$29,0,10*ROW('Sanitation Data'!H36)))</f>
        <v/>
      </c>
      <c r="DG42" s="383" t="str">
        <f ca="1">+IF(OFFSET('Sanitation Data'!$H$30,0,10*ROW('Sanitation Data'!H36))="","",OFFSET('Sanitation Data'!$H$30,0,10*ROW('Sanitation Data'!H36)))</f>
        <v/>
      </c>
      <c r="DH42" s="383" t="str">
        <f ca="1">+IF(OFFSET('Sanitation Data'!$H$31,0,10*ROW('Sanitation Data'!H36))="","",OFFSET('Sanitation Data'!$H$31,0,10*ROW('Sanitation Data'!H36)))</f>
        <v/>
      </c>
      <c r="DI42" s="383" t="str">
        <f ca="1">+IF(OFFSET('Sanitation Data'!$H$32,0,10*ROW('Sanitation Data'!H36))="","",OFFSET('Sanitation Data'!$H$32,0,10*ROW('Sanitation Data'!H36)))</f>
        <v/>
      </c>
      <c r="DJ42" s="383" t="str">
        <f ca="1">+IF(OFFSET('Sanitation Data'!$I$28,0,10*ROW('Sanitation Data'!I36))="","",OFFSET('Sanitation Data'!$I$28,0,10*ROW('Sanitation Data'!I36)))</f>
        <v/>
      </c>
      <c r="DK42" s="383" t="str">
        <f ca="1">+IF(OFFSET('Sanitation Data'!$I$29,0,10*ROW('Sanitation Data'!I36))="","",OFFSET('Sanitation Data'!$I$29,0,10*ROW('Sanitation Data'!I36)))</f>
        <v/>
      </c>
      <c r="DL42" s="383" t="str">
        <f ca="1">+IF(OFFSET('Sanitation Data'!$I$30,0,10*ROW('Sanitation Data'!I36))="","",OFFSET('Sanitation Data'!$I$30,0,10*ROW('Sanitation Data'!I36)))</f>
        <v/>
      </c>
      <c r="DM42" s="383" t="str">
        <f ca="1">+IF(OFFSET('Sanitation Data'!$I$31,0,10*ROW('Sanitation Data'!I36))="","",OFFSET('Sanitation Data'!$I$31,0,10*ROW('Sanitation Data'!I36)))</f>
        <v/>
      </c>
      <c r="DN42" s="383" t="str">
        <f ca="1">+IF(OFFSET('Sanitation Data'!$I$32,0,10*ROW('Sanitation Data'!I36))="","",OFFSET('Sanitation Data'!$I$32,0,10*ROW('Sanitation Data'!I36)))</f>
        <v/>
      </c>
      <c r="DO42" s="383" t="str">
        <f ca="1">+IF(OFFSET('Hygiene Data'!$D$11,0,10*ROW('Hygiene Data'!D36))="","",OFFSET('Hygiene Data'!$D$11,0,10*ROW('Hygiene Data'!D36)))</f>
        <v/>
      </c>
      <c r="DP42" s="383" t="str">
        <f ca="1">+IF(OFFSET('Hygiene Data'!$D$12,0,10*ROW('Hygiene Data'!D36))="","",OFFSET('Hygiene Data'!$D$12,0,10*ROW('Hygiene Data'!D36)))</f>
        <v/>
      </c>
      <c r="DQ42" s="383" t="str">
        <f ca="1">+IF(OFFSET('Hygiene Data'!$D$13,0,10*ROW('Hygiene Data'!D36))="","",OFFSET('Hygiene Data'!$D$13,0,10*ROW('Hygiene Data'!D36)))</f>
        <v/>
      </c>
      <c r="DR42" s="383" t="str">
        <f ca="1">+IF(OFFSET('Hygiene Data'!$E$11,0,10*ROW('Hygiene Data'!E36))="","",OFFSET('Hygiene Data'!$E$11,0,10*ROW('Hygiene Data'!E36)))</f>
        <v/>
      </c>
      <c r="DS42" s="383" t="str">
        <f ca="1">+IF(OFFSET('Hygiene Data'!$E$12,0,10*ROW('Hygiene Data'!E36))="","",OFFSET('Hygiene Data'!$E$12,0,10*ROW('Hygiene Data'!E36)))</f>
        <v/>
      </c>
      <c r="DT42" s="383" t="str">
        <f ca="1">+IF(OFFSET('Hygiene Data'!$E$13,0,10*ROW('Hygiene Data'!E36))="","",OFFSET('Hygiene Data'!$E$13,0,10*ROW('Hygiene Data'!E36)))</f>
        <v/>
      </c>
      <c r="DU42" s="383" t="str">
        <f ca="1">+IF(OFFSET('Hygiene Data'!$F$11,0,10*ROW('Hygiene Data'!F36))="","",OFFSET('Hygiene Data'!$F$11,0,10*ROW('Hygiene Data'!F36)))</f>
        <v/>
      </c>
      <c r="DV42" s="383" t="str">
        <f ca="1">+IF(OFFSET('Hygiene Data'!$F$12,0,10*ROW('Hygiene Data'!F36))="","",OFFSET('Hygiene Data'!$F$12,0,10*ROW('Hygiene Data'!F36)))</f>
        <v/>
      </c>
      <c r="DW42" s="383" t="str">
        <f ca="1">+IF(OFFSET('Hygiene Data'!$F$13,0,10*ROW('Hygiene Data'!F36))="","",OFFSET('Hygiene Data'!$F$13,0,10*ROW('Hygiene Data'!F36)))</f>
        <v/>
      </c>
      <c r="DX42" s="383" t="str">
        <f ca="1">+IF(OFFSET('Hygiene Data'!$G$11,0,10*ROW('Hygiene Data'!G36))="","",OFFSET('Hygiene Data'!$G$11,0,10*ROW('Hygiene Data'!G36)))</f>
        <v/>
      </c>
      <c r="DY42" s="383" t="str">
        <f ca="1">+IF(OFFSET('Hygiene Data'!$G$12,0,10*ROW('Hygiene Data'!G36))="","",OFFSET('Hygiene Data'!$G$12,0,10*ROW('Hygiene Data'!G36)))</f>
        <v/>
      </c>
      <c r="DZ42" s="383" t="str">
        <f ca="1">+IF(OFFSET('Hygiene Data'!$G$13,0,10*ROW('Hygiene Data'!G36))="","",OFFSET('Hygiene Data'!$G$13,0,10*ROW('Hygiene Data'!G36)))</f>
        <v/>
      </c>
      <c r="EA42" s="383" t="str">
        <f ca="1">+IF(OFFSET('Hygiene Data'!$H$11,0,10*ROW('Hygiene Data'!H36))="","",OFFSET('Hygiene Data'!$H$11,0,10*ROW('Hygiene Data'!H36)))</f>
        <v/>
      </c>
      <c r="EB42" s="383" t="str">
        <f ca="1">+IF(OFFSET('Hygiene Data'!$H$12,0,10*ROW('Hygiene Data'!H36))="","",OFFSET('Hygiene Data'!$H$12,0,10*ROW('Hygiene Data'!H36)))</f>
        <v/>
      </c>
      <c r="EC42" s="383" t="str">
        <f ca="1">+IF(OFFSET('Hygiene Data'!$H$13,0,10*ROW('Hygiene Data'!H36))="","",OFFSET('Hygiene Data'!$H$13,0,10*ROW('Hygiene Data'!H36)))</f>
        <v/>
      </c>
      <c r="ED42" s="383" t="str">
        <f ca="1">+IF(OFFSET('Hygiene Data'!$I$11,0,10*ROW('Hygiene Data'!I36))="","",OFFSET('Hygiene Data'!$I$11,0,10*ROW('Hygiene Data'!I36)))</f>
        <v/>
      </c>
      <c r="EE42" s="383" t="str">
        <f ca="1">+IF(OFFSET('Hygiene Data'!$I$12,0,10*ROW('Hygiene Data'!I36))="","",OFFSET('Hygiene Data'!$I$12,0,10*ROW('Hygiene Data'!I36)))</f>
        <v/>
      </c>
      <c r="EF42" s="383" t="str">
        <f ca="1">+IF(OFFSET('Hygiene Data'!$I$13,0,10*ROW('Hygiene Data'!I36))="","",OFFSET('Hygiene Data'!$I$13,0,10*ROW('Hygiene Data'!I36)))</f>
        <v/>
      </c>
    </row>
    <row r="43" spans="1:136" x14ac:dyDescent="0.25">
      <c r="A43" s="492" t="str">
        <f ca="1">+IF(OFFSET('Water Data'!$B$2,0,10*ROW('Water Data'!E37))="","",OFFSET('Water Data'!$B$2,0,10*ROW('Water Data'!E37)))</f>
        <v/>
      </c>
      <c r="B43" s="49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9" t="str">
        <f t="shared" ca="1" si="0"/>
        <v/>
      </c>
      <c r="D43" s="52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3" t="str">
        <f ca="1">+IF(OFFSET('Water Data'!$D$27,0,10*ROW('Water Data'!D37))="","",OFFSET('Water Data'!$D$27,0,10*ROW('Water Data'!D37)))</f>
        <v/>
      </c>
      <c r="BT43" s="383" t="str">
        <f ca="1">+IF(OFFSET('Water Data'!$D$28,0,10*ROW('Water Data'!D37))="","",OFFSET('Water Data'!$D$28,0,10*ROW('Water Data'!D37)))</f>
        <v/>
      </c>
      <c r="BU43" s="383" t="str">
        <f ca="1">+IF(OFFSET('Water Data'!$D$29,0,10*ROW('Water Data'!D37))="","",OFFSET('Water Data'!$D$29,0,10*ROW('Water Data'!D37)))</f>
        <v/>
      </c>
      <c r="BV43" s="383" t="str">
        <f ca="1">+IF(OFFSET('Water Data'!$E$27,0,10*ROW('Water Data'!E37))="","",OFFSET('Water Data'!$E$27,0,10*ROW('Water Data'!E37)))</f>
        <v/>
      </c>
      <c r="BW43" s="383" t="str">
        <f ca="1">+IF(OFFSET('Water Data'!$E$28,0,10*ROW('Water Data'!E37))="","",OFFSET('Water Data'!$E$28,0,10*ROW('Water Data'!E37)))</f>
        <v/>
      </c>
      <c r="BX43" s="383" t="str">
        <f ca="1">+IF(OFFSET('Water Data'!$E$29,0,10*ROW('Water Data'!E37))="","",OFFSET('Water Data'!$E$29,0,10*ROW('Water Data'!E37)))</f>
        <v/>
      </c>
      <c r="BY43" s="383" t="str">
        <f ca="1">+IF(OFFSET('Water Data'!$F$27,0,10*ROW('Water Data'!F37))="","",OFFSET('Water Data'!$F$27,0,10*ROW('Water Data'!F37)))</f>
        <v/>
      </c>
      <c r="BZ43" s="383" t="str">
        <f ca="1">+IF(OFFSET('Water Data'!$F$28,0,10*ROW('Water Data'!F37))="","",OFFSET('Water Data'!$F$28,0,10*ROW('Water Data'!F37)))</f>
        <v/>
      </c>
      <c r="CA43" s="383" t="str">
        <f ca="1">+IF(OFFSET('Water Data'!$F$29,0,10*ROW('Water Data'!F37))="","",OFFSET('Water Data'!$F$29,0,10*ROW('Water Data'!F37)))</f>
        <v/>
      </c>
      <c r="CB43" s="383" t="str">
        <f ca="1">+IF(OFFSET('Water Data'!$G$27,0,10*ROW('Water Data'!G37))="","",OFFSET('Water Data'!$G$27,0,10*ROW('Water Data'!G37)))</f>
        <v/>
      </c>
      <c r="CC43" s="383" t="str">
        <f ca="1">+IF(OFFSET('Water Data'!$G$28,0,10*ROW('Water Data'!G37))="","",OFFSET('Water Data'!$G$28,0,10*ROW('Water Data'!G37)))</f>
        <v/>
      </c>
      <c r="CD43" s="383" t="str">
        <f ca="1">+IF(OFFSET('Water Data'!$G$29,0,10*ROW('Water Data'!G37))="","",OFFSET('Water Data'!$G$29,0,10*ROW('Water Data'!G37)))</f>
        <v/>
      </c>
      <c r="CE43" s="383" t="str">
        <f ca="1">+IF(OFFSET('Water Data'!$H$27,0,10*ROW('Water Data'!H37))="","",OFFSET('Water Data'!$H$27,0,10*ROW('Water Data'!H37)))</f>
        <v/>
      </c>
      <c r="CF43" s="383" t="str">
        <f ca="1">+IF(OFFSET('Water Data'!$H$28,0,10*ROW('Water Data'!H37))="","",OFFSET('Water Data'!$H$28,0,10*ROW('Water Data'!H37)))</f>
        <v/>
      </c>
      <c r="CG43" s="383" t="str">
        <f ca="1">+IF(OFFSET('Water Data'!$H$29,0,10*ROW('Water Data'!H37))="","",OFFSET('Water Data'!$H$29,0,10*ROW('Water Data'!H37)))</f>
        <v/>
      </c>
      <c r="CH43" s="383" t="str">
        <f ca="1">+IF(OFFSET('Water Data'!$I$27,0,10*ROW('Water Data'!I37))="","",OFFSET('Water Data'!$I$27,0,10*ROW('Water Data'!I37)))</f>
        <v/>
      </c>
      <c r="CI43" s="383" t="str">
        <f ca="1">+IF(OFFSET('Water Data'!$I$28,0,10*ROW('Water Data'!I37))="","",OFFSET('Water Data'!$I$28,0,10*ROW('Water Data'!I37)))</f>
        <v/>
      </c>
      <c r="CJ43" s="383" t="str">
        <f ca="1">+IF(OFFSET('Water Data'!$I$29,0,10*ROW('Water Data'!I37))="","",OFFSET('Water Data'!$I$29,0,10*ROW('Water Data'!I37)))</f>
        <v/>
      </c>
      <c r="CK43" s="383" t="str">
        <f ca="1">+IF(OFFSET('Sanitation Data'!$D$28,0,10*ROW('Sanitation Data'!D37))="","",OFFSET('Sanitation Data'!$D$28,0,10*ROW('Sanitation Data'!D37)))</f>
        <v/>
      </c>
      <c r="CL43" s="383" t="str">
        <f ca="1">+IF(OFFSET('Sanitation Data'!$D$29,0,10*ROW('Sanitation Data'!D37))="","",OFFSET('Sanitation Data'!$D$29,0,10*ROW('Sanitation Data'!D37)))</f>
        <v/>
      </c>
      <c r="CM43" s="383" t="str">
        <f ca="1">+IF(OFFSET('Sanitation Data'!$D$30,0,10*ROW('Sanitation Data'!D37))="","",OFFSET('Sanitation Data'!$D$30,0,10*ROW('Sanitation Data'!D37)))</f>
        <v/>
      </c>
      <c r="CN43" s="383" t="str">
        <f ca="1">+IF(OFFSET('Sanitation Data'!$D$31,0,10*ROW('Sanitation Data'!D37))="","",OFFSET('Sanitation Data'!$D$31,0,10*ROW('Sanitation Data'!D37)))</f>
        <v/>
      </c>
      <c r="CO43" s="383" t="str">
        <f ca="1">+IF(OFFSET('Sanitation Data'!$D$32,0,10*ROW('Sanitation Data'!D37))="","",OFFSET('Sanitation Data'!$D$32,0,10*ROW('Sanitation Data'!D37)))</f>
        <v/>
      </c>
      <c r="CP43" s="383" t="str">
        <f ca="1">+IF(OFFSET('Sanitation Data'!$E$28,0,10*ROW('Sanitation Data'!E37))="","",OFFSET('Sanitation Data'!$E$28,0,10*ROW('Sanitation Data'!E37)))</f>
        <v/>
      </c>
      <c r="CQ43" s="383" t="str">
        <f ca="1">+IF(OFFSET('Sanitation Data'!$E$29,0,10*ROW('Sanitation Data'!E37))="","",OFFSET('Sanitation Data'!$E$29,0,10*ROW('Sanitation Data'!E37)))</f>
        <v/>
      </c>
      <c r="CR43" s="383" t="str">
        <f ca="1">+IF(OFFSET('Sanitation Data'!$E$30,0,10*ROW('Sanitation Data'!E37))="","",OFFSET('Sanitation Data'!$E$30,0,10*ROW('Sanitation Data'!E37)))</f>
        <v/>
      </c>
      <c r="CS43" s="383" t="str">
        <f ca="1">+IF(OFFSET('Sanitation Data'!$E$31,0,10*ROW('Sanitation Data'!E37))="","",OFFSET('Sanitation Data'!$E$31,0,10*ROW('Sanitation Data'!E37)))</f>
        <v/>
      </c>
      <c r="CT43" s="383" t="str">
        <f ca="1">+IF(OFFSET('Sanitation Data'!$E$32,0,10*ROW('Sanitation Data'!E37))="","",OFFSET('Sanitation Data'!$E$32,0,10*ROW('Sanitation Data'!E37)))</f>
        <v/>
      </c>
      <c r="CU43" s="383" t="str">
        <f ca="1">+IF(OFFSET('Sanitation Data'!$F$28,0,10*ROW('Sanitation Data'!F37))="","",OFFSET('Sanitation Data'!$F$28,0,10*ROW('Sanitation Data'!F37)))</f>
        <v/>
      </c>
      <c r="CV43" s="383" t="str">
        <f ca="1">+IF(OFFSET('Sanitation Data'!$F$29,0,10*ROW('Sanitation Data'!F37))="","",OFFSET('Sanitation Data'!$F$29,0,10*ROW('Sanitation Data'!F37)))</f>
        <v/>
      </c>
      <c r="CW43" s="383" t="str">
        <f ca="1">+IF(OFFSET('Sanitation Data'!$F$30,0,10*ROW('Sanitation Data'!F37))="","",OFFSET('Sanitation Data'!$F$30,0,10*ROW('Sanitation Data'!F37)))</f>
        <v/>
      </c>
      <c r="CX43" s="383" t="str">
        <f ca="1">+IF(OFFSET('Sanitation Data'!$F$31,0,10*ROW('Sanitation Data'!F37))="","",OFFSET('Sanitation Data'!$F$31,0,10*ROW('Sanitation Data'!F37)))</f>
        <v/>
      </c>
      <c r="CY43" s="383" t="str">
        <f ca="1">+IF(OFFSET('Sanitation Data'!$F$32,0,10*ROW('Sanitation Data'!F37))="","",OFFSET('Sanitation Data'!$F$32,0,10*ROW('Sanitation Data'!F37)))</f>
        <v/>
      </c>
      <c r="CZ43" s="383" t="str">
        <f ca="1">+IF(OFFSET('Sanitation Data'!$G$28,0,10*ROW('Sanitation Data'!G37))="","",OFFSET('Sanitation Data'!$G$28,0,10*ROW('Sanitation Data'!G37)))</f>
        <v/>
      </c>
      <c r="DA43" s="383" t="str">
        <f ca="1">+IF(OFFSET('Sanitation Data'!$G$29,0,10*ROW('Sanitation Data'!G37))="","",OFFSET('Sanitation Data'!$G$29,0,10*ROW('Sanitation Data'!G37)))</f>
        <v/>
      </c>
      <c r="DB43" s="383" t="str">
        <f ca="1">+IF(OFFSET('Sanitation Data'!$G$30,0,10*ROW('Sanitation Data'!G37))="","",OFFSET('Sanitation Data'!$G$30,0,10*ROW('Sanitation Data'!G37)))</f>
        <v/>
      </c>
      <c r="DC43" s="383" t="str">
        <f ca="1">+IF(OFFSET('Sanitation Data'!$G$31,0,10*ROW('Sanitation Data'!G37))="","",OFFSET('Sanitation Data'!$G$31,0,10*ROW('Sanitation Data'!G37)))</f>
        <v/>
      </c>
      <c r="DD43" s="383" t="str">
        <f ca="1">+IF(OFFSET('Sanitation Data'!$G$32,0,10*ROW('Sanitation Data'!G37))="","",OFFSET('Sanitation Data'!$G$32,0,10*ROW('Sanitation Data'!G37)))</f>
        <v/>
      </c>
      <c r="DE43" s="383" t="str">
        <f ca="1">+IF(OFFSET('Sanitation Data'!$H$28,0,10*ROW('Sanitation Data'!H37))="","",OFFSET('Sanitation Data'!$H$28,0,10*ROW('Sanitation Data'!H37)))</f>
        <v/>
      </c>
      <c r="DF43" s="383" t="str">
        <f ca="1">+IF(OFFSET('Sanitation Data'!$H$29,0,10*ROW('Sanitation Data'!H37))="","",OFFSET('Sanitation Data'!$H$29,0,10*ROW('Sanitation Data'!H37)))</f>
        <v/>
      </c>
      <c r="DG43" s="383" t="str">
        <f ca="1">+IF(OFFSET('Sanitation Data'!$H$30,0,10*ROW('Sanitation Data'!H37))="","",OFFSET('Sanitation Data'!$H$30,0,10*ROW('Sanitation Data'!H37)))</f>
        <v/>
      </c>
      <c r="DH43" s="383" t="str">
        <f ca="1">+IF(OFFSET('Sanitation Data'!$H$31,0,10*ROW('Sanitation Data'!H37))="","",OFFSET('Sanitation Data'!$H$31,0,10*ROW('Sanitation Data'!H37)))</f>
        <v/>
      </c>
      <c r="DI43" s="383" t="str">
        <f ca="1">+IF(OFFSET('Sanitation Data'!$H$32,0,10*ROW('Sanitation Data'!H37))="","",OFFSET('Sanitation Data'!$H$32,0,10*ROW('Sanitation Data'!H37)))</f>
        <v/>
      </c>
      <c r="DJ43" s="383" t="str">
        <f ca="1">+IF(OFFSET('Sanitation Data'!$I$28,0,10*ROW('Sanitation Data'!I37))="","",OFFSET('Sanitation Data'!$I$28,0,10*ROW('Sanitation Data'!I37)))</f>
        <v/>
      </c>
      <c r="DK43" s="383" t="str">
        <f ca="1">+IF(OFFSET('Sanitation Data'!$I$29,0,10*ROW('Sanitation Data'!I37))="","",OFFSET('Sanitation Data'!$I$29,0,10*ROW('Sanitation Data'!I37)))</f>
        <v/>
      </c>
      <c r="DL43" s="383" t="str">
        <f ca="1">+IF(OFFSET('Sanitation Data'!$I$30,0,10*ROW('Sanitation Data'!I37))="","",OFFSET('Sanitation Data'!$I$30,0,10*ROW('Sanitation Data'!I37)))</f>
        <v/>
      </c>
      <c r="DM43" s="383" t="str">
        <f ca="1">+IF(OFFSET('Sanitation Data'!$I$31,0,10*ROW('Sanitation Data'!I37))="","",OFFSET('Sanitation Data'!$I$31,0,10*ROW('Sanitation Data'!I37)))</f>
        <v/>
      </c>
      <c r="DN43" s="383" t="str">
        <f ca="1">+IF(OFFSET('Sanitation Data'!$I$32,0,10*ROW('Sanitation Data'!I37))="","",OFFSET('Sanitation Data'!$I$32,0,10*ROW('Sanitation Data'!I37)))</f>
        <v/>
      </c>
      <c r="DO43" s="383" t="str">
        <f ca="1">+IF(OFFSET('Hygiene Data'!$D$11,0,10*ROW('Hygiene Data'!D37))="","",OFFSET('Hygiene Data'!$D$11,0,10*ROW('Hygiene Data'!D37)))</f>
        <v/>
      </c>
      <c r="DP43" s="383" t="str">
        <f ca="1">+IF(OFFSET('Hygiene Data'!$D$12,0,10*ROW('Hygiene Data'!D37))="","",OFFSET('Hygiene Data'!$D$12,0,10*ROW('Hygiene Data'!D37)))</f>
        <v/>
      </c>
      <c r="DQ43" s="383" t="str">
        <f ca="1">+IF(OFFSET('Hygiene Data'!$D$13,0,10*ROW('Hygiene Data'!D37))="","",OFFSET('Hygiene Data'!$D$13,0,10*ROW('Hygiene Data'!D37)))</f>
        <v/>
      </c>
      <c r="DR43" s="383" t="str">
        <f ca="1">+IF(OFFSET('Hygiene Data'!$E$11,0,10*ROW('Hygiene Data'!E37))="","",OFFSET('Hygiene Data'!$E$11,0,10*ROW('Hygiene Data'!E37)))</f>
        <v/>
      </c>
      <c r="DS43" s="383" t="str">
        <f ca="1">+IF(OFFSET('Hygiene Data'!$E$12,0,10*ROW('Hygiene Data'!E37))="","",OFFSET('Hygiene Data'!$E$12,0,10*ROW('Hygiene Data'!E37)))</f>
        <v/>
      </c>
      <c r="DT43" s="383" t="str">
        <f ca="1">+IF(OFFSET('Hygiene Data'!$E$13,0,10*ROW('Hygiene Data'!E37))="","",OFFSET('Hygiene Data'!$E$13,0,10*ROW('Hygiene Data'!E37)))</f>
        <v/>
      </c>
      <c r="DU43" s="383" t="str">
        <f ca="1">+IF(OFFSET('Hygiene Data'!$F$11,0,10*ROW('Hygiene Data'!F37))="","",OFFSET('Hygiene Data'!$F$11,0,10*ROW('Hygiene Data'!F37)))</f>
        <v/>
      </c>
      <c r="DV43" s="383" t="str">
        <f ca="1">+IF(OFFSET('Hygiene Data'!$F$12,0,10*ROW('Hygiene Data'!F37))="","",OFFSET('Hygiene Data'!$F$12,0,10*ROW('Hygiene Data'!F37)))</f>
        <v/>
      </c>
      <c r="DW43" s="383" t="str">
        <f ca="1">+IF(OFFSET('Hygiene Data'!$F$13,0,10*ROW('Hygiene Data'!F37))="","",OFFSET('Hygiene Data'!$F$13,0,10*ROW('Hygiene Data'!F37)))</f>
        <v/>
      </c>
      <c r="DX43" s="383" t="str">
        <f ca="1">+IF(OFFSET('Hygiene Data'!$G$11,0,10*ROW('Hygiene Data'!G37))="","",OFFSET('Hygiene Data'!$G$11,0,10*ROW('Hygiene Data'!G37)))</f>
        <v/>
      </c>
      <c r="DY43" s="383" t="str">
        <f ca="1">+IF(OFFSET('Hygiene Data'!$G$12,0,10*ROW('Hygiene Data'!G37))="","",OFFSET('Hygiene Data'!$G$12,0,10*ROW('Hygiene Data'!G37)))</f>
        <v/>
      </c>
      <c r="DZ43" s="383" t="str">
        <f ca="1">+IF(OFFSET('Hygiene Data'!$G$13,0,10*ROW('Hygiene Data'!G37))="","",OFFSET('Hygiene Data'!$G$13,0,10*ROW('Hygiene Data'!G37)))</f>
        <v/>
      </c>
      <c r="EA43" s="383" t="str">
        <f ca="1">+IF(OFFSET('Hygiene Data'!$H$11,0,10*ROW('Hygiene Data'!H37))="","",OFFSET('Hygiene Data'!$H$11,0,10*ROW('Hygiene Data'!H37)))</f>
        <v/>
      </c>
      <c r="EB43" s="383" t="str">
        <f ca="1">+IF(OFFSET('Hygiene Data'!$H$12,0,10*ROW('Hygiene Data'!H37))="","",OFFSET('Hygiene Data'!$H$12,0,10*ROW('Hygiene Data'!H37)))</f>
        <v/>
      </c>
      <c r="EC43" s="383" t="str">
        <f ca="1">+IF(OFFSET('Hygiene Data'!$H$13,0,10*ROW('Hygiene Data'!H37))="","",OFFSET('Hygiene Data'!$H$13,0,10*ROW('Hygiene Data'!H37)))</f>
        <v/>
      </c>
      <c r="ED43" s="383" t="str">
        <f ca="1">+IF(OFFSET('Hygiene Data'!$I$11,0,10*ROW('Hygiene Data'!I37))="","",OFFSET('Hygiene Data'!$I$11,0,10*ROW('Hygiene Data'!I37)))</f>
        <v/>
      </c>
      <c r="EE43" s="383" t="str">
        <f ca="1">+IF(OFFSET('Hygiene Data'!$I$12,0,10*ROW('Hygiene Data'!I37))="","",OFFSET('Hygiene Data'!$I$12,0,10*ROW('Hygiene Data'!I37)))</f>
        <v/>
      </c>
      <c r="EF43" s="383" t="str">
        <f ca="1">+IF(OFFSET('Hygiene Data'!$I$13,0,10*ROW('Hygiene Data'!I37))="","",OFFSET('Hygiene Data'!$I$13,0,10*ROW('Hygiene Data'!I37)))</f>
        <v/>
      </c>
    </row>
    <row r="44" spans="1:136" x14ac:dyDescent="0.25">
      <c r="A44" s="492" t="str">
        <f ca="1">+IF(OFFSET('Water Data'!$B$2,0,10*ROW('Water Data'!E38))="","",OFFSET('Water Data'!$B$2,0,10*ROW('Water Data'!E38)))</f>
        <v/>
      </c>
      <c r="B44" s="49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9" t="str">
        <f t="shared" ca="1" si="0"/>
        <v/>
      </c>
      <c r="D44" s="52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3" t="str">
        <f ca="1">+IF(OFFSET('Water Data'!$D$27,0,10*ROW('Water Data'!D38))="","",OFFSET('Water Data'!$D$27,0,10*ROW('Water Data'!D38)))</f>
        <v/>
      </c>
      <c r="BT44" s="383" t="str">
        <f ca="1">+IF(OFFSET('Water Data'!$D$28,0,10*ROW('Water Data'!D38))="","",OFFSET('Water Data'!$D$28,0,10*ROW('Water Data'!D38)))</f>
        <v/>
      </c>
      <c r="BU44" s="383" t="str">
        <f ca="1">+IF(OFFSET('Water Data'!$D$29,0,10*ROW('Water Data'!D38))="","",OFFSET('Water Data'!$D$29,0,10*ROW('Water Data'!D38)))</f>
        <v/>
      </c>
      <c r="BV44" s="383" t="str">
        <f ca="1">+IF(OFFSET('Water Data'!$E$27,0,10*ROW('Water Data'!E38))="","",OFFSET('Water Data'!$E$27,0,10*ROW('Water Data'!E38)))</f>
        <v/>
      </c>
      <c r="BW44" s="383" t="str">
        <f ca="1">+IF(OFFSET('Water Data'!$E$28,0,10*ROW('Water Data'!E38))="","",OFFSET('Water Data'!$E$28,0,10*ROW('Water Data'!E38)))</f>
        <v/>
      </c>
      <c r="BX44" s="383" t="str">
        <f ca="1">+IF(OFFSET('Water Data'!$E$29,0,10*ROW('Water Data'!E38))="","",OFFSET('Water Data'!$E$29,0,10*ROW('Water Data'!E38)))</f>
        <v/>
      </c>
      <c r="BY44" s="383" t="str">
        <f ca="1">+IF(OFFSET('Water Data'!$F$27,0,10*ROW('Water Data'!F38))="","",OFFSET('Water Data'!$F$27,0,10*ROW('Water Data'!F38)))</f>
        <v/>
      </c>
      <c r="BZ44" s="383" t="str">
        <f ca="1">+IF(OFFSET('Water Data'!$F$28,0,10*ROW('Water Data'!F38))="","",OFFSET('Water Data'!$F$28,0,10*ROW('Water Data'!F38)))</f>
        <v/>
      </c>
      <c r="CA44" s="383" t="str">
        <f ca="1">+IF(OFFSET('Water Data'!$F$29,0,10*ROW('Water Data'!F38))="","",OFFSET('Water Data'!$F$29,0,10*ROW('Water Data'!F38)))</f>
        <v/>
      </c>
      <c r="CB44" s="383" t="str">
        <f ca="1">+IF(OFFSET('Water Data'!$G$27,0,10*ROW('Water Data'!G38))="","",OFFSET('Water Data'!$G$27,0,10*ROW('Water Data'!G38)))</f>
        <v/>
      </c>
      <c r="CC44" s="383" t="str">
        <f ca="1">+IF(OFFSET('Water Data'!$G$28,0,10*ROW('Water Data'!G38))="","",OFFSET('Water Data'!$G$28,0,10*ROW('Water Data'!G38)))</f>
        <v/>
      </c>
      <c r="CD44" s="383" t="str">
        <f ca="1">+IF(OFFSET('Water Data'!$G$29,0,10*ROW('Water Data'!G38))="","",OFFSET('Water Data'!$G$29,0,10*ROW('Water Data'!G38)))</f>
        <v/>
      </c>
      <c r="CE44" s="383" t="str">
        <f ca="1">+IF(OFFSET('Water Data'!$H$27,0,10*ROW('Water Data'!H38))="","",OFFSET('Water Data'!$H$27,0,10*ROW('Water Data'!H38)))</f>
        <v/>
      </c>
      <c r="CF44" s="383" t="str">
        <f ca="1">+IF(OFFSET('Water Data'!$H$28,0,10*ROW('Water Data'!H38))="","",OFFSET('Water Data'!$H$28,0,10*ROW('Water Data'!H38)))</f>
        <v/>
      </c>
      <c r="CG44" s="383" t="str">
        <f ca="1">+IF(OFFSET('Water Data'!$H$29,0,10*ROW('Water Data'!H38))="","",OFFSET('Water Data'!$H$29,0,10*ROW('Water Data'!H38)))</f>
        <v/>
      </c>
      <c r="CH44" s="383" t="str">
        <f ca="1">+IF(OFFSET('Water Data'!$I$27,0,10*ROW('Water Data'!I38))="","",OFFSET('Water Data'!$I$27,0,10*ROW('Water Data'!I38)))</f>
        <v/>
      </c>
      <c r="CI44" s="383" t="str">
        <f ca="1">+IF(OFFSET('Water Data'!$I$28,0,10*ROW('Water Data'!I38))="","",OFFSET('Water Data'!$I$28,0,10*ROW('Water Data'!I38)))</f>
        <v/>
      </c>
      <c r="CJ44" s="383" t="str">
        <f ca="1">+IF(OFFSET('Water Data'!$I$29,0,10*ROW('Water Data'!I38))="","",OFFSET('Water Data'!$I$29,0,10*ROW('Water Data'!I38)))</f>
        <v/>
      </c>
      <c r="CK44" s="383" t="str">
        <f ca="1">+IF(OFFSET('Sanitation Data'!$D$28,0,10*ROW('Sanitation Data'!D38))="","",OFFSET('Sanitation Data'!$D$28,0,10*ROW('Sanitation Data'!D38)))</f>
        <v/>
      </c>
      <c r="CL44" s="383" t="str">
        <f ca="1">+IF(OFFSET('Sanitation Data'!$D$29,0,10*ROW('Sanitation Data'!D38))="","",OFFSET('Sanitation Data'!$D$29,0,10*ROW('Sanitation Data'!D38)))</f>
        <v/>
      </c>
      <c r="CM44" s="383" t="str">
        <f ca="1">+IF(OFFSET('Sanitation Data'!$D$30,0,10*ROW('Sanitation Data'!D38))="","",OFFSET('Sanitation Data'!$D$30,0,10*ROW('Sanitation Data'!D38)))</f>
        <v/>
      </c>
      <c r="CN44" s="383" t="str">
        <f ca="1">+IF(OFFSET('Sanitation Data'!$D$31,0,10*ROW('Sanitation Data'!D38))="","",OFFSET('Sanitation Data'!$D$31,0,10*ROW('Sanitation Data'!D38)))</f>
        <v/>
      </c>
      <c r="CO44" s="383" t="str">
        <f ca="1">+IF(OFFSET('Sanitation Data'!$D$32,0,10*ROW('Sanitation Data'!D38))="","",OFFSET('Sanitation Data'!$D$32,0,10*ROW('Sanitation Data'!D38)))</f>
        <v/>
      </c>
      <c r="CP44" s="383" t="str">
        <f ca="1">+IF(OFFSET('Sanitation Data'!$E$28,0,10*ROW('Sanitation Data'!E38))="","",OFFSET('Sanitation Data'!$E$28,0,10*ROW('Sanitation Data'!E38)))</f>
        <v/>
      </c>
      <c r="CQ44" s="383" t="str">
        <f ca="1">+IF(OFFSET('Sanitation Data'!$E$29,0,10*ROW('Sanitation Data'!E38))="","",OFFSET('Sanitation Data'!$E$29,0,10*ROW('Sanitation Data'!E38)))</f>
        <v/>
      </c>
      <c r="CR44" s="383" t="str">
        <f ca="1">+IF(OFFSET('Sanitation Data'!$E$30,0,10*ROW('Sanitation Data'!E38))="","",OFFSET('Sanitation Data'!$E$30,0,10*ROW('Sanitation Data'!E38)))</f>
        <v/>
      </c>
      <c r="CS44" s="383" t="str">
        <f ca="1">+IF(OFFSET('Sanitation Data'!$E$31,0,10*ROW('Sanitation Data'!E38))="","",OFFSET('Sanitation Data'!$E$31,0,10*ROW('Sanitation Data'!E38)))</f>
        <v/>
      </c>
      <c r="CT44" s="383" t="str">
        <f ca="1">+IF(OFFSET('Sanitation Data'!$E$32,0,10*ROW('Sanitation Data'!E38))="","",OFFSET('Sanitation Data'!$E$32,0,10*ROW('Sanitation Data'!E38)))</f>
        <v/>
      </c>
      <c r="CU44" s="383" t="str">
        <f ca="1">+IF(OFFSET('Sanitation Data'!$F$28,0,10*ROW('Sanitation Data'!F38))="","",OFFSET('Sanitation Data'!$F$28,0,10*ROW('Sanitation Data'!F38)))</f>
        <v/>
      </c>
      <c r="CV44" s="383" t="str">
        <f ca="1">+IF(OFFSET('Sanitation Data'!$F$29,0,10*ROW('Sanitation Data'!F38))="","",OFFSET('Sanitation Data'!$F$29,0,10*ROW('Sanitation Data'!F38)))</f>
        <v/>
      </c>
      <c r="CW44" s="383" t="str">
        <f ca="1">+IF(OFFSET('Sanitation Data'!$F$30,0,10*ROW('Sanitation Data'!F38))="","",OFFSET('Sanitation Data'!$F$30,0,10*ROW('Sanitation Data'!F38)))</f>
        <v/>
      </c>
      <c r="CX44" s="383" t="str">
        <f ca="1">+IF(OFFSET('Sanitation Data'!$F$31,0,10*ROW('Sanitation Data'!F38))="","",OFFSET('Sanitation Data'!$F$31,0,10*ROW('Sanitation Data'!F38)))</f>
        <v/>
      </c>
      <c r="CY44" s="383" t="str">
        <f ca="1">+IF(OFFSET('Sanitation Data'!$F$32,0,10*ROW('Sanitation Data'!F38))="","",OFFSET('Sanitation Data'!$F$32,0,10*ROW('Sanitation Data'!F38)))</f>
        <v/>
      </c>
      <c r="CZ44" s="383" t="str">
        <f ca="1">+IF(OFFSET('Sanitation Data'!$G$28,0,10*ROW('Sanitation Data'!G38))="","",OFFSET('Sanitation Data'!$G$28,0,10*ROW('Sanitation Data'!G38)))</f>
        <v/>
      </c>
      <c r="DA44" s="383" t="str">
        <f ca="1">+IF(OFFSET('Sanitation Data'!$G$29,0,10*ROW('Sanitation Data'!G38))="","",OFFSET('Sanitation Data'!$G$29,0,10*ROW('Sanitation Data'!G38)))</f>
        <v/>
      </c>
      <c r="DB44" s="383" t="str">
        <f ca="1">+IF(OFFSET('Sanitation Data'!$G$30,0,10*ROW('Sanitation Data'!G38))="","",OFFSET('Sanitation Data'!$G$30,0,10*ROW('Sanitation Data'!G38)))</f>
        <v/>
      </c>
      <c r="DC44" s="383" t="str">
        <f ca="1">+IF(OFFSET('Sanitation Data'!$G$31,0,10*ROW('Sanitation Data'!G38))="","",OFFSET('Sanitation Data'!$G$31,0,10*ROW('Sanitation Data'!G38)))</f>
        <v/>
      </c>
      <c r="DD44" s="383" t="str">
        <f ca="1">+IF(OFFSET('Sanitation Data'!$G$32,0,10*ROW('Sanitation Data'!G38))="","",OFFSET('Sanitation Data'!$G$32,0,10*ROW('Sanitation Data'!G38)))</f>
        <v/>
      </c>
      <c r="DE44" s="383" t="str">
        <f ca="1">+IF(OFFSET('Sanitation Data'!$H$28,0,10*ROW('Sanitation Data'!H38))="","",OFFSET('Sanitation Data'!$H$28,0,10*ROW('Sanitation Data'!H38)))</f>
        <v/>
      </c>
      <c r="DF44" s="383" t="str">
        <f ca="1">+IF(OFFSET('Sanitation Data'!$H$29,0,10*ROW('Sanitation Data'!H38))="","",OFFSET('Sanitation Data'!$H$29,0,10*ROW('Sanitation Data'!H38)))</f>
        <v/>
      </c>
      <c r="DG44" s="383" t="str">
        <f ca="1">+IF(OFFSET('Sanitation Data'!$H$30,0,10*ROW('Sanitation Data'!H38))="","",OFFSET('Sanitation Data'!$H$30,0,10*ROW('Sanitation Data'!H38)))</f>
        <v/>
      </c>
      <c r="DH44" s="383" t="str">
        <f ca="1">+IF(OFFSET('Sanitation Data'!$H$31,0,10*ROW('Sanitation Data'!H38))="","",OFFSET('Sanitation Data'!$H$31,0,10*ROW('Sanitation Data'!H38)))</f>
        <v/>
      </c>
      <c r="DI44" s="383" t="str">
        <f ca="1">+IF(OFFSET('Sanitation Data'!$H$32,0,10*ROW('Sanitation Data'!H38))="","",OFFSET('Sanitation Data'!$H$32,0,10*ROW('Sanitation Data'!H38)))</f>
        <v/>
      </c>
      <c r="DJ44" s="383" t="str">
        <f ca="1">+IF(OFFSET('Sanitation Data'!$I$28,0,10*ROW('Sanitation Data'!I38))="","",OFFSET('Sanitation Data'!$I$28,0,10*ROW('Sanitation Data'!I38)))</f>
        <v/>
      </c>
      <c r="DK44" s="383" t="str">
        <f ca="1">+IF(OFFSET('Sanitation Data'!$I$29,0,10*ROW('Sanitation Data'!I38))="","",OFFSET('Sanitation Data'!$I$29,0,10*ROW('Sanitation Data'!I38)))</f>
        <v/>
      </c>
      <c r="DL44" s="383" t="str">
        <f ca="1">+IF(OFFSET('Sanitation Data'!$I$30,0,10*ROW('Sanitation Data'!I38))="","",OFFSET('Sanitation Data'!$I$30,0,10*ROW('Sanitation Data'!I38)))</f>
        <v/>
      </c>
      <c r="DM44" s="383" t="str">
        <f ca="1">+IF(OFFSET('Sanitation Data'!$I$31,0,10*ROW('Sanitation Data'!I38))="","",OFFSET('Sanitation Data'!$I$31,0,10*ROW('Sanitation Data'!I38)))</f>
        <v/>
      </c>
      <c r="DN44" s="383" t="str">
        <f ca="1">+IF(OFFSET('Sanitation Data'!$I$32,0,10*ROW('Sanitation Data'!I38))="","",OFFSET('Sanitation Data'!$I$32,0,10*ROW('Sanitation Data'!I38)))</f>
        <v/>
      </c>
      <c r="DO44" s="383" t="str">
        <f ca="1">+IF(OFFSET('Hygiene Data'!$D$11,0,10*ROW('Hygiene Data'!D38))="","",OFFSET('Hygiene Data'!$D$11,0,10*ROW('Hygiene Data'!D38)))</f>
        <v/>
      </c>
      <c r="DP44" s="383" t="str">
        <f ca="1">+IF(OFFSET('Hygiene Data'!$D$12,0,10*ROW('Hygiene Data'!D38))="","",OFFSET('Hygiene Data'!$D$12,0,10*ROW('Hygiene Data'!D38)))</f>
        <v/>
      </c>
      <c r="DQ44" s="383" t="str">
        <f ca="1">+IF(OFFSET('Hygiene Data'!$D$13,0,10*ROW('Hygiene Data'!D38))="","",OFFSET('Hygiene Data'!$D$13,0,10*ROW('Hygiene Data'!D38)))</f>
        <v/>
      </c>
      <c r="DR44" s="383" t="str">
        <f ca="1">+IF(OFFSET('Hygiene Data'!$E$11,0,10*ROW('Hygiene Data'!E38))="","",OFFSET('Hygiene Data'!$E$11,0,10*ROW('Hygiene Data'!E38)))</f>
        <v/>
      </c>
      <c r="DS44" s="383" t="str">
        <f ca="1">+IF(OFFSET('Hygiene Data'!$E$12,0,10*ROW('Hygiene Data'!E38))="","",OFFSET('Hygiene Data'!$E$12,0,10*ROW('Hygiene Data'!E38)))</f>
        <v/>
      </c>
      <c r="DT44" s="383" t="str">
        <f ca="1">+IF(OFFSET('Hygiene Data'!$E$13,0,10*ROW('Hygiene Data'!E38))="","",OFFSET('Hygiene Data'!$E$13,0,10*ROW('Hygiene Data'!E38)))</f>
        <v/>
      </c>
      <c r="DU44" s="383" t="str">
        <f ca="1">+IF(OFFSET('Hygiene Data'!$F$11,0,10*ROW('Hygiene Data'!F38))="","",OFFSET('Hygiene Data'!$F$11,0,10*ROW('Hygiene Data'!F38)))</f>
        <v/>
      </c>
      <c r="DV44" s="383" t="str">
        <f ca="1">+IF(OFFSET('Hygiene Data'!$F$12,0,10*ROW('Hygiene Data'!F38))="","",OFFSET('Hygiene Data'!$F$12,0,10*ROW('Hygiene Data'!F38)))</f>
        <v/>
      </c>
      <c r="DW44" s="383" t="str">
        <f ca="1">+IF(OFFSET('Hygiene Data'!$F$13,0,10*ROW('Hygiene Data'!F38))="","",OFFSET('Hygiene Data'!$F$13,0,10*ROW('Hygiene Data'!F38)))</f>
        <v/>
      </c>
      <c r="DX44" s="383" t="str">
        <f ca="1">+IF(OFFSET('Hygiene Data'!$G$11,0,10*ROW('Hygiene Data'!G38))="","",OFFSET('Hygiene Data'!$G$11,0,10*ROW('Hygiene Data'!G38)))</f>
        <v/>
      </c>
      <c r="DY44" s="383" t="str">
        <f ca="1">+IF(OFFSET('Hygiene Data'!$G$12,0,10*ROW('Hygiene Data'!G38))="","",OFFSET('Hygiene Data'!$G$12,0,10*ROW('Hygiene Data'!G38)))</f>
        <v/>
      </c>
      <c r="DZ44" s="383" t="str">
        <f ca="1">+IF(OFFSET('Hygiene Data'!$G$13,0,10*ROW('Hygiene Data'!G38))="","",OFFSET('Hygiene Data'!$G$13,0,10*ROW('Hygiene Data'!G38)))</f>
        <v/>
      </c>
      <c r="EA44" s="383" t="str">
        <f ca="1">+IF(OFFSET('Hygiene Data'!$H$11,0,10*ROW('Hygiene Data'!H38))="","",OFFSET('Hygiene Data'!$H$11,0,10*ROW('Hygiene Data'!H38)))</f>
        <v/>
      </c>
      <c r="EB44" s="383" t="str">
        <f ca="1">+IF(OFFSET('Hygiene Data'!$H$12,0,10*ROW('Hygiene Data'!H38))="","",OFFSET('Hygiene Data'!$H$12,0,10*ROW('Hygiene Data'!H38)))</f>
        <v/>
      </c>
      <c r="EC44" s="383" t="str">
        <f ca="1">+IF(OFFSET('Hygiene Data'!$H$13,0,10*ROW('Hygiene Data'!H38))="","",OFFSET('Hygiene Data'!$H$13,0,10*ROW('Hygiene Data'!H38)))</f>
        <v/>
      </c>
      <c r="ED44" s="383" t="str">
        <f ca="1">+IF(OFFSET('Hygiene Data'!$I$11,0,10*ROW('Hygiene Data'!I38))="","",OFFSET('Hygiene Data'!$I$11,0,10*ROW('Hygiene Data'!I38)))</f>
        <v/>
      </c>
      <c r="EE44" s="383" t="str">
        <f ca="1">+IF(OFFSET('Hygiene Data'!$I$12,0,10*ROW('Hygiene Data'!I38))="","",OFFSET('Hygiene Data'!$I$12,0,10*ROW('Hygiene Data'!I38)))</f>
        <v/>
      </c>
      <c r="EF44" s="383" t="str">
        <f ca="1">+IF(OFFSET('Hygiene Data'!$I$13,0,10*ROW('Hygiene Data'!I38))="","",OFFSET('Hygiene Data'!$I$13,0,10*ROW('Hygiene Data'!I38)))</f>
        <v/>
      </c>
    </row>
    <row r="45" spans="1:136" x14ac:dyDescent="0.25">
      <c r="A45" s="492" t="str">
        <f ca="1">+IF(OFFSET('Water Data'!$B$2,0,10*ROW('Water Data'!E39))="","",OFFSET('Water Data'!$B$2,0,10*ROW('Water Data'!E39)))</f>
        <v/>
      </c>
      <c r="B45" s="49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9" t="str">
        <f t="shared" ca="1" si="0"/>
        <v/>
      </c>
      <c r="D45" s="52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3" t="str">
        <f ca="1">+IF(OFFSET('Water Data'!$D$27,0,10*ROW('Water Data'!D39))="","",OFFSET('Water Data'!$D$27,0,10*ROW('Water Data'!D39)))</f>
        <v/>
      </c>
      <c r="BT45" s="383" t="str">
        <f ca="1">+IF(OFFSET('Water Data'!$D$28,0,10*ROW('Water Data'!D39))="","",OFFSET('Water Data'!$D$28,0,10*ROW('Water Data'!D39)))</f>
        <v/>
      </c>
      <c r="BU45" s="383" t="str">
        <f ca="1">+IF(OFFSET('Water Data'!$D$29,0,10*ROW('Water Data'!D39))="","",OFFSET('Water Data'!$D$29,0,10*ROW('Water Data'!D39)))</f>
        <v/>
      </c>
      <c r="BV45" s="383" t="str">
        <f ca="1">+IF(OFFSET('Water Data'!$E$27,0,10*ROW('Water Data'!E39))="","",OFFSET('Water Data'!$E$27,0,10*ROW('Water Data'!E39)))</f>
        <v/>
      </c>
      <c r="BW45" s="383" t="str">
        <f ca="1">+IF(OFFSET('Water Data'!$E$28,0,10*ROW('Water Data'!E39))="","",OFFSET('Water Data'!$E$28,0,10*ROW('Water Data'!E39)))</f>
        <v/>
      </c>
      <c r="BX45" s="383" t="str">
        <f ca="1">+IF(OFFSET('Water Data'!$E$29,0,10*ROW('Water Data'!E39))="","",OFFSET('Water Data'!$E$29,0,10*ROW('Water Data'!E39)))</f>
        <v/>
      </c>
      <c r="BY45" s="383" t="str">
        <f ca="1">+IF(OFFSET('Water Data'!$F$27,0,10*ROW('Water Data'!F39))="","",OFFSET('Water Data'!$F$27,0,10*ROW('Water Data'!F39)))</f>
        <v/>
      </c>
      <c r="BZ45" s="383" t="str">
        <f ca="1">+IF(OFFSET('Water Data'!$F$28,0,10*ROW('Water Data'!F39))="","",OFFSET('Water Data'!$F$28,0,10*ROW('Water Data'!F39)))</f>
        <v/>
      </c>
      <c r="CA45" s="383" t="str">
        <f ca="1">+IF(OFFSET('Water Data'!$F$29,0,10*ROW('Water Data'!F39))="","",OFFSET('Water Data'!$F$29,0,10*ROW('Water Data'!F39)))</f>
        <v/>
      </c>
      <c r="CB45" s="383" t="str">
        <f ca="1">+IF(OFFSET('Water Data'!$G$27,0,10*ROW('Water Data'!G39))="","",OFFSET('Water Data'!$G$27,0,10*ROW('Water Data'!G39)))</f>
        <v/>
      </c>
      <c r="CC45" s="383" t="str">
        <f ca="1">+IF(OFFSET('Water Data'!$G$28,0,10*ROW('Water Data'!G39))="","",OFFSET('Water Data'!$G$28,0,10*ROW('Water Data'!G39)))</f>
        <v/>
      </c>
      <c r="CD45" s="383" t="str">
        <f ca="1">+IF(OFFSET('Water Data'!$G$29,0,10*ROW('Water Data'!G39))="","",OFFSET('Water Data'!$G$29,0,10*ROW('Water Data'!G39)))</f>
        <v/>
      </c>
      <c r="CE45" s="383" t="str">
        <f ca="1">+IF(OFFSET('Water Data'!$H$27,0,10*ROW('Water Data'!H39))="","",OFFSET('Water Data'!$H$27,0,10*ROW('Water Data'!H39)))</f>
        <v/>
      </c>
      <c r="CF45" s="383" t="str">
        <f ca="1">+IF(OFFSET('Water Data'!$H$28,0,10*ROW('Water Data'!H39))="","",OFFSET('Water Data'!$H$28,0,10*ROW('Water Data'!H39)))</f>
        <v/>
      </c>
      <c r="CG45" s="383" t="str">
        <f ca="1">+IF(OFFSET('Water Data'!$H$29,0,10*ROW('Water Data'!H39))="","",OFFSET('Water Data'!$H$29,0,10*ROW('Water Data'!H39)))</f>
        <v/>
      </c>
      <c r="CH45" s="383" t="str">
        <f ca="1">+IF(OFFSET('Water Data'!$I$27,0,10*ROW('Water Data'!I39))="","",OFFSET('Water Data'!$I$27,0,10*ROW('Water Data'!I39)))</f>
        <v/>
      </c>
      <c r="CI45" s="383" t="str">
        <f ca="1">+IF(OFFSET('Water Data'!$I$28,0,10*ROW('Water Data'!I39))="","",OFFSET('Water Data'!$I$28,0,10*ROW('Water Data'!I39)))</f>
        <v/>
      </c>
      <c r="CJ45" s="383" t="str">
        <f ca="1">+IF(OFFSET('Water Data'!$I$29,0,10*ROW('Water Data'!I39))="","",OFFSET('Water Data'!$I$29,0,10*ROW('Water Data'!I39)))</f>
        <v/>
      </c>
      <c r="CK45" s="383" t="str">
        <f ca="1">+IF(OFFSET('Sanitation Data'!$D$28,0,10*ROW('Sanitation Data'!D39))="","",OFFSET('Sanitation Data'!$D$28,0,10*ROW('Sanitation Data'!D39)))</f>
        <v/>
      </c>
      <c r="CL45" s="383" t="str">
        <f ca="1">+IF(OFFSET('Sanitation Data'!$D$29,0,10*ROW('Sanitation Data'!D39))="","",OFFSET('Sanitation Data'!$D$29,0,10*ROW('Sanitation Data'!D39)))</f>
        <v/>
      </c>
      <c r="CM45" s="383" t="str">
        <f ca="1">+IF(OFFSET('Sanitation Data'!$D$30,0,10*ROW('Sanitation Data'!D39))="","",OFFSET('Sanitation Data'!$D$30,0,10*ROW('Sanitation Data'!D39)))</f>
        <v/>
      </c>
      <c r="CN45" s="383" t="str">
        <f ca="1">+IF(OFFSET('Sanitation Data'!$D$31,0,10*ROW('Sanitation Data'!D39))="","",OFFSET('Sanitation Data'!$D$31,0,10*ROW('Sanitation Data'!D39)))</f>
        <v/>
      </c>
      <c r="CO45" s="383" t="str">
        <f ca="1">+IF(OFFSET('Sanitation Data'!$D$32,0,10*ROW('Sanitation Data'!D39))="","",OFFSET('Sanitation Data'!$D$32,0,10*ROW('Sanitation Data'!D39)))</f>
        <v/>
      </c>
      <c r="CP45" s="383" t="str">
        <f ca="1">+IF(OFFSET('Sanitation Data'!$E$28,0,10*ROW('Sanitation Data'!E39))="","",OFFSET('Sanitation Data'!$E$28,0,10*ROW('Sanitation Data'!E39)))</f>
        <v/>
      </c>
      <c r="CQ45" s="383" t="str">
        <f ca="1">+IF(OFFSET('Sanitation Data'!$E$29,0,10*ROW('Sanitation Data'!E39))="","",OFFSET('Sanitation Data'!$E$29,0,10*ROW('Sanitation Data'!E39)))</f>
        <v/>
      </c>
      <c r="CR45" s="383" t="str">
        <f ca="1">+IF(OFFSET('Sanitation Data'!$E$30,0,10*ROW('Sanitation Data'!E39))="","",OFFSET('Sanitation Data'!$E$30,0,10*ROW('Sanitation Data'!E39)))</f>
        <v/>
      </c>
      <c r="CS45" s="383" t="str">
        <f ca="1">+IF(OFFSET('Sanitation Data'!$E$31,0,10*ROW('Sanitation Data'!E39))="","",OFFSET('Sanitation Data'!$E$31,0,10*ROW('Sanitation Data'!E39)))</f>
        <v/>
      </c>
      <c r="CT45" s="383" t="str">
        <f ca="1">+IF(OFFSET('Sanitation Data'!$E$32,0,10*ROW('Sanitation Data'!E39))="","",OFFSET('Sanitation Data'!$E$32,0,10*ROW('Sanitation Data'!E39)))</f>
        <v/>
      </c>
      <c r="CU45" s="383" t="str">
        <f ca="1">+IF(OFFSET('Sanitation Data'!$F$28,0,10*ROW('Sanitation Data'!F39))="","",OFFSET('Sanitation Data'!$F$28,0,10*ROW('Sanitation Data'!F39)))</f>
        <v/>
      </c>
      <c r="CV45" s="383" t="str">
        <f ca="1">+IF(OFFSET('Sanitation Data'!$F$29,0,10*ROW('Sanitation Data'!F39))="","",OFFSET('Sanitation Data'!$F$29,0,10*ROW('Sanitation Data'!F39)))</f>
        <v/>
      </c>
      <c r="CW45" s="383" t="str">
        <f ca="1">+IF(OFFSET('Sanitation Data'!$F$30,0,10*ROW('Sanitation Data'!F39))="","",OFFSET('Sanitation Data'!$F$30,0,10*ROW('Sanitation Data'!F39)))</f>
        <v/>
      </c>
      <c r="CX45" s="383" t="str">
        <f ca="1">+IF(OFFSET('Sanitation Data'!$F$31,0,10*ROW('Sanitation Data'!F39))="","",OFFSET('Sanitation Data'!$F$31,0,10*ROW('Sanitation Data'!F39)))</f>
        <v/>
      </c>
      <c r="CY45" s="383" t="str">
        <f ca="1">+IF(OFFSET('Sanitation Data'!$F$32,0,10*ROW('Sanitation Data'!F39))="","",OFFSET('Sanitation Data'!$F$32,0,10*ROW('Sanitation Data'!F39)))</f>
        <v/>
      </c>
      <c r="CZ45" s="383" t="str">
        <f ca="1">+IF(OFFSET('Sanitation Data'!$G$28,0,10*ROW('Sanitation Data'!G39))="","",OFFSET('Sanitation Data'!$G$28,0,10*ROW('Sanitation Data'!G39)))</f>
        <v/>
      </c>
      <c r="DA45" s="383" t="str">
        <f ca="1">+IF(OFFSET('Sanitation Data'!$G$29,0,10*ROW('Sanitation Data'!G39))="","",OFFSET('Sanitation Data'!$G$29,0,10*ROW('Sanitation Data'!G39)))</f>
        <v/>
      </c>
      <c r="DB45" s="383" t="str">
        <f ca="1">+IF(OFFSET('Sanitation Data'!$G$30,0,10*ROW('Sanitation Data'!G39))="","",OFFSET('Sanitation Data'!$G$30,0,10*ROW('Sanitation Data'!G39)))</f>
        <v/>
      </c>
      <c r="DC45" s="383" t="str">
        <f ca="1">+IF(OFFSET('Sanitation Data'!$G$31,0,10*ROW('Sanitation Data'!G39))="","",OFFSET('Sanitation Data'!$G$31,0,10*ROW('Sanitation Data'!G39)))</f>
        <v/>
      </c>
      <c r="DD45" s="383" t="str">
        <f ca="1">+IF(OFFSET('Sanitation Data'!$G$32,0,10*ROW('Sanitation Data'!G39))="","",OFFSET('Sanitation Data'!$G$32,0,10*ROW('Sanitation Data'!G39)))</f>
        <v/>
      </c>
      <c r="DE45" s="383" t="str">
        <f ca="1">+IF(OFFSET('Sanitation Data'!$H$28,0,10*ROW('Sanitation Data'!H39))="","",OFFSET('Sanitation Data'!$H$28,0,10*ROW('Sanitation Data'!H39)))</f>
        <v/>
      </c>
      <c r="DF45" s="383" t="str">
        <f ca="1">+IF(OFFSET('Sanitation Data'!$H$29,0,10*ROW('Sanitation Data'!H39))="","",OFFSET('Sanitation Data'!$H$29,0,10*ROW('Sanitation Data'!H39)))</f>
        <v/>
      </c>
      <c r="DG45" s="383" t="str">
        <f ca="1">+IF(OFFSET('Sanitation Data'!$H$30,0,10*ROW('Sanitation Data'!H39))="","",OFFSET('Sanitation Data'!$H$30,0,10*ROW('Sanitation Data'!H39)))</f>
        <v/>
      </c>
      <c r="DH45" s="383" t="str">
        <f ca="1">+IF(OFFSET('Sanitation Data'!$H$31,0,10*ROW('Sanitation Data'!H39))="","",OFFSET('Sanitation Data'!$H$31,0,10*ROW('Sanitation Data'!H39)))</f>
        <v/>
      </c>
      <c r="DI45" s="383" t="str">
        <f ca="1">+IF(OFFSET('Sanitation Data'!$H$32,0,10*ROW('Sanitation Data'!H39))="","",OFFSET('Sanitation Data'!$H$32,0,10*ROW('Sanitation Data'!H39)))</f>
        <v/>
      </c>
      <c r="DJ45" s="383" t="str">
        <f ca="1">+IF(OFFSET('Sanitation Data'!$I$28,0,10*ROW('Sanitation Data'!I39))="","",OFFSET('Sanitation Data'!$I$28,0,10*ROW('Sanitation Data'!I39)))</f>
        <v/>
      </c>
      <c r="DK45" s="383" t="str">
        <f ca="1">+IF(OFFSET('Sanitation Data'!$I$29,0,10*ROW('Sanitation Data'!I39))="","",OFFSET('Sanitation Data'!$I$29,0,10*ROW('Sanitation Data'!I39)))</f>
        <v/>
      </c>
      <c r="DL45" s="383" t="str">
        <f ca="1">+IF(OFFSET('Sanitation Data'!$I$30,0,10*ROW('Sanitation Data'!I39))="","",OFFSET('Sanitation Data'!$I$30,0,10*ROW('Sanitation Data'!I39)))</f>
        <v/>
      </c>
      <c r="DM45" s="383" t="str">
        <f ca="1">+IF(OFFSET('Sanitation Data'!$I$31,0,10*ROW('Sanitation Data'!I39))="","",OFFSET('Sanitation Data'!$I$31,0,10*ROW('Sanitation Data'!I39)))</f>
        <v/>
      </c>
      <c r="DN45" s="383" t="str">
        <f ca="1">+IF(OFFSET('Sanitation Data'!$I$32,0,10*ROW('Sanitation Data'!I39))="","",OFFSET('Sanitation Data'!$I$32,0,10*ROW('Sanitation Data'!I39)))</f>
        <v/>
      </c>
      <c r="DO45" s="383" t="str">
        <f ca="1">+IF(OFFSET('Hygiene Data'!$D$11,0,10*ROW('Hygiene Data'!D39))="","",OFFSET('Hygiene Data'!$D$11,0,10*ROW('Hygiene Data'!D39)))</f>
        <v/>
      </c>
      <c r="DP45" s="383" t="str">
        <f ca="1">+IF(OFFSET('Hygiene Data'!$D$12,0,10*ROW('Hygiene Data'!D39))="","",OFFSET('Hygiene Data'!$D$12,0,10*ROW('Hygiene Data'!D39)))</f>
        <v/>
      </c>
      <c r="DQ45" s="383" t="str">
        <f ca="1">+IF(OFFSET('Hygiene Data'!$D$13,0,10*ROW('Hygiene Data'!D39))="","",OFFSET('Hygiene Data'!$D$13,0,10*ROW('Hygiene Data'!D39)))</f>
        <v/>
      </c>
      <c r="DR45" s="383" t="str">
        <f ca="1">+IF(OFFSET('Hygiene Data'!$E$11,0,10*ROW('Hygiene Data'!E39))="","",OFFSET('Hygiene Data'!$E$11,0,10*ROW('Hygiene Data'!E39)))</f>
        <v/>
      </c>
      <c r="DS45" s="383" t="str">
        <f ca="1">+IF(OFFSET('Hygiene Data'!$E$12,0,10*ROW('Hygiene Data'!E39))="","",OFFSET('Hygiene Data'!$E$12,0,10*ROW('Hygiene Data'!E39)))</f>
        <v/>
      </c>
      <c r="DT45" s="383" t="str">
        <f ca="1">+IF(OFFSET('Hygiene Data'!$E$13,0,10*ROW('Hygiene Data'!E39))="","",OFFSET('Hygiene Data'!$E$13,0,10*ROW('Hygiene Data'!E39)))</f>
        <v/>
      </c>
      <c r="DU45" s="383" t="str">
        <f ca="1">+IF(OFFSET('Hygiene Data'!$F$11,0,10*ROW('Hygiene Data'!F39))="","",OFFSET('Hygiene Data'!$F$11,0,10*ROW('Hygiene Data'!F39)))</f>
        <v/>
      </c>
      <c r="DV45" s="383" t="str">
        <f ca="1">+IF(OFFSET('Hygiene Data'!$F$12,0,10*ROW('Hygiene Data'!F39))="","",OFFSET('Hygiene Data'!$F$12,0,10*ROW('Hygiene Data'!F39)))</f>
        <v/>
      </c>
      <c r="DW45" s="383" t="str">
        <f ca="1">+IF(OFFSET('Hygiene Data'!$F$13,0,10*ROW('Hygiene Data'!F39))="","",OFFSET('Hygiene Data'!$F$13,0,10*ROW('Hygiene Data'!F39)))</f>
        <v/>
      </c>
      <c r="DX45" s="383" t="str">
        <f ca="1">+IF(OFFSET('Hygiene Data'!$G$11,0,10*ROW('Hygiene Data'!G39))="","",OFFSET('Hygiene Data'!$G$11,0,10*ROW('Hygiene Data'!G39)))</f>
        <v/>
      </c>
      <c r="DY45" s="383" t="str">
        <f ca="1">+IF(OFFSET('Hygiene Data'!$G$12,0,10*ROW('Hygiene Data'!G39))="","",OFFSET('Hygiene Data'!$G$12,0,10*ROW('Hygiene Data'!G39)))</f>
        <v/>
      </c>
      <c r="DZ45" s="383" t="str">
        <f ca="1">+IF(OFFSET('Hygiene Data'!$G$13,0,10*ROW('Hygiene Data'!G39))="","",OFFSET('Hygiene Data'!$G$13,0,10*ROW('Hygiene Data'!G39)))</f>
        <v/>
      </c>
      <c r="EA45" s="383" t="str">
        <f ca="1">+IF(OFFSET('Hygiene Data'!$H$11,0,10*ROW('Hygiene Data'!H39))="","",OFFSET('Hygiene Data'!$H$11,0,10*ROW('Hygiene Data'!H39)))</f>
        <v/>
      </c>
      <c r="EB45" s="383" t="str">
        <f ca="1">+IF(OFFSET('Hygiene Data'!$H$12,0,10*ROW('Hygiene Data'!H39))="","",OFFSET('Hygiene Data'!$H$12,0,10*ROW('Hygiene Data'!H39)))</f>
        <v/>
      </c>
      <c r="EC45" s="383" t="str">
        <f ca="1">+IF(OFFSET('Hygiene Data'!$H$13,0,10*ROW('Hygiene Data'!H39))="","",OFFSET('Hygiene Data'!$H$13,0,10*ROW('Hygiene Data'!H39)))</f>
        <v/>
      </c>
      <c r="ED45" s="383" t="str">
        <f ca="1">+IF(OFFSET('Hygiene Data'!$I$11,0,10*ROW('Hygiene Data'!I39))="","",OFFSET('Hygiene Data'!$I$11,0,10*ROW('Hygiene Data'!I39)))</f>
        <v/>
      </c>
      <c r="EE45" s="383" t="str">
        <f ca="1">+IF(OFFSET('Hygiene Data'!$I$12,0,10*ROW('Hygiene Data'!I39))="","",OFFSET('Hygiene Data'!$I$12,0,10*ROW('Hygiene Data'!I39)))</f>
        <v/>
      </c>
      <c r="EF45" s="383" t="str">
        <f ca="1">+IF(OFFSET('Hygiene Data'!$I$13,0,10*ROW('Hygiene Data'!I39))="","",OFFSET('Hygiene Data'!$I$13,0,10*ROW('Hygiene Data'!I39)))</f>
        <v/>
      </c>
    </row>
    <row r="46" spans="1:136" x14ac:dyDescent="0.25">
      <c r="A46" s="492" t="str">
        <f ca="1">+IF(OFFSET('Water Data'!$B$2,0,10*ROW('Water Data'!E40))="","",OFFSET('Water Data'!$B$2,0,10*ROW('Water Data'!E40)))</f>
        <v/>
      </c>
      <c r="B46" s="49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9" t="str">
        <f t="shared" ca="1" si="0"/>
        <v/>
      </c>
      <c r="D46" s="52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3" t="str">
        <f ca="1">+IF(OFFSET('Water Data'!$D$27,0,10*ROW('Water Data'!D40))="","",OFFSET('Water Data'!$D$27,0,10*ROW('Water Data'!D40)))</f>
        <v/>
      </c>
      <c r="BT46" s="383" t="str">
        <f ca="1">+IF(OFFSET('Water Data'!$D$28,0,10*ROW('Water Data'!D40))="","",OFFSET('Water Data'!$D$28,0,10*ROW('Water Data'!D40)))</f>
        <v/>
      </c>
      <c r="BU46" s="383" t="str">
        <f ca="1">+IF(OFFSET('Water Data'!$D$29,0,10*ROW('Water Data'!D40))="","",OFFSET('Water Data'!$D$29,0,10*ROW('Water Data'!D40)))</f>
        <v/>
      </c>
      <c r="BV46" s="383" t="str">
        <f ca="1">+IF(OFFSET('Water Data'!$E$27,0,10*ROW('Water Data'!E40))="","",OFFSET('Water Data'!$E$27,0,10*ROW('Water Data'!E40)))</f>
        <v/>
      </c>
      <c r="BW46" s="383" t="str">
        <f ca="1">+IF(OFFSET('Water Data'!$E$28,0,10*ROW('Water Data'!E40))="","",OFFSET('Water Data'!$E$28,0,10*ROW('Water Data'!E40)))</f>
        <v/>
      </c>
      <c r="BX46" s="383" t="str">
        <f ca="1">+IF(OFFSET('Water Data'!$E$29,0,10*ROW('Water Data'!E40))="","",OFFSET('Water Data'!$E$29,0,10*ROW('Water Data'!E40)))</f>
        <v/>
      </c>
      <c r="BY46" s="383" t="str">
        <f ca="1">+IF(OFFSET('Water Data'!$F$27,0,10*ROW('Water Data'!F40))="","",OFFSET('Water Data'!$F$27,0,10*ROW('Water Data'!F40)))</f>
        <v/>
      </c>
      <c r="BZ46" s="383" t="str">
        <f ca="1">+IF(OFFSET('Water Data'!$F$28,0,10*ROW('Water Data'!F40))="","",OFFSET('Water Data'!$F$28,0,10*ROW('Water Data'!F40)))</f>
        <v/>
      </c>
      <c r="CA46" s="383" t="str">
        <f ca="1">+IF(OFFSET('Water Data'!$F$29,0,10*ROW('Water Data'!F40))="","",OFFSET('Water Data'!$F$29,0,10*ROW('Water Data'!F40)))</f>
        <v/>
      </c>
      <c r="CB46" s="383" t="str">
        <f ca="1">+IF(OFFSET('Water Data'!$G$27,0,10*ROW('Water Data'!G40))="","",OFFSET('Water Data'!$G$27,0,10*ROW('Water Data'!G40)))</f>
        <v/>
      </c>
      <c r="CC46" s="383" t="str">
        <f ca="1">+IF(OFFSET('Water Data'!$G$28,0,10*ROW('Water Data'!G40))="","",OFFSET('Water Data'!$G$28,0,10*ROW('Water Data'!G40)))</f>
        <v/>
      </c>
      <c r="CD46" s="383" t="str">
        <f ca="1">+IF(OFFSET('Water Data'!$G$29,0,10*ROW('Water Data'!G40))="","",OFFSET('Water Data'!$G$29,0,10*ROW('Water Data'!G40)))</f>
        <v/>
      </c>
      <c r="CE46" s="383" t="str">
        <f ca="1">+IF(OFFSET('Water Data'!$H$27,0,10*ROW('Water Data'!H40))="","",OFFSET('Water Data'!$H$27,0,10*ROW('Water Data'!H40)))</f>
        <v/>
      </c>
      <c r="CF46" s="383" t="str">
        <f ca="1">+IF(OFFSET('Water Data'!$H$28,0,10*ROW('Water Data'!H40))="","",OFFSET('Water Data'!$H$28,0,10*ROW('Water Data'!H40)))</f>
        <v/>
      </c>
      <c r="CG46" s="383" t="str">
        <f ca="1">+IF(OFFSET('Water Data'!$H$29,0,10*ROW('Water Data'!H40))="","",OFFSET('Water Data'!$H$29,0,10*ROW('Water Data'!H40)))</f>
        <v/>
      </c>
      <c r="CH46" s="383" t="str">
        <f ca="1">+IF(OFFSET('Water Data'!$I$27,0,10*ROW('Water Data'!I40))="","",OFFSET('Water Data'!$I$27,0,10*ROW('Water Data'!I40)))</f>
        <v/>
      </c>
      <c r="CI46" s="383" t="str">
        <f ca="1">+IF(OFFSET('Water Data'!$I$28,0,10*ROW('Water Data'!I40))="","",OFFSET('Water Data'!$I$28,0,10*ROW('Water Data'!I40)))</f>
        <v/>
      </c>
      <c r="CJ46" s="383" t="str">
        <f ca="1">+IF(OFFSET('Water Data'!$I$29,0,10*ROW('Water Data'!I40))="","",OFFSET('Water Data'!$I$29,0,10*ROW('Water Data'!I40)))</f>
        <v/>
      </c>
      <c r="CK46" s="383" t="str">
        <f ca="1">+IF(OFFSET('Sanitation Data'!$D$28,0,10*ROW('Sanitation Data'!D40))="","",OFFSET('Sanitation Data'!$D$28,0,10*ROW('Sanitation Data'!D40)))</f>
        <v/>
      </c>
      <c r="CL46" s="383" t="str">
        <f ca="1">+IF(OFFSET('Sanitation Data'!$D$29,0,10*ROW('Sanitation Data'!D40))="","",OFFSET('Sanitation Data'!$D$29,0,10*ROW('Sanitation Data'!D40)))</f>
        <v/>
      </c>
      <c r="CM46" s="383" t="str">
        <f ca="1">+IF(OFFSET('Sanitation Data'!$D$30,0,10*ROW('Sanitation Data'!D40))="","",OFFSET('Sanitation Data'!$D$30,0,10*ROW('Sanitation Data'!D40)))</f>
        <v/>
      </c>
      <c r="CN46" s="383" t="str">
        <f ca="1">+IF(OFFSET('Sanitation Data'!$D$31,0,10*ROW('Sanitation Data'!D40))="","",OFFSET('Sanitation Data'!$D$31,0,10*ROW('Sanitation Data'!D40)))</f>
        <v/>
      </c>
      <c r="CO46" s="383" t="str">
        <f ca="1">+IF(OFFSET('Sanitation Data'!$D$32,0,10*ROW('Sanitation Data'!D40))="","",OFFSET('Sanitation Data'!$D$32,0,10*ROW('Sanitation Data'!D40)))</f>
        <v/>
      </c>
      <c r="CP46" s="383" t="str">
        <f ca="1">+IF(OFFSET('Sanitation Data'!$E$28,0,10*ROW('Sanitation Data'!E40))="","",OFFSET('Sanitation Data'!$E$28,0,10*ROW('Sanitation Data'!E40)))</f>
        <v/>
      </c>
      <c r="CQ46" s="383" t="str">
        <f ca="1">+IF(OFFSET('Sanitation Data'!$E$29,0,10*ROW('Sanitation Data'!E40))="","",OFFSET('Sanitation Data'!$E$29,0,10*ROW('Sanitation Data'!E40)))</f>
        <v/>
      </c>
      <c r="CR46" s="383" t="str">
        <f ca="1">+IF(OFFSET('Sanitation Data'!$E$30,0,10*ROW('Sanitation Data'!E40))="","",OFFSET('Sanitation Data'!$E$30,0,10*ROW('Sanitation Data'!E40)))</f>
        <v/>
      </c>
      <c r="CS46" s="383" t="str">
        <f ca="1">+IF(OFFSET('Sanitation Data'!$E$31,0,10*ROW('Sanitation Data'!E40))="","",OFFSET('Sanitation Data'!$E$31,0,10*ROW('Sanitation Data'!E40)))</f>
        <v/>
      </c>
      <c r="CT46" s="383" t="str">
        <f ca="1">+IF(OFFSET('Sanitation Data'!$E$32,0,10*ROW('Sanitation Data'!E40))="","",OFFSET('Sanitation Data'!$E$32,0,10*ROW('Sanitation Data'!E40)))</f>
        <v/>
      </c>
      <c r="CU46" s="383" t="str">
        <f ca="1">+IF(OFFSET('Sanitation Data'!$F$28,0,10*ROW('Sanitation Data'!F40))="","",OFFSET('Sanitation Data'!$F$28,0,10*ROW('Sanitation Data'!F40)))</f>
        <v/>
      </c>
      <c r="CV46" s="383" t="str">
        <f ca="1">+IF(OFFSET('Sanitation Data'!$F$29,0,10*ROW('Sanitation Data'!F40))="","",OFFSET('Sanitation Data'!$F$29,0,10*ROW('Sanitation Data'!F40)))</f>
        <v/>
      </c>
      <c r="CW46" s="383" t="str">
        <f ca="1">+IF(OFFSET('Sanitation Data'!$F$30,0,10*ROW('Sanitation Data'!F40))="","",OFFSET('Sanitation Data'!$F$30,0,10*ROW('Sanitation Data'!F40)))</f>
        <v/>
      </c>
      <c r="CX46" s="383" t="str">
        <f ca="1">+IF(OFFSET('Sanitation Data'!$F$31,0,10*ROW('Sanitation Data'!F40))="","",OFFSET('Sanitation Data'!$F$31,0,10*ROW('Sanitation Data'!F40)))</f>
        <v/>
      </c>
      <c r="CY46" s="383" t="str">
        <f ca="1">+IF(OFFSET('Sanitation Data'!$F$32,0,10*ROW('Sanitation Data'!F40))="","",OFFSET('Sanitation Data'!$F$32,0,10*ROW('Sanitation Data'!F40)))</f>
        <v/>
      </c>
      <c r="CZ46" s="383" t="str">
        <f ca="1">+IF(OFFSET('Sanitation Data'!$G$28,0,10*ROW('Sanitation Data'!G40))="","",OFFSET('Sanitation Data'!$G$28,0,10*ROW('Sanitation Data'!G40)))</f>
        <v/>
      </c>
      <c r="DA46" s="383" t="str">
        <f ca="1">+IF(OFFSET('Sanitation Data'!$G$29,0,10*ROW('Sanitation Data'!G40))="","",OFFSET('Sanitation Data'!$G$29,0,10*ROW('Sanitation Data'!G40)))</f>
        <v/>
      </c>
      <c r="DB46" s="383" t="str">
        <f ca="1">+IF(OFFSET('Sanitation Data'!$G$30,0,10*ROW('Sanitation Data'!G40))="","",OFFSET('Sanitation Data'!$G$30,0,10*ROW('Sanitation Data'!G40)))</f>
        <v/>
      </c>
      <c r="DC46" s="383" t="str">
        <f ca="1">+IF(OFFSET('Sanitation Data'!$G$31,0,10*ROW('Sanitation Data'!G40))="","",OFFSET('Sanitation Data'!$G$31,0,10*ROW('Sanitation Data'!G40)))</f>
        <v/>
      </c>
      <c r="DD46" s="383" t="str">
        <f ca="1">+IF(OFFSET('Sanitation Data'!$G$32,0,10*ROW('Sanitation Data'!G40))="","",OFFSET('Sanitation Data'!$G$32,0,10*ROW('Sanitation Data'!G40)))</f>
        <v/>
      </c>
      <c r="DE46" s="383" t="str">
        <f ca="1">+IF(OFFSET('Sanitation Data'!$H$28,0,10*ROW('Sanitation Data'!H40))="","",OFFSET('Sanitation Data'!$H$28,0,10*ROW('Sanitation Data'!H40)))</f>
        <v/>
      </c>
      <c r="DF46" s="383" t="str">
        <f ca="1">+IF(OFFSET('Sanitation Data'!$H$29,0,10*ROW('Sanitation Data'!H40))="","",OFFSET('Sanitation Data'!$H$29,0,10*ROW('Sanitation Data'!H40)))</f>
        <v/>
      </c>
      <c r="DG46" s="383" t="str">
        <f ca="1">+IF(OFFSET('Sanitation Data'!$H$30,0,10*ROW('Sanitation Data'!H40))="","",OFFSET('Sanitation Data'!$H$30,0,10*ROW('Sanitation Data'!H40)))</f>
        <v/>
      </c>
      <c r="DH46" s="383" t="str">
        <f ca="1">+IF(OFFSET('Sanitation Data'!$H$31,0,10*ROW('Sanitation Data'!H40))="","",OFFSET('Sanitation Data'!$H$31,0,10*ROW('Sanitation Data'!H40)))</f>
        <v/>
      </c>
      <c r="DI46" s="383" t="str">
        <f ca="1">+IF(OFFSET('Sanitation Data'!$H$32,0,10*ROW('Sanitation Data'!H40))="","",OFFSET('Sanitation Data'!$H$32,0,10*ROW('Sanitation Data'!H40)))</f>
        <v/>
      </c>
      <c r="DJ46" s="383" t="str">
        <f ca="1">+IF(OFFSET('Sanitation Data'!$I$28,0,10*ROW('Sanitation Data'!I40))="","",OFFSET('Sanitation Data'!$I$28,0,10*ROW('Sanitation Data'!I40)))</f>
        <v/>
      </c>
      <c r="DK46" s="383" t="str">
        <f ca="1">+IF(OFFSET('Sanitation Data'!$I$29,0,10*ROW('Sanitation Data'!I40))="","",OFFSET('Sanitation Data'!$I$29,0,10*ROW('Sanitation Data'!I40)))</f>
        <v/>
      </c>
      <c r="DL46" s="383" t="str">
        <f ca="1">+IF(OFFSET('Sanitation Data'!$I$30,0,10*ROW('Sanitation Data'!I40))="","",OFFSET('Sanitation Data'!$I$30,0,10*ROW('Sanitation Data'!I40)))</f>
        <v/>
      </c>
      <c r="DM46" s="383" t="str">
        <f ca="1">+IF(OFFSET('Sanitation Data'!$I$31,0,10*ROW('Sanitation Data'!I40))="","",OFFSET('Sanitation Data'!$I$31,0,10*ROW('Sanitation Data'!I40)))</f>
        <v/>
      </c>
      <c r="DN46" s="383" t="str">
        <f ca="1">+IF(OFFSET('Sanitation Data'!$I$32,0,10*ROW('Sanitation Data'!I40))="","",OFFSET('Sanitation Data'!$I$32,0,10*ROW('Sanitation Data'!I40)))</f>
        <v/>
      </c>
      <c r="DO46" s="383" t="str">
        <f ca="1">+IF(OFFSET('Hygiene Data'!$D$11,0,10*ROW('Hygiene Data'!D40))="","",OFFSET('Hygiene Data'!$D$11,0,10*ROW('Hygiene Data'!D40)))</f>
        <v/>
      </c>
      <c r="DP46" s="383" t="str">
        <f ca="1">+IF(OFFSET('Hygiene Data'!$D$12,0,10*ROW('Hygiene Data'!D40))="","",OFFSET('Hygiene Data'!$D$12,0,10*ROW('Hygiene Data'!D40)))</f>
        <v/>
      </c>
      <c r="DQ46" s="383" t="str">
        <f ca="1">+IF(OFFSET('Hygiene Data'!$D$13,0,10*ROW('Hygiene Data'!D40))="","",OFFSET('Hygiene Data'!$D$13,0,10*ROW('Hygiene Data'!D40)))</f>
        <v/>
      </c>
      <c r="DR46" s="383" t="str">
        <f ca="1">+IF(OFFSET('Hygiene Data'!$E$11,0,10*ROW('Hygiene Data'!E40))="","",OFFSET('Hygiene Data'!$E$11,0,10*ROW('Hygiene Data'!E40)))</f>
        <v/>
      </c>
      <c r="DS46" s="383" t="str">
        <f ca="1">+IF(OFFSET('Hygiene Data'!$E$12,0,10*ROW('Hygiene Data'!E40))="","",OFFSET('Hygiene Data'!$E$12,0,10*ROW('Hygiene Data'!E40)))</f>
        <v/>
      </c>
      <c r="DT46" s="383" t="str">
        <f ca="1">+IF(OFFSET('Hygiene Data'!$E$13,0,10*ROW('Hygiene Data'!E40))="","",OFFSET('Hygiene Data'!$E$13,0,10*ROW('Hygiene Data'!E40)))</f>
        <v/>
      </c>
      <c r="DU46" s="383" t="str">
        <f ca="1">+IF(OFFSET('Hygiene Data'!$F$11,0,10*ROW('Hygiene Data'!F40))="","",OFFSET('Hygiene Data'!$F$11,0,10*ROW('Hygiene Data'!F40)))</f>
        <v/>
      </c>
      <c r="DV46" s="383" t="str">
        <f ca="1">+IF(OFFSET('Hygiene Data'!$F$12,0,10*ROW('Hygiene Data'!F40))="","",OFFSET('Hygiene Data'!$F$12,0,10*ROW('Hygiene Data'!F40)))</f>
        <v/>
      </c>
      <c r="DW46" s="383" t="str">
        <f ca="1">+IF(OFFSET('Hygiene Data'!$F$13,0,10*ROW('Hygiene Data'!F40))="","",OFFSET('Hygiene Data'!$F$13,0,10*ROW('Hygiene Data'!F40)))</f>
        <v/>
      </c>
      <c r="DX46" s="383" t="str">
        <f ca="1">+IF(OFFSET('Hygiene Data'!$G$11,0,10*ROW('Hygiene Data'!G40))="","",OFFSET('Hygiene Data'!$G$11,0,10*ROW('Hygiene Data'!G40)))</f>
        <v/>
      </c>
      <c r="DY46" s="383" t="str">
        <f ca="1">+IF(OFFSET('Hygiene Data'!$G$12,0,10*ROW('Hygiene Data'!G40))="","",OFFSET('Hygiene Data'!$G$12,0,10*ROW('Hygiene Data'!G40)))</f>
        <v/>
      </c>
      <c r="DZ46" s="383" t="str">
        <f ca="1">+IF(OFFSET('Hygiene Data'!$G$13,0,10*ROW('Hygiene Data'!G40))="","",OFFSET('Hygiene Data'!$G$13,0,10*ROW('Hygiene Data'!G40)))</f>
        <v/>
      </c>
      <c r="EA46" s="383" t="str">
        <f ca="1">+IF(OFFSET('Hygiene Data'!$H$11,0,10*ROW('Hygiene Data'!H40))="","",OFFSET('Hygiene Data'!$H$11,0,10*ROW('Hygiene Data'!H40)))</f>
        <v/>
      </c>
      <c r="EB46" s="383" t="str">
        <f ca="1">+IF(OFFSET('Hygiene Data'!$H$12,0,10*ROW('Hygiene Data'!H40))="","",OFFSET('Hygiene Data'!$H$12,0,10*ROW('Hygiene Data'!H40)))</f>
        <v/>
      </c>
      <c r="EC46" s="383" t="str">
        <f ca="1">+IF(OFFSET('Hygiene Data'!$H$13,0,10*ROW('Hygiene Data'!H40))="","",OFFSET('Hygiene Data'!$H$13,0,10*ROW('Hygiene Data'!H40)))</f>
        <v/>
      </c>
      <c r="ED46" s="383" t="str">
        <f ca="1">+IF(OFFSET('Hygiene Data'!$I$11,0,10*ROW('Hygiene Data'!I40))="","",OFFSET('Hygiene Data'!$I$11,0,10*ROW('Hygiene Data'!I40)))</f>
        <v/>
      </c>
      <c r="EE46" s="383" t="str">
        <f ca="1">+IF(OFFSET('Hygiene Data'!$I$12,0,10*ROW('Hygiene Data'!I40))="","",OFFSET('Hygiene Data'!$I$12,0,10*ROW('Hygiene Data'!I40)))</f>
        <v/>
      </c>
      <c r="EF46" s="383" t="str">
        <f ca="1">+IF(OFFSET('Hygiene Data'!$I$13,0,10*ROW('Hygiene Data'!I40))="","",OFFSET('Hygiene Data'!$I$13,0,10*ROW('Hygiene Data'!I40)))</f>
        <v/>
      </c>
    </row>
    <row r="47" spans="1:136" x14ac:dyDescent="0.25">
      <c r="A47" s="492" t="str">
        <f ca="1">+IF(OFFSET('Water Data'!$B$2,0,10*ROW('Water Data'!E41))="","",OFFSET('Water Data'!$B$2,0,10*ROW('Water Data'!E41)))</f>
        <v/>
      </c>
      <c r="B47" s="49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9" t="str">
        <f t="shared" ca="1" si="0"/>
        <v/>
      </c>
      <c r="D47" s="52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3" t="str">
        <f ca="1">+IF(OFFSET('Water Data'!$D$27,0,10*ROW('Water Data'!D41))="","",OFFSET('Water Data'!$D$27,0,10*ROW('Water Data'!D41)))</f>
        <v/>
      </c>
      <c r="BT47" s="383" t="str">
        <f ca="1">+IF(OFFSET('Water Data'!$D$28,0,10*ROW('Water Data'!D41))="","",OFFSET('Water Data'!$D$28,0,10*ROW('Water Data'!D41)))</f>
        <v/>
      </c>
      <c r="BU47" s="383" t="str">
        <f ca="1">+IF(OFFSET('Water Data'!$D$29,0,10*ROW('Water Data'!D41))="","",OFFSET('Water Data'!$D$29,0,10*ROW('Water Data'!D41)))</f>
        <v/>
      </c>
      <c r="BV47" s="383" t="str">
        <f ca="1">+IF(OFFSET('Water Data'!$E$27,0,10*ROW('Water Data'!E41))="","",OFFSET('Water Data'!$E$27,0,10*ROW('Water Data'!E41)))</f>
        <v/>
      </c>
      <c r="BW47" s="383" t="str">
        <f ca="1">+IF(OFFSET('Water Data'!$E$28,0,10*ROW('Water Data'!E41))="","",OFFSET('Water Data'!$E$28,0,10*ROW('Water Data'!E41)))</f>
        <v/>
      </c>
      <c r="BX47" s="383" t="str">
        <f ca="1">+IF(OFFSET('Water Data'!$E$29,0,10*ROW('Water Data'!E41))="","",OFFSET('Water Data'!$E$29,0,10*ROW('Water Data'!E41)))</f>
        <v/>
      </c>
      <c r="BY47" s="383" t="str">
        <f ca="1">+IF(OFFSET('Water Data'!$F$27,0,10*ROW('Water Data'!F41))="","",OFFSET('Water Data'!$F$27,0,10*ROW('Water Data'!F41)))</f>
        <v/>
      </c>
      <c r="BZ47" s="383" t="str">
        <f ca="1">+IF(OFFSET('Water Data'!$F$28,0,10*ROW('Water Data'!F41))="","",OFFSET('Water Data'!$F$28,0,10*ROW('Water Data'!F41)))</f>
        <v/>
      </c>
      <c r="CA47" s="383" t="str">
        <f ca="1">+IF(OFFSET('Water Data'!$F$29,0,10*ROW('Water Data'!F41))="","",OFFSET('Water Data'!$F$29,0,10*ROW('Water Data'!F41)))</f>
        <v/>
      </c>
      <c r="CB47" s="383" t="str">
        <f ca="1">+IF(OFFSET('Water Data'!$G$27,0,10*ROW('Water Data'!G41))="","",OFFSET('Water Data'!$G$27,0,10*ROW('Water Data'!G41)))</f>
        <v/>
      </c>
      <c r="CC47" s="383" t="str">
        <f ca="1">+IF(OFFSET('Water Data'!$G$28,0,10*ROW('Water Data'!G41))="","",OFFSET('Water Data'!$G$28,0,10*ROW('Water Data'!G41)))</f>
        <v/>
      </c>
      <c r="CD47" s="383" t="str">
        <f ca="1">+IF(OFFSET('Water Data'!$G$29,0,10*ROW('Water Data'!G41))="","",OFFSET('Water Data'!$G$29,0,10*ROW('Water Data'!G41)))</f>
        <v/>
      </c>
      <c r="CE47" s="383" t="str">
        <f ca="1">+IF(OFFSET('Water Data'!$H$27,0,10*ROW('Water Data'!H41))="","",OFFSET('Water Data'!$H$27,0,10*ROW('Water Data'!H41)))</f>
        <v/>
      </c>
      <c r="CF47" s="383" t="str">
        <f ca="1">+IF(OFFSET('Water Data'!$H$28,0,10*ROW('Water Data'!H41))="","",OFFSET('Water Data'!$H$28,0,10*ROW('Water Data'!H41)))</f>
        <v/>
      </c>
      <c r="CG47" s="383" t="str">
        <f ca="1">+IF(OFFSET('Water Data'!$H$29,0,10*ROW('Water Data'!H41))="","",OFFSET('Water Data'!$H$29,0,10*ROW('Water Data'!H41)))</f>
        <v/>
      </c>
      <c r="CH47" s="383" t="str">
        <f ca="1">+IF(OFFSET('Water Data'!$I$27,0,10*ROW('Water Data'!I41))="","",OFFSET('Water Data'!$I$27,0,10*ROW('Water Data'!I41)))</f>
        <v/>
      </c>
      <c r="CI47" s="383" t="str">
        <f ca="1">+IF(OFFSET('Water Data'!$I$28,0,10*ROW('Water Data'!I41))="","",OFFSET('Water Data'!$I$28,0,10*ROW('Water Data'!I41)))</f>
        <v/>
      </c>
      <c r="CJ47" s="383" t="str">
        <f ca="1">+IF(OFFSET('Water Data'!$I$29,0,10*ROW('Water Data'!I41))="","",OFFSET('Water Data'!$I$29,0,10*ROW('Water Data'!I41)))</f>
        <v/>
      </c>
      <c r="CK47" s="383" t="str">
        <f ca="1">+IF(OFFSET('Sanitation Data'!$D$28,0,10*ROW('Sanitation Data'!D41))="","",OFFSET('Sanitation Data'!$D$28,0,10*ROW('Sanitation Data'!D41)))</f>
        <v/>
      </c>
      <c r="CL47" s="383" t="str">
        <f ca="1">+IF(OFFSET('Sanitation Data'!$D$29,0,10*ROW('Sanitation Data'!D41))="","",OFFSET('Sanitation Data'!$D$29,0,10*ROW('Sanitation Data'!D41)))</f>
        <v/>
      </c>
      <c r="CM47" s="383" t="str">
        <f ca="1">+IF(OFFSET('Sanitation Data'!$D$30,0,10*ROW('Sanitation Data'!D41))="","",OFFSET('Sanitation Data'!$D$30,0,10*ROW('Sanitation Data'!D41)))</f>
        <v/>
      </c>
      <c r="CN47" s="383" t="str">
        <f ca="1">+IF(OFFSET('Sanitation Data'!$D$31,0,10*ROW('Sanitation Data'!D41))="","",OFFSET('Sanitation Data'!$D$31,0,10*ROW('Sanitation Data'!D41)))</f>
        <v/>
      </c>
      <c r="CO47" s="383" t="str">
        <f ca="1">+IF(OFFSET('Sanitation Data'!$D$32,0,10*ROW('Sanitation Data'!D41))="","",OFFSET('Sanitation Data'!$D$32,0,10*ROW('Sanitation Data'!D41)))</f>
        <v/>
      </c>
      <c r="CP47" s="383" t="str">
        <f ca="1">+IF(OFFSET('Sanitation Data'!$E$28,0,10*ROW('Sanitation Data'!E41))="","",OFFSET('Sanitation Data'!$E$28,0,10*ROW('Sanitation Data'!E41)))</f>
        <v/>
      </c>
      <c r="CQ47" s="383" t="str">
        <f ca="1">+IF(OFFSET('Sanitation Data'!$E$29,0,10*ROW('Sanitation Data'!E41))="","",OFFSET('Sanitation Data'!$E$29,0,10*ROW('Sanitation Data'!E41)))</f>
        <v/>
      </c>
      <c r="CR47" s="383" t="str">
        <f ca="1">+IF(OFFSET('Sanitation Data'!$E$30,0,10*ROW('Sanitation Data'!E41))="","",OFFSET('Sanitation Data'!$E$30,0,10*ROW('Sanitation Data'!E41)))</f>
        <v/>
      </c>
      <c r="CS47" s="383" t="str">
        <f ca="1">+IF(OFFSET('Sanitation Data'!$E$31,0,10*ROW('Sanitation Data'!E41))="","",OFFSET('Sanitation Data'!$E$31,0,10*ROW('Sanitation Data'!E41)))</f>
        <v/>
      </c>
      <c r="CT47" s="383" t="str">
        <f ca="1">+IF(OFFSET('Sanitation Data'!$E$32,0,10*ROW('Sanitation Data'!E41))="","",OFFSET('Sanitation Data'!$E$32,0,10*ROW('Sanitation Data'!E41)))</f>
        <v/>
      </c>
      <c r="CU47" s="383" t="str">
        <f ca="1">+IF(OFFSET('Sanitation Data'!$F$28,0,10*ROW('Sanitation Data'!F41))="","",OFFSET('Sanitation Data'!$F$28,0,10*ROW('Sanitation Data'!F41)))</f>
        <v/>
      </c>
      <c r="CV47" s="383" t="str">
        <f ca="1">+IF(OFFSET('Sanitation Data'!$F$29,0,10*ROW('Sanitation Data'!F41))="","",OFFSET('Sanitation Data'!$F$29,0,10*ROW('Sanitation Data'!F41)))</f>
        <v/>
      </c>
      <c r="CW47" s="383" t="str">
        <f ca="1">+IF(OFFSET('Sanitation Data'!$F$30,0,10*ROW('Sanitation Data'!F41))="","",OFFSET('Sanitation Data'!$F$30,0,10*ROW('Sanitation Data'!F41)))</f>
        <v/>
      </c>
      <c r="CX47" s="383" t="str">
        <f ca="1">+IF(OFFSET('Sanitation Data'!$F$31,0,10*ROW('Sanitation Data'!F41))="","",OFFSET('Sanitation Data'!$F$31,0,10*ROW('Sanitation Data'!F41)))</f>
        <v/>
      </c>
      <c r="CY47" s="383" t="str">
        <f ca="1">+IF(OFFSET('Sanitation Data'!$F$32,0,10*ROW('Sanitation Data'!F41))="","",OFFSET('Sanitation Data'!$F$32,0,10*ROW('Sanitation Data'!F41)))</f>
        <v/>
      </c>
      <c r="CZ47" s="383" t="str">
        <f ca="1">+IF(OFFSET('Sanitation Data'!$G$28,0,10*ROW('Sanitation Data'!G41))="","",OFFSET('Sanitation Data'!$G$28,0,10*ROW('Sanitation Data'!G41)))</f>
        <v/>
      </c>
      <c r="DA47" s="383" t="str">
        <f ca="1">+IF(OFFSET('Sanitation Data'!$G$29,0,10*ROW('Sanitation Data'!G41))="","",OFFSET('Sanitation Data'!$G$29,0,10*ROW('Sanitation Data'!G41)))</f>
        <v/>
      </c>
      <c r="DB47" s="383" t="str">
        <f ca="1">+IF(OFFSET('Sanitation Data'!$G$30,0,10*ROW('Sanitation Data'!G41))="","",OFFSET('Sanitation Data'!$G$30,0,10*ROW('Sanitation Data'!G41)))</f>
        <v/>
      </c>
      <c r="DC47" s="383" t="str">
        <f ca="1">+IF(OFFSET('Sanitation Data'!$G$31,0,10*ROW('Sanitation Data'!G41))="","",OFFSET('Sanitation Data'!$G$31,0,10*ROW('Sanitation Data'!G41)))</f>
        <v/>
      </c>
      <c r="DD47" s="383" t="str">
        <f ca="1">+IF(OFFSET('Sanitation Data'!$G$32,0,10*ROW('Sanitation Data'!G41))="","",OFFSET('Sanitation Data'!$G$32,0,10*ROW('Sanitation Data'!G41)))</f>
        <v/>
      </c>
      <c r="DE47" s="383" t="str">
        <f ca="1">+IF(OFFSET('Sanitation Data'!$H$28,0,10*ROW('Sanitation Data'!H41))="","",OFFSET('Sanitation Data'!$H$28,0,10*ROW('Sanitation Data'!H41)))</f>
        <v/>
      </c>
      <c r="DF47" s="383" t="str">
        <f ca="1">+IF(OFFSET('Sanitation Data'!$H$29,0,10*ROW('Sanitation Data'!H41))="","",OFFSET('Sanitation Data'!$H$29,0,10*ROW('Sanitation Data'!H41)))</f>
        <v/>
      </c>
      <c r="DG47" s="383" t="str">
        <f ca="1">+IF(OFFSET('Sanitation Data'!$H$30,0,10*ROW('Sanitation Data'!H41))="","",OFFSET('Sanitation Data'!$H$30,0,10*ROW('Sanitation Data'!H41)))</f>
        <v/>
      </c>
      <c r="DH47" s="383" t="str">
        <f ca="1">+IF(OFFSET('Sanitation Data'!$H$31,0,10*ROW('Sanitation Data'!H41))="","",OFFSET('Sanitation Data'!$H$31,0,10*ROW('Sanitation Data'!H41)))</f>
        <v/>
      </c>
      <c r="DI47" s="383" t="str">
        <f ca="1">+IF(OFFSET('Sanitation Data'!$H$32,0,10*ROW('Sanitation Data'!H41))="","",OFFSET('Sanitation Data'!$H$32,0,10*ROW('Sanitation Data'!H41)))</f>
        <v/>
      </c>
      <c r="DJ47" s="383" t="str">
        <f ca="1">+IF(OFFSET('Sanitation Data'!$I$28,0,10*ROW('Sanitation Data'!I41))="","",OFFSET('Sanitation Data'!$I$28,0,10*ROW('Sanitation Data'!I41)))</f>
        <v/>
      </c>
      <c r="DK47" s="383" t="str">
        <f ca="1">+IF(OFFSET('Sanitation Data'!$I$29,0,10*ROW('Sanitation Data'!I41))="","",OFFSET('Sanitation Data'!$I$29,0,10*ROW('Sanitation Data'!I41)))</f>
        <v/>
      </c>
      <c r="DL47" s="383" t="str">
        <f ca="1">+IF(OFFSET('Sanitation Data'!$I$30,0,10*ROW('Sanitation Data'!I41))="","",OFFSET('Sanitation Data'!$I$30,0,10*ROW('Sanitation Data'!I41)))</f>
        <v/>
      </c>
      <c r="DM47" s="383" t="str">
        <f ca="1">+IF(OFFSET('Sanitation Data'!$I$31,0,10*ROW('Sanitation Data'!I41))="","",OFFSET('Sanitation Data'!$I$31,0,10*ROW('Sanitation Data'!I41)))</f>
        <v/>
      </c>
      <c r="DN47" s="383" t="str">
        <f ca="1">+IF(OFFSET('Sanitation Data'!$I$32,0,10*ROW('Sanitation Data'!I41))="","",OFFSET('Sanitation Data'!$I$32,0,10*ROW('Sanitation Data'!I41)))</f>
        <v/>
      </c>
      <c r="DO47" s="383" t="str">
        <f ca="1">+IF(OFFSET('Hygiene Data'!$D$11,0,10*ROW('Hygiene Data'!D41))="","",OFFSET('Hygiene Data'!$D$11,0,10*ROW('Hygiene Data'!D41)))</f>
        <v/>
      </c>
      <c r="DP47" s="383" t="str">
        <f ca="1">+IF(OFFSET('Hygiene Data'!$D$12,0,10*ROW('Hygiene Data'!D41))="","",OFFSET('Hygiene Data'!$D$12,0,10*ROW('Hygiene Data'!D41)))</f>
        <v/>
      </c>
      <c r="DQ47" s="383" t="str">
        <f ca="1">+IF(OFFSET('Hygiene Data'!$D$13,0,10*ROW('Hygiene Data'!D41))="","",OFFSET('Hygiene Data'!$D$13,0,10*ROW('Hygiene Data'!D41)))</f>
        <v/>
      </c>
      <c r="DR47" s="383" t="str">
        <f ca="1">+IF(OFFSET('Hygiene Data'!$E$11,0,10*ROW('Hygiene Data'!E41))="","",OFFSET('Hygiene Data'!$E$11,0,10*ROW('Hygiene Data'!E41)))</f>
        <v/>
      </c>
      <c r="DS47" s="383" t="str">
        <f ca="1">+IF(OFFSET('Hygiene Data'!$E$12,0,10*ROW('Hygiene Data'!E41))="","",OFFSET('Hygiene Data'!$E$12,0,10*ROW('Hygiene Data'!E41)))</f>
        <v/>
      </c>
      <c r="DT47" s="383" t="str">
        <f ca="1">+IF(OFFSET('Hygiene Data'!$E$13,0,10*ROW('Hygiene Data'!E41))="","",OFFSET('Hygiene Data'!$E$13,0,10*ROW('Hygiene Data'!E41)))</f>
        <v/>
      </c>
      <c r="DU47" s="383" t="str">
        <f ca="1">+IF(OFFSET('Hygiene Data'!$F$11,0,10*ROW('Hygiene Data'!F41))="","",OFFSET('Hygiene Data'!$F$11,0,10*ROW('Hygiene Data'!F41)))</f>
        <v/>
      </c>
      <c r="DV47" s="383" t="str">
        <f ca="1">+IF(OFFSET('Hygiene Data'!$F$12,0,10*ROW('Hygiene Data'!F41))="","",OFFSET('Hygiene Data'!$F$12,0,10*ROW('Hygiene Data'!F41)))</f>
        <v/>
      </c>
      <c r="DW47" s="383" t="str">
        <f ca="1">+IF(OFFSET('Hygiene Data'!$F$13,0,10*ROW('Hygiene Data'!F41))="","",OFFSET('Hygiene Data'!$F$13,0,10*ROW('Hygiene Data'!F41)))</f>
        <v/>
      </c>
      <c r="DX47" s="383" t="str">
        <f ca="1">+IF(OFFSET('Hygiene Data'!$G$11,0,10*ROW('Hygiene Data'!G41))="","",OFFSET('Hygiene Data'!$G$11,0,10*ROW('Hygiene Data'!G41)))</f>
        <v/>
      </c>
      <c r="DY47" s="383" t="str">
        <f ca="1">+IF(OFFSET('Hygiene Data'!$G$12,0,10*ROW('Hygiene Data'!G41))="","",OFFSET('Hygiene Data'!$G$12,0,10*ROW('Hygiene Data'!G41)))</f>
        <v/>
      </c>
      <c r="DZ47" s="383" t="str">
        <f ca="1">+IF(OFFSET('Hygiene Data'!$G$13,0,10*ROW('Hygiene Data'!G41))="","",OFFSET('Hygiene Data'!$G$13,0,10*ROW('Hygiene Data'!G41)))</f>
        <v/>
      </c>
      <c r="EA47" s="383" t="str">
        <f ca="1">+IF(OFFSET('Hygiene Data'!$H$11,0,10*ROW('Hygiene Data'!H41))="","",OFFSET('Hygiene Data'!$H$11,0,10*ROW('Hygiene Data'!H41)))</f>
        <v/>
      </c>
      <c r="EB47" s="383" t="str">
        <f ca="1">+IF(OFFSET('Hygiene Data'!$H$12,0,10*ROW('Hygiene Data'!H41))="","",OFFSET('Hygiene Data'!$H$12,0,10*ROW('Hygiene Data'!H41)))</f>
        <v/>
      </c>
      <c r="EC47" s="383" t="str">
        <f ca="1">+IF(OFFSET('Hygiene Data'!$H$13,0,10*ROW('Hygiene Data'!H41))="","",OFFSET('Hygiene Data'!$H$13,0,10*ROW('Hygiene Data'!H41)))</f>
        <v/>
      </c>
      <c r="ED47" s="383" t="str">
        <f ca="1">+IF(OFFSET('Hygiene Data'!$I$11,0,10*ROW('Hygiene Data'!I41))="","",OFFSET('Hygiene Data'!$I$11,0,10*ROW('Hygiene Data'!I41)))</f>
        <v/>
      </c>
      <c r="EE47" s="383" t="str">
        <f ca="1">+IF(OFFSET('Hygiene Data'!$I$12,0,10*ROW('Hygiene Data'!I41))="","",OFFSET('Hygiene Data'!$I$12,0,10*ROW('Hygiene Data'!I41)))</f>
        <v/>
      </c>
      <c r="EF47" s="383" t="str">
        <f ca="1">+IF(OFFSET('Hygiene Data'!$I$13,0,10*ROW('Hygiene Data'!I41))="","",OFFSET('Hygiene Data'!$I$13,0,10*ROW('Hygiene Data'!I41)))</f>
        <v/>
      </c>
    </row>
    <row r="48" spans="1:136" x14ac:dyDescent="0.25">
      <c r="A48" s="492" t="str">
        <f ca="1">+IF(OFFSET('Water Data'!$B$2,0,10*ROW('Water Data'!E42))="","",OFFSET('Water Data'!$B$2,0,10*ROW('Water Data'!E42)))</f>
        <v/>
      </c>
      <c r="B48" s="49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9" t="str">
        <f t="shared" ca="1" si="0"/>
        <v/>
      </c>
      <c r="D48" s="52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3" t="str">
        <f ca="1">+IF(OFFSET('Water Data'!$D$27,0,10*ROW('Water Data'!D42))="","",OFFSET('Water Data'!$D$27,0,10*ROW('Water Data'!D42)))</f>
        <v/>
      </c>
      <c r="BT48" s="383" t="str">
        <f ca="1">+IF(OFFSET('Water Data'!$D$28,0,10*ROW('Water Data'!D42))="","",OFFSET('Water Data'!$D$28,0,10*ROW('Water Data'!D42)))</f>
        <v/>
      </c>
      <c r="BU48" s="383" t="str">
        <f ca="1">+IF(OFFSET('Water Data'!$D$29,0,10*ROW('Water Data'!D42))="","",OFFSET('Water Data'!$D$29,0,10*ROW('Water Data'!D42)))</f>
        <v/>
      </c>
      <c r="BV48" s="383" t="str">
        <f ca="1">+IF(OFFSET('Water Data'!$E$27,0,10*ROW('Water Data'!E42))="","",OFFSET('Water Data'!$E$27,0,10*ROW('Water Data'!E42)))</f>
        <v/>
      </c>
      <c r="BW48" s="383" t="str">
        <f ca="1">+IF(OFFSET('Water Data'!$E$28,0,10*ROW('Water Data'!E42))="","",OFFSET('Water Data'!$E$28,0,10*ROW('Water Data'!E42)))</f>
        <v/>
      </c>
      <c r="BX48" s="383" t="str">
        <f ca="1">+IF(OFFSET('Water Data'!$E$29,0,10*ROW('Water Data'!E42))="","",OFFSET('Water Data'!$E$29,0,10*ROW('Water Data'!E42)))</f>
        <v/>
      </c>
      <c r="BY48" s="383" t="str">
        <f ca="1">+IF(OFFSET('Water Data'!$F$27,0,10*ROW('Water Data'!F42))="","",OFFSET('Water Data'!$F$27,0,10*ROW('Water Data'!F42)))</f>
        <v/>
      </c>
      <c r="BZ48" s="383" t="str">
        <f ca="1">+IF(OFFSET('Water Data'!$F$28,0,10*ROW('Water Data'!F42))="","",OFFSET('Water Data'!$F$28,0,10*ROW('Water Data'!F42)))</f>
        <v/>
      </c>
      <c r="CA48" s="383" t="str">
        <f ca="1">+IF(OFFSET('Water Data'!$F$29,0,10*ROW('Water Data'!F42))="","",OFFSET('Water Data'!$F$29,0,10*ROW('Water Data'!F42)))</f>
        <v/>
      </c>
      <c r="CB48" s="383" t="str">
        <f ca="1">+IF(OFFSET('Water Data'!$G$27,0,10*ROW('Water Data'!G42))="","",OFFSET('Water Data'!$G$27,0,10*ROW('Water Data'!G42)))</f>
        <v/>
      </c>
      <c r="CC48" s="383" t="str">
        <f ca="1">+IF(OFFSET('Water Data'!$G$28,0,10*ROW('Water Data'!G42))="","",OFFSET('Water Data'!$G$28,0,10*ROW('Water Data'!G42)))</f>
        <v/>
      </c>
      <c r="CD48" s="383" t="str">
        <f ca="1">+IF(OFFSET('Water Data'!$G$29,0,10*ROW('Water Data'!G42))="","",OFFSET('Water Data'!$G$29,0,10*ROW('Water Data'!G42)))</f>
        <v/>
      </c>
      <c r="CE48" s="383" t="str">
        <f ca="1">+IF(OFFSET('Water Data'!$H$27,0,10*ROW('Water Data'!H42))="","",OFFSET('Water Data'!$H$27,0,10*ROW('Water Data'!H42)))</f>
        <v/>
      </c>
      <c r="CF48" s="383" t="str">
        <f ca="1">+IF(OFFSET('Water Data'!$H$28,0,10*ROW('Water Data'!H42))="","",OFFSET('Water Data'!$H$28,0,10*ROW('Water Data'!H42)))</f>
        <v/>
      </c>
      <c r="CG48" s="383" t="str">
        <f ca="1">+IF(OFFSET('Water Data'!$H$29,0,10*ROW('Water Data'!H42))="","",OFFSET('Water Data'!$H$29,0,10*ROW('Water Data'!H42)))</f>
        <v/>
      </c>
      <c r="CH48" s="383" t="str">
        <f ca="1">+IF(OFFSET('Water Data'!$I$27,0,10*ROW('Water Data'!I42))="","",OFFSET('Water Data'!$I$27,0,10*ROW('Water Data'!I42)))</f>
        <v/>
      </c>
      <c r="CI48" s="383" t="str">
        <f ca="1">+IF(OFFSET('Water Data'!$I$28,0,10*ROW('Water Data'!I42))="","",OFFSET('Water Data'!$I$28,0,10*ROW('Water Data'!I42)))</f>
        <v/>
      </c>
      <c r="CJ48" s="383" t="str">
        <f ca="1">+IF(OFFSET('Water Data'!$I$29,0,10*ROW('Water Data'!I42))="","",OFFSET('Water Data'!$I$29,0,10*ROW('Water Data'!I42)))</f>
        <v/>
      </c>
      <c r="CK48" s="383" t="str">
        <f ca="1">+IF(OFFSET('Sanitation Data'!$D$28,0,10*ROW('Sanitation Data'!D42))="","",OFFSET('Sanitation Data'!$D$28,0,10*ROW('Sanitation Data'!D42)))</f>
        <v/>
      </c>
      <c r="CL48" s="383" t="str">
        <f ca="1">+IF(OFFSET('Sanitation Data'!$D$29,0,10*ROW('Sanitation Data'!D42))="","",OFFSET('Sanitation Data'!$D$29,0,10*ROW('Sanitation Data'!D42)))</f>
        <v/>
      </c>
      <c r="CM48" s="383" t="str">
        <f ca="1">+IF(OFFSET('Sanitation Data'!$D$30,0,10*ROW('Sanitation Data'!D42))="","",OFFSET('Sanitation Data'!$D$30,0,10*ROW('Sanitation Data'!D42)))</f>
        <v/>
      </c>
      <c r="CN48" s="383" t="str">
        <f ca="1">+IF(OFFSET('Sanitation Data'!$D$31,0,10*ROW('Sanitation Data'!D42))="","",OFFSET('Sanitation Data'!$D$31,0,10*ROW('Sanitation Data'!D42)))</f>
        <v/>
      </c>
      <c r="CO48" s="383" t="str">
        <f ca="1">+IF(OFFSET('Sanitation Data'!$D$32,0,10*ROW('Sanitation Data'!D42))="","",OFFSET('Sanitation Data'!$D$32,0,10*ROW('Sanitation Data'!D42)))</f>
        <v/>
      </c>
      <c r="CP48" s="383" t="str">
        <f ca="1">+IF(OFFSET('Sanitation Data'!$E$28,0,10*ROW('Sanitation Data'!E42))="","",OFFSET('Sanitation Data'!$E$28,0,10*ROW('Sanitation Data'!E42)))</f>
        <v/>
      </c>
      <c r="CQ48" s="383" t="str">
        <f ca="1">+IF(OFFSET('Sanitation Data'!$E$29,0,10*ROW('Sanitation Data'!E42))="","",OFFSET('Sanitation Data'!$E$29,0,10*ROW('Sanitation Data'!E42)))</f>
        <v/>
      </c>
      <c r="CR48" s="383" t="str">
        <f ca="1">+IF(OFFSET('Sanitation Data'!$E$30,0,10*ROW('Sanitation Data'!E42))="","",OFFSET('Sanitation Data'!$E$30,0,10*ROW('Sanitation Data'!E42)))</f>
        <v/>
      </c>
      <c r="CS48" s="383" t="str">
        <f ca="1">+IF(OFFSET('Sanitation Data'!$E$31,0,10*ROW('Sanitation Data'!E42))="","",OFFSET('Sanitation Data'!$E$31,0,10*ROW('Sanitation Data'!E42)))</f>
        <v/>
      </c>
      <c r="CT48" s="383" t="str">
        <f ca="1">+IF(OFFSET('Sanitation Data'!$E$32,0,10*ROW('Sanitation Data'!E42))="","",OFFSET('Sanitation Data'!$E$32,0,10*ROW('Sanitation Data'!E42)))</f>
        <v/>
      </c>
      <c r="CU48" s="383" t="str">
        <f ca="1">+IF(OFFSET('Sanitation Data'!$F$28,0,10*ROW('Sanitation Data'!F42))="","",OFFSET('Sanitation Data'!$F$28,0,10*ROW('Sanitation Data'!F42)))</f>
        <v/>
      </c>
      <c r="CV48" s="383" t="str">
        <f ca="1">+IF(OFFSET('Sanitation Data'!$F$29,0,10*ROW('Sanitation Data'!F42))="","",OFFSET('Sanitation Data'!$F$29,0,10*ROW('Sanitation Data'!F42)))</f>
        <v/>
      </c>
      <c r="CW48" s="383" t="str">
        <f ca="1">+IF(OFFSET('Sanitation Data'!$F$30,0,10*ROW('Sanitation Data'!F42))="","",OFFSET('Sanitation Data'!$F$30,0,10*ROW('Sanitation Data'!F42)))</f>
        <v/>
      </c>
      <c r="CX48" s="383" t="str">
        <f ca="1">+IF(OFFSET('Sanitation Data'!$F$31,0,10*ROW('Sanitation Data'!F42))="","",OFFSET('Sanitation Data'!$F$31,0,10*ROW('Sanitation Data'!F42)))</f>
        <v/>
      </c>
      <c r="CY48" s="383" t="str">
        <f ca="1">+IF(OFFSET('Sanitation Data'!$F$32,0,10*ROW('Sanitation Data'!F42))="","",OFFSET('Sanitation Data'!$F$32,0,10*ROW('Sanitation Data'!F42)))</f>
        <v/>
      </c>
      <c r="CZ48" s="383" t="str">
        <f ca="1">+IF(OFFSET('Sanitation Data'!$G$28,0,10*ROW('Sanitation Data'!G42))="","",OFFSET('Sanitation Data'!$G$28,0,10*ROW('Sanitation Data'!G42)))</f>
        <v/>
      </c>
      <c r="DA48" s="383" t="str">
        <f ca="1">+IF(OFFSET('Sanitation Data'!$G$29,0,10*ROW('Sanitation Data'!G42))="","",OFFSET('Sanitation Data'!$G$29,0,10*ROW('Sanitation Data'!G42)))</f>
        <v/>
      </c>
      <c r="DB48" s="383" t="str">
        <f ca="1">+IF(OFFSET('Sanitation Data'!$G$30,0,10*ROW('Sanitation Data'!G42))="","",OFFSET('Sanitation Data'!$G$30,0,10*ROW('Sanitation Data'!G42)))</f>
        <v/>
      </c>
      <c r="DC48" s="383" t="str">
        <f ca="1">+IF(OFFSET('Sanitation Data'!$G$31,0,10*ROW('Sanitation Data'!G42))="","",OFFSET('Sanitation Data'!$G$31,0,10*ROW('Sanitation Data'!G42)))</f>
        <v/>
      </c>
      <c r="DD48" s="383" t="str">
        <f ca="1">+IF(OFFSET('Sanitation Data'!$G$32,0,10*ROW('Sanitation Data'!G42))="","",OFFSET('Sanitation Data'!$G$32,0,10*ROW('Sanitation Data'!G42)))</f>
        <v/>
      </c>
      <c r="DE48" s="383" t="str">
        <f ca="1">+IF(OFFSET('Sanitation Data'!$H$28,0,10*ROW('Sanitation Data'!H42))="","",OFFSET('Sanitation Data'!$H$28,0,10*ROW('Sanitation Data'!H42)))</f>
        <v/>
      </c>
      <c r="DF48" s="383" t="str">
        <f ca="1">+IF(OFFSET('Sanitation Data'!$H$29,0,10*ROW('Sanitation Data'!H42))="","",OFFSET('Sanitation Data'!$H$29,0,10*ROW('Sanitation Data'!H42)))</f>
        <v/>
      </c>
      <c r="DG48" s="383" t="str">
        <f ca="1">+IF(OFFSET('Sanitation Data'!$H$30,0,10*ROW('Sanitation Data'!H42))="","",OFFSET('Sanitation Data'!$H$30,0,10*ROW('Sanitation Data'!H42)))</f>
        <v/>
      </c>
      <c r="DH48" s="383" t="str">
        <f ca="1">+IF(OFFSET('Sanitation Data'!$H$31,0,10*ROW('Sanitation Data'!H42))="","",OFFSET('Sanitation Data'!$H$31,0,10*ROW('Sanitation Data'!H42)))</f>
        <v/>
      </c>
      <c r="DI48" s="383" t="str">
        <f ca="1">+IF(OFFSET('Sanitation Data'!$H$32,0,10*ROW('Sanitation Data'!H42))="","",OFFSET('Sanitation Data'!$H$32,0,10*ROW('Sanitation Data'!H42)))</f>
        <v/>
      </c>
      <c r="DJ48" s="383" t="str">
        <f ca="1">+IF(OFFSET('Sanitation Data'!$I$28,0,10*ROW('Sanitation Data'!I42))="","",OFFSET('Sanitation Data'!$I$28,0,10*ROW('Sanitation Data'!I42)))</f>
        <v/>
      </c>
      <c r="DK48" s="383" t="str">
        <f ca="1">+IF(OFFSET('Sanitation Data'!$I$29,0,10*ROW('Sanitation Data'!I42))="","",OFFSET('Sanitation Data'!$I$29,0,10*ROW('Sanitation Data'!I42)))</f>
        <v/>
      </c>
      <c r="DL48" s="383" t="str">
        <f ca="1">+IF(OFFSET('Sanitation Data'!$I$30,0,10*ROW('Sanitation Data'!I42))="","",OFFSET('Sanitation Data'!$I$30,0,10*ROW('Sanitation Data'!I42)))</f>
        <v/>
      </c>
      <c r="DM48" s="383" t="str">
        <f ca="1">+IF(OFFSET('Sanitation Data'!$I$31,0,10*ROW('Sanitation Data'!I42))="","",OFFSET('Sanitation Data'!$I$31,0,10*ROW('Sanitation Data'!I42)))</f>
        <v/>
      </c>
      <c r="DN48" s="383" t="str">
        <f ca="1">+IF(OFFSET('Sanitation Data'!$I$32,0,10*ROW('Sanitation Data'!I42))="","",OFFSET('Sanitation Data'!$I$32,0,10*ROW('Sanitation Data'!I42)))</f>
        <v/>
      </c>
      <c r="DO48" s="383" t="str">
        <f ca="1">+IF(OFFSET('Hygiene Data'!$D$11,0,10*ROW('Hygiene Data'!D42))="","",OFFSET('Hygiene Data'!$D$11,0,10*ROW('Hygiene Data'!D42)))</f>
        <v/>
      </c>
      <c r="DP48" s="383" t="str">
        <f ca="1">+IF(OFFSET('Hygiene Data'!$D$12,0,10*ROW('Hygiene Data'!D42))="","",OFFSET('Hygiene Data'!$D$12,0,10*ROW('Hygiene Data'!D42)))</f>
        <v/>
      </c>
      <c r="DQ48" s="383" t="str">
        <f ca="1">+IF(OFFSET('Hygiene Data'!$D$13,0,10*ROW('Hygiene Data'!D42))="","",OFFSET('Hygiene Data'!$D$13,0,10*ROW('Hygiene Data'!D42)))</f>
        <v/>
      </c>
      <c r="DR48" s="383" t="str">
        <f ca="1">+IF(OFFSET('Hygiene Data'!$E$11,0,10*ROW('Hygiene Data'!E42))="","",OFFSET('Hygiene Data'!$E$11,0,10*ROW('Hygiene Data'!E42)))</f>
        <v/>
      </c>
      <c r="DS48" s="383" t="str">
        <f ca="1">+IF(OFFSET('Hygiene Data'!$E$12,0,10*ROW('Hygiene Data'!E42))="","",OFFSET('Hygiene Data'!$E$12,0,10*ROW('Hygiene Data'!E42)))</f>
        <v/>
      </c>
      <c r="DT48" s="383" t="str">
        <f ca="1">+IF(OFFSET('Hygiene Data'!$E$13,0,10*ROW('Hygiene Data'!E42))="","",OFFSET('Hygiene Data'!$E$13,0,10*ROW('Hygiene Data'!E42)))</f>
        <v/>
      </c>
      <c r="DU48" s="383" t="str">
        <f ca="1">+IF(OFFSET('Hygiene Data'!$F$11,0,10*ROW('Hygiene Data'!F42))="","",OFFSET('Hygiene Data'!$F$11,0,10*ROW('Hygiene Data'!F42)))</f>
        <v/>
      </c>
      <c r="DV48" s="383" t="str">
        <f ca="1">+IF(OFFSET('Hygiene Data'!$F$12,0,10*ROW('Hygiene Data'!F42))="","",OFFSET('Hygiene Data'!$F$12,0,10*ROW('Hygiene Data'!F42)))</f>
        <v/>
      </c>
      <c r="DW48" s="383" t="str">
        <f ca="1">+IF(OFFSET('Hygiene Data'!$F$13,0,10*ROW('Hygiene Data'!F42))="","",OFFSET('Hygiene Data'!$F$13,0,10*ROW('Hygiene Data'!F42)))</f>
        <v/>
      </c>
      <c r="DX48" s="383" t="str">
        <f ca="1">+IF(OFFSET('Hygiene Data'!$G$11,0,10*ROW('Hygiene Data'!G42))="","",OFFSET('Hygiene Data'!$G$11,0,10*ROW('Hygiene Data'!G42)))</f>
        <v/>
      </c>
      <c r="DY48" s="383" t="str">
        <f ca="1">+IF(OFFSET('Hygiene Data'!$G$12,0,10*ROW('Hygiene Data'!G42))="","",OFFSET('Hygiene Data'!$G$12,0,10*ROW('Hygiene Data'!G42)))</f>
        <v/>
      </c>
      <c r="DZ48" s="383" t="str">
        <f ca="1">+IF(OFFSET('Hygiene Data'!$G$13,0,10*ROW('Hygiene Data'!G42))="","",OFFSET('Hygiene Data'!$G$13,0,10*ROW('Hygiene Data'!G42)))</f>
        <v/>
      </c>
      <c r="EA48" s="383" t="str">
        <f ca="1">+IF(OFFSET('Hygiene Data'!$H$11,0,10*ROW('Hygiene Data'!H42))="","",OFFSET('Hygiene Data'!$H$11,0,10*ROW('Hygiene Data'!H42)))</f>
        <v/>
      </c>
      <c r="EB48" s="383" t="str">
        <f ca="1">+IF(OFFSET('Hygiene Data'!$H$12,0,10*ROW('Hygiene Data'!H42))="","",OFFSET('Hygiene Data'!$H$12,0,10*ROW('Hygiene Data'!H42)))</f>
        <v/>
      </c>
      <c r="EC48" s="383" t="str">
        <f ca="1">+IF(OFFSET('Hygiene Data'!$H$13,0,10*ROW('Hygiene Data'!H42))="","",OFFSET('Hygiene Data'!$H$13,0,10*ROW('Hygiene Data'!H42)))</f>
        <v/>
      </c>
      <c r="ED48" s="383" t="str">
        <f ca="1">+IF(OFFSET('Hygiene Data'!$I$11,0,10*ROW('Hygiene Data'!I42))="","",OFFSET('Hygiene Data'!$I$11,0,10*ROW('Hygiene Data'!I42)))</f>
        <v/>
      </c>
      <c r="EE48" s="383" t="str">
        <f ca="1">+IF(OFFSET('Hygiene Data'!$I$12,0,10*ROW('Hygiene Data'!I42))="","",OFFSET('Hygiene Data'!$I$12,0,10*ROW('Hygiene Data'!I42)))</f>
        <v/>
      </c>
      <c r="EF48" s="383" t="str">
        <f ca="1">+IF(OFFSET('Hygiene Data'!$I$13,0,10*ROW('Hygiene Data'!I42))="","",OFFSET('Hygiene Data'!$I$13,0,10*ROW('Hygiene Data'!I42)))</f>
        <v/>
      </c>
    </row>
    <row r="49" spans="1:136" x14ac:dyDescent="0.25">
      <c r="A49" s="492" t="str">
        <f ca="1">+IF(OFFSET('Water Data'!$B$2,0,10*ROW('Water Data'!E43))="","",OFFSET('Water Data'!$B$2,0,10*ROW('Water Data'!E43)))</f>
        <v/>
      </c>
      <c r="B49" s="49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9" t="str">
        <f t="shared" ca="1" si="0"/>
        <v/>
      </c>
      <c r="D49" s="52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3" t="str">
        <f ca="1">+IF(OFFSET('Water Data'!$D$27,0,10*ROW('Water Data'!D43))="","",OFFSET('Water Data'!$D$27,0,10*ROW('Water Data'!D43)))</f>
        <v/>
      </c>
      <c r="BT49" s="383" t="str">
        <f ca="1">+IF(OFFSET('Water Data'!$D$28,0,10*ROW('Water Data'!D43))="","",OFFSET('Water Data'!$D$28,0,10*ROW('Water Data'!D43)))</f>
        <v/>
      </c>
      <c r="BU49" s="383" t="str">
        <f ca="1">+IF(OFFSET('Water Data'!$D$29,0,10*ROW('Water Data'!D43))="","",OFFSET('Water Data'!$D$29,0,10*ROW('Water Data'!D43)))</f>
        <v/>
      </c>
      <c r="BV49" s="383" t="str">
        <f ca="1">+IF(OFFSET('Water Data'!$E$27,0,10*ROW('Water Data'!E43))="","",OFFSET('Water Data'!$E$27,0,10*ROW('Water Data'!E43)))</f>
        <v/>
      </c>
      <c r="BW49" s="383" t="str">
        <f ca="1">+IF(OFFSET('Water Data'!$E$28,0,10*ROW('Water Data'!E43))="","",OFFSET('Water Data'!$E$28,0,10*ROW('Water Data'!E43)))</f>
        <v/>
      </c>
      <c r="BX49" s="383" t="str">
        <f ca="1">+IF(OFFSET('Water Data'!$E$29,0,10*ROW('Water Data'!E43))="","",OFFSET('Water Data'!$E$29,0,10*ROW('Water Data'!E43)))</f>
        <v/>
      </c>
      <c r="BY49" s="383" t="str">
        <f ca="1">+IF(OFFSET('Water Data'!$F$27,0,10*ROW('Water Data'!F43))="","",OFFSET('Water Data'!$F$27,0,10*ROW('Water Data'!F43)))</f>
        <v/>
      </c>
      <c r="BZ49" s="383" t="str">
        <f ca="1">+IF(OFFSET('Water Data'!$F$28,0,10*ROW('Water Data'!F43))="","",OFFSET('Water Data'!$F$28,0,10*ROW('Water Data'!F43)))</f>
        <v/>
      </c>
      <c r="CA49" s="383" t="str">
        <f ca="1">+IF(OFFSET('Water Data'!$F$29,0,10*ROW('Water Data'!F43))="","",OFFSET('Water Data'!$F$29,0,10*ROW('Water Data'!F43)))</f>
        <v/>
      </c>
      <c r="CB49" s="383" t="str">
        <f ca="1">+IF(OFFSET('Water Data'!$G$27,0,10*ROW('Water Data'!G43))="","",OFFSET('Water Data'!$G$27,0,10*ROW('Water Data'!G43)))</f>
        <v/>
      </c>
      <c r="CC49" s="383" t="str">
        <f ca="1">+IF(OFFSET('Water Data'!$G$28,0,10*ROW('Water Data'!G43))="","",OFFSET('Water Data'!$G$28,0,10*ROW('Water Data'!G43)))</f>
        <v/>
      </c>
      <c r="CD49" s="383" t="str">
        <f ca="1">+IF(OFFSET('Water Data'!$G$29,0,10*ROW('Water Data'!G43))="","",OFFSET('Water Data'!$G$29,0,10*ROW('Water Data'!G43)))</f>
        <v/>
      </c>
      <c r="CE49" s="383" t="str">
        <f ca="1">+IF(OFFSET('Water Data'!$H$27,0,10*ROW('Water Data'!H43))="","",OFFSET('Water Data'!$H$27,0,10*ROW('Water Data'!H43)))</f>
        <v/>
      </c>
      <c r="CF49" s="383" t="str">
        <f ca="1">+IF(OFFSET('Water Data'!$H$28,0,10*ROW('Water Data'!H43))="","",OFFSET('Water Data'!$H$28,0,10*ROW('Water Data'!H43)))</f>
        <v/>
      </c>
      <c r="CG49" s="383" t="str">
        <f ca="1">+IF(OFFSET('Water Data'!$H$29,0,10*ROW('Water Data'!H43))="","",OFFSET('Water Data'!$H$29,0,10*ROW('Water Data'!H43)))</f>
        <v/>
      </c>
      <c r="CH49" s="383" t="str">
        <f ca="1">+IF(OFFSET('Water Data'!$I$27,0,10*ROW('Water Data'!I43))="","",OFFSET('Water Data'!$I$27,0,10*ROW('Water Data'!I43)))</f>
        <v/>
      </c>
      <c r="CI49" s="383" t="str">
        <f ca="1">+IF(OFFSET('Water Data'!$I$28,0,10*ROW('Water Data'!I43))="","",OFFSET('Water Data'!$I$28,0,10*ROW('Water Data'!I43)))</f>
        <v/>
      </c>
      <c r="CJ49" s="383" t="str">
        <f ca="1">+IF(OFFSET('Water Data'!$I$29,0,10*ROW('Water Data'!I43))="","",OFFSET('Water Data'!$I$29,0,10*ROW('Water Data'!I43)))</f>
        <v/>
      </c>
      <c r="CK49" s="383" t="str">
        <f ca="1">+IF(OFFSET('Sanitation Data'!$D$28,0,10*ROW('Sanitation Data'!D43))="","",OFFSET('Sanitation Data'!$D$28,0,10*ROW('Sanitation Data'!D43)))</f>
        <v/>
      </c>
      <c r="CL49" s="383" t="str">
        <f ca="1">+IF(OFFSET('Sanitation Data'!$D$29,0,10*ROW('Sanitation Data'!D43))="","",OFFSET('Sanitation Data'!$D$29,0,10*ROW('Sanitation Data'!D43)))</f>
        <v/>
      </c>
      <c r="CM49" s="383" t="str">
        <f ca="1">+IF(OFFSET('Sanitation Data'!$D$30,0,10*ROW('Sanitation Data'!D43))="","",OFFSET('Sanitation Data'!$D$30,0,10*ROW('Sanitation Data'!D43)))</f>
        <v/>
      </c>
      <c r="CN49" s="383" t="str">
        <f ca="1">+IF(OFFSET('Sanitation Data'!$D$31,0,10*ROW('Sanitation Data'!D43))="","",OFFSET('Sanitation Data'!$D$31,0,10*ROW('Sanitation Data'!D43)))</f>
        <v/>
      </c>
      <c r="CO49" s="383" t="str">
        <f ca="1">+IF(OFFSET('Sanitation Data'!$D$32,0,10*ROW('Sanitation Data'!D43))="","",OFFSET('Sanitation Data'!$D$32,0,10*ROW('Sanitation Data'!D43)))</f>
        <v/>
      </c>
      <c r="CP49" s="383" t="str">
        <f ca="1">+IF(OFFSET('Sanitation Data'!$E$28,0,10*ROW('Sanitation Data'!E43))="","",OFFSET('Sanitation Data'!$E$28,0,10*ROW('Sanitation Data'!E43)))</f>
        <v/>
      </c>
      <c r="CQ49" s="383" t="str">
        <f ca="1">+IF(OFFSET('Sanitation Data'!$E$29,0,10*ROW('Sanitation Data'!E43))="","",OFFSET('Sanitation Data'!$E$29,0,10*ROW('Sanitation Data'!E43)))</f>
        <v/>
      </c>
      <c r="CR49" s="383" t="str">
        <f ca="1">+IF(OFFSET('Sanitation Data'!$E$30,0,10*ROW('Sanitation Data'!E43))="","",OFFSET('Sanitation Data'!$E$30,0,10*ROW('Sanitation Data'!E43)))</f>
        <v/>
      </c>
      <c r="CS49" s="383" t="str">
        <f ca="1">+IF(OFFSET('Sanitation Data'!$E$31,0,10*ROW('Sanitation Data'!E43))="","",OFFSET('Sanitation Data'!$E$31,0,10*ROW('Sanitation Data'!E43)))</f>
        <v/>
      </c>
      <c r="CT49" s="383" t="str">
        <f ca="1">+IF(OFFSET('Sanitation Data'!$E$32,0,10*ROW('Sanitation Data'!E43))="","",OFFSET('Sanitation Data'!$E$32,0,10*ROW('Sanitation Data'!E43)))</f>
        <v/>
      </c>
      <c r="CU49" s="383" t="str">
        <f ca="1">+IF(OFFSET('Sanitation Data'!$F$28,0,10*ROW('Sanitation Data'!F43))="","",OFFSET('Sanitation Data'!$F$28,0,10*ROW('Sanitation Data'!F43)))</f>
        <v/>
      </c>
      <c r="CV49" s="383" t="str">
        <f ca="1">+IF(OFFSET('Sanitation Data'!$F$29,0,10*ROW('Sanitation Data'!F43))="","",OFFSET('Sanitation Data'!$F$29,0,10*ROW('Sanitation Data'!F43)))</f>
        <v/>
      </c>
      <c r="CW49" s="383" t="str">
        <f ca="1">+IF(OFFSET('Sanitation Data'!$F$30,0,10*ROW('Sanitation Data'!F43))="","",OFFSET('Sanitation Data'!$F$30,0,10*ROW('Sanitation Data'!F43)))</f>
        <v/>
      </c>
      <c r="CX49" s="383" t="str">
        <f ca="1">+IF(OFFSET('Sanitation Data'!$F$31,0,10*ROW('Sanitation Data'!F43))="","",OFFSET('Sanitation Data'!$F$31,0,10*ROW('Sanitation Data'!F43)))</f>
        <v/>
      </c>
      <c r="CY49" s="383" t="str">
        <f ca="1">+IF(OFFSET('Sanitation Data'!$F$32,0,10*ROW('Sanitation Data'!F43))="","",OFFSET('Sanitation Data'!$F$32,0,10*ROW('Sanitation Data'!F43)))</f>
        <v/>
      </c>
      <c r="CZ49" s="383" t="str">
        <f ca="1">+IF(OFFSET('Sanitation Data'!$G$28,0,10*ROW('Sanitation Data'!G43))="","",OFFSET('Sanitation Data'!$G$28,0,10*ROW('Sanitation Data'!G43)))</f>
        <v/>
      </c>
      <c r="DA49" s="383" t="str">
        <f ca="1">+IF(OFFSET('Sanitation Data'!$G$29,0,10*ROW('Sanitation Data'!G43))="","",OFFSET('Sanitation Data'!$G$29,0,10*ROW('Sanitation Data'!G43)))</f>
        <v/>
      </c>
      <c r="DB49" s="383" t="str">
        <f ca="1">+IF(OFFSET('Sanitation Data'!$G$30,0,10*ROW('Sanitation Data'!G43))="","",OFFSET('Sanitation Data'!$G$30,0,10*ROW('Sanitation Data'!G43)))</f>
        <v/>
      </c>
      <c r="DC49" s="383" t="str">
        <f ca="1">+IF(OFFSET('Sanitation Data'!$G$31,0,10*ROW('Sanitation Data'!G43))="","",OFFSET('Sanitation Data'!$G$31,0,10*ROW('Sanitation Data'!G43)))</f>
        <v/>
      </c>
      <c r="DD49" s="383" t="str">
        <f ca="1">+IF(OFFSET('Sanitation Data'!$G$32,0,10*ROW('Sanitation Data'!G43))="","",OFFSET('Sanitation Data'!$G$32,0,10*ROW('Sanitation Data'!G43)))</f>
        <v/>
      </c>
      <c r="DE49" s="383" t="str">
        <f ca="1">+IF(OFFSET('Sanitation Data'!$H$28,0,10*ROW('Sanitation Data'!H43))="","",OFFSET('Sanitation Data'!$H$28,0,10*ROW('Sanitation Data'!H43)))</f>
        <v/>
      </c>
      <c r="DF49" s="383" t="str">
        <f ca="1">+IF(OFFSET('Sanitation Data'!$H$29,0,10*ROW('Sanitation Data'!H43))="","",OFFSET('Sanitation Data'!$H$29,0,10*ROW('Sanitation Data'!H43)))</f>
        <v/>
      </c>
      <c r="DG49" s="383" t="str">
        <f ca="1">+IF(OFFSET('Sanitation Data'!$H$30,0,10*ROW('Sanitation Data'!H43))="","",OFFSET('Sanitation Data'!$H$30,0,10*ROW('Sanitation Data'!H43)))</f>
        <v/>
      </c>
      <c r="DH49" s="383" t="str">
        <f ca="1">+IF(OFFSET('Sanitation Data'!$H$31,0,10*ROW('Sanitation Data'!H43))="","",OFFSET('Sanitation Data'!$H$31,0,10*ROW('Sanitation Data'!H43)))</f>
        <v/>
      </c>
      <c r="DI49" s="383" t="str">
        <f ca="1">+IF(OFFSET('Sanitation Data'!$H$32,0,10*ROW('Sanitation Data'!H43))="","",OFFSET('Sanitation Data'!$H$32,0,10*ROW('Sanitation Data'!H43)))</f>
        <v/>
      </c>
      <c r="DJ49" s="383" t="str">
        <f ca="1">+IF(OFFSET('Sanitation Data'!$I$28,0,10*ROW('Sanitation Data'!I43))="","",OFFSET('Sanitation Data'!$I$28,0,10*ROW('Sanitation Data'!I43)))</f>
        <v/>
      </c>
      <c r="DK49" s="383" t="str">
        <f ca="1">+IF(OFFSET('Sanitation Data'!$I$29,0,10*ROW('Sanitation Data'!I43))="","",OFFSET('Sanitation Data'!$I$29,0,10*ROW('Sanitation Data'!I43)))</f>
        <v/>
      </c>
      <c r="DL49" s="383" t="str">
        <f ca="1">+IF(OFFSET('Sanitation Data'!$I$30,0,10*ROW('Sanitation Data'!I43))="","",OFFSET('Sanitation Data'!$I$30,0,10*ROW('Sanitation Data'!I43)))</f>
        <v/>
      </c>
      <c r="DM49" s="383" t="str">
        <f ca="1">+IF(OFFSET('Sanitation Data'!$I$31,0,10*ROW('Sanitation Data'!I43))="","",OFFSET('Sanitation Data'!$I$31,0,10*ROW('Sanitation Data'!I43)))</f>
        <v/>
      </c>
      <c r="DN49" s="383" t="str">
        <f ca="1">+IF(OFFSET('Sanitation Data'!$I$32,0,10*ROW('Sanitation Data'!I43))="","",OFFSET('Sanitation Data'!$I$32,0,10*ROW('Sanitation Data'!I43)))</f>
        <v/>
      </c>
      <c r="DO49" s="383" t="str">
        <f ca="1">+IF(OFFSET('Hygiene Data'!$D$11,0,10*ROW('Hygiene Data'!D43))="","",OFFSET('Hygiene Data'!$D$11,0,10*ROW('Hygiene Data'!D43)))</f>
        <v/>
      </c>
      <c r="DP49" s="383" t="str">
        <f ca="1">+IF(OFFSET('Hygiene Data'!$D$12,0,10*ROW('Hygiene Data'!D43))="","",OFFSET('Hygiene Data'!$D$12,0,10*ROW('Hygiene Data'!D43)))</f>
        <v/>
      </c>
      <c r="DQ49" s="383" t="str">
        <f ca="1">+IF(OFFSET('Hygiene Data'!$D$13,0,10*ROW('Hygiene Data'!D43))="","",OFFSET('Hygiene Data'!$D$13,0,10*ROW('Hygiene Data'!D43)))</f>
        <v/>
      </c>
      <c r="DR49" s="383" t="str">
        <f ca="1">+IF(OFFSET('Hygiene Data'!$E$11,0,10*ROW('Hygiene Data'!E43))="","",OFFSET('Hygiene Data'!$E$11,0,10*ROW('Hygiene Data'!E43)))</f>
        <v/>
      </c>
      <c r="DS49" s="383" t="str">
        <f ca="1">+IF(OFFSET('Hygiene Data'!$E$12,0,10*ROW('Hygiene Data'!E43))="","",OFFSET('Hygiene Data'!$E$12,0,10*ROW('Hygiene Data'!E43)))</f>
        <v/>
      </c>
      <c r="DT49" s="383" t="str">
        <f ca="1">+IF(OFFSET('Hygiene Data'!$E$13,0,10*ROW('Hygiene Data'!E43))="","",OFFSET('Hygiene Data'!$E$13,0,10*ROW('Hygiene Data'!E43)))</f>
        <v/>
      </c>
      <c r="DU49" s="383" t="str">
        <f ca="1">+IF(OFFSET('Hygiene Data'!$F$11,0,10*ROW('Hygiene Data'!F43))="","",OFFSET('Hygiene Data'!$F$11,0,10*ROW('Hygiene Data'!F43)))</f>
        <v/>
      </c>
      <c r="DV49" s="383" t="str">
        <f ca="1">+IF(OFFSET('Hygiene Data'!$F$12,0,10*ROW('Hygiene Data'!F43))="","",OFFSET('Hygiene Data'!$F$12,0,10*ROW('Hygiene Data'!F43)))</f>
        <v/>
      </c>
      <c r="DW49" s="383" t="str">
        <f ca="1">+IF(OFFSET('Hygiene Data'!$F$13,0,10*ROW('Hygiene Data'!F43))="","",OFFSET('Hygiene Data'!$F$13,0,10*ROW('Hygiene Data'!F43)))</f>
        <v/>
      </c>
      <c r="DX49" s="383" t="str">
        <f ca="1">+IF(OFFSET('Hygiene Data'!$G$11,0,10*ROW('Hygiene Data'!G43))="","",OFFSET('Hygiene Data'!$G$11,0,10*ROW('Hygiene Data'!G43)))</f>
        <v/>
      </c>
      <c r="DY49" s="383" t="str">
        <f ca="1">+IF(OFFSET('Hygiene Data'!$G$12,0,10*ROW('Hygiene Data'!G43))="","",OFFSET('Hygiene Data'!$G$12,0,10*ROW('Hygiene Data'!G43)))</f>
        <v/>
      </c>
      <c r="DZ49" s="383" t="str">
        <f ca="1">+IF(OFFSET('Hygiene Data'!$G$13,0,10*ROW('Hygiene Data'!G43))="","",OFFSET('Hygiene Data'!$G$13,0,10*ROW('Hygiene Data'!G43)))</f>
        <v/>
      </c>
      <c r="EA49" s="383" t="str">
        <f ca="1">+IF(OFFSET('Hygiene Data'!$H$11,0,10*ROW('Hygiene Data'!H43))="","",OFFSET('Hygiene Data'!$H$11,0,10*ROW('Hygiene Data'!H43)))</f>
        <v/>
      </c>
      <c r="EB49" s="383" t="str">
        <f ca="1">+IF(OFFSET('Hygiene Data'!$H$12,0,10*ROW('Hygiene Data'!H43))="","",OFFSET('Hygiene Data'!$H$12,0,10*ROW('Hygiene Data'!H43)))</f>
        <v/>
      </c>
      <c r="EC49" s="383" t="str">
        <f ca="1">+IF(OFFSET('Hygiene Data'!$H$13,0,10*ROW('Hygiene Data'!H43))="","",OFFSET('Hygiene Data'!$H$13,0,10*ROW('Hygiene Data'!H43)))</f>
        <v/>
      </c>
      <c r="ED49" s="383" t="str">
        <f ca="1">+IF(OFFSET('Hygiene Data'!$I$11,0,10*ROW('Hygiene Data'!I43))="","",OFFSET('Hygiene Data'!$I$11,0,10*ROW('Hygiene Data'!I43)))</f>
        <v/>
      </c>
      <c r="EE49" s="383" t="str">
        <f ca="1">+IF(OFFSET('Hygiene Data'!$I$12,0,10*ROW('Hygiene Data'!I43))="","",OFFSET('Hygiene Data'!$I$12,0,10*ROW('Hygiene Data'!I43)))</f>
        <v/>
      </c>
      <c r="EF49" s="383" t="str">
        <f ca="1">+IF(OFFSET('Hygiene Data'!$I$13,0,10*ROW('Hygiene Data'!I43))="","",OFFSET('Hygiene Data'!$I$13,0,10*ROW('Hygiene Data'!I43)))</f>
        <v/>
      </c>
    </row>
    <row r="50" spans="1:136" x14ac:dyDescent="0.25">
      <c r="A50" s="492" t="str">
        <f ca="1">+IF(OFFSET('Water Data'!$B$2,0,10*ROW('Water Data'!E44))="","",OFFSET('Water Data'!$B$2,0,10*ROW('Water Data'!E44)))</f>
        <v/>
      </c>
      <c r="B50" s="49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9" t="str">
        <f t="shared" ca="1" si="0"/>
        <v/>
      </c>
      <c r="D50" s="52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3" t="str">
        <f ca="1">+IF(OFFSET('Water Data'!$D$27,0,10*ROW('Water Data'!D44))="","",OFFSET('Water Data'!$D$27,0,10*ROW('Water Data'!D44)))</f>
        <v/>
      </c>
      <c r="BT50" s="383" t="str">
        <f ca="1">+IF(OFFSET('Water Data'!$D$28,0,10*ROW('Water Data'!D44))="","",OFFSET('Water Data'!$D$28,0,10*ROW('Water Data'!D44)))</f>
        <v/>
      </c>
      <c r="BU50" s="383" t="str">
        <f ca="1">+IF(OFFSET('Water Data'!$D$29,0,10*ROW('Water Data'!D44))="","",OFFSET('Water Data'!$D$29,0,10*ROW('Water Data'!D44)))</f>
        <v/>
      </c>
      <c r="BV50" s="383" t="str">
        <f ca="1">+IF(OFFSET('Water Data'!$E$27,0,10*ROW('Water Data'!E44))="","",OFFSET('Water Data'!$E$27,0,10*ROW('Water Data'!E44)))</f>
        <v/>
      </c>
      <c r="BW50" s="383" t="str">
        <f ca="1">+IF(OFFSET('Water Data'!$E$28,0,10*ROW('Water Data'!E44))="","",OFFSET('Water Data'!$E$28,0,10*ROW('Water Data'!E44)))</f>
        <v/>
      </c>
      <c r="BX50" s="383" t="str">
        <f ca="1">+IF(OFFSET('Water Data'!$E$29,0,10*ROW('Water Data'!E44))="","",OFFSET('Water Data'!$E$29,0,10*ROW('Water Data'!E44)))</f>
        <v/>
      </c>
      <c r="BY50" s="383" t="str">
        <f ca="1">+IF(OFFSET('Water Data'!$F$27,0,10*ROW('Water Data'!F44))="","",OFFSET('Water Data'!$F$27,0,10*ROW('Water Data'!F44)))</f>
        <v/>
      </c>
      <c r="BZ50" s="383" t="str">
        <f ca="1">+IF(OFFSET('Water Data'!$F$28,0,10*ROW('Water Data'!F44))="","",OFFSET('Water Data'!$F$28,0,10*ROW('Water Data'!F44)))</f>
        <v/>
      </c>
      <c r="CA50" s="383" t="str">
        <f ca="1">+IF(OFFSET('Water Data'!$F$29,0,10*ROW('Water Data'!F44))="","",OFFSET('Water Data'!$F$29,0,10*ROW('Water Data'!F44)))</f>
        <v/>
      </c>
      <c r="CB50" s="383" t="str">
        <f ca="1">+IF(OFFSET('Water Data'!$G$27,0,10*ROW('Water Data'!G44))="","",OFFSET('Water Data'!$G$27,0,10*ROW('Water Data'!G44)))</f>
        <v/>
      </c>
      <c r="CC50" s="383" t="str">
        <f ca="1">+IF(OFFSET('Water Data'!$G$28,0,10*ROW('Water Data'!G44))="","",OFFSET('Water Data'!$G$28,0,10*ROW('Water Data'!G44)))</f>
        <v/>
      </c>
      <c r="CD50" s="383" t="str">
        <f ca="1">+IF(OFFSET('Water Data'!$G$29,0,10*ROW('Water Data'!G44))="","",OFFSET('Water Data'!$G$29,0,10*ROW('Water Data'!G44)))</f>
        <v/>
      </c>
      <c r="CE50" s="383" t="str">
        <f ca="1">+IF(OFFSET('Water Data'!$H$27,0,10*ROW('Water Data'!H44))="","",OFFSET('Water Data'!$H$27,0,10*ROW('Water Data'!H44)))</f>
        <v/>
      </c>
      <c r="CF50" s="383" t="str">
        <f ca="1">+IF(OFFSET('Water Data'!$H$28,0,10*ROW('Water Data'!H44))="","",OFFSET('Water Data'!$H$28,0,10*ROW('Water Data'!H44)))</f>
        <v/>
      </c>
      <c r="CG50" s="383" t="str">
        <f ca="1">+IF(OFFSET('Water Data'!$H$29,0,10*ROW('Water Data'!H44))="","",OFFSET('Water Data'!$H$29,0,10*ROW('Water Data'!H44)))</f>
        <v/>
      </c>
      <c r="CH50" s="383" t="str">
        <f ca="1">+IF(OFFSET('Water Data'!$I$27,0,10*ROW('Water Data'!I44))="","",OFFSET('Water Data'!$I$27,0,10*ROW('Water Data'!I44)))</f>
        <v/>
      </c>
      <c r="CI50" s="383" t="str">
        <f ca="1">+IF(OFFSET('Water Data'!$I$28,0,10*ROW('Water Data'!I44))="","",OFFSET('Water Data'!$I$28,0,10*ROW('Water Data'!I44)))</f>
        <v/>
      </c>
      <c r="CJ50" s="383" t="str">
        <f ca="1">+IF(OFFSET('Water Data'!$I$29,0,10*ROW('Water Data'!I44))="","",OFFSET('Water Data'!$I$29,0,10*ROW('Water Data'!I44)))</f>
        <v/>
      </c>
      <c r="CK50" s="383" t="str">
        <f ca="1">+IF(OFFSET('Sanitation Data'!$D$28,0,10*ROW('Sanitation Data'!D44))="","",OFFSET('Sanitation Data'!$D$28,0,10*ROW('Sanitation Data'!D44)))</f>
        <v/>
      </c>
      <c r="CL50" s="383" t="str">
        <f ca="1">+IF(OFFSET('Sanitation Data'!$D$29,0,10*ROW('Sanitation Data'!D44))="","",OFFSET('Sanitation Data'!$D$29,0,10*ROW('Sanitation Data'!D44)))</f>
        <v/>
      </c>
      <c r="CM50" s="383" t="str">
        <f ca="1">+IF(OFFSET('Sanitation Data'!$D$30,0,10*ROW('Sanitation Data'!D44))="","",OFFSET('Sanitation Data'!$D$30,0,10*ROW('Sanitation Data'!D44)))</f>
        <v/>
      </c>
      <c r="CN50" s="383" t="str">
        <f ca="1">+IF(OFFSET('Sanitation Data'!$D$31,0,10*ROW('Sanitation Data'!D44))="","",OFFSET('Sanitation Data'!$D$31,0,10*ROW('Sanitation Data'!D44)))</f>
        <v/>
      </c>
      <c r="CO50" s="383" t="str">
        <f ca="1">+IF(OFFSET('Sanitation Data'!$D$32,0,10*ROW('Sanitation Data'!D44))="","",OFFSET('Sanitation Data'!$D$32,0,10*ROW('Sanitation Data'!D44)))</f>
        <v/>
      </c>
      <c r="CP50" s="383" t="str">
        <f ca="1">+IF(OFFSET('Sanitation Data'!$E$28,0,10*ROW('Sanitation Data'!E44))="","",OFFSET('Sanitation Data'!$E$28,0,10*ROW('Sanitation Data'!E44)))</f>
        <v/>
      </c>
      <c r="CQ50" s="383" t="str">
        <f ca="1">+IF(OFFSET('Sanitation Data'!$E$29,0,10*ROW('Sanitation Data'!E44))="","",OFFSET('Sanitation Data'!$E$29,0,10*ROW('Sanitation Data'!E44)))</f>
        <v/>
      </c>
      <c r="CR50" s="383" t="str">
        <f ca="1">+IF(OFFSET('Sanitation Data'!$E$30,0,10*ROW('Sanitation Data'!E44))="","",OFFSET('Sanitation Data'!$E$30,0,10*ROW('Sanitation Data'!E44)))</f>
        <v/>
      </c>
      <c r="CS50" s="383" t="str">
        <f ca="1">+IF(OFFSET('Sanitation Data'!$E$31,0,10*ROW('Sanitation Data'!E44))="","",OFFSET('Sanitation Data'!$E$31,0,10*ROW('Sanitation Data'!E44)))</f>
        <v/>
      </c>
      <c r="CT50" s="383" t="str">
        <f ca="1">+IF(OFFSET('Sanitation Data'!$E$32,0,10*ROW('Sanitation Data'!E44))="","",OFFSET('Sanitation Data'!$E$32,0,10*ROW('Sanitation Data'!E44)))</f>
        <v/>
      </c>
      <c r="CU50" s="383" t="str">
        <f ca="1">+IF(OFFSET('Sanitation Data'!$F$28,0,10*ROW('Sanitation Data'!F44))="","",OFFSET('Sanitation Data'!$F$28,0,10*ROW('Sanitation Data'!F44)))</f>
        <v/>
      </c>
      <c r="CV50" s="383" t="str">
        <f ca="1">+IF(OFFSET('Sanitation Data'!$F$29,0,10*ROW('Sanitation Data'!F44))="","",OFFSET('Sanitation Data'!$F$29,0,10*ROW('Sanitation Data'!F44)))</f>
        <v/>
      </c>
      <c r="CW50" s="383" t="str">
        <f ca="1">+IF(OFFSET('Sanitation Data'!$F$30,0,10*ROW('Sanitation Data'!F44))="","",OFFSET('Sanitation Data'!$F$30,0,10*ROW('Sanitation Data'!F44)))</f>
        <v/>
      </c>
      <c r="CX50" s="383" t="str">
        <f ca="1">+IF(OFFSET('Sanitation Data'!$F$31,0,10*ROW('Sanitation Data'!F44))="","",OFFSET('Sanitation Data'!$F$31,0,10*ROW('Sanitation Data'!F44)))</f>
        <v/>
      </c>
      <c r="CY50" s="383" t="str">
        <f ca="1">+IF(OFFSET('Sanitation Data'!$F$32,0,10*ROW('Sanitation Data'!F44))="","",OFFSET('Sanitation Data'!$F$32,0,10*ROW('Sanitation Data'!F44)))</f>
        <v/>
      </c>
      <c r="CZ50" s="383" t="str">
        <f ca="1">+IF(OFFSET('Sanitation Data'!$G$28,0,10*ROW('Sanitation Data'!G44))="","",OFFSET('Sanitation Data'!$G$28,0,10*ROW('Sanitation Data'!G44)))</f>
        <v/>
      </c>
      <c r="DA50" s="383" t="str">
        <f ca="1">+IF(OFFSET('Sanitation Data'!$G$29,0,10*ROW('Sanitation Data'!G44))="","",OFFSET('Sanitation Data'!$G$29,0,10*ROW('Sanitation Data'!G44)))</f>
        <v/>
      </c>
      <c r="DB50" s="383" t="str">
        <f ca="1">+IF(OFFSET('Sanitation Data'!$G$30,0,10*ROW('Sanitation Data'!G44))="","",OFFSET('Sanitation Data'!$G$30,0,10*ROW('Sanitation Data'!G44)))</f>
        <v/>
      </c>
      <c r="DC50" s="383" t="str">
        <f ca="1">+IF(OFFSET('Sanitation Data'!$G$31,0,10*ROW('Sanitation Data'!G44))="","",OFFSET('Sanitation Data'!$G$31,0,10*ROW('Sanitation Data'!G44)))</f>
        <v/>
      </c>
      <c r="DD50" s="383" t="str">
        <f ca="1">+IF(OFFSET('Sanitation Data'!$G$32,0,10*ROW('Sanitation Data'!G44))="","",OFFSET('Sanitation Data'!$G$32,0,10*ROW('Sanitation Data'!G44)))</f>
        <v/>
      </c>
      <c r="DE50" s="383" t="str">
        <f ca="1">+IF(OFFSET('Sanitation Data'!$H$28,0,10*ROW('Sanitation Data'!H44))="","",OFFSET('Sanitation Data'!$H$28,0,10*ROW('Sanitation Data'!H44)))</f>
        <v/>
      </c>
      <c r="DF50" s="383" t="str">
        <f ca="1">+IF(OFFSET('Sanitation Data'!$H$29,0,10*ROW('Sanitation Data'!H44))="","",OFFSET('Sanitation Data'!$H$29,0,10*ROW('Sanitation Data'!H44)))</f>
        <v/>
      </c>
      <c r="DG50" s="383" t="str">
        <f ca="1">+IF(OFFSET('Sanitation Data'!$H$30,0,10*ROW('Sanitation Data'!H44))="","",OFFSET('Sanitation Data'!$H$30,0,10*ROW('Sanitation Data'!H44)))</f>
        <v/>
      </c>
      <c r="DH50" s="383" t="str">
        <f ca="1">+IF(OFFSET('Sanitation Data'!$H$31,0,10*ROW('Sanitation Data'!H44))="","",OFFSET('Sanitation Data'!$H$31,0,10*ROW('Sanitation Data'!H44)))</f>
        <v/>
      </c>
      <c r="DI50" s="383" t="str">
        <f ca="1">+IF(OFFSET('Sanitation Data'!$H$32,0,10*ROW('Sanitation Data'!H44))="","",OFFSET('Sanitation Data'!$H$32,0,10*ROW('Sanitation Data'!H44)))</f>
        <v/>
      </c>
      <c r="DJ50" s="383" t="str">
        <f ca="1">+IF(OFFSET('Sanitation Data'!$I$28,0,10*ROW('Sanitation Data'!I44))="","",OFFSET('Sanitation Data'!$I$28,0,10*ROW('Sanitation Data'!I44)))</f>
        <v/>
      </c>
      <c r="DK50" s="383" t="str">
        <f ca="1">+IF(OFFSET('Sanitation Data'!$I$29,0,10*ROW('Sanitation Data'!I44))="","",OFFSET('Sanitation Data'!$I$29,0,10*ROW('Sanitation Data'!I44)))</f>
        <v/>
      </c>
      <c r="DL50" s="383" t="str">
        <f ca="1">+IF(OFFSET('Sanitation Data'!$I$30,0,10*ROW('Sanitation Data'!I44))="","",OFFSET('Sanitation Data'!$I$30,0,10*ROW('Sanitation Data'!I44)))</f>
        <v/>
      </c>
      <c r="DM50" s="383" t="str">
        <f ca="1">+IF(OFFSET('Sanitation Data'!$I$31,0,10*ROW('Sanitation Data'!I44))="","",OFFSET('Sanitation Data'!$I$31,0,10*ROW('Sanitation Data'!I44)))</f>
        <v/>
      </c>
      <c r="DN50" s="383" t="str">
        <f ca="1">+IF(OFFSET('Sanitation Data'!$I$32,0,10*ROW('Sanitation Data'!I44))="","",OFFSET('Sanitation Data'!$I$32,0,10*ROW('Sanitation Data'!I44)))</f>
        <v/>
      </c>
      <c r="DO50" s="383" t="str">
        <f ca="1">+IF(OFFSET('Hygiene Data'!$D$11,0,10*ROW('Hygiene Data'!D44))="","",OFFSET('Hygiene Data'!$D$11,0,10*ROW('Hygiene Data'!D44)))</f>
        <v/>
      </c>
      <c r="DP50" s="383" t="str">
        <f ca="1">+IF(OFFSET('Hygiene Data'!$D$12,0,10*ROW('Hygiene Data'!D44))="","",OFFSET('Hygiene Data'!$D$12,0,10*ROW('Hygiene Data'!D44)))</f>
        <v/>
      </c>
      <c r="DQ50" s="383" t="str">
        <f ca="1">+IF(OFFSET('Hygiene Data'!$D$13,0,10*ROW('Hygiene Data'!D44))="","",OFFSET('Hygiene Data'!$D$13,0,10*ROW('Hygiene Data'!D44)))</f>
        <v/>
      </c>
      <c r="DR50" s="383" t="str">
        <f ca="1">+IF(OFFSET('Hygiene Data'!$E$11,0,10*ROW('Hygiene Data'!E44))="","",OFFSET('Hygiene Data'!$E$11,0,10*ROW('Hygiene Data'!E44)))</f>
        <v/>
      </c>
      <c r="DS50" s="383" t="str">
        <f ca="1">+IF(OFFSET('Hygiene Data'!$E$12,0,10*ROW('Hygiene Data'!E44))="","",OFFSET('Hygiene Data'!$E$12,0,10*ROW('Hygiene Data'!E44)))</f>
        <v/>
      </c>
      <c r="DT50" s="383" t="str">
        <f ca="1">+IF(OFFSET('Hygiene Data'!$E$13,0,10*ROW('Hygiene Data'!E44))="","",OFFSET('Hygiene Data'!$E$13,0,10*ROW('Hygiene Data'!E44)))</f>
        <v/>
      </c>
      <c r="DU50" s="383" t="str">
        <f ca="1">+IF(OFFSET('Hygiene Data'!$F$11,0,10*ROW('Hygiene Data'!F44))="","",OFFSET('Hygiene Data'!$F$11,0,10*ROW('Hygiene Data'!F44)))</f>
        <v/>
      </c>
      <c r="DV50" s="383" t="str">
        <f ca="1">+IF(OFFSET('Hygiene Data'!$F$12,0,10*ROW('Hygiene Data'!F44))="","",OFFSET('Hygiene Data'!$F$12,0,10*ROW('Hygiene Data'!F44)))</f>
        <v/>
      </c>
      <c r="DW50" s="383" t="str">
        <f ca="1">+IF(OFFSET('Hygiene Data'!$F$13,0,10*ROW('Hygiene Data'!F44))="","",OFFSET('Hygiene Data'!$F$13,0,10*ROW('Hygiene Data'!F44)))</f>
        <v/>
      </c>
      <c r="DX50" s="383" t="str">
        <f ca="1">+IF(OFFSET('Hygiene Data'!$G$11,0,10*ROW('Hygiene Data'!G44))="","",OFFSET('Hygiene Data'!$G$11,0,10*ROW('Hygiene Data'!G44)))</f>
        <v/>
      </c>
      <c r="DY50" s="383" t="str">
        <f ca="1">+IF(OFFSET('Hygiene Data'!$G$12,0,10*ROW('Hygiene Data'!G44))="","",OFFSET('Hygiene Data'!$G$12,0,10*ROW('Hygiene Data'!G44)))</f>
        <v/>
      </c>
      <c r="DZ50" s="383" t="str">
        <f ca="1">+IF(OFFSET('Hygiene Data'!$G$13,0,10*ROW('Hygiene Data'!G44))="","",OFFSET('Hygiene Data'!$G$13,0,10*ROW('Hygiene Data'!G44)))</f>
        <v/>
      </c>
      <c r="EA50" s="383" t="str">
        <f ca="1">+IF(OFFSET('Hygiene Data'!$H$11,0,10*ROW('Hygiene Data'!H44))="","",OFFSET('Hygiene Data'!$H$11,0,10*ROW('Hygiene Data'!H44)))</f>
        <v/>
      </c>
      <c r="EB50" s="383" t="str">
        <f ca="1">+IF(OFFSET('Hygiene Data'!$H$12,0,10*ROW('Hygiene Data'!H44))="","",OFFSET('Hygiene Data'!$H$12,0,10*ROW('Hygiene Data'!H44)))</f>
        <v/>
      </c>
      <c r="EC50" s="383" t="str">
        <f ca="1">+IF(OFFSET('Hygiene Data'!$H$13,0,10*ROW('Hygiene Data'!H44))="","",OFFSET('Hygiene Data'!$H$13,0,10*ROW('Hygiene Data'!H44)))</f>
        <v/>
      </c>
      <c r="ED50" s="383" t="str">
        <f ca="1">+IF(OFFSET('Hygiene Data'!$I$11,0,10*ROW('Hygiene Data'!I44))="","",OFFSET('Hygiene Data'!$I$11,0,10*ROW('Hygiene Data'!I44)))</f>
        <v/>
      </c>
      <c r="EE50" s="383" t="str">
        <f ca="1">+IF(OFFSET('Hygiene Data'!$I$12,0,10*ROW('Hygiene Data'!I44))="","",OFFSET('Hygiene Data'!$I$12,0,10*ROW('Hygiene Data'!I44)))</f>
        <v/>
      </c>
      <c r="EF50" s="383" t="str">
        <f ca="1">+IF(OFFSET('Hygiene Data'!$I$13,0,10*ROW('Hygiene Data'!I44))="","",OFFSET('Hygiene Data'!$I$13,0,10*ROW('Hygiene Data'!I44)))</f>
        <v/>
      </c>
    </row>
    <row r="51" spans="1:136" x14ac:dyDescent="0.25">
      <c r="A51" s="492" t="str">
        <f ca="1">+IF(OFFSET('Water Data'!$B$2,0,10*ROW('Water Data'!E45))="","",OFFSET('Water Data'!$B$2,0,10*ROW('Water Data'!E45)))</f>
        <v/>
      </c>
      <c r="B51" s="49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9" t="str">
        <f t="shared" ca="1" si="0"/>
        <v/>
      </c>
      <c r="D51" s="52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3" t="str">
        <f ca="1">+IF(OFFSET('Water Data'!$D$27,0,10*ROW('Water Data'!D45))="","",OFFSET('Water Data'!$D$27,0,10*ROW('Water Data'!D45)))</f>
        <v/>
      </c>
      <c r="BT51" s="383" t="str">
        <f ca="1">+IF(OFFSET('Water Data'!$D$28,0,10*ROW('Water Data'!D45))="","",OFFSET('Water Data'!$D$28,0,10*ROW('Water Data'!D45)))</f>
        <v/>
      </c>
      <c r="BU51" s="383" t="str">
        <f ca="1">+IF(OFFSET('Water Data'!$D$29,0,10*ROW('Water Data'!D45))="","",OFFSET('Water Data'!$D$29,0,10*ROW('Water Data'!D45)))</f>
        <v/>
      </c>
      <c r="BV51" s="383" t="str">
        <f ca="1">+IF(OFFSET('Water Data'!$E$27,0,10*ROW('Water Data'!E45))="","",OFFSET('Water Data'!$E$27,0,10*ROW('Water Data'!E45)))</f>
        <v/>
      </c>
      <c r="BW51" s="383" t="str">
        <f ca="1">+IF(OFFSET('Water Data'!$E$28,0,10*ROW('Water Data'!E45))="","",OFFSET('Water Data'!$E$28,0,10*ROW('Water Data'!E45)))</f>
        <v/>
      </c>
      <c r="BX51" s="383" t="str">
        <f ca="1">+IF(OFFSET('Water Data'!$E$29,0,10*ROW('Water Data'!E45))="","",OFFSET('Water Data'!$E$29,0,10*ROW('Water Data'!E45)))</f>
        <v/>
      </c>
      <c r="BY51" s="383" t="str">
        <f ca="1">+IF(OFFSET('Water Data'!$F$27,0,10*ROW('Water Data'!F45))="","",OFFSET('Water Data'!$F$27,0,10*ROW('Water Data'!F45)))</f>
        <v/>
      </c>
      <c r="BZ51" s="383" t="str">
        <f ca="1">+IF(OFFSET('Water Data'!$F$28,0,10*ROW('Water Data'!F45))="","",OFFSET('Water Data'!$F$28,0,10*ROW('Water Data'!F45)))</f>
        <v/>
      </c>
      <c r="CA51" s="383" t="str">
        <f ca="1">+IF(OFFSET('Water Data'!$F$29,0,10*ROW('Water Data'!F45))="","",OFFSET('Water Data'!$F$29,0,10*ROW('Water Data'!F45)))</f>
        <v/>
      </c>
      <c r="CB51" s="383" t="str">
        <f ca="1">+IF(OFFSET('Water Data'!$G$27,0,10*ROW('Water Data'!G45))="","",OFFSET('Water Data'!$G$27,0,10*ROW('Water Data'!G45)))</f>
        <v/>
      </c>
      <c r="CC51" s="383" t="str">
        <f ca="1">+IF(OFFSET('Water Data'!$G$28,0,10*ROW('Water Data'!G45))="","",OFFSET('Water Data'!$G$28,0,10*ROW('Water Data'!G45)))</f>
        <v/>
      </c>
      <c r="CD51" s="383" t="str">
        <f ca="1">+IF(OFFSET('Water Data'!$G$29,0,10*ROW('Water Data'!G45))="","",OFFSET('Water Data'!$G$29,0,10*ROW('Water Data'!G45)))</f>
        <v/>
      </c>
      <c r="CE51" s="383" t="str">
        <f ca="1">+IF(OFFSET('Water Data'!$H$27,0,10*ROW('Water Data'!H45))="","",OFFSET('Water Data'!$H$27,0,10*ROW('Water Data'!H45)))</f>
        <v/>
      </c>
      <c r="CF51" s="383" t="str">
        <f ca="1">+IF(OFFSET('Water Data'!$H$28,0,10*ROW('Water Data'!H45))="","",OFFSET('Water Data'!$H$28,0,10*ROW('Water Data'!H45)))</f>
        <v/>
      </c>
      <c r="CG51" s="383" t="str">
        <f ca="1">+IF(OFFSET('Water Data'!$H$29,0,10*ROW('Water Data'!H45))="","",OFFSET('Water Data'!$H$29,0,10*ROW('Water Data'!H45)))</f>
        <v/>
      </c>
      <c r="CH51" s="383" t="str">
        <f ca="1">+IF(OFFSET('Water Data'!$I$27,0,10*ROW('Water Data'!I45))="","",OFFSET('Water Data'!$I$27,0,10*ROW('Water Data'!I45)))</f>
        <v/>
      </c>
      <c r="CI51" s="383" t="str">
        <f ca="1">+IF(OFFSET('Water Data'!$I$28,0,10*ROW('Water Data'!I45))="","",OFFSET('Water Data'!$I$28,0,10*ROW('Water Data'!I45)))</f>
        <v/>
      </c>
      <c r="CJ51" s="383" t="str">
        <f ca="1">+IF(OFFSET('Water Data'!$I$29,0,10*ROW('Water Data'!I45))="","",OFFSET('Water Data'!$I$29,0,10*ROW('Water Data'!I45)))</f>
        <v/>
      </c>
      <c r="CK51" s="383" t="str">
        <f ca="1">+IF(OFFSET('Sanitation Data'!$D$28,0,10*ROW('Sanitation Data'!D45))="","",OFFSET('Sanitation Data'!$D$28,0,10*ROW('Sanitation Data'!D45)))</f>
        <v/>
      </c>
      <c r="CL51" s="383" t="str">
        <f ca="1">+IF(OFFSET('Sanitation Data'!$D$29,0,10*ROW('Sanitation Data'!D45))="","",OFFSET('Sanitation Data'!$D$29,0,10*ROW('Sanitation Data'!D45)))</f>
        <v/>
      </c>
      <c r="CM51" s="383" t="str">
        <f ca="1">+IF(OFFSET('Sanitation Data'!$D$30,0,10*ROW('Sanitation Data'!D45))="","",OFFSET('Sanitation Data'!$D$30,0,10*ROW('Sanitation Data'!D45)))</f>
        <v/>
      </c>
      <c r="CN51" s="383" t="str">
        <f ca="1">+IF(OFFSET('Sanitation Data'!$D$31,0,10*ROW('Sanitation Data'!D45))="","",OFFSET('Sanitation Data'!$D$31,0,10*ROW('Sanitation Data'!D45)))</f>
        <v/>
      </c>
      <c r="CO51" s="383" t="str">
        <f ca="1">+IF(OFFSET('Sanitation Data'!$D$32,0,10*ROW('Sanitation Data'!D45))="","",OFFSET('Sanitation Data'!$D$32,0,10*ROW('Sanitation Data'!D45)))</f>
        <v/>
      </c>
      <c r="CP51" s="383" t="str">
        <f ca="1">+IF(OFFSET('Sanitation Data'!$E$28,0,10*ROW('Sanitation Data'!E45))="","",OFFSET('Sanitation Data'!$E$28,0,10*ROW('Sanitation Data'!E45)))</f>
        <v/>
      </c>
      <c r="CQ51" s="383" t="str">
        <f ca="1">+IF(OFFSET('Sanitation Data'!$E$29,0,10*ROW('Sanitation Data'!E45))="","",OFFSET('Sanitation Data'!$E$29,0,10*ROW('Sanitation Data'!E45)))</f>
        <v/>
      </c>
      <c r="CR51" s="383" t="str">
        <f ca="1">+IF(OFFSET('Sanitation Data'!$E$30,0,10*ROW('Sanitation Data'!E45))="","",OFFSET('Sanitation Data'!$E$30,0,10*ROW('Sanitation Data'!E45)))</f>
        <v/>
      </c>
      <c r="CS51" s="383" t="str">
        <f ca="1">+IF(OFFSET('Sanitation Data'!$E$31,0,10*ROW('Sanitation Data'!E45))="","",OFFSET('Sanitation Data'!$E$31,0,10*ROW('Sanitation Data'!E45)))</f>
        <v/>
      </c>
      <c r="CT51" s="383" t="str">
        <f ca="1">+IF(OFFSET('Sanitation Data'!$E$32,0,10*ROW('Sanitation Data'!E45))="","",OFFSET('Sanitation Data'!$E$32,0,10*ROW('Sanitation Data'!E45)))</f>
        <v/>
      </c>
      <c r="CU51" s="383" t="str">
        <f ca="1">+IF(OFFSET('Sanitation Data'!$F$28,0,10*ROW('Sanitation Data'!F45))="","",OFFSET('Sanitation Data'!$F$28,0,10*ROW('Sanitation Data'!F45)))</f>
        <v/>
      </c>
      <c r="CV51" s="383" t="str">
        <f ca="1">+IF(OFFSET('Sanitation Data'!$F$29,0,10*ROW('Sanitation Data'!F45))="","",OFFSET('Sanitation Data'!$F$29,0,10*ROW('Sanitation Data'!F45)))</f>
        <v/>
      </c>
      <c r="CW51" s="383" t="str">
        <f ca="1">+IF(OFFSET('Sanitation Data'!$F$30,0,10*ROW('Sanitation Data'!F45))="","",OFFSET('Sanitation Data'!$F$30,0,10*ROW('Sanitation Data'!F45)))</f>
        <v/>
      </c>
      <c r="CX51" s="383" t="str">
        <f ca="1">+IF(OFFSET('Sanitation Data'!$F$31,0,10*ROW('Sanitation Data'!F45))="","",OFFSET('Sanitation Data'!$F$31,0,10*ROW('Sanitation Data'!F45)))</f>
        <v/>
      </c>
      <c r="CY51" s="383" t="str">
        <f ca="1">+IF(OFFSET('Sanitation Data'!$F$32,0,10*ROW('Sanitation Data'!F45))="","",OFFSET('Sanitation Data'!$F$32,0,10*ROW('Sanitation Data'!F45)))</f>
        <v/>
      </c>
      <c r="CZ51" s="383" t="str">
        <f ca="1">+IF(OFFSET('Sanitation Data'!$G$28,0,10*ROW('Sanitation Data'!G45))="","",OFFSET('Sanitation Data'!$G$28,0,10*ROW('Sanitation Data'!G45)))</f>
        <v/>
      </c>
      <c r="DA51" s="383" t="str">
        <f ca="1">+IF(OFFSET('Sanitation Data'!$G$29,0,10*ROW('Sanitation Data'!G45))="","",OFFSET('Sanitation Data'!$G$29,0,10*ROW('Sanitation Data'!G45)))</f>
        <v/>
      </c>
      <c r="DB51" s="383" t="str">
        <f ca="1">+IF(OFFSET('Sanitation Data'!$G$30,0,10*ROW('Sanitation Data'!G45))="","",OFFSET('Sanitation Data'!$G$30,0,10*ROW('Sanitation Data'!G45)))</f>
        <v/>
      </c>
      <c r="DC51" s="383" t="str">
        <f ca="1">+IF(OFFSET('Sanitation Data'!$G$31,0,10*ROW('Sanitation Data'!G45))="","",OFFSET('Sanitation Data'!$G$31,0,10*ROW('Sanitation Data'!G45)))</f>
        <v/>
      </c>
      <c r="DD51" s="383" t="str">
        <f ca="1">+IF(OFFSET('Sanitation Data'!$G$32,0,10*ROW('Sanitation Data'!G45))="","",OFFSET('Sanitation Data'!$G$32,0,10*ROW('Sanitation Data'!G45)))</f>
        <v/>
      </c>
      <c r="DE51" s="383" t="str">
        <f ca="1">+IF(OFFSET('Sanitation Data'!$H$28,0,10*ROW('Sanitation Data'!H45))="","",OFFSET('Sanitation Data'!$H$28,0,10*ROW('Sanitation Data'!H45)))</f>
        <v/>
      </c>
      <c r="DF51" s="383" t="str">
        <f ca="1">+IF(OFFSET('Sanitation Data'!$H$29,0,10*ROW('Sanitation Data'!H45))="","",OFFSET('Sanitation Data'!$H$29,0,10*ROW('Sanitation Data'!H45)))</f>
        <v/>
      </c>
      <c r="DG51" s="383" t="str">
        <f ca="1">+IF(OFFSET('Sanitation Data'!$H$30,0,10*ROW('Sanitation Data'!H45))="","",OFFSET('Sanitation Data'!$H$30,0,10*ROW('Sanitation Data'!H45)))</f>
        <v/>
      </c>
      <c r="DH51" s="383" t="str">
        <f ca="1">+IF(OFFSET('Sanitation Data'!$H$31,0,10*ROW('Sanitation Data'!H45))="","",OFFSET('Sanitation Data'!$H$31,0,10*ROW('Sanitation Data'!H45)))</f>
        <v/>
      </c>
      <c r="DI51" s="383" t="str">
        <f ca="1">+IF(OFFSET('Sanitation Data'!$H$32,0,10*ROW('Sanitation Data'!H45))="","",OFFSET('Sanitation Data'!$H$32,0,10*ROW('Sanitation Data'!H45)))</f>
        <v/>
      </c>
      <c r="DJ51" s="383" t="str">
        <f ca="1">+IF(OFFSET('Sanitation Data'!$I$28,0,10*ROW('Sanitation Data'!I45))="","",OFFSET('Sanitation Data'!$I$28,0,10*ROW('Sanitation Data'!I45)))</f>
        <v/>
      </c>
      <c r="DK51" s="383" t="str">
        <f ca="1">+IF(OFFSET('Sanitation Data'!$I$29,0,10*ROW('Sanitation Data'!I45))="","",OFFSET('Sanitation Data'!$I$29,0,10*ROW('Sanitation Data'!I45)))</f>
        <v/>
      </c>
      <c r="DL51" s="383" t="str">
        <f ca="1">+IF(OFFSET('Sanitation Data'!$I$30,0,10*ROW('Sanitation Data'!I45))="","",OFFSET('Sanitation Data'!$I$30,0,10*ROW('Sanitation Data'!I45)))</f>
        <v/>
      </c>
      <c r="DM51" s="383" t="str">
        <f ca="1">+IF(OFFSET('Sanitation Data'!$I$31,0,10*ROW('Sanitation Data'!I45))="","",OFFSET('Sanitation Data'!$I$31,0,10*ROW('Sanitation Data'!I45)))</f>
        <v/>
      </c>
      <c r="DN51" s="383" t="str">
        <f ca="1">+IF(OFFSET('Sanitation Data'!$I$32,0,10*ROW('Sanitation Data'!I45))="","",OFFSET('Sanitation Data'!$I$32,0,10*ROW('Sanitation Data'!I45)))</f>
        <v/>
      </c>
      <c r="DO51" s="383" t="str">
        <f ca="1">+IF(OFFSET('Hygiene Data'!$D$11,0,10*ROW('Hygiene Data'!D45))="","",OFFSET('Hygiene Data'!$D$11,0,10*ROW('Hygiene Data'!D45)))</f>
        <v/>
      </c>
      <c r="DP51" s="383" t="str">
        <f ca="1">+IF(OFFSET('Hygiene Data'!$D$12,0,10*ROW('Hygiene Data'!D45))="","",OFFSET('Hygiene Data'!$D$12,0,10*ROW('Hygiene Data'!D45)))</f>
        <v/>
      </c>
      <c r="DQ51" s="383" t="str">
        <f ca="1">+IF(OFFSET('Hygiene Data'!$D$13,0,10*ROW('Hygiene Data'!D45))="","",OFFSET('Hygiene Data'!$D$13,0,10*ROW('Hygiene Data'!D45)))</f>
        <v/>
      </c>
      <c r="DR51" s="383" t="str">
        <f ca="1">+IF(OFFSET('Hygiene Data'!$E$11,0,10*ROW('Hygiene Data'!E45))="","",OFFSET('Hygiene Data'!$E$11,0,10*ROW('Hygiene Data'!E45)))</f>
        <v/>
      </c>
      <c r="DS51" s="383" t="str">
        <f ca="1">+IF(OFFSET('Hygiene Data'!$E$12,0,10*ROW('Hygiene Data'!E45))="","",OFFSET('Hygiene Data'!$E$12,0,10*ROW('Hygiene Data'!E45)))</f>
        <v/>
      </c>
      <c r="DT51" s="383" t="str">
        <f ca="1">+IF(OFFSET('Hygiene Data'!$E$13,0,10*ROW('Hygiene Data'!E45))="","",OFFSET('Hygiene Data'!$E$13,0,10*ROW('Hygiene Data'!E45)))</f>
        <v/>
      </c>
      <c r="DU51" s="383" t="str">
        <f ca="1">+IF(OFFSET('Hygiene Data'!$F$11,0,10*ROW('Hygiene Data'!F45))="","",OFFSET('Hygiene Data'!$F$11,0,10*ROW('Hygiene Data'!F45)))</f>
        <v/>
      </c>
      <c r="DV51" s="383" t="str">
        <f ca="1">+IF(OFFSET('Hygiene Data'!$F$12,0,10*ROW('Hygiene Data'!F45))="","",OFFSET('Hygiene Data'!$F$12,0,10*ROW('Hygiene Data'!F45)))</f>
        <v/>
      </c>
      <c r="DW51" s="383" t="str">
        <f ca="1">+IF(OFFSET('Hygiene Data'!$F$13,0,10*ROW('Hygiene Data'!F45))="","",OFFSET('Hygiene Data'!$F$13,0,10*ROW('Hygiene Data'!F45)))</f>
        <v/>
      </c>
      <c r="DX51" s="383" t="str">
        <f ca="1">+IF(OFFSET('Hygiene Data'!$G$11,0,10*ROW('Hygiene Data'!G45))="","",OFFSET('Hygiene Data'!$G$11,0,10*ROW('Hygiene Data'!G45)))</f>
        <v/>
      </c>
      <c r="DY51" s="383" t="str">
        <f ca="1">+IF(OFFSET('Hygiene Data'!$G$12,0,10*ROW('Hygiene Data'!G45))="","",OFFSET('Hygiene Data'!$G$12,0,10*ROW('Hygiene Data'!G45)))</f>
        <v/>
      </c>
      <c r="DZ51" s="383" t="str">
        <f ca="1">+IF(OFFSET('Hygiene Data'!$G$13,0,10*ROW('Hygiene Data'!G45))="","",OFFSET('Hygiene Data'!$G$13,0,10*ROW('Hygiene Data'!G45)))</f>
        <v/>
      </c>
      <c r="EA51" s="383" t="str">
        <f ca="1">+IF(OFFSET('Hygiene Data'!$H$11,0,10*ROW('Hygiene Data'!H45))="","",OFFSET('Hygiene Data'!$H$11,0,10*ROW('Hygiene Data'!H45)))</f>
        <v/>
      </c>
      <c r="EB51" s="383" t="str">
        <f ca="1">+IF(OFFSET('Hygiene Data'!$H$12,0,10*ROW('Hygiene Data'!H45))="","",OFFSET('Hygiene Data'!$H$12,0,10*ROW('Hygiene Data'!H45)))</f>
        <v/>
      </c>
      <c r="EC51" s="383" t="str">
        <f ca="1">+IF(OFFSET('Hygiene Data'!$H$13,0,10*ROW('Hygiene Data'!H45))="","",OFFSET('Hygiene Data'!$H$13,0,10*ROW('Hygiene Data'!H45)))</f>
        <v/>
      </c>
      <c r="ED51" s="383" t="str">
        <f ca="1">+IF(OFFSET('Hygiene Data'!$I$11,0,10*ROW('Hygiene Data'!I45))="","",OFFSET('Hygiene Data'!$I$11,0,10*ROW('Hygiene Data'!I45)))</f>
        <v/>
      </c>
      <c r="EE51" s="383" t="str">
        <f ca="1">+IF(OFFSET('Hygiene Data'!$I$12,0,10*ROW('Hygiene Data'!I45))="","",OFFSET('Hygiene Data'!$I$12,0,10*ROW('Hygiene Data'!I45)))</f>
        <v/>
      </c>
      <c r="EF51" s="383" t="str">
        <f ca="1">+IF(OFFSET('Hygiene Data'!$I$13,0,10*ROW('Hygiene Data'!I45))="","",OFFSET('Hygiene Data'!$I$13,0,10*ROW('Hygiene Data'!I45)))</f>
        <v/>
      </c>
    </row>
    <row r="52" spans="1:136" x14ac:dyDescent="0.25">
      <c r="A52" s="492" t="str">
        <f ca="1">+IF(OFFSET('Water Data'!$B$2,0,10*ROW('Water Data'!E46))="","",OFFSET('Water Data'!$B$2,0,10*ROW('Water Data'!E46)))</f>
        <v/>
      </c>
      <c r="B52" s="49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9" t="str">
        <f t="shared" ca="1" si="0"/>
        <v/>
      </c>
      <c r="D52" s="52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3" t="str">
        <f ca="1">+IF(OFFSET('Water Data'!$D$27,0,10*ROW('Water Data'!D46))="","",OFFSET('Water Data'!$D$27,0,10*ROW('Water Data'!D46)))</f>
        <v/>
      </c>
      <c r="BT52" s="383" t="str">
        <f ca="1">+IF(OFFSET('Water Data'!$D$28,0,10*ROW('Water Data'!D46))="","",OFFSET('Water Data'!$D$28,0,10*ROW('Water Data'!D46)))</f>
        <v/>
      </c>
      <c r="BU52" s="383" t="str">
        <f ca="1">+IF(OFFSET('Water Data'!$D$29,0,10*ROW('Water Data'!D46))="","",OFFSET('Water Data'!$D$29,0,10*ROW('Water Data'!D46)))</f>
        <v/>
      </c>
      <c r="BV52" s="383" t="str">
        <f ca="1">+IF(OFFSET('Water Data'!$E$27,0,10*ROW('Water Data'!E46))="","",OFFSET('Water Data'!$E$27,0,10*ROW('Water Data'!E46)))</f>
        <v/>
      </c>
      <c r="BW52" s="383" t="str">
        <f ca="1">+IF(OFFSET('Water Data'!$E$28,0,10*ROW('Water Data'!E46))="","",OFFSET('Water Data'!$E$28,0,10*ROW('Water Data'!E46)))</f>
        <v/>
      </c>
      <c r="BX52" s="383" t="str">
        <f ca="1">+IF(OFFSET('Water Data'!$E$29,0,10*ROW('Water Data'!E46))="","",OFFSET('Water Data'!$E$29,0,10*ROW('Water Data'!E46)))</f>
        <v/>
      </c>
      <c r="BY52" s="383" t="str">
        <f ca="1">+IF(OFFSET('Water Data'!$F$27,0,10*ROW('Water Data'!F46))="","",OFFSET('Water Data'!$F$27,0,10*ROW('Water Data'!F46)))</f>
        <v/>
      </c>
      <c r="BZ52" s="383" t="str">
        <f ca="1">+IF(OFFSET('Water Data'!$F$28,0,10*ROW('Water Data'!F46))="","",OFFSET('Water Data'!$F$28,0,10*ROW('Water Data'!F46)))</f>
        <v/>
      </c>
      <c r="CA52" s="383" t="str">
        <f ca="1">+IF(OFFSET('Water Data'!$F$29,0,10*ROW('Water Data'!F46))="","",OFFSET('Water Data'!$F$29,0,10*ROW('Water Data'!F46)))</f>
        <v/>
      </c>
      <c r="CB52" s="383" t="str">
        <f ca="1">+IF(OFFSET('Water Data'!$G$27,0,10*ROW('Water Data'!G46))="","",OFFSET('Water Data'!$G$27,0,10*ROW('Water Data'!G46)))</f>
        <v/>
      </c>
      <c r="CC52" s="383" t="str">
        <f ca="1">+IF(OFFSET('Water Data'!$G$28,0,10*ROW('Water Data'!G46))="","",OFFSET('Water Data'!$G$28,0,10*ROW('Water Data'!G46)))</f>
        <v/>
      </c>
      <c r="CD52" s="383" t="str">
        <f ca="1">+IF(OFFSET('Water Data'!$G$29,0,10*ROW('Water Data'!G46))="","",OFFSET('Water Data'!$G$29,0,10*ROW('Water Data'!G46)))</f>
        <v/>
      </c>
      <c r="CE52" s="383" t="str">
        <f ca="1">+IF(OFFSET('Water Data'!$H$27,0,10*ROW('Water Data'!H46))="","",OFFSET('Water Data'!$H$27,0,10*ROW('Water Data'!H46)))</f>
        <v/>
      </c>
      <c r="CF52" s="383" t="str">
        <f ca="1">+IF(OFFSET('Water Data'!$H$28,0,10*ROW('Water Data'!H46))="","",OFFSET('Water Data'!$H$28,0,10*ROW('Water Data'!H46)))</f>
        <v/>
      </c>
      <c r="CG52" s="383" t="str">
        <f ca="1">+IF(OFFSET('Water Data'!$H$29,0,10*ROW('Water Data'!H46))="","",OFFSET('Water Data'!$H$29,0,10*ROW('Water Data'!H46)))</f>
        <v/>
      </c>
      <c r="CH52" s="383" t="str">
        <f ca="1">+IF(OFFSET('Water Data'!$I$27,0,10*ROW('Water Data'!I46))="","",OFFSET('Water Data'!$I$27,0,10*ROW('Water Data'!I46)))</f>
        <v/>
      </c>
      <c r="CI52" s="383" t="str">
        <f ca="1">+IF(OFFSET('Water Data'!$I$28,0,10*ROW('Water Data'!I46))="","",OFFSET('Water Data'!$I$28,0,10*ROW('Water Data'!I46)))</f>
        <v/>
      </c>
      <c r="CJ52" s="383" t="str">
        <f ca="1">+IF(OFFSET('Water Data'!$I$29,0,10*ROW('Water Data'!I46))="","",OFFSET('Water Data'!$I$29,0,10*ROW('Water Data'!I46)))</f>
        <v/>
      </c>
      <c r="CK52" s="383" t="str">
        <f ca="1">+IF(OFFSET('Sanitation Data'!$D$28,0,10*ROW('Sanitation Data'!D46))="","",OFFSET('Sanitation Data'!$D$28,0,10*ROW('Sanitation Data'!D46)))</f>
        <v/>
      </c>
      <c r="CL52" s="383" t="str">
        <f ca="1">+IF(OFFSET('Sanitation Data'!$D$29,0,10*ROW('Sanitation Data'!D46))="","",OFFSET('Sanitation Data'!$D$29,0,10*ROW('Sanitation Data'!D46)))</f>
        <v/>
      </c>
      <c r="CM52" s="383" t="str">
        <f ca="1">+IF(OFFSET('Sanitation Data'!$D$30,0,10*ROW('Sanitation Data'!D46))="","",OFFSET('Sanitation Data'!$D$30,0,10*ROW('Sanitation Data'!D46)))</f>
        <v/>
      </c>
      <c r="CN52" s="383" t="str">
        <f ca="1">+IF(OFFSET('Sanitation Data'!$D$31,0,10*ROW('Sanitation Data'!D46))="","",OFFSET('Sanitation Data'!$D$31,0,10*ROW('Sanitation Data'!D46)))</f>
        <v/>
      </c>
      <c r="CO52" s="383" t="str">
        <f ca="1">+IF(OFFSET('Sanitation Data'!$D$32,0,10*ROW('Sanitation Data'!D46))="","",OFFSET('Sanitation Data'!$D$32,0,10*ROW('Sanitation Data'!D46)))</f>
        <v/>
      </c>
      <c r="CP52" s="383" t="str">
        <f ca="1">+IF(OFFSET('Sanitation Data'!$E$28,0,10*ROW('Sanitation Data'!E46))="","",OFFSET('Sanitation Data'!$E$28,0,10*ROW('Sanitation Data'!E46)))</f>
        <v/>
      </c>
      <c r="CQ52" s="383" t="str">
        <f ca="1">+IF(OFFSET('Sanitation Data'!$E$29,0,10*ROW('Sanitation Data'!E46))="","",OFFSET('Sanitation Data'!$E$29,0,10*ROW('Sanitation Data'!E46)))</f>
        <v/>
      </c>
      <c r="CR52" s="383" t="str">
        <f ca="1">+IF(OFFSET('Sanitation Data'!$E$30,0,10*ROW('Sanitation Data'!E46))="","",OFFSET('Sanitation Data'!$E$30,0,10*ROW('Sanitation Data'!E46)))</f>
        <v/>
      </c>
      <c r="CS52" s="383" t="str">
        <f ca="1">+IF(OFFSET('Sanitation Data'!$E$31,0,10*ROW('Sanitation Data'!E46))="","",OFFSET('Sanitation Data'!$E$31,0,10*ROW('Sanitation Data'!E46)))</f>
        <v/>
      </c>
      <c r="CT52" s="383" t="str">
        <f ca="1">+IF(OFFSET('Sanitation Data'!$E$32,0,10*ROW('Sanitation Data'!E46))="","",OFFSET('Sanitation Data'!$E$32,0,10*ROW('Sanitation Data'!E46)))</f>
        <v/>
      </c>
      <c r="CU52" s="383" t="str">
        <f ca="1">+IF(OFFSET('Sanitation Data'!$F$28,0,10*ROW('Sanitation Data'!F46))="","",OFFSET('Sanitation Data'!$F$28,0,10*ROW('Sanitation Data'!F46)))</f>
        <v/>
      </c>
      <c r="CV52" s="383" t="str">
        <f ca="1">+IF(OFFSET('Sanitation Data'!$F$29,0,10*ROW('Sanitation Data'!F46))="","",OFFSET('Sanitation Data'!$F$29,0,10*ROW('Sanitation Data'!F46)))</f>
        <v/>
      </c>
      <c r="CW52" s="383" t="str">
        <f ca="1">+IF(OFFSET('Sanitation Data'!$F$30,0,10*ROW('Sanitation Data'!F46))="","",OFFSET('Sanitation Data'!$F$30,0,10*ROW('Sanitation Data'!F46)))</f>
        <v/>
      </c>
      <c r="CX52" s="383" t="str">
        <f ca="1">+IF(OFFSET('Sanitation Data'!$F$31,0,10*ROW('Sanitation Data'!F46))="","",OFFSET('Sanitation Data'!$F$31,0,10*ROW('Sanitation Data'!F46)))</f>
        <v/>
      </c>
      <c r="CY52" s="383" t="str">
        <f ca="1">+IF(OFFSET('Sanitation Data'!$F$32,0,10*ROW('Sanitation Data'!F46))="","",OFFSET('Sanitation Data'!$F$32,0,10*ROW('Sanitation Data'!F46)))</f>
        <v/>
      </c>
      <c r="CZ52" s="383" t="str">
        <f ca="1">+IF(OFFSET('Sanitation Data'!$G$28,0,10*ROW('Sanitation Data'!G46))="","",OFFSET('Sanitation Data'!$G$28,0,10*ROW('Sanitation Data'!G46)))</f>
        <v/>
      </c>
      <c r="DA52" s="383" t="str">
        <f ca="1">+IF(OFFSET('Sanitation Data'!$G$29,0,10*ROW('Sanitation Data'!G46))="","",OFFSET('Sanitation Data'!$G$29,0,10*ROW('Sanitation Data'!G46)))</f>
        <v/>
      </c>
      <c r="DB52" s="383" t="str">
        <f ca="1">+IF(OFFSET('Sanitation Data'!$G$30,0,10*ROW('Sanitation Data'!G46))="","",OFFSET('Sanitation Data'!$G$30,0,10*ROW('Sanitation Data'!G46)))</f>
        <v/>
      </c>
      <c r="DC52" s="383" t="str">
        <f ca="1">+IF(OFFSET('Sanitation Data'!$G$31,0,10*ROW('Sanitation Data'!G46))="","",OFFSET('Sanitation Data'!$G$31,0,10*ROW('Sanitation Data'!G46)))</f>
        <v/>
      </c>
      <c r="DD52" s="383" t="str">
        <f ca="1">+IF(OFFSET('Sanitation Data'!$G$32,0,10*ROW('Sanitation Data'!G46))="","",OFFSET('Sanitation Data'!$G$32,0,10*ROW('Sanitation Data'!G46)))</f>
        <v/>
      </c>
      <c r="DE52" s="383" t="str">
        <f ca="1">+IF(OFFSET('Sanitation Data'!$H$28,0,10*ROW('Sanitation Data'!H46))="","",OFFSET('Sanitation Data'!$H$28,0,10*ROW('Sanitation Data'!H46)))</f>
        <v/>
      </c>
      <c r="DF52" s="383" t="str">
        <f ca="1">+IF(OFFSET('Sanitation Data'!$H$29,0,10*ROW('Sanitation Data'!H46))="","",OFFSET('Sanitation Data'!$H$29,0,10*ROW('Sanitation Data'!H46)))</f>
        <v/>
      </c>
      <c r="DG52" s="383" t="str">
        <f ca="1">+IF(OFFSET('Sanitation Data'!$H$30,0,10*ROW('Sanitation Data'!H46))="","",OFFSET('Sanitation Data'!$H$30,0,10*ROW('Sanitation Data'!H46)))</f>
        <v/>
      </c>
      <c r="DH52" s="383" t="str">
        <f ca="1">+IF(OFFSET('Sanitation Data'!$H$31,0,10*ROW('Sanitation Data'!H46))="","",OFFSET('Sanitation Data'!$H$31,0,10*ROW('Sanitation Data'!H46)))</f>
        <v/>
      </c>
      <c r="DI52" s="383" t="str">
        <f ca="1">+IF(OFFSET('Sanitation Data'!$H$32,0,10*ROW('Sanitation Data'!H46))="","",OFFSET('Sanitation Data'!$H$32,0,10*ROW('Sanitation Data'!H46)))</f>
        <v/>
      </c>
      <c r="DJ52" s="383" t="str">
        <f ca="1">+IF(OFFSET('Sanitation Data'!$I$28,0,10*ROW('Sanitation Data'!I46))="","",OFFSET('Sanitation Data'!$I$28,0,10*ROW('Sanitation Data'!I46)))</f>
        <v/>
      </c>
      <c r="DK52" s="383" t="str">
        <f ca="1">+IF(OFFSET('Sanitation Data'!$I$29,0,10*ROW('Sanitation Data'!I46))="","",OFFSET('Sanitation Data'!$I$29,0,10*ROW('Sanitation Data'!I46)))</f>
        <v/>
      </c>
      <c r="DL52" s="383" t="str">
        <f ca="1">+IF(OFFSET('Sanitation Data'!$I$30,0,10*ROW('Sanitation Data'!I46))="","",OFFSET('Sanitation Data'!$I$30,0,10*ROW('Sanitation Data'!I46)))</f>
        <v/>
      </c>
      <c r="DM52" s="383" t="str">
        <f ca="1">+IF(OFFSET('Sanitation Data'!$I$31,0,10*ROW('Sanitation Data'!I46))="","",OFFSET('Sanitation Data'!$I$31,0,10*ROW('Sanitation Data'!I46)))</f>
        <v/>
      </c>
      <c r="DN52" s="383" t="str">
        <f ca="1">+IF(OFFSET('Sanitation Data'!$I$32,0,10*ROW('Sanitation Data'!I46))="","",OFFSET('Sanitation Data'!$I$32,0,10*ROW('Sanitation Data'!I46)))</f>
        <v/>
      </c>
      <c r="DO52" s="383" t="str">
        <f ca="1">+IF(OFFSET('Hygiene Data'!$D$11,0,10*ROW('Hygiene Data'!D46))="","",OFFSET('Hygiene Data'!$D$11,0,10*ROW('Hygiene Data'!D46)))</f>
        <v/>
      </c>
      <c r="DP52" s="383" t="str">
        <f ca="1">+IF(OFFSET('Hygiene Data'!$D$12,0,10*ROW('Hygiene Data'!D46))="","",OFFSET('Hygiene Data'!$D$12,0,10*ROW('Hygiene Data'!D46)))</f>
        <v/>
      </c>
      <c r="DQ52" s="383" t="str">
        <f ca="1">+IF(OFFSET('Hygiene Data'!$D$13,0,10*ROW('Hygiene Data'!D46))="","",OFFSET('Hygiene Data'!$D$13,0,10*ROW('Hygiene Data'!D46)))</f>
        <v/>
      </c>
      <c r="DR52" s="383" t="str">
        <f ca="1">+IF(OFFSET('Hygiene Data'!$E$11,0,10*ROW('Hygiene Data'!E46))="","",OFFSET('Hygiene Data'!$E$11,0,10*ROW('Hygiene Data'!E46)))</f>
        <v/>
      </c>
      <c r="DS52" s="383" t="str">
        <f ca="1">+IF(OFFSET('Hygiene Data'!$E$12,0,10*ROW('Hygiene Data'!E46))="","",OFFSET('Hygiene Data'!$E$12,0,10*ROW('Hygiene Data'!E46)))</f>
        <v/>
      </c>
      <c r="DT52" s="383" t="str">
        <f ca="1">+IF(OFFSET('Hygiene Data'!$E$13,0,10*ROW('Hygiene Data'!E46))="","",OFFSET('Hygiene Data'!$E$13,0,10*ROW('Hygiene Data'!E46)))</f>
        <v/>
      </c>
      <c r="DU52" s="383" t="str">
        <f ca="1">+IF(OFFSET('Hygiene Data'!$F$11,0,10*ROW('Hygiene Data'!F46))="","",OFFSET('Hygiene Data'!$F$11,0,10*ROW('Hygiene Data'!F46)))</f>
        <v/>
      </c>
      <c r="DV52" s="383" t="str">
        <f ca="1">+IF(OFFSET('Hygiene Data'!$F$12,0,10*ROW('Hygiene Data'!F46))="","",OFFSET('Hygiene Data'!$F$12,0,10*ROW('Hygiene Data'!F46)))</f>
        <v/>
      </c>
      <c r="DW52" s="383" t="str">
        <f ca="1">+IF(OFFSET('Hygiene Data'!$F$13,0,10*ROW('Hygiene Data'!F46))="","",OFFSET('Hygiene Data'!$F$13,0,10*ROW('Hygiene Data'!F46)))</f>
        <v/>
      </c>
      <c r="DX52" s="383" t="str">
        <f ca="1">+IF(OFFSET('Hygiene Data'!$G$11,0,10*ROW('Hygiene Data'!G46))="","",OFFSET('Hygiene Data'!$G$11,0,10*ROW('Hygiene Data'!G46)))</f>
        <v/>
      </c>
      <c r="DY52" s="383" t="str">
        <f ca="1">+IF(OFFSET('Hygiene Data'!$G$12,0,10*ROW('Hygiene Data'!G46))="","",OFFSET('Hygiene Data'!$G$12,0,10*ROW('Hygiene Data'!G46)))</f>
        <v/>
      </c>
      <c r="DZ52" s="383" t="str">
        <f ca="1">+IF(OFFSET('Hygiene Data'!$G$13,0,10*ROW('Hygiene Data'!G46))="","",OFFSET('Hygiene Data'!$G$13,0,10*ROW('Hygiene Data'!G46)))</f>
        <v/>
      </c>
      <c r="EA52" s="383" t="str">
        <f ca="1">+IF(OFFSET('Hygiene Data'!$H$11,0,10*ROW('Hygiene Data'!H46))="","",OFFSET('Hygiene Data'!$H$11,0,10*ROW('Hygiene Data'!H46)))</f>
        <v/>
      </c>
      <c r="EB52" s="383" t="str">
        <f ca="1">+IF(OFFSET('Hygiene Data'!$H$12,0,10*ROW('Hygiene Data'!H46))="","",OFFSET('Hygiene Data'!$H$12,0,10*ROW('Hygiene Data'!H46)))</f>
        <v/>
      </c>
      <c r="EC52" s="383" t="str">
        <f ca="1">+IF(OFFSET('Hygiene Data'!$H$13,0,10*ROW('Hygiene Data'!H46))="","",OFFSET('Hygiene Data'!$H$13,0,10*ROW('Hygiene Data'!H46)))</f>
        <v/>
      </c>
      <c r="ED52" s="383" t="str">
        <f ca="1">+IF(OFFSET('Hygiene Data'!$I$11,0,10*ROW('Hygiene Data'!I46))="","",OFFSET('Hygiene Data'!$I$11,0,10*ROW('Hygiene Data'!I46)))</f>
        <v/>
      </c>
      <c r="EE52" s="383" t="str">
        <f ca="1">+IF(OFFSET('Hygiene Data'!$I$12,0,10*ROW('Hygiene Data'!I46))="","",OFFSET('Hygiene Data'!$I$12,0,10*ROW('Hygiene Data'!I46)))</f>
        <v/>
      </c>
      <c r="EF52" s="383" t="str">
        <f ca="1">+IF(OFFSET('Hygiene Data'!$I$13,0,10*ROW('Hygiene Data'!I46))="","",OFFSET('Hygiene Data'!$I$13,0,10*ROW('Hygiene Data'!I46)))</f>
        <v/>
      </c>
    </row>
    <row r="53" spans="1:136" x14ac:dyDescent="0.25">
      <c r="A53" s="492" t="str">
        <f ca="1">+IF(OFFSET('Water Data'!$B$2,0,10*ROW('Water Data'!E47))="","",OFFSET('Water Data'!$B$2,0,10*ROW('Water Data'!E47)))</f>
        <v/>
      </c>
      <c r="B53" s="49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9" t="str">
        <f t="shared" ca="1" si="0"/>
        <v/>
      </c>
      <c r="D53" s="52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3" t="str">
        <f ca="1">+IF(OFFSET('Water Data'!$D$27,0,10*ROW('Water Data'!D47))="","",OFFSET('Water Data'!$D$27,0,10*ROW('Water Data'!D47)))</f>
        <v/>
      </c>
      <c r="BT53" s="383" t="str">
        <f ca="1">+IF(OFFSET('Water Data'!$D$28,0,10*ROW('Water Data'!D47))="","",OFFSET('Water Data'!$D$28,0,10*ROW('Water Data'!D47)))</f>
        <v/>
      </c>
      <c r="BU53" s="383" t="str">
        <f ca="1">+IF(OFFSET('Water Data'!$D$29,0,10*ROW('Water Data'!D47))="","",OFFSET('Water Data'!$D$29,0,10*ROW('Water Data'!D47)))</f>
        <v/>
      </c>
      <c r="BV53" s="383" t="str">
        <f ca="1">+IF(OFFSET('Water Data'!$E$27,0,10*ROW('Water Data'!E47))="","",OFFSET('Water Data'!$E$27,0,10*ROW('Water Data'!E47)))</f>
        <v/>
      </c>
      <c r="BW53" s="383" t="str">
        <f ca="1">+IF(OFFSET('Water Data'!$E$28,0,10*ROW('Water Data'!E47))="","",OFFSET('Water Data'!$E$28,0,10*ROW('Water Data'!E47)))</f>
        <v/>
      </c>
      <c r="BX53" s="383" t="str">
        <f ca="1">+IF(OFFSET('Water Data'!$E$29,0,10*ROW('Water Data'!E47))="","",OFFSET('Water Data'!$E$29,0,10*ROW('Water Data'!E47)))</f>
        <v/>
      </c>
      <c r="BY53" s="383" t="str">
        <f ca="1">+IF(OFFSET('Water Data'!$F$27,0,10*ROW('Water Data'!F47))="","",OFFSET('Water Data'!$F$27,0,10*ROW('Water Data'!F47)))</f>
        <v/>
      </c>
      <c r="BZ53" s="383" t="str">
        <f ca="1">+IF(OFFSET('Water Data'!$F$28,0,10*ROW('Water Data'!F47))="","",OFFSET('Water Data'!$F$28,0,10*ROW('Water Data'!F47)))</f>
        <v/>
      </c>
      <c r="CA53" s="383" t="str">
        <f ca="1">+IF(OFFSET('Water Data'!$F$29,0,10*ROW('Water Data'!F47))="","",OFFSET('Water Data'!$F$29,0,10*ROW('Water Data'!F47)))</f>
        <v/>
      </c>
      <c r="CB53" s="383" t="str">
        <f ca="1">+IF(OFFSET('Water Data'!$G$27,0,10*ROW('Water Data'!G47))="","",OFFSET('Water Data'!$G$27,0,10*ROW('Water Data'!G47)))</f>
        <v/>
      </c>
      <c r="CC53" s="383" t="str">
        <f ca="1">+IF(OFFSET('Water Data'!$G$28,0,10*ROW('Water Data'!G47))="","",OFFSET('Water Data'!$G$28,0,10*ROW('Water Data'!G47)))</f>
        <v/>
      </c>
      <c r="CD53" s="383" t="str">
        <f ca="1">+IF(OFFSET('Water Data'!$G$29,0,10*ROW('Water Data'!G47))="","",OFFSET('Water Data'!$G$29,0,10*ROW('Water Data'!G47)))</f>
        <v/>
      </c>
      <c r="CE53" s="383" t="str">
        <f ca="1">+IF(OFFSET('Water Data'!$H$27,0,10*ROW('Water Data'!H47))="","",OFFSET('Water Data'!$H$27,0,10*ROW('Water Data'!H47)))</f>
        <v/>
      </c>
      <c r="CF53" s="383" t="str">
        <f ca="1">+IF(OFFSET('Water Data'!$H$28,0,10*ROW('Water Data'!H47))="","",OFFSET('Water Data'!$H$28,0,10*ROW('Water Data'!H47)))</f>
        <v/>
      </c>
      <c r="CG53" s="383" t="str">
        <f ca="1">+IF(OFFSET('Water Data'!$H$29,0,10*ROW('Water Data'!H47))="","",OFFSET('Water Data'!$H$29,0,10*ROW('Water Data'!H47)))</f>
        <v/>
      </c>
      <c r="CH53" s="383" t="str">
        <f ca="1">+IF(OFFSET('Water Data'!$I$27,0,10*ROW('Water Data'!I47))="","",OFFSET('Water Data'!$I$27,0,10*ROW('Water Data'!I47)))</f>
        <v/>
      </c>
      <c r="CI53" s="383" t="str">
        <f ca="1">+IF(OFFSET('Water Data'!$I$28,0,10*ROW('Water Data'!I47))="","",OFFSET('Water Data'!$I$28,0,10*ROW('Water Data'!I47)))</f>
        <v/>
      </c>
      <c r="CJ53" s="383" t="str">
        <f ca="1">+IF(OFFSET('Water Data'!$I$29,0,10*ROW('Water Data'!I47))="","",OFFSET('Water Data'!$I$29,0,10*ROW('Water Data'!I47)))</f>
        <v/>
      </c>
      <c r="CK53" s="383" t="str">
        <f ca="1">+IF(OFFSET('Sanitation Data'!$D$28,0,10*ROW('Sanitation Data'!D47))="","",OFFSET('Sanitation Data'!$D$28,0,10*ROW('Sanitation Data'!D47)))</f>
        <v/>
      </c>
      <c r="CL53" s="383" t="str">
        <f ca="1">+IF(OFFSET('Sanitation Data'!$D$29,0,10*ROW('Sanitation Data'!D47))="","",OFFSET('Sanitation Data'!$D$29,0,10*ROW('Sanitation Data'!D47)))</f>
        <v/>
      </c>
      <c r="CM53" s="383" t="str">
        <f ca="1">+IF(OFFSET('Sanitation Data'!$D$30,0,10*ROW('Sanitation Data'!D47))="","",OFFSET('Sanitation Data'!$D$30,0,10*ROW('Sanitation Data'!D47)))</f>
        <v/>
      </c>
      <c r="CN53" s="383" t="str">
        <f ca="1">+IF(OFFSET('Sanitation Data'!$D$31,0,10*ROW('Sanitation Data'!D47))="","",OFFSET('Sanitation Data'!$D$31,0,10*ROW('Sanitation Data'!D47)))</f>
        <v/>
      </c>
      <c r="CO53" s="383" t="str">
        <f ca="1">+IF(OFFSET('Sanitation Data'!$D$32,0,10*ROW('Sanitation Data'!D47))="","",OFFSET('Sanitation Data'!$D$32,0,10*ROW('Sanitation Data'!D47)))</f>
        <v/>
      </c>
      <c r="CP53" s="383" t="str">
        <f ca="1">+IF(OFFSET('Sanitation Data'!$E$28,0,10*ROW('Sanitation Data'!E47))="","",OFFSET('Sanitation Data'!$E$28,0,10*ROW('Sanitation Data'!E47)))</f>
        <v/>
      </c>
      <c r="CQ53" s="383" t="str">
        <f ca="1">+IF(OFFSET('Sanitation Data'!$E$29,0,10*ROW('Sanitation Data'!E47))="","",OFFSET('Sanitation Data'!$E$29,0,10*ROW('Sanitation Data'!E47)))</f>
        <v/>
      </c>
      <c r="CR53" s="383" t="str">
        <f ca="1">+IF(OFFSET('Sanitation Data'!$E$30,0,10*ROW('Sanitation Data'!E47))="","",OFFSET('Sanitation Data'!$E$30,0,10*ROW('Sanitation Data'!E47)))</f>
        <v/>
      </c>
      <c r="CS53" s="383" t="str">
        <f ca="1">+IF(OFFSET('Sanitation Data'!$E$31,0,10*ROW('Sanitation Data'!E47))="","",OFFSET('Sanitation Data'!$E$31,0,10*ROW('Sanitation Data'!E47)))</f>
        <v/>
      </c>
      <c r="CT53" s="383" t="str">
        <f ca="1">+IF(OFFSET('Sanitation Data'!$E$32,0,10*ROW('Sanitation Data'!E47))="","",OFFSET('Sanitation Data'!$E$32,0,10*ROW('Sanitation Data'!E47)))</f>
        <v/>
      </c>
      <c r="CU53" s="383" t="str">
        <f ca="1">+IF(OFFSET('Sanitation Data'!$F$28,0,10*ROW('Sanitation Data'!F47))="","",OFFSET('Sanitation Data'!$F$28,0,10*ROW('Sanitation Data'!F47)))</f>
        <v/>
      </c>
      <c r="CV53" s="383" t="str">
        <f ca="1">+IF(OFFSET('Sanitation Data'!$F$29,0,10*ROW('Sanitation Data'!F47))="","",OFFSET('Sanitation Data'!$F$29,0,10*ROW('Sanitation Data'!F47)))</f>
        <v/>
      </c>
      <c r="CW53" s="383" t="str">
        <f ca="1">+IF(OFFSET('Sanitation Data'!$F$30,0,10*ROW('Sanitation Data'!F47))="","",OFFSET('Sanitation Data'!$F$30,0,10*ROW('Sanitation Data'!F47)))</f>
        <v/>
      </c>
      <c r="CX53" s="383" t="str">
        <f ca="1">+IF(OFFSET('Sanitation Data'!$F$31,0,10*ROW('Sanitation Data'!F47))="","",OFFSET('Sanitation Data'!$F$31,0,10*ROW('Sanitation Data'!F47)))</f>
        <v/>
      </c>
      <c r="CY53" s="383" t="str">
        <f ca="1">+IF(OFFSET('Sanitation Data'!$F$32,0,10*ROW('Sanitation Data'!F47))="","",OFFSET('Sanitation Data'!$F$32,0,10*ROW('Sanitation Data'!F47)))</f>
        <v/>
      </c>
      <c r="CZ53" s="383" t="str">
        <f ca="1">+IF(OFFSET('Sanitation Data'!$G$28,0,10*ROW('Sanitation Data'!G47))="","",OFFSET('Sanitation Data'!$G$28,0,10*ROW('Sanitation Data'!G47)))</f>
        <v/>
      </c>
      <c r="DA53" s="383" t="str">
        <f ca="1">+IF(OFFSET('Sanitation Data'!$G$29,0,10*ROW('Sanitation Data'!G47))="","",OFFSET('Sanitation Data'!$G$29,0,10*ROW('Sanitation Data'!G47)))</f>
        <v/>
      </c>
      <c r="DB53" s="383" t="str">
        <f ca="1">+IF(OFFSET('Sanitation Data'!$G$30,0,10*ROW('Sanitation Data'!G47))="","",OFFSET('Sanitation Data'!$G$30,0,10*ROW('Sanitation Data'!G47)))</f>
        <v/>
      </c>
      <c r="DC53" s="383" t="str">
        <f ca="1">+IF(OFFSET('Sanitation Data'!$G$31,0,10*ROW('Sanitation Data'!G47))="","",OFFSET('Sanitation Data'!$G$31,0,10*ROW('Sanitation Data'!G47)))</f>
        <v/>
      </c>
      <c r="DD53" s="383" t="str">
        <f ca="1">+IF(OFFSET('Sanitation Data'!$G$32,0,10*ROW('Sanitation Data'!G47))="","",OFFSET('Sanitation Data'!$G$32,0,10*ROW('Sanitation Data'!G47)))</f>
        <v/>
      </c>
      <c r="DE53" s="383" t="str">
        <f ca="1">+IF(OFFSET('Sanitation Data'!$H$28,0,10*ROW('Sanitation Data'!H47))="","",OFFSET('Sanitation Data'!$H$28,0,10*ROW('Sanitation Data'!H47)))</f>
        <v/>
      </c>
      <c r="DF53" s="383" t="str">
        <f ca="1">+IF(OFFSET('Sanitation Data'!$H$29,0,10*ROW('Sanitation Data'!H47))="","",OFFSET('Sanitation Data'!$H$29,0,10*ROW('Sanitation Data'!H47)))</f>
        <v/>
      </c>
      <c r="DG53" s="383" t="str">
        <f ca="1">+IF(OFFSET('Sanitation Data'!$H$30,0,10*ROW('Sanitation Data'!H47))="","",OFFSET('Sanitation Data'!$H$30,0,10*ROW('Sanitation Data'!H47)))</f>
        <v/>
      </c>
      <c r="DH53" s="383" t="str">
        <f ca="1">+IF(OFFSET('Sanitation Data'!$H$31,0,10*ROW('Sanitation Data'!H47))="","",OFFSET('Sanitation Data'!$H$31,0,10*ROW('Sanitation Data'!H47)))</f>
        <v/>
      </c>
      <c r="DI53" s="383" t="str">
        <f ca="1">+IF(OFFSET('Sanitation Data'!$H$32,0,10*ROW('Sanitation Data'!H47))="","",OFFSET('Sanitation Data'!$H$32,0,10*ROW('Sanitation Data'!H47)))</f>
        <v/>
      </c>
      <c r="DJ53" s="383" t="str">
        <f ca="1">+IF(OFFSET('Sanitation Data'!$I$28,0,10*ROW('Sanitation Data'!I47))="","",OFFSET('Sanitation Data'!$I$28,0,10*ROW('Sanitation Data'!I47)))</f>
        <v/>
      </c>
      <c r="DK53" s="383" t="str">
        <f ca="1">+IF(OFFSET('Sanitation Data'!$I$29,0,10*ROW('Sanitation Data'!I47))="","",OFFSET('Sanitation Data'!$I$29,0,10*ROW('Sanitation Data'!I47)))</f>
        <v/>
      </c>
      <c r="DL53" s="383" t="str">
        <f ca="1">+IF(OFFSET('Sanitation Data'!$I$30,0,10*ROW('Sanitation Data'!I47))="","",OFFSET('Sanitation Data'!$I$30,0,10*ROW('Sanitation Data'!I47)))</f>
        <v/>
      </c>
      <c r="DM53" s="383" t="str">
        <f ca="1">+IF(OFFSET('Sanitation Data'!$I$31,0,10*ROW('Sanitation Data'!I47))="","",OFFSET('Sanitation Data'!$I$31,0,10*ROW('Sanitation Data'!I47)))</f>
        <v/>
      </c>
      <c r="DN53" s="383" t="str">
        <f ca="1">+IF(OFFSET('Sanitation Data'!$I$32,0,10*ROW('Sanitation Data'!I47))="","",OFFSET('Sanitation Data'!$I$32,0,10*ROW('Sanitation Data'!I47)))</f>
        <v/>
      </c>
      <c r="DO53" s="383" t="str">
        <f ca="1">+IF(OFFSET('Hygiene Data'!$D$11,0,10*ROW('Hygiene Data'!D47))="","",OFFSET('Hygiene Data'!$D$11,0,10*ROW('Hygiene Data'!D47)))</f>
        <v/>
      </c>
      <c r="DP53" s="383" t="str">
        <f ca="1">+IF(OFFSET('Hygiene Data'!$D$12,0,10*ROW('Hygiene Data'!D47))="","",OFFSET('Hygiene Data'!$D$12,0,10*ROW('Hygiene Data'!D47)))</f>
        <v/>
      </c>
      <c r="DQ53" s="383" t="str">
        <f ca="1">+IF(OFFSET('Hygiene Data'!$D$13,0,10*ROW('Hygiene Data'!D47))="","",OFFSET('Hygiene Data'!$D$13,0,10*ROW('Hygiene Data'!D47)))</f>
        <v/>
      </c>
      <c r="DR53" s="383" t="str">
        <f ca="1">+IF(OFFSET('Hygiene Data'!$E$11,0,10*ROW('Hygiene Data'!E47))="","",OFFSET('Hygiene Data'!$E$11,0,10*ROW('Hygiene Data'!E47)))</f>
        <v/>
      </c>
      <c r="DS53" s="383" t="str">
        <f ca="1">+IF(OFFSET('Hygiene Data'!$E$12,0,10*ROW('Hygiene Data'!E47))="","",OFFSET('Hygiene Data'!$E$12,0,10*ROW('Hygiene Data'!E47)))</f>
        <v/>
      </c>
      <c r="DT53" s="383" t="str">
        <f ca="1">+IF(OFFSET('Hygiene Data'!$E$13,0,10*ROW('Hygiene Data'!E47))="","",OFFSET('Hygiene Data'!$E$13,0,10*ROW('Hygiene Data'!E47)))</f>
        <v/>
      </c>
      <c r="DU53" s="383" t="str">
        <f ca="1">+IF(OFFSET('Hygiene Data'!$F$11,0,10*ROW('Hygiene Data'!F47))="","",OFFSET('Hygiene Data'!$F$11,0,10*ROW('Hygiene Data'!F47)))</f>
        <v/>
      </c>
      <c r="DV53" s="383" t="str">
        <f ca="1">+IF(OFFSET('Hygiene Data'!$F$12,0,10*ROW('Hygiene Data'!F47))="","",OFFSET('Hygiene Data'!$F$12,0,10*ROW('Hygiene Data'!F47)))</f>
        <v/>
      </c>
      <c r="DW53" s="383" t="str">
        <f ca="1">+IF(OFFSET('Hygiene Data'!$F$13,0,10*ROW('Hygiene Data'!F47))="","",OFFSET('Hygiene Data'!$F$13,0,10*ROW('Hygiene Data'!F47)))</f>
        <v/>
      </c>
      <c r="DX53" s="383" t="str">
        <f ca="1">+IF(OFFSET('Hygiene Data'!$G$11,0,10*ROW('Hygiene Data'!G47))="","",OFFSET('Hygiene Data'!$G$11,0,10*ROW('Hygiene Data'!G47)))</f>
        <v/>
      </c>
      <c r="DY53" s="383" t="str">
        <f ca="1">+IF(OFFSET('Hygiene Data'!$G$12,0,10*ROW('Hygiene Data'!G47))="","",OFFSET('Hygiene Data'!$G$12,0,10*ROW('Hygiene Data'!G47)))</f>
        <v/>
      </c>
      <c r="DZ53" s="383" t="str">
        <f ca="1">+IF(OFFSET('Hygiene Data'!$G$13,0,10*ROW('Hygiene Data'!G47))="","",OFFSET('Hygiene Data'!$G$13,0,10*ROW('Hygiene Data'!G47)))</f>
        <v/>
      </c>
      <c r="EA53" s="383" t="str">
        <f ca="1">+IF(OFFSET('Hygiene Data'!$H$11,0,10*ROW('Hygiene Data'!H47))="","",OFFSET('Hygiene Data'!$H$11,0,10*ROW('Hygiene Data'!H47)))</f>
        <v/>
      </c>
      <c r="EB53" s="383" t="str">
        <f ca="1">+IF(OFFSET('Hygiene Data'!$H$12,0,10*ROW('Hygiene Data'!H47))="","",OFFSET('Hygiene Data'!$H$12,0,10*ROW('Hygiene Data'!H47)))</f>
        <v/>
      </c>
      <c r="EC53" s="383" t="str">
        <f ca="1">+IF(OFFSET('Hygiene Data'!$H$13,0,10*ROW('Hygiene Data'!H47))="","",OFFSET('Hygiene Data'!$H$13,0,10*ROW('Hygiene Data'!H47)))</f>
        <v/>
      </c>
      <c r="ED53" s="383" t="str">
        <f ca="1">+IF(OFFSET('Hygiene Data'!$I$11,0,10*ROW('Hygiene Data'!I47))="","",OFFSET('Hygiene Data'!$I$11,0,10*ROW('Hygiene Data'!I47)))</f>
        <v/>
      </c>
      <c r="EE53" s="383" t="str">
        <f ca="1">+IF(OFFSET('Hygiene Data'!$I$12,0,10*ROW('Hygiene Data'!I47))="","",OFFSET('Hygiene Data'!$I$12,0,10*ROW('Hygiene Data'!I47)))</f>
        <v/>
      </c>
      <c r="EF53" s="383" t="str">
        <f ca="1">+IF(OFFSET('Hygiene Data'!$I$13,0,10*ROW('Hygiene Data'!I47))="","",OFFSET('Hygiene Data'!$I$13,0,10*ROW('Hygiene Data'!I47)))</f>
        <v/>
      </c>
    </row>
    <row r="54" spans="1:136" x14ac:dyDescent="0.25">
      <c r="A54" s="492" t="str">
        <f ca="1">+IF(OFFSET('Water Data'!$B$2,0,10*ROW('Water Data'!E48))="","",OFFSET('Water Data'!$B$2,0,10*ROW('Water Data'!E48)))</f>
        <v/>
      </c>
      <c r="B54" s="49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9" t="str">
        <f t="shared" ca="1" si="0"/>
        <v/>
      </c>
      <c r="D54" s="52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3" t="str">
        <f ca="1">+IF(OFFSET('Water Data'!$D$27,0,10*ROW('Water Data'!D48))="","",OFFSET('Water Data'!$D$27,0,10*ROW('Water Data'!D48)))</f>
        <v/>
      </c>
      <c r="BT54" s="383" t="str">
        <f ca="1">+IF(OFFSET('Water Data'!$D$28,0,10*ROW('Water Data'!D48))="","",OFFSET('Water Data'!$D$28,0,10*ROW('Water Data'!D48)))</f>
        <v/>
      </c>
      <c r="BU54" s="383" t="str">
        <f ca="1">+IF(OFFSET('Water Data'!$D$29,0,10*ROW('Water Data'!D48))="","",OFFSET('Water Data'!$D$29,0,10*ROW('Water Data'!D48)))</f>
        <v/>
      </c>
      <c r="BV54" s="383" t="str">
        <f ca="1">+IF(OFFSET('Water Data'!$E$27,0,10*ROW('Water Data'!E48))="","",OFFSET('Water Data'!$E$27,0,10*ROW('Water Data'!E48)))</f>
        <v/>
      </c>
      <c r="BW54" s="383" t="str">
        <f ca="1">+IF(OFFSET('Water Data'!$E$28,0,10*ROW('Water Data'!E48))="","",OFFSET('Water Data'!$E$28,0,10*ROW('Water Data'!E48)))</f>
        <v/>
      </c>
      <c r="BX54" s="383" t="str">
        <f ca="1">+IF(OFFSET('Water Data'!$E$29,0,10*ROW('Water Data'!E48))="","",OFFSET('Water Data'!$E$29,0,10*ROW('Water Data'!E48)))</f>
        <v/>
      </c>
      <c r="BY54" s="383" t="str">
        <f ca="1">+IF(OFFSET('Water Data'!$F$27,0,10*ROW('Water Data'!F48))="","",OFFSET('Water Data'!$F$27,0,10*ROW('Water Data'!F48)))</f>
        <v/>
      </c>
      <c r="BZ54" s="383" t="str">
        <f ca="1">+IF(OFFSET('Water Data'!$F$28,0,10*ROW('Water Data'!F48))="","",OFFSET('Water Data'!$F$28,0,10*ROW('Water Data'!F48)))</f>
        <v/>
      </c>
      <c r="CA54" s="383" t="str">
        <f ca="1">+IF(OFFSET('Water Data'!$F$29,0,10*ROW('Water Data'!F48))="","",OFFSET('Water Data'!$F$29,0,10*ROW('Water Data'!F48)))</f>
        <v/>
      </c>
      <c r="CB54" s="383" t="str">
        <f ca="1">+IF(OFFSET('Water Data'!$G$27,0,10*ROW('Water Data'!G48))="","",OFFSET('Water Data'!$G$27,0,10*ROW('Water Data'!G48)))</f>
        <v/>
      </c>
      <c r="CC54" s="383" t="str">
        <f ca="1">+IF(OFFSET('Water Data'!$G$28,0,10*ROW('Water Data'!G48))="","",OFFSET('Water Data'!$G$28,0,10*ROW('Water Data'!G48)))</f>
        <v/>
      </c>
      <c r="CD54" s="383" t="str">
        <f ca="1">+IF(OFFSET('Water Data'!$G$29,0,10*ROW('Water Data'!G48))="","",OFFSET('Water Data'!$G$29,0,10*ROW('Water Data'!G48)))</f>
        <v/>
      </c>
      <c r="CE54" s="383" t="str">
        <f ca="1">+IF(OFFSET('Water Data'!$H$27,0,10*ROW('Water Data'!H48))="","",OFFSET('Water Data'!$H$27,0,10*ROW('Water Data'!H48)))</f>
        <v/>
      </c>
      <c r="CF54" s="383" t="str">
        <f ca="1">+IF(OFFSET('Water Data'!$H$28,0,10*ROW('Water Data'!H48))="","",OFFSET('Water Data'!$H$28,0,10*ROW('Water Data'!H48)))</f>
        <v/>
      </c>
      <c r="CG54" s="383" t="str">
        <f ca="1">+IF(OFFSET('Water Data'!$H$29,0,10*ROW('Water Data'!H48))="","",OFFSET('Water Data'!$H$29,0,10*ROW('Water Data'!H48)))</f>
        <v/>
      </c>
      <c r="CH54" s="383" t="str">
        <f ca="1">+IF(OFFSET('Water Data'!$I$27,0,10*ROW('Water Data'!I48))="","",OFFSET('Water Data'!$I$27,0,10*ROW('Water Data'!I48)))</f>
        <v/>
      </c>
      <c r="CI54" s="383" t="str">
        <f ca="1">+IF(OFFSET('Water Data'!$I$28,0,10*ROW('Water Data'!I48))="","",OFFSET('Water Data'!$I$28,0,10*ROW('Water Data'!I48)))</f>
        <v/>
      </c>
      <c r="CJ54" s="383" t="str">
        <f ca="1">+IF(OFFSET('Water Data'!$I$29,0,10*ROW('Water Data'!I48))="","",OFFSET('Water Data'!$I$29,0,10*ROW('Water Data'!I48)))</f>
        <v/>
      </c>
      <c r="CK54" s="383" t="str">
        <f ca="1">+IF(OFFSET('Sanitation Data'!$D$28,0,10*ROW('Sanitation Data'!D48))="","",OFFSET('Sanitation Data'!$D$28,0,10*ROW('Sanitation Data'!D48)))</f>
        <v/>
      </c>
      <c r="CL54" s="383" t="str">
        <f ca="1">+IF(OFFSET('Sanitation Data'!$D$29,0,10*ROW('Sanitation Data'!D48))="","",OFFSET('Sanitation Data'!$D$29,0,10*ROW('Sanitation Data'!D48)))</f>
        <v/>
      </c>
      <c r="CM54" s="383" t="str">
        <f ca="1">+IF(OFFSET('Sanitation Data'!$D$30,0,10*ROW('Sanitation Data'!D48))="","",OFFSET('Sanitation Data'!$D$30,0,10*ROW('Sanitation Data'!D48)))</f>
        <v/>
      </c>
      <c r="CN54" s="383" t="str">
        <f ca="1">+IF(OFFSET('Sanitation Data'!$D$31,0,10*ROW('Sanitation Data'!D48))="","",OFFSET('Sanitation Data'!$D$31,0,10*ROW('Sanitation Data'!D48)))</f>
        <v/>
      </c>
      <c r="CO54" s="383" t="str">
        <f ca="1">+IF(OFFSET('Sanitation Data'!$D$32,0,10*ROW('Sanitation Data'!D48))="","",OFFSET('Sanitation Data'!$D$32,0,10*ROW('Sanitation Data'!D48)))</f>
        <v/>
      </c>
      <c r="CP54" s="383" t="str">
        <f ca="1">+IF(OFFSET('Sanitation Data'!$E$28,0,10*ROW('Sanitation Data'!E48))="","",OFFSET('Sanitation Data'!$E$28,0,10*ROW('Sanitation Data'!E48)))</f>
        <v/>
      </c>
      <c r="CQ54" s="383" t="str">
        <f ca="1">+IF(OFFSET('Sanitation Data'!$E$29,0,10*ROW('Sanitation Data'!E48))="","",OFFSET('Sanitation Data'!$E$29,0,10*ROW('Sanitation Data'!E48)))</f>
        <v/>
      </c>
      <c r="CR54" s="383" t="str">
        <f ca="1">+IF(OFFSET('Sanitation Data'!$E$30,0,10*ROW('Sanitation Data'!E48))="","",OFFSET('Sanitation Data'!$E$30,0,10*ROW('Sanitation Data'!E48)))</f>
        <v/>
      </c>
      <c r="CS54" s="383" t="str">
        <f ca="1">+IF(OFFSET('Sanitation Data'!$E$31,0,10*ROW('Sanitation Data'!E48))="","",OFFSET('Sanitation Data'!$E$31,0,10*ROW('Sanitation Data'!E48)))</f>
        <v/>
      </c>
      <c r="CT54" s="383" t="str">
        <f ca="1">+IF(OFFSET('Sanitation Data'!$E$32,0,10*ROW('Sanitation Data'!E48))="","",OFFSET('Sanitation Data'!$E$32,0,10*ROW('Sanitation Data'!E48)))</f>
        <v/>
      </c>
      <c r="CU54" s="383" t="str">
        <f ca="1">+IF(OFFSET('Sanitation Data'!$F$28,0,10*ROW('Sanitation Data'!F48))="","",OFFSET('Sanitation Data'!$F$28,0,10*ROW('Sanitation Data'!F48)))</f>
        <v/>
      </c>
      <c r="CV54" s="383" t="str">
        <f ca="1">+IF(OFFSET('Sanitation Data'!$F$29,0,10*ROW('Sanitation Data'!F48))="","",OFFSET('Sanitation Data'!$F$29,0,10*ROW('Sanitation Data'!F48)))</f>
        <v/>
      </c>
      <c r="CW54" s="383" t="str">
        <f ca="1">+IF(OFFSET('Sanitation Data'!$F$30,0,10*ROW('Sanitation Data'!F48))="","",OFFSET('Sanitation Data'!$F$30,0,10*ROW('Sanitation Data'!F48)))</f>
        <v/>
      </c>
      <c r="CX54" s="383" t="str">
        <f ca="1">+IF(OFFSET('Sanitation Data'!$F$31,0,10*ROW('Sanitation Data'!F48))="","",OFFSET('Sanitation Data'!$F$31,0,10*ROW('Sanitation Data'!F48)))</f>
        <v/>
      </c>
      <c r="CY54" s="383" t="str">
        <f ca="1">+IF(OFFSET('Sanitation Data'!$F$32,0,10*ROW('Sanitation Data'!F48))="","",OFFSET('Sanitation Data'!$F$32,0,10*ROW('Sanitation Data'!F48)))</f>
        <v/>
      </c>
      <c r="CZ54" s="383" t="str">
        <f ca="1">+IF(OFFSET('Sanitation Data'!$G$28,0,10*ROW('Sanitation Data'!G48))="","",OFFSET('Sanitation Data'!$G$28,0,10*ROW('Sanitation Data'!G48)))</f>
        <v/>
      </c>
      <c r="DA54" s="383" t="str">
        <f ca="1">+IF(OFFSET('Sanitation Data'!$G$29,0,10*ROW('Sanitation Data'!G48))="","",OFFSET('Sanitation Data'!$G$29,0,10*ROW('Sanitation Data'!G48)))</f>
        <v/>
      </c>
      <c r="DB54" s="383" t="str">
        <f ca="1">+IF(OFFSET('Sanitation Data'!$G$30,0,10*ROW('Sanitation Data'!G48))="","",OFFSET('Sanitation Data'!$G$30,0,10*ROW('Sanitation Data'!G48)))</f>
        <v/>
      </c>
      <c r="DC54" s="383" t="str">
        <f ca="1">+IF(OFFSET('Sanitation Data'!$G$31,0,10*ROW('Sanitation Data'!G48))="","",OFFSET('Sanitation Data'!$G$31,0,10*ROW('Sanitation Data'!G48)))</f>
        <v/>
      </c>
      <c r="DD54" s="383" t="str">
        <f ca="1">+IF(OFFSET('Sanitation Data'!$G$32,0,10*ROW('Sanitation Data'!G48))="","",OFFSET('Sanitation Data'!$G$32,0,10*ROW('Sanitation Data'!G48)))</f>
        <v/>
      </c>
      <c r="DE54" s="383" t="str">
        <f ca="1">+IF(OFFSET('Sanitation Data'!$H$28,0,10*ROW('Sanitation Data'!H48))="","",OFFSET('Sanitation Data'!$H$28,0,10*ROW('Sanitation Data'!H48)))</f>
        <v/>
      </c>
      <c r="DF54" s="383" t="str">
        <f ca="1">+IF(OFFSET('Sanitation Data'!$H$29,0,10*ROW('Sanitation Data'!H48))="","",OFFSET('Sanitation Data'!$H$29,0,10*ROW('Sanitation Data'!H48)))</f>
        <v/>
      </c>
      <c r="DG54" s="383" t="str">
        <f ca="1">+IF(OFFSET('Sanitation Data'!$H$30,0,10*ROW('Sanitation Data'!H48))="","",OFFSET('Sanitation Data'!$H$30,0,10*ROW('Sanitation Data'!H48)))</f>
        <v/>
      </c>
      <c r="DH54" s="383" t="str">
        <f ca="1">+IF(OFFSET('Sanitation Data'!$H$31,0,10*ROW('Sanitation Data'!H48))="","",OFFSET('Sanitation Data'!$H$31,0,10*ROW('Sanitation Data'!H48)))</f>
        <v/>
      </c>
      <c r="DI54" s="383" t="str">
        <f ca="1">+IF(OFFSET('Sanitation Data'!$H$32,0,10*ROW('Sanitation Data'!H48))="","",OFFSET('Sanitation Data'!$H$32,0,10*ROW('Sanitation Data'!H48)))</f>
        <v/>
      </c>
      <c r="DJ54" s="383" t="str">
        <f ca="1">+IF(OFFSET('Sanitation Data'!$I$28,0,10*ROW('Sanitation Data'!I48))="","",OFFSET('Sanitation Data'!$I$28,0,10*ROW('Sanitation Data'!I48)))</f>
        <v/>
      </c>
      <c r="DK54" s="383" t="str">
        <f ca="1">+IF(OFFSET('Sanitation Data'!$I$29,0,10*ROW('Sanitation Data'!I48))="","",OFFSET('Sanitation Data'!$I$29,0,10*ROW('Sanitation Data'!I48)))</f>
        <v/>
      </c>
      <c r="DL54" s="383" t="str">
        <f ca="1">+IF(OFFSET('Sanitation Data'!$I$30,0,10*ROW('Sanitation Data'!I48))="","",OFFSET('Sanitation Data'!$I$30,0,10*ROW('Sanitation Data'!I48)))</f>
        <v/>
      </c>
      <c r="DM54" s="383" t="str">
        <f ca="1">+IF(OFFSET('Sanitation Data'!$I$31,0,10*ROW('Sanitation Data'!I48))="","",OFFSET('Sanitation Data'!$I$31,0,10*ROW('Sanitation Data'!I48)))</f>
        <v/>
      </c>
      <c r="DN54" s="383" t="str">
        <f ca="1">+IF(OFFSET('Sanitation Data'!$I$32,0,10*ROW('Sanitation Data'!I48))="","",OFFSET('Sanitation Data'!$I$32,0,10*ROW('Sanitation Data'!I48)))</f>
        <v/>
      </c>
      <c r="DO54" s="383" t="str">
        <f ca="1">+IF(OFFSET('Hygiene Data'!$D$11,0,10*ROW('Hygiene Data'!D48))="","",OFFSET('Hygiene Data'!$D$11,0,10*ROW('Hygiene Data'!D48)))</f>
        <v/>
      </c>
      <c r="DP54" s="383" t="str">
        <f ca="1">+IF(OFFSET('Hygiene Data'!$D$12,0,10*ROW('Hygiene Data'!D48))="","",OFFSET('Hygiene Data'!$D$12,0,10*ROW('Hygiene Data'!D48)))</f>
        <v/>
      </c>
      <c r="DQ54" s="383" t="str">
        <f ca="1">+IF(OFFSET('Hygiene Data'!$D$13,0,10*ROW('Hygiene Data'!D48))="","",OFFSET('Hygiene Data'!$D$13,0,10*ROW('Hygiene Data'!D48)))</f>
        <v/>
      </c>
      <c r="DR54" s="383" t="str">
        <f ca="1">+IF(OFFSET('Hygiene Data'!$E$11,0,10*ROW('Hygiene Data'!E48))="","",OFFSET('Hygiene Data'!$E$11,0,10*ROW('Hygiene Data'!E48)))</f>
        <v/>
      </c>
      <c r="DS54" s="383" t="str">
        <f ca="1">+IF(OFFSET('Hygiene Data'!$E$12,0,10*ROW('Hygiene Data'!E48))="","",OFFSET('Hygiene Data'!$E$12,0,10*ROW('Hygiene Data'!E48)))</f>
        <v/>
      </c>
      <c r="DT54" s="383" t="str">
        <f ca="1">+IF(OFFSET('Hygiene Data'!$E$13,0,10*ROW('Hygiene Data'!E48))="","",OFFSET('Hygiene Data'!$E$13,0,10*ROW('Hygiene Data'!E48)))</f>
        <v/>
      </c>
      <c r="DU54" s="383" t="str">
        <f ca="1">+IF(OFFSET('Hygiene Data'!$F$11,0,10*ROW('Hygiene Data'!F48))="","",OFFSET('Hygiene Data'!$F$11,0,10*ROW('Hygiene Data'!F48)))</f>
        <v/>
      </c>
      <c r="DV54" s="383" t="str">
        <f ca="1">+IF(OFFSET('Hygiene Data'!$F$12,0,10*ROW('Hygiene Data'!F48))="","",OFFSET('Hygiene Data'!$F$12,0,10*ROW('Hygiene Data'!F48)))</f>
        <v/>
      </c>
      <c r="DW54" s="383" t="str">
        <f ca="1">+IF(OFFSET('Hygiene Data'!$F$13,0,10*ROW('Hygiene Data'!F48))="","",OFFSET('Hygiene Data'!$F$13,0,10*ROW('Hygiene Data'!F48)))</f>
        <v/>
      </c>
      <c r="DX54" s="383" t="str">
        <f ca="1">+IF(OFFSET('Hygiene Data'!$G$11,0,10*ROW('Hygiene Data'!G48))="","",OFFSET('Hygiene Data'!$G$11,0,10*ROW('Hygiene Data'!G48)))</f>
        <v/>
      </c>
      <c r="DY54" s="383" t="str">
        <f ca="1">+IF(OFFSET('Hygiene Data'!$G$12,0,10*ROW('Hygiene Data'!G48))="","",OFFSET('Hygiene Data'!$G$12,0,10*ROW('Hygiene Data'!G48)))</f>
        <v/>
      </c>
      <c r="DZ54" s="383" t="str">
        <f ca="1">+IF(OFFSET('Hygiene Data'!$G$13,0,10*ROW('Hygiene Data'!G48))="","",OFFSET('Hygiene Data'!$G$13,0,10*ROW('Hygiene Data'!G48)))</f>
        <v/>
      </c>
      <c r="EA54" s="383" t="str">
        <f ca="1">+IF(OFFSET('Hygiene Data'!$H$11,0,10*ROW('Hygiene Data'!H48))="","",OFFSET('Hygiene Data'!$H$11,0,10*ROW('Hygiene Data'!H48)))</f>
        <v/>
      </c>
      <c r="EB54" s="383" t="str">
        <f ca="1">+IF(OFFSET('Hygiene Data'!$H$12,0,10*ROW('Hygiene Data'!H48))="","",OFFSET('Hygiene Data'!$H$12,0,10*ROW('Hygiene Data'!H48)))</f>
        <v/>
      </c>
      <c r="EC54" s="383" t="str">
        <f ca="1">+IF(OFFSET('Hygiene Data'!$H$13,0,10*ROW('Hygiene Data'!H48))="","",OFFSET('Hygiene Data'!$H$13,0,10*ROW('Hygiene Data'!H48)))</f>
        <v/>
      </c>
      <c r="ED54" s="383" t="str">
        <f ca="1">+IF(OFFSET('Hygiene Data'!$I$11,0,10*ROW('Hygiene Data'!I48))="","",OFFSET('Hygiene Data'!$I$11,0,10*ROW('Hygiene Data'!I48)))</f>
        <v/>
      </c>
      <c r="EE54" s="383" t="str">
        <f ca="1">+IF(OFFSET('Hygiene Data'!$I$12,0,10*ROW('Hygiene Data'!I48))="","",OFFSET('Hygiene Data'!$I$12,0,10*ROW('Hygiene Data'!I48)))</f>
        <v/>
      </c>
      <c r="EF54" s="383" t="str">
        <f ca="1">+IF(OFFSET('Hygiene Data'!$I$13,0,10*ROW('Hygiene Data'!I48))="","",OFFSET('Hygiene Data'!$I$13,0,10*ROW('Hygiene Data'!I48)))</f>
        <v/>
      </c>
    </row>
    <row r="55" spans="1:136" x14ac:dyDescent="0.25">
      <c r="A55" s="492" t="str">
        <f ca="1">+IF(OFFSET('Water Data'!$B$2,0,10*ROW('Water Data'!E49))="","",OFFSET('Water Data'!$B$2,0,10*ROW('Water Data'!E49)))</f>
        <v/>
      </c>
      <c r="B55" s="49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9" t="str">
        <f t="shared" ca="1" si="0"/>
        <v/>
      </c>
      <c r="D55" s="52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3" t="str">
        <f ca="1">+IF(OFFSET('Water Data'!$D$27,0,10*ROW('Water Data'!D49))="","",OFFSET('Water Data'!$D$27,0,10*ROW('Water Data'!D49)))</f>
        <v/>
      </c>
      <c r="BT55" s="383" t="str">
        <f ca="1">+IF(OFFSET('Water Data'!$D$28,0,10*ROW('Water Data'!D49))="","",OFFSET('Water Data'!$D$28,0,10*ROW('Water Data'!D49)))</f>
        <v/>
      </c>
      <c r="BU55" s="383" t="str">
        <f ca="1">+IF(OFFSET('Water Data'!$D$29,0,10*ROW('Water Data'!D49))="","",OFFSET('Water Data'!$D$29,0,10*ROW('Water Data'!D49)))</f>
        <v/>
      </c>
      <c r="BV55" s="383" t="str">
        <f ca="1">+IF(OFFSET('Water Data'!$E$27,0,10*ROW('Water Data'!E49))="","",OFFSET('Water Data'!$E$27,0,10*ROW('Water Data'!E49)))</f>
        <v/>
      </c>
      <c r="BW55" s="383" t="str">
        <f ca="1">+IF(OFFSET('Water Data'!$E$28,0,10*ROW('Water Data'!E49))="","",OFFSET('Water Data'!$E$28,0,10*ROW('Water Data'!E49)))</f>
        <v/>
      </c>
      <c r="BX55" s="383" t="str">
        <f ca="1">+IF(OFFSET('Water Data'!$E$29,0,10*ROW('Water Data'!E49))="","",OFFSET('Water Data'!$E$29,0,10*ROW('Water Data'!E49)))</f>
        <v/>
      </c>
      <c r="BY55" s="383" t="str">
        <f ca="1">+IF(OFFSET('Water Data'!$F$27,0,10*ROW('Water Data'!F49))="","",OFFSET('Water Data'!$F$27,0,10*ROW('Water Data'!F49)))</f>
        <v/>
      </c>
      <c r="BZ55" s="383" t="str">
        <f ca="1">+IF(OFFSET('Water Data'!$F$28,0,10*ROW('Water Data'!F49))="","",OFFSET('Water Data'!$F$28,0,10*ROW('Water Data'!F49)))</f>
        <v/>
      </c>
      <c r="CA55" s="383" t="str">
        <f ca="1">+IF(OFFSET('Water Data'!$F$29,0,10*ROW('Water Data'!F49))="","",OFFSET('Water Data'!$F$29,0,10*ROW('Water Data'!F49)))</f>
        <v/>
      </c>
      <c r="CB55" s="383" t="str">
        <f ca="1">+IF(OFFSET('Water Data'!$G$27,0,10*ROW('Water Data'!G49))="","",OFFSET('Water Data'!$G$27,0,10*ROW('Water Data'!G49)))</f>
        <v/>
      </c>
      <c r="CC55" s="383" t="str">
        <f ca="1">+IF(OFFSET('Water Data'!$G$28,0,10*ROW('Water Data'!G49))="","",OFFSET('Water Data'!$G$28,0,10*ROW('Water Data'!G49)))</f>
        <v/>
      </c>
      <c r="CD55" s="383" t="str">
        <f ca="1">+IF(OFFSET('Water Data'!$G$29,0,10*ROW('Water Data'!G49))="","",OFFSET('Water Data'!$G$29,0,10*ROW('Water Data'!G49)))</f>
        <v/>
      </c>
      <c r="CE55" s="383" t="str">
        <f ca="1">+IF(OFFSET('Water Data'!$H$27,0,10*ROW('Water Data'!H49))="","",OFFSET('Water Data'!$H$27,0,10*ROW('Water Data'!H49)))</f>
        <v/>
      </c>
      <c r="CF55" s="383" t="str">
        <f ca="1">+IF(OFFSET('Water Data'!$H$28,0,10*ROW('Water Data'!H49))="","",OFFSET('Water Data'!$H$28,0,10*ROW('Water Data'!H49)))</f>
        <v/>
      </c>
      <c r="CG55" s="383" t="str">
        <f ca="1">+IF(OFFSET('Water Data'!$H$29,0,10*ROW('Water Data'!H49))="","",OFFSET('Water Data'!$H$29,0,10*ROW('Water Data'!H49)))</f>
        <v/>
      </c>
      <c r="CH55" s="383" t="str">
        <f ca="1">+IF(OFFSET('Water Data'!$I$27,0,10*ROW('Water Data'!I49))="","",OFFSET('Water Data'!$I$27,0,10*ROW('Water Data'!I49)))</f>
        <v/>
      </c>
      <c r="CI55" s="383" t="str">
        <f ca="1">+IF(OFFSET('Water Data'!$I$28,0,10*ROW('Water Data'!I49))="","",OFFSET('Water Data'!$I$28,0,10*ROW('Water Data'!I49)))</f>
        <v/>
      </c>
      <c r="CJ55" s="383" t="str">
        <f ca="1">+IF(OFFSET('Water Data'!$I$29,0,10*ROW('Water Data'!I49))="","",OFFSET('Water Data'!$I$29,0,10*ROW('Water Data'!I49)))</f>
        <v/>
      </c>
      <c r="CK55" s="383" t="str">
        <f ca="1">+IF(OFFSET('Sanitation Data'!$D$28,0,10*ROW('Sanitation Data'!D49))="","",OFFSET('Sanitation Data'!$D$28,0,10*ROW('Sanitation Data'!D49)))</f>
        <v/>
      </c>
      <c r="CL55" s="383" t="str">
        <f ca="1">+IF(OFFSET('Sanitation Data'!$D$29,0,10*ROW('Sanitation Data'!D49))="","",OFFSET('Sanitation Data'!$D$29,0,10*ROW('Sanitation Data'!D49)))</f>
        <v/>
      </c>
      <c r="CM55" s="383" t="str">
        <f ca="1">+IF(OFFSET('Sanitation Data'!$D$30,0,10*ROW('Sanitation Data'!D49))="","",OFFSET('Sanitation Data'!$D$30,0,10*ROW('Sanitation Data'!D49)))</f>
        <v/>
      </c>
      <c r="CN55" s="383" t="str">
        <f ca="1">+IF(OFFSET('Sanitation Data'!$D$31,0,10*ROW('Sanitation Data'!D49))="","",OFFSET('Sanitation Data'!$D$31,0,10*ROW('Sanitation Data'!D49)))</f>
        <v/>
      </c>
      <c r="CO55" s="383" t="str">
        <f ca="1">+IF(OFFSET('Sanitation Data'!$D$32,0,10*ROW('Sanitation Data'!D49))="","",OFFSET('Sanitation Data'!$D$32,0,10*ROW('Sanitation Data'!D49)))</f>
        <v/>
      </c>
      <c r="CP55" s="383" t="str">
        <f ca="1">+IF(OFFSET('Sanitation Data'!$E$28,0,10*ROW('Sanitation Data'!E49))="","",OFFSET('Sanitation Data'!$E$28,0,10*ROW('Sanitation Data'!E49)))</f>
        <v/>
      </c>
      <c r="CQ55" s="383" t="str">
        <f ca="1">+IF(OFFSET('Sanitation Data'!$E$29,0,10*ROW('Sanitation Data'!E49))="","",OFFSET('Sanitation Data'!$E$29,0,10*ROW('Sanitation Data'!E49)))</f>
        <v/>
      </c>
      <c r="CR55" s="383" t="str">
        <f ca="1">+IF(OFFSET('Sanitation Data'!$E$30,0,10*ROW('Sanitation Data'!E49))="","",OFFSET('Sanitation Data'!$E$30,0,10*ROW('Sanitation Data'!E49)))</f>
        <v/>
      </c>
      <c r="CS55" s="383" t="str">
        <f ca="1">+IF(OFFSET('Sanitation Data'!$E$31,0,10*ROW('Sanitation Data'!E49))="","",OFFSET('Sanitation Data'!$E$31,0,10*ROW('Sanitation Data'!E49)))</f>
        <v/>
      </c>
      <c r="CT55" s="383" t="str">
        <f ca="1">+IF(OFFSET('Sanitation Data'!$E$32,0,10*ROW('Sanitation Data'!E49))="","",OFFSET('Sanitation Data'!$E$32,0,10*ROW('Sanitation Data'!E49)))</f>
        <v/>
      </c>
      <c r="CU55" s="383" t="str">
        <f ca="1">+IF(OFFSET('Sanitation Data'!$F$28,0,10*ROW('Sanitation Data'!F49))="","",OFFSET('Sanitation Data'!$F$28,0,10*ROW('Sanitation Data'!F49)))</f>
        <v/>
      </c>
      <c r="CV55" s="383" t="str">
        <f ca="1">+IF(OFFSET('Sanitation Data'!$F$29,0,10*ROW('Sanitation Data'!F49))="","",OFFSET('Sanitation Data'!$F$29,0,10*ROW('Sanitation Data'!F49)))</f>
        <v/>
      </c>
      <c r="CW55" s="383" t="str">
        <f ca="1">+IF(OFFSET('Sanitation Data'!$F$30,0,10*ROW('Sanitation Data'!F49))="","",OFFSET('Sanitation Data'!$F$30,0,10*ROW('Sanitation Data'!F49)))</f>
        <v/>
      </c>
      <c r="CX55" s="383" t="str">
        <f ca="1">+IF(OFFSET('Sanitation Data'!$F$31,0,10*ROW('Sanitation Data'!F49))="","",OFFSET('Sanitation Data'!$F$31,0,10*ROW('Sanitation Data'!F49)))</f>
        <v/>
      </c>
      <c r="CY55" s="383" t="str">
        <f ca="1">+IF(OFFSET('Sanitation Data'!$F$32,0,10*ROW('Sanitation Data'!F49))="","",OFFSET('Sanitation Data'!$F$32,0,10*ROW('Sanitation Data'!F49)))</f>
        <v/>
      </c>
      <c r="CZ55" s="383" t="str">
        <f ca="1">+IF(OFFSET('Sanitation Data'!$G$28,0,10*ROW('Sanitation Data'!G49))="","",OFFSET('Sanitation Data'!$G$28,0,10*ROW('Sanitation Data'!G49)))</f>
        <v/>
      </c>
      <c r="DA55" s="383" t="str">
        <f ca="1">+IF(OFFSET('Sanitation Data'!$G$29,0,10*ROW('Sanitation Data'!G49))="","",OFFSET('Sanitation Data'!$G$29,0,10*ROW('Sanitation Data'!G49)))</f>
        <v/>
      </c>
      <c r="DB55" s="383" t="str">
        <f ca="1">+IF(OFFSET('Sanitation Data'!$G$30,0,10*ROW('Sanitation Data'!G49))="","",OFFSET('Sanitation Data'!$G$30,0,10*ROW('Sanitation Data'!G49)))</f>
        <v/>
      </c>
      <c r="DC55" s="383" t="str">
        <f ca="1">+IF(OFFSET('Sanitation Data'!$G$31,0,10*ROW('Sanitation Data'!G49))="","",OFFSET('Sanitation Data'!$G$31,0,10*ROW('Sanitation Data'!G49)))</f>
        <v/>
      </c>
      <c r="DD55" s="383" t="str">
        <f ca="1">+IF(OFFSET('Sanitation Data'!$G$32,0,10*ROW('Sanitation Data'!G49))="","",OFFSET('Sanitation Data'!$G$32,0,10*ROW('Sanitation Data'!G49)))</f>
        <v/>
      </c>
      <c r="DE55" s="383" t="str">
        <f ca="1">+IF(OFFSET('Sanitation Data'!$H$28,0,10*ROW('Sanitation Data'!H49))="","",OFFSET('Sanitation Data'!$H$28,0,10*ROW('Sanitation Data'!H49)))</f>
        <v/>
      </c>
      <c r="DF55" s="383" t="str">
        <f ca="1">+IF(OFFSET('Sanitation Data'!$H$29,0,10*ROW('Sanitation Data'!H49))="","",OFFSET('Sanitation Data'!$H$29,0,10*ROW('Sanitation Data'!H49)))</f>
        <v/>
      </c>
      <c r="DG55" s="383" t="str">
        <f ca="1">+IF(OFFSET('Sanitation Data'!$H$30,0,10*ROW('Sanitation Data'!H49))="","",OFFSET('Sanitation Data'!$H$30,0,10*ROW('Sanitation Data'!H49)))</f>
        <v/>
      </c>
      <c r="DH55" s="383" t="str">
        <f ca="1">+IF(OFFSET('Sanitation Data'!$H$31,0,10*ROW('Sanitation Data'!H49))="","",OFFSET('Sanitation Data'!$H$31,0,10*ROW('Sanitation Data'!H49)))</f>
        <v/>
      </c>
      <c r="DI55" s="383" t="str">
        <f ca="1">+IF(OFFSET('Sanitation Data'!$H$32,0,10*ROW('Sanitation Data'!H49))="","",OFFSET('Sanitation Data'!$H$32,0,10*ROW('Sanitation Data'!H49)))</f>
        <v/>
      </c>
      <c r="DJ55" s="383" t="str">
        <f ca="1">+IF(OFFSET('Sanitation Data'!$I$28,0,10*ROW('Sanitation Data'!I49))="","",OFFSET('Sanitation Data'!$I$28,0,10*ROW('Sanitation Data'!I49)))</f>
        <v/>
      </c>
      <c r="DK55" s="383" t="str">
        <f ca="1">+IF(OFFSET('Sanitation Data'!$I$29,0,10*ROW('Sanitation Data'!I49))="","",OFFSET('Sanitation Data'!$I$29,0,10*ROW('Sanitation Data'!I49)))</f>
        <v/>
      </c>
      <c r="DL55" s="383" t="str">
        <f ca="1">+IF(OFFSET('Sanitation Data'!$I$30,0,10*ROW('Sanitation Data'!I49))="","",OFFSET('Sanitation Data'!$I$30,0,10*ROW('Sanitation Data'!I49)))</f>
        <v/>
      </c>
      <c r="DM55" s="383" t="str">
        <f ca="1">+IF(OFFSET('Sanitation Data'!$I$31,0,10*ROW('Sanitation Data'!I49))="","",OFFSET('Sanitation Data'!$I$31,0,10*ROW('Sanitation Data'!I49)))</f>
        <v/>
      </c>
      <c r="DN55" s="383" t="str">
        <f ca="1">+IF(OFFSET('Sanitation Data'!$I$32,0,10*ROW('Sanitation Data'!I49))="","",OFFSET('Sanitation Data'!$I$32,0,10*ROW('Sanitation Data'!I49)))</f>
        <v/>
      </c>
      <c r="DO55" s="383" t="str">
        <f ca="1">+IF(OFFSET('Hygiene Data'!$D$11,0,10*ROW('Hygiene Data'!D49))="","",OFFSET('Hygiene Data'!$D$11,0,10*ROW('Hygiene Data'!D49)))</f>
        <v/>
      </c>
      <c r="DP55" s="383" t="str">
        <f ca="1">+IF(OFFSET('Hygiene Data'!$D$12,0,10*ROW('Hygiene Data'!D49))="","",OFFSET('Hygiene Data'!$D$12,0,10*ROW('Hygiene Data'!D49)))</f>
        <v/>
      </c>
      <c r="DQ55" s="383" t="str">
        <f ca="1">+IF(OFFSET('Hygiene Data'!$D$13,0,10*ROW('Hygiene Data'!D49))="","",OFFSET('Hygiene Data'!$D$13,0,10*ROW('Hygiene Data'!D49)))</f>
        <v/>
      </c>
      <c r="DR55" s="383" t="str">
        <f ca="1">+IF(OFFSET('Hygiene Data'!$E$11,0,10*ROW('Hygiene Data'!E49))="","",OFFSET('Hygiene Data'!$E$11,0,10*ROW('Hygiene Data'!E49)))</f>
        <v/>
      </c>
      <c r="DS55" s="383" t="str">
        <f ca="1">+IF(OFFSET('Hygiene Data'!$E$12,0,10*ROW('Hygiene Data'!E49))="","",OFFSET('Hygiene Data'!$E$12,0,10*ROW('Hygiene Data'!E49)))</f>
        <v/>
      </c>
      <c r="DT55" s="383" t="str">
        <f ca="1">+IF(OFFSET('Hygiene Data'!$E$13,0,10*ROW('Hygiene Data'!E49))="","",OFFSET('Hygiene Data'!$E$13,0,10*ROW('Hygiene Data'!E49)))</f>
        <v/>
      </c>
      <c r="DU55" s="383" t="str">
        <f ca="1">+IF(OFFSET('Hygiene Data'!$F$11,0,10*ROW('Hygiene Data'!F49))="","",OFFSET('Hygiene Data'!$F$11,0,10*ROW('Hygiene Data'!F49)))</f>
        <v/>
      </c>
      <c r="DV55" s="383" t="str">
        <f ca="1">+IF(OFFSET('Hygiene Data'!$F$12,0,10*ROW('Hygiene Data'!F49))="","",OFFSET('Hygiene Data'!$F$12,0,10*ROW('Hygiene Data'!F49)))</f>
        <v/>
      </c>
      <c r="DW55" s="383" t="str">
        <f ca="1">+IF(OFFSET('Hygiene Data'!$F$13,0,10*ROW('Hygiene Data'!F49))="","",OFFSET('Hygiene Data'!$F$13,0,10*ROW('Hygiene Data'!F49)))</f>
        <v/>
      </c>
      <c r="DX55" s="383" t="str">
        <f ca="1">+IF(OFFSET('Hygiene Data'!$G$11,0,10*ROW('Hygiene Data'!G49))="","",OFFSET('Hygiene Data'!$G$11,0,10*ROW('Hygiene Data'!G49)))</f>
        <v/>
      </c>
      <c r="DY55" s="383" t="str">
        <f ca="1">+IF(OFFSET('Hygiene Data'!$G$12,0,10*ROW('Hygiene Data'!G49))="","",OFFSET('Hygiene Data'!$G$12,0,10*ROW('Hygiene Data'!G49)))</f>
        <v/>
      </c>
      <c r="DZ55" s="383" t="str">
        <f ca="1">+IF(OFFSET('Hygiene Data'!$G$13,0,10*ROW('Hygiene Data'!G49))="","",OFFSET('Hygiene Data'!$G$13,0,10*ROW('Hygiene Data'!G49)))</f>
        <v/>
      </c>
      <c r="EA55" s="383" t="str">
        <f ca="1">+IF(OFFSET('Hygiene Data'!$H$11,0,10*ROW('Hygiene Data'!H49))="","",OFFSET('Hygiene Data'!$H$11,0,10*ROW('Hygiene Data'!H49)))</f>
        <v/>
      </c>
      <c r="EB55" s="383" t="str">
        <f ca="1">+IF(OFFSET('Hygiene Data'!$H$12,0,10*ROW('Hygiene Data'!H49))="","",OFFSET('Hygiene Data'!$H$12,0,10*ROW('Hygiene Data'!H49)))</f>
        <v/>
      </c>
      <c r="EC55" s="383" t="str">
        <f ca="1">+IF(OFFSET('Hygiene Data'!$H$13,0,10*ROW('Hygiene Data'!H49))="","",OFFSET('Hygiene Data'!$H$13,0,10*ROW('Hygiene Data'!H49)))</f>
        <v/>
      </c>
      <c r="ED55" s="383" t="str">
        <f ca="1">+IF(OFFSET('Hygiene Data'!$I$11,0,10*ROW('Hygiene Data'!I49))="","",OFFSET('Hygiene Data'!$I$11,0,10*ROW('Hygiene Data'!I49)))</f>
        <v/>
      </c>
      <c r="EE55" s="383" t="str">
        <f ca="1">+IF(OFFSET('Hygiene Data'!$I$12,0,10*ROW('Hygiene Data'!I49))="","",OFFSET('Hygiene Data'!$I$12,0,10*ROW('Hygiene Data'!I49)))</f>
        <v/>
      </c>
      <c r="EF55" s="383" t="str">
        <f ca="1">+IF(OFFSET('Hygiene Data'!$I$13,0,10*ROW('Hygiene Data'!I49))="","",OFFSET('Hygiene Data'!$I$13,0,10*ROW('Hygiene Data'!I49)))</f>
        <v/>
      </c>
    </row>
    <row r="56" spans="1:136" x14ac:dyDescent="0.25">
      <c r="A56" s="492" t="str">
        <f ca="1">+IF(OFFSET('Water Data'!$B$2,0,10*ROW('Water Data'!E50))="","",OFFSET('Water Data'!$B$2,0,10*ROW('Water Data'!E50)))</f>
        <v/>
      </c>
      <c r="B56" s="49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9" t="str">
        <f t="shared" ca="1" si="0"/>
        <v/>
      </c>
      <c r="D56" s="52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3" t="str">
        <f ca="1">+IF(OFFSET('Water Data'!$D$27,0,10*ROW('Water Data'!D50))="","",OFFSET('Water Data'!$D$27,0,10*ROW('Water Data'!D50)))</f>
        <v/>
      </c>
      <c r="BT56" s="383" t="str">
        <f ca="1">+IF(OFFSET('Water Data'!$D$28,0,10*ROW('Water Data'!D50))="","",OFFSET('Water Data'!$D$28,0,10*ROW('Water Data'!D50)))</f>
        <v/>
      </c>
      <c r="BU56" s="383" t="str">
        <f ca="1">+IF(OFFSET('Water Data'!$D$29,0,10*ROW('Water Data'!D50))="","",OFFSET('Water Data'!$D$29,0,10*ROW('Water Data'!D50)))</f>
        <v/>
      </c>
      <c r="BV56" s="383" t="str">
        <f ca="1">+IF(OFFSET('Water Data'!$E$27,0,10*ROW('Water Data'!E50))="","",OFFSET('Water Data'!$E$27,0,10*ROW('Water Data'!E50)))</f>
        <v/>
      </c>
      <c r="BW56" s="383" t="str">
        <f ca="1">+IF(OFFSET('Water Data'!$E$28,0,10*ROW('Water Data'!E50))="","",OFFSET('Water Data'!$E$28,0,10*ROW('Water Data'!E50)))</f>
        <v/>
      </c>
      <c r="BX56" s="383" t="str">
        <f ca="1">+IF(OFFSET('Water Data'!$E$29,0,10*ROW('Water Data'!E50))="","",OFFSET('Water Data'!$E$29,0,10*ROW('Water Data'!E50)))</f>
        <v/>
      </c>
      <c r="BY56" s="383" t="str">
        <f ca="1">+IF(OFFSET('Water Data'!$F$27,0,10*ROW('Water Data'!F50))="","",OFFSET('Water Data'!$F$27,0,10*ROW('Water Data'!F50)))</f>
        <v/>
      </c>
      <c r="BZ56" s="383" t="str">
        <f ca="1">+IF(OFFSET('Water Data'!$F$28,0,10*ROW('Water Data'!F50))="","",OFFSET('Water Data'!$F$28,0,10*ROW('Water Data'!F50)))</f>
        <v/>
      </c>
      <c r="CA56" s="383" t="str">
        <f ca="1">+IF(OFFSET('Water Data'!$F$29,0,10*ROW('Water Data'!F50))="","",OFFSET('Water Data'!$F$29,0,10*ROW('Water Data'!F50)))</f>
        <v/>
      </c>
      <c r="CB56" s="383" t="str">
        <f ca="1">+IF(OFFSET('Water Data'!$G$27,0,10*ROW('Water Data'!G50))="","",OFFSET('Water Data'!$G$27,0,10*ROW('Water Data'!G50)))</f>
        <v/>
      </c>
      <c r="CC56" s="383" t="str">
        <f ca="1">+IF(OFFSET('Water Data'!$G$28,0,10*ROW('Water Data'!G50))="","",OFFSET('Water Data'!$G$28,0,10*ROW('Water Data'!G50)))</f>
        <v/>
      </c>
      <c r="CD56" s="383" t="str">
        <f ca="1">+IF(OFFSET('Water Data'!$G$29,0,10*ROW('Water Data'!G50))="","",OFFSET('Water Data'!$G$29,0,10*ROW('Water Data'!G50)))</f>
        <v/>
      </c>
      <c r="CE56" s="383" t="str">
        <f ca="1">+IF(OFFSET('Water Data'!$H$27,0,10*ROW('Water Data'!H50))="","",OFFSET('Water Data'!$H$27,0,10*ROW('Water Data'!H50)))</f>
        <v/>
      </c>
      <c r="CF56" s="383" t="str">
        <f ca="1">+IF(OFFSET('Water Data'!$H$28,0,10*ROW('Water Data'!H50))="","",OFFSET('Water Data'!$H$28,0,10*ROW('Water Data'!H50)))</f>
        <v/>
      </c>
      <c r="CG56" s="383" t="str">
        <f ca="1">+IF(OFFSET('Water Data'!$H$29,0,10*ROW('Water Data'!H50))="","",OFFSET('Water Data'!$H$29,0,10*ROW('Water Data'!H50)))</f>
        <v/>
      </c>
      <c r="CH56" s="383" t="str">
        <f ca="1">+IF(OFFSET('Water Data'!$I$27,0,10*ROW('Water Data'!I50))="","",OFFSET('Water Data'!$I$27,0,10*ROW('Water Data'!I50)))</f>
        <v/>
      </c>
      <c r="CI56" s="383" t="str">
        <f ca="1">+IF(OFFSET('Water Data'!$I$28,0,10*ROW('Water Data'!I50))="","",OFFSET('Water Data'!$I$28,0,10*ROW('Water Data'!I50)))</f>
        <v/>
      </c>
      <c r="CJ56" s="383" t="str">
        <f ca="1">+IF(OFFSET('Water Data'!$I$29,0,10*ROW('Water Data'!I50))="","",OFFSET('Water Data'!$I$29,0,10*ROW('Water Data'!I50)))</f>
        <v/>
      </c>
      <c r="CK56" s="383" t="str">
        <f ca="1">+IF(OFFSET('Sanitation Data'!$D$28,0,10*ROW('Sanitation Data'!D50))="","",OFFSET('Sanitation Data'!$D$28,0,10*ROW('Sanitation Data'!D50)))</f>
        <v/>
      </c>
      <c r="CL56" s="383" t="str">
        <f ca="1">+IF(OFFSET('Sanitation Data'!$D$29,0,10*ROW('Sanitation Data'!D50))="","",OFFSET('Sanitation Data'!$D$29,0,10*ROW('Sanitation Data'!D50)))</f>
        <v/>
      </c>
      <c r="CM56" s="383" t="str">
        <f ca="1">+IF(OFFSET('Sanitation Data'!$D$30,0,10*ROW('Sanitation Data'!D50))="","",OFFSET('Sanitation Data'!$D$30,0,10*ROW('Sanitation Data'!D50)))</f>
        <v/>
      </c>
      <c r="CN56" s="383" t="str">
        <f ca="1">+IF(OFFSET('Sanitation Data'!$D$31,0,10*ROW('Sanitation Data'!D50))="","",OFFSET('Sanitation Data'!$D$31,0,10*ROW('Sanitation Data'!D50)))</f>
        <v/>
      </c>
      <c r="CO56" s="383" t="str">
        <f ca="1">+IF(OFFSET('Sanitation Data'!$D$32,0,10*ROW('Sanitation Data'!D50))="","",OFFSET('Sanitation Data'!$D$32,0,10*ROW('Sanitation Data'!D50)))</f>
        <v/>
      </c>
      <c r="CP56" s="383" t="str">
        <f ca="1">+IF(OFFSET('Sanitation Data'!$E$28,0,10*ROW('Sanitation Data'!E50))="","",OFFSET('Sanitation Data'!$E$28,0,10*ROW('Sanitation Data'!E50)))</f>
        <v/>
      </c>
      <c r="CQ56" s="383" t="str">
        <f ca="1">+IF(OFFSET('Sanitation Data'!$E$29,0,10*ROW('Sanitation Data'!E50))="","",OFFSET('Sanitation Data'!$E$29,0,10*ROW('Sanitation Data'!E50)))</f>
        <v/>
      </c>
      <c r="CR56" s="383" t="str">
        <f ca="1">+IF(OFFSET('Sanitation Data'!$E$30,0,10*ROW('Sanitation Data'!E50))="","",OFFSET('Sanitation Data'!$E$30,0,10*ROW('Sanitation Data'!E50)))</f>
        <v/>
      </c>
      <c r="CS56" s="383" t="str">
        <f ca="1">+IF(OFFSET('Sanitation Data'!$E$31,0,10*ROW('Sanitation Data'!E50))="","",OFFSET('Sanitation Data'!$E$31,0,10*ROW('Sanitation Data'!E50)))</f>
        <v/>
      </c>
      <c r="CT56" s="383" t="str">
        <f ca="1">+IF(OFFSET('Sanitation Data'!$E$32,0,10*ROW('Sanitation Data'!E50))="","",OFFSET('Sanitation Data'!$E$32,0,10*ROW('Sanitation Data'!E50)))</f>
        <v/>
      </c>
      <c r="CU56" s="383" t="str">
        <f ca="1">+IF(OFFSET('Sanitation Data'!$F$28,0,10*ROW('Sanitation Data'!F50))="","",OFFSET('Sanitation Data'!$F$28,0,10*ROW('Sanitation Data'!F50)))</f>
        <v/>
      </c>
      <c r="CV56" s="383" t="str">
        <f ca="1">+IF(OFFSET('Sanitation Data'!$F$29,0,10*ROW('Sanitation Data'!F50))="","",OFFSET('Sanitation Data'!$F$29,0,10*ROW('Sanitation Data'!F50)))</f>
        <v/>
      </c>
      <c r="CW56" s="383" t="str">
        <f ca="1">+IF(OFFSET('Sanitation Data'!$F$30,0,10*ROW('Sanitation Data'!F50))="","",OFFSET('Sanitation Data'!$F$30,0,10*ROW('Sanitation Data'!F50)))</f>
        <v/>
      </c>
      <c r="CX56" s="383" t="str">
        <f ca="1">+IF(OFFSET('Sanitation Data'!$F$31,0,10*ROW('Sanitation Data'!F50))="","",OFFSET('Sanitation Data'!$F$31,0,10*ROW('Sanitation Data'!F50)))</f>
        <v/>
      </c>
      <c r="CY56" s="383" t="str">
        <f ca="1">+IF(OFFSET('Sanitation Data'!$F$32,0,10*ROW('Sanitation Data'!F50))="","",OFFSET('Sanitation Data'!$F$32,0,10*ROW('Sanitation Data'!F50)))</f>
        <v/>
      </c>
      <c r="CZ56" s="383" t="str">
        <f ca="1">+IF(OFFSET('Sanitation Data'!$G$28,0,10*ROW('Sanitation Data'!G50))="","",OFFSET('Sanitation Data'!$G$28,0,10*ROW('Sanitation Data'!G50)))</f>
        <v/>
      </c>
      <c r="DA56" s="383" t="str">
        <f ca="1">+IF(OFFSET('Sanitation Data'!$G$29,0,10*ROW('Sanitation Data'!G50))="","",OFFSET('Sanitation Data'!$G$29,0,10*ROW('Sanitation Data'!G50)))</f>
        <v/>
      </c>
      <c r="DB56" s="383" t="str">
        <f ca="1">+IF(OFFSET('Sanitation Data'!$G$30,0,10*ROW('Sanitation Data'!G50))="","",OFFSET('Sanitation Data'!$G$30,0,10*ROW('Sanitation Data'!G50)))</f>
        <v/>
      </c>
      <c r="DC56" s="383" t="str">
        <f ca="1">+IF(OFFSET('Sanitation Data'!$G$31,0,10*ROW('Sanitation Data'!G50))="","",OFFSET('Sanitation Data'!$G$31,0,10*ROW('Sanitation Data'!G50)))</f>
        <v/>
      </c>
      <c r="DD56" s="383" t="str">
        <f ca="1">+IF(OFFSET('Sanitation Data'!$G$32,0,10*ROW('Sanitation Data'!G50))="","",OFFSET('Sanitation Data'!$G$32,0,10*ROW('Sanitation Data'!G50)))</f>
        <v/>
      </c>
      <c r="DE56" s="383" t="str">
        <f ca="1">+IF(OFFSET('Sanitation Data'!$H$28,0,10*ROW('Sanitation Data'!H50))="","",OFFSET('Sanitation Data'!$H$28,0,10*ROW('Sanitation Data'!H50)))</f>
        <v/>
      </c>
      <c r="DF56" s="383" t="str">
        <f ca="1">+IF(OFFSET('Sanitation Data'!$H$29,0,10*ROW('Sanitation Data'!H50))="","",OFFSET('Sanitation Data'!$H$29,0,10*ROW('Sanitation Data'!H50)))</f>
        <v/>
      </c>
      <c r="DG56" s="383" t="str">
        <f ca="1">+IF(OFFSET('Sanitation Data'!$H$30,0,10*ROW('Sanitation Data'!H50))="","",OFFSET('Sanitation Data'!$H$30,0,10*ROW('Sanitation Data'!H50)))</f>
        <v/>
      </c>
      <c r="DH56" s="383" t="str">
        <f ca="1">+IF(OFFSET('Sanitation Data'!$H$31,0,10*ROW('Sanitation Data'!H50))="","",OFFSET('Sanitation Data'!$H$31,0,10*ROW('Sanitation Data'!H50)))</f>
        <v/>
      </c>
      <c r="DI56" s="383" t="str">
        <f ca="1">+IF(OFFSET('Sanitation Data'!$H$32,0,10*ROW('Sanitation Data'!H50))="","",OFFSET('Sanitation Data'!$H$32,0,10*ROW('Sanitation Data'!H50)))</f>
        <v/>
      </c>
      <c r="DJ56" s="383" t="str">
        <f ca="1">+IF(OFFSET('Sanitation Data'!$I$28,0,10*ROW('Sanitation Data'!I50))="","",OFFSET('Sanitation Data'!$I$28,0,10*ROW('Sanitation Data'!I50)))</f>
        <v/>
      </c>
      <c r="DK56" s="383" t="str">
        <f ca="1">+IF(OFFSET('Sanitation Data'!$I$29,0,10*ROW('Sanitation Data'!I50))="","",OFFSET('Sanitation Data'!$I$29,0,10*ROW('Sanitation Data'!I50)))</f>
        <v/>
      </c>
      <c r="DL56" s="383" t="str">
        <f ca="1">+IF(OFFSET('Sanitation Data'!$I$30,0,10*ROW('Sanitation Data'!I50))="","",OFFSET('Sanitation Data'!$I$30,0,10*ROW('Sanitation Data'!I50)))</f>
        <v/>
      </c>
      <c r="DM56" s="383" t="str">
        <f ca="1">+IF(OFFSET('Sanitation Data'!$I$31,0,10*ROW('Sanitation Data'!I50))="","",OFFSET('Sanitation Data'!$I$31,0,10*ROW('Sanitation Data'!I50)))</f>
        <v/>
      </c>
      <c r="DN56" s="383" t="str">
        <f ca="1">+IF(OFFSET('Sanitation Data'!$I$32,0,10*ROW('Sanitation Data'!I50))="","",OFFSET('Sanitation Data'!$I$32,0,10*ROW('Sanitation Data'!I50)))</f>
        <v/>
      </c>
      <c r="DO56" s="383" t="str">
        <f ca="1">+IF(OFFSET('Hygiene Data'!$D$11,0,10*ROW('Hygiene Data'!D50))="","",OFFSET('Hygiene Data'!$D$11,0,10*ROW('Hygiene Data'!D50)))</f>
        <v/>
      </c>
      <c r="DP56" s="383" t="str">
        <f ca="1">+IF(OFFSET('Hygiene Data'!$D$12,0,10*ROW('Hygiene Data'!D50))="","",OFFSET('Hygiene Data'!$D$12,0,10*ROW('Hygiene Data'!D50)))</f>
        <v/>
      </c>
      <c r="DQ56" s="383" t="str">
        <f ca="1">+IF(OFFSET('Hygiene Data'!$D$13,0,10*ROW('Hygiene Data'!D50))="","",OFFSET('Hygiene Data'!$D$13,0,10*ROW('Hygiene Data'!D50)))</f>
        <v/>
      </c>
      <c r="DR56" s="383" t="str">
        <f ca="1">+IF(OFFSET('Hygiene Data'!$E$11,0,10*ROW('Hygiene Data'!E50))="","",OFFSET('Hygiene Data'!$E$11,0,10*ROW('Hygiene Data'!E50)))</f>
        <v/>
      </c>
      <c r="DS56" s="383" t="str">
        <f ca="1">+IF(OFFSET('Hygiene Data'!$E$12,0,10*ROW('Hygiene Data'!E50))="","",OFFSET('Hygiene Data'!$E$12,0,10*ROW('Hygiene Data'!E50)))</f>
        <v/>
      </c>
      <c r="DT56" s="383" t="str">
        <f ca="1">+IF(OFFSET('Hygiene Data'!$E$13,0,10*ROW('Hygiene Data'!E50))="","",OFFSET('Hygiene Data'!$E$13,0,10*ROW('Hygiene Data'!E50)))</f>
        <v/>
      </c>
      <c r="DU56" s="383" t="str">
        <f ca="1">+IF(OFFSET('Hygiene Data'!$F$11,0,10*ROW('Hygiene Data'!F50))="","",OFFSET('Hygiene Data'!$F$11,0,10*ROW('Hygiene Data'!F50)))</f>
        <v/>
      </c>
      <c r="DV56" s="383" t="str">
        <f ca="1">+IF(OFFSET('Hygiene Data'!$F$12,0,10*ROW('Hygiene Data'!F50))="","",OFFSET('Hygiene Data'!$F$12,0,10*ROW('Hygiene Data'!F50)))</f>
        <v/>
      </c>
      <c r="DW56" s="383" t="str">
        <f ca="1">+IF(OFFSET('Hygiene Data'!$F$13,0,10*ROW('Hygiene Data'!F50))="","",OFFSET('Hygiene Data'!$F$13,0,10*ROW('Hygiene Data'!F50)))</f>
        <v/>
      </c>
      <c r="DX56" s="383" t="str">
        <f ca="1">+IF(OFFSET('Hygiene Data'!$G$11,0,10*ROW('Hygiene Data'!G50))="","",OFFSET('Hygiene Data'!$G$11,0,10*ROW('Hygiene Data'!G50)))</f>
        <v/>
      </c>
      <c r="DY56" s="383" t="str">
        <f ca="1">+IF(OFFSET('Hygiene Data'!$G$12,0,10*ROW('Hygiene Data'!G50))="","",OFFSET('Hygiene Data'!$G$12,0,10*ROW('Hygiene Data'!G50)))</f>
        <v/>
      </c>
      <c r="DZ56" s="383" t="str">
        <f ca="1">+IF(OFFSET('Hygiene Data'!$G$13,0,10*ROW('Hygiene Data'!G50))="","",OFFSET('Hygiene Data'!$G$13,0,10*ROW('Hygiene Data'!G50)))</f>
        <v/>
      </c>
      <c r="EA56" s="383" t="str">
        <f ca="1">+IF(OFFSET('Hygiene Data'!$H$11,0,10*ROW('Hygiene Data'!H50))="","",OFFSET('Hygiene Data'!$H$11,0,10*ROW('Hygiene Data'!H50)))</f>
        <v/>
      </c>
      <c r="EB56" s="383" t="str">
        <f ca="1">+IF(OFFSET('Hygiene Data'!$H$12,0,10*ROW('Hygiene Data'!H50))="","",OFFSET('Hygiene Data'!$H$12,0,10*ROW('Hygiene Data'!H50)))</f>
        <v/>
      </c>
      <c r="EC56" s="383" t="str">
        <f ca="1">+IF(OFFSET('Hygiene Data'!$H$13,0,10*ROW('Hygiene Data'!H50))="","",OFFSET('Hygiene Data'!$H$13,0,10*ROW('Hygiene Data'!H50)))</f>
        <v/>
      </c>
      <c r="ED56" s="383" t="str">
        <f ca="1">+IF(OFFSET('Hygiene Data'!$I$11,0,10*ROW('Hygiene Data'!I50))="","",OFFSET('Hygiene Data'!$I$11,0,10*ROW('Hygiene Data'!I50)))</f>
        <v/>
      </c>
      <c r="EE56" s="383" t="str">
        <f ca="1">+IF(OFFSET('Hygiene Data'!$I$12,0,10*ROW('Hygiene Data'!I50))="","",OFFSET('Hygiene Data'!$I$12,0,10*ROW('Hygiene Data'!I50)))</f>
        <v/>
      </c>
      <c r="EF56" s="383" t="str">
        <f ca="1">+IF(OFFSET('Hygiene Data'!$I$13,0,10*ROW('Hygiene Data'!I50))="","",OFFSET('Hygiene Data'!$I$13,0,10*ROW('Hygiene Data'!I50)))</f>
        <v/>
      </c>
    </row>
    <row r="57" spans="1:136" x14ac:dyDescent="0.25">
      <c r="A57" s="492" t="str">
        <f ca="1">+IF(OFFSET('Water Data'!$B$2,0,10*ROW('Water Data'!E51))="","",OFFSET('Water Data'!$B$2,0,10*ROW('Water Data'!E51)))</f>
        <v/>
      </c>
      <c r="B57" s="49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9" t="str">
        <f t="shared" ca="1" si="0"/>
        <v/>
      </c>
      <c r="D57" s="52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3" t="str">
        <f ca="1">+IF(OFFSET('Water Data'!$D$27,0,10*ROW('Water Data'!D51))="","",OFFSET('Water Data'!$D$27,0,10*ROW('Water Data'!D51)))</f>
        <v/>
      </c>
      <c r="BT57" s="383" t="str">
        <f ca="1">+IF(OFFSET('Water Data'!$D$28,0,10*ROW('Water Data'!D51))="","",OFFSET('Water Data'!$D$28,0,10*ROW('Water Data'!D51)))</f>
        <v/>
      </c>
      <c r="BU57" s="383" t="str">
        <f ca="1">+IF(OFFSET('Water Data'!$D$29,0,10*ROW('Water Data'!D51))="","",OFFSET('Water Data'!$D$29,0,10*ROW('Water Data'!D51)))</f>
        <v/>
      </c>
      <c r="BV57" s="383" t="str">
        <f ca="1">+IF(OFFSET('Water Data'!$E$27,0,10*ROW('Water Data'!E51))="","",OFFSET('Water Data'!$E$27,0,10*ROW('Water Data'!E51)))</f>
        <v/>
      </c>
      <c r="BW57" s="383" t="str">
        <f ca="1">+IF(OFFSET('Water Data'!$E$28,0,10*ROW('Water Data'!E51))="","",OFFSET('Water Data'!$E$28,0,10*ROW('Water Data'!E51)))</f>
        <v/>
      </c>
      <c r="BX57" s="383" t="str">
        <f ca="1">+IF(OFFSET('Water Data'!$E$29,0,10*ROW('Water Data'!E51))="","",OFFSET('Water Data'!$E$29,0,10*ROW('Water Data'!E51)))</f>
        <v/>
      </c>
      <c r="BY57" s="383" t="str">
        <f ca="1">+IF(OFFSET('Water Data'!$F$27,0,10*ROW('Water Data'!F51))="","",OFFSET('Water Data'!$F$27,0,10*ROW('Water Data'!F51)))</f>
        <v/>
      </c>
      <c r="BZ57" s="383" t="str">
        <f ca="1">+IF(OFFSET('Water Data'!$F$28,0,10*ROW('Water Data'!F51))="","",OFFSET('Water Data'!$F$28,0,10*ROW('Water Data'!F51)))</f>
        <v/>
      </c>
      <c r="CA57" s="383" t="str">
        <f ca="1">+IF(OFFSET('Water Data'!$F$29,0,10*ROW('Water Data'!F51))="","",OFFSET('Water Data'!$F$29,0,10*ROW('Water Data'!F51)))</f>
        <v/>
      </c>
      <c r="CB57" s="383" t="str">
        <f ca="1">+IF(OFFSET('Water Data'!$G$27,0,10*ROW('Water Data'!G51))="","",OFFSET('Water Data'!$G$27,0,10*ROW('Water Data'!G51)))</f>
        <v/>
      </c>
      <c r="CC57" s="383" t="str">
        <f ca="1">+IF(OFFSET('Water Data'!$G$28,0,10*ROW('Water Data'!G51))="","",OFFSET('Water Data'!$G$28,0,10*ROW('Water Data'!G51)))</f>
        <v/>
      </c>
      <c r="CD57" s="383" t="str">
        <f ca="1">+IF(OFFSET('Water Data'!$G$29,0,10*ROW('Water Data'!G51))="","",OFFSET('Water Data'!$G$29,0,10*ROW('Water Data'!G51)))</f>
        <v/>
      </c>
      <c r="CE57" s="383" t="str">
        <f ca="1">+IF(OFFSET('Water Data'!$H$27,0,10*ROW('Water Data'!H51))="","",OFFSET('Water Data'!$H$27,0,10*ROW('Water Data'!H51)))</f>
        <v/>
      </c>
      <c r="CF57" s="383" t="str">
        <f ca="1">+IF(OFFSET('Water Data'!$H$28,0,10*ROW('Water Data'!H51))="","",OFFSET('Water Data'!$H$28,0,10*ROW('Water Data'!H51)))</f>
        <v/>
      </c>
      <c r="CG57" s="383" t="str">
        <f ca="1">+IF(OFFSET('Water Data'!$H$29,0,10*ROW('Water Data'!H51))="","",OFFSET('Water Data'!$H$29,0,10*ROW('Water Data'!H51)))</f>
        <v/>
      </c>
      <c r="CH57" s="383" t="str">
        <f ca="1">+IF(OFFSET('Water Data'!$I$27,0,10*ROW('Water Data'!I51))="","",OFFSET('Water Data'!$I$27,0,10*ROW('Water Data'!I51)))</f>
        <v/>
      </c>
      <c r="CI57" s="383" t="str">
        <f ca="1">+IF(OFFSET('Water Data'!$I$28,0,10*ROW('Water Data'!I51))="","",OFFSET('Water Data'!$I$28,0,10*ROW('Water Data'!I51)))</f>
        <v/>
      </c>
      <c r="CJ57" s="383" t="str">
        <f ca="1">+IF(OFFSET('Water Data'!$I$29,0,10*ROW('Water Data'!I51))="","",OFFSET('Water Data'!$I$29,0,10*ROW('Water Data'!I51)))</f>
        <v/>
      </c>
      <c r="CK57" s="383" t="str">
        <f ca="1">+IF(OFFSET('Sanitation Data'!$D$28,0,10*ROW('Sanitation Data'!D51))="","",OFFSET('Sanitation Data'!$D$28,0,10*ROW('Sanitation Data'!D51)))</f>
        <v/>
      </c>
      <c r="CL57" s="383" t="str">
        <f ca="1">+IF(OFFSET('Sanitation Data'!$D$29,0,10*ROW('Sanitation Data'!D51))="","",OFFSET('Sanitation Data'!$D$29,0,10*ROW('Sanitation Data'!D51)))</f>
        <v/>
      </c>
      <c r="CM57" s="383" t="str">
        <f ca="1">+IF(OFFSET('Sanitation Data'!$D$30,0,10*ROW('Sanitation Data'!D51))="","",OFFSET('Sanitation Data'!$D$30,0,10*ROW('Sanitation Data'!D51)))</f>
        <v/>
      </c>
      <c r="CN57" s="383" t="str">
        <f ca="1">+IF(OFFSET('Sanitation Data'!$D$31,0,10*ROW('Sanitation Data'!D51))="","",OFFSET('Sanitation Data'!$D$31,0,10*ROW('Sanitation Data'!D51)))</f>
        <v/>
      </c>
      <c r="CO57" s="383" t="str">
        <f ca="1">+IF(OFFSET('Sanitation Data'!$D$32,0,10*ROW('Sanitation Data'!D51))="","",OFFSET('Sanitation Data'!$D$32,0,10*ROW('Sanitation Data'!D51)))</f>
        <v/>
      </c>
      <c r="CP57" s="383" t="str">
        <f ca="1">+IF(OFFSET('Sanitation Data'!$E$28,0,10*ROW('Sanitation Data'!E51))="","",OFFSET('Sanitation Data'!$E$28,0,10*ROW('Sanitation Data'!E51)))</f>
        <v/>
      </c>
      <c r="CQ57" s="383" t="str">
        <f ca="1">+IF(OFFSET('Sanitation Data'!$E$29,0,10*ROW('Sanitation Data'!E51))="","",OFFSET('Sanitation Data'!$E$29,0,10*ROW('Sanitation Data'!E51)))</f>
        <v/>
      </c>
      <c r="CR57" s="383" t="str">
        <f ca="1">+IF(OFFSET('Sanitation Data'!$E$30,0,10*ROW('Sanitation Data'!E51))="","",OFFSET('Sanitation Data'!$E$30,0,10*ROW('Sanitation Data'!E51)))</f>
        <v/>
      </c>
      <c r="CS57" s="383" t="str">
        <f ca="1">+IF(OFFSET('Sanitation Data'!$E$31,0,10*ROW('Sanitation Data'!E51))="","",OFFSET('Sanitation Data'!$E$31,0,10*ROW('Sanitation Data'!E51)))</f>
        <v/>
      </c>
      <c r="CT57" s="383" t="str">
        <f ca="1">+IF(OFFSET('Sanitation Data'!$E$32,0,10*ROW('Sanitation Data'!E51))="","",OFFSET('Sanitation Data'!$E$32,0,10*ROW('Sanitation Data'!E51)))</f>
        <v/>
      </c>
      <c r="CU57" s="383" t="str">
        <f ca="1">+IF(OFFSET('Sanitation Data'!$F$28,0,10*ROW('Sanitation Data'!F51))="","",OFFSET('Sanitation Data'!$F$28,0,10*ROW('Sanitation Data'!F51)))</f>
        <v/>
      </c>
      <c r="CV57" s="383" t="str">
        <f ca="1">+IF(OFFSET('Sanitation Data'!$F$29,0,10*ROW('Sanitation Data'!F51))="","",OFFSET('Sanitation Data'!$F$29,0,10*ROW('Sanitation Data'!F51)))</f>
        <v/>
      </c>
      <c r="CW57" s="383" t="str">
        <f ca="1">+IF(OFFSET('Sanitation Data'!$F$30,0,10*ROW('Sanitation Data'!F51))="","",OFFSET('Sanitation Data'!$F$30,0,10*ROW('Sanitation Data'!F51)))</f>
        <v/>
      </c>
      <c r="CX57" s="383" t="str">
        <f ca="1">+IF(OFFSET('Sanitation Data'!$F$31,0,10*ROW('Sanitation Data'!F51))="","",OFFSET('Sanitation Data'!$F$31,0,10*ROW('Sanitation Data'!F51)))</f>
        <v/>
      </c>
      <c r="CY57" s="383" t="str">
        <f ca="1">+IF(OFFSET('Sanitation Data'!$F$32,0,10*ROW('Sanitation Data'!F51))="","",OFFSET('Sanitation Data'!$F$32,0,10*ROW('Sanitation Data'!F51)))</f>
        <v/>
      </c>
      <c r="CZ57" s="383" t="str">
        <f ca="1">+IF(OFFSET('Sanitation Data'!$G$28,0,10*ROW('Sanitation Data'!G51))="","",OFFSET('Sanitation Data'!$G$28,0,10*ROW('Sanitation Data'!G51)))</f>
        <v/>
      </c>
      <c r="DA57" s="383" t="str">
        <f ca="1">+IF(OFFSET('Sanitation Data'!$G$29,0,10*ROW('Sanitation Data'!G51))="","",OFFSET('Sanitation Data'!$G$29,0,10*ROW('Sanitation Data'!G51)))</f>
        <v/>
      </c>
      <c r="DB57" s="383" t="str">
        <f ca="1">+IF(OFFSET('Sanitation Data'!$G$30,0,10*ROW('Sanitation Data'!G51))="","",OFFSET('Sanitation Data'!$G$30,0,10*ROW('Sanitation Data'!G51)))</f>
        <v/>
      </c>
      <c r="DC57" s="383" t="str">
        <f ca="1">+IF(OFFSET('Sanitation Data'!$G$31,0,10*ROW('Sanitation Data'!G51))="","",OFFSET('Sanitation Data'!$G$31,0,10*ROW('Sanitation Data'!G51)))</f>
        <v/>
      </c>
      <c r="DD57" s="383" t="str">
        <f ca="1">+IF(OFFSET('Sanitation Data'!$G$32,0,10*ROW('Sanitation Data'!G51))="","",OFFSET('Sanitation Data'!$G$32,0,10*ROW('Sanitation Data'!G51)))</f>
        <v/>
      </c>
      <c r="DE57" s="383" t="str">
        <f ca="1">+IF(OFFSET('Sanitation Data'!$H$28,0,10*ROW('Sanitation Data'!H51))="","",OFFSET('Sanitation Data'!$H$28,0,10*ROW('Sanitation Data'!H51)))</f>
        <v/>
      </c>
      <c r="DF57" s="383" t="str">
        <f ca="1">+IF(OFFSET('Sanitation Data'!$H$29,0,10*ROW('Sanitation Data'!H51))="","",OFFSET('Sanitation Data'!$H$29,0,10*ROW('Sanitation Data'!H51)))</f>
        <v/>
      </c>
      <c r="DG57" s="383" t="str">
        <f ca="1">+IF(OFFSET('Sanitation Data'!$H$30,0,10*ROW('Sanitation Data'!H51))="","",OFFSET('Sanitation Data'!$H$30,0,10*ROW('Sanitation Data'!H51)))</f>
        <v/>
      </c>
      <c r="DH57" s="383" t="str">
        <f ca="1">+IF(OFFSET('Sanitation Data'!$H$31,0,10*ROW('Sanitation Data'!H51))="","",OFFSET('Sanitation Data'!$H$31,0,10*ROW('Sanitation Data'!H51)))</f>
        <v/>
      </c>
      <c r="DI57" s="383" t="str">
        <f ca="1">+IF(OFFSET('Sanitation Data'!$H$32,0,10*ROW('Sanitation Data'!H51))="","",OFFSET('Sanitation Data'!$H$32,0,10*ROW('Sanitation Data'!H51)))</f>
        <v/>
      </c>
      <c r="DJ57" s="383" t="str">
        <f ca="1">+IF(OFFSET('Sanitation Data'!$I$28,0,10*ROW('Sanitation Data'!I51))="","",OFFSET('Sanitation Data'!$I$28,0,10*ROW('Sanitation Data'!I51)))</f>
        <v/>
      </c>
      <c r="DK57" s="383" t="str">
        <f ca="1">+IF(OFFSET('Sanitation Data'!$I$29,0,10*ROW('Sanitation Data'!I51))="","",OFFSET('Sanitation Data'!$I$29,0,10*ROW('Sanitation Data'!I51)))</f>
        <v/>
      </c>
      <c r="DL57" s="383" t="str">
        <f ca="1">+IF(OFFSET('Sanitation Data'!$I$30,0,10*ROW('Sanitation Data'!I51))="","",OFFSET('Sanitation Data'!$I$30,0,10*ROW('Sanitation Data'!I51)))</f>
        <v/>
      </c>
      <c r="DM57" s="383" t="str">
        <f ca="1">+IF(OFFSET('Sanitation Data'!$I$31,0,10*ROW('Sanitation Data'!I51))="","",OFFSET('Sanitation Data'!$I$31,0,10*ROW('Sanitation Data'!I51)))</f>
        <v/>
      </c>
      <c r="DN57" s="383" t="str">
        <f ca="1">+IF(OFFSET('Sanitation Data'!$I$32,0,10*ROW('Sanitation Data'!I51))="","",OFFSET('Sanitation Data'!$I$32,0,10*ROW('Sanitation Data'!I51)))</f>
        <v/>
      </c>
      <c r="DO57" s="383" t="str">
        <f ca="1">+IF(OFFSET('Hygiene Data'!$D$11,0,10*ROW('Hygiene Data'!D51))="","",OFFSET('Hygiene Data'!$D$11,0,10*ROW('Hygiene Data'!D51)))</f>
        <v/>
      </c>
      <c r="DP57" s="383" t="str">
        <f ca="1">+IF(OFFSET('Hygiene Data'!$D$12,0,10*ROW('Hygiene Data'!D51))="","",OFFSET('Hygiene Data'!$D$12,0,10*ROW('Hygiene Data'!D51)))</f>
        <v/>
      </c>
      <c r="DQ57" s="383" t="str">
        <f ca="1">+IF(OFFSET('Hygiene Data'!$D$13,0,10*ROW('Hygiene Data'!D51))="","",OFFSET('Hygiene Data'!$D$13,0,10*ROW('Hygiene Data'!D51)))</f>
        <v/>
      </c>
      <c r="DR57" s="383" t="str">
        <f ca="1">+IF(OFFSET('Hygiene Data'!$E$11,0,10*ROW('Hygiene Data'!E51))="","",OFFSET('Hygiene Data'!$E$11,0,10*ROW('Hygiene Data'!E51)))</f>
        <v/>
      </c>
      <c r="DS57" s="383" t="str">
        <f ca="1">+IF(OFFSET('Hygiene Data'!$E$12,0,10*ROW('Hygiene Data'!E51))="","",OFFSET('Hygiene Data'!$E$12,0,10*ROW('Hygiene Data'!E51)))</f>
        <v/>
      </c>
      <c r="DT57" s="383" t="str">
        <f ca="1">+IF(OFFSET('Hygiene Data'!$E$13,0,10*ROW('Hygiene Data'!E51))="","",OFFSET('Hygiene Data'!$E$13,0,10*ROW('Hygiene Data'!E51)))</f>
        <v/>
      </c>
      <c r="DU57" s="383" t="str">
        <f ca="1">+IF(OFFSET('Hygiene Data'!$F$11,0,10*ROW('Hygiene Data'!F51))="","",OFFSET('Hygiene Data'!$F$11,0,10*ROW('Hygiene Data'!F51)))</f>
        <v/>
      </c>
      <c r="DV57" s="383" t="str">
        <f ca="1">+IF(OFFSET('Hygiene Data'!$F$12,0,10*ROW('Hygiene Data'!F51))="","",OFFSET('Hygiene Data'!$F$12,0,10*ROW('Hygiene Data'!F51)))</f>
        <v/>
      </c>
      <c r="DW57" s="383" t="str">
        <f ca="1">+IF(OFFSET('Hygiene Data'!$F$13,0,10*ROW('Hygiene Data'!F51))="","",OFFSET('Hygiene Data'!$F$13,0,10*ROW('Hygiene Data'!F51)))</f>
        <v/>
      </c>
      <c r="DX57" s="383" t="str">
        <f ca="1">+IF(OFFSET('Hygiene Data'!$G$11,0,10*ROW('Hygiene Data'!G51))="","",OFFSET('Hygiene Data'!$G$11,0,10*ROW('Hygiene Data'!G51)))</f>
        <v/>
      </c>
      <c r="DY57" s="383" t="str">
        <f ca="1">+IF(OFFSET('Hygiene Data'!$G$12,0,10*ROW('Hygiene Data'!G51))="","",OFFSET('Hygiene Data'!$G$12,0,10*ROW('Hygiene Data'!G51)))</f>
        <v/>
      </c>
      <c r="DZ57" s="383" t="str">
        <f ca="1">+IF(OFFSET('Hygiene Data'!$G$13,0,10*ROW('Hygiene Data'!G51))="","",OFFSET('Hygiene Data'!$G$13,0,10*ROW('Hygiene Data'!G51)))</f>
        <v/>
      </c>
      <c r="EA57" s="383" t="str">
        <f ca="1">+IF(OFFSET('Hygiene Data'!$H$11,0,10*ROW('Hygiene Data'!H51))="","",OFFSET('Hygiene Data'!$H$11,0,10*ROW('Hygiene Data'!H51)))</f>
        <v/>
      </c>
      <c r="EB57" s="383" t="str">
        <f ca="1">+IF(OFFSET('Hygiene Data'!$H$12,0,10*ROW('Hygiene Data'!H51))="","",OFFSET('Hygiene Data'!$H$12,0,10*ROW('Hygiene Data'!H51)))</f>
        <v/>
      </c>
      <c r="EC57" s="383" t="str">
        <f ca="1">+IF(OFFSET('Hygiene Data'!$H$13,0,10*ROW('Hygiene Data'!H51))="","",OFFSET('Hygiene Data'!$H$13,0,10*ROW('Hygiene Data'!H51)))</f>
        <v/>
      </c>
      <c r="ED57" s="383" t="str">
        <f ca="1">+IF(OFFSET('Hygiene Data'!$I$11,0,10*ROW('Hygiene Data'!I51))="","",OFFSET('Hygiene Data'!$I$11,0,10*ROW('Hygiene Data'!I51)))</f>
        <v/>
      </c>
      <c r="EE57" s="383" t="str">
        <f ca="1">+IF(OFFSET('Hygiene Data'!$I$12,0,10*ROW('Hygiene Data'!I51))="","",OFFSET('Hygiene Data'!$I$12,0,10*ROW('Hygiene Data'!I51)))</f>
        <v/>
      </c>
      <c r="EF57" s="383" t="str">
        <f ca="1">+IF(OFFSET('Hygiene Data'!$I$13,0,10*ROW('Hygiene Data'!I51))="","",OFFSET('Hygiene Data'!$I$13,0,10*ROW('Hygiene Data'!I51)))</f>
        <v/>
      </c>
    </row>
    <row r="58" spans="1:136" x14ac:dyDescent="0.25">
      <c r="A58" s="492" t="str">
        <f ca="1">+IF(OFFSET('Water Data'!$B$2,0,10*ROW('Water Data'!E52))="","",OFFSET('Water Data'!$B$2,0,10*ROW('Water Data'!E52)))</f>
        <v/>
      </c>
      <c r="B58" s="49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9" t="str">
        <f t="shared" ca="1" si="0"/>
        <v/>
      </c>
      <c r="D58" s="52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3" t="str">
        <f ca="1">+IF(OFFSET('Water Data'!$D$27,0,10*ROW('Water Data'!D52))="","",OFFSET('Water Data'!$D$27,0,10*ROW('Water Data'!D52)))</f>
        <v/>
      </c>
      <c r="BT58" s="383" t="str">
        <f ca="1">+IF(OFFSET('Water Data'!$D$28,0,10*ROW('Water Data'!D52))="","",OFFSET('Water Data'!$D$28,0,10*ROW('Water Data'!D52)))</f>
        <v/>
      </c>
      <c r="BU58" s="383" t="str">
        <f ca="1">+IF(OFFSET('Water Data'!$D$29,0,10*ROW('Water Data'!D52))="","",OFFSET('Water Data'!$D$29,0,10*ROW('Water Data'!D52)))</f>
        <v/>
      </c>
      <c r="BV58" s="383" t="str">
        <f ca="1">+IF(OFFSET('Water Data'!$E$27,0,10*ROW('Water Data'!E52))="","",OFFSET('Water Data'!$E$27,0,10*ROW('Water Data'!E52)))</f>
        <v/>
      </c>
      <c r="BW58" s="383" t="str">
        <f ca="1">+IF(OFFSET('Water Data'!$E$28,0,10*ROW('Water Data'!E52))="","",OFFSET('Water Data'!$E$28,0,10*ROW('Water Data'!E52)))</f>
        <v/>
      </c>
      <c r="BX58" s="383" t="str">
        <f ca="1">+IF(OFFSET('Water Data'!$E$29,0,10*ROW('Water Data'!E52))="","",OFFSET('Water Data'!$E$29,0,10*ROW('Water Data'!E52)))</f>
        <v/>
      </c>
      <c r="BY58" s="383" t="str">
        <f ca="1">+IF(OFFSET('Water Data'!$F$27,0,10*ROW('Water Data'!F52))="","",OFFSET('Water Data'!$F$27,0,10*ROW('Water Data'!F52)))</f>
        <v/>
      </c>
      <c r="BZ58" s="383" t="str">
        <f ca="1">+IF(OFFSET('Water Data'!$F$28,0,10*ROW('Water Data'!F52))="","",OFFSET('Water Data'!$F$28,0,10*ROW('Water Data'!F52)))</f>
        <v/>
      </c>
      <c r="CA58" s="383" t="str">
        <f ca="1">+IF(OFFSET('Water Data'!$F$29,0,10*ROW('Water Data'!F52))="","",OFFSET('Water Data'!$F$29,0,10*ROW('Water Data'!F52)))</f>
        <v/>
      </c>
      <c r="CB58" s="383" t="str">
        <f ca="1">+IF(OFFSET('Water Data'!$G$27,0,10*ROW('Water Data'!G52))="","",OFFSET('Water Data'!$G$27,0,10*ROW('Water Data'!G52)))</f>
        <v/>
      </c>
      <c r="CC58" s="383" t="str">
        <f ca="1">+IF(OFFSET('Water Data'!$G$28,0,10*ROW('Water Data'!G52))="","",OFFSET('Water Data'!$G$28,0,10*ROW('Water Data'!G52)))</f>
        <v/>
      </c>
      <c r="CD58" s="383" t="str">
        <f ca="1">+IF(OFFSET('Water Data'!$G$29,0,10*ROW('Water Data'!G52))="","",OFFSET('Water Data'!$G$29,0,10*ROW('Water Data'!G52)))</f>
        <v/>
      </c>
      <c r="CE58" s="383" t="str">
        <f ca="1">+IF(OFFSET('Water Data'!$H$27,0,10*ROW('Water Data'!H52))="","",OFFSET('Water Data'!$H$27,0,10*ROW('Water Data'!H52)))</f>
        <v/>
      </c>
      <c r="CF58" s="383" t="str">
        <f ca="1">+IF(OFFSET('Water Data'!$H$28,0,10*ROW('Water Data'!H52))="","",OFFSET('Water Data'!$H$28,0,10*ROW('Water Data'!H52)))</f>
        <v/>
      </c>
      <c r="CG58" s="383" t="str">
        <f ca="1">+IF(OFFSET('Water Data'!$H$29,0,10*ROW('Water Data'!H52))="","",OFFSET('Water Data'!$H$29,0,10*ROW('Water Data'!H52)))</f>
        <v/>
      </c>
      <c r="CH58" s="383" t="str">
        <f ca="1">+IF(OFFSET('Water Data'!$I$27,0,10*ROW('Water Data'!I52))="","",OFFSET('Water Data'!$I$27,0,10*ROW('Water Data'!I52)))</f>
        <v/>
      </c>
      <c r="CI58" s="383" t="str">
        <f ca="1">+IF(OFFSET('Water Data'!$I$28,0,10*ROW('Water Data'!I52))="","",OFFSET('Water Data'!$I$28,0,10*ROW('Water Data'!I52)))</f>
        <v/>
      </c>
      <c r="CJ58" s="383" t="str">
        <f ca="1">+IF(OFFSET('Water Data'!$I$29,0,10*ROW('Water Data'!I52))="","",OFFSET('Water Data'!$I$29,0,10*ROW('Water Data'!I52)))</f>
        <v/>
      </c>
      <c r="CK58" s="383" t="str">
        <f ca="1">+IF(OFFSET('Sanitation Data'!$D$28,0,10*ROW('Sanitation Data'!D52))="","",OFFSET('Sanitation Data'!$D$28,0,10*ROW('Sanitation Data'!D52)))</f>
        <v/>
      </c>
      <c r="CL58" s="383" t="str">
        <f ca="1">+IF(OFFSET('Sanitation Data'!$D$29,0,10*ROW('Sanitation Data'!D52))="","",OFFSET('Sanitation Data'!$D$29,0,10*ROW('Sanitation Data'!D52)))</f>
        <v/>
      </c>
      <c r="CM58" s="383" t="str">
        <f ca="1">+IF(OFFSET('Sanitation Data'!$D$30,0,10*ROW('Sanitation Data'!D52))="","",OFFSET('Sanitation Data'!$D$30,0,10*ROW('Sanitation Data'!D52)))</f>
        <v/>
      </c>
      <c r="CN58" s="383" t="str">
        <f ca="1">+IF(OFFSET('Sanitation Data'!$D$31,0,10*ROW('Sanitation Data'!D52))="","",OFFSET('Sanitation Data'!$D$31,0,10*ROW('Sanitation Data'!D52)))</f>
        <v/>
      </c>
      <c r="CO58" s="383" t="str">
        <f ca="1">+IF(OFFSET('Sanitation Data'!$D$32,0,10*ROW('Sanitation Data'!D52))="","",OFFSET('Sanitation Data'!$D$32,0,10*ROW('Sanitation Data'!D52)))</f>
        <v/>
      </c>
      <c r="CP58" s="383" t="str">
        <f ca="1">+IF(OFFSET('Sanitation Data'!$E$28,0,10*ROW('Sanitation Data'!E52))="","",OFFSET('Sanitation Data'!$E$28,0,10*ROW('Sanitation Data'!E52)))</f>
        <v/>
      </c>
      <c r="CQ58" s="383" t="str">
        <f ca="1">+IF(OFFSET('Sanitation Data'!$E$29,0,10*ROW('Sanitation Data'!E52))="","",OFFSET('Sanitation Data'!$E$29,0,10*ROW('Sanitation Data'!E52)))</f>
        <v/>
      </c>
      <c r="CR58" s="383" t="str">
        <f ca="1">+IF(OFFSET('Sanitation Data'!$E$30,0,10*ROW('Sanitation Data'!E52))="","",OFFSET('Sanitation Data'!$E$30,0,10*ROW('Sanitation Data'!E52)))</f>
        <v/>
      </c>
      <c r="CS58" s="383" t="str">
        <f ca="1">+IF(OFFSET('Sanitation Data'!$E$31,0,10*ROW('Sanitation Data'!E52))="","",OFFSET('Sanitation Data'!$E$31,0,10*ROW('Sanitation Data'!E52)))</f>
        <v/>
      </c>
      <c r="CT58" s="383" t="str">
        <f ca="1">+IF(OFFSET('Sanitation Data'!$E$32,0,10*ROW('Sanitation Data'!E52))="","",OFFSET('Sanitation Data'!$E$32,0,10*ROW('Sanitation Data'!E52)))</f>
        <v/>
      </c>
      <c r="CU58" s="383" t="str">
        <f ca="1">+IF(OFFSET('Sanitation Data'!$F$28,0,10*ROW('Sanitation Data'!F52))="","",OFFSET('Sanitation Data'!$F$28,0,10*ROW('Sanitation Data'!F52)))</f>
        <v/>
      </c>
      <c r="CV58" s="383" t="str">
        <f ca="1">+IF(OFFSET('Sanitation Data'!$F$29,0,10*ROW('Sanitation Data'!F52))="","",OFFSET('Sanitation Data'!$F$29,0,10*ROW('Sanitation Data'!F52)))</f>
        <v/>
      </c>
      <c r="CW58" s="383" t="str">
        <f ca="1">+IF(OFFSET('Sanitation Data'!$F$30,0,10*ROW('Sanitation Data'!F52))="","",OFFSET('Sanitation Data'!$F$30,0,10*ROW('Sanitation Data'!F52)))</f>
        <v/>
      </c>
      <c r="CX58" s="383" t="str">
        <f ca="1">+IF(OFFSET('Sanitation Data'!$F$31,0,10*ROW('Sanitation Data'!F52))="","",OFFSET('Sanitation Data'!$F$31,0,10*ROW('Sanitation Data'!F52)))</f>
        <v/>
      </c>
      <c r="CY58" s="383" t="str">
        <f ca="1">+IF(OFFSET('Sanitation Data'!$F$32,0,10*ROW('Sanitation Data'!F52))="","",OFFSET('Sanitation Data'!$F$32,0,10*ROW('Sanitation Data'!F52)))</f>
        <v/>
      </c>
      <c r="CZ58" s="383" t="str">
        <f ca="1">+IF(OFFSET('Sanitation Data'!$G$28,0,10*ROW('Sanitation Data'!G52))="","",OFFSET('Sanitation Data'!$G$28,0,10*ROW('Sanitation Data'!G52)))</f>
        <v/>
      </c>
      <c r="DA58" s="383" t="str">
        <f ca="1">+IF(OFFSET('Sanitation Data'!$G$29,0,10*ROW('Sanitation Data'!G52))="","",OFFSET('Sanitation Data'!$G$29,0,10*ROW('Sanitation Data'!G52)))</f>
        <v/>
      </c>
      <c r="DB58" s="383" t="str">
        <f ca="1">+IF(OFFSET('Sanitation Data'!$G$30,0,10*ROW('Sanitation Data'!G52))="","",OFFSET('Sanitation Data'!$G$30,0,10*ROW('Sanitation Data'!G52)))</f>
        <v/>
      </c>
      <c r="DC58" s="383" t="str">
        <f ca="1">+IF(OFFSET('Sanitation Data'!$G$31,0,10*ROW('Sanitation Data'!G52))="","",OFFSET('Sanitation Data'!$G$31,0,10*ROW('Sanitation Data'!G52)))</f>
        <v/>
      </c>
      <c r="DD58" s="383" t="str">
        <f ca="1">+IF(OFFSET('Sanitation Data'!$G$32,0,10*ROW('Sanitation Data'!G52))="","",OFFSET('Sanitation Data'!$G$32,0,10*ROW('Sanitation Data'!G52)))</f>
        <v/>
      </c>
      <c r="DE58" s="383" t="str">
        <f ca="1">+IF(OFFSET('Sanitation Data'!$H$28,0,10*ROW('Sanitation Data'!H52))="","",OFFSET('Sanitation Data'!$H$28,0,10*ROW('Sanitation Data'!H52)))</f>
        <v/>
      </c>
      <c r="DF58" s="383" t="str">
        <f ca="1">+IF(OFFSET('Sanitation Data'!$H$29,0,10*ROW('Sanitation Data'!H52))="","",OFFSET('Sanitation Data'!$H$29,0,10*ROW('Sanitation Data'!H52)))</f>
        <v/>
      </c>
      <c r="DG58" s="383" t="str">
        <f ca="1">+IF(OFFSET('Sanitation Data'!$H$30,0,10*ROW('Sanitation Data'!H52))="","",OFFSET('Sanitation Data'!$H$30,0,10*ROW('Sanitation Data'!H52)))</f>
        <v/>
      </c>
      <c r="DH58" s="383" t="str">
        <f ca="1">+IF(OFFSET('Sanitation Data'!$H$31,0,10*ROW('Sanitation Data'!H52))="","",OFFSET('Sanitation Data'!$H$31,0,10*ROW('Sanitation Data'!H52)))</f>
        <v/>
      </c>
      <c r="DI58" s="383" t="str">
        <f ca="1">+IF(OFFSET('Sanitation Data'!$H$32,0,10*ROW('Sanitation Data'!H52))="","",OFFSET('Sanitation Data'!$H$32,0,10*ROW('Sanitation Data'!H52)))</f>
        <v/>
      </c>
      <c r="DJ58" s="383" t="str">
        <f ca="1">+IF(OFFSET('Sanitation Data'!$I$28,0,10*ROW('Sanitation Data'!I52))="","",OFFSET('Sanitation Data'!$I$28,0,10*ROW('Sanitation Data'!I52)))</f>
        <v/>
      </c>
      <c r="DK58" s="383" t="str">
        <f ca="1">+IF(OFFSET('Sanitation Data'!$I$29,0,10*ROW('Sanitation Data'!I52))="","",OFFSET('Sanitation Data'!$I$29,0,10*ROW('Sanitation Data'!I52)))</f>
        <v/>
      </c>
      <c r="DL58" s="383" t="str">
        <f ca="1">+IF(OFFSET('Sanitation Data'!$I$30,0,10*ROW('Sanitation Data'!I52))="","",OFFSET('Sanitation Data'!$I$30,0,10*ROW('Sanitation Data'!I52)))</f>
        <v/>
      </c>
      <c r="DM58" s="383" t="str">
        <f ca="1">+IF(OFFSET('Sanitation Data'!$I$31,0,10*ROW('Sanitation Data'!I52))="","",OFFSET('Sanitation Data'!$I$31,0,10*ROW('Sanitation Data'!I52)))</f>
        <v/>
      </c>
      <c r="DN58" s="383" t="str">
        <f ca="1">+IF(OFFSET('Sanitation Data'!$I$32,0,10*ROW('Sanitation Data'!I52))="","",OFFSET('Sanitation Data'!$I$32,0,10*ROW('Sanitation Data'!I52)))</f>
        <v/>
      </c>
      <c r="DO58" s="383" t="str">
        <f ca="1">+IF(OFFSET('Hygiene Data'!$D$11,0,10*ROW('Hygiene Data'!D52))="","",OFFSET('Hygiene Data'!$D$11,0,10*ROW('Hygiene Data'!D52)))</f>
        <v/>
      </c>
      <c r="DP58" s="383" t="str">
        <f ca="1">+IF(OFFSET('Hygiene Data'!$D$12,0,10*ROW('Hygiene Data'!D52))="","",OFFSET('Hygiene Data'!$D$12,0,10*ROW('Hygiene Data'!D52)))</f>
        <v/>
      </c>
      <c r="DQ58" s="383" t="str">
        <f ca="1">+IF(OFFSET('Hygiene Data'!$D$13,0,10*ROW('Hygiene Data'!D52))="","",OFFSET('Hygiene Data'!$D$13,0,10*ROW('Hygiene Data'!D52)))</f>
        <v/>
      </c>
      <c r="DR58" s="383" t="str">
        <f ca="1">+IF(OFFSET('Hygiene Data'!$E$11,0,10*ROW('Hygiene Data'!E52))="","",OFFSET('Hygiene Data'!$E$11,0,10*ROW('Hygiene Data'!E52)))</f>
        <v/>
      </c>
      <c r="DS58" s="383" t="str">
        <f ca="1">+IF(OFFSET('Hygiene Data'!$E$12,0,10*ROW('Hygiene Data'!E52))="","",OFFSET('Hygiene Data'!$E$12,0,10*ROW('Hygiene Data'!E52)))</f>
        <v/>
      </c>
      <c r="DT58" s="383" t="str">
        <f ca="1">+IF(OFFSET('Hygiene Data'!$E$13,0,10*ROW('Hygiene Data'!E52))="","",OFFSET('Hygiene Data'!$E$13,0,10*ROW('Hygiene Data'!E52)))</f>
        <v/>
      </c>
      <c r="DU58" s="383" t="str">
        <f ca="1">+IF(OFFSET('Hygiene Data'!$F$11,0,10*ROW('Hygiene Data'!F52))="","",OFFSET('Hygiene Data'!$F$11,0,10*ROW('Hygiene Data'!F52)))</f>
        <v/>
      </c>
      <c r="DV58" s="383" t="str">
        <f ca="1">+IF(OFFSET('Hygiene Data'!$F$12,0,10*ROW('Hygiene Data'!F52))="","",OFFSET('Hygiene Data'!$F$12,0,10*ROW('Hygiene Data'!F52)))</f>
        <v/>
      </c>
      <c r="DW58" s="383" t="str">
        <f ca="1">+IF(OFFSET('Hygiene Data'!$F$13,0,10*ROW('Hygiene Data'!F52))="","",OFFSET('Hygiene Data'!$F$13,0,10*ROW('Hygiene Data'!F52)))</f>
        <v/>
      </c>
      <c r="DX58" s="383" t="str">
        <f ca="1">+IF(OFFSET('Hygiene Data'!$G$11,0,10*ROW('Hygiene Data'!G52))="","",OFFSET('Hygiene Data'!$G$11,0,10*ROW('Hygiene Data'!G52)))</f>
        <v/>
      </c>
      <c r="DY58" s="383" t="str">
        <f ca="1">+IF(OFFSET('Hygiene Data'!$G$12,0,10*ROW('Hygiene Data'!G52))="","",OFFSET('Hygiene Data'!$G$12,0,10*ROW('Hygiene Data'!G52)))</f>
        <v/>
      </c>
      <c r="DZ58" s="383" t="str">
        <f ca="1">+IF(OFFSET('Hygiene Data'!$G$13,0,10*ROW('Hygiene Data'!G52))="","",OFFSET('Hygiene Data'!$G$13,0,10*ROW('Hygiene Data'!G52)))</f>
        <v/>
      </c>
      <c r="EA58" s="383" t="str">
        <f ca="1">+IF(OFFSET('Hygiene Data'!$H$11,0,10*ROW('Hygiene Data'!H52))="","",OFFSET('Hygiene Data'!$H$11,0,10*ROW('Hygiene Data'!H52)))</f>
        <v/>
      </c>
      <c r="EB58" s="383" t="str">
        <f ca="1">+IF(OFFSET('Hygiene Data'!$H$12,0,10*ROW('Hygiene Data'!H52))="","",OFFSET('Hygiene Data'!$H$12,0,10*ROW('Hygiene Data'!H52)))</f>
        <v/>
      </c>
      <c r="EC58" s="383" t="str">
        <f ca="1">+IF(OFFSET('Hygiene Data'!$H$13,0,10*ROW('Hygiene Data'!H52))="","",OFFSET('Hygiene Data'!$H$13,0,10*ROW('Hygiene Data'!H52)))</f>
        <v/>
      </c>
      <c r="ED58" s="383" t="str">
        <f ca="1">+IF(OFFSET('Hygiene Data'!$I$11,0,10*ROW('Hygiene Data'!I52))="","",OFFSET('Hygiene Data'!$I$11,0,10*ROW('Hygiene Data'!I52)))</f>
        <v/>
      </c>
      <c r="EE58" s="383" t="str">
        <f ca="1">+IF(OFFSET('Hygiene Data'!$I$12,0,10*ROW('Hygiene Data'!I52))="","",OFFSET('Hygiene Data'!$I$12,0,10*ROW('Hygiene Data'!I52)))</f>
        <v/>
      </c>
      <c r="EF58" s="383" t="str">
        <f ca="1">+IF(OFFSET('Hygiene Data'!$I$13,0,10*ROW('Hygiene Data'!I52))="","",OFFSET('Hygiene Data'!$I$13,0,10*ROW('Hygiene Data'!I52)))</f>
        <v/>
      </c>
    </row>
    <row r="59" spans="1:136" x14ac:dyDescent="0.25">
      <c r="A59" s="492" t="str">
        <f ca="1">+IF(OFFSET('Water Data'!$B$2,0,10*ROW('Water Data'!E53))="","",OFFSET('Water Data'!$B$2,0,10*ROW('Water Data'!E53)))</f>
        <v/>
      </c>
      <c r="B59" s="49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9" t="str">
        <f t="shared" ca="1" si="0"/>
        <v/>
      </c>
      <c r="D59" s="52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3" t="str">
        <f ca="1">+IF(OFFSET('Water Data'!$D$27,0,10*ROW('Water Data'!D53))="","",OFFSET('Water Data'!$D$27,0,10*ROW('Water Data'!D53)))</f>
        <v/>
      </c>
      <c r="BT59" s="383" t="str">
        <f ca="1">+IF(OFFSET('Water Data'!$D$28,0,10*ROW('Water Data'!D53))="","",OFFSET('Water Data'!$D$28,0,10*ROW('Water Data'!D53)))</f>
        <v/>
      </c>
      <c r="BU59" s="383" t="str">
        <f ca="1">+IF(OFFSET('Water Data'!$D$29,0,10*ROW('Water Data'!D53))="","",OFFSET('Water Data'!$D$29,0,10*ROW('Water Data'!D53)))</f>
        <v/>
      </c>
      <c r="BV59" s="383" t="str">
        <f ca="1">+IF(OFFSET('Water Data'!$E$27,0,10*ROW('Water Data'!E53))="","",OFFSET('Water Data'!$E$27,0,10*ROW('Water Data'!E53)))</f>
        <v/>
      </c>
      <c r="BW59" s="383" t="str">
        <f ca="1">+IF(OFFSET('Water Data'!$E$28,0,10*ROW('Water Data'!E53))="","",OFFSET('Water Data'!$E$28,0,10*ROW('Water Data'!E53)))</f>
        <v/>
      </c>
      <c r="BX59" s="383" t="str">
        <f ca="1">+IF(OFFSET('Water Data'!$E$29,0,10*ROW('Water Data'!E53))="","",OFFSET('Water Data'!$E$29,0,10*ROW('Water Data'!E53)))</f>
        <v/>
      </c>
      <c r="BY59" s="383" t="str">
        <f ca="1">+IF(OFFSET('Water Data'!$F$27,0,10*ROW('Water Data'!F53))="","",OFFSET('Water Data'!$F$27,0,10*ROW('Water Data'!F53)))</f>
        <v/>
      </c>
      <c r="BZ59" s="383" t="str">
        <f ca="1">+IF(OFFSET('Water Data'!$F$28,0,10*ROW('Water Data'!F53))="","",OFFSET('Water Data'!$F$28,0,10*ROW('Water Data'!F53)))</f>
        <v/>
      </c>
      <c r="CA59" s="383" t="str">
        <f ca="1">+IF(OFFSET('Water Data'!$F$29,0,10*ROW('Water Data'!F53))="","",OFFSET('Water Data'!$F$29,0,10*ROW('Water Data'!F53)))</f>
        <v/>
      </c>
      <c r="CB59" s="383" t="str">
        <f ca="1">+IF(OFFSET('Water Data'!$G$27,0,10*ROW('Water Data'!G53))="","",OFFSET('Water Data'!$G$27,0,10*ROW('Water Data'!G53)))</f>
        <v/>
      </c>
      <c r="CC59" s="383" t="str">
        <f ca="1">+IF(OFFSET('Water Data'!$G$28,0,10*ROW('Water Data'!G53))="","",OFFSET('Water Data'!$G$28,0,10*ROW('Water Data'!G53)))</f>
        <v/>
      </c>
      <c r="CD59" s="383" t="str">
        <f ca="1">+IF(OFFSET('Water Data'!$G$29,0,10*ROW('Water Data'!G53))="","",OFFSET('Water Data'!$G$29,0,10*ROW('Water Data'!G53)))</f>
        <v/>
      </c>
      <c r="CE59" s="383" t="str">
        <f ca="1">+IF(OFFSET('Water Data'!$H$27,0,10*ROW('Water Data'!H53))="","",OFFSET('Water Data'!$H$27,0,10*ROW('Water Data'!H53)))</f>
        <v/>
      </c>
      <c r="CF59" s="383" t="str">
        <f ca="1">+IF(OFFSET('Water Data'!$H$28,0,10*ROW('Water Data'!H53))="","",OFFSET('Water Data'!$H$28,0,10*ROW('Water Data'!H53)))</f>
        <v/>
      </c>
      <c r="CG59" s="383" t="str">
        <f ca="1">+IF(OFFSET('Water Data'!$H$29,0,10*ROW('Water Data'!H53))="","",OFFSET('Water Data'!$H$29,0,10*ROW('Water Data'!H53)))</f>
        <v/>
      </c>
      <c r="CH59" s="383" t="str">
        <f ca="1">+IF(OFFSET('Water Data'!$I$27,0,10*ROW('Water Data'!I53))="","",OFFSET('Water Data'!$I$27,0,10*ROW('Water Data'!I53)))</f>
        <v/>
      </c>
      <c r="CI59" s="383" t="str">
        <f ca="1">+IF(OFFSET('Water Data'!$I$28,0,10*ROW('Water Data'!I53))="","",OFFSET('Water Data'!$I$28,0,10*ROW('Water Data'!I53)))</f>
        <v/>
      </c>
      <c r="CJ59" s="383" t="str">
        <f ca="1">+IF(OFFSET('Water Data'!$I$29,0,10*ROW('Water Data'!I53))="","",OFFSET('Water Data'!$I$29,0,10*ROW('Water Data'!I53)))</f>
        <v/>
      </c>
      <c r="CK59" s="383" t="str">
        <f ca="1">+IF(OFFSET('Sanitation Data'!$D$28,0,10*ROW('Sanitation Data'!D53))="","",OFFSET('Sanitation Data'!$D$28,0,10*ROW('Sanitation Data'!D53)))</f>
        <v/>
      </c>
      <c r="CL59" s="383" t="str">
        <f ca="1">+IF(OFFSET('Sanitation Data'!$D$29,0,10*ROW('Sanitation Data'!D53))="","",OFFSET('Sanitation Data'!$D$29,0,10*ROW('Sanitation Data'!D53)))</f>
        <v/>
      </c>
      <c r="CM59" s="383" t="str">
        <f ca="1">+IF(OFFSET('Sanitation Data'!$D$30,0,10*ROW('Sanitation Data'!D53))="","",OFFSET('Sanitation Data'!$D$30,0,10*ROW('Sanitation Data'!D53)))</f>
        <v/>
      </c>
      <c r="CN59" s="383" t="str">
        <f ca="1">+IF(OFFSET('Sanitation Data'!$D$31,0,10*ROW('Sanitation Data'!D53))="","",OFFSET('Sanitation Data'!$D$31,0,10*ROW('Sanitation Data'!D53)))</f>
        <v/>
      </c>
      <c r="CO59" s="383" t="str">
        <f ca="1">+IF(OFFSET('Sanitation Data'!$D$32,0,10*ROW('Sanitation Data'!D53))="","",OFFSET('Sanitation Data'!$D$32,0,10*ROW('Sanitation Data'!D53)))</f>
        <v/>
      </c>
      <c r="CP59" s="383" t="str">
        <f ca="1">+IF(OFFSET('Sanitation Data'!$E$28,0,10*ROW('Sanitation Data'!E53))="","",OFFSET('Sanitation Data'!$E$28,0,10*ROW('Sanitation Data'!E53)))</f>
        <v/>
      </c>
      <c r="CQ59" s="383" t="str">
        <f ca="1">+IF(OFFSET('Sanitation Data'!$E$29,0,10*ROW('Sanitation Data'!E53))="","",OFFSET('Sanitation Data'!$E$29,0,10*ROW('Sanitation Data'!E53)))</f>
        <v/>
      </c>
      <c r="CR59" s="383" t="str">
        <f ca="1">+IF(OFFSET('Sanitation Data'!$E$30,0,10*ROW('Sanitation Data'!E53))="","",OFFSET('Sanitation Data'!$E$30,0,10*ROW('Sanitation Data'!E53)))</f>
        <v/>
      </c>
      <c r="CS59" s="383" t="str">
        <f ca="1">+IF(OFFSET('Sanitation Data'!$E$31,0,10*ROW('Sanitation Data'!E53))="","",OFFSET('Sanitation Data'!$E$31,0,10*ROW('Sanitation Data'!E53)))</f>
        <v/>
      </c>
      <c r="CT59" s="383" t="str">
        <f ca="1">+IF(OFFSET('Sanitation Data'!$E$32,0,10*ROW('Sanitation Data'!E53))="","",OFFSET('Sanitation Data'!$E$32,0,10*ROW('Sanitation Data'!E53)))</f>
        <v/>
      </c>
      <c r="CU59" s="383" t="str">
        <f ca="1">+IF(OFFSET('Sanitation Data'!$F$28,0,10*ROW('Sanitation Data'!F53))="","",OFFSET('Sanitation Data'!$F$28,0,10*ROW('Sanitation Data'!F53)))</f>
        <v/>
      </c>
      <c r="CV59" s="383" t="str">
        <f ca="1">+IF(OFFSET('Sanitation Data'!$F$29,0,10*ROW('Sanitation Data'!F53))="","",OFFSET('Sanitation Data'!$F$29,0,10*ROW('Sanitation Data'!F53)))</f>
        <v/>
      </c>
      <c r="CW59" s="383" t="str">
        <f ca="1">+IF(OFFSET('Sanitation Data'!$F$30,0,10*ROW('Sanitation Data'!F53))="","",OFFSET('Sanitation Data'!$F$30,0,10*ROW('Sanitation Data'!F53)))</f>
        <v/>
      </c>
      <c r="CX59" s="383" t="str">
        <f ca="1">+IF(OFFSET('Sanitation Data'!$F$31,0,10*ROW('Sanitation Data'!F53))="","",OFFSET('Sanitation Data'!$F$31,0,10*ROW('Sanitation Data'!F53)))</f>
        <v/>
      </c>
      <c r="CY59" s="383" t="str">
        <f ca="1">+IF(OFFSET('Sanitation Data'!$F$32,0,10*ROW('Sanitation Data'!F53))="","",OFFSET('Sanitation Data'!$F$32,0,10*ROW('Sanitation Data'!F53)))</f>
        <v/>
      </c>
      <c r="CZ59" s="383" t="str">
        <f ca="1">+IF(OFFSET('Sanitation Data'!$G$28,0,10*ROW('Sanitation Data'!G53))="","",OFFSET('Sanitation Data'!$G$28,0,10*ROW('Sanitation Data'!G53)))</f>
        <v/>
      </c>
      <c r="DA59" s="383" t="str">
        <f ca="1">+IF(OFFSET('Sanitation Data'!$G$29,0,10*ROW('Sanitation Data'!G53))="","",OFFSET('Sanitation Data'!$G$29,0,10*ROW('Sanitation Data'!G53)))</f>
        <v/>
      </c>
      <c r="DB59" s="383" t="str">
        <f ca="1">+IF(OFFSET('Sanitation Data'!$G$30,0,10*ROW('Sanitation Data'!G53))="","",OFFSET('Sanitation Data'!$G$30,0,10*ROW('Sanitation Data'!G53)))</f>
        <v/>
      </c>
      <c r="DC59" s="383" t="str">
        <f ca="1">+IF(OFFSET('Sanitation Data'!$G$31,0,10*ROW('Sanitation Data'!G53))="","",OFFSET('Sanitation Data'!$G$31,0,10*ROW('Sanitation Data'!G53)))</f>
        <v/>
      </c>
      <c r="DD59" s="383" t="str">
        <f ca="1">+IF(OFFSET('Sanitation Data'!$G$32,0,10*ROW('Sanitation Data'!G53))="","",OFFSET('Sanitation Data'!$G$32,0,10*ROW('Sanitation Data'!G53)))</f>
        <v/>
      </c>
      <c r="DE59" s="383" t="str">
        <f ca="1">+IF(OFFSET('Sanitation Data'!$H$28,0,10*ROW('Sanitation Data'!H53))="","",OFFSET('Sanitation Data'!$H$28,0,10*ROW('Sanitation Data'!H53)))</f>
        <v/>
      </c>
      <c r="DF59" s="383" t="str">
        <f ca="1">+IF(OFFSET('Sanitation Data'!$H$29,0,10*ROW('Sanitation Data'!H53))="","",OFFSET('Sanitation Data'!$H$29,0,10*ROW('Sanitation Data'!H53)))</f>
        <v/>
      </c>
      <c r="DG59" s="383" t="str">
        <f ca="1">+IF(OFFSET('Sanitation Data'!$H$30,0,10*ROW('Sanitation Data'!H53))="","",OFFSET('Sanitation Data'!$H$30,0,10*ROW('Sanitation Data'!H53)))</f>
        <v/>
      </c>
      <c r="DH59" s="383" t="str">
        <f ca="1">+IF(OFFSET('Sanitation Data'!$H$31,0,10*ROW('Sanitation Data'!H53))="","",OFFSET('Sanitation Data'!$H$31,0,10*ROW('Sanitation Data'!H53)))</f>
        <v/>
      </c>
      <c r="DI59" s="383" t="str">
        <f ca="1">+IF(OFFSET('Sanitation Data'!$H$32,0,10*ROW('Sanitation Data'!H53))="","",OFFSET('Sanitation Data'!$H$32,0,10*ROW('Sanitation Data'!H53)))</f>
        <v/>
      </c>
      <c r="DJ59" s="383" t="str">
        <f ca="1">+IF(OFFSET('Sanitation Data'!$I$28,0,10*ROW('Sanitation Data'!I53))="","",OFFSET('Sanitation Data'!$I$28,0,10*ROW('Sanitation Data'!I53)))</f>
        <v/>
      </c>
      <c r="DK59" s="383" t="str">
        <f ca="1">+IF(OFFSET('Sanitation Data'!$I$29,0,10*ROW('Sanitation Data'!I53))="","",OFFSET('Sanitation Data'!$I$29,0,10*ROW('Sanitation Data'!I53)))</f>
        <v/>
      </c>
      <c r="DL59" s="383" t="str">
        <f ca="1">+IF(OFFSET('Sanitation Data'!$I$30,0,10*ROW('Sanitation Data'!I53))="","",OFFSET('Sanitation Data'!$I$30,0,10*ROW('Sanitation Data'!I53)))</f>
        <v/>
      </c>
      <c r="DM59" s="383" t="str">
        <f ca="1">+IF(OFFSET('Sanitation Data'!$I$31,0,10*ROW('Sanitation Data'!I53))="","",OFFSET('Sanitation Data'!$I$31,0,10*ROW('Sanitation Data'!I53)))</f>
        <v/>
      </c>
      <c r="DN59" s="383" t="str">
        <f ca="1">+IF(OFFSET('Sanitation Data'!$I$32,0,10*ROW('Sanitation Data'!I53))="","",OFFSET('Sanitation Data'!$I$32,0,10*ROW('Sanitation Data'!I53)))</f>
        <v/>
      </c>
      <c r="DO59" s="383" t="str">
        <f ca="1">+IF(OFFSET('Hygiene Data'!$D$11,0,10*ROW('Hygiene Data'!D53))="","",OFFSET('Hygiene Data'!$D$11,0,10*ROW('Hygiene Data'!D53)))</f>
        <v/>
      </c>
      <c r="DP59" s="383" t="str">
        <f ca="1">+IF(OFFSET('Hygiene Data'!$D$12,0,10*ROW('Hygiene Data'!D53))="","",OFFSET('Hygiene Data'!$D$12,0,10*ROW('Hygiene Data'!D53)))</f>
        <v/>
      </c>
      <c r="DQ59" s="383" t="str">
        <f ca="1">+IF(OFFSET('Hygiene Data'!$D$13,0,10*ROW('Hygiene Data'!D53))="","",OFFSET('Hygiene Data'!$D$13,0,10*ROW('Hygiene Data'!D53)))</f>
        <v/>
      </c>
      <c r="DR59" s="383" t="str">
        <f ca="1">+IF(OFFSET('Hygiene Data'!$E$11,0,10*ROW('Hygiene Data'!E53))="","",OFFSET('Hygiene Data'!$E$11,0,10*ROW('Hygiene Data'!E53)))</f>
        <v/>
      </c>
      <c r="DS59" s="383" t="str">
        <f ca="1">+IF(OFFSET('Hygiene Data'!$E$12,0,10*ROW('Hygiene Data'!E53))="","",OFFSET('Hygiene Data'!$E$12,0,10*ROW('Hygiene Data'!E53)))</f>
        <v/>
      </c>
      <c r="DT59" s="383" t="str">
        <f ca="1">+IF(OFFSET('Hygiene Data'!$E$13,0,10*ROW('Hygiene Data'!E53))="","",OFFSET('Hygiene Data'!$E$13,0,10*ROW('Hygiene Data'!E53)))</f>
        <v/>
      </c>
      <c r="DU59" s="383" t="str">
        <f ca="1">+IF(OFFSET('Hygiene Data'!$F$11,0,10*ROW('Hygiene Data'!F53))="","",OFFSET('Hygiene Data'!$F$11,0,10*ROW('Hygiene Data'!F53)))</f>
        <v/>
      </c>
      <c r="DV59" s="383" t="str">
        <f ca="1">+IF(OFFSET('Hygiene Data'!$F$12,0,10*ROW('Hygiene Data'!F53))="","",OFFSET('Hygiene Data'!$F$12,0,10*ROW('Hygiene Data'!F53)))</f>
        <v/>
      </c>
      <c r="DW59" s="383" t="str">
        <f ca="1">+IF(OFFSET('Hygiene Data'!$F$13,0,10*ROW('Hygiene Data'!F53))="","",OFFSET('Hygiene Data'!$F$13,0,10*ROW('Hygiene Data'!F53)))</f>
        <v/>
      </c>
      <c r="DX59" s="383" t="str">
        <f ca="1">+IF(OFFSET('Hygiene Data'!$G$11,0,10*ROW('Hygiene Data'!G53))="","",OFFSET('Hygiene Data'!$G$11,0,10*ROW('Hygiene Data'!G53)))</f>
        <v/>
      </c>
      <c r="DY59" s="383" t="str">
        <f ca="1">+IF(OFFSET('Hygiene Data'!$G$12,0,10*ROW('Hygiene Data'!G53))="","",OFFSET('Hygiene Data'!$G$12,0,10*ROW('Hygiene Data'!G53)))</f>
        <v/>
      </c>
      <c r="DZ59" s="383" t="str">
        <f ca="1">+IF(OFFSET('Hygiene Data'!$G$13,0,10*ROW('Hygiene Data'!G53))="","",OFFSET('Hygiene Data'!$G$13,0,10*ROW('Hygiene Data'!G53)))</f>
        <v/>
      </c>
      <c r="EA59" s="383" t="str">
        <f ca="1">+IF(OFFSET('Hygiene Data'!$H$11,0,10*ROW('Hygiene Data'!H53))="","",OFFSET('Hygiene Data'!$H$11,0,10*ROW('Hygiene Data'!H53)))</f>
        <v/>
      </c>
      <c r="EB59" s="383" t="str">
        <f ca="1">+IF(OFFSET('Hygiene Data'!$H$12,0,10*ROW('Hygiene Data'!H53))="","",OFFSET('Hygiene Data'!$H$12,0,10*ROW('Hygiene Data'!H53)))</f>
        <v/>
      </c>
      <c r="EC59" s="383" t="str">
        <f ca="1">+IF(OFFSET('Hygiene Data'!$H$13,0,10*ROW('Hygiene Data'!H53))="","",OFFSET('Hygiene Data'!$H$13,0,10*ROW('Hygiene Data'!H53)))</f>
        <v/>
      </c>
      <c r="ED59" s="383" t="str">
        <f ca="1">+IF(OFFSET('Hygiene Data'!$I$11,0,10*ROW('Hygiene Data'!I53))="","",OFFSET('Hygiene Data'!$I$11,0,10*ROW('Hygiene Data'!I53)))</f>
        <v/>
      </c>
      <c r="EE59" s="383" t="str">
        <f ca="1">+IF(OFFSET('Hygiene Data'!$I$12,0,10*ROW('Hygiene Data'!I53))="","",OFFSET('Hygiene Data'!$I$12,0,10*ROW('Hygiene Data'!I53)))</f>
        <v/>
      </c>
      <c r="EF59" s="383" t="str">
        <f ca="1">+IF(OFFSET('Hygiene Data'!$I$13,0,10*ROW('Hygiene Data'!I53))="","",OFFSET('Hygiene Data'!$I$13,0,10*ROW('Hygiene Data'!I53)))</f>
        <v/>
      </c>
    </row>
    <row r="60" spans="1:136" x14ac:dyDescent="0.25">
      <c r="A60" s="492" t="str">
        <f ca="1">+IF(OFFSET('Water Data'!$B$2,0,10*ROW('Water Data'!E54))="","",OFFSET('Water Data'!$B$2,0,10*ROW('Water Data'!E54)))</f>
        <v/>
      </c>
      <c r="B60" s="49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9" t="str">
        <f t="shared" ca="1" si="0"/>
        <v/>
      </c>
      <c r="D60" s="52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3" t="str">
        <f ca="1">+IF(OFFSET('Water Data'!$D$27,0,10*ROW('Water Data'!D54))="","",OFFSET('Water Data'!$D$27,0,10*ROW('Water Data'!D54)))</f>
        <v/>
      </c>
      <c r="BT60" s="383" t="str">
        <f ca="1">+IF(OFFSET('Water Data'!$D$28,0,10*ROW('Water Data'!D54))="","",OFFSET('Water Data'!$D$28,0,10*ROW('Water Data'!D54)))</f>
        <v/>
      </c>
      <c r="BU60" s="383" t="str">
        <f ca="1">+IF(OFFSET('Water Data'!$D$29,0,10*ROW('Water Data'!D54))="","",OFFSET('Water Data'!$D$29,0,10*ROW('Water Data'!D54)))</f>
        <v/>
      </c>
      <c r="BV60" s="383" t="str">
        <f ca="1">+IF(OFFSET('Water Data'!$E$27,0,10*ROW('Water Data'!E54))="","",OFFSET('Water Data'!$E$27,0,10*ROW('Water Data'!E54)))</f>
        <v/>
      </c>
      <c r="BW60" s="383" t="str">
        <f ca="1">+IF(OFFSET('Water Data'!$E$28,0,10*ROW('Water Data'!E54))="","",OFFSET('Water Data'!$E$28,0,10*ROW('Water Data'!E54)))</f>
        <v/>
      </c>
      <c r="BX60" s="383" t="str">
        <f ca="1">+IF(OFFSET('Water Data'!$E$29,0,10*ROW('Water Data'!E54))="","",OFFSET('Water Data'!$E$29,0,10*ROW('Water Data'!E54)))</f>
        <v/>
      </c>
      <c r="BY60" s="383" t="str">
        <f ca="1">+IF(OFFSET('Water Data'!$F$27,0,10*ROW('Water Data'!F54))="","",OFFSET('Water Data'!$F$27,0,10*ROW('Water Data'!F54)))</f>
        <v/>
      </c>
      <c r="BZ60" s="383" t="str">
        <f ca="1">+IF(OFFSET('Water Data'!$F$28,0,10*ROW('Water Data'!F54))="","",OFFSET('Water Data'!$F$28,0,10*ROW('Water Data'!F54)))</f>
        <v/>
      </c>
      <c r="CA60" s="383" t="str">
        <f ca="1">+IF(OFFSET('Water Data'!$F$29,0,10*ROW('Water Data'!F54))="","",OFFSET('Water Data'!$F$29,0,10*ROW('Water Data'!F54)))</f>
        <v/>
      </c>
      <c r="CB60" s="383" t="str">
        <f ca="1">+IF(OFFSET('Water Data'!$G$27,0,10*ROW('Water Data'!G54))="","",OFFSET('Water Data'!$G$27,0,10*ROW('Water Data'!G54)))</f>
        <v/>
      </c>
      <c r="CC60" s="383" t="str">
        <f ca="1">+IF(OFFSET('Water Data'!$G$28,0,10*ROW('Water Data'!G54))="","",OFFSET('Water Data'!$G$28,0,10*ROW('Water Data'!G54)))</f>
        <v/>
      </c>
      <c r="CD60" s="383" t="str">
        <f ca="1">+IF(OFFSET('Water Data'!$G$29,0,10*ROW('Water Data'!G54))="","",OFFSET('Water Data'!$G$29,0,10*ROW('Water Data'!G54)))</f>
        <v/>
      </c>
      <c r="CE60" s="383" t="str">
        <f ca="1">+IF(OFFSET('Water Data'!$H$27,0,10*ROW('Water Data'!H54))="","",OFFSET('Water Data'!$H$27,0,10*ROW('Water Data'!H54)))</f>
        <v/>
      </c>
      <c r="CF60" s="383" t="str">
        <f ca="1">+IF(OFFSET('Water Data'!$H$28,0,10*ROW('Water Data'!H54))="","",OFFSET('Water Data'!$H$28,0,10*ROW('Water Data'!H54)))</f>
        <v/>
      </c>
      <c r="CG60" s="383" t="str">
        <f ca="1">+IF(OFFSET('Water Data'!$H$29,0,10*ROW('Water Data'!H54))="","",OFFSET('Water Data'!$H$29,0,10*ROW('Water Data'!H54)))</f>
        <v/>
      </c>
      <c r="CH60" s="383" t="str">
        <f ca="1">+IF(OFFSET('Water Data'!$I$27,0,10*ROW('Water Data'!I54))="","",OFFSET('Water Data'!$I$27,0,10*ROW('Water Data'!I54)))</f>
        <v/>
      </c>
      <c r="CI60" s="383" t="str">
        <f ca="1">+IF(OFFSET('Water Data'!$I$28,0,10*ROW('Water Data'!I54))="","",OFFSET('Water Data'!$I$28,0,10*ROW('Water Data'!I54)))</f>
        <v/>
      </c>
      <c r="CJ60" s="383" t="str">
        <f ca="1">+IF(OFFSET('Water Data'!$I$29,0,10*ROW('Water Data'!I54))="","",OFFSET('Water Data'!$I$29,0,10*ROW('Water Data'!I54)))</f>
        <v/>
      </c>
      <c r="CK60" s="383" t="str">
        <f ca="1">+IF(OFFSET('Sanitation Data'!$D$28,0,10*ROW('Sanitation Data'!D54))="","",OFFSET('Sanitation Data'!$D$28,0,10*ROW('Sanitation Data'!D54)))</f>
        <v/>
      </c>
      <c r="CL60" s="383" t="str">
        <f ca="1">+IF(OFFSET('Sanitation Data'!$D$29,0,10*ROW('Sanitation Data'!D54))="","",OFFSET('Sanitation Data'!$D$29,0,10*ROW('Sanitation Data'!D54)))</f>
        <v/>
      </c>
      <c r="CM60" s="383" t="str">
        <f ca="1">+IF(OFFSET('Sanitation Data'!$D$30,0,10*ROW('Sanitation Data'!D54))="","",OFFSET('Sanitation Data'!$D$30,0,10*ROW('Sanitation Data'!D54)))</f>
        <v/>
      </c>
      <c r="CN60" s="383" t="str">
        <f ca="1">+IF(OFFSET('Sanitation Data'!$D$31,0,10*ROW('Sanitation Data'!D54))="","",OFFSET('Sanitation Data'!$D$31,0,10*ROW('Sanitation Data'!D54)))</f>
        <v/>
      </c>
      <c r="CO60" s="383" t="str">
        <f ca="1">+IF(OFFSET('Sanitation Data'!$D$32,0,10*ROW('Sanitation Data'!D54))="","",OFFSET('Sanitation Data'!$D$32,0,10*ROW('Sanitation Data'!D54)))</f>
        <v/>
      </c>
      <c r="CP60" s="383" t="str">
        <f ca="1">+IF(OFFSET('Sanitation Data'!$E$28,0,10*ROW('Sanitation Data'!E54))="","",OFFSET('Sanitation Data'!$E$28,0,10*ROW('Sanitation Data'!E54)))</f>
        <v/>
      </c>
      <c r="CQ60" s="383" t="str">
        <f ca="1">+IF(OFFSET('Sanitation Data'!$E$29,0,10*ROW('Sanitation Data'!E54))="","",OFFSET('Sanitation Data'!$E$29,0,10*ROW('Sanitation Data'!E54)))</f>
        <v/>
      </c>
      <c r="CR60" s="383" t="str">
        <f ca="1">+IF(OFFSET('Sanitation Data'!$E$30,0,10*ROW('Sanitation Data'!E54))="","",OFFSET('Sanitation Data'!$E$30,0,10*ROW('Sanitation Data'!E54)))</f>
        <v/>
      </c>
      <c r="CS60" s="383" t="str">
        <f ca="1">+IF(OFFSET('Sanitation Data'!$E$31,0,10*ROW('Sanitation Data'!E54))="","",OFFSET('Sanitation Data'!$E$31,0,10*ROW('Sanitation Data'!E54)))</f>
        <v/>
      </c>
      <c r="CT60" s="383" t="str">
        <f ca="1">+IF(OFFSET('Sanitation Data'!$E$32,0,10*ROW('Sanitation Data'!E54))="","",OFFSET('Sanitation Data'!$E$32,0,10*ROW('Sanitation Data'!E54)))</f>
        <v/>
      </c>
      <c r="CU60" s="383" t="str">
        <f ca="1">+IF(OFFSET('Sanitation Data'!$F$28,0,10*ROW('Sanitation Data'!F54))="","",OFFSET('Sanitation Data'!$F$28,0,10*ROW('Sanitation Data'!F54)))</f>
        <v/>
      </c>
      <c r="CV60" s="383" t="str">
        <f ca="1">+IF(OFFSET('Sanitation Data'!$F$29,0,10*ROW('Sanitation Data'!F54))="","",OFFSET('Sanitation Data'!$F$29,0,10*ROW('Sanitation Data'!F54)))</f>
        <v/>
      </c>
      <c r="CW60" s="383" t="str">
        <f ca="1">+IF(OFFSET('Sanitation Data'!$F$30,0,10*ROW('Sanitation Data'!F54))="","",OFFSET('Sanitation Data'!$F$30,0,10*ROW('Sanitation Data'!F54)))</f>
        <v/>
      </c>
      <c r="CX60" s="383" t="str">
        <f ca="1">+IF(OFFSET('Sanitation Data'!$F$31,0,10*ROW('Sanitation Data'!F54))="","",OFFSET('Sanitation Data'!$F$31,0,10*ROW('Sanitation Data'!F54)))</f>
        <v/>
      </c>
      <c r="CY60" s="383" t="str">
        <f ca="1">+IF(OFFSET('Sanitation Data'!$F$32,0,10*ROW('Sanitation Data'!F54))="","",OFFSET('Sanitation Data'!$F$32,0,10*ROW('Sanitation Data'!F54)))</f>
        <v/>
      </c>
      <c r="CZ60" s="383" t="str">
        <f ca="1">+IF(OFFSET('Sanitation Data'!$G$28,0,10*ROW('Sanitation Data'!G54))="","",OFFSET('Sanitation Data'!$G$28,0,10*ROW('Sanitation Data'!G54)))</f>
        <v/>
      </c>
      <c r="DA60" s="383" t="str">
        <f ca="1">+IF(OFFSET('Sanitation Data'!$G$29,0,10*ROW('Sanitation Data'!G54))="","",OFFSET('Sanitation Data'!$G$29,0,10*ROW('Sanitation Data'!G54)))</f>
        <v/>
      </c>
      <c r="DB60" s="383" t="str">
        <f ca="1">+IF(OFFSET('Sanitation Data'!$G$30,0,10*ROW('Sanitation Data'!G54))="","",OFFSET('Sanitation Data'!$G$30,0,10*ROW('Sanitation Data'!G54)))</f>
        <v/>
      </c>
      <c r="DC60" s="383" t="str">
        <f ca="1">+IF(OFFSET('Sanitation Data'!$G$31,0,10*ROW('Sanitation Data'!G54))="","",OFFSET('Sanitation Data'!$G$31,0,10*ROW('Sanitation Data'!G54)))</f>
        <v/>
      </c>
      <c r="DD60" s="383" t="str">
        <f ca="1">+IF(OFFSET('Sanitation Data'!$G$32,0,10*ROW('Sanitation Data'!G54))="","",OFFSET('Sanitation Data'!$G$32,0,10*ROW('Sanitation Data'!G54)))</f>
        <v/>
      </c>
      <c r="DE60" s="383" t="str">
        <f ca="1">+IF(OFFSET('Sanitation Data'!$H$28,0,10*ROW('Sanitation Data'!H54))="","",OFFSET('Sanitation Data'!$H$28,0,10*ROW('Sanitation Data'!H54)))</f>
        <v/>
      </c>
      <c r="DF60" s="383" t="str">
        <f ca="1">+IF(OFFSET('Sanitation Data'!$H$29,0,10*ROW('Sanitation Data'!H54))="","",OFFSET('Sanitation Data'!$H$29,0,10*ROW('Sanitation Data'!H54)))</f>
        <v/>
      </c>
      <c r="DG60" s="383" t="str">
        <f ca="1">+IF(OFFSET('Sanitation Data'!$H$30,0,10*ROW('Sanitation Data'!H54))="","",OFFSET('Sanitation Data'!$H$30,0,10*ROW('Sanitation Data'!H54)))</f>
        <v/>
      </c>
      <c r="DH60" s="383" t="str">
        <f ca="1">+IF(OFFSET('Sanitation Data'!$H$31,0,10*ROW('Sanitation Data'!H54))="","",OFFSET('Sanitation Data'!$H$31,0,10*ROW('Sanitation Data'!H54)))</f>
        <v/>
      </c>
      <c r="DI60" s="383" t="str">
        <f ca="1">+IF(OFFSET('Sanitation Data'!$H$32,0,10*ROW('Sanitation Data'!H54))="","",OFFSET('Sanitation Data'!$H$32,0,10*ROW('Sanitation Data'!H54)))</f>
        <v/>
      </c>
      <c r="DJ60" s="383" t="str">
        <f ca="1">+IF(OFFSET('Sanitation Data'!$I$28,0,10*ROW('Sanitation Data'!I54))="","",OFFSET('Sanitation Data'!$I$28,0,10*ROW('Sanitation Data'!I54)))</f>
        <v/>
      </c>
      <c r="DK60" s="383" t="str">
        <f ca="1">+IF(OFFSET('Sanitation Data'!$I$29,0,10*ROW('Sanitation Data'!I54))="","",OFFSET('Sanitation Data'!$I$29,0,10*ROW('Sanitation Data'!I54)))</f>
        <v/>
      </c>
      <c r="DL60" s="383" t="str">
        <f ca="1">+IF(OFFSET('Sanitation Data'!$I$30,0,10*ROW('Sanitation Data'!I54))="","",OFFSET('Sanitation Data'!$I$30,0,10*ROW('Sanitation Data'!I54)))</f>
        <v/>
      </c>
      <c r="DM60" s="383" t="str">
        <f ca="1">+IF(OFFSET('Sanitation Data'!$I$31,0,10*ROW('Sanitation Data'!I54))="","",OFFSET('Sanitation Data'!$I$31,0,10*ROW('Sanitation Data'!I54)))</f>
        <v/>
      </c>
      <c r="DN60" s="383" t="str">
        <f ca="1">+IF(OFFSET('Sanitation Data'!$I$32,0,10*ROW('Sanitation Data'!I54))="","",OFFSET('Sanitation Data'!$I$32,0,10*ROW('Sanitation Data'!I54)))</f>
        <v/>
      </c>
      <c r="DO60" s="383" t="str">
        <f ca="1">+IF(OFFSET('Hygiene Data'!$D$11,0,10*ROW('Hygiene Data'!D54))="","",OFFSET('Hygiene Data'!$D$11,0,10*ROW('Hygiene Data'!D54)))</f>
        <v/>
      </c>
      <c r="DP60" s="383" t="str">
        <f ca="1">+IF(OFFSET('Hygiene Data'!$D$12,0,10*ROW('Hygiene Data'!D54))="","",OFFSET('Hygiene Data'!$D$12,0,10*ROW('Hygiene Data'!D54)))</f>
        <v/>
      </c>
      <c r="DQ60" s="383" t="str">
        <f ca="1">+IF(OFFSET('Hygiene Data'!$D$13,0,10*ROW('Hygiene Data'!D54))="","",OFFSET('Hygiene Data'!$D$13,0,10*ROW('Hygiene Data'!D54)))</f>
        <v/>
      </c>
      <c r="DR60" s="383" t="str">
        <f ca="1">+IF(OFFSET('Hygiene Data'!$E$11,0,10*ROW('Hygiene Data'!E54))="","",OFFSET('Hygiene Data'!$E$11,0,10*ROW('Hygiene Data'!E54)))</f>
        <v/>
      </c>
      <c r="DS60" s="383" t="str">
        <f ca="1">+IF(OFFSET('Hygiene Data'!$E$12,0,10*ROW('Hygiene Data'!E54))="","",OFFSET('Hygiene Data'!$E$12,0,10*ROW('Hygiene Data'!E54)))</f>
        <v/>
      </c>
      <c r="DT60" s="383" t="str">
        <f ca="1">+IF(OFFSET('Hygiene Data'!$E$13,0,10*ROW('Hygiene Data'!E54))="","",OFFSET('Hygiene Data'!$E$13,0,10*ROW('Hygiene Data'!E54)))</f>
        <v/>
      </c>
      <c r="DU60" s="383" t="str">
        <f ca="1">+IF(OFFSET('Hygiene Data'!$F$11,0,10*ROW('Hygiene Data'!F54))="","",OFFSET('Hygiene Data'!$F$11,0,10*ROW('Hygiene Data'!F54)))</f>
        <v/>
      </c>
      <c r="DV60" s="383" t="str">
        <f ca="1">+IF(OFFSET('Hygiene Data'!$F$12,0,10*ROW('Hygiene Data'!F54))="","",OFFSET('Hygiene Data'!$F$12,0,10*ROW('Hygiene Data'!F54)))</f>
        <v/>
      </c>
      <c r="DW60" s="383" t="str">
        <f ca="1">+IF(OFFSET('Hygiene Data'!$F$13,0,10*ROW('Hygiene Data'!F54))="","",OFFSET('Hygiene Data'!$F$13,0,10*ROW('Hygiene Data'!F54)))</f>
        <v/>
      </c>
      <c r="DX60" s="383" t="str">
        <f ca="1">+IF(OFFSET('Hygiene Data'!$G$11,0,10*ROW('Hygiene Data'!G54))="","",OFFSET('Hygiene Data'!$G$11,0,10*ROW('Hygiene Data'!G54)))</f>
        <v/>
      </c>
      <c r="DY60" s="383" t="str">
        <f ca="1">+IF(OFFSET('Hygiene Data'!$G$12,0,10*ROW('Hygiene Data'!G54))="","",OFFSET('Hygiene Data'!$G$12,0,10*ROW('Hygiene Data'!G54)))</f>
        <v/>
      </c>
      <c r="DZ60" s="383" t="str">
        <f ca="1">+IF(OFFSET('Hygiene Data'!$G$13,0,10*ROW('Hygiene Data'!G54))="","",OFFSET('Hygiene Data'!$G$13,0,10*ROW('Hygiene Data'!G54)))</f>
        <v/>
      </c>
      <c r="EA60" s="383" t="str">
        <f ca="1">+IF(OFFSET('Hygiene Data'!$H$11,0,10*ROW('Hygiene Data'!H54))="","",OFFSET('Hygiene Data'!$H$11,0,10*ROW('Hygiene Data'!H54)))</f>
        <v/>
      </c>
      <c r="EB60" s="383" t="str">
        <f ca="1">+IF(OFFSET('Hygiene Data'!$H$12,0,10*ROW('Hygiene Data'!H54))="","",OFFSET('Hygiene Data'!$H$12,0,10*ROW('Hygiene Data'!H54)))</f>
        <v/>
      </c>
      <c r="EC60" s="383" t="str">
        <f ca="1">+IF(OFFSET('Hygiene Data'!$H$13,0,10*ROW('Hygiene Data'!H54))="","",OFFSET('Hygiene Data'!$H$13,0,10*ROW('Hygiene Data'!H54)))</f>
        <v/>
      </c>
      <c r="ED60" s="383" t="str">
        <f ca="1">+IF(OFFSET('Hygiene Data'!$I$11,0,10*ROW('Hygiene Data'!I54))="","",OFFSET('Hygiene Data'!$I$11,0,10*ROW('Hygiene Data'!I54)))</f>
        <v/>
      </c>
      <c r="EE60" s="383" t="str">
        <f ca="1">+IF(OFFSET('Hygiene Data'!$I$12,0,10*ROW('Hygiene Data'!I54))="","",OFFSET('Hygiene Data'!$I$12,0,10*ROW('Hygiene Data'!I54)))</f>
        <v/>
      </c>
      <c r="EF60" s="383" t="str">
        <f ca="1">+IF(OFFSET('Hygiene Data'!$I$13,0,10*ROW('Hygiene Data'!I54))="","",OFFSET('Hygiene Data'!$I$13,0,10*ROW('Hygiene Data'!I54)))</f>
        <v/>
      </c>
    </row>
    <row r="61" spans="1:136" x14ac:dyDescent="0.25">
      <c r="A61" s="492" t="str">
        <f ca="1">+IF(OFFSET('Water Data'!$B$2,0,10*ROW('Water Data'!E55))="","",OFFSET('Water Data'!$B$2,0,10*ROW('Water Data'!E55)))</f>
        <v/>
      </c>
      <c r="B61" s="49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9" t="str">
        <f t="shared" ca="1" si="0"/>
        <v/>
      </c>
      <c r="D61" s="52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3" t="str">
        <f ca="1">+IF(OFFSET('Water Data'!$D$27,0,10*ROW('Water Data'!D55))="","",OFFSET('Water Data'!$D$27,0,10*ROW('Water Data'!D55)))</f>
        <v/>
      </c>
      <c r="BT61" s="383" t="str">
        <f ca="1">+IF(OFFSET('Water Data'!$D$28,0,10*ROW('Water Data'!D55))="","",OFFSET('Water Data'!$D$28,0,10*ROW('Water Data'!D55)))</f>
        <v/>
      </c>
      <c r="BU61" s="383" t="str">
        <f ca="1">+IF(OFFSET('Water Data'!$D$29,0,10*ROW('Water Data'!D55))="","",OFFSET('Water Data'!$D$29,0,10*ROW('Water Data'!D55)))</f>
        <v/>
      </c>
      <c r="BV61" s="383" t="str">
        <f ca="1">+IF(OFFSET('Water Data'!$E$27,0,10*ROW('Water Data'!E55))="","",OFFSET('Water Data'!$E$27,0,10*ROW('Water Data'!E55)))</f>
        <v/>
      </c>
      <c r="BW61" s="383" t="str">
        <f ca="1">+IF(OFFSET('Water Data'!$E$28,0,10*ROW('Water Data'!E55))="","",OFFSET('Water Data'!$E$28,0,10*ROW('Water Data'!E55)))</f>
        <v/>
      </c>
      <c r="BX61" s="383" t="str">
        <f ca="1">+IF(OFFSET('Water Data'!$E$29,0,10*ROW('Water Data'!E55))="","",OFFSET('Water Data'!$E$29,0,10*ROW('Water Data'!E55)))</f>
        <v/>
      </c>
      <c r="BY61" s="383" t="str">
        <f ca="1">+IF(OFFSET('Water Data'!$F$27,0,10*ROW('Water Data'!F55))="","",OFFSET('Water Data'!$F$27,0,10*ROW('Water Data'!F55)))</f>
        <v/>
      </c>
      <c r="BZ61" s="383" t="str">
        <f ca="1">+IF(OFFSET('Water Data'!$F$28,0,10*ROW('Water Data'!F55))="","",OFFSET('Water Data'!$F$28,0,10*ROW('Water Data'!F55)))</f>
        <v/>
      </c>
      <c r="CA61" s="383" t="str">
        <f ca="1">+IF(OFFSET('Water Data'!$F$29,0,10*ROW('Water Data'!F55))="","",OFFSET('Water Data'!$F$29,0,10*ROW('Water Data'!F55)))</f>
        <v/>
      </c>
      <c r="CB61" s="383" t="str">
        <f ca="1">+IF(OFFSET('Water Data'!$G$27,0,10*ROW('Water Data'!G55))="","",OFFSET('Water Data'!$G$27,0,10*ROW('Water Data'!G55)))</f>
        <v/>
      </c>
      <c r="CC61" s="383" t="str">
        <f ca="1">+IF(OFFSET('Water Data'!$G$28,0,10*ROW('Water Data'!G55))="","",OFFSET('Water Data'!$G$28,0,10*ROW('Water Data'!G55)))</f>
        <v/>
      </c>
      <c r="CD61" s="383" t="str">
        <f ca="1">+IF(OFFSET('Water Data'!$G$29,0,10*ROW('Water Data'!G55))="","",OFFSET('Water Data'!$G$29,0,10*ROW('Water Data'!G55)))</f>
        <v/>
      </c>
      <c r="CE61" s="383" t="str">
        <f ca="1">+IF(OFFSET('Water Data'!$H$27,0,10*ROW('Water Data'!H55))="","",OFFSET('Water Data'!$H$27,0,10*ROW('Water Data'!H55)))</f>
        <v/>
      </c>
      <c r="CF61" s="383" t="str">
        <f ca="1">+IF(OFFSET('Water Data'!$H$28,0,10*ROW('Water Data'!H55))="","",OFFSET('Water Data'!$H$28,0,10*ROW('Water Data'!H55)))</f>
        <v/>
      </c>
      <c r="CG61" s="383" t="str">
        <f ca="1">+IF(OFFSET('Water Data'!$H$29,0,10*ROW('Water Data'!H55))="","",OFFSET('Water Data'!$H$29,0,10*ROW('Water Data'!H55)))</f>
        <v/>
      </c>
      <c r="CH61" s="383" t="str">
        <f ca="1">+IF(OFFSET('Water Data'!$I$27,0,10*ROW('Water Data'!I55))="","",OFFSET('Water Data'!$I$27,0,10*ROW('Water Data'!I55)))</f>
        <v/>
      </c>
      <c r="CI61" s="383" t="str">
        <f ca="1">+IF(OFFSET('Water Data'!$I$28,0,10*ROW('Water Data'!I55))="","",OFFSET('Water Data'!$I$28,0,10*ROW('Water Data'!I55)))</f>
        <v/>
      </c>
      <c r="CJ61" s="383" t="str">
        <f ca="1">+IF(OFFSET('Water Data'!$I$29,0,10*ROW('Water Data'!I55))="","",OFFSET('Water Data'!$I$29,0,10*ROW('Water Data'!I55)))</f>
        <v/>
      </c>
      <c r="CK61" s="383" t="str">
        <f ca="1">+IF(OFFSET('Sanitation Data'!$D$28,0,10*ROW('Sanitation Data'!D55))="","",OFFSET('Sanitation Data'!$D$28,0,10*ROW('Sanitation Data'!D55)))</f>
        <v/>
      </c>
      <c r="CL61" s="383" t="str">
        <f ca="1">+IF(OFFSET('Sanitation Data'!$D$29,0,10*ROW('Sanitation Data'!D55))="","",OFFSET('Sanitation Data'!$D$29,0,10*ROW('Sanitation Data'!D55)))</f>
        <v/>
      </c>
      <c r="CM61" s="383" t="str">
        <f ca="1">+IF(OFFSET('Sanitation Data'!$D$30,0,10*ROW('Sanitation Data'!D55))="","",OFFSET('Sanitation Data'!$D$30,0,10*ROW('Sanitation Data'!D55)))</f>
        <v/>
      </c>
      <c r="CN61" s="383" t="str">
        <f ca="1">+IF(OFFSET('Sanitation Data'!$D$31,0,10*ROW('Sanitation Data'!D55))="","",OFFSET('Sanitation Data'!$D$31,0,10*ROW('Sanitation Data'!D55)))</f>
        <v/>
      </c>
      <c r="CO61" s="383" t="str">
        <f ca="1">+IF(OFFSET('Sanitation Data'!$D$32,0,10*ROW('Sanitation Data'!D55))="","",OFFSET('Sanitation Data'!$D$32,0,10*ROW('Sanitation Data'!D55)))</f>
        <v/>
      </c>
      <c r="CP61" s="383" t="str">
        <f ca="1">+IF(OFFSET('Sanitation Data'!$E$28,0,10*ROW('Sanitation Data'!E55))="","",OFFSET('Sanitation Data'!$E$28,0,10*ROW('Sanitation Data'!E55)))</f>
        <v/>
      </c>
      <c r="CQ61" s="383" t="str">
        <f ca="1">+IF(OFFSET('Sanitation Data'!$E$29,0,10*ROW('Sanitation Data'!E55))="","",OFFSET('Sanitation Data'!$E$29,0,10*ROW('Sanitation Data'!E55)))</f>
        <v/>
      </c>
      <c r="CR61" s="383" t="str">
        <f ca="1">+IF(OFFSET('Sanitation Data'!$E$30,0,10*ROW('Sanitation Data'!E55))="","",OFFSET('Sanitation Data'!$E$30,0,10*ROW('Sanitation Data'!E55)))</f>
        <v/>
      </c>
      <c r="CS61" s="383" t="str">
        <f ca="1">+IF(OFFSET('Sanitation Data'!$E$31,0,10*ROW('Sanitation Data'!E55))="","",OFFSET('Sanitation Data'!$E$31,0,10*ROW('Sanitation Data'!E55)))</f>
        <v/>
      </c>
      <c r="CT61" s="383" t="str">
        <f ca="1">+IF(OFFSET('Sanitation Data'!$E$32,0,10*ROW('Sanitation Data'!E55))="","",OFFSET('Sanitation Data'!$E$32,0,10*ROW('Sanitation Data'!E55)))</f>
        <v/>
      </c>
      <c r="CU61" s="383" t="str">
        <f ca="1">+IF(OFFSET('Sanitation Data'!$F$28,0,10*ROW('Sanitation Data'!F55))="","",OFFSET('Sanitation Data'!$F$28,0,10*ROW('Sanitation Data'!F55)))</f>
        <v/>
      </c>
      <c r="CV61" s="383" t="str">
        <f ca="1">+IF(OFFSET('Sanitation Data'!$F$29,0,10*ROW('Sanitation Data'!F55))="","",OFFSET('Sanitation Data'!$F$29,0,10*ROW('Sanitation Data'!F55)))</f>
        <v/>
      </c>
      <c r="CW61" s="383" t="str">
        <f ca="1">+IF(OFFSET('Sanitation Data'!$F$30,0,10*ROW('Sanitation Data'!F55))="","",OFFSET('Sanitation Data'!$F$30,0,10*ROW('Sanitation Data'!F55)))</f>
        <v/>
      </c>
      <c r="CX61" s="383" t="str">
        <f ca="1">+IF(OFFSET('Sanitation Data'!$F$31,0,10*ROW('Sanitation Data'!F55))="","",OFFSET('Sanitation Data'!$F$31,0,10*ROW('Sanitation Data'!F55)))</f>
        <v/>
      </c>
      <c r="CY61" s="383" t="str">
        <f ca="1">+IF(OFFSET('Sanitation Data'!$F$32,0,10*ROW('Sanitation Data'!F55))="","",OFFSET('Sanitation Data'!$F$32,0,10*ROW('Sanitation Data'!F55)))</f>
        <v/>
      </c>
      <c r="CZ61" s="383" t="str">
        <f ca="1">+IF(OFFSET('Sanitation Data'!$G$28,0,10*ROW('Sanitation Data'!G55))="","",OFFSET('Sanitation Data'!$G$28,0,10*ROW('Sanitation Data'!G55)))</f>
        <v/>
      </c>
      <c r="DA61" s="383" t="str">
        <f ca="1">+IF(OFFSET('Sanitation Data'!$G$29,0,10*ROW('Sanitation Data'!G55))="","",OFFSET('Sanitation Data'!$G$29,0,10*ROW('Sanitation Data'!G55)))</f>
        <v/>
      </c>
      <c r="DB61" s="383" t="str">
        <f ca="1">+IF(OFFSET('Sanitation Data'!$G$30,0,10*ROW('Sanitation Data'!G55))="","",OFFSET('Sanitation Data'!$G$30,0,10*ROW('Sanitation Data'!G55)))</f>
        <v/>
      </c>
      <c r="DC61" s="383" t="str">
        <f ca="1">+IF(OFFSET('Sanitation Data'!$G$31,0,10*ROW('Sanitation Data'!G55))="","",OFFSET('Sanitation Data'!$G$31,0,10*ROW('Sanitation Data'!G55)))</f>
        <v/>
      </c>
      <c r="DD61" s="383" t="str">
        <f ca="1">+IF(OFFSET('Sanitation Data'!$G$32,0,10*ROW('Sanitation Data'!G55))="","",OFFSET('Sanitation Data'!$G$32,0,10*ROW('Sanitation Data'!G55)))</f>
        <v/>
      </c>
      <c r="DE61" s="383" t="str">
        <f ca="1">+IF(OFFSET('Sanitation Data'!$H$28,0,10*ROW('Sanitation Data'!H55))="","",OFFSET('Sanitation Data'!$H$28,0,10*ROW('Sanitation Data'!H55)))</f>
        <v/>
      </c>
      <c r="DF61" s="383" t="str">
        <f ca="1">+IF(OFFSET('Sanitation Data'!$H$29,0,10*ROW('Sanitation Data'!H55))="","",OFFSET('Sanitation Data'!$H$29,0,10*ROW('Sanitation Data'!H55)))</f>
        <v/>
      </c>
      <c r="DG61" s="383" t="str">
        <f ca="1">+IF(OFFSET('Sanitation Data'!$H$30,0,10*ROW('Sanitation Data'!H55))="","",OFFSET('Sanitation Data'!$H$30,0,10*ROW('Sanitation Data'!H55)))</f>
        <v/>
      </c>
      <c r="DH61" s="383" t="str">
        <f ca="1">+IF(OFFSET('Sanitation Data'!$H$31,0,10*ROW('Sanitation Data'!H55))="","",OFFSET('Sanitation Data'!$H$31,0,10*ROW('Sanitation Data'!H55)))</f>
        <v/>
      </c>
      <c r="DI61" s="383" t="str">
        <f ca="1">+IF(OFFSET('Sanitation Data'!$H$32,0,10*ROW('Sanitation Data'!H55))="","",OFFSET('Sanitation Data'!$H$32,0,10*ROW('Sanitation Data'!H55)))</f>
        <v/>
      </c>
      <c r="DJ61" s="383" t="str">
        <f ca="1">+IF(OFFSET('Sanitation Data'!$I$28,0,10*ROW('Sanitation Data'!I55))="","",OFFSET('Sanitation Data'!$I$28,0,10*ROW('Sanitation Data'!I55)))</f>
        <v/>
      </c>
      <c r="DK61" s="383" t="str">
        <f ca="1">+IF(OFFSET('Sanitation Data'!$I$29,0,10*ROW('Sanitation Data'!I55))="","",OFFSET('Sanitation Data'!$I$29,0,10*ROW('Sanitation Data'!I55)))</f>
        <v/>
      </c>
      <c r="DL61" s="383" t="str">
        <f ca="1">+IF(OFFSET('Sanitation Data'!$I$30,0,10*ROW('Sanitation Data'!I55))="","",OFFSET('Sanitation Data'!$I$30,0,10*ROW('Sanitation Data'!I55)))</f>
        <v/>
      </c>
      <c r="DM61" s="383" t="str">
        <f ca="1">+IF(OFFSET('Sanitation Data'!$I$31,0,10*ROW('Sanitation Data'!I55))="","",OFFSET('Sanitation Data'!$I$31,0,10*ROW('Sanitation Data'!I55)))</f>
        <v/>
      </c>
      <c r="DN61" s="383" t="str">
        <f ca="1">+IF(OFFSET('Sanitation Data'!$I$32,0,10*ROW('Sanitation Data'!I55))="","",OFFSET('Sanitation Data'!$I$32,0,10*ROW('Sanitation Data'!I55)))</f>
        <v/>
      </c>
      <c r="DO61" s="383" t="str">
        <f ca="1">+IF(OFFSET('Hygiene Data'!$D$11,0,10*ROW('Hygiene Data'!D55))="","",OFFSET('Hygiene Data'!$D$11,0,10*ROW('Hygiene Data'!D55)))</f>
        <v/>
      </c>
      <c r="DP61" s="383" t="str">
        <f ca="1">+IF(OFFSET('Hygiene Data'!$D$12,0,10*ROW('Hygiene Data'!D55))="","",OFFSET('Hygiene Data'!$D$12,0,10*ROW('Hygiene Data'!D55)))</f>
        <v/>
      </c>
      <c r="DQ61" s="383" t="str">
        <f ca="1">+IF(OFFSET('Hygiene Data'!$D$13,0,10*ROW('Hygiene Data'!D55))="","",OFFSET('Hygiene Data'!$D$13,0,10*ROW('Hygiene Data'!D55)))</f>
        <v/>
      </c>
      <c r="DR61" s="383" t="str">
        <f ca="1">+IF(OFFSET('Hygiene Data'!$E$11,0,10*ROW('Hygiene Data'!E55))="","",OFFSET('Hygiene Data'!$E$11,0,10*ROW('Hygiene Data'!E55)))</f>
        <v/>
      </c>
      <c r="DS61" s="383" t="str">
        <f ca="1">+IF(OFFSET('Hygiene Data'!$E$12,0,10*ROW('Hygiene Data'!E55))="","",OFFSET('Hygiene Data'!$E$12,0,10*ROW('Hygiene Data'!E55)))</f>
        <v/>
      </c>
      <c r="DT61" s="383" t="str">
        <f ca="1">+IF(OFFSET('Hygiene Data'!$E$13,0,10*ROW('Hygiene Data'!E55))="","",OFFSET('Hygiene Data'!$E$13,0,10*ROW('Hygiene Data'!E55)))</f>
        <v/>
      </c>
      <c r="DU61" s="383" t="str">
        <f ca="1">+IF(OFFSET('Hygiene Data'!$F$11,0,10*ROW('Hygiene Data'!F55))="","",OFFSET('Hygiene Data'!$F$11,0,10*ROW('Hygiene Data'!F55)))</f>
        <v/>
      </c>
      <c r="DV61" s="383" t="str">
        <f ca="1">+IF(OFFSET('Hygiene Data'!$F$12,0,10*ROW('Hygiene Data'!F55))="","",OFFSET('Hygiene Data'!$F$12,0,10*ROW('Hygiene Data'!F55)))</f>
        <v/>
      </c>
      <c r="DW61" s="383" t="str">
        <f ca="1">+IF(OFFSET('Hygiene Data'!$F$13,0,10*ROW('Hygiene Data'!F55))="","",OFFSET('Hygiene Data'!$F$13,0,10*ROW('Hygiene Data'!F55)))</f>
        <v/>
      </c>
      <c r="DX61" s="383" t="str">
        <f ca="1">+IF(OFFSET('Hygiene Data'!$G$11,0,10*ROW('Hygiene Data'!G55))="","",OFFSET('Hygiene Data'!$G$11,0,10*ROW('Hygiene Data'!G55)))</f>
        <v/>
      </c>
      <c r="DY61" s="383" t="str">
        <f ca="1">+IF(OFFSET('Hygiene Data'!$G$12,0,10*ROW('Hygiene Data'!G55))="","",OFFSET('Hygiene Data'!$G$12,0,10*ROW('Hygiene Data'!G55)))</f>
        <v/>
      </c>
      <c r="DZ61" s="383" t="str">
        <f ca="1">+IF(OFFSET('Hygiene Data'!$G$13,0,10*ROW('Hygiene Data'!G55))="","",OFFSET('Hygiene Data'!$G$13,0,10*ROW('Hygiene Data'!G55)))</f>
        <v/>
      </c>
      <c r="EA61" s="383" t="str">
        <f ca="1">+IF(OFFSET('Hygiene Data'!$H$11,0,10*ROW('Hygiene Data'!H55))="","",OFFSET('Hygiene Data'!$H$11,0,10*ROW('Hygiene Data'!H55)))</f>
        <v/>
      </c>
      <c r="EB61" s="383" t="str">
        <f ca="1">+IF(OFFSET('Hygiene Data'!$H$12,0,10*ROW('Hygiene Data'!H55))="","",OFFSET('Hygiene Data'!$H$12,0,10*ROW('Hygiene Data'!H55)))</f>
        <v/>
      </c>
      <c r="EC61" s="383" t="str">
        <f ca="1">+IF(OFFSET('Hygiene Data'!$H$13,0,10*ROW('Hygiene Data'!H55))="","",OFFSET('Hygiene Data'!$H$13,0,10*ROW('Hygiene Data'!H55)))</f>
        <v/>
      </c>
      <c r="ED61" s="383" t="str">
        <f ca="1">+IF(OFFSET('Hygiene Data'!$I$11,0,10*ROW('Hygiene Data'!I55))="","",OFFSET('Hygiene Data'!$I$11,0,10*ROW('Hygiene Data'!I55)))</f>
        <v/>
      </c>
      <c r="EE61" s="383" t="str">
        <f ca="1">+IF(OFFSET('Hygiene Data'!$I$12,0,10*ROW('Hygiene Data'!I55))="","",OFFSET('Hygiene Data'!$I$12,0,10*ROW('Hygiene Data'!I55)))</f>
        <v/>
      </c>
      <c r="EF61" s="383" t="str">
        <f ca="1">+IF(OFFSET('Hygiene Data'!$I$13,0,10*ROW('Hygiene Data'!I55))="","",OFFSET('Hygiene Data'!$I$13,0,10*ROW('Hygiene Data'!I55)))</f>
        <v/>
      </c>
    </row>
    <row r="62" spans="1:136" x14ac:dyDescent="0.25">
      <c r="A62" s="492" t="str">
        <f ca="1">+IF(OFFSET('Water Data'!$B$2,0,10*ROW('Water Data'!E56))="","",OFFSET('Water Data'!$B$2,0,10*ROW('Water Data'!E56)))</f>
        <v/>
      </c>
      <c r="B62" s="49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9" t="str">
        <f t="shared" ca="1" si="0"/>
        <v/>
      </c>
      <c r="D62" s="52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3" t="str">
        <f ca="1">+IF(OFFSET('Water Data'!$D$27,0,10*ROW('Water Data'!D56))="","",OFFSET('Water Data'!$D$27,0,10*ROW('Water Data'!D56)))</f>
        <v/>
      </c>
      <c r="BT62" s="383" t="str">
        <f ca="1">+IF(OFFSET('Water Data'!$D$28,0,10*ROW('Water Data'!D56))="","",OFFSET('Water Data'!$D$28,0,10*ROW('Water Data'!D56)))</f>
        <v/>
      </c>
      <c r="BU62" s="383" t="str">
        <f ca="1">+IF(OFFSET('Water Data'!$D$29,0,10*ROW('Water Data'!D56))="","",OFFSET('Water Data'!$D$29,0,10*ROW('Water Data'!D56)))</f>
        <v/>
      </c>
      <c r="BV62" s="383" t="str">
        <f ca="1">+IF(OFFSET('Water Data'!$E$27,0,10*ROW('Water Data'!E56))="","",OFFSET('Water Data'!$E$27,0,10*ROW('Water Data'!E56)))</f>
        <v/>
      </c>
      <c r="BW62" s="383" t="str">
        <f ca="1">+IF(OFFSET('Water Data'!$E$28,0,10*ROW('Water Data'!E56))="","",OFFSET('Water Data'!$E$28,0,10*ROW('Water Data'!E56)))</f>
        <v/>
      </c>
      <c r="BX62" s="383" t="str">
        <f ca="1">+IF(OFFSET('Water Data'!$E$29,0,10*ROW('Water Data'!E56))="","",OFFSET('Water Data'!$E$29,0,10*ROW('Water Data'!E56)))</f>
        <v/>
      </c>
      <c r="BY62" s="383" t="str">
        <f ca="1">+IF(OFFSET('Water Data'!$F$27,0,10*ROW('Water Data'!F56))="","",OFFSET('Water Data'!$F$27,0,10*ROW('Water Data'!F56)))</f>
        <v/>
      </c>
      <c r="BZ62" s="383" t="str">
        <f ca="1">+IF(OFFSET('Water Data'!$F$28,0,10*ROW('Water Data'!F56))="","",OFFSET('Water Data'!$F$28,0,10*ROW('Water Data'!F56)))</f>
        <v/>
      </c>
      <c r="CA62" s="383" t="str">
        <f ca="1">+IF(OFFSET('Water Data'!$F$29,0,10*ROW('Water Data'!F56))="","",OFFSET('Water Data'!$F$29,0,10*ROW('Water Data'!F56)))</f>
        <v/>
      </c>
      <c r="CB62" s="383" t="str">
        <f ca="1">+IF(OFFSET('Water Data'!$G$27,0,10*ROW('Water Data'!G56))="","",OFFSET('Water Data'!$G$27,0,10*ROW('Water Data'!G56)))</f>
        <v/>
      </c>
      <c r="CC62" s="383" t="str">
        <f ca="1">+IF(OFFSET('Water Data'!$G$28,0,10*ROW('Water Data'!G56))="","",OFFSET('Water Data'!$G$28,0,10*ROW('Water Data'!G56)))</f>
        <v/>
      </c>
      <c r="CD62" s="383" t="str">
        <f ca="1">+IF(OFFSET('Water Data'!$G$29,0,10*ROW('Water Data'!G56))="","",OFFSET('Water Data'!$G$29,0,10*ROW('Water Data'!G56)))</f>
        <v/>
      </c>
      <c r="CE62" s="383" t="str">
        <f ca="1">+IF(OFFSET('Water Data'!$H$27,0,10*ROW('Water Data'!H56))="","",OFFSET('Water Data'!$H$27,0,10*ROW('Water Data'!H56)))</f>
        <v/>
      </c>
      <c r="CF62" s="383" t="str">
        <f ca="1">+IF(OFFSET('Water Data'!$H$28,0,10*ROW('Water Data'!H56))="","",OFFSET('Water Data'!$H$28,0,10*ROW('Water Data'!H56)))</f>
        <v/>
      </c>
      <c r="CG62" s="383" t="str">
        <f ca="1">+IF(OFFSET('Water Data'!$H$29,0,10*ROW('Water Data'!H56))="","",OFFSET('Water Data'!$H$29,0,10*ROW('Water Data'!H56)))</f>
        <v/>
      </c>
      <c r="CH62" s="383" t="str">
        <f ca="1">+IF(OFFSET('Water Data'!$I$27,0,10*ROW('Water Data'!I56))="","",OFFSET('Water Data'!$I$27,0,10*ROW('Water Data'!I56)))</f>
        <v/>
      </c>
      <c r="CI62" s="383" t="str">
        <f ca="1">+IF(OFFSET('Water Data'!$I$28,0,10*ROW('Water Data'!I56))="","",OFFSET('Water Data'!$I$28,0,10*ROW('Water Data'!I56)))</f>
        <v/>
      </c>
      <c r="CJ62" s="383" t="str">
        <f ca="1">+IF(OFFSET('Water Data'!$I$29,0,10*ROW('Water Data'!I56))="","",OFFSET('Water Data'!$I$29,0,10*ROW('Water Data'!I56)))</f>
        <v/>
      </c>
      <c r="CK62" s="383" t="str">
        <f ca="1">+IF(OFFSET('Sanitation Data'!$D$28,0,10*ROW('Sanitation Data'!D56))="","",OFFSET('Sanitation Data'!$D$28,0,10*ROW('Sanitation Data'!D56)))</f>
        <v/>
      </c>
      <c r="CL62" s="383" t="str">
        <f ca="1">+IF(OFFSET('Sanitation Data'!$D$29,0,10*ROW('Sanitation Data'!D56))="","",OFFSET('Sanitation Data'!$D$29,0,10*ROW('Sanitation Data'!D56)))</f>
        <v/>
      </c>
      <c r="CM62" s="383" t="str">
        <f ca="1">+IF(OFFSET('Sanitation Data'!$D$30,0,10*ROW('Sanitation Data'!D56))="","",OFFSET('Sanitation Data'!$D$30,0,10*ROW('Sanitation Data'!D56)))</f>
        <v/>
      </c>
      <c r="CN62" s="383" t="str">
        <f ca="1">+IF(OFFSET('Sanitation Data'!$D$31,0,10*ROW('Sanitation Data'!D56))="","",OFFSET('Sanitation Data'!$D$31,0,10*ROW('Sanitation Data'!D56)))</f>
        <v/>
      </c>
      <c r="CO62" s="383" t="str">
        <f ca="1">+IF(OFFSET('Sanitation Data'!$D$32,0,10*ROW('Sanitation Data'!D56))="","",OFFSET('Sanitation Data'!$D$32,0,10*ROW('Sanitation Data'!D56)))</f>
        <v/>
      </c>
      <c r="CP62" s="383" t="str">
        <f ca="1">+IF(OFFSET('Sanitation Data'!$E$28,0,10*ROW('Sanitation Data'!E56))="","",OFFSET('Sanitation Data'!$E$28,0,10*ROW('Sanitation Data'!E56)))</f>
        <v/>
      </c>
      <c r="CQ62" s="383" t="str">
        <f ca="1">+IF(OFFSET('Sanitation Data'!$E$29,0,10*ROW('Sanitation Data'!E56))="","",OFFSET('Sanitation Data'!$E$29,0,10*ROW('Sanitation Data'!E56)))</f>
        <v/>
      </c>
      <c r="CR62" s="383" t="str">
        <f ca="1">+IF(OFFSET('Sanitation Data'!$E$30,0,10*ROW('Sanitation Data'!E56))="","",OFFSET('Sanitation Data'!$E$30,0,10*ROW('Sanitation Data'!E56)))</f>
        <v/>
      </c>
      <c r="CS62" s="383" t="str">
        <f ca="1">+IF(OFFSET('Sanitation Data'!$E$31,0,10*ROW('Sanitation Data'!E56))="","",OFFSET('Sanitation Data'!$E$31,0,10*ROW('Sanitation Data'!E56)))</f>
        <v/>
      </c>
      <c r="CT62" s="383" t="str">
        <f ca="1">+IF(OFFSET('Sanitation Data'!$E$32,0,10*ROW('Sanitation Data'!E56))="","",OFFSET('Sanitation Data'!$E$32,0,10*ROW('Sanitation Data'!E56)))</f>
        <v/>
      </c>
      <c r="CU62" s="383" t="str">
        <f ca="1">+IF(OFFSET('Sanitation Data'!$F$28,0,10*ROW('Sanitation Data'!F56))="","",OFFSET('Sanitation Data'!$F$28,0,10*ROW('Sanitation Data'!F56)))</f>
        <v/>
      </c>
      <c r="CV62" s="383" t="str">
        <f ca="1">+IF(OFFSET('Sanitation Data'!$F$29,0,10*ROW('Sanitation Data'!F56))="","",OFFSET('Sanitation Data'!$F$29,0,10*ROW('Sanitation Data'!F56)))</f>
        <v/>
      </c>
      <c r="CW62" s="383" t="str">
        <f ca="1">+IF(OFFSET('Sanitation Data'!$F$30,0,10*ROW('Sanitation Data'!F56))="","",OFFSET('Sanitation Data'!$F$30,0,10*ROW('Sanitation Data'!F56)))</f>
        <v/>
      </c>
      <c r="CX62" s="383" t="str">
        <f ca="1">+IF(OFFSET('Sanitation Data'!$F$31,0,10*ROW('Sanitation Data'!F56))="","",OFFSET('Sanitation Data'!$F$31,0,10*ROW('Sanitation Data'!F56)))</f>
        <v/>
      </c>
      <c r="CY62" s="383" t="str">
        <f ca="1">+IF(OFFSET('Sanitation Data'!$F$32,0,10*ROW('Sanitation Data'!F56))="","",OFFSET('Sanitation Data'!$F$32,0,10*ROW('Sanitation Data'!F56)))</f>
        <v/>
      </c>
      <c r="CZ62" s="383" t="str">
        <f ca="1">+IF(OFFSET('Sanitation Data'!$G$28,0,10*ROW('Sanitation Data'!G56))="","",OFFSET('Sanitation Data'!$G$28,0,10*ROW('Sanitation Data'!G56)))</f>
        <v/>
      </c>
      <c r="DA62" s="383" t="str">
        <f ca="1">+IF(OFFSET('Sanitation Data'!$G$29,0,10*ROW('Sanitation Data'!G56))="","",OFFSET('Sanitation Data'!$G$29,0,10*ROW('Sanitation Data'!G56)))</f>
        <v/>
      </c>
      <c r="DB62" s="383" t="str">
        <f ca="1">+IF(OFFSET('Sanitation Data'!$G$30,0,10*ROW('Sanitation Data'!G56))="","",OFFSET('Sanitation Data'!$G$30,0,10*ROW('Sanitation Data'!G56)))</f>
        <v/>
      </c>
      <c r="DC62" s="383" t="str">
        <f ca="1">+IF(OFFSET('Sanitation Data'!$G$31,0,10*ROW('Sanitation Data'!G56))="","",OFFSET('Sanitation Data'!$G$31,0,10*ROW('Sanitation Data'!G56)))</f>
        <v/>
      </c>
      <c r="DD62" s="383" t="str">
        <f ca="1">+IF(OFFSET('Sanitation Data'!$G$32,0,10*ROW('Sanitation Data'!G56))="","",OFFSET('Sanitation Data'!$G$32,0,10*ROW('Sanitation Data'!G56)))</f>
        <v/>
      </c>
      <c r="DE62" s="383" t="str">
        <f ca="1">+IF(OFFSET('Sanitation Data'!$H$28,0,10*ROW('Sanitation Data'!H56))="","",OFFSET('Sanitation Data'!$H$28,0,10*ROW('Sanitation Data'!H56)))</f>
        <v/>
      </c>
      <c r="DF62" s="383" t="str">
        <f ca="1">+IF(OFFSET('Sanitation Data'!$H$29,0,10*ROW('Sanitation Data'!H56))="","",OFFSET('Sanitation Data'!$H$29,0,10*ROW('Sanitation Data'!H56)))</f>
        <v/>
      </c>
      <c r="DG62" s="383" t="str">
        <f ca="1">+IF(OFFSET('Sanitation Data'!$H$30,0,10*ROW('Sanitation Data'!H56))="","",OFFSET('Sanitation Data'!$H$30,0,10*ROW('Sanitation Data'!H56)))</f>
        <v/>
      </c>
      <c r="DH62" s="383" t="str">
        <f ca="1">+IF(OFFSET('Sanitation Data'!$H$31,0,10*ROW('Sanitation Data'!H56))="","",OFFSET('Sanitation Data'!$H$31,0,10*ROW('Sanitation Data'!H56)))</f>
        <v/>
      </c>
      <c r="DI62" s="383" t="str">
        <f ca="1">+IF(OFFSET('Sanitation Data'!$H$32,0,10*ROW('Sanitation Data'!H56))="","",OFFSET('Sanitation Data'!$H$32,0,10*ROW('Sanitation Data'!H56)))</f>
        <v/>
      </c>
      <c r="DJ62" s="383" t="str">
        <f ca="1">+IF(OFFSET('Sanitation Data'!$I$28,0,10*ROW('Sanitation Data'!I56))="","",OFFSET('Sanitation Data'!$I$28,0,10*ROW('Sanitation Data'!I56)))</f>
        <v/>
      </c>
      <c r="DK62" s="383" t="str">
        <f ca="1">+IF(OFFSET('Sanitation Data'!$I$29,0,10*ROW('Sanitation Data'!I56))="","",OFFSET('Sanitation Data'!$I$29,0,10*ROW('Sanitation Data'!I56)))</f>
        <v/>
      </c>
      <c r="DL62" s="383" t="str">
        <f ca="1">+IF(OFFSET('Sanitation Data'!$I$30,0,10*ROW('Sanitation Data'!I56))="","",OFFSET('Sanitation Data'!$I$30,0,10*ROW('Sanitation Data'!I56)))</f>
        <v/>
      </c>
      <c r="DM62" s="383" t="str">
        <f ca="1">+IF(OFFSET('Sanitation Data'!$I$31,0,10*ROW('Sanitation Data'!I56))="","",OFFSET('Sanitation Data'!$I$31,0,10*ROW('Sanitation Data'!I56)))</f>
        <v/>
      </c>
      <c r="DN62" s="383" t="str">
        <f ca="1">+IF(OFFSET('Sanitation Data'!$I$32,0,10*ROW('Sanitation Data'!I56))="","",OFFSET('Sanitation Data'!$I$32,0,10*ROW('Sanitation Data'!I56)))</f>
        <v/>
      </c>
      <c r="DO62" s="383" t="str">
        <f ca="1">+IF(OFFSET('Hygiene Data'!$D$11,0,10*ROW('Hygiene Data'!D56))="","",OFFSET('Hygiene Data'!$D$11,0,10*ROW('Hygiene Data'!D56)))</f>
        <v/>
      </c>
      <c r="DP62" s="383" t="str">
        <f ca="1">+IF(OFFSET('Hygiene Data'!$D$12,0,10*ROW('Hygiene Data'!D56))="","",OFFSET('Hygiene Data'!$D$12,0,10*ROW('Hygiene Data'!D56)))</f>
        <v/>
      </c>
      <c r="DQ62" s="383" t="str">
        <f ca="1">+IF(OFFSET('Hygiene Data'!$D$13,0,10*ROW('Hygiene Data'!D56))="","",OFFSET('Hygiene Data'!$D$13,0,10*ROW('Hygiene Data'!D56)))</f>
        <v/>
      </c>
      <c r="DR62" s="383" t="str">
        <f ca="1">+IF(OFFSET('Hygiene Data'!$E$11,0,10*ROW('Hygiene Data'!E56))="","",OFFSET('Hygiene Data'!$E$11,0,10*ROW('Hygiene Data'!E56)))</f>
        <v/>
      </c>
      <c r="DS62" s="383" t="str">
        <f ca="1">+IF(OFFSET('Hygiene Data'!$E$12,0,10*ROW('Hygiene Data'!E56))="","",OFFSET('Hygiene Data'!$E$12,0,10*ROW('Hygiene Data'!E56)))</f>
        <v/>
      </c>
      <c r="DT62" s="383" t="str">
        <f ca="1">+IF(OFFSET('Hygiene Data'!$E$13,0,10*ROW('Hygiene Data'!E56))="","",OFFSET('Hygiene Data'!$E$13,0,10*ROW('Hygiene Data'!E56)))</f>
        <v/>
      </c>
      <c r="DU62" s="383" t="str">
        <f ca="1">+IF(OFFSET('Hygiene Data'!$F$11,0,10*ROW('Hygiene Data'!F56))="","",OFFSET('Hygiene Data'!$F$11,0,10*ROW('Hygiene Data'!F56)))</f>
        <v/>
      </c>
      <c r="DV62" s="383" t="str">
        <f ca="1">+IF(OFFSET('Hygiene Data'!$F$12,0,10*ROW('Hygiene Data'!F56))="","",OFFSET('Hygiene Data'!$F$12,0,10*ROW('Hygiene Data'!F56)))</f>
        <v/>
      </c>
      <c r="DW62" s="383" t="str">
        <f ca="1">+IF(OFFSET('Hygiene Data'!$F$13,0,10*ROW('Hygiene Data'!F56))="","",OFFSET('Hygiene Data'!$F$13,0,10*ROW('Hygiene Data'!F56)))</f>
        <v/>
      </c>
      <c r="DX62" s="383" t="str">
        <f ca="1">+IF(OFFSET('Hygiene Data'!$G$11,0,10*ROW('Hygiene Data'!G56))="","",OFFSET('Hygiene Data'!$G$11,0,10*ROW('Hygiene Data'!G56)))</f>
        <v/>
      </c>
      <c r="DY62" s="383" t="str">
        <f ca="1">+IF(OFFSET('Hygiene Data'!$G$12,0,10*ROW('Hygiene Data'!G56))="","",OFFSET('Hygiene Data'!$G$12,0,10*ROW('Hygiene Data'!G56)))</f>
        <v/>
      </c>
      <c r="DZ62" s="383" t="str">
        <f ca="1">+IF(OFFSET('Hygiene Data'!$G$13,0,10*ROW('Hygiene Data'!G56))="","",OFFSET('Hygiene Data'!$G$13,0,10*ROW('Hygiene Data'!G56)))</f>
        <v/>
      </c>
      <c r="EA62" s="383" t="str">
        <f ca="1">+IF(OFFSET('Hygiene Data'!$H$11,0,10*ROW('Hygiene Data'!H56))="","",OFFSET('Hygiene Data'!$H$11,0,10*ROW('Hygiene Data'!H56)))</f>
        <v/>
      </c>
      <c r="EB62" s="383" t="str">
        <f ca="1">+IF(OFFSET('Hygiene Data'!$H$12,0,10*ROW('Hygiene Data'!H56))="","",OFFSET('Hygiene Data'!$H$12,0,10*ROW('Hygiene Data'!H56)))</f>
        <v/>
      </c>
      <c r="EC62" s="383" t="str">
        <f ca="1">+IF(OFFSET('Hygiene Data'!$H$13,0,10*ROW('Hygiene Data'!H56))="","",OFFSET('Hygiene Data'!$H$13,0,10*ROW('Hygiene Data'!H56)))</f>
        <v/>
      </c>
      <c r="ED62" s="383" t="str">
        <f ca="1">+IF(OFFSET('Hygiene Data'!$I$11,0,10*ROW('Hygiene Data'!I56))="","",OFFSET('Hygiene Data'!$I$11,0,10*ROW('Hygiene Data'!I56)))</f>
        <v/>
      </c>
      <c r="EE62" s="383" t="str">
        <f ca="1">+IF(OFFSET('Hygiene Data'!$I$12,0,10*ROW('Hygiene Data'!I56))="","",OFFSET('Hygiene Data'!$I$12,0,10*ROW('Hygiene Data'!I56)))</f>
        <v/>
      </c>
      <c r="EF62" s="383" t="str">
        <f ca="1">+IF(OFFSET('Hygiene Data'!$I$13,0,10*ROW('Hygiene Data'!I56))="","",OFFSET('Hygiene Data'!$I$13,0,10*ROW('Hygiene Data'!I56)))</f>
        <v/>
      </c>
    </row>
    <row r="63" spans="1:136" x14ac:dyDescent="0.25">
      <c r="A63" s="492" t="str">
        <f ca="1">+IF(OFFSET('Water Data'!$B$2,0,10*ROW('Water Data'!E57))="","",OFFSET('Water Data'!$B$2,0,10*ROW('Water Data'!E57)))</f>
        <v/>
      </c>
      <c r="B63" s="49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9" t="str">
        <f t="shared" ca="1" si="0"/>
        <v/>
      </c>
      <c r="D63" s="52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3" t="str">
        <f ca="1">+IF(OFFSET('Water Data'!$D$27,0,10*ROW('Water Data'!D57))="","",OFFSET('Water Data'!$D$27,0,10*ROW('Water Data'!D57)))</f>
        <v/>
      </c>
      <c r="BT63" s="383" t="str">
        <f ca="1">+IF(OFFSET('Water Data'!$D$28,0,10*ROW('Water Data'!D57))="","",OFFSET('Water Data'!$D$28,0,10*ROW('Water Data'!D57)))</f>
        <v/>
      </c>
      <c r="BU63" s="383" t="str">
        <f ca="1">+IF(OFFSET('Water Data'!$D$29,0,10*ROW('Water Data'!D57))="","",OFFSET('Water Data'!$D$29,0,10*ROW('Water Data'!D57)))</f>
        <v/>
      </c>
      <c r="BV63" s="383" t="str">
        <f ca="1">+IF(OFFSET('Water Data'!$E$27,0,10*ROW('Water Data'!E57))="","",OFFSET('Water Data'!$E$27,0,10*ROW('Water Data'!E57)))</f>
        <v/>
      </c>
      <c r="BW63" s="383" t="str">
        <f ca="1">+IF(OFFSET('Water Data'!$E$28,0,10*ROW('Water Data'!E57))="","",OFFSET('Water Data'!$E$28,0,10*ROW('Water Data'!E57)))</f>
        <v/>
      </c>
      <c r="BX63" s="383" t="str">
        <f ca="1">+IF(OFFSET('Water Data'!$E$29,0,10*ROW('Water Data'!E57))="","",OFFSET('Water Data'!$E$29,0,10*ROW('Water Data'!E57)))</f>
        <v/>
      </c>
      <c r="BY63" s="383" t="str">
        <f ca="1">+IF(OFFSET('Water Data'!$F$27,0,10*ROW('Water Data'!F57))="","",OFFSET('Water Data'!$F$27,0,10*ROW('Water Data'!F57)))</f>
        <v/>
      </c>
      <c r="BZ63" s="383" t="str">
        <f ca="1">+IF(OFFSET('Water Data'!$F$28,0,10*ROW('Water Data'!F57))="","",OFFSET('Water Data'!$F$28,0,10*ROW('Water Data'!F57)))</f>
        <v/>
      </c>
      <c r="CA63" s="383" t="str">
        <f ca="1">+IF(OFFSET('Water Data'!$F$29,0,10*ROW('Water Data'!F57))="","",OFFSET('Water Data'!$F$29,0,10*ROW('Water Data'!F57)))</f>
        <v/>
      </c>
      <c r="CB63" s="383" t="str">
        <f ca="1">+IF(OFFSET('Water Data'!$G$27,0,10*ROW('Water Data'!G57))="","",OFFSET('Water Data'!$G$27,0,10*ROW('Water Data'!G57)))</f>
        <v/>
      </c>
      <c r="CC63" s="383" t="str">
        <f ca="1">+IF(OFFSET('Water Data'!$G$28,0,10*ROW('Water Data'!G57))="","",OFFSET('Water Data'!$G$28,0,10*ROW('Water Data'!G57)))</f>
        <v/>
      </c>
      <c r="CD63" s="383" t="str">
        <f ca="1">+IF(OFFSET('Water Data'!$G$29,0,10*ROW('Water Data'!G57))="","",OFFSET('Water Data'!$G$29,0,10*ROW('Water Data'!G57)))</f>
        <v/>
      </c>
      <c r="CE63" s="383" t="str">
        <f ca="1">+IF(OFFSET('Water Data'!$H$27,0,10*ROW('Water Data'!H57))="","",OFFSET('Water Data'!$H$27,0,10*ROW('Water Data'!H57)))</f>
        <v/>
      </c>
      <c r="CF63" s="383" t="str">
        <f ca="1">+IF(OFFSET('Water Data'!$H$28,0,10*ROW('Water Data'!H57))="","",OFFSET('Water Data'!$H$28,0,10*ROW('Water Data'!H57)))</f>
        <v/>
      </c>
      <c r="CG63" s="383" t="str">
        <f ca="1">+IF(OFFSET('Water Data'!$H$29,0,10*ROW('Water Data'!H57))="","",OFFSET('Water Data'!$H$29,0,10*ROW('Water Data'!H57)))</f>
        <v/>
      </c>
      <c r="CH63" s="383" t="str">
        <f ca="1">+IF(OFFSET('Water Data'!$I$27,0,10*ROW('Water Data'!I57))="","",OFFSET('Water Data'!$I$27,0,10*ROW('Water Data'!I57)))</f>
        <v/>
      </c>
      <c r="CI63" s="383" t="str">
        <f ca="1">+IF(OFFSET('Water Data'!$I$28,0,10*ROW('Water Data'!I57))="","",OFFSET('Water Data'!$I$28,0,10*ROW('Water Data'!I57)))</f>
        <v/>
      </c>
      <c r="CJ63" s="383" t="str">
        <f ca="1">+IF(OFFSET('Water Data'!$I$29,0,10*ROW('Water Data'!I57))="","",OFFSET('Water Data'!$I$29,0,10*ROW('Water Data'!I57)))</f>
        <v/>
      </c>
      <c r="CK63" s="383" t="str">
        <f ca="1">+IF(OFFSET('Sanitation Data'!$D$28,0,10*ROW('Sanitation Data'!D57))="","",OFFSET('Sanitation Data'!$D$28,0,10*ROW('Sanitation Data'!D57)))</f>
        <v/>
      </c>
      <c r="CL63" s="383" t="str">
        <f ca="1">+IF(OFFSET('Sanitation Data'!$D$29,0,10*ROW('Sanitation Data'!D57))="","",OFFSET('Sanitation Data'!$D$29,0,10*ROW('Sanitation Data'!D57)))</f>
        <v/>
      </c>
      <c r="CM63" s="383" t="str">
        <f ca="1">+IF(OFFSET('Sanitation Data'!$D$30,0,10*ROW('Sanitation Data'!D57))="","",OFFSET('Sanitation Data'!$D$30,0,10*ROW('Sanitation Data'!D57)))</f>
        <v/>
      </c>
      <c r="CN63" s="383" t="str">
        <f ca="1">+IF(OFFSET('Sanitation Data'!$D$31,0,10*ROW('Sanitation Data'!D57))="","",OFFSET('Sanitation Data'!$D$31,0,10*ROW('Sanitation Data'!D57)))</f>
        <v/>
      </c>
      <c r="CO63" s="383" t="str">
        <f ca="1">+IF(OFFSET('Sanitation Data'!$D$32,0,10*ROW('Sanitation Data'!D57))="","",OFFSET('Sanitation Data'!$D$32,0,10*ROW('Sanitation Data'!D57)))</f>
        <v/>
      </c>
      <c r="CP63" s="383" t="str">
        <f ca="1">+IF(OFFSET('Sanitation Data'!$E$28,0,10*ROW('Sanitation Data'!E57))="","",OFFSET('Sanitation Data'!$E$28,0,10*ROW('Sanitation Data'!E57)))</f>
        <v/>
      </c>
      <c r="CQ63" s="383" t="str">
        <f ca="1">+IF(OFFSET('Sanitation Data'!$E$29,0,10*ROW('Sanitation Data'!E57))="","",OFFSET('Sanitation Data'!$E$29,0,10*ROW('Sanitation Data'!E57)))</f>
        <v/>
      </c>
      <c r="CR63" s="383" t="str">
        <f ca="1">+IF(OFFSET('Sanitation Data'!$E$30,0,10*ROW('Sanitation Data'!E57))="","",OFFSET('Sanitation Data'!$E$30,0,10*ROW('Sanitation Data'!E57)))</f>
        <v/>
      </c>
      <c r="CS63" s="383" t="str">
        <f ca="1">+IF(OFFSET('Sanitation Data'!$E$31,0,10*ROW('Sanitation Data'!E57))="","",OFFSET('Sanitation Data'!$E$31,0,10*ROW('Sanitation Data'!E57)))</f>
        <v/>
      </c>
      <c r="CT63" s="383" t="str">
        <f ca="1">+IF(OFFSET('Sanitation Data'!$E$32,0,10*ROW('Sanitation Data'!E57))="","",OFFSET('Sanitation Data'!$E$32,0,10*ROW('Sanitation Data'!E57)))</f>
        <v/>
      </c>
      <c r="CU63" s="383" t="str">
        <f ca="1">+IF(OFFSET('Sanitation Data'!$F$28,0,10*ROW('Sanitation Data'!F57))="","",OFFSET('Sanitation Data'!$F$28,0,10*ROW('Sanitation Data'!F57)))</f>
        <v/>
      </c>
      <c r="CV63" s="383" t="str">
        <f ca="1">+IF(OFFSET('Sanitation Data'!$F$29,0,10*ROW('Sanitation Data'!F57))="","",OFFSET('Sanitation Data'!$F$29,0,10*ROW('Sanitation Data'!F57)))</f>
        <v/>
      </c>
      <c r="CW63" s="383" t="str">
        <f ca="1">+IF(OFFSET('Sanitation Data'!$F$30,0,10*ROW('Sanitation Data'!F57))="","",OFFSET('Sanitation Data'!$F$30,0,10*ROW('Sanitation Data'!F57)))</f>
        <v/>
      </c>
      <c r="CX63" s="383" t="str">
        <f ca="1">+IF(OFFSET('Sanitation Data'!$F$31,0,10*ROW('Sanitation Data'!F57))="","",OFFSET('Sanitation Data'!$F$31,0,10*ROW('Sanitation Data'!F57)))</f>
        <v/>
      </c>
      <c r="CY63" s="383" t="str">
        <f ca="1">+IF(OFFSET('Sanitation Data'!$F$32,0,10*ROW('Sanitation Data'!F57))="","",OFFSET('Sanitation Data'!$F$32,0,10*ROW('Sanitation Data'!F57)))</f>
        <v/>
      </c>
      <c r="CZ63" s="383" t="str">
        <f ca="1">+IF(OFFSET('Sanitation Data'!$G$28,0,10*ROW('Sanitation Data'!G57))="","",OFFSET('Sanitation Data'!$G$28,0,10*ROW('Sanitation Data'!G57)))</f>
        <v/>
      </c>
      <c r="DA63" s="383" t="str">
        <f ca="1">+IF(OFFSET('Sanitation Data'!$G$29,0,10*ROW('Sanitation Data'!G57))="","",OFFSET('Sanitation Data'!$G$29,0,10*ROW('Sanitation Data'!G57)))</f>
        <v/>
      </c>
      <c r="DB63" s="383" t="str">
        <f ca="1">+IF(OFFSET('Sanitation Data'!$G$30,0,10*ROW('Sanitation Data'!G57))="","",OFFSET('Sanitation Data'!$G$30,0,10*ROW('Sanitation Data'!G57)))</f>
        <v/>
      </c>
      <c r="DC63" s="383" t="str">
        <f ca="1">+IF(OFFSET('Sanitation Data'!$G$31,0,10*ROW('Sanitation Data'!G57))="","",OFFSET('Sanitation Data'!$G$31,0,10*ROW('Sanitation Data'!G57)))</f>
        <v/>
      </c>
      <c r="DD63" s="383" t="str">
        <f ca="1">+IF(OFFSET('Sanitation Data'!$G$32,0,10*ROW('Sanitation Data'!G57))="","",OFFSET('Sanitation Data'!$G$32,0,10*ROW('Sanitation Data'!G57)))</f>
        <v/>
      </c>
      <c r="DE63" s="383" t="str">
        <f ca="1">+IF(OFFSET('Sanitation Data'!$H$28,0,10*ROW('Sanitation Data'!H57))="","",OFFSET('Sanitation Data'!$H$28,0,10*ROW('Sanitation Data'!H57)))</f>
        <v/>
      </c>
      <c r="DF63" s="383" t="str">
        <f ca="1">+IF(OFFSET('Sanitation Data'!$H$29,0,10*ROW('Sanitation Data'!H57))="","",OFFSET('Sanitation Data'!$H$29,0,10*ROW('Sanitation Data'!H57)))</f>
        <v/>
      </c>
      <c r="DG63" s="383" t="str">
        <f ca="1">+IF(OFFSET('Sanitation Data'!$H$30,0,10*ROW('Sanitation Data'!H57))="","",OFFSET('Sanitation Data'!$H$30,0,10*ROW('Sanitation Data'!H57)))</f>
        <v/>
      </c>
      <c r="DH63" s="383" t="str">
        <f ca="1">+IF(OFFSET('Sanitation Data'!$H$31,0,10*ROW('Sanitation Data'!H57))="","",OFFSET('Sanitation Data'!$H$31,0,10*ROW('Sanitation Data'!H57)))</f>
        <v/>
      </c>
      <c r="DI63" s="383" t="str">
        <f ca="1">+IF(OFFSET('Sanitation Data'!$H$32,0,10*ROW('Sanitation Data'!H57))="","",OFFSET('Sanitation Data'!$H$32,0,10*ROW('Sanitation Data'!H57)))</f>
        <v/>
      </c>
      <c r="DJ63" s="383" t="str">
        <f ca="1">+IF(OFFSET('Sanitation Data'!$I$28,0,10*ROW('Sanitation Data'!I57))="","",OFFSET('Sanitation Data'!$I$28,0,10*ROW('Sanitation Data'!I57)))</f>
        <v/>
      </c>
      <c r="DK63" s="383" t="str">
        <f ca="1">+IF(OFFSET('Sanitation Data'!$I$29,0,10*ROW('Sanitation Data'!I57))="","",OFFSET('Sanitation Data'!$I$29,0,10*ROW('Sanitation Data'!I57)))</f>
        <v/>
      </c>
      <c r="DL63" s="383" t="str">
        <f ca="1">+IF(OFFSET('Sanitation Data'!$I$30,0,10*ROW('Sanitation Data'!I57))="","",OFFSET('Sanitation Data'!$I$30,0,10*ROW('Sanitation Data'!I57)))</f>
        <v/>
      </c>
      <c r="DM63" s="383" t="str">
        <f ca="1">+IF(OFFSET('Sanitation Data'!$I$31,0,10*ROW('Sanitation Data'!I57))="","",OFFSET('Sanitation Data'!$I$31,0,10*ROW('Sanitation Data'!I57)))</f>
        <v/>
      </c>
      <c r="DN63" s="383" t="str">
        <f ca="1">+IF(OFFSET('Sanitation Data'!$I$32,0,10*ROW('Sanitation Data'!I57))="","",OFFSET('Sanitation Data'!$I$32,0,10*ROW('Sanitation Data'!I57)))</f>
        <v/>
      </c>
      <c r="DO63" s="383" t="str">
        <f ca="1">+IF(OFFSET('Hygiene Data'!$D$11,0,10*ROW('Hygiene Data'!D57))="","",OFFSET('Hygiene Data'!$D$11,0,10*ROW('Hygiene Data'!D57)))</f>
        <v/>
      </c>
      <c r="DP63" s="383" t="str">
        <f ca="1">+IF(OFFSET('Hygiene Data'!$D$12,0,10*ROW('Hygiene Data'!D57))="","",OFFSET('Hygiene Data'!$D$12,0,10*ROW('Hygiene Data'!D57)))</f>
        <v/>
      </c>
      <c r="DQ63" s="383" t="str">
        <f ca="1">+IF(OFFSET('Hygiene Data'!$D$13,0,10*ROW('Hygiene Data'!D57))="","",OFFSET('Hygiene Data'!$D$13,0,10*ROW('Hygiene Data'!D57)))</f>
        <v/>
      </c>
      <c r="DR63" s="383" t="str">
        <f ca="1">+IF(OFFSET('Hygiene Data'!$E$11,0,10*ROW('Hygiene Data'!E57))="","",OFFSET('Hygiene Data'!$E$11,0,10*ROW('Hygiene Data'!E57)))</f>
        <v/>
      </c>
      <c r="DS63" s="383" t="str">
        <f ca="1">+IF(OFFSET('Hygiene Data'!$E$12,0,10*ROW('Hygiene Data'!E57))="","",OFFSET('Hygiene Data'!$E$12,0,10*ROW('Hygiene Data'!E57)))</f>
        <v/>
      </c>
      <c r="DT63" s="383" t="str">
        <f ca="1">+IF(OFFSET('Hygiene Data'!$E$13,0,10*ROW('Hygiene Data'!E57))="","",OFFSET('Hygiene Data'!$E$13,0,10*ROW('Hygiene Data'!E57)))</f>
        <v/>
      </c>
      <c r="DU63" s="383" t="str">
        <f ca="1">+IF(OFFSET('Hygiene Data'!$F$11,0,10*ROW('Hygiene Data'!F57))="","",OFFSET('Hygiene Data'!$F$11,0,10*ROW('Hygiene Data'!F57)))</f>
        <v/>
      </c>
      <c r="DV63" s="383" t="str">
        <f ca="1">+IF(OFFSET('Hygiene Data'!$F$12,0,10*ROW('Hygiene Data'!F57))="","",OFFSET('Hygiene Data'!$F$12,0,10*ROW('Hygiene Data'!F57)))</f>
        <v/>
      </c>
      <c r="DW63" s="383" t="str">
        <f ca="1">+IF(OFFSET('Hygiene Data'!$F$13,0,10*ROW('Hygiene Data'!F57))="","",OFFSET('Hygiene Data'!$F$13,0,10*ROW('Hygiene Data'!F57)))</f>
        <v/>
      </c>
      <c r="DX63" s="383" t="str">
        <f ca="1">+IF(OFFSET('Hygiene Data'!$G$11,0,10*ROW('Hygiene Data'!G57))="","",OFFSET('Hygiene Data'!$G$11,0,10*ROW('Hygiene Data'!G57)))</f>
        <v/>
      </c>
      <c r="DY63" s="383" t="str">
        <f ca="1">+IF(OFFSET('Hygiene Data'!$G$12,0,10*ROW('Hygiene Data'!G57))="","",OFFSET('Hygiene Data'!$G$12,0,10*ROW('Hygiene Data'!G57)))</f>
        <v/>
      </c>
      <c r="DZ63" s="383" t="str">
        <f ca="1">+IF(OFFSET('Hygiene Data'!$G$13,0,10*ROW('Hygiene Data'!G57))="","",OFFSET('Hygiene Data'!$G$13,0,10*ROW('Hygiene Data'!G57)))</f>
        <v/>
      </c>
      <c r="EA63" s="383" t="str">
        <f ca="1">+IF(OFFSET('Hygiene Data'!$H$11,0,10*ROW('Hygiene Data'!H57))="","",OFFSET('Hygiene Data'!$H$11,0,10*ROW('Hygiene Data'!H57)))</f>
        <v/>
      </c>
      <c r="EB63" s="383" t="str">
        <f ca="1">+IF(OFFSET('Hygiene Data'!$H$12,0,10*ROW('Hygiene Data'!H57))="","",OFFSET('Hygiene Data'!$H$12,0,10*ROW('Hygiene Data'!H57)))</f>
        <v/>
      </c>
      <c r="EC63" s="383" t="str">
        <f ca="1">+IF(OFFSET('Hygiene Data'!$H$13,0,10*ROW('Hygiene Data'!H57))="","",OFFSET('Hygiene Data'!$H$13,0,10*ROW('Hygiene Data'!H57)))</f>
        <v/>
      </c>
      <c r="ED63" s="383" t="str">
        <f ca="1">+IF(OFFSET('Hygiene Data'!$I$11,0,10*ROW('Hygiene Data'!I57))="","",OFFSET('Hygiene Data'!$I$11,0,10*ROW('Hygiene Data'!I57)))</f>
        <v/>
      </c>
      <c r="EE63" s="383" t="str">
        <f ca="1">+IF(OFFSET('Hygiene Data'!$I$12,0,10*ROW('Hygiene Data'!I57))="","",OFFSET('Hygiene Data'!$I$12,0,10*ROW('Hygiene Data'!I57)))</f>
        <v/>
      </c>
      <c r="EF63" s="383" t="str">
        <f ca="1">+IF(OFFSET('Hygiene Data'!$I$13,0,10*ROW('Hygiene Data'!I57))="","",OFFSET('Hygiene Data'!$I$13,0,10*ROW('Hygiene Data'!I57)))</f>
        <v/>
      </c>
    </row>
    <row r="64" spans="1:136" x14ac:dyDescent="0.25">
      <c r="A64" s="492" t="str">
        <f ca="1">+IF(OFFSET('Water Data'!$B$2,0,10*ROW('Water Data'!E58))="","",OFFSET('Water Data'!$B$2,0,10*ROW('Water Data'!E58)))</f>
        <v/>
      </c>
      <c r="B64" s="49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9" t="str">
        <f t="shared" ca="1" si="0"/>
        <v/>
      </c>
      <c r="D64" s="52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3" t="str">
        <f ca="1">+IF(OFFSET('Water Data'!$D$27,0,10*ROW('Water Data'!D58))="","",OFFSET('Water Data'!$D$27,0,10*ROW('Water Data'!D58)))</f>
        <v/>
      </c>
      <c r="BT64" s="383" t="str">
        <f ca="1">+IF(OFFSET('Water Data'!$D$28,0,10*ROW('Water Data'!D58))="","",OFFSET('Water Data'!$D$28,0,10*ROW('Water Data'!D58)))</f>
        <v/>
      </c>
      <c r="BU64" s="383" t="str">
        <f ca="1">+IF(OFFSET('Water Data'!$D$29,0,10*ROW('Water Data'!D58))="","",OFFSET('Water Data'!$D$29,0,10*ROW('Water Data'!D58)))</f>
        <v/>
      </c>
      <c r="BV64" s="383" t="str">
        <f ca="1">+IF(OFFSET('Water Data'!$E$27,0,10*ROW('Water Data'!E58))="","",OFFSET('Water Data'!$E$27,0,10*ROW('Water Data'!E58)))</f>
        <v/>
      </c>
      <c r="BW64" s="383" t="str">
        <f ca="1">+IF(OFFSET('Water Data'!$E$28,0,10*ROW('Water Data'!E58))="","",OFFSET('Water Data'!$E$28,0,10*ROW('Water Data'!E58)))</f>
        <v/>
      </c>
      <c r="BX64" s="383" t="str">
        <f ca="1">+IF(OFFSET('Water Data'!$E$29,0,10*ROW('Water Data'!E58))="","",OFFSET('Water Data'!$E$29,0,10*ROW('Water Data'!E58)))</f>
        <v/>
      </c>
      <c r="BY64" s="383" t="str">
        <f ca="1">+IF(OFFSET('Water Data'!$F$27,0,10*ROW('Water Data'!F58))="","",OFFSET('Water Data'!$F$27,0,10*ROW('Water Data'!F58)))</f>
        <v/>
      </c>
      <c r="BZ64" s="383" t="str">
        <f ca="1">+IF(OFFSET('Water Data'!$F$28,0,10*ROW('Water Data'!F58))="","",OFFSET('Water Data'!$F$28,0,10*ROW('Water Data'!F58)))</f>
        <v/>
      </c>
      <c r="CA64" s="383" t="str">
        <f ca="1">+IF(OFFSET('Water Data'!$F$29,0,10*ROW('Water Data'!F58))="","",OFFSET('Water Data'!$F$29,0,10*ROW('Water Data'!F58)))</f>
        <v/>
      </c>
      <c r="CB64" s="383" t="str">
        <f ca="1">+IF(OFFSET('Water Data'!$G$27,0,10*ROW('Water Data'!G58))="","",OFFSET('Water Data'!$G$27,0,10*ROW('Water Data'!G58)))</f>
        <v/>
      </c>
      <c r="CC64" s="383" t="str">
        <f ca="1">+IF(OFFSET('Water Data'!$G$28,0,10*ROW('Water Data'!G58))="","",OFFSET('Water Data'!$G$28,0,10*ROW('Water Data'!G58)))</f>
        <v/>
      </c>
      <c r="CD64" s="383" t="str">
        <f ca="1">+IF(OFFSET('Water Data'!$G$29,0,10*ROW('Water Data'!G58))="","",OFFSET('Water Data'!$G$29,0,10*ROW('Water Data'!G58)))</f>
        <v/>
      </c>
      <c r="CE64" s="383" t="str">
        <f ca="1">+IF(OFFSET('Water Data'!$H$27,0,10*ROW('Water Data'!H58))="","",OFFSET('Water Data'!$H$27,0,10*ROW('Water Data'!H58)))</f>
        <v/>
      </c>
      <c r="CF64" s="383" t="str">
        <f ca="1">+IF(OFFSET('Water Data'!$H$28,0,10*ROW('Water Data'!H58))="","",OFFSET('Water Data'!$H$28,0,10*ROW('Water Data'!H58)))</f>
        <v/>
      </c>
      <c r="CG64" s="383" t="str">
        <f ca="1">+IF(OFFSET('Water Data'!$H$29,0,10*ROW('Water Data'!H58))="","",OFFSET('Water Data'!$H$29,0,10*ROW('Water Data'!H58)))</f>
        <v/>
      </c>
      <c r="CH64" s="383" t="str">
        <f ca="1">+IF(OFFSET('Water Data'!$I$27,0,10*ROW('Water Data'!I58))="","",OFFSET('Water Data'!$I$27,0,10*ROW('Water Data'!I58)))</f>
        <v/>
      </c>
      <c r="CI64" s="383" t="str">
        <f ca="1">+IF(OFFSET('Water Data'!$I$28,0,10*ROW('Water Data'!I58))="","",OFFSET('Water Data'!$I$28,0,10*ROW('Water Data'!I58)))</f>
        <v/>
      </c>
      <c r="CJ64" s="383" t="str">
        <f ca="1">+IF(OFFSET('Water Data'!$I$29,0,10*ROW('Water Data'!I58))="","",OFFSET('Water Data'!$I$29,0,10*ROW('Water Data'!I58)))</f>
        <v/>
      </c>
      <c r="CK64" s="383" t="str">
        <f ca="1">+IF(OFFSET('Sanitation Data'!$D$28,0,10*ROW('Sanitation Data'!D58))="","",OFFSET('Sanitation Data'!$D$28,0,10*ROW('Sanitation Data'!D58)))</f>
        <v/>
      </c>
      <c r="CL64" s="383" t="str">
        <f ca="1">+IF(OFFSET('Sanitation Data'!$D$29,0,10*ROW('Sanitation Data'!D58))="","",OFFSET('Sanitation Data'!$D$29,0,10*ROW('Sanitation Data'!D58)))</f>
        <v/>
      </c>
      <c r="CM64" s="383" t="str">
        <f ca="1">+IF(OFFSET('Sanitation Data'!$D$30,0,10*ROW('Sanitation Data'!D58))="","",OFFSET('Sanitation Data'!$D$30,0,10*ROW('Sanitation Data'!D58)))</f>
        <v/>
      </c>
      <c r="CN64" s="383" t="str">
        <f ca="1">+IF(OFFSET('Sanitation Data'!$D$31,0,10*ROW('Sanitation Data'!D58))="","",OFFSET('Sanitation Data'!$D$31,0,10*ROW('Sanitation Data'!D58)))</f>
        <v/>
      </c>
      <c r="CO64" s="383" t="str">
        <f ca="1">+IF(OFFSET('Sanitation Data'!$D$32,0,10*ROW('Sanitation Data'!D58))="","",OFFSET('Sanitation Data'!$D$32,0,10*ROW('Sanitation Data'!D58)))</f>
        <v/>
      </c>
      <c r="CP64" s="383" t="str">
        <f ca="1">+IF(OFFSET('Sanitation Data'!$E$28,0,10*ROW('Sanitation Data'!E58))="","",OFFSET('Sanitation Data'!$E$28,0,10*ROW('Sanitation Data'!E58)))</f>
        <v/>
      </c>
      <c r="CQ64" s="383" t="str">
        <f ca="1">+IF(OFFSET('Sanitation Data'!$E$29,0,10*ROW('Sanitation Data'!E58))="","",OFFSET('Sanitation Data'!$E$29,0,10*ROW('Sanitation Data'!E58)))</f>
        <v/>
      </c>
      <c r="CR64" s="383" t="str">
        <f ca="1">+IF(OFFSET('Sanitation Data'!$E$30,0,10*ROW('Sanitation Data'!E58))="","",OFFSET('Sanitation Data'!$E$30,0,10*ROW('Sanitation Data'!E58)))</f>
        <v/>
      </c>
      <c r="CS64" s="383" t="str">
        <f ca="1">+IF(OFFSET('Sanitation Data'!$E$31,0,10*ROW('Sanitation Data'!E58))="","",OFFSET('Sanitation Data'!$E$31,0,10*ROW('Sanitation Data'!E58)))</f>
        <v/>
      </c>
      <c r="CT64" s="383" t="str">
        <f ca="1">+IF(OFFSET('Sanitation Data'!$E$32,0,10*ROW('Sanitation Data'!E58))="","",OFFSET('Sanitation Data'!$E$32,0,10*ROW('Sanitation Data'!E58)))</f>
        <v/>
      </c>
      <c r="CU64" s="383" t="str">
        <f ca="1">+IF(OFFSET('Sanitation Data'!$F$28,0,10*ROW('Sanitation Data'!F58))="","",OFFSET('Sanitation Data'!$F$28,0,10*ROW('Sanitation Data'!F58)))</f>
        <v/>
      </c>
      <c r="CV64" s="383" t="str">
        <f ca="1">+IF(OFFSET('Sanitation Data'!$F$29,0,10*ROW('Sanitation Data'!F58))="","",OFFSET('Sanitation Data'!$F$29,0,10*ROW('Sanitation Data'!F58)))</f>
        <v/>
      </c>
      <c r="CW64" s="383" t="str">
        <f ca="1">+IF(OFFSET('Sanitation Data'!$F$30,0,10*ROW('Sanitation Data'!F58))="","",OFFSET('Sanitation Data'!$F$30,0,10*ROW('Sanitation Data'!F58)))</f>
        <v/>
      </c>
      <c r="CX64" s="383" t="str">
        <f ca="1">+IF(OFFSET('Sanitation Data'!$F$31,0,10*ROW('Sanitation Data'!F58))="","",OFFSET('Sanitation Data'!$F$31,0,10*ROW('Sanitation Data'!F58)))</f>
        <v/>
      </c>
      <c r="CY64" s="383" t="str">
        <f ca="1">+IF(OFFSET('Sanitation Data'!$F$32,0,10*ROW('Sanitation Data'!F58))="","",OFFSET('Sanitation Data'!$F$32,0,10*ROW('Sanitation Data'!F58)))</f>
        <v/>
      </c>
      <c r="CZ64" s="383" t="str">
        <f ca="1">+IF(OFFSET('Sanitation Data'!$G$28,0,10*ROW('Sanitation Data'!G58))="","",OFFSET('Sanitation Data'!$G$28,0,10*ROW('Sanitation Data'!G58)))</f>
        <v/>
      </c>
      <c r="DA64" s="383" t="str">
        <f ca="1">+IF(OFFSET('Sanitation Data'!$G$29,0,10*ROW('Sanitation Data'!G58))="","",OFFSET('Sanitation Data'!$G$29,0,10*ROW('Sanitation Data'!G58)))</f>
        <v/>
      </c>
      <c r="DB64" s="383" t="str">
        <f ca="1">+IF(OFFSET('Sanitation Data'!$G$30,0,10*ROW('Sanitation Data'!G58))="","",OFFSET('Sanitation Data'!$G$30,0,10*ROW('Sanitation Data'!G58)))</f>
        <v/>
      </c>
      <c r="DC64" s="383" t="str">
        <f ca="1">+IF(OFFSET('Sanitation Data'!$G$31,0,10*ROW('Sanitation Data'!G58))="","",OFFSET('Sanitation Data'!$G$31,0,10*ROW('Sanitation Data'!G58)))</f>
        <v/>
      </c>
      <c r="DD64" s="383" t="str">
        <f ca="1">+IF(OFFSET('Sanitation Data'!$G$32,0,10*ROW('Sanitation Data'!G58))="","",OFFSET('Sanitation Data'!$G$32,0,10*ROW('Sanitation Data'!G58)))</f>
        <v/>
      </c>
      <c r="DE64" s="383" t="str">
        <f ca="1">+IF(OFFSET('Sanitation Data'!$H$28,0,10*ROW('Sanitation Data'!H58))="","",OFFSET('Sanitation Data'!$H$28,0,10*ROW('Sanitation Data'!H58)))</f>
        <v/>
      </c>
      <c r="DF64" s="383" t="str">
        <f ca="1">+IF(OFFSET('Sanitation Data'!$H$29,0,10*ROW('Sanitation Data'!H58))="","",OFFSET('Sanitation Data'!$H$29,0,10*ROW('Sanitation Data'!H58)))</f>
        <v/>
      </c>
      <c r="DG64" s="383" t="str">
        <f ca="1">+IF(OFFSET('Sanitation Data'!$H$30,0,10*ROW('Sanitation Data'!H58))="","",OFFSET('Sanitation Data'!$H$30,0,10*ROW('Sanitation Data'!H58)))</f>
        <v/>
      </c>
      <c r="DH64" s="383" t="str">
        <f ca="1">+IF(OFFSET('Sanitation Data'!$H$31,0,10*ROW('Sanitation Data'!H58))="","",OFFSET('Sanitation Data'!$H$31,0,10*ROW('Sanitation Data'!H58)))</f>
        <v/>
      </c>
      <c r="DI64" s="383" t="str">
        <f ca="1">+IF(OFFSET('Sanitation Data'!$H$32,0,10*ROW('Sanitation Data'!H58))="","",OFFSET('Sanitation Data'!$H$32,0,10*ROW('Sanitation Data'!H58)))</f>
        <v/>
      </c>
      <c r="DJ64" s="383" t="str">
        <f ca="1">+IF(OFFSET('Sanitation Data'!$I$28,0,10*ROW('Sanitation Data'!I58))="","",OFFSET('Sanitation Data'!$I$28,0,10*ROW('Sanitation Data'!I58)))</f>
        <v/>
      </c>
      <c r="DK64" s="383" t="str">
        <f ca="1">+IF(OFFSET('Sanitation Data'!$I$29,0,10*ROW('Sanitation Data'!I58))="","",OFFSET('Sanitation Data'!$I$29,0,10*ROW('Sanitation Data'!I58)))</f>
        <v/>
      </c>
      <c r="DL64" s="383" t="str">
        <f ca="1">+IF(OFFSET('Sanitation Data'!$I$30,0,10*ROW('Sanitation Data'!I58))="","",OFFSET('Sanitation Data'!$I$30,0,10*ROW('Sanitation Data'!I58)))</f>
        <v/>
      </c>
      <c r="DM64" s="383" t="str">
        <f ca="1">+IF(OFFSET('Sanitation Data'!$I$31,0,10*ROW('Sanitation Data'!I58))="","",OFFSET('Sanitation Data'!$I$31,0,10*ROW('Sanitation Data'!I58)))</f>
        <v/>
      </c>
      <c r="DN64" s="383" t="str">
        <f ca="1">+IF(OFFSET('Sanitation Data'!$I$32,0,10*ROW('Sanitation Data'!I58))="","",OFFSET('Sanitation Data'!$I$32,0,10*ROW('Sanitation Data'!I58)))</f>
        <v/>
      </c>
      <c r="DO64" s="383" t="str">
        <f ca="1">+IF(OFFSET('Hygiene Data'!$D$11,0,10*ROW('Hygiene Data'!D58))="","",OFFSET('Hygiene Data'!$D$11,0,10*ROW('Hygiene Data'!D58)))</f>
        <v/>
      </c>
      <c r="DP64" s="383" t="str">
        <f ca="1">+IF(OFFSET('Hygiene Data'!$D$12,0,10*ROW('Hygiene Data'!D58))="","",OFFSET('Hygiene Data'!$D$12,0,10*ROW('Hygiene Data'!D58)))</f>
        <v/>
      </c>
      <c r="DQ64" s="383" t="str">
        <f ca="1">+IF(OFFSET('Hygiene Data'!$D$13,0,10*ROW('Hygiene Data'!D58))="","",OFFSET('Hygiene Data'!$D$13,0,10*ROW('Hygiene Data'!D58)))</f>
        <v/>
      </c>
      <c r="DR64" s="383" t="str">
        <f ca="1">+IF(OFFSET('Hygiene Data'!$E$11,0,10*ROW('Hygiene Data'!E58))="","",OFFSET('Hygiene Data'!$E$11,0,10*ROW('Hygiene Data'!E58)))</f>
        <v/>
      </c>
      <c r="DS64" s="383" t="str">
        <f ca="1">+IF(OFFSET('Hygiene Data'!$E$12,0,10*ROW('Hygiene Data'!E58))="","",OFFSET('Hygiene Data'!$E$12,0,10*ROW('Hygiene Data'!E58)))</f>
        <v/>
      </c>
      <c r="DT64" s="383" t="str">
        <f ca="1">+IF(OFFSET('Hygiene Data'!$E$13,0,10*ROW('Hygiene Data'!E58))="","",OFFSET('Hygiene Data'!$E$13,0,10*ROW('Hygiene Data'!E58)))</f>
        <v/>
      </c>
      <c r="DU64" s="383" t="str">
        <f ca="1">+IF(OFFSET('Hygiene Data'!$F$11,0,10*ROW('Hygiene Data'!F58))="","",OFFSET('Hygiene Data'!$F$11,0,10*ROW('Hygiene Data'!F58)))</f>
        <v/>
      </c>
      <c r="DV64" s="383" t="str">
        <f ca="1">+IF(OFFSET('Hygiene Data'!$F$12,0,10*ROW('Hygiene Data'!F58))="","",OFFSET('Hygiene Data'!$F$12,0,10*ROW('Hygiene Data'!F58)))</f>
        <v/>
      </c>
      <c r="DW64" s="383" t="str">
        <f ca="1">+IF(OFFSET('Hygiene Data'!$F$13,0,10*ROW('Hygiene Data'!F58))="","",OFFSET('Hygiene Data'!$F$13,0,10*ROW('Hygiene Data'!F58)))</f>
        <v/>
      </c>
      <c r="DX64" s="383" t="str">
        <f ca="1">+IF(OFFSET('Hygiene Data'!$G$11,0,10*ROW('Hygiene Data'!G58))="","",OFFSET('Hygiene Data'!$G$11,0,10*ROW('Hygiene Data'!G58)))</f>
        <v/>
      </c>
      <c r="DY64" s="383" t="str">
        <f ca="1">+IF(OFFSET('Hygiene Data'!$G$12,0,10*ROW('Hygiene Data'!G58))="","",OFFSET('Hygiene Data'!$G$12,0,10*ROW('Hygiene Data'!G58)))</f>
        <v/>
      </c>
      <c r="DZ64" s="383" t="str">
        <f ca="1">+IF(OFFSET('Hygiene Data'!$G$13,0,10*ROW('Hygiene Data'!G58))="","",OFFSET('Hygiene Data'!$G$13,0,10*ROW('Hygiene Data'!G58)))</f>
        <v/>
      </c>
      <c r="EA64" s="383" t="str">
        <f ca="1">+IF(OFFSET('Hygiene Data'!$H$11,0,10*ROW('Hygiene Data'!H58))="","",OFFSET('Hygiene Data'!$H$11,0,10*ROW('Hygiene Data'!H58)))</f>
        <v/>
      </c>
      <c r="EB64" s="383" t="str">
        <f ca="1">+IF(OFFSET('Hygiene Data'!$H$12,0,10*ROW('Hygiene Data'!H58))="","",OFFSET('Hygiene Data'!$H$12,0,10*ROW('Hygiene Data'!H58)))</f>
        <v/>
      </c>
      <c r="EC64" s="383" t="str">
        <f ca="1">+IF(OFFSET('Hygiene Data'!$H$13,0,10*ROW('Hygiene Data'!H58))="","",OFFSET('Hygiene Data'!$H$13,0,10*ROW('Hygiene Data'!H58)))</f>
        <v/>
      </c>
      <c r="ED64" s="383" t="str">
        <f ca="1">+IF(OFFSET('Hygiene Data'!$I$11,0,10*ROW('Hygiene Data'!I58))="","",OFFSET('Hygiene Data'!$I$11,0,10*ROW('Hygiene Data'!I58)))</f>
        <v/>
      </c>
      <c r="EE64" s="383" t="str">
        <f ca="1">+IF(OFFSET('Hygiene Data'!$I$12,0,10*ROW('Hygiene Data'!I58))="","",OFFSET('Hygiene Data'!$I$12,0,10*ROW('Hygiene Data'!I58)))</f>
        <v/>
      </c>
      <c r="EF64" s="383" t="str">
        <f ca="1">+IF(OFFSET('Hygiene Data'!$I$13,0,10*ROW('Hygiene Data'!I58))="","",OFFSET('Hygiene Data'!$I$13,0,10*ROW('Hygiene Data'!I58)))</f>
        <v/>
      </c>
    </row>
    <row r="65" spans="1:136" x14ac:dyDescent="0.25">
      <c r="A65" s="492" t="str">
        <f ca="1">+IF(OFFSET('Water Data'!$B$2,0,10*ROW('Water Data'!E59))="","",OFFSET('Water Data'!$B$2,0,10*ROW('Water Data'!E59)))</f>
        <v/>
      </c>
      <c r="B65" s="49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9" t="str">
        <f t="shared" ca="1" si="0"/>
        <v/>
      </c>
      <c r="D65" s="52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3" t="str">
        <f ca="1">+IF(OFFSET('Water Data'!$D$27,0,10*ROW('Water Data'!D59))="","",OFFSET('Water Data'!$D$27,0,10*ROW('Water Data'!D59)))</f>
        <v/>
      </c>
      <c r="BT65" s="383" t="str">
        <f ca="1">+IF(OFFSET('Water Data'!$D$28,0,10*ROW('Water Data'!D59))="","",OFFSET('Water Data'!$D$28,0,10*ROW('Water Data'!D59)))</f>
        <v/>
      </c>
      <c r="BU65" s="383" t="str">
        <f ca="1">+IF(OFFSET('Water Data'!$D$29,0,10*ROW('Water Data'!D59))="","",OFFSET('Water Data'!$D$29,0,10*ROW('Water Data'!D59)))</f>
        <v/>
      </c>
      <c r="BV65" s="383" t="str">
        <f ca="1">+IF(OFFSET('Water Data'!$E$27,0,10*ROW('Water Data'!E59))="","",OFFSET('Water Data'!$E$27,0,10*ROW('Water Data'!E59)))</f>
        <v/>
      </c>
      <c r="BW65" s="383" t="str">
        <f ca="1">+IF(OFFSET('Water Data'!$E$28,0,10*ROW('Water Data'!E59))="","",OFFSET('Water Data'!$E$28,0,10*ROW('Water Data'!E59)))</f>
        <v/>
      </c>
      <c r="BX65" s="383" t="str">
        <f ca="1">+IF(OFFSET('Water Data'!$E$29,0,10*ROW('Water Data'!E59))="","",OFFSET('Water Data'!$E$29,0,10*ROW('Water Data'!E59)))</f>
        <v/>
      </c>
      <c r="BY65" s="383" t="str">
        <f ca="1">+IF(OFFSET('Water Data'!$F$27,0,10*ROW('Water Data'!F59))="","",OFFSET('Water Data'!$F$27,0,10*ROW('Water Data'!F59)))</f>
        <v/>
      </c>
      <c r="BZ65" s="383" t="str">
        <f ca="1">+IF(OFFSET('Water Data'!$F$28,0,10*ROW('Water Data'!F59))="","",OFFSET('Water Data'!$F$28,0,10*ROW('Water Data'!F59)))</f>
        <v/>
      </c>
      <c r="CA65" s="383" t="str">
        <f ca="1">+IF(OFFSET('Water Data'!$F$29,0,10*ROW('Water Data'!F59))="","",OFFSET('Water Data'!$F$29,0,10*ROW('Water Data'!F59)))</f>
        <v/>
      </c>
      <c r="CB65" s="383" t="str">
        <f ca="1">+IF(OFFSET('Water Data'!$G$27,0,10*ROW('Water Data'!G59))="","",OFFSET('Water Data'!$G$27,0,10*ROW('Water Data'!G59)))</f>
        <v/>
      </c>
      <c r="CC65" s="383" t="str">
        <f ca="1">+IF(OFFSET('Water Data'!$G$28,0,10*ROW('Water Data'!G59))="","",OFFSET('Water Data'!$G$28,0,10*ROW('Water Data'!G59)))</f>
        <v/>
      </c>
      <c r="CD65" s="383" t="str">
        <f ca="1">+IF(OFFSET('Water Data'!$G$29,0,10*ROW('Water Data'!G59))="","",OFFSET('Water Data'!$G$29,0,10*ROW('Water Data'!G59)))</f>
        <v/>
      </c>
      <c r="CE65" s="383" t="str">
        <f ca="1">+IF(OFFSET('Water Data'!$H$27,0,10*ROW('Water Data'!H59))="","",OFFSET('Water Data'!$H$27,0,10*ROW('Water Data'!H59)))</f>
        <v/>
      </c>
      <c r="CF65" s="383" t="str">
        <f ca="1">+IF(OFFSET('Water Data'!$H$28,0,10*ROW('Water Data'!H59))="","",OFFSET('Water Data'!$H$28,0,10*ROW('Water Data'!H59)))</f>
        <v/>
      </c>
      <c r="CG65" s="383" t="str">
        <f ca="1">+IF(OFFSET('Water Data'!$H$29,0,10*ROW('Water Data'!H59))="","",OFFSET('Water Data'!$H$29,0,10*ROW('Water Data'!H59)))</f>
        <v/>
      </c>
      <c r="CH65" s="383" t="str">
        <f ca="1">+IF(OFFSET('Water Data'!$I$27,0,10*ROW('Water Data'!I59))="","",OFFSET('Water Data'!$I$27,0,10*ROW('Water Data'!I59)))</f>
        <v/>
      </c>
      <c r="CI65" s="383" t="str">
        <f ca="1">+IF(OFFSET('Water Data'!$I$28,0,10*ROW('Water Data'!I59))="","",OFFSET('Water Data'!$I$28,0,10*ROW('Water Data'!I59)))</f>
        <v/>
      </c>
      <c r="CJ65" s="383" t="str">
        <f ca="1">+IF(OFFSET('Water Data'!$I$29,0,10*ROW('Water Data'!I59))="","",OFFSET('Water Data'!$I$29,0,10*ROW('Water Data'!I59)))</f>
        <v/>
      </c>
      <c r="CK65" s="383" t="str">
        <f ca="1">+IF(OFFSET('Sanitation Data'!$D$28,0,10*ROW('Sanitation Data'!D59))="","",OFFSET('Sanitation Data'!$D$28,0,10*ROW('Sanitation Data'!D59)))</f>
        <v/>
      </c>
      <c r="CL65" s="383" t="str">
        <f ca="1">+IF(OFFSET('Sanitation Data'!$D$29,0,10*ROW('Sanitation Data'!D59))="","",OFFSET('Sanitation Data'!$D$29,0,10*ROW('Sanitation Data'!D59)))</f>
        <v/>
      </c>
      <c r="CM65" s="383" t="str">
        <f ca="1">+IF(OFFSET('Sanitation Data'!$D$30,0,10*ROW('Sanitation Data'!D59))="","",OFFSET('Sanitation Data'!$D$30,0,10*ROW('Sanitation Data'!D59)))</f>
        <v/>
      </c>
      <c r="CN65" s="383" t="str">
        <f ca="1">+IF(OFFSET('Sanitation Data'!$D$31,0,10*ROW('Sanitation Data'!D59))="","",OFFSET('Sanitation Data'!$D$31,0,10*ROW('Sanitation Data'!D59)))</f>
        <v/>
      </c>
      <c r="CO65" s="383" t="str">
        <f ca="1">+IF(OFFSET('Sanitation Data'!$D$32,0,10*ROW('Sanitation Data'!D59))="","",OFFSET('Sanitation Data'!$D$32,0,10*ROW('Sanitation Data'!D59)))</f>
        <v/>
      </c>
      <c r="CP65" s="383" t="str">
        <f ca="1">+IF(OFFSET('Sanitation Data'!$E$28,0,10*ROW('Sanitation Data'!E59))="","",OFFSET('Sanitation Data'!$E$28,0,10*ROW('Sanitation Data'!E59)))</f>
        <v/>
      </c>
      <c r="CQ65" s="383" t="str">
        <f ca="1">+IF(OFFSET('Sanitation Data'!$E$29,0,10*ROW('Sanitation Data'!E59))="","",OFFSET('Sanitation Data'!$E$29,0,10*ROW('Sanitation Data'!E59)))</f>
        <v/>
      </c>
      <c r="CR65" s="383" t="str">
        <f ca="1">+IF(OFFSET('Sanitation Data'!$E$30,0,10*ROW('Sanitation Data'!E59))="","",OFFSET('Sanitation Data'!$E$30,0,10*ROW('Sanitation Data'!E59)))</f>
        <v/>
      </c>
      <c r="CS65" s="383" t="str">
        <f ca="1">+IF(OFFSET('Sanitation Data'!$E$31,0,10*ROW('Sanitation Data'!E59))="","",OFFSET('Sanitation Data'!$E$31,0,10*ROW('Sanitation Data'!E59)))</f>
        <v/>
      </c>
      <c r="CT65" s="383" t="str">
        <f ca="1">+IF(OFFSET('Sanitation Data'!$E$32,0,10*ROW('Sanitation Data'!E59))="","",OFFSET('Sanitation Data'!$E$32,0,10*ROW('Sanitation Data'!E59)))</f>
        <v/>
      </c>
      <c r="CU65" s="383" t="str">
        <f ca="1">+IF(OFFSET('Sanitation Data'!$F$28,0,10*ROW('Sanitation Data'!F59))="","",OFFSET('Sanitation Data'!$F$28,0,10*ROW('Sanitation Data'!F59)))</f>
        <v/>
      </c>
      <c r="CV65" s="383" t="str">
        <f ca="1">+IF(OFFSET('Sanitation Data'!$F$29,0,10*ROW('Sanitation Data'!F59))="","",OFFSET('Sanitation Data'!$F$29,0,10*ROW('Sanitation Data'!F59)))</f>
        <v/>
      </c>
      <c r="CW65" s="383" t="str">
        <f ca="1">+IF(OFFSET('Sanitation Data'!$F$30,0,10*ROW('Sanitation Data'!F59))="","",OFFSET('Sanitation Data'!$F$30,0,10*ROW('Sanitation Data'!F59)))</f>
        <v/>
      </c>
      <c r="CX65" s="383" t="str">
        <f ca="1">+IF(OFFSET('Sanitation Data'!$F$31,0,10*ROW('Sanitation Data'!F59))="","",OFFSET('Sanitation Data'!$F$31,0,10*ROW('Sanitation Data'!F59)))</f>
        <v/>
      </c>
      <c r="CY65" s="383" t="str">
        <f ca="1">+IF(OFFSET('Sanitation Data'!$F$32,0,10*ROW('Sanitation Data'!F59))="","",OFFSET('Sanitation Data'!$F$32,0,10*ROW('Sanitation Data'!F59)))</f>
        <v/>
      </c>
      <c r="CZ65" s="383" t="str">
        <f ca="1">+IF(OFFSET('Sanitation Data'!$G$28,0,10*ROW('Sanitation Data'!G59))="","",OFFSET('Sanitation Data'!$G$28,0,10*ROW('Sanitation Data'!G59)))</f>
        <v/>
      </c>
      <c r="DA65" s="383" t="str">
        <f ca="1">+IF(OFFSET('Sanitation Data'!$G$29,0,10*ROW('Sanitation Data'!G59))="","",OFFSET('Sanitation Data'!$G$29,0,10*ROW('Sanitation Data'!G59)))</f>
        <v/>
      </c>
      <c r="DB65" s="383" t="str">
        <f ca="1">+IF(OFFSET('Sanitation Data'!$G$30,0,10*ROW('Sanitation Data'!G59))="","",OFFSET('Sanitation Data'!$G$30,0,10*ROW('Sanitation Data'!G59)))</f>
        <v/>
      </c>
      <c r="DC65" s="383" t="str">
        <f ca="1">+IF(OFFSET('Sanitation Data'!$G$31,0,10*ROW('Sanitation Data'!G59))="","",OFFSET('Sanitation Data'!$G$31,0,10*ROW('Sanitation Data'!G59)))</f>
        <v/>
      </c>
      <c r="DD65" s="383" t="str">
        <f ca="1">+IF(OFFSET('Sanitation Data'!$G$32,0,10*ROW('Sanitation Data'!G59))="","",OFFSET('Sanitation Data'!$G$32,0,10*ROW('Sanitation Data'!G59)))</f>
        <v/>
      </c>
      <c r="DE65" s="383" t="str">
        <f ca="1">+IF(OFFSET('Sanitation Data'!$H$28,0,10*ROW('Sanitation Data'!H59))="","",OFFSET('Sanitation Data'!$H$28,0,10*ROW('Sanitation Data'!H59)))</f>
        <v/>
      </c>
      <c r="DF65" s="383" t="str">
        <f ca="1">+IF(OFFSET('Sanitation Data'!$H$29,0,10*ROW('Sanitation Data'!H59))="","",OFFSET('Sanitation Data'!$H$29,0,10*ROW('Sanitation Data'!H59)))</f>
        <v/>
      </c>
      <c r="DG65" s="383" t="str">
        <f ca="1">+IF(OFFSET('Sanitation Data'!$H$30,0,10*ROW('Sanitation Data'!H59))="","",OFFSET('Sanitation Data'!$H$30,0,10*ROW('Sanitation Data'!H59)))</f>
        <v/>
      </c>
      <c r="DH65" s="383" t="str">
        <f ca="1">+IF(OFFSET('Sanitation Data'!$H$31,0,10*ROW('Sanitation Data'!H59))="","",OFFSET('Sanitation Data'!$H$31,0,10*ROW('Sanitation Data'!H59)))</f>
        <v/>
      </c>
      <c r="DI65" s="383" t="str">
        <f ca="1">+IF(OFFSET('Sanitation Data'!$H$32,0,10*ROW('Sanitation Data'!H59))="","",OFFSET('Sanitation Data'!$H$32,0,10*ROW('Sanitation Data'!H59)))</f>
        <v/>
      </c>
      <c r="DJ65" s="383" t="str">
        <f ca="1">+IF(OFFSET('Sanitation Data'!$I$28,0,10*ROW('Sanitation Data'!I59))="","",OFFSET('Sanitation Data'!$I$28,0,10*ROW('Sanitation Data'!I59)))</f>
        <v/>
      </c>
      <c r="DK65" s="383" t="str">
        <f ca="1">+IF(OFFSET('Sanitation Data'!$I$29,0,10*ROW('Sanitation Data'!I59))="","",OFFSET('Sanitation Data'!$I$29,0,10*ROW('Sanitation Data'!I59)))</f>
        <v/>
      </c>
      <c r="DL65" s="383" t="str">
        <f ca="1">+IF(OFFSET('Sanitation Data'!$I$30,0,10*ROW('Sanitation Data'!I59))="","",OFFSET('Sanitation Data'!$I$30,0,10*ROW('Sanitation Data'!I59)))</f>
        <v/>
      </c>
      <c r="DM65" s="383" t="str">
        <f ca="1">+IF(OFFSET('Sanitation Data'!$I$31,0,10*ROW('Sanitation Data'!I59))="","",OFFSET('Sanitation Data'!$I$31,0,10*ROW('Sanitation Data'!I59)))</f>
        <v/>
      </c>
      <c r="DN65" s="383" t="str">
        <f ca="1">+IF(OFFSET('Sanitation Data'!$I$32,0,10*ROW('Sanitation Data'!I59))="","",OFFSET('Sanitation Data'!$I$32,0,10*ROW('Sanitation Data'!I59)))</f>
        <v/>
      </c>
      <c r="DO65" s="383" t="str">
        <f ca="1">+IF(OFFSET('Hygiene Data'!$D$11,0,10*ROW('Hygiene Data'!D59))="","",OFFSET('Hygiene Data'!$D$11,0,10*ROW('Hygiene Data'!D59)))</f>
        <v/>
      </c>
      <c r="DP65" s="383" t="str">
        <f ca="1">+IF(OFFSET('Hygiene Data'!$D$12,0,10*ROW('Hygiene Data'!D59))="","",OFFSET('Hygiene Data'!$D$12,0,10*ROW('Hygiene Data'!D59)))</f>
        <v/>
      </c>
      <c r="DQ65" s="383" t="str">
        <f ca="1">+IF(OFFSET('Hygiene Data'!$D$13,0,10*ROW('Hygiene Data'!D59))="","",OFFSET('Hygiene Data'!$D$13,0,10*ROW('Hygiene Data'!D59)))</f>
        <v/>
      </c>
      <c r="DR65" s="383" t="str">
        <f ca="1">+IF(OFFSET('Hygiene Data'!$E$11,0,10*ROW('Hygiene Data'!E59))="","",OFFSET('Hygiene Data'!$E$11,0,10*ROW('Hygiene Data'!E59)))</f>
        <v/>
      </c>
      <c r="DS65" s="383" t="str">
        <f ca="1">+IF(OFFSET('Hygiene Data'!$E$12,0,10*ROW('Hygiene Data'!E59))="","",OFFSET('Hygiene Data'!$E$12,0,10*ROW('Hygiene Data'!E59)))</f>
        <v/>
      </c>
      <c r="DT65" s="383" t="str">
        <f ca="1">+IF(OFFSET('Hygiene Data'!$E$13,0,10*ROW('Hygiene Data'!E59))="","",OFFSET('Hygiene Data'!$E$13,0,10*ROW('Hygiene Data'!E59)))</f>
        <v/>
      </c>
      <c r="DU65" s="383" t="str">
        <f ca="1">+IF(OFFSET('Hygiene Data'!$F$11,0,10*ROW('Hygiene Data'!F59))="","",OFFSET('Hygiene Data'!$F$11,0,10*ROW('Hygiene Data'!F59)))</f>
        <v/>
      </c>
      <c r="DV65" s="383" t="str">
        <f ca="1">+IF(OFFSET('Hygiene Data'!$F$12,0,10*ROW('Hygiene Data'!F59))="","",OFFSET('Hygiene Data'!$F$12,0,10*ROW('Hygiene Data'!F59)))</f>
        <v/>
      </c>
      <c r="DW65" s="383" t="str">
        <f ca="1">+IF(OFFSET('Hygiene Data'!$F$13,0,10*ROW('Hygiene Data'!F59))="","",OFFSET('Hygiene Data'!$F$13,0,10*ROW('Hygiene Data'!F59)))</f>
        <v/>
      </c>
      <c r="DX65" s="383" t="str">
        <f ca="1">+IF(OFFSET('Hygiene Data'!$G$11,0,10*ROW('Hygiene Data'!G59))="","",OFFSET('Hygiene Data'!$G$11,0,10*ROW('Hygiene Data'!G59)))</f>
        <v/>
      </c>
      <c r="DY65" s="383" t="str">
        <f ca="1">+IF(OFFSET('Hygiene Data'!$G$12,0,10*ROW('Hygiene Data'!G59))="","",OFFSET('Hygiene Data'!$G$12,0,10*ROW('Hygiene Data'!G59)))</f>
        <v/>
      </c>
      <c r="DZ65" s="383" t="str">
        <f ca="1">+IF(OFFSET('Hygiene Data'!$G$13,0,10*ROW('Hygiene Data'!G59))="","",OFFSET('Hygiene Data'!$G$13,0,10*ROW('Hygiene Data'!G59)))</f>
        <v/>
      </c>
      <c r="EA65" s="383" t="str">
        <f ca="1">+IF(OFFSET('Hygiene Data'!$H$11,0,10*ROW('Hygiene Data'!H59))="","",OFFSET('Hygiene Data'!$H$11,0,10*ROW('Hygiene Data'!H59)))</f>
        <v/>
      </c>
      <c r="EB65" s="383" t="str">
        <f ca="1">+IF(OFFSET('Hygiene Data'!$H$12,0,10*ROW('Hygiene Data'!H59))="","",OFFSET('Hygiene Data'!$H$12,0,10*ROW('Hygiene Data'!H59)))</f>
        <v/>
      </c>
      <c r="EC65" s="383" t="str">
        <f ca="1">+IF(OFFSET('Hygiene Data'!$H$13,0,10*ROW('Hygiene Data'!H59))="","",OFFSET('Hygiene Data'!$H$13,0,10*ROW('Hygiene Data'!H59)))</f>
        <v/>
      </c>
      <c r="ED65" s="383" t="str">
        <f ca="1">+IF(OFFSET('Hygiene Data'!$I$11,0,10*ROW('Hygiene Data'!I59))="","",OFFSET('Hygiene Data'!$I$11,0,10*ROW('Hygiene Data'!I59)))</f>
        <v/>
      </c>
      <c r="EE65" s="383" t="str">
        <f ca="1">+IF(OFFSET('Hygiene Data'!$I$12,0,10*ROW('Hygiene Data'!I59))="","",OFFSET('Hygiene Data'!$I$12,0,10*ROW('Hygiene Data'!I59)))</f>
        <v/>
      </c>
      <c r="EF65" s="383" t="str">
        <f ca="1">+IF(OFFSET('Hygiene Data'!$I$13,0,10*ROW('Hygiene Data'!I59))="","",OFFSET('Hygiene Data'!$I$13,0,10*ROW('Hygiene Data'!I59)))</f>
        <v/>
      </c>
    </row>
    <row r="66" spans="1:136" x14ac:dyDescent="0.25">
      <c r="A66" s="492" t="str">
        <f ca="1">+IF(OFFSET('Water Data'!$B$2,0,10*ROW('Water Data'!E60))="","",OFFSET('Water Data'!$B$2,0,10*ROW('Water Data'!E60)))</f>
        <v/>
      </c>
      <c r="B66" s="49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9" t="str">
        <f t="shared" ca="1" si="0"/>
        <v/>
      </c>
      <c r="D66" s="52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3" t="str">
        <f ca="1">+IF(OFFSET('Water Data'!$D$27,0,10*ROW('Water Data'!D60))="","",OFFSET('Water Data'!$D$27,0,10*ROW('Water Data'!D60)))</f>
        <v/>
      </c>
      <c r="BT66" s="383" t="str">
        <f ca="1">+IF(OFFSET('Water Data'!$D$28,0,10*ROW('Water Data'!D60))="","",OFFSET('Water Data'!$D$28,0,10*ROW('Water Data'!D60)))</f>
        <v/>
      </c>
      <c r="BU66" s="383" t="str">
        <f ca="1">+IF(OFFSET('Water Data'!$D$29,0,10*ROW('Water Data'!D60))="","",OFFSET('Water Data'!$D$29,0,10*ROW('Water Data'!D60)))</f>
        <v/>
      </c>
      <c r="BV66" s="383" t="str">
        <f ca="1">+IF(OFFSET('Water Data'!$E$27,0,10*ROW('Water Data'!E60))="","",OFFSET('Water Data'!$E$27,0,10*ROW('Water Data'!E60)))</f>
        <v/>
      </c>
      <c r="BW66" s="383" t="str">
        <f ca="1">+IF(OFFSET('Water Data'!$E$28,0,10*ROW('Water Data'!E60))="","",OFFSET('Water Data'!$E$28,0,10*ROW('Water Data'!E60)))</f>
        <v/>
      </c>
      <c r="BX66" s="383" t="str">
        <f ca="1">+IF(OFFSET('Water Data'!$E$29,0,10*ROW('Water Data'!E60))="","",OFFSET('Water Data'!$E$29,0,10*ROW('Water Data'!E60)))</f>
        <v/>
      </c>
      <c r="BY66" s="383" t="str">
        <f ca="1">+IF(OFFSET('Water Data'!$F$27,0,10*ROW('Water Data'!F60))="","",OFFSET('Water Data'!$F$27,0,10*ROW('Water Data'!F60)))</f>
        <v/>
      </c>
      <c r="BZ66" s="383" t="str">
        <f ca="1">+IF(OFFSET('Water Data'!$F$28,0,10*ROW('Water Data'!F60))="","",OFFSET('Water Data'!$F$28,0,10*ROW('Water Data'!F60)))</f>
        <v/>
      </c>
      <c r="CA66" s="383" t="str">
        <f ca="1">+IF(OFFSET('Water Data'!$F$29,0,10*ROW('Water Data'!F60))="","",OFFSET('Water Data'!$F$29,0,10*ROW('Water Data'!F60)))</f>
        <v/>
      </c>
      <c r="CB66" s="383" t="str">
        <f ca="1">+IF(OFFSET('Water Data'!$G$27,0,10*ROW('Water Data'!G60))="","",OFFSET('Water Data'!$G$27,0,10*ROW('Water Data'!G60)))</f>
        <v/>
      </c>
      <c r="CC66" s="383" t="str">
        <f ca="1">+IF(OFFSET('Water Data'!$G$28,0,10*ROW('Water Data'!G60))="","",OFFSET('Water Data'!$G$28,0,10*ROW('Water Data'!G60)))</f>
        <v/>
      </c>
      <c r="CD66" s="383" t="str">
        <f ca="1">+IF(OFFSET('Water Data'!$G$29,0,10*ROW('Water Data'!G60))="","",OFFSET('Water Data'!$G$29,0,10*ROW('Water Data'!G60)))</f>
        <v/>
      </c>
      <c r="CE66" s="383" t="str">
        <f ca="1">+IF(OFFSET('Water Data'!$H$27,0,10*ROW('Water Data'!H60))="","",OFFSET('Water Data'!$H$27,0,10*ROW('Water Data'!H60)))</f>
        <v/>
      </c>
      <c r="CF66" s="383" t="str">
        <f ca="1">+IF(OFFSET('Water Data'!$H$28,0,10*ROW('Water Data'!H60))="","",OFFSET('Water Data'!$H$28,0,10*ROW('Water Data'!H60)))</f>
        <v/>
      </c>
      <c r="CG66" s="383" t="str">
        <f ca="1">+IF(OFFSET('Water Data'!$H$29,0,10*ROW('Water Data'!H60))="","",OFFSET('Water Data'!$H$29,0,10*ROW('Water Data'!H60)))</f>
        <v/>
      </c>
      <c r="CH66" s="383" t="str">
        <f ca="1">+IF(OFFSET('Water Data'!$I$27,0,10*ROW('Water Data'!I60))="","",OFFSET('Water Data'!$I$27,0,10*ROW('Water Data'!I60)))</f>
        <v/>
      </c>
      <c r="CI66" s="383" t="str">
        <f ca="1">+IF(OFFSET('Water Data'!$I$28,0,10*ROW('Water Data'!I60))="","",OFFSET('Water Data'!$I$28,0,10*ROW('Water Data'!I60)))</f>
        <v/>
      </c>
      <c r="CJ66" s="383" t="str">
        <f ca="1">+IF(OFFSET('Water Data'!$I$29,0,10*ROW('Water Data'!I60))="","",OFFSET('Water Data'!$I$29,0,10*ROW('Water Data'!I60)))</f>
        <v/>
      </c>
      <c r="CK66" s="383" t="str">
        <f ca="1">+IF(OFFSET('Sanitation Data'!$D$28,0,10*ROW('Sanitation Data'!D60))="","",OFFSET('Sanitation Data'!$D$28,0,10*ROW('Sanitation Data'!D60)))</f>
        <v/>
      </c>
      <c r="CL66" s="383" t="str">
        <f ca="1">+IF(OFFSET('Sanitation Data'!$D$29,0,10*ROW('Sanitation Data'!D60))="","",OFFSET('Sanitation Data'!$D$29,0,10*ROW('Sanitation Data'!D60)))</f>
        <v/>
      </c>
      <c r="CM66" s="383" t="str">
        <f ca="1">+IF(OFFSET('Sanitation Data'!$D$30,0,10*ROW('Sanitation Data'!D60))="","",OFFSET('Sanitation Data'!$D$30,0,10*ROW('Sanitation Data'!D60)))</f>
        <v/>
      </c>
      <c r="CN66" s="383" t="str">
        <f ca="1">+IF(OFFSET('Sanitation Data'!$D$31,0,10*ROW('Sanitation Data'!D60))="","",OFFSET('Sanitation Data'!$D$31,0,10*ROW('Sanitation Data'!D60)))</f>
        <v/>
      </c>
      <c r="CO66" s="383" t="str">
        <f ca="1">+IF(OFFSET('Sanitation Data'!$D$32,0,10*ROW('Sanitation Data'!D60))="","",OFFSET('Sanitation Data'!$D$32,0,10*ROW('Sanitation Data'!D60)))</f>
        <v/>
      </c>
      <c r="CP66" s="383" t="str">
        <f ca="1">+IF(OFFSET('Sanitation Data'!$E$28,0,10*ROW('Sanitation Data'!E60))="","",OFFSET('Sanitation Data'!$E$28,0,10*ROW('Sanitation Data'!E60)))</f>
        <v/>
      </c>
      <c r="CQ66" s="383" t="str">
        <f ca="1">+IF(OFFSET('Sanitation Data'!$E$29,0,10*ROW('Sanitation Data'!E60))="","",OFFSET('Sanitation Data'!$E$29,0,10*ROW('Sanitation Data'!E60)))</f>
        <v/>
      </c>
      <c r="CR66" s="383" t="str">
        <f ca="1">+IF(OFFSET('Sanitation Data'!$E$30,0,10*ROW('Sanitation Data'!E60))="","",OFFSET('Sanitation Data'!$E$30,0,10*ROW('Sanitation Data'!E60)))</f>
        <v/>
      </c>
      <c r="CS66" s="383" t="str">
        <f ca="1">+IF(OFFSET('Sanitation Data'!$E$31,0,10*ROW('Sanitation Data'!E60))="","",OFFSET('Sanitation Data'!$E$31,0,10*ROW('Sanitation Data'!E60)))</f>
        <v/>
      </c>
      <c r="CT66" s="383" t="str">
        <f ca="1">+IF(OFFSET('Sanitation Data'!$E$32,0,10*ROW('Sanitation Data'!E60))="","",OFFSET('Sanitation Data'!$E$32,0,10*ROW('Sanitation Data'!E60)))</f>
        <v/>
      </c>
      <c r="CU66" s="383" t="str">
        <f ca="1">+IF(OFFSET('Sanitation Data'!$F$28,0,10*ROW('Sanitation Data'!F60))="","",OFFSET('Sanitation Data'!$F$28,0,10*ROW('Sanitation Data'!F60)))</f>
        <v/>
      </c>
      <c r="CV66" s="383" t="str">
        <f ca="1">+IF(OFFSET('Sanitation Data'!$F$29,0,10*ROW('Sanitation Data'!F60))="","",OFFSET('Sanitation Data'!$F$29,0,10*ROW('Sanitation Data'!F60)))</f>
        <v/>
      </c>
      <c r="CW66" s="383" t="str">
        <f ca="1">+IF(OFFSET('Sanitation Data'!$F$30,0,10*ROW('Sanitation Data'!F60))="","",OFFSET('Sanitation Data'!$F$30,0,10*ROW('Sanitation Data'!F60)))</f>
        <v/>
      </c>
      <c r="CX66" s="383" t="str">
        <f ca="1">+IF(OFFSET('Sanitation Data'!$F$31,0,10*ROW('Sanitation Data'!F60))="","",OFFSET('Sanitation Data'!$F$31,0,10*ROW('Sanitation Data'!F60)))</f>
        <v/>
      </c>
      <c r="CY66" s="383" t="str">
        <f ca="1">+IF(OFFSET('Sanitation Data'!$F$32,0,10*ROW('Sanitation Data'!F60))="","",OFFSET('Sanitation Data'!$F$32,0,10*ROW('Sanitation Data'!F60)))</f>
        <v/>
      </c>
      <c r="CZ66" s="383" t="str">
        <f ca="1">+IF(OFFSET('Sanitation Data'!$G$28,0,10*ROW('Sanitation Data'!G60))="","",OFFSET('Sanitation Data'!$G$28,0,10*ROW('Sanitation Data'!G60)))</f>
        <v/>
      </c>
      <c r="DA66" s="383" t="str">
        <f ca="1">+IF(OFFSET('Sanitation Data'!$G$29,0,10*ROW('Sanitation Data'!G60))="","",OFFSET('Sanitation Data'!$G$29,0,10*ROW('Sanitation Data'!G60)))</f>
        <v/>
      </c>
      <c r="DB66" s="383" t="str">
        <f ca="1">+IF(OFFSET('Sanitation Data'!$G$30,0,10*ROW('Sanitation Data'!G60))="","",OFFSET('Sanitation Data'!$G$30,0,10*ROW('Sanitation Data'!G60)))</f>
        <v/>
      </c>
      <c r="DC66" s="383" t="str">
        <f ca="1">+IF(OFFSET('Sanitation Data'!$G$31,0,10*ROW('Sanitation Data'!G60))="","",OFFSET('Sanitation Data'!$G$31,0,10*ROW('Sanitation Data'!G60)))</f>
        <v/>
      </c>
      <c r="DD66" s="383" t="str">
        <f ca="1">+IF(OFFSET('Sanitation Data'!$G$32,0,10*ROW('Sanitation Data'!G60))="","",OFFSET('Sanitation Data'!$G$32,0,10*ROW('Sanitation Data'!G60)))</f>
        <v/>
      </c>
      <c r="DE66" s="383" t="str">
        <f ca="1">+IF(OFFSET('Sanitation Data'!$H$28,0,10*ROW('Sanitation Data'!H60))="","",OFFSET('Sanitation Data'!$H$28,0,10*ROW('Sanitation Data'!H60)))</f>
        <v/>
      </c>
      <c r="DF66" s="383" t="str">
        <f ca="1">+IF(OFFSET('Sanitation Data'!$H$29,0,10*ROW('Sanitation Data'!H60))="","",OFFSET('Sanitation Data'!$H$29,0,10*ROW('Sanitation Data'!H60)))</f>
        <v/>
      </c>
      <c r="DG66" s="383" t="str">
        <f ca="1">+IF(OFFSET('Sanitation Data'!$H$30,0,10*ROW('Sanitation Data'!H60))="","",OFFSET('Sanitation Data'!$H$30,0,10*ROW('Sanitation Data'!H60)))</f>
        <v/>
      </c>
      <c r="DH66" s="383" t="str">
        <f ca="1">+IF(OFFSET('Sanitation Data'!$H$31,0,10*ROW('Sanitation Data'!H60))="","",OFFSET('Sanitation Data'!$H$31,0,10*ROW('Sanitation Data'!H60)))</f>
        <v/>
      </c>
      <c r="DI66" s="383" t="str">
        <f ca="1">+IF(OFFSET('Sanitation Data'!$H$32,0,10*ROW('Sanitation Data'!H60))="","",OFFSET('Sanitation Data'!$H$32,0,10*ROW('Sanitation Data'!H60)))</f>
        <v/>
      </c>
      <c r="DJ66" s="383" t="str">
        <f ca="1">+IF(OFFSET('Sanitation Data'!$I$28,0,10*ROW('Sanitation Data'!I60))="","",OFFSET('Sanitation Data'!$I$28,0,10*ROW('Sanitation Data'!I60)))</f>
        <v/>
      </c>
      <c r="DK66" s="383" t="str">
        <f ca="1">+IF(OFFSET('Sanitation Data'!$I$29,0,10*ROW('Sanitation Data'!I60))="","",OFFSET('Sanitation Data'!$I$29,0,10*ROW('Sanitation Data'!I60)))</f>
        <v/>
      </c>
      <c r="DL66" s="383" t="str">
        <f ca="1">+IF(OFFSET('Sanitation Data'!$I$30,0,10*ROW('Sanitation Data'!I60))="","",OFFSET('Sanitation Data'!$I$30,0,10*ROW('Sanitation Data'!I60)))</f>
        <v/>
      </c>
      <c r="DM66" s="383" t="str">
        <f ca="1">+IF(OFFSET('Sanitation Data'!$I$31,0,10*ROW('Sanitation Data'!I60))="","",OFFSET('Sanitation Data'!$I$31,0,10*ROW('Sanitation Data'!I60)))</f>
        <v/>
      </c>
      <c r="DN66" s="383" t="str">
        <f ca="1">+IF(OFFSET('Sanitation Data'!$I$32,0,10*ROW('Sanitation Data'!I60))="","",OFFSET('Sanitation Data'!$I$32,0,10*ROW('Sanitation Data'!I60)))</f>
        <v/>
      </c>
      <c r="DO66" s="383" t="str">
        <f ca="1">+IF(OFFSET('Hygiene Data'!$D$11,0,10*ROW('Hygiene Data'!D60))="","",OFFSET('Hygiene Data'!$D$11,0,10*ROW('Hygiene Data'!D60)))</f>
        <v/>
      </c>
      <c r="DP66" s="383" t="str">
        <f ca="1">+IF(OFFSET('Hygiene Data'!$D$12,0,10*ROW('Hygiene Data'!D60))="","",OFFSET('Hygiene Data'!$D$12,0,10*ROW('Hygiene Data'!D60)))</f>
        <v/>
      </c>
      <c r="DQ66" s="383" t="str">
        <f ca="1">+IF(OFFSET('Hygiene Data'!$D$13,0,10*ROW('Hygiene Data'!D60))="","",OFFSET('Hygiene Data'!$D$13,0,10*ROW('Hygiene Data'!D60)))</f>
        <v/>
      </c>
      <c r="DR66" s="383" t="str">
        <f ca="1">+IF(OFFSET('Hygiene Data'!$E$11,0,10*ROW('Hygiene Data'!E60))="","",OFFSET('Hygiene Data'!$E$11,0,10*ROW('Hygiene Data'!E60)))</f>
        <v/>
      </c>
      <c r="DS66" s="383" t="str">
        <f ca="1">+IF(OFFSET('Hygiene Data'!$E$12,0,10*ROW('Hygiene Data'!E60))="","",OFFSET('Hygiene Data'!$E$12,0,10*ROW('Hygiene Data'!E60)))</f>
        <v/>
      </c>
      <c r="DT66" s="383" t="str">
        <f ca="1">+IF(OFFSET('Hygiene Data'!$E$13,0,10*ROW('Hygiene Data'!E60))="","",OFFSET('Hygiene Data'!$E$13,0,10*ROW('Hygiene Data'!E60)))</f>
        <v/>
      </c>
      <c r="DU66" s="383" t="str">
        <f ca="1">+IF(OFFSET('Hygiene Data'!$F$11,0,10*ROW('Hygiene Data'!F60))="","",OFFSET('Hygiene Data'!$F$11,0,10*ROW('Hygiene Data'!F60)))</f>
        <v/>
      </c>
      <c r="DV66" s="383" t="str">
        <f ca="1">+IF(OFFSET('Hygiene Data'!$F$12,0,10*ROW('Hygiene Data'!F60))="","",OFFSET('Hygiene Data'!$F$12,0,10*ROW('Hygiene Data'!F60)))</f>
        <v/>
      </c>
      <c r="DW66" s="383" t="str">
        <f ca="1">+IF(OFFSET('Hygiene Data'!$F$13,0,10*ROW('Hygiene Data'!F60))="","",OFFSET('Hygiene Data'!$F$13,0,10*ROW('Hygiene Data'!F60)))</f>
        <v/>
      </c>
      <c r="DX66" s="383" t="str">
        <f ca="1">+IF(OFFSET('Hygiene Data'!$G$11,0,10*ROW('Hygiene Data'!G60))="","",OFFSET('Hygiene Data'!$G$11,0,10*ROW('Hygiene Data'!G60)))</f>
        <v/>
      </c>
      <c r="DY66" s="383" t="str">
        <f ca="1">+IF(OFFSET('Hygiene Data'!$G$12,0,10*ROW('Hygiene Data'!G60))="","",OFFSET('Hygiene Data'!$G$12,0,10*ROW('Hygiene Data'!G60)))</f>
        <v/>
      </c>
      <c r="DZ66" s="383" t="str">
        <f ca="1">+IF(OFFSET('Hygiene Data'!$G$13,0,10*ROW('Hygiene Data'!G60))="","",OFFSET('Hygiene Data'!$G$13,0,10*ROW('Hygiene Data'!G60)))</f>
        <v/>
      </c>
      <c r="EA66" s="383" t="str">
        <f ca="1">+IF(OFFSET('Hygiene Data'!$H$11,0,10*ROW('Hygiene Data'!H60))="","",OFFSET('Hygiene Data'!$H$11,0,10*ROW('Hygiene Data'!H60)))</f>
        <v/>
      </c>
      <c r="EB66" s="383" t="str">
        <f ca="1">+IF(OFFSET('Hygiene Data'!$H$12,0,10*ROW('Hygiene Data'!H60))="","",OFFSET('Hygiene Data'!$H$12,0,10*ROW('Hygiene Data'!H60)))</f>
        <v/>
      </c>
      <c r="EC66" s="383" t="str">
        <f ca="1">+IF(OFFSET('Hygiene Data'!$H$13,0,10*ROW('Hygiene Data'!H60))="","",OFFSET('Hygiene Data'!$H$13,0,10*ROW('Hygiene Data'!H60)))</f>
        <v/>
      </c>
      <c r="ED66" s="383" t="str">
        <f ca="1">+IF(OFFSET('Hygiene Data'!$I$11,0,10*ROW('Hygiene Data'!I60))="","",OFFSET('Hygiene Data'!$I$11,0,10*ROW('Hygiene Data'!I60)))</f>
        <v/>
      </c>
      <c r="EE66" s="383" t="str">
        <f ca="1">+IF(OFFSET('Hygiene Data'!$I$12,0,10*ROW('Hygiene Data'!I60))="","",OFFSET('Hygiene Data'!$I$12,0,10*ROW('Hygiene Data'!I60)))</f>
        <v/>
      </c>
      <c r="EF66" s="383" t="str">
        <f ca="1">+IF(OFFSET('Hygiene Data'!$I$13,0,10*ROW('Hygiene Data'!I60))="","",OFFSET('Hygiene Data'!$I$13,0,10*ROW('Hygiene Data'!I60)))</f>
        <v/>
      </c>
    </row>
    <row r="67" spans="1:136" x14ac:dyDescent="0.25">
      <c r="A67" s="492" t="str">
        <f ca="1">+IF(OFFSET('Water Data'!$B$2,0,10*ROW('Water Data'!E61))="","",OFFSET('Water Data'!$B$2,0,10*ROW('Water Data'!E61)))</f>
        <v/>
      </c>
      <c r="B67" s="49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9" t="str">
        <f t="shared" ca="1" si="0"/>
        <v/>
      </c>
      <c r="D67" s="52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3" t="str">
        <f ca="1">+IF(OFFSET('Water Data'!$D$27,0,10*ROW('Water Data'!D61))="","",OFFSET('Water Data'!$D$27,0,10*ROW('Water Data'!D61)))</f>
        <v/>
      </c>
      <c r="BT67" s="383" t="str">
        <f ca="1">+IF(OFFSET('Water Data'!$D$28,0,10*ROW('Water Data'!D61))="","",OFFSET('Water Data'!$D$28,0,10*ROW('Water Data'!D61)))</f>
        <v/>
      </c>
      <c r="BU67" s="383" t="str">
        <f ca="1">+IF(OFFSET('Water Data'!$D$29,0,10*ROW('Water Data'!D61))="","",OFFSET('Water Data'!$D$29,0,10*ROW('Water Data'!D61)))</f>
        <v/>
      </c>
      <c r="BV67" s="383" t="str">
        <f ca="1">+IF(OFFSET('Water Data'!$E$27,0,10*ROW('Water Data'!E61))="","",OFFSET('Water Data'!$E$27,0,10*ROW('Water Data'!E61)))</f>
        <v/>
      </c>
      <c r="BW67" s="383" t="str">
        <f ca="1">+IF(OFFSET('Water Data'!$E$28,0,10*ROW('Water Data'!E61))="","",OFFSET('Water Data'!$E$28,0,10*ROW('Water Data'!E61)))</f>
        <v/>
      </c>
      <c r="BX67" s="383" t="str">
        <f ca="1">+IF(OFFSET('Water Data'!$E$29,0,10*ROW('Water Data'!E61))="","",OFFSET('Water Data'!$E$29,0,10*ROW('Water Data'!E61)))</f>
        <v/>
      </c>
      <c r="BY67" s="383" t="str">
        <f ca="1">+IF(OFFSET('Water Data'!$F$27,0,10*ROW('Water Data'!F61))="","",OFFSET('Water Data'!$F$27,0,10*ROW('Water Data'!F61)))</f>
        <v/>
      </c>
      <c r="BZ67" s="383" t="str">
        <f ca="1">+IF(OFFSET('Water Data'!$F$28,0,10*ROW('Water Data'!F61))="","",OFFSET('Water Data'!$F$28,0,10*ROW('Water Data'!F61)))</f>
        <v/>
      </c>
      <c r="CA67" s="383" t="str">
        <f ca="1">+IF(OFFSET('Water Data'!$F$29,0,10*ROW('Water Data'!F61))="","",OFFSET('Water Data'!$F$29,0,10*ROW('Water Data'!F61)))</f>
        <v/>
      </c>
      <c r="CB67" s="383" t="str">
        <f ca="1">+IF(OFFSET('Water Data'!$G$27,0,10*ROW('Water Data'!G61))="","",OFFSET('Water Data'!$G$27,0,10*ROW('Water Data'!G61)))</f>
        <v/>
      </c>
      <c r="CC67" s="383" t="str">
        <f ca="1">+IF(OFFSET('Water Data'!$G$28,0,10*ROW('Water Data'!G61))="","",OFFSET('Water Data'!$G$28,0,10*ROW('Water Data'!G61)))</f>
        <v/>
      </c>
      <c r="CD67" s="383" t="str">
        <f ca="1">+IF(OFFSET('Water Data'!$G$29,0,10*ROW('Water Data'!G61))="","",OFFSET('Water Data'!$G$29,0,10*ROW('Water Data'!G61)))</f>
        <v/>
      </c>
      <c r="CE67" s="383" t="str">
        <f ca="1">+IF(OFFSET('Water Data'!$H$27,0,10*ROW('Water Data'!H61))="","",OFFSET('Water Data'!$H$27,0,10*ROW('Water Data'!H61)))</f>
        <v/>
      </c>
      <c r="CF67" s="383" t="str">
        <f ca="1">+IF(OFFSET('Water Data'!$H$28,0,10*ROW('Water Data'!H61))="","",OFFSET('Water Data'!$H$28,0,10*ROW('Water Data'!H61)))</f>
        <v/>
      </c>
      <c r="CG67" s="383" t="str">
        <f ca="1">+IF(OFFSET('Water Data'!$H$29,0,10*ROW('Water Data'!H61))="","",OFFSET('Water Data'!$H$29,0,10*ROW('Water Data'!H61)))</f>
        <v/>
      </c>
      <c r="CH67" s="383" t="str">
        <f ca="1">+IF(OFFSET('Water Data'!$I$27,0,10*ROW('Water Data'!I61))="","",OFFSET('Water Data'!$I$27,0,10*ROW('Water Data'!I61)))</f>
        <v/>
      </c>
      <c r="CI67" s="383" t="str">
        <f ca="1">+IF(OFFSET('Water Data'!$I$28,0,10*ROW('Water Data'!I61))="","",OFFSET('Water Data'!$I$28,0,10*ROW('Water Data'!I61)))</f>
        <v/>
      </c>
      <c r="CJ67" s="383" t="str">
        <f ca="1">+IF(OFFSET('Water Data'!$I$29,0,10*ROW('Water Data'!I61))="","",OFFSET('Water Data'!$I$29,0,10*ROW('Water Data'!I61)))</f>
        <v/>
      </c>
      <c r="CK67" s="383" t="str">
        <f ca="1">+IF(OFFSET('Sanitation Data'!$D$28,0,10*ROW('Sanitation Data'!D61))="","",OFFSET('Sanitation Data'!$D$28,0,10*ROW('Sanitation Data'!D61)))</f>
        <v/>
      </c>
      <c r="CL67" s="383" t="str">
        <f ca="1">+IF(OFFSET('Sanitation Data'!$D$29,0,10*ROW('Sanitation Data'!D61))="","",OFFSET('Sanitation Data'!$D$29,0,10*ROW('Sanitation Data'!D61)))</f>
        <v/>
      </c>
      <c r="CM67" s="383" t="str">
        <f ca="1">+IF(OFFSET('Sanitation Data'!$D$30,0,10*ROW('Sanitation Data'!D61))="","",OFFSET('Sanitation Data'!$D$30,0,10*ROW('Sanitation Data'!D61)))</f>
        <v/>
      </c>
      <c r="CN67" s="383" t="str">
        <f ca="1">+IF(OFFSET('Sanitation Data'!$D$31,0,10*ROW('Sanitation Data'!D61))="","",OFFSET('Sanitation Data'!$D$31,0,10*ROW('Sanitation Data'!D61)))</f>
        <v/>
      </c>
      <c r="CO67" s="383" t="str">
        <f ca="1">+IF(OFFSET('Sanitation Data'!$D$32,0,10*ROW('Sanitation Data'!D61))="","",OFFSET('Sanitation Data'!$D$32,0,10*ROW('Sanitation Data'!D61)))</f>
        <v/>
      </c>
      <c r="CP67" s="383" t="str">
        <f ca="1">+IF(OFFSET('Sanitation Data'!$E$28,0,10*ROW('Sanitation Data'!E61))="","",OFFSET('Sanitation Data'!$E$28,0,10*ROW('Sanitation Data'!E61)))</f>
        <v/>
      </c>
      <c r="CQ67" s="383" t="str">
        <f ca="1">+IF(OFFSET('Sanitation Data'!$E$29,0,10*ROW('Sanitation Data'!E61))="","",OFFSET('Sanitation Data'!$E$29,0,10*ROW('Sanitation Data'!E61)))</f>
        <v/>
      </c>
      <c r="CR67" s="383" t="str">
        <f ca="1">+IF(OFFSET('Sanitation Data'!$E$30,0,10*ROW('Sanitation Data'!E61))="","",OFFSET('Sanitation Data'!$E$30,0,10*ROW('Sanitation Data'!E61)))</f>
        <v/>
      </c>
      <c r="CS67" s="383" t="str">
        <f ca="1">+IF(OFFSET('Sanitation Data'!$E$31,0,10*ROW('Sanitation Data'!E61))="","",OFFSET('Sanitation Data'!$E$31,0,10*ROW('Sanitation Data'!E61)))</f>
        <v/>
      </c>
      <c r="CT67" s="383" t="str">
        <f ca="1">+IF(OFFSET('Sanitation Data'!$E$32,0,10*ROW('Sanitation Data'!E61))="","",OFFSET('Sanitation Data'!$E$32,0,10*ROW('Sanitation Data'!E61)))</f>
        <v/>
      </c>
      <c r="CU67" s="383" t="str">
        <f ca="1">+IF(OFFSET('Sanitation Data'!$F$28,0,10*ROW('Sanitation Data'!F61))="","",OFFSET('Sanitation Data'!$F$28,0,10*ROW('Sanitation Data'!F61)))</f>
        <v/>
      </c>
      <c r="CV67" s="383" t="str">
        <f ca="1">+IF(OFFSET('Sanitation Data'!$F$29,0,10*ROW('Sanitation Data'!F61))="","",OFFSET('Sanitation Data'!$F$29,0,10*ROW('Sanitation Data'!F61)))</f>
        <v/>
      </c>
      <c r="CW67" s="383" t="str">
        <f ca="1">+IF(OFFSET('Sanitation Data'!$F$30,0,10*ROW('Sanitation Data'!F61))="","",OFFSET('Sanitation Data'!$F$30,0,10*ROW('Sanitation Data'!F61)))</f>
        <v/>
      </c>
      <c r="CX67" s="383" t="str">
        <f ca="1">+IF(OFFSET('Sanitation Data'!$F$31,0,10*ROW('Sanitation Data'!F61))="","",OFFSET('Sanitation Data'!$F$31,0,10*ROW('Sanitation Data'!F61)))</f>
        <v/>
      </c>
      <c r="CY67" s="383" t="str">
        <f ca="1">+IF(OFFSET('Sanitation Data'!$F$32,0,10*ROW('Sanitation Data'!F61))="","",OFFSET('Sanitation Data'!$F$32,0,10*ROW('Sanitation Data'!F61)))</f>
        <v/>
      </c>
      <c r="CZ67" s="383" t="str">
        <f ca="1">+IF(OFFSET('Sanitation Data'!$G$28,0,10*ROW('Sanitation Data'!G61))="","",OFFSET('Sanitation Data'!$G$28,0,10*ROW('Sanitation Data'!G61)))</f>
        <v/>
      </c>
      <c r="DA67" s="383" t="str">
        <f ca="1">+IF(OFFSET('Sanitation Data'!$G$29,0,10*ROW('Sanitation Data'!G61))="","",OFFSET('Sanitation Data'!$G$29,0,10*ROW('Sanitation Data'!G61)))</f>
        <v/>
      </c>
      <c r="DB67" s="383" t="str">
        <f ca="1">+IF(OFFSET('Sanitation Data'!$G$30,0,10*ROW('Sanitation Data'!G61))="","",OFFSET('Sanitation Data'!$G$30,0,10*ROW('Sanitation Data'!G61)))</f>
        <v/>
      </c>
      <c r="DC67" s="383" t="str">
        <f ca="1">+IF(OFFSET('Sanitation Data'!$G$31,0,10*ROW('Sanitation Data'!G61))="","",OFFSET('Sanitation Data'!$G$31,0,10*ROW('Sanitation Data'!G61)))</f>
        <v/>
      </c>
      <c r="DD67" s="383" t="str">
        <f ca="1">+IF(OFFSET('Sanitation Data'!$G$32,0,10*ROW('Sanitation Data'!G61))="","",OFFSET('Sanitation Data'!$G$32,0,10*ROW('Sanitation Data'!G61)))</f>
        <v/>
      </c>
      <c r="DE67" s="383" t="str">
        <f ca="1">+IF(OFFSET('Sanitation Data'!$H$28,0,10*ROW('Sanitation Data'!H61))="","",OFFSET('Sanitation Data'!$H$28,0,10*ROW('Sanitation Data'!H61)))</f>
        <v/>
      </c>
      <c r="DF67" s="383" t="str">
        <f ca="1">+IF(OFFSET('Sanitation Data'!$H$29,0,10*ROW('Sanitation Data'!H61))="","",OFFSET('Sanitation Data'!$H$29,0,10*ROW('Sanitation Data'!H61)))</f>
        <v/>
      </c>
      <c r="DG67" s="383" t="str">
        <f ca="1">+IF(OFFSET('Sanitation Data'!$H$30,0,10*ROW('Sanitation Data'!H61))="","",OFFSET('Sanitation Data'!$H$30,0,10*ROW('Sanitation Data'!H61)))</f>
        <v/>
      </c>
      <c r="DH67" s="383" t="str">
        <f ca="1">+IF(OFFSET('Sanitation Data'!$H$31,0,10*ROW('Sanitation Data'!H61))="","",OFFSET('Sanitation Data'!$H$31,0,10*ROW('Sanitation Data'!H61)))</f>
        <v/>
      </c>
      <c r="DI67" s="383" t="str">
        <f ca="1">+IF(OFFSET('Sanitation Data'!$H$32,0,10*ROW('Sanitation Data'!H61))="","",OFFSET('Sanitation Data'!$H$32,0,10*ROW('Sanitation Data'!H61)))</f>
        <v/>
      </c>
      <c r="DJ67" s="383" t="str">
        <f ca="1">+IF(OFFSET('Sanitation Data'!$I$28,0,10*ROW('Sanitation Data'!I61))="","",OFFSET('Sanitation Data'!$I$28,0,10*ROW('Sanitation Data'!I61)))</f>
        <v/>
      </c>
      <c r="DK67" s="383" t="str">
        <f ca="1">+IF(OFFSET('Sanitation Data'!$I$29,0,10*ROW('Sanitation Data'!I61))="","",OFFSET('Sanitation Data'!$I$29,0,10*ROW('Sanitation Data'!I61)))</f>
        <v/>
      </c>
      <c r="DL67" s="383" t="str">
        <f ca="1">+IF(OFFSET('Sanitation Data'!$I$30,0,10*ROW('Sanitation Data'!I61))="","",OFFSET('Sanitation Data'!$I$30,0,10*ROW('Sanitation Data'!I61)))</f>
        <v/>
      </c>
      <c r="DM67" s="383" t="str">
        <f ca="1">+IF(OFFSET('Sanitation Data'!$I$31,0,10*ROW('Sanitation Data'!I61))="","",OFFSET('Sanitation Data'!$I$31,0,10*ROW('Sanitation Data'!I61)))</f>
        <v/>
      </c>
      <c r="DN67" s="383" t="str">
        <f ca="1">+IF(OFFSET('Sanitation Data'!$I$32,0,10*ROW('Sanitation Data'!I61))="","",OFFSET('Sanitation Data'!$I$32,0,10*ROW('Sanitation Data'!I61)))</f>
        <v/>
      </c>
      <c r="DO67" s="383" t="str">
        <f ca="1">+IF(OFFSET('Hygiene Data'!$D$11,0,10*ROW('Hygiene Data'!D61))="","",OFFSET('Hygiene Data'!$D$11,0,10*ROW('Hygiene Data'!D61)))</f>
        <v/>
      </c>
      <c r="DP67" s="383" t="str">
        <f ca="1">+IF(OFFSET('Hygiene Data'!$D$12,0,10*ROW('Hygiene Data'!D61))="","",OFFSET('Hygiene Data'!$D$12,0,10*ROW('Hygiene Data'!D61)))</f>
        <v/>
      </c>
      <c r="DQ67" s="383" t="str">
        <f ca="1">+IF(OFFSET('Hygiene Data'!$D$13,0,10*ROW('Hygiene Data'!D61))="","",OFFSET('Hygiene Data'!$D$13,0,10*ROW('Hygiene Data'!D61)))</f>
        <v/>
      </c>
      <c r="DR67" s="383" t="str">
        <f ca="1">+IF(OFFSET('Hygiene Data'!$E$11,0,10*ROW('Hygiene Data'!E61))="","",OFFSET('Hygiene Data'!$E$11,0,10*ROW('Hygiene Data'!E61)))</f>
        <v/>
      </c>
      <c r="DS67" s="383" t="str">
        <f ca="1">+IF(OFFSET('Hygiene Data'!$E$12,0,10*ROW('Hygiene Data'!E61))="","",OFFSET('Hygiene Data'!$E$12,0,10*ROW('Hygiene Data'!E61)))</f>
        <v/>
      </c>
      <c r="DT67" s="383" t="str">
        <f ca="1">+IF(OFFSET('Hygiene Data'!$E$13,0,10*ROW('Hygiene Data'!E61))="","",OFFSET('Hygiene Data'!$E$13,0,10*ROW('Hygiene Data'!E61)))</f>
        <v/>
      </c>
      <c r="DU67" s="383" t="str">
        <f ca="1">+IF(OFFSET('Hygiene Data'!$F$11,0,10*ROW('Hygiene Data'!F61))="","",OFFSET('Hygiene Data'!$F$11,0,10*ROW('Hygiene Data'!F61)))</f>
        <v/>
      </c>
      <c r="DV67" s="383" t="str">
        <f ca="1">+IF(OFFSET('Hygiene Data'!$F$12,0,10*ROW('Hygiene Data'!F61))="","",OFFSET('Hygiene Data'!$F$12,0,10*ROW('Hygiene Data'!F61)))</f>
        <v/>
      </c>
      <c r="DW67" s="383" t="str">
        <f ca="1">+IF(OFFSET('Hygiene Data'!$F$13,0,10*ROW('Hygiene Data'!F61))="","",OFFSET('Hygiene Data'!$F$13,0,10*ROW('Hygiene Data'!F61)))</f>
        <v/>
      </c>
      <c r="DX67" s="383" t="str">
        <f ca="1">+IF(OFFSET('Hygiene Data'!$G$11,0,10*ROW('Hygiene Data'!G61))="","",OFFSET('Hygiene Data'!$G$11,0,10*ROW('Hygiene Data'!G61)))</f>
        <v/>
      </c>
      <c r="DY67" s="383" t="str">
        <f ca="1">+IF(OFFSET('Hygiene Data'!$G$12,0,10*ROW('Hygiene Data'!G61))="","",OFFSET('Hygiene Data'!$G$12,0,10*ROW('Hygiene Data'!G61)))</f>
        <v/>
      </c>
      <c r="DZ67" s="383" t="str">
        <f ca="1">+IF(OFFSET('Hygiene Data'!$G$13,0,10*ROW('Hygiene Data'!G61))="","",OFFSET('Hygiene Data'!$G$13,0,10*ROW('Hygiene Data'!G61)))</f>
        <v/>
      </c>
      <c r="EA67" s="383" t="str">
        <f ca="1">+IF(OFFSET('Hygiene Data'!$H$11,0,10*ROW('Hygiene Data'!H61))="","",OFFSET('Hygiene Data'!$H$11,0,10*ROW('Hygiene Data'!H61)))</f>
        <v/>
      </c>
      <c r="EB67" s="383" t="str">
        <f ca="1">+IF(OFFSET('Hygiene Data'!$H$12,0,10*ROW('Hygiene Data'!H61))="","",OFFSET('Hygiene Data'!$H$12,0,10*ROW('Hygiene Data'!H61)))</f>
        <v/>
      </c>
      <c r="EC67" s="383" t="str">
        <f ca="1">+IF(OFFSET('Hygiene Data'!$H$13,0,10*ROW('Hygiene Data'!H61))="","",OFFSET('Hygiene Data'!$H$13,0,10*ROW('Hygiene Data'!H61)))</f>
        <v/>
      </c>
      <c r="ED67" s="383" t="str">
        <f ca="1">+IF(OFFSET('Hygiene Data'!$I$11,0,10*ROW('Hygiene Data'!I61))="","",OFFSET('Hygiene Data'!$I$11,0,10*ROW('Hygiene Data'!I61)))</f>
        <v/>
      </c>
      <c r="EE67" s="383" t="str">
        <f ca="1">+IF(OFFSET('Hygiene Data'!$I$12,0,10*ROW('Hygiene Data'!I61))="","",OFFSET('Hygiene Data'!$I$12,0,10*ROW('Hygiene Data'!I61)))</f>
        <v/>
      </c>
      <c r="EF67" s="383" t="str">
        <f ca="1">+IF(OFFSET('Hygiene Data'!$I$13,0,10*ROW('Hygiene Data'!I61))="","",OFFSET('Hygiene Data'!$I$13,0,10*ROW('Hygiene Data'!I61)))</f>
        <v/>
      </c>
    </row>
    <row r="68" spans="1:136" x14ac:dyDescent="0.25">
      <c r="A68" s="492" t="str">
        <f ca="1">+IF(OFFSET('Water Data'!$B$2,0,10*ROW('Water Data'!E62))="","",OFFSET('Water Data'!$B$2,0,10*ROW('Water Data'!E62)))</f>
        <v/>
      </c>
      <c r="B68" s="49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9" t="str">
        <f t="shared" ca="1" si="0"/>
        <v/>
      </c>
      <c r="D68" s="52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3" t="str">
        <f ca="1">+IF(OFFSET('Water Data'!$D$27,0,10*ROW('Water Data'!D62))="","",OFFSET('Water Data'!$D$27,0,10*ROW('Water Data'!D62)))</f>
        <v/>
      </c>
      <c r="BT68" s="383" t="str">
        <f ca="1">+IF(OFFSET('Water Data'!$D$28,0,10*ROW('Water Data'!D62))="","",OFFSET('Water Data'!$D$28,0,10*ROW('Water Data'!D62)))</f>
        <v/>
      </c>
      <c r="BU68" s="383" t="str">
        <f ca="1">+IF(OFFSET('Water Data'!$D$29,0,10*ROW('Water Data'!D62))="","",OFFSET('Water Data'!$D$29,0,10*ROW('Water Data'!D62)))</f>
        <v/>
      </c>
      <c r="BV68" s="383" t="str">
        <f ca="1">+IF(OFFSET('Water Data'!$E$27,0,10*ROW('Water Data'!E62))="","",OFFSET('Water Data'!$E$27,0,10*ROW('Water Data'!E62)))</f>
        <v/>
      </c>
      <c r="BW68" s="383" t="str">
        <f ca="1">+IF(OFFSET('Water Data'!$E$28,0,10*ROW('Water Data'!E62))="","",OFFSET('Water Data'!$E$28,0,10*ROW('Water Data'!E62)))</f>
        <v/>
      </c>
      <c r="BX68" s="383" t="str">
        <f ca="1">+IF(OFFSET('Water Data'!$E$29,0,10*ROW('Water Data'!E62))="","",OFFSET('Water Data'!$E$29,0,10*ROW('Water Data'!E62)))</f>
        <v/>
      </c>
      <c r="BY68" s="383" t="str">
        <f ca="1">+IF(OFFSET('Water Data'!$F$27,0,10*ROW('Water Data'!F62))="","",OFFSET('Water Data'!$F$27,0,10*ROW('Water Data'!F62)))</f>
        <v/>
      </c>
      <c r="BZ68" s="383" t="str">
        <f ca="1">+IF(OFFSET('Water Data'!$F$28,0,10*ROW('Water Data'!F62))="","",OFFSET('Water Data'!$F$28,0,10*ROW('Water Data'!F62)))</f>
        <v/>
      </c>
      <c r="CA68" s="383" t="str">
        <f ca="1">+IF(OFFSET('Water Data'!$F$29,0,10*ROW('Water Data'!F62))="","",OFFSET('Water Data'!$F$29,0,10*ROW('Water Data'!F62)))</f>
        <v/>
      </c>
      <c r="CB68" s="383" t="str">
        <f ca="1">+IF(OFFSET('Water Data'!$G$27,0,10*ROW('Water Data'!G62))="","",OFFSET('Water Data'!$G$27,0,10*ROW('Water Data'!G62)))</f>
        <v/>
      </c>
      <c r="CC68" s="383" t="str">
        <f ca="1">+IF(OFFSET('Water Data'!$G$28,0,10*ROW('Water Data'!G62))="","",OFFSET('Water Data'!$G$28,0,10*ROW('Water Data'!G62)))</f>
        <v/>
      </c>
      <c r="CD68" s="383" t="str">
        <f ca="1">+IF(OFFSET('Water Data'!$G$29,0,10*ROW('Water Data'!G62))="","",OFFSET('Water Data'!$G$29,0,10*ROW('Water Data'!G62)))</f>
        <v/>
      </c>
      <c r="CE68" s="383" t="str">
        <f ca="1">+IF(OFFSET('Water Data'!$H$27,0,10*ROW('Water Data'!H62))="","",OFFSET('Water Data'!$H$27,0,10*ROW('Water Data'!H62)))</f>
        <v/>
      </c>
      <c r="CF68" s="383" t="str">
        <f ca="1">+IF(OFFSET('Water Data'!$H$28,0,10*ROW('Water Data'!H62))="","",OFFSET('Water Data'!$H$28,0,10*ROW('Water Data'!H62)))</f>
        <v/>
      </c>
      <c r="CG68" s="383" t="str">
        <f ca="1">+IF(OFFSET('Water Data'!$H$29,0,10*ROW('Water Data'!H62))="","",OFFSET('Water Data'!$H$29,0,10*ROW('Water Data'!H62)))</f>
        <v/>
      </c>
      <c r="CH68" s="383" t="str">
        <f ca="1">+IF(OFFSET('Water Data'!$I$27,0,10*ROW('Water Data'!I62))="","",OFFSET('Water Data'!$I$27,0,10*ROW('Water Data'!I62)))</f>
        <v/>
      </c>
      <c r="CI68" s="383" t="str">
        <f ca="1">+IF(OFFSET('Water Data'!$I$28,0,10*ROW('Water Data'!I62))="","",OFFSET('Water Data'!$I$28,0,10*ROW('Water Data'!I62)))</f>
        <v/>
      </c>
      <c r="CJ68" s="383" t="str">
        <f ca="1">+IF(OFFSET('Water Data'!$I$29,0,10*ROW('Water Data'!I62))="","",OFFSET('Water Data'!$I$29,0,10*ROW('Water Data'!I62)))</f>
        <v/>
      </c>
      <c r="CK68" s="383" t="str">
        <f ca="1">+IF(OFFSET('Sanitation Data'!$D$28,0,10*ROW('Sanitation Data'!D62))="","",OFFSET('Sanitation Data'!$D$28,0,10*ROW('Sanitation Data'!D62)))</f>
        <v/>
      </c>
      <c r="CL68" s="383" t="str">
        <f ca="1">+IF(OFFSET('Sanitation Data'!$D$29,0,10*ROW('Sanitation Data'!D62))="","",OFFSET('Sanitation Data'!$D$29,0,10*ROW('Sanitation Data'!D62)))</f>
        <v/>
      </c>
      <c r="CM68" s="383" t="str">
        <f ca="1">+IF(OFFSET('Sanitation Data'!$D$30,0,10*ROW('Sanitation Data'!D62))="","",OFFSET('Sanitation Data'!$D$30,0,10*ROW('Sanitation Data'!D62)))</f>
        <v/>
      </c>
      <c r="CN68" s="383" t="str">
        <f ca="1">+IF(OFFSET('Sanitation Data'!$D$31,0,10*ROW('Sanitation Data'!D62))="","",OFFSET('Sanitation Data'!$D$31,0,10*ROW('Sanitation Data'!D62)))</f>
        <v/>
      </c>
      <c r="CO68" s="383" t="str">
        <f ca="1">+IF(OFFSET('Sanitation Data'!$D$32,0,10*ROW('Sanitation Data'!D62))="","",OFFSET('Sanitation Data'!$D$32,0,10*ROW('Sanitation Data'!D62)))</f>
        <v/>
      </c>
      <c r="CP68" s="383" t="str">
        <f ca="1">+IF(OFFSET('Sanitation Data'!$E$28,0,10*ROW('Sanitation Data'!E62))="","",OFFSET('Sanitation Data'!$E$28,0,10*ROW('Sanitation Data'!E62)))</f>
        <v/>
      </c>
      <c r="CQ68" s="383" t="str">
        <f ca="1">+IF(OFFSET('Sanitation Data'!$E$29,0,10*ROW('Sanitation Data'!E62))="","",OFFSET('Sanitation Data'!$E$29,0,10*ROW('Sanitation Data'!E62)))</f>
        <v/>
      </c>
      <c r="CR68" s="383" t="str">
        <f ca="1">+IF(OFFSET('Sanitation Data'!$E$30,0,10*ROW('Sanitation Data'!E62))="","",OFFSET('Sanitation Data'!$E$30,0,10*ROW('Sanitation Data'!E62)))</f>
        <v/>
      </c>
      <c r="CS68" s="383" t="str">
        <f ca="1">+IF(OFFSET('Sanitation Data'!$E$31,0,10*ROW('Sanitation Data'!E62))="","",OFFSET('Sanitation Data'!$E$31,0,10*ROW('Sanitation Data'!E62)))</f>
        <v/>
      </c>
      <c r="CT68" s="383" t="str">
        <f ca="1">+IF(OFFSET('Sanitation Data'!$E$32,0,10*ROW('Sanitation Data'!E62))="","",OFFSET('Sanitation Data'!$E$32,0,10*ROW('Sanitation Data'!E62)))</f>
        <v/>
      </c>
      <c r="CU68" s="383" t="str">
        <f ca="1">+IF(OFFSET('Sanitation Data'!$F$28,0,10*ROW('Sanitation Data'!F62))="","",OFFSET('Sanitation Data'!$F$28,0,10*ROW('Sanitation Data'!F62)))</f>
        <v/>
      </c>
      <c r="CV68" s="383" t="str">
        <f ca="1">+IF(OFFSET('Sanitation Data'!$F$29,0,10*ROW('Sanitation Data'!F62))="","",OFFSET('Sanitation Data'!$F$29,0,10*ROW('Sanitation Data'!F62)))</f>
        <v/>
      </c>
      <c r="CW68" s="383" t="str">
        <f ca="1">+IF(OFFSET('Sanitation Data'!$F$30,0,10*ROW('Sanitation Data'!F62))="","",OFFSET('Sanitation Data'!$F$30,0,10*ROW('Sanitation Data'!F62)))</f>
        <v/>
      </c>
      <c r="CX68" s="383" t="str">
        <f ca="1">+IF(OFFSET('Sanitation Data'!$F$31,0,10*ROW('Sanitation Data'!F62))="","",OFFSET('Sanitation Data'!$F$31,0,10*ROW('Sanitation Data'!F62)))</f>
        <v/>
      </c>
      <c r="CY68" s="383" t="str">
        <f ca="1">+IF(OFFSET('Sanitation Data'!$F$32,0,10*ROW('Sanitation Data'!F62))="","",OFFSET('Sanitation Data'!$F$32,0,10*ROW('Sanitation Data'!F62)))</f>
        <v/>
      </c>
      <c r="CZ68" s="383" t="str">
        <f ca="1">+IF(OFFSET('Sanitation Data'!$G$28,0,10*ROW('Sanitation Data'!G62))="","",OFFSET('Sanitation Data'!$G$28,0,10*ROW('Sanitation Data'!G62)))</f>
        <v/>
      </c>
      <c r="DA68" s="383" t="str">
        <f ca="1">+IF(OFFSET('Sanitation Data'!$G$29,0,10*ROW('Sanitation Data'!G62))="","",OFFSET('Sanitation Data'!$G$29,0,10*ROW('Sanitation Data'!G62)))</f>
        <v/>
      </c>
      <c r="DB68" s="383" t="str">
        <f ca="1">+IF(OFFSET('Sanitation Data'!$G$30,0,10*ROW('Sanitation Data'!G62))="","",OFFSET('Sanitation Data'!$G$30,0,10*ROW('Sanitation Data'!G62)))</f>
        <v/>
      </c>
      <c r="DC68" s="383" t="str">
        <f ca="1">+IF(OFFSET('Sanitation Data'!$G$31,0,10*ROW('Sanitation Data'!G62))="","",OFFSET('Sanitation Data'!$G$31,0,10*ROW('Sanitation Data'!G62)))</f>
        <v/>
      </c>
      <c r="DD68" s="383" t="str">
        <f ca="1">+IF(OFFSET('Sanitation Data'!$G$32,0,10*ROW('Sanitation Data'!G62))="","",OFFSET('Sanitation Data'!$G$32,0,10*ROW('Sanitation Data'!G62)))</f>
        <v/>
      </c>
      <c r="DE68" s="383" t="str">
        <f ca="1">+IF(OFFSET('Sanitation Data'!$H$28,0,10*ROW('Sanitation Data'!H62))="","",OFFSET('Sanitation Data'!$H$28,0,10*ROW('Sanitation Data'!H62)))</f>
        <v/>
      </c>
      <c r="DF68" s="383" t="str">
        <f ca="1">+IF(OFFSET('Sanitation Data'!$H$29,0,10*ROW('Sanitation Data'!H62))="","",OFFSET('Sanitation Data'!$H$29,0,10*ROW('Sanitation Data'!H62)))</f>
        <v/>
      </c>
      <c r="DG68" s="383" t="str">
        <f ca="1">+IF(OFFSET('Sanitation Data'!$H$30,0,10*ROW('Sanitation Data'!H62))="","",OFFSET('Sanitation Data'!$H$30,0,10*ROW('Sanitation Data'!H62)))</f>
        <v/>
      </c>
      <c r="DH68" s="383" t="str">
        <f ca="1">+IF(OFFSET('Sanitation Data'!$H$31,0,10*ROW('Sanitation Data'!H62))="","",OFFSET('Sanitation Data'!$H$31,0,10*ROW('Sanitation Data'!H62)))</f>
        <v/>
      </c>
      <c r="DI68" s="383" t="str">
        <f ca="1">+IF(OFFSET('Sanitation Data'!$H$32,0,10*ROW('Sanitation Data'!H62))="","",OFFSET('Sanitation Data'!$H$32,0,10*ROW('Sanitation Data'!H62)))</f>
        <v/>
      </c>
      <c r="DJ68" s="383" t="str">
        <f ca="1">+IF(OFFSET('Sanitation Data'!$I$28,0,10*ROW('Sanitation Data'!I62))="","",OFFSET('Sanitation Data'!$I$28,0,10*ROW('Sanitation Data'!I62)))</f>
        <v/>
      </c>
      <c r="DK68" s="383" t="str">
        <f ca="1">+IF(OFFSET('Sanitation Data'!$I$29,0,10*ROW('Sanitation Data'!I62))="","",OFFSET('Sanitation Data'!$I$29,0,10*ROW('Sanitation Data'!I62)))</f>
        <v/>
      </c>
      <c r="DL68" s="383" t="str">
        <f ca="1">+IF(OFFSET('Sanitation Data'!$I$30,0,10*ROW('Sanitation Data'!I62))="","",OFFSET('Sanitation Data'!$I$30,0,10*ROW('Sanitation Data'!I62)))</f>
        <v/>
      </c>
      <c r="DM68" s="383" t="str">
        <f ca="1">+IF(OFFSET('Sanitation Data'!$I$31,0,10*ROW('Sanitation Data'!I62))="","",OFFSET('Sanitation Data'!$I$31,0,10*ROW('Sanitation Data'!I62)))</f>
        <v/>
      </c>
      <c r="DN68" s="383" t="str">
        <f ca="1">+IF(OFFSET('Sanitation Data'!$I$32,0,10*ROW('Sanitation Data'!I62))="","",OFFSET('Sanitation Data'!$I$32,0,10*ROW('Sanitation Data'!I62)))</f>
        <v/>
      </c>
      <c r="DO68" s="383" t="str">
        <f ca="1">+IF(OFFSET('Hygiene Data'!$D$11,0,10*ROW('Hygiene Data'!D62))="","",OFFSET('Hygiene Data'!$D$11,0,10*ROW('Hygiene Data'!D62)))</f>
        <v/>
      </c>
      <c r="DP68" s="383" t="str">
        <f ca="1">+IF(OFFSET('Hygiene Data'!$D$12,0,10*ROW('Hygiene Data'!D62))="","",OFFSET('Hygiene Data'!$D$12,0,10*ROW('Hygiene Data'!D62)))</f>
        <v/>
      </c>
      <c r="DQ68" s="383" t="str">
        <f ca="1">+IF(OFFSET('Hygiene Data'!$D$13,0,10*ROW('Hygiene Data'!D62))="","",OFFSET('Hygiene Data'!$D$13,0,10*ROW('Hygiene Data'!D62)))</f>
        <v/>
      </c>
      <c r="DR68" s="383" t="str">
        <f ca="1">+IF(OFFSET('Hygiene Data'!$E$11,0,10*ROW('Hygiene Data'!E62))="","",OFFSET('Hygiene Data'!$E$11,0,10*ROW('Hygiene Data'!E62)))</f>
        <v/>
      </c>
      <c r="DS68" s="383" t="str">
        <f ca="1">+IF(OFFSET('Hygiene Data'!$E$12,0,10*ROW('Hygiene Data'!E62))="","",OFFSET('Hygiene Data'!$E$12,0,10*ROW('Hygiene Data'!E62)))</f>
        <v/>
      </c>
      <c r="DT68" s="383" t="str">
        <f ca="1">+IF(OFFSET('Hygiene Data'!$E$13,0,10*ROW('Hygiene Data'!E62))="","",OFFSET('Hygiene Data'!$E$13,0,10*ROW('Hygiene Data'!E62)))</f>
        <v/>
      </c>
      <c r="DU68" s="383" t="str">
        <f ca="1">+IF(OFFSET('Hygiene Data'!$F$11,0,10*ROW('Hygiene Data'!F62))="","",OFFSET('Hygiene Data'!$F$11,0,10*ROW('Hygiene Data'!F62)))</f>
        <v/>
      </c>
      <c r="DV68" s="383" t="str">
        <f ca="1">+IF(OFFSET('Hygiene Data'!$F$12,0,10*ROW('Hygiene Data'!F62))="","",OFFSET('Hygiene Data'!$F$12,0,10*ROW('Hygiene Data'!F62)))</f>
        <v/>
      </c>
      <c r="DW68" s="383" t="str">
        <f ca="1">+IF(OFFSET('Hygiene Data'!$F$13,0,10*ROW('Hygiene Data'!F62))="","",OFFSET('Hygiene Data'!$F$13,0,10*ROW('Hygiene Data'!F62)))</f>
        <v/>
      </c>
      <c r="DX68" s="383" t="str">
        <f ca="1">+IF(OFFSET('Hygiene Data'!$G$11,0,10*ROW('Hygiene Data'!G62))="","",OFFSET('Hygiene Data'!$G$11,0,10*ROW('Hygiene Data'!G62)))</f>
        <v/>
      </c>
      <c r="DY68" s="383" t="str">
        <f ca="1">+IF(OFFSET('Hygiene Data'!$G$12,0,10*ROW('Hygiene Data'!G62))="","",OFFSET('Hygiene Data'!$G$12,0,10*ROW('Hygiene Data'!G62)))</f>
        <v/>
      </c>
      <c r="DZ68" s="383" t="str">
        <f ca="1">+IF(OFFSET('Hygiene Data'!$G$13,0,10*ROW('Hygiene Data'!G62))="","",OFFSET('Hygiene Data'!$G$13,0,10*ROW('Hygiene Data'!G62)))</f>
        <v/>
      </c>
      <c r="EA68" s="383" t="str">
        <f ca="1">+IF(OFFSET('Hygiene Data'!$H$11,0,10*ROW('Hygiene Data'!H62))="","",OFFSET('Hygiene Data'!$H$11,0,10*ROW('Hygiene Data'!H62)))</f>
        <v/>
      </c>
      <c r="EB68" s="383" t="str">
        <f ca="1">+IF(OFFSET('Hygiene Data'!$H$12,0,10*ROW('Hygiene Data'!H62))="","",OFFSET('Hygiene Data'!$H$12,0,10*ROW('Hygiene Data'!H62)))</f>
        <v/>
      </c>
      <c r="EC68" s="383" t="str">
        <f ca="1">+IF(OFFSET('Hygiene Data'!$H$13,0,10*ROW('Hygiene Data'!H62))="","",OFFSET('Hygiene Data'!$H$13,0,10*ROW('Hygiene Data'!H62)))</f>
        <v/>
      </c>
      <c r="ED68" s="383" t="str">
        <f ca="1">+IF(OFFSET('Hygiene Data'!$I$11,0,10*ROW('Hygiene Data'!I62))="","",OFFSET('Hygiene Data'!$I$11,0,10*ROW('Hygiene Data'!I62)))</f>
        <v/>
      </c>
      <c r="EE68" s="383" t="str">
        <f ca="1">+IF(OFFSET('Hygiene Data'!$I$12,0,10*ROW('Hygiene Data'!I62))="","",OFFSET('Hygiene Data'!$I$12,0,10*ROW('Hygiene Data'!I62)))</f>
        <v/>
      </c>
      <c r="EF68" s="383" t="str">
        <f ca="1">+IF(OFFSET('Hygiene Data'!$I$13,0,10*ROW('Hygiene Data'!I62))="","",OFFSET('Hygiene Data'!$I$13,0,10*ROW('Hygiene Data'!I62)))</f>
        <v/>
      </c>
    </row>
    <row r="69" spans="1:136" x14ac:dyDescent="0.25">
      <c r="A69" s="492" t="str">
        <f ca="1">+IF(OFFSET('Water Data'!$B$2,0,10*ROW('Water Data'!E63))="","",OFFSET('Water Data'!$B$2,0,10*ROW('Water Data'!E63)))</f>
        <v/>
      </c>
      <c r="B69" s="49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9" t="str">
        <f t="shared" ca="1" si="0"/>
        <v/>
      </c>
      <c r="D69" s="52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3" t="str">
        <f ca="1">+IF(OFFSET('Water Data'!$D$27,0,10*ROW('Water Data'!D63))="","",OFFSET('Water Data'!$D$27,0,10*ROW('Water Data'!D63)))</f>
        <v/>
      </c>
      <c r="BT69" s="383" t="str">
        <f ca="1">+IF(OFFSET('Water Data'!$D$28,0,10*ROW('Water Data'!D63))="","",OFFSET('Water Data'!$D$28,0,10*ROW('Water Data'!D63)))</f>
        <v/>
      </c>
      <c r="BU69" s="383" t="str">
        <f ca="1">+IF(OFFSET('Water Data'!$D$29,0,10*ROW('Water Data'!D63))="","",OFFSET('Water Data'!$D$29,0,10*ROW('Water Data'!D63)))</f>
        <v/>
      </c>
      <c r="BV69" s="383" t="str">
        <f ca="1">+IF(OFFSET('Water Data'!$E$27,0,10*ROW('Water Data'!E63))="","",OFFSET('Water Data'!$E$27,0,10*ROW('Water Data'!E63)))</f>
        <v/>
      </c>
      <c r="BW69" s="383" t="str">
        <f ca="1">+IF(OFFSET('Water Data'!$E$28,0,10*ROW('Water Data'!E63))="","",OFFSET('Water Data'!$E$28,0,10*ROW('Water Data'!E63)))</f>
        <v/>
      </c>
      <c r="BX69" s="383" t="str">
        <f ca="1">+IF(OFFSET('Water Data'!$E$29,0,10*ROW('Water Data'!E63))="","",OFFSET('Water Data'!$E$29,0,10*ROW('Water Data'!E63)))</f>
        <v/>
      </c>
      <c r="BY69" s="383" t="str">
        <f ca="1">+IF(OFFSET('Water Data'!$F$27,0,10*ROW('Water Data'!F63))="","",OFFSET('Water Data'!$F$27,0,10*ROW('Water Data'!F63)))</f>
        <v/>
      </c>
      <c r="BZ69" s="383" t="str">
        <f ca="1">+IF(OFFSET('Water Data'!$F$28,0,10*ROW('Water Data'!F63))="","",OFFSET('Water Data'!$F$28,0,10*ROW('Water Data'!F63)))</f>
        <v/>
      </c>
      <c r="CA69" s="383" t="str">
        <f ca="1">+IF(OFFSET('Water Data'!$F$29,0,10*ROW('Water Data'!F63))="","",OFFSET('Water Data'!$F$29,0,10*ROW('Water Data'!F63)))</f>
        <v/>
      </c>
      <c r="CB69" s="383" t="str">
        <f ca="1">+IF(OFFSET('Water Data'!$G$27,0,10*ROW('Water Data'!G63))="","",OFFSET('Water Data'!$G$27,0,10*ROW('Water Data'!G63)))</f>
        <v/>
      </c>
      <c r="CC69" s="383" t="str">
        <f ca="1">+IF(OFFSET('Water Data'!$G$28,0,10*ROW('Water Data'!G63))="","",OFFSET('Water Data'!$G$28,0,10*ROW('Water Data'!G63)))</f>
        <v/>
      </c>
      <c r="CD69" s="383" t="str">
        <f ca="1">+IF(OFFSET('Water Data'!$G$29,0,10*ROW('Water Data'!G63))="","",OFFSET('Water Data'!$G$29,0,10*ROW('Water Data'!G63)))</f>
        <v/>
      </c>
      <c r="CE69" s="383" t="str">
        <f ca="1">+IF(OFFSET('Water Data'!$H$27,0,10*ROW('Water Data'!H63))="","",OFFSET('Water Data'!$H$27,0,10*ROW('Water Data'!H63)))</f>
        <v/>
      </c>
      <c r="CF69" s="383" t="str">
        <f ca="1">+IF(OFFSET('Water Data'!$H$28,0,10*ROW('Water Data'!H63))="","",OFFSET('Water Data'!$H$28,0,10*ROW('Water Data'!H63)))</f>
        <v/>
      </c>
      <c r="CG69" s="383" t="str">
        <f ca="1">+IF(OFFSET('Water Data'!$H$29,0,10*ROW('Water Data'!H63))="","",OFFSET('Water Data'!$H$29,0,10*ROW('Water Data'!H63)))</f>
        <v/>
      </c>
      <c r="CH69" s="383" t="str">
        <f ca="1">+IF(OFFSET('Water Data'!$I$27,0,10*ROW('Water Data'!I63))="","",OFFSET('Water Data'!$I$27,0,10*ROW('Water Data'!I63)))</f>
        <v/>
      </c>
      <c r="CI69" s="383" t="str">
        <f ca="1">+IF(OFFSET('Water Data'!$I$28,0,10*ROW('Water Data'!I63))="","",OFFSET('Water Data'!$I$28,0,10*ROW('Water Data'!I63)))</f>
        <v/>
      </c>
      <c r="CJ69" s="383" t="str">
        <f ca="1">+IF(OFFSET('Water Data'!$I$29,0,10*ROW('Water Data'!I63))="","",OFFSET('Water Data'!$I$29,0,10*ROW('Water Data'!I63)))</f>
        <v/>
      </c>
      <c r="CK69" s="383" t="str">
        <f ca="1">+IF(OFFSET('Sanitation Data'!$D$28,0,10*ROW('Sanitation Data'!D63))="","",OFFSET('Sanitation Data'!$D$28,0,10*ROW('Sanitation Data'!D63)))</f>
        <v/>
      </c>
      <c r="CL69" s="383" t="str">
        <f ca="1">+IF(OFFSET('Sanitation Data'!$D$29,0,10*ROW('Sanitation Data'!D63))="","",OFFSET('Sanitation Data'!$D$29,0,10*ROW('Sanitation Data'!D63)))</f>
        <v/>
      </c>
      <c r="CM69" s="383" t="str">
        <f ca="1">+IF(OFFSET('Sanitation Data'!$D$30,0,10*ROW('Sanitation Data'!D63))="","",OFFSET('Sanitation Data'!$D$30,0,10*ROW('Sanitation Data'!D63)))</f>
        <v/>
      </c>
      <c r="CN69" s="383" t="str">
        <f ca="1">+IF(OFFSET('Sanitation Data'!$D$31,0,10*ROW('Sanitation Data'!D63))="","",OFFSET('Sanitation Data'!$D$31,0,10*ROW('Sanitation Data'!D63)))</f>
        <v/>
      </c>
      <c r="CO69" s="383" t="str">
        <f ca="1">+IF(OFFSET('Sanitation Data'!$D$32,0,10*ROW('Sanitation Data'!D63))="","",OFFSET('Sanitation Data'!$D$32,0,10*ROW('Sanitation Data'!D63)))</f>
        <v/>
      </c>
      <c r="CP69" s="383" t="str">
        <f ca="1">+IF(OFFSET('Sanitation Data'!$E$28,0,10*ROW('Sanitation Data'!E63))="","",OFFSET('Sanitation Data'!$E$28,0,10*ROW('Sanitation Data'!E63)))</f>
        <v/>
      </c>
      <c r="CQ69" s="383" t="str">
        <f ca="1">+IF(OFFSET('Sanitation Data'!$E$29,0,10*ROW('Sanitation Data'!E63))="","",OFFSET('Sanitation Data'!$E$29,0,10*ROW('Sanitation Data'!E63)))</f>
        <v/>
      </c>
      <c r="CR69" s="383" t="str">
        <f ca="1">+IF(OFFSET('Sanitation Data'!$E$30,0,10*ROW('Sanitation Data'!E63))="","",OFFSET('Sanitation Data'!$E$30,0,10*ROW('Sanitation Data'!E63)))</f>
        <v/>
      </c>
      <c r="CS69" s="383" t="str">
        <f ca="1">+IF(OFFSET('Sanitation Data'!$E$31,0,10*ROW('Sanitation Data'!E63))="","",OFFSET('Sanitation Data'!$E$31,0,10*ROW('Sanitation Data'!E63)))</f>
        <v/>
      </c>
      <c r="CT69" s="383" t="str">
        <f ca="1">+IF(OFFSET('Sanitation Data'!$E$32,0,10*ROW('Sanitation Data'!E63))="","",OFFSET('Sanitation Data'!$E$32,0,10*ROW('Sanitation Data'!E63)))</f>
        <v/>
      </c>
      <c r="CU69" s="383" t="str">
        <f ca="1">+IF(OFFSET('Sanitation Data'!$F$28,0,10*ROW('Sanitation Data'!F63))="","",OFFSET('Sanitation Data'!$F$28,0,10*ROW('Sanitation Data'!F63)))</f>
        <v/>
      </c>
      <c r="CV69" s="383" t="str">
        <f ca="1">+IF(OFFSET('Sanitation Data'!$F$29,0,10*ROW('Sanitation Data'!F63))="","",OFFSET('Sanitation Data'!$F$29,0,10*ROW('Sanitation Data'!F63)))</f>
        <v/>
      </c>
      <c r="CW69" s="383" t="str">
        <f ca="1">+IF(OFFSET('Sanitation Data'!$F$30,0,10*ROW('Sanitation Data'!F63))="","",OFFSET('Sanitation Data'!$F$30,0,10*ROW('Sanitation Data'!F63)))</f>
        <v/>
      </c>
      <c r="CX69" s="383" t="str">
        <f ca="1">+IF(OFFSET('Sanitation Data'!$F$31,0,10*ROW('Sanitation Data'!F63))="","",OFFSET('Sanitation Data'!$F$31,0,10*ROW('Sanitation Data'!F63)))</f>
        <v/>
      </c>
      <c r="CY69" s="383" t="str">
        <f ca="1">+IF(OFFSET('Sanitation Data'!$F$32,0,10*ROW('Sanitation Data'!F63))="","",OFFSET('Sanitation Data'!$F$32,0,10*ROW('Sanitation Data'!F63)))</f>
        <v/>
      </c>
      <c r="CZ69" s="383" t="str">
        <f ca="1">+IF(OFFSET('Sanitation Data'!$G$28,0,10*ROW('Sanitation Data'!G63))="","",OFFSET('Sanitation Data'!$G$28,0,10*ROW('Sanitation Data'!G63)))</f>
        <v/>
      </c>
      <c r="DA69" s="383" t="str">
        <f ca="1">+IF(OFFSET('Sanitation Data'!$G$29,0,10*ROW('Sanitation Data'!G63))="","",OFFSET('Sanitation Data'!$G$29,0,10*ROW('Sanitation Data'!G63)))</f>
        <v/>
      </c>
      <c r="DB69" s="383" t="str">
        <f ca="1">+IF(OFFSET('Sanitation Data'!$G$30,0,10*ROW('Sanitation Data'!G63))="","",OFFSET('Sanitation Data'!$G$30,0,10*ROW('Sanitation Data'!G63)))</f>
        <v/>
      </c>
      <c r="DC69" s="383" t="str">
        <f ca="1">+IF(OFFSET('Sanitation Data'!$G$31,0,10*ROW('Sanitation Data'!G63))="","",OFFSET('Sanitation Data'!$G$31,0,10*ROW('Sanitation Data'!G63)))</f>
        <v/>
      </c>
      <c r="DD69" s="383" t="str">
        <f ca="1">+IF(OFFSET('Sanitation Data'!$G$32,0,10*ROW('Sanitation Data'!G63))="","",OFFSET('Sanitation Data'!$G$32,0,10*ROW('Sanitation Data'!G63)))</f>
        <v/>
      </c>
      <c r="DE69" s="383" t="str">
        <f ca="1">+IF(OFFSET('Sanitation Data'!$H$28,0,10*ROW('Sanitation Data'!H63))="","",OFFSET('Sanitation Data'!$H$28,0,10*ROW('Sanitation Data'!H63)))</f>
        <v/>
      </c>
      <c r="DF69" s="383" t="str">
        <f ca="1">+IF(OFFSET('Sanitation Data'!$H$29,0,10*ROW('Sanitation Data'!H63))="","",OFFSET('Sanitation Data'!$H$29,0,10*ROW('Sanitation Data'!H63)))</f>
        <v/>
      </c>
      <c r="DG69" s="383" t="str">
        <f ca="1">+IF(OFFSET('Sanitation Data'!$H$30,0,10*ROW('Sanitation Data'!H63))="","",OFFSET('Sanitation Data'!$H$30,0,10*ROW('Sanitation Data'!H63)))</f>
        <v/>
      </c>
      <c r="DH69" s="383" t="str">
        <f ca="1">+IF(OFFSET('Sanitation Data'!$H$31,0,10*ROW('Sanitation Data'!H63))="","",OFFSET('Sanitation Data'!$H$31,0,10*ROW('Sanitation Data'!H63)))</f>
        <v/>
      </c>
      <c r="DI69" s="383" t="str">
        <f ca="1">+IF(OFFSET('Sanitation Data'!$H$32,0,10*ROW('Sanitation Data'!H63))="","",OFFSET('Sanitation Data'!$H$32,0,10*ROW('Sanitation Data'!H63)))</f>
        <v/>
      </c>
      <c r="DJ69" s="383" t="str">
        <f ca="1">+IF(OFFSET('Sanitation Data'!$I$28,0,10*ROW('Sanitation Data'!I63))="","",OFFSET('Sanitation Data'!$I$28,0,10*ROW('Sanitation Data'!I63)))</f>
        <v/>
      </c>
      <c r="DK69" s="383" t="str">
        <f ca="1">+IF(OFFSET('Sanitation Data'!$I$29,0,10*ROW('Sanitation Data'!I63))="","",OFFSET('Sanitation Data'!$I$29,0,10*ROW('Sanitation Data'!I63)))</f>
        <v/>
      </c>
      <c r="DL69" s="383" t="str">
        <f ca="1">+IF(OFFSET('Sanitation Data'!$I$30,0,10*ROW('Sanitation Data'!I63))="","",OFFSET('Sanitation Data'!$I$30,0,10*ROW('Sanitation Data'!I63)))</f>
        <v/>
      </c>
      <c r="DM69" s="383" t="str">
        <f ca="1">+IF(OFFSET('Sanitation Data'!$I$31,0,10*ROW('Sanitation Data'!I63))="","",OFFSET('Sanitation Data'!$I$31,0,10*ROW('Sanitation Data'!I63)))</f>
        <v/>
      </c>
      <c r="DN69" s="383" t="str">
        <f ca="1">+IF(OFFSET('Sanitation Data'!$I$32,0,10*ROW('Sanitation Data'!I63))="","",OFFSET('Sanitation Data'!$I$32,0,10*ROW('Sanitation Data'!I63)))</f>
        <v/>
      </c>
      <c r="DO69" s="383" t="str">
        <f ca="1">+IF(OFFSET('Hygiene Data'!$D$11,0,10*ROW('Hygiene Data'!D63))="","",OFFSET('Hygiene Data'!$D$11,0,10*ROW('Hygiene Data'!D63)))</f>
        <v/>
      </c>
      <c r="DP69" s="383" t="str">
        <f ca="1">+IF(OFFSET('Hygiene Data'!$D$12,0,10*ROW('Hygiene Data'!D63))="","",OFFSET('Hygiene Data'!$D$12,0,10*ROW('Hygiene Data'!D63)))</f>
        <v/>
      </c>
      <c r="DQ69" s="383" t="str">
        <f ca="1">+IF(OFFSET('Hygiene Data'!$D$13,0,10*ROW('Hygiene Data'!D63))="","",OFFSET('Hygiene Data'!$D$13,0,10*ROW('Hygiene Data'!D63)))</f>
        <v/>
      </c>
      <c r="DR69" s="383" t="str">
        <f ca="1">+IF(OFFSET('Hygiene Data'!$E$11,0,10*ROW('Hygiene Data'!E63))="","",OFFSET('Hygiene Data'!$E$11,0,10*ROW('Hygiene Data'!E63)))</f>
        <v/>
      </c>
      <c r="DS69" s="383" t="str">
        <f ca="1">+IF(OFFSET('Hygiene Data'!$E$12,0,10*ROW('Hygiene Data'!E63))="","",OFFSET('Hygiene Data'!$E$12,0,10*ROW('Hygiene Data'!E63)))</f>
        <v/>
      </c>
      <c r="DT69" s="383" t="str">
        <f ca="1">+IF(OFFSET('Hygiene Data'!$E$13,0,10*ROW('Hygiene Data'!E63))="","",OFFSET('Hygiene Data'!$E$13,0,10*ROW('Hygiene Data'!E63)))</f>
        <v/>
      </c>
      <c r="DU69" s="383" t="str">
        <f ca="1">+IF(OFFSET('Hygiene Data'!$F$11,0,10*ROW('Hygiene Data'!F63))="","",OFFSET('Hygiene Data'!$F$11,0,10*ROW('Hygiene Data'!F63)))</f>
        <v/>
      </c>
      <c r="DV69" s="383" t="str">
        <f ca="1">+IF(OFFSET('Hygiene Data'!$F$12,0,10*ROW('Hygiene Data'!F63))="","",OFFSET('Hygiene Data'!$F$12,0,10*ROW('Hygiene Data'!F63)))</f>
        <v/>
      </c>
      <c r="DW69" s="383" t="str">
        <f ca="1">+IF(OFFSET('Hygiene Data'!$F$13,0,10*ROW('Hygiene Data'!F63))="","",OFFSET('Hygiene Data'!$F$13,0,10*ROW('Hygiene Data'!F63)))</f>
        <v/>
      </c>
      <c r="DX69" s="383" t="str">
        <f ca="1">+IF(OFFSET('Hygiene Data'!$G$11,0,10*ROW('Hygiene Data'!G63))="","",OFFSET('Hygiene Data'!$G$11,0,10*ROW('Hygiene Data'!G63)))</f>
        <v/>
      </c>
      <c r="DY69" s="383" t="str">
        <f ca="1">+IF(OFFSET('Hygiene Data'!$G$12,0,10*ROW('Hygiene Data'!G63))="","",OFFSET('Hygiene Data'!$G$12,0,10*ROW('Hygiene Data'!G63)))</f>
        <v/>
      </c>
      <c r="DZ69" s="383" t="str">
        <f ca="1">+IF(OFFSET('Hygiene Data'!$G$13,0,10*ROW('Hygiene Data'!G63))="","",OFFSET('Hygiene Data'!$G$13,0,10*ROW('Hygiene Data'!G63)))</f>
        <v/>
      </c>
      <c r="EA69" s="383" t="str">
        <f ca="1">+IF(OFFSET('Hygiene Data'!$H$11,0,10*ROW('Hygiene Data'!H63))="","",OFFSET('Hygiene Data'!$H$11,0,10*ROW('Hygiene Data'!H63)))</f>
        <v/>
      </c>
      <c r="EB69" s="383" t="str">
        <f ca="1">+IF(OFFSET('Hygiene Data'!$H$12,0,10*ROW('Hygiene Data'!H63))="","",OFFSET('Hygiene Data'!$H$12,0,10*ROW('Hygiene Data'!H63)))</f>
        <v/>
      </c>
      <c r="EC69" s="383" t="str">
        <f ca="1">+IF(OFFSET('Hygiene Data'!$H$13,0,10*ROW('Hygiene Data'!H63))="","",OFFSET('Hygiene Data'!$H$13,0,10*ROW('Hygiene Data'!H63)))</f>
        <v/>
      </c>
      <c r="ED69" s="383" t="str">
        <f ca="1">+IF(OFFSET('Hygiene Data'!$I$11,0,10*ROW('Hygiene Data'!I63))="","",OFFSET('Hygiene Data'!$I$11,0,10*ROW('Hygiene Data'!I63)))</f>
        <v/>
      </c>
      <c r="EE69" s="383" t="str">
        <f ca="1">+IF(OFFSET('Hygiene Data'!$I$12,0,10*ROW('Hygiene Data'!I63))="","",OFFSET('Hygiene Data'!$I$12,0,10*ROW('Hygiene Data'!I63)))</f>
        <v/>
      </c>
      <c r="EF69" s="383" t="str">
        <f ca="1">+IF(OFFSET('Hygiene Data'!$I$13,0,10*ROW('Hygiene Data'!I63))="","",OFFSET('Hygiene Data'!$I$13,0,10*ROW('Hygiene Data'!I63)))</f>
        <v/>
      </c>
    </row>
    <row r="70" spans="1:136" x14ac:dyDescent="0.25">
      <c r="A70" s="492" t="str">
        <f ca="1">+IF(OFFSET('Water Data'!$B$2,0,10*ROW('Water Data'!E64))="","",OFFSET('Water Data'!$B$2,0,10*ROW('Water Data'!E64)))</f>
        <v/>
      </c>
      <c r="B70" s="49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9" t="str">
        <f t="shared" ca="1" si="0"/>
        <v/>
      </c>
      <c r="D70" s="52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3" t="str">
        <f ca="1">+IF(OFFSET('Water Data'!$D$27,0,10*ROW('Water Data'!D64))="","",OFFSET('Water Data'!$D$27,0,10*ROW('Water Data'!D64)))</f>
        <v/>
      </c>
      <c r="BT70" s="383" t="str">
        <f ca="1">+IF(OFFSET('Water Data'!$D$28,0,10*ROW('Water Data'!D64))="","",OFFSET('Water Data'!$D$28,0,10*ROW('Water Data'!D64)))</f>
        <v/>
      </c>
      <c r="BU70" s="383" t="str">
        <f ca="1">+IF(OFFSET('Water Data'!$D$29,0,10*ROW('Water Data'!D64))="","",OFFSET('Water Data'!$D$29,0,10*ROW('Water Data'!D64)))</f>
        <v/>
      </c>
      <c r="BV70" s="383" t="str">
        <f ca="1">+IF(OFFSET('Water Data'!$E$27,0,10*ROW('Water Data'!E64))="","",OFFSET('Water Data'!$E$27,0,10*ROW('Water Data'!E64)))</f>
        <v/>
      </c>
      <c r="BW70" s="383" t="str">
        <f ca="1">+IF(OFFSET('Water Data'!$E$28,0,10*ROW('Water Data'!E64))="","",OFFSET('Water Data'!$E$28,0,10*ROW('Water Data'!E64)))</f>
        <v/>
      </c>
      <c r="BX70" s="383" t="str">
        <f ca="1">+IF(OFFSET('Water Data'!$E$29,0,10*ROW('Water Data'!E64))="","",OFFSET('Water Data'!$E$29,0,10*ROW('Water Data'!E64)))</f>
        <v/>
      </c>
      <c r="BY70" s="383" t="str">
        <f ca="1">+IF(OFFSET('Water Data'!$F$27,0,10*ROW('Water Data'!F64))="","",OFFSET('Water Data'!$F$27,0,10*ROW('Water Data'!F64)))</f>
        <v/>
      </c>
      <c r="BZ70" s="383" t="str">
        <f ca="1">+IF(OFFSET('Water Data'!$F$28,0,10*ROW('Water Data'!F64))="","",OFFSET('Water Data'!$F$28,0,10*ROW('Water Data'!F64)))</f>
        <v/>
      </c>
      <c r="CA70" s="383" t="str">
        <f ca="1">+IF(OFFSET('Water Data'!$F$29,0,10*ROW('Water Data'!F64))="","",OFFSET('Water Data'!$F$29,0,10*ROW('Water Data'!F64)))</f>
        <v/>
      </c>
      <c r="CB70" s="383" t="str">
        <f ca="1">+IF(OFFSET('Water Data'!$G$27,0,10*ROW('Water Data'!G64))="","",OFFSET('Water Data'!$G$27,0,10*ROW('Water Data'!G64)))</f>
        <v/>
      </c>
      <c r="CC70" s="383" t="str">
        <f ca="1">+IF(OFFSET('Water Data'!$G$28,0,10*ROW('Water Data'!G64))="","",OFFSET('Water Data'!$G$28,0,10*ROW('Water Data'!G64)))</f>
        <v/>
      </c>
      <c r="CD70" s="383" t="str">
        <f ca="1">+IF(OFFSET('Water Data'!$G$29,0,10*ROW('Water Data'!G64))="","",OFFSET('Water Data'!$G$29,0,10*ROW('Water Data'!G64)))</f>
        <v/>
      </c>
      <c r="CE70" s="383" t="str">
        <f ca="1">+IF(OFFSET('Water Data'!$H$27,0,10*ROW('Water Data'!H64))="","",OFFSET('Water Data'!$H$27,0,10*ROW('Water Data'!H64)))</f>
        <v/>
      </c>
      <c r="CF70" s="383" t="str">
        <f ca="1">+IF(OFFSET('Water Data'!$H$28,0,10*ROW('Water Data'!H64))="","",OFFSET('Water Data'!$H$28,0,10*ROW('Water Data'!H64)))</f>
        <v/>
      </c>
      <c r="CG70" s="383" t="str">
        <f ca="1">+IF(OFFSET('Water Data'!$H$29,0,10*ROW('Water Data'!H64))="","",OFFSET('Water Data'!$H$29,0,10*ROW('Water Data'!H64)))</f>
        <v/>
      </c>
      <c r="CH70" s="383" t="str">
        <f ca="1">+IF(OFFSET('Water Data'!$I$27,0,10*ROW('Water Data'!I64))="","",OFFSET('Water Data'!$I$27,0,10*ROW('Water Data'!I64)))</f>
        <v/>
      </c>
      <c r="CI70" s="383" t="str">
        <f ca="1">+IF(OFFSET('Water Data'!$I$28,0,10*ROW('Water Data'!I64))="","",OFFSET('Water Data'!$I$28,0,10*ROW('Water Data'!I64)))</f>
        <v/>
      </c>
      <c r="CJ70" s="383" t="str">
        <f ca="1">+IF(OFFSET('Water Data'!$I$29,0,10*ROW('Water Data'!I64))="","",OFFSET('Water Data'!$I$29,0,10*ROW('Water Data'!I64)))</f>
        <v/>
      </c>
      <c r="CK70" s="383" t="str">
        <f ca="1">+IF(OFFSET('Sanitation Data'!$D$28,0,10*ROW('Sanitation Data'!D64))="","",OFFSET('Sanitation Data'!$D$28,0,10*ROW('Sanitation Data'!D64)))</f>
        <v/>
      </c>
      <c r="CL70" s="383" t="str">
        <f ca="1">+IF(OFFSET('Sanitation Data'!$D$29,0,10*ROW('Sanitation Data'!D64))="","",OFFSET('Sanitation Data'!$D$29,0,10*ROW('Sanitation Data'!D64)))</f>
        <v/>
      </c>
      <c r="CM70" s="383" t="str">
        <f ca="1">+IF(OFFSET('Sanitation Data'!$D$30,0,10*ROW('Sanitation Data'!D64))="","",OFFSET('Sanitation Data'!$D$30,0,10*ROW('Sanitation Data'!D64)))</f>
        <v/>
      </c>
      <c r="CN70" s="383" t="str">
        <f ca="1">+IF(OFFSET('Sanitation Data'!$D$31,0,10*ROW('Sanitation Data'!D64))="","",OFFSET('Sanitation Data'!$D$31,0,10*ROW('Sanitation Data'!D64)))</f>
        <v/>
      </c>
      <c r="CO70" s="383" t="str">
        <f ca="1">+IF(OFFSET('Sanitation Data'!$D$32,0,10*ROW('Sanitation Data'!D64))="","",OFFSET('Sanitation Data'!$D$32,0,10*ROW('Sanitation Data'!D64)))</f>
        <v/>
      </c>
      <c r="CP70" s="383" t="str">
        <f ca="1">+IF(OFFSET('Sanitation Data'!$E$28,0,10*ROW('Sanitation Data'!E64))="","",OFFSET('Sanitation Data'!$E$28,0,10*ROW('Sanitation Data'!E64)))</f>
        <v/>
      </c>
      <c r="CQ70" s="383" t="str">
        <f ca="1">+IF(OFFSET('Sanitation Data'!$E$29,0,10*ROW('Sanitation Data'!E64))="","",OFFSET('Sanitation Data'!$E$29,0,10*ROW('Sanitation Data'!E64)))</f>
        <v/>
      </c>
      <c r="CR70" s="383" t="str">
        <f ca="1">+IF(OFFSET('Sanitation Data'!$E$30,0,10*ROW('Sanitation Data'!E64))="","",OFFSET('Sanitation Data'!$E$30,0,10*ROW('Sanitation Data'!E64)))</f>
        <v/>
      </c>
      <c r="CS70" s="383" t="str">
        <f ca="1">+IF(OFFSET('Sanitation Data'!$E$31,0,10*ROW('Sanitation Data'!E64))="","",OFFSET('Sanitation Data'!$E$31,0,10*ROW('Sanitation Data'!E64)))</f>
        <v/>
      </c>
      <c r="CT70" s="383" t="str">
        <f ca="1">+IF(OFFSET('Sanitation Data'!$E$32,0,10*ROW('Sanitation Data'!E64))="","",OFFSET('Sanitation Data'!$E$32,0,10*ROW('Sanitation Data'!E64)))</f>
        <v/>
      </c>
      <c r="CU70" s="383" t="str">
        <f ca="1">+IF(OFFSET('Sanitation Data'!$F$28,0,10*ROW('Sanitation Data'!F64))="","",OFFSET('Sanitation Data'!$F$28,0,10*ROW('Sanitation Data'!F64)))</f>
        <v/>
      </c>
      <c r="CV70" s="383" t="str">
        <f ca="1">+IF(OFFSET('Sanitation Data'!$F$29,0,10*ROW('Sanitation Data'!F64))="","",OFFSET('Sanitation Data'!$F$29,0,10*ROW('Sanitation Data'!F64)))</f>
        <v/>
      </c>
      <c r="CW70" s="383" t="str">
        <f ca="1">+IF(OFFSET('Sanitation Data'!$F$30,0,10*ROW('Sanitation Data'!F64))="","",OFFSET('Sanitation Data'!$F$30,0,10*ROW('Sanitation Data'!F64)))</f>
        <v/>
      </c>
      <c r="CX70" s="383" t="str">
        <f ca="1">+IF(OFFSET('Sanitation Data'!$F$31,0,10*ROW('Sanitation Data'!F64))="","",OFFSET('Sanitation Data'!$F$31,0,10*ROW('Sanitation Data'!F64)))</f>
        <v/>
      </c>
      <c r="CY70" s="383" t="str">
        <f ca="1">+IF(OFFSET('Sanitation Data'!$F$32,0,10*ROW('Sanitation Data'!F64))="","",OFFSET('Sanitation Data'!$F$32,0,10*ROW('Sanitation Data'!F64)))</f>
        <v/>
      </c>
      <c r="CZ70" s="383" t="str">
        <f ca="1">+IF(OFFSET('Sanitation Data'!$G$28,0,10*ROW('Sanitation Data'!G64))="","",OFFSET('Sanitation Data'!$G$28,0,10*ROW('Sanitation Data'!G64)))</f>
        <v/>
      </c>
      <c r="DA70" s="383" t="str">
        <f ca="1">+IF(OFFSET('Sanitation Data'!$G$29,0,10*ROW('Sanitation Data'!G64))="","",OFFSET('Sanitation Data'!$G$29,0,10*ROW('Sanitation Data'!G64)))</f>
        <v/>
      </c>
      <c r="DB70" s="383" t="str">
        <f ca="1">+IF(OFFSET('Sanitation Data'!$G$30,0,10*ROW('Sanitation Data'!G64))="","",OFFSET('Sanitation Data'!$G$30,0,10*ROW('Sanitation Data'!G64)))</f>
        <v/>
      </c>
      <c r="DC70" s="383" t="str">
        <f ca="1">+IF(OFFSET('Sanitation Data'!$G$31,0,10*ROW('Sanitation Data'!G64))="","",OFFSET('Sanitation Data'!$G$31,0,10*ROW('Sanitation Data'!G64)))</f>
        <v/>
      </c>
      <c r="DD70" s="383" t="str">
        <f ca="1">+IF(OFFSET('Sanitation Data'!$G$32,0,10*ROW('Sanitation Data'!G64))="","",OFFSET('Sanitation Data'!$G$32,0,10*ROW('Sanitation Data'!G64)))</f>
        <v/>
      </c>
      <c r="DE70" s="383" t="str">
        <f ca="1">+IF(OFFSET('Sanitation Data'!$H$28,0,10*ROW('Sanitation Data'!H64))="","",OFFSET('Sanitation Data'!$H$28,0,10*ROW('Sanitation Data'!H64)))</f>
        <v/>
      </c>
      <c r="DF70" s="383" t="str">
        <f ca="1">+IF(OFFSET('Sanitation Data'!$H$29,0,10*ROW('Sanitation Data'!H64))="","",OFFSET('Sanitation Data'!$H$29,0,10*ROW('Sanitation Data'!H64)))</f>
        <v/>
      </c>
      <c r="DG70" s="383" t="str">
        <f ca="1">+IF(OFFSET('Sanitation Data'!$H$30,0,10*ROW('Sanitation Data'!H64))="","",OFFSET('Sanitation Data'!$H$30,0,10*ROW('Sanitation Data'!H64)))</f>
        <v/>
      </c>
      <c r="DH70" s="383" t="str">
        <f ca="1">+IF(OFFSET('Sanitation Data'!$H$31,0,10*ROW('Sanitation Data'!H64))="","",OFFSET('Sanitation Data'!$H$31,0,10*ROW('Sanitation Data'!H64)))</f>
        <v/>
      </c>
      <c r="DI70" s="383" t="str">
        <f ca="1">+IF(OFFSET('Sanitation Data'!$H$32,0,10*ROW('Sanitation Data'!H64))="","",OFFSET('Sanitation Data'!$H$32,0,10*ROW('Sanitation Data'!H64)))</f>
        <v/>
      </c>
      <c r="DJ70" s="383" t="str">
        <f ca="1">+IF(OFFSET('Sanitation Data'!$I$28,0,10*ROW('Sanitation Data'!I64))="","",OFFSET('Sanitation Data'!$I$28,0,10*ROW('Sanitation Data'!I64)))</f>
        <v/>
      </c>
      <c r="DK70" s="383" t="str">
        <f ca="1">+IF(OFFSET('Sanitation Data'!$I$29,0,10*ROW('Sanitation Data'!I64))="","",OFFSET('Sanitation Data'!$I$29,0,10*ROW('Sanitation Data'!I64)))</f>
        <v/>
      </c>
      <c r="DL70" s="383" t="str">
        <f ca="1">+IF(OFFSET('Sanitation Data'!$I$30,0,10*ROW('Sanitation Data'!I64))="","",OFFSET('Sanitation Data'!$I$30,0,10*ROW('Sanitation Data'!I64)))</f>
        <v/>
      </c>
      <c r="DM70" s="383" t="str">
        <f ca="1">+IF(OFFSET('Sanitation Data'!$I$31,0,10*ROW('Sanitation Data'!I64))="","",OFFSET('Sanitation Data'!$I$31,0,10*ROW('Sanitation Data'!I64)))</f>
        <v/>
      </c>
      <c r="DN70" s="383" t="str">
        <f ca="1">+IF(OFFSET('Sanitation Data'!$I$32,0,10*ROW('Sanitation Data'!I64))="","",OFFSET('Sanitation Data'!$I$32,0,10*ROW('Sanitation Data'!I64)))</f>
        <v/>
      </c>
      <c r="DO70" s="383" t="str">
        <f ca="1">+IF(OFFSET('Hygiene Data'!$D$11,0,10*ROW('Hygiene Data'!D64))="","",OFFSET('Hygiene Data'!$D$11,0,10*ROW('Hygiene Data'!D64)))</f>
        <v/>
      </c>
      <c r="DP70" s="383" t="str">
        <f ca="1">+IF(OFFSET('Hygiene Data'!$D$12,0,10*ROW('Hygiene Data'!D64))="","",OFFSET('Hygiene Data'!$D$12,0,10*ROW('Hygiene Data'!D64)))</f>
        <v/>
      </c>
      <c r="DQ70" s="383" t="str">
        <f ca="1">+IF(OFFSET('Hygiene Data'!$D$13,0,10*ROW('Hygiene Data'!D64))="","",OFFSET('Hygiene Data'!$D$13,0,10*ROW('Hygiene Data'!D64)))</f>
        <v/>
      </c>
      <c r="DR70" s="383" t="str">
        <f ca="1">+IF(OFFSET('Hygiene Data'!$E$11,0,10*ROW('Hygiene Data'!E64))="","",OFFSET('Hygiene Data'!$E$11,0,10*ROW('Hygiene Data'!E64)))</f>
        <v/>
      </c>
      <c r="DS70" s="383" t="str">
        <f ca="1">+IF(OFFSET('Hygiene Data'!$E$12,0,10*ROW('Hygiene Data'!E64))="","",OFFSET('Hygiene Data'!$E$12,0,10*ROW('Hygiene Data'!E64)))</f>
        <v/>
      </c>
      <c r="DT70" s="383" t="str">
        <f ca="1">+IF(OFFSET('Hygiene Data'!$E$13,0,10*ROW('Hygiene Data'!E64))="","",OFFSET('Hygiene Data'!$E$13,0,10*ROW('Hygiene Data'!E64)))</f>
        <v/>
      </c>
      <c r="DU70" s="383" t="str">
        <f ca="1">+IF(OFFSET('Hygiene Data'!$F$11,0,10*ROW('Hygiene Data'!F64))="","",OFFSET('Hygiene Data'!$F$11,0,10*ROW('Hygiene Data'!F64)))</f>
        <v/>
      </c>
      <c r="DV70" s="383" t="str">
        <f ca="1">+IF(OFFSET('Hygiene Data'!$F$12,0,10*ROW('Hygiene Data'!F64))="","",OFFSET('Hygiene Data'!$F$12,0,10*ROW('Hygiene Data'!F64)))</f>
        <v/>
      </c>
      <c r="DW70" s="383" t="str">
        <f ca="1">+IF(OFFSET('Hygiene Data'!$F$13,0,10*ROW('Hygiene Data'!F64))="","",OFFSET('Hygiene Data'!$F$13,0,10*ROW('Hygiene Data'!F64)))</f>
        <v/>
      </c>
      <c r="DX70" s="383" t="str">
        <f ca="1">+IF(OFFSET('Hygiene Data'!$G$11,0,10*ROW('Hygiene Data'!G64))="","",OFFSET('Hygiene Data'!$G$11,0,10*ROW('Hygiene Data'!G64)))</f>
        <v/>
      </c>
      <c r="DY70" s="383" t="str">
        <f ca="1">+IF(OFFSET('Hygiene Data'!$G$12,0,10*ROW('Hygiene Data'!G64))="","",OFFSET('Hygiene Data'!$G$12,0,10*ROW('Hygiene Data'!G64)))</f>
        <v/>
      </c>
      <c r="DZ70" s="383" t="str">
        <f ca="1">+IF(OFFSET('Hygiene Data'!$G$13,0,10*ROW('Hygiene Data'!G64))="","",OFFSET('Hygiene Data'!$G$13,0,10*ROW('Hygiene Data'!G64)))</f>
        <v/>
      </c>
      <c r="EA70" s="383" t="str">
        <f ca="1">+IF(OFFSET('Hygiene Data'!$H$11,0,10*ROW('Hygiene Data'!H64))="","",OFFSET('Hygiene Data'!$H$11,0,10*ROW('Hygiene Data'!H64)))</f>
        <v/>
      </c>
      <c r="EB70" s="383" t="str">
        <f ca="1">+IF(OFFSET('Hygiene Data'!$H$12,0,10*ROW('Hygiene Data'!H64))="","",OFFSET('Hygiene Data'!$H$12,0,10*ROW('Hygiene Data'!H64)))</f>
        <v/>
      </c>
      <c r="EC70" s="383" t="str">
        <f ca="1">+IF(OFFSET('Hygiene Data'!$H$13,0,10*ROW('Hygiene Data'!H64))="","",OFFSET('Hygiene Data'!$H$13,0,10*ROW('Hygiene Data'!H64)))</f>
        <v/>
      </c>
      <c r="ED70" s="383" t="str">
        <f ca="1">+IF(OFFSET('Hygiene Data'!$I$11,0,10*ROW('Hygiene Data'!I64))="","",OFFSET('Hygiene Data'!$I$11,0,10*ROW('Hygiene Data'!I64)))</f>
        <v/>
      </c>
      <c r="EE70" s="383" t="str">
        <f ca="1">+IF(OFFSET('Hygiene Data'!$I$12,0,10*ROW('Hygiene Data'!I64))="","",OFFSET('Hygiene Data'!$I$12,0,10*ROW('Hygiene Data'!I64)))</f>
        <v/>
      </c>
      <c r="EF70" s="383" t="str">
        <f ca="1">+IF(OFFSET('Hygiene Data'!$I$13,0,10*ROW('Hygiene Data'!I64))="","",OFFSET('Hygiene Data'!$I$13,0,10*ROW('Hygiene Data'!I64)))</f>
        <v/>
      </c>
    </row>
    <row r="71" spans="1:136" x14ac:dyDescent="0.25">
      <c r="A71" s="492" t="str">
        <f ca="1">+IF(OFFSET('Water Data'!$B$2,0,10*ROW('Water Data'!E65))="","",OFFSET('Water Data'!$B$2,0,10*ROW('Water Data'!E65)))</f>
        <v/>
      </c>
      <c r="B71" s="49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9" t="str">
        <f t="shared" ref="C71:C134" ca="1" si="1">+IF(ISNUMBER(VALUE(MID(A71,5,4))), VALUE(MID(A71, 5,4)),"")</f>
        <v/>
      </c>
      <c r="D71" s="52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3" t="str">
        <f ca="1">+IF(OFFSET('Water Data'!$D$27,0,10*ROW('Water Data'!D65))="","",OFFSET('Water Data'!$D$27,0,10*ROW('Water Data'!D65)))</f>
        <v/>
      </c>
      <c r="BT71" s="383" t="str">
        <f ca="1">+IF(OFFSET('Water Data'!$D$28,0,10*ROW('Water Data'!D65))="","",OFFSET('Water Data'!$D$28,0,10*ROW('Water Data'!D65)))</f>
        <v/>
      </c>
      <c r="BU71" s="383" t="str">
        <f ca="1">+IF(OFFSET('Water Data'!$D$29,0,10*ROW('Water Data'!D65))="","",OFFSET('Water Data'!$D$29,0,10*ROW('Water Data'!D65)))</f>
        <v/>
      </c>
      <c r="BV71" s="383" t="str">
        <f ca="1">+IF(OFFSET('Water Data'!$E$27,0,10*ROW('Water Data'!E65))="","",OFFSET('Water Data'!$E$27,0,10*ROW('Water Data'!E65)))</f>
        <v/>
      </c>
      <c r="BW71" s="383" t="str">
        <f ca="1">+IF(OFFSET('Water Data'!$E$28,0,10*ROW('Water Data'!E65))="","",OFFSET('Water Data'!$E$28,0,10*ROW('Water Data'!E65)))</f>
        <v/>
      </c>
      <c r="BX71" s="383" t="str">
        <f ca="1">+IF(OFFSET('Water Data'!$E$29,0,10*ROW('Water Data'!E65))="","",OFFSET('Water Data'!$E$29,0,10*ROW('Water Data'!E65)))</f>
        <v/>
      </c>
      <c r="BY71" s="383" t="str">
        <f ca="1">+IF(OFFSET('Water Data'!$F$27,0,10*ROW('Water Data'!F65))="","",OFFSET('Water Data'!$F$27,0,10*ROW('Water Data'!F65)))</f>
        <v/>
      </c>
      <c r="BZ71" s="383" t="str">
        <f ca="1">+IF(OFFSET('Water Data'!$F$28,0,10*ROW('Water Data'!F65))="","",OFFSET('Water Data'!$F$28,0,10*ROW('Water Data'!F65)))</f>
        <v/>
      </c>
      <c r="CA71" s="383" t="str">
        <f ca="1">+IF(OFFSET('Water Data'!$F$29,0,10*ROW('Water Data'!F65))="","",OFFSET('Water Data'!$F$29,0,10*ROW('Water Data'!F65)))</f>
        <v/>
      </c>
      <c r="CB71" s="383" t="str">
        <f ca="1">+IF(OFFSET('Water Data'!$G$27,0,10*ROW('Water Data'!G65))="","",OFFSET('Water Data'!$G$27,0,10*ROW('Water Data'!G65)))</f>
        <v/>
      </c>
      <c r="CC71" s="383" t="str">
        <f ca="1">+IF(OFFSET('Water Data'!$G$28,0,10*ROW('Water Data'!G65))="","",OFFSET('Water Data'!$G$28,0,10*ROW('Water Data'!G65)))</f>
        <v/>
      </c>
      <c r="CD71" s="383" t="str">
        <f ca="1">+IF(OFFSET('Water Data'!$G$29,0,10*ROW('Water Data'!G65))="","",OFFSET('Water Data'!$G$29,0,10*ROW('Water Data'!G65)))</f>
        <v/>
      </c>
      <c r="CE71" s="383" t="str">
        <f ca="1">+IF(OFFSET('Water Data'!$H$27,0,10*ROW('Water Data'!H65))="","",OFFSET('Water Data'!$H$27,0,10*ROW('Water Data'!H65)))</f>
        <v/>
      </c>
      <c r="CF71" s="383" t="str">
        <f ca="1">+IF(OFFSET('Water Data'!$H$28,0,10*ROW('Water Data'!H65))="","",OFFSET('Water Data'!$H$28,0,10*ROW('Water Data'!H65)))</f>
        <v/>
      </c>
      <c r="CG71" s="383" t="str">
        <f ca="1">+IF(OFFSET('Water Data'!$H$29,0,10*ROW('Water Data'!H65))="","",OFFSET('Water Data'!$H$29,0,10*ROW('Water Data'!H65)))</f>
        <v/>
      </c>
      <c r="CH71" s="383" t="str">
        <f ca="1">+IF(OFFSET('Water Data'!$I$27,0,10*ROW('Water Data'!I65))="","",OFFSET('Water Data'!$I$27,0,10*ROW('Water Data'!I65)))</f>
        <v/>
      </c>
      <c r="CI71" s="383" t="str">
        <f ca="1">+IF(OFFSET('Water Data'!$I$28,0,10*ROW('Water Data'!I65))="","",OFFSET('Water Data'!$I$28,0,10*ROW('Water Data'!I65)))</f>
        <v/>
      </c>
      <c r="CJ71" s="383" t="str">
        <f ca="1">+IF(OFFSET('Water Data'!$I$29,0,10*ROW('Water Data'!I65))="","",OFFSET('Water Data'!$I$29,0,10*ROW('Water Data'!I65)))</f>
        <v/>
      </c>
      <c r="CK71" s="383" t="str">
        <f ca="1">+IF(OFFSET('Sanitation Data'!$D$28,0,10*ROW('Sanitation Data'!D65))="","",OFFSET('Sanitation Data'!$D$28,0,10*ROW('Sanitation Data'!D65)))</f>
        <v/>
      </c>
      <c r="CL71" s="383" t="str">
        <f ca="1">+IF(OFFSET('Sanitation Data'!$D$29,0,10*ROW('Sanitation Data'!D65))="","",OFFSET('Sanitation Data'!$D$29,0,10*ROW('Sanitation Data'!D65)))</f>
        <v/>
      </c>
      <c r="CM71" s="383" t="str">
        <f ca="1">+IF(OFFSET('Sanitation Data'!$D$30,0,10*ROW('Sanitation Data'!D65))="","",OFFSET('Sanitation Data'!$D$30,0,10*ROW('Sanitation Data'!D65)))</f>
        <v/>
      </c>
      <c r="CN71" s="383" t="str">
        <f ca="1">+IF(OFFSET('Sanitation Data'!$D$31,0,10*ROW('Sanitation Data'!D65))="","",OFFSET('Sanitation Data'!$D$31,0,10*ROW('Sanitation Data'!D65)))</f>
        <v/>
      </c>
      <c r="CO71" s="383" t="str">
        <f ca="1">+IF(OFFSET('Sanitation Data'!$D$32,0,10*ROW('Sanitation Data'!D65))="","",OFFSET('Sanitation Data'!$D$32,0,10*ROW('Sanitation Data'!D65)))</f>
        <v/>
      </c>
      <c r="CP71" s="383" t="str">
        <f ca="1">+IF(OFFSET('Sanitation Data'!$E$28,0,10*ROW('Sanitation Data'!E65))="","",OFFSET('Sanitation Data'!$E$28,0,10*ROW('Sanitation Data'!E65)))</f>
        <v/>
      </c>
      <c r="CQ71" s="383" t="str">
        <f ca="1">+IF(OFFSET('Sanitation Data'!$E$29,0,10*ROW('Sanitation Data'!E65))="","",OFFSET('Sanitation Data'!$E$29,0,10*ROW('Sanitation Data'!E65)))</f>
        <v/>
      </c>
      <c r="CR71" s="383" t="str">
        <f ca="1">+IF(OFFSET('Sanitation Data'!$E$30,0,10*ROW('Sanitation Data'!E65))="","",OFFSET('Sanitation Data'!$E$30,0,10*ROW('Sanitation Data'!E65)))</f>
        <v/>
      </c>
      <c r="CS71" s="383" t="str">
        <f ca="1">+IF(OFFSET('Sanitation Data'!$E$31,0,10*ROW('Sanitation Data'!E65))="","",OFFSET('Sanitation Data'!$E$31,0,10*ROW('Sanitation Data'!E65)))</f>
        <v/>
      </c>
      <c r="CT71" s="383" t="str">
        <f ca="1">+IF(OFFSET('Sanitation Data'!$E$32,0,10*ROW('Sanitation Data'!E65))="","",OFFSET('Sanitation Data'!$E$32,0,10*ROW('Sanitation Data'!E65)))</f>
        <v/>
      </c>
      <c r="CU71" s="383" t="str">
        <f ca="1">+IF(OFFSET('Sanitation Data'!$F$28,0,10*ROW('Sanitation Data'!F65))="","",OFFSET('Sanitation Data'!$F$28,0,10*ROW('Sanitation Data'!F65)))</f>
        <v/>
      </c>
      <c r="CV71" s="383" t="str">
        <f ca="1">+IF(OFFSET('Sanitation Data'!$F$29,0,10*ROW('Sanitation Data'!F65))="","",OFFSET('Sanitation Data'!$F$29,0,10*ROW('Sanitation Data'!F65)))</f>
        <v/>
      </c>
      <c r="CW71" s="383" t="str">
        <f ca="1">+IF(OFFSET('Sanitation Data'!$F$30,0,10*ROW('Sanitation Data'!F65))="","",OFFSET('Sanitation Data'!$F$30,0,10*ROW('Sanitation Data'!F65)))</f>
        <v/>
      </c>
      <c r="CX71" s="383" t="str">
        <f ca="1">+IF(OFFSET('Sanitation Data'!$F$31,0,10*ROW('Sanitation Data'!F65))="","",OFFSET('Sanitation Data'!$F$31,0,10*ROW('Sanitation Data'!F65)))</f>
        <v/>
      </c>
      <c r="CY71" s="383" t="str">
        <f ca="1">+IF(OFFSET('Sanitation Data'!$F$32,0,10*ROW('Sanitation Data'!F65))="","",OFFSET('Sanitation Data'!$F$32,0,10*ROW('Sanitation Data'!F65)))</f>
        <v/>
      </c>
      <c r="CZ71" s="383" t="str">
        <f ca="1">+IF(OFFSET('Sanitation Data'!$G$28,0,10*ROW('Sanitation Data'!G65))="","",OFFSET('Sanitation Data'!$G$28,0,10*ROW('Sanitation Data'!G65)))</f>
        <v/>
      </c>
      <c r="DA71" s="383" t="str">
        <f ca="1">+IF(OFFSET('Sanitation Data'!$G$29,0,10*ROW('Sanitation Data'!G65))="","",OFFSET('Sanitation Data'!$G$29,0,10*ROW('Sanitation Data'!G65)))</f>
        <v/>
      </c>
      <c r="DB71" s="383" t="str">
        <f ca="1">+IF(OFFSET('Sanitation Data'!$G$30,0,10*ROW('Sanitation Data'!G65))="","",OFFSET('Sanitation Data'!$G$30,0,10*ROW('Sanitation Data'!G65)))</f>
        <v/>
      </c>
      <c r="DC71" s="383" t="str">
        <f ca="1">+IF(OFFSET('Sanitation Data'!$G$31,0,10*ROW('Sanitation Data'!G65))="","",OFFSET('Sanitation Data'!$G$31,0,10*ROW('Sanitation Data'!G65)))</f>
        <v/>
      </c>
      <c r="DD71" s="383" t="str">
        <f ca="1">+IF(OFFSET('Sanitation Data'!$G$32,0,10*ROW('Sanitation Data'!G65))="","",OFFSET('Sanitation Data'!$G$32,0,10*ROW('Sanitation Data'!G65)))</f>
        <v/>
      </c>
      <c r="DE71" s="383" t="str">
        <f ca="1">+IF(OFFSET('Sanitation Data'!$H$28,0,10*ROW('Sanitation Data'!H65))="","",OFFSET('Sanitation Data'!$H$28,0,10*ROW('Sanitation Data'!H65)))</f>
        <v/>
      </c>
      <c r="DF71" s="383" t="str">
        <f ca="1">+IF(OFFSET('Sanitation Data'!$H$29,0,10*ROW('Sanitation Data'!H65))="","",OFFSET('Sanitation Data'!$H$29,0,10*ROW('Sanitation Data'!H65)))</f>
        <v/>
      </c>
      <c r="DG71" s="383" t="str">
        <f ca="1">+IF(OFFSET('Sanitation Data'!$H$30,0,10*ROW('Sanitation Data'!H65))="","",OFFSET('Sanitation Data'!$H$30,0,10*ROW('Sanitation Data'!H65)))</f>
        <v/>
      </c>
      <c r="DH71" s="383" t="str">
        <f ca="1">+IF(OFFSET('Sanitation Data'!$H$31,0,10*ROW('Sanitation Data'!H65))="","",OFFSET('Sanitation Data'!$H$31,0,10*ROW('Sanitation Data'!H65)))</f>
        <v/>
      </c>
      <c r="DI71" s="383" t="str">
        <f ca="1">+IF(OFFSET('Sanitation Data'!$H$32,0,10*ROW('Sanitation Data'!H65))="","",OFFSET('Sanitation Data'!$H$32,0,10*ROW('Sanitation Data'!H65)))</f>
        <v/>
      </c>
      <c r="DJ71" s="383" t="str">
        <f ca="1">+IF(OFFSET('Sanitation Data'!$I$28,0,10*ROW('Sanitation Data'!I65))="","",OFFSET('Sanitation Data'!$I$28,0,10*ROW('Sanitation Data'!I65)))</f>
        <v/>
      </c>
      <c r="DK71" s="383" t="str">
        <f ca="1">+IF(OFFSET('Sanitation Data'!$I$29,0,10*ROW('Sanitation Data'!I65))="","",OFFSET('Sanitation Data'!$I$29,0,10*ROW('Sanitation Data'!I65)))</f>
        <v/>
      </c>
      <c r="DL71" s="383" t="str">
        <f ca="1">+IF(OFFSET('Sanitation Data'!$I$30,0,10*ROW('Sanitation Data'!I65))="","",OFFSET('Sanitation Data'!$I$30,0,10*ROW('Sanitation Data'!I65)))</f>
        <v/>
      </c>
      <c r="DM71" s="383" t="str">
        <f ca="1">+IF(OFFSET('Sanitation Data'!$I$31,0,10*ROW('Sanitation Data'!I65))="","",OFFSET('Sanitation Data'!$I$31,0,10*ROW('Sanitation Data'!I65)))</f>
        <v/>
      </c>
      <c r="DN71" s="383" t="str">
        <f ca="1">+IF(OFFSET('Sanitation Data'!$I$32,0,10*ROW('Sanitation Data'!I65))="","",OFFSET('Sanitation Data'!$I$32,0,10*ROW('Sanitation Data'!I65)))</f>
        <v/>
      </c>
      <c r="DO71" s="383" t="str">
        <f ca="1">+IF(OFFSET('Hygiene Data'!$D$11,0,10*ROW('Hygiene Data'!D65))="","",OFFSET('Hygiene Data'!$D$11,0,10*ROW('Hygiene Data'!D65)))</f>
        <v/>
      </c>
      <c r="DP71" s="383" t="str">
        <f ca="1">+IF(OFFSET('Hygiene Data'!$D$12,0,10*ROW('Hygiene Data'!D65))="","",OFFSET('Hygiene Data'!$D$12,0,10*ROW('Hygiene Data'!D65)))</f>
        <v/>
      </c>
      <c r="DQ71" s="383" t="str">
        <f ca="1">+IF(OFFSET('Hygiene Data'!$D$13,0,10*ROW('Hygiene Data'!D65))="","",OFFSET('Hygiene Data'!$D$13,0,10*ROW('Hygiene Data'!D65)))</f>
        <v/>
      </c>
      <c r="DR71" s="383" t="str">
        <f ca="1">+IF(OFFSET('Hygiene Data'!$E$11,0,10*ROW('Hygiene Data'!E65))="","",OFFSET('Hygiene Data'!$E$11,0,10*ROW('Hygiene Data'!E65)))</f>
        <v/>
      </c>
      <c r="DS71" s="383" t="str">
        <f ca="1">+IF(OFFSET('Hygiene Data'!$E$12,0,10*ROW('Hygiene Data'!E65))="","",OFFSET('Hygiene Data'!$E$12,0,10*ROW('Hygiene Data'!E65)))</f>
        <v/>
      </c>
      <c r="DT71" s="383" t="str">
        <f ca="1">+IF(OFFSET('Hygiene Data'!$E$13,0,10*ROW('Hygiene Data'!E65))="","",OFFSET('Hygiene Data'!$E$13,0,10*ROW('Hygiene Data'!E65)))</f>
        <v/>
      </c>
      <c r="DU71" s="383" t="str">
        <f ca="1">+IF(OFFSET('Hygiene Data'!$F$11,0,10*ROW('Hygiene Data'!F65))="","",OFFSET('Hygiene Data'!$F$11,0,10*ROW('Hygiene Data'!F65)))</f>
        <v/>
      </c>
      <c r="DV71" s="383" t="str">
        <f ca="1">+IF(OFFSET('Hygiene Data'!$F$12,0,10*ROW('Hygiene Data'!F65))="","",OFFSET('Hygiene Data'!$F$12,0,10*ROW('Hygiene Data'!F65)))</f>
        <v/>
      </c>
      <c r="DW71" s="383" t="str">
        <f ca="1">+IF(OFFSET('Hygiene Data'!$F$13,0,10*ROW('Hygiene Data'!F65))="","",OFFSET('Hygiene Data'!$F$13,0,10*ROW('Hygiene Data'!F65)))</f>
        <v/>
      </c>
      <c r="DX71" s="383" t="str">
        <f ca="1">+IF(OFFSET('Hygiene Data'!$G$11,0,10*ROW('Hygiene Data'!G65))="","",OFFSET('Hygiene Data'!$G$11,0,10*ROW('Hygiene Data'!G65)))</f>
        <v/>
      </c>
      <c r="DY71" s="383" t="str">
        <f ca="1">+IF(OFFSET('Hygiene Data'!$G$12,0,10*ROW('Hygiene Data'!G65))="","",OFFSET('Hygiene Data'!$G$12,0,10*ROW('Hygiene Data'!G65)))</f>
        <v/>
      </c>
      <c r="DZ71" s="383" t="str">
        <f ca="1">+IF(OFFSET('Hygiene Data'!$G$13,0,10*ROW('Hygiene Data'!G65))="","",OFFSET('Hygiene Data'!$G$13,0,10*ROW('Hygiene Data'!G65)))</f>
        <v/>
      </c>
      <c r="EA71" s="383" t="str">
        <f ca="1">+IF(OFFSET('Hygiene Data'!$H$11,0,10*ROW('Hygiene Data'!H65))="","",OFFSET('Hygiene Data'!$H$11,0,10*ROW('Hygiene Data'!H65)))</f>
        <v/>
      </c>
      <c r="EB71" s="383" t="str">
        <f ca="1">+IF(OFFSET('Hygiene Data'!$H$12,0,10*ROW('Hygiene Data'!H65))="","",OFFSET('Hygiene Data'!$H$12,0,10*ROW('Hygiene Data'!H65)))</f>
        <v/>
      </c>
      <c r="EC71" s="383" t="str">
        <f ca="1">+IF(OFFSET('Hygiene Data'!$H$13,0,10*ROW('Hygiene Data'!H65))="","",OFFSET('Hygiene Data'!$H$13,0,10*ROW('Hygiene Data'!H65)))</f>
        <v/>
      </c>
      <c r="ED71" s="383" t="str">
        <f ca="1">+IF(OFFSET('Hygiene Data'!$I$11,0,10*ROW('Hygiene Data'!I65))="","",OFFSET('Hygiene Data'!$I$11,0,10*ROW('Hygiene Data'!I65)))</f>
        <v/>
      </c>
      <c r="EE71" s="383" t="str">
        <f ca="1">+IF(OFFSET('Hygiene Data'!$I$12,0,10*ROW('Hygiene Data'!I65))="","",OFFSET('Hygiene Data'!$I$12,0,10*ROW('Hygiene Data'!I65)))</f>
        <v/>
      </c>
      <c r="EF71" s="383" t="str">
        <f ca="1">+IF(OFFSET('Hygiene Data'!$I$13,0,10*ROW('Hygiene Data'!I65))="","",OFFSET('Hygiene Data'!$I$13,0,10*ROW('Hygiene Data'!I65)))</f>
        <v/>
      </c>
    </row>
    <row r="72" spans="1:136" x14ac:dyDescent="0.25">
      <c r="A72" s="492" t="str">
        <f ca="1">+IF(OFFSET('Water Data'!$B$2,0,10*ROW('Water Data'!E66))="","",OFFSET('Water Data'!$B$2,0,10*ROW('Water Data'!E66)))</f>
        <v/>
      </c>
      <c r="B72" s="49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9" t="str">
        <f t="shared" ca="1" si="1"/>
        <v/>
      </c>
      <c r="D72" s="52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3" t="str">
        <f ca="1">+IF(OFFSET('Water Data'!$D$27,0,10*ROW('Water Data'!D66))="","",OFFSET('Water Data'!$D$27,0,10*ROW('Water Data'!D66)))</f>
        <v/>
      </c>
      <c r="BT72" s="383" t="str">
        <f ca="1">+IF(OFFSET('Water Data'!$D$28,0,10*ROW('Water Data'!D66))="","",OFFSET('Water Data'!$D$28,0,10*ROW('Water Data'!D66)))</f>
        <v/>
      </c>
      <c r="BU72" s="383" t="str">
        <f ca="1">+IF(OFFSET('Water Data'!$D$29,0,10*ROW('Water Data'!D66))="","",OFFSET('Water Data'!$D$29,0,10*ROW('Water Data'!D66)))</f>
        <v/>
      </c>
      <c r="BV72" s="383" t="str">
        <f ca="1">+IF(OFFSET('Water Data'!$E$27,0,10*ROW('Water Data'!E66))="","",OFFSET('Water Data'!$E$27,0,10*ROW('Water Data'!E66)))</f>
        <v/>
      </c>
      <c r="BW72" s="383" t="str">
        <f ca="1">+IF(OFFSET('Water Data'!$E$28,0,10*ROW('Water Data'!E66))="","",OFFSET('Water Data'!$E$28,0,10*ROW('Water Data'!E66)))</f>
        <v/>
      </c>
      <c r="BX72" s="383" t="str">
        <f ca="1">+IF(OFFSET('Water Data'!$E$29,0,10*ROW('Water Data'!E66))="","",OFFSET('Water Data'!$E$29,0,10*ROW('Water Data'!E66)))</f>
        <v/>
      </c>
      <c r="BY72" s="383" t="str">
        <f ca="1">+IF(OFFSET('Water Data'!$F$27,0,10*ROW('Water Data'!F66))="","",OFFSET('Water Data'!$F$27,0,10*ROW('Water Data'!F66)))</f>
        <v/>
      </c>
      <c r="BZ72" s="383" t="str">
        <f ca="1">+IF(OFFSET('Water Data'!$F$28,0,10*ROW('Water Data'!F66))="","",OFFSET('Water Data'!$F$28,0,10*ROW('Water Data'!F66)))</f>
        <v/>
      </c>
      <c r="CA72" s="383" t="str">
        <f ca="1">+IF(OFFSET('Water Data'!$F$29,0,10*ROW('Water Data'!F66))="","",OFFSET('Water Data'!$F$29,0,10*ROW('Water Data'!F66)))</f>
        <v/>
      </c>
      <c r="CB72" s="383" t="str">
        <f ca="1">+IF(OFFSET('Water Data'!$G$27,0,10*ROW('Water Data'!G66))="","",OFFSET('Water Data'!$G$27,0,10*ROW('Water Data'!G66)))</f>
        <v/>
      </c>
      <c r="CC72" s="383" t="str">
        <f ca="1">+IF(OFFSET('Water Data'!$G$28,0,10*ROW('Water Data'!G66))="","",OFFSET('Water Data'!$G$28,0,10*ROW('Water Data'!G66)))</f>
        <v/>
      </c>
      <c r="CD72" s="383" t="str">
        <f ca="1">+IF(OFFSET('Water Data'!$G$29,0,10*ROW('Water Data'!G66))="","",OFFSET('Water Data'!$G$29,0,10*ROW('Water Data'!G66)))</f>
        <v/>
      </c>
      <c r="CE72" s="383" t="str">
        <f ca="1">+IF(OFFSET('Water Data'!$H$27,0,10*ROW('Water Data'!H66))="","",OFFSET('Water Data'!$H$27,0,10*ROW('Water Data'!H66)))</f>
        <v/>
      </c>
      <c r="CF72" s="383" t="str">
        <f ca="1">+IF(OFFSET('Water Data'!$H$28,0,10*ROW('Water Data'!H66))="","",OFFSET('Water Data'!$H$28,0,10*ROW('Water Data'!H66)))</f>
        <v/>
      </c>
      <c r="CG72" s="383" t="str">
        <f ca="1">+IF(OFFSET('Water Data'!$H$29,0,10*ROW('Water Data'!H66))="","",OFFSET('Water Data'!$H$29,0,10*ROW('Water Data'!H66)))</f>
        <v/>
      </c>
      <c r="CH72" s="383" t="str">
        <f ca="1">+IF(OFFSET('Water Data'!$I$27,0,10*ROW('Water Data'!I66))="","",OFFSET('Water Data'!$I$27,0,10*ROW('Water Data'!I66)))</f>
        <v/>
      </c>
      <c r="CI72" s="383" t="str">
        <f ca="1">+IF(OFFSET('Water Data'!$I$28,0,10*ROW('Water Data'!I66))="","",OFFSET('Water Data'!$I$28,0,10*ROW('Water Data'!I66)))</f>
        <v/>
      </c>
      <c r="CJ72" s="383" t="str">
        <f ca="1">+IF(OFFSET('Water Data'!$I$29,0,10*ROW('Water Data'!I66))="","",OFFSET('Water Data'!$I$29,0,10*ROW('Water Data'!I66)))</f>
        <v/>
      </c>
      <c r="CK72" s="383" t="str">
        <f ca="1">+IF(OFFSET('Sanitation Data'!$D$28,0,10*ROW('Sanitation Data'!D66))="","",OFFSET('Sanitation Data'!$D$28,0,10*ROW('Sanitation Data'!D66)))</f>
        <v/>
      </c>
      <c r="CL72" s="383" t="str">
        <f ca="1">+IF(OFFSET('Sanitation Data'!$D$29,0,10*ROW('Sanitation Data'!D66))="","",OFFSET('Sanitation Data'!$D$29,0,10*ROW('Sanitation Data'!D66)))</f>
        <v/>
      </c>
      <c r="CM72" s="383" t="str">
        <f ca="1">+IF(OFFSET('Sanitation Data'!$D$30,0,10*ROW('Sanitation Data'!D66))="","",OFFSET('Sanitation Data'!$D$30,0,10*ROW('Sanitation Data'!D66)))</f>
        <v/>
      </c>
      <c r="CN72" s="383" t="str">
        <f ca="1">+IF(OFFSET('Sanitation Data'!$D$31,0,10*ROW('Sanitation Data'!D66))="","",OFFSET('Sanitation Data'!$D$31,0,10*ROW('Sanitation Data'!D66)))</f>
        <v/>
      </c>
      <c r="CO72" s="383" t="str">
        <f ca="1">+IF(OFFSET('Sanitation Data'!$D$32,0,10*ROW('Sanitation Data'!D66))="","",OFFSET('Sanitation Data'!$D$32,0,10*ROW('Sanitation Data'!D66)))</f>
        <v/>
      </c>
      <c r="CP72" s="383" t="str">
        <f ca="1">+IF(OFFSET('Sanitation Data'!$E$28,0,10*ROW('Sanitation Data'!E66))="","",OFFSET('Sanitation Data'!$E$28,0,10*ROW('Sanitation Data'!E66)))</f>
        <v/>
      </c>
      <c r="CQ72" s="383" t="str">
        <f ca="1">+IF(OFFSET('Sanitation Data'!$E$29,0,10*ROW('Sanitation Data'!E66))="","",OFFSET('Sanitation Data'!$E$29,0,10*ROW('Sanitation Data'!E66)))</f>
        <v/>
      </c>
      <c r="CR72" s="383" t="str">
        <f ca="1">+IF(OFFSET('Sanitation Data'!$E$30,0,10*ROW('Sanitation Data'!E66))="","",OFFSET('Sanitation Data'!$E$30,0,10*ROW('Sanitation Data'!E66)))</f>
        <v/>
      </c>
      <c r="CS72" s="383" t="str">
        <f ca="1">+IF(OFFSET('Sanitation Data'!$E$31,0,10*ROW('Sanitation Data'!E66))="","",OFFSET('Sanitation Data'!$E$31,0,10*ROW('Sanitation Data'!E66)))</f>
        <v/>
      </c>
      <c r="CT72" s="383" t="str">
        <f ca="1">+IF(OFFSET('Sanitation Data'!$E$32,0,10*ROW('Sanitation Data'!E66))="","",OFFSET('Sanitation Data'!$E$32,0,10*ROW('Sanitation Data'!E66)))</f>
        <v/>
      </c>
      <c r="CU72" s="383" t="str">
        <f ca="1">+IF(OFFSET('Sanitation Data'!$F$28,0,10*ROW('Sanitation Data'!F66))="","",OFFSET('Sanitation Data'!$F$28,0,10*ROW('Sanitation Data'!F66)))</f>
        <v/>
      </c>
      <c r="CV72" s="383" t="str">
        <f ca="1">+IF(OFFSET('Sanitation Data'!$F$29,0,10*ROW('Sanitation Data'!F66))="","",OFFSET('Sanitation Data'!$F$29,0,10*ROW('Sanitation Data'!F66)))</f>
        <v/>
      </c>
      <c r="CW72" s="383" t="str">
        <f ca="1">+IF(OFFSET('Sanitation Data'!$F$30,0,10*ROW('Sanitation Data'!F66))="","",OFFSET('Sanitation Data'!$F$30,0,10*ROW('Sanitation Data'!F66)))</f>
        <v/>
      </c>
      <c r="CX72" s="383" t="str">
        <f ca="1">+IF(OFFSET('Sanitation Data'!$F$31,0,10*ROW('Sanitation Data'!F66))="","",OFFSET('Sanitation Data'!$F$31,0,10*ROW('Sanitation Data'!F66)))</f>
        <v/>
      </c>
      <c r="CY72" s="383" t="str">
        <f ca="1">+IF(OFFSET('Sanitation Data'!$F$32,0,10*ROW('Sanitation Data'!F66))="","",OFFSET('Sanitation Data'!$F$32,0,10*ROW('Sanitation Data'!F66)))</f>
        <v/>
      </c>
      <c r="CZ72" s="383" t="str">
        <f ca="1">+IF(OFFSET('Sanitation Data'!$G$28,0,10*ROW('Sanitation Data'!G66))="","",OFFSET('Sanitation Data'!$G$28,0,10*ROW('Sanitation Data'!G66)))</f>
        <v/>
      </c>
      <c r="DA72" s="383" t="str">
        <f ca="1">+IF(OFFSET('Sanitation Data'!$G$29,0,10*ROW('Sanitation Data'!G66))="","",OFFSET('Sanitation Data'!$G$29,0,10*ROW('Sanitation Data'!G66)))</f>
        <v/>
      </c>
      <c r="DB72" s="383" t="str">
        <f ca="1">+IF(OFFSET('Sanitation Data'!$G$30,0,10*ROW('Sanitation Data'!G66))="","",OFFSET('Sanitation Data'!$G$30,0,10*ROW('Sanitation Data'!G66)))</f>
        <v/>
      </c>
      <c r="DC72" s="383" t="str">
        <f ca="1">+IF(OFFSET('Sanitation Data'!$G$31,0,10*ROW('Sanitation Data'!G66))="","",OFFSET('Sanitation Data'!$G$31,0,10*ROW('Sanitation Data'!G66)))</f>
        <v/>
      </c>
      <c r="DD72" s="383" t="str">
        <f ca="1">+IF(OFFSET('Sanitation Data'!$G$32,0,10*ROW('Sanitation Data'!G66))="","",OFFSET('Sanitation Data'!$G$32,0,10*ROW('Sanitation Data'!G66)))</f>
        <v/>
      </c>
      <c r="DE72" s="383" t="str">
        <f ca="1">+IF(OFFSET('Sanitation Data'!$H$28,0,10*ROW('Sanitation Data'!H66))="","",OFFSET('Sanitation Data'!$H$28,0,10*ROW('Sanitation Data'!H66)))</f>
        <v/>
      </c>
      <c r="DF72" s="383" t="str">
        <f ca="1">+IF(OFFSET('Sanitation Data'!$H$29,0,10*ROW('Sanitation Data'!H66))="","",OFFSET('Sanitation Data'!$H$29,0,10*ROW('Sanitation Data'!H66)))</f>
        <v/>
      </c>
      <c r="DG72" s="383" t="str">
        <f ca="1">+IF(OFFSET('Sanitation Data'!$H$30,0,10*ROW('Sanitation Data'!H66))="","",OFFSET('Sanitation Data'!$H$30,0,10*ROW('Sanitation Data'!H66)))</f>
        <v/>
      </c>
      <c r="DH72" s="383" t="str">
        <f ca="1">+IF(OFFSET('Sanitation Data'!$H$31,0,10*ROW('Sanitation Data'!H66))="","",OFFSET('Sanitation Data'!$H$31,0,10*ROW('Sanitation Data'!H66)))</f>
        <v/>
      </c>
      <c r="DI72" s="383" t="str">
        <f ca="1">+IF(OFFSET('Sanitation Data'!$H$32,0,10*ROW('Sanitation Data'!H66))="","",OFFSET('Sanitation Data'!$H$32,0,10*ROW('Sanitation Data'!H66)))</f>
        <v/>
      </c>
      <c r="DJ72" s="383" t="str">
        <f ca="1">+IF(OFFSET('Sanitation Data'!$I$28,0,10*ROW('Sanitation Data'!I66))="","",OFFSET('Sanitation Data'!$I$28,0,10*ROW('Sanitation Data'!I66)))</f>
        <v/>
      </c>
      <c r="DK72" s="383" t="str">
        <f ca="1">+IF(OFFSET('Sanitation Data'!$I$29,0,10*ROW('Sanitation Data'!I66))="","",OFFSET('Sanitation Data'!$I$29,0,10*ROW('Sanitation Data'!I66)))</f>
        <v/>
      </c>
      <c r="DL72" s="383" t="str">
        <f ca="1">+IF(OFFSET('Sanitation Data'!$I$30,0,10*ROW('Sanitation Data'!I66))="","",OFFSET('Sanitation Data'!$I$30,0,10*ROW('Sanitation Data'!I66)))</f>
        <v/>
      </c>
      <c r="DM72" s="383" t="str">
        <f ca="1">+IF(OFFSET('Sanitation Data'!$I$31,0,10*ROW('Sanitation Data'!I66))="","",OFFSET('Sanitation Data'!$I$31,0,10*ROW('Sanitation Data'!I66)))</f>
        <v/>
      </c>
      <c r="DN72" s="383" t="str">
        <f ca="1">+IF(OFFSET('Sanitation Data'!$I$32,0,10*ROW('Sanitation Data'!I66))="","",OFFSET('Sanitation Data'!$I$32,0,10*ROW('Sanitation Data'!I66)))</f>
        <v/>
      </c>
      <c r="DO72" s="383" t="str">
        <f ca="1">+IF(OFFSET('Hygiene Data'!$D$11,0,10*ROW('Hygiene Data'!D66))="","",OFFSET('Hygiene Data'!$D$11,0,10*ROW('Hygiene Data'!D66)))</f>
        <v/>
      </c>
      <c r="DP72" s="383" t="str">
        <f ca="1">+IF(OFFSET('Hygiene Data'!$D$12,0,10*ROW('Hygiene Data'!D66))="","",OFFSET('Hygiene Data'!$D$12,0,10*ROW('Hygiene Data'!D66)))</f>
        <v/>
      </c>
      <c r="DQ72" s="383" t="str">
        <f ca="1">+IF(OFFSET('Hygiene Data'!$D$13,0,10*ROW('Hygiene Data'!D66))="","",OFFSET('Hygiene Data'!$D$13,0,10*ROW('Hygiene Data'!D66)))</f>
        <v/>
      </c>
      <c r="DR72" s="383" t="str">
        <f ca="1">+IF(OFFSET('Hygiene Data'!$E$11,0,10*ROW('Hygiene Data'!E66))="","",OFFSET('Hygiene Data'!$E$11,0,10*ROW('Hygiene Data'!E66)))</f>
        <v/>
      </c>
      <c r="DS72" s="383" t="str">
        <f ca="1">+IF(OFFSET('Hygiene Data'!$E$12,0,10*ROW('Hygiene Data'!E66))="","",OFFSET('Hygiene Data'!$E$12,0,10*ROW('Hygiene Data'!E66)))</f>
        <v/>
      </c>
      <c r="DT72" s="383" t="str">
        <f ca="1">+IF(OFFSET('Hygiene Data'!$E$13,0,10*ROW('Hygiene Data'!E66))="","",OFFSET('Hygiene Data'!$E$13,0,10*ROW('Hygiene Data'!E66)))</f>
        <v/>
      </c>
      <c r="DU72" s="383" t="str">
        <f ca="1">+IF(OFFSET('Hygiene Data'!$F$11,0,10*ROW('Hygiene Data'!F66))="","",OFFSET('Hygiene Data'!$F$11,0,10*ROW('Hygiene Data'!F66)))</f>
        <v/>
      </c>
      <c r="DV72" s="383" t="str">
        <f ca="1">+IF(OFFSET('Hygiene Data'!$F$12,0,10*ROW('Hygiene Data'!F66))="","",OFFSET('Hygiene Data'!$F$12,0,10*ROW('Hygiene Data'!F66)))</f>
        <v/>
      </c>
      <c r="DW72" s="383" t="str">
        <f ca="1">+IF(OFFSET('Hygiene Data'!$F$13,0,10*ROW('Hygiene Data'!F66))="","",OFFSET('Hygiene Data'!$F$13,0,10*ROW('Hygiene Data'!F66)))</f>
        <v/>
      </c>
      <c r="DX72" s="383" t="str">
        <f ca="1">+IF(OFFSET('Hygiene Data'!$G$11,0,10*ROW('Hygiene Data'!G66))="","",OFFSET('Hygiene Data'!$G$11,0,10*ROW('Hygiene Data'!G66)))</f>
        <v/>
      </c>
      <c r="DY72" s="383" t="str">
        <f ca="1">+IF(OFFSET('Hygiene Data'!$G$12,0,10*ROW('Hygiene Data'!G66))="","",OFFSET('Hygiene Data'!$G$12,0,10*ROW('Hygiene Data'!G66)))</f>
        <v/>
      </c>
      <c r="DZ72" s="383" t="str">
        <f ca="1">+IF(OFFSET('Hygiene Data'!$G$13,0,10*ROW('Hygiene Data'!G66))="","",OFFSET('Hygiene Data'!$G$13,0,10*ROW('Hygiene Data'!G66)))</f>
        <v/>
      </c>
      <c r="EA72" s="383" t="str">
        <f ca="1">+IF(OFFSET('Hygiene Data'!$H$11,0,10*ROW('Hygiene Data'!H66))="","",OFFSET('Hygiene Data'!$H$11,0,10*ROW('Hygiene Data'!H66)))</f>
        <v/>
      </c>
      <c r="EB72" s="383" t="str">
        <f ca="1">+IF(OFFSET('Hygiene Data'!$H$12,0,10*ROW('Hygiene Data'!H66))="","",OFFSET('Hygiene Data'!$H$12,0,10*ROW('Hygiene Data'!H66)))</f>
        <v/>
      </c>
      <c r="EC72" s="383" t="str">
        <f ca="1">+IF(OFFSET('Hygiene Data'!$H$13,0,10*ROW('Hygiene Data'!H66))="","",OFFSET('Hygiene Data'!$H$13,0,10*ROW('Hygiene Data'!H66)))</f>
        <v/>
      </c>
      <c r="ED72" s="383" t="str">
        <f ca="1">+IF(OFFSET('Hygiene Data'!$I$11,0,10*ROW('Hygiene Data'!I66))="","",OFFSET('Hygiene Data'!$I$11,0,10*ROW('Hygiene Data'!I66)))</f>
        <v/>
      </c>
      <c r="EE72" s="383" t="str">
        <f ca="1">+IF(OFFSET('Hygiene Data'!$I$12,0,10*ROW('Hygiene Data'!I66))="","",OFFSET('Hygiene Data'!$I$12,0,10*ROW('Hygiene Data'!I66)))</f>
        <v/>
      </c>
      <c r="EF72" s="383" t="str">
        <f ca="1">+IF(OFFSET('Hygiene Data'!$I$13,0,10*ROW('Hygiene Data'!I66))="","",OFFSET('Hygiene Data'!$I$13,0,10*ROW('Hygiene Data'!I66)))</f>
        <v/>
      </c>
    </row>
    <row r="73" spans="1:136" x14ac:dyDescent="0.25">
      <c r="A73" s="492" t="str">
        <f ca="1">+IF(OFFSET('Water Data'!$B$2,0,10*ROW('Water Data'!E67))="","",OFFSET('Water Data'!$B$2,0,10*ROW('Water Data'!E67)))</f>
        <v/>
      </c>
      <c r="B73" s="49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9" t="str">
        <f t="shared" ca="1" si="1"/>
        <v/>
      </c>
      <c r="D73" s="52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3" t="str">
        <f ca="1">+IF(OFFSET('Water Data'!$D$27,0,10*ROW('Water Data'!D67))="","",OFFSET('Water Data'!$D$27,0,10*ROW('Water Data'!D67)))</f>
        <v/>
      </c>
      <c r="BT73" s="383" t="str">
        <f ca="1">+IF(OFFSET('Water Data'!$D$28,0,10*ROW('Water Data'!D67))="","",OFFSET('Water Data'!$D$28,0,10*ROW('Water Data'!D67)))</f>
        <v/>
      </c>
      <c r="BU73" s="383" t="str">
        <f ca="1">+IF(OFFSET('Water Data'!$D$29,0,10*ROW('Water Data'!D67))="","",OFFSET('Water Data'!$D$29,0,10*ROW('Water Data'!D67)))</f>
        <v/>
      </c>
      <c r="BV73" s="383" t="str">
        <f ca="1">+IF(OFFSET('Water Data'!$E$27,0,10*ROW('Water Data'!E67))="","",OFFSET('Water Data'!$E$27,0,10*ROW('Water Data'!E67)))</f>
        <v/>
      </c>
      <c r="BW73" s="383" t="str">
        <f ca="1">+IF(OFFSET('Water Data'!$E$28,0,10*ROW('Water Data'!E67))="","",OFFSET('Water Data'!$E$28,0,10*ROW('Water Data'!E67)))</f>
        <v/>
      </c>
      <c r="BX73" s="383" t="str">
        <f ca="1">+IF(OFFSET('Water Data'!$E$29,0,10*ROW('Water Data'!E67))="","",OFFSET('Water Data'!$E$29,0,10*ROW('Water Data'!E67)))</f>
        <v/>
      </c>
      <c r="BY73" s="383" t="str">
        <f ca="1">+IF(OFFSET('Water Data'!$F$27,0,10*ROW('Water Data'!F67))="","",OFFSET('Water Data'!$F$27,0,10*ROW('Water Data'!F67)))</f>
        <v/>
      </c>
      <c r="BZ73" s="383" t="str">
        <f ca="1">+IF(OFFSET('Water Data'!$F$28,0,10*ROW('Water Data'!F67))="","",OFFSET('Water Data'!$F$28,0,10*ROW('Water Data'!F67)))</f>
        <v/>
      </c>
      <c r="CA73" s="383" t="str">
        <f ca="1">+IF(OFFSET('Water Data'!$F$29,0,10*ROW('Water Data'!F67))="","",OFFSET('Water Data'!$F$29,0,10*ROW('Water Data'!F67)))</f>
        <v/>
      </c>
      <c r="CB73" s="383" t="str">
        <f ca="1">+IF(OFFSET('Water Data'!$G$27,0,10*ROW('Water Data'!G67))="","",OFFSET('Water Data'!$G$27,0,10*ROW('Water Data'!G67)))</f>
        <v/>
      </c>
      <c r="CC73" s="383" t="str">
        <f ca="1">+IF(OFFSET('Water Data'!$G$28,0,10*ROW('Water Data'!G67))="","",OFFSET('Water Data'!$G$28,0,10*ROW('Water Data'!G67)))</f>
        <v/>
      </c>
      <c r="CD73" s="383" t="str">
        <f ca="1">+IF(OFFSET('Water Data'!$G$29,0,10*ROW('Water Data'!G67))="","",OFFSET('Water Data'!$G$29,0,10*ROW('Water Data'!G67)))</f>
        <v/>
      </c>
      <c r="CE73" s="383" t="str">
        <f ca="1">+IF(OFFSET('Water Data'!$H$27,0,10*ROW('Water Data'!H67))="","",OFFSET('Water Data'!$H$27,0,10*ROW('Water Data'!H67)))</f>
        <v/>
      </c>
      <c r="CF73" s="383" t="str">
        <f ca="1">+IF(OFFSET('Water Data'!$H$28,0,10*ROW('Water Data'!H67))="","",OFFSET('Water Data'!$H$28,0,10*ROW('Water Data'!H67)))</f>
        <v/>
      </c>
      <c r="CG73" s="383" t="str">
        <f ca="1">+IF(OFFSET('Water Data'!$H$29,0,10*ROW('Water Data'!H67))="","",OFFSET('Water Data'!$H$29,0,10*ROW('Water Data'!H67)))</f>
        <v/>
      </c>
      <c r="CH73" s="383" t="str">
        <f ca="1">+IF(OFFSET('Water Data'!$I$27,0,10*ROW('Water Data'!I67))="","",OFFSET('Water Data'!$I$27,0,10*ROW('Water Data'!I67)))</f>
        <v/>
      </c>
      <c r="CI73" s="383" t="str">
        <f ca="1">+IF(OFFSET('Water Data'!$I$28,0,10*ROW('Water Data'!I67))="","",OFFSET('Water Data'!$I$28,0,10*ROW('Water Data'!I67)))</f>
        <v/>
      </c>
      <c r="CJ73" s="383" t="str">
        <f ca="1">+IF(OFFSET('Water Data'!$I$29,0,10*ROW('Water Data'!I67))="","",OFFSET('Water Data'!$I$29,0,10*ROW('Water Data'!I67)))</f>
        <v/>
      </c>
      <c r="CK73" s="383" t="str">
        <f ca="1">+IF(OFFSET('Sanitation Data'!$D$28,0,10*ROW('Sanitation Data'!D67))="","",OFFSET('Sanitation Data'!$D$28,0,10*ROW('Sanitation Data'!D67)))</f>
        <v/>
      </c>
      <c r="CL73" s="383" t="str">
        <f ca="1">+IF(OFFSET('Sanitation Data'!$D$29,0,10*ROW('Sanitation Data'!D67))="","",OFFSET('Sanitation Data'!$D$29,0,10*ROW('Sanitation Data'!D67)))</f>
        <v/>
      </c>
      <c r="CM73" s="383" t="str">
        <f ca="1">+IF(OFFSET('Sanitation Data'!$D$30,0,10*ROW('Sanitation Data'!D67))="","",OFFSET('Sanitation Data'!$D$30,0,10*ROW('Sanitation Data'!D67)))</f>
        <v/>
      </c>
      <c r="CN73" s="383" t="str">
        <f ca="1">+IF(OFFSET('Sanitation Data'!$D$31,0,10*ROW('Sanitation Data'!D67))="","",OFFSET('Sanitation Data'!$D$31,0,10*ROW('Sanitation Data'!D67)))</f>
        <v/>
      </c>
      <c r="CO73" s="383" t="str">
        <f ca="1">+IF(OFFSET('Sanitation Data'!$D$32,0,10*ROW('Sanitation Data'!D67))="","",OFFSET('Sanitation Data'!$D$32,0,10*ROW('Sanitation Data'!D67)))</f>
        <v/>
      </c>
      <c r="CP73" s="383" t="str">
        <f ca="1">+IF(OFFSET('Sanitation Data'!$E$28,0,10*ROW('Sanitation Data'!E67))="","",OFFSET('Sanitation Data'!$E$28,0,10*ROW('Sanitation Data'!E67)))</f>
        <v/>
      </c>
      <c r="CQ73" s="383" t="str">
        <f ca="1">+IF(OFFSET('Sanitation Data'!$E$29,0,10*ROW('Sanitation Data'!E67))="","",OFFSET('Sanitation Data'!$E$29,0,10*ROW('Sanitation Data'!E67)))</f>
        <v/>
      </c>
      <c r="CR73" s="383" t="str">
        <f ca="1">+IF(OFFSET('Sanitation Data'!$E$30,0,10*ROW('Sanitation Data'!E67))="","",OFFSET('Sanitation Data'!$E$30,0,10*ROW('Sanitation Data'!E67)))</f>
        <v/>
      </c>
      <c r="CS73" s="383" t="str">
        <f ca="1">+IF(OFFSET('Sanitation Data'!$E$31,0,10*ROW('Sanitation Data'!E67))="","",OFFSET('Sanitation Data'!$E$31,0,10*ROW('Sanitation Data'!E67)))</f>
        <v/>
      </c>
      <c r="CT73" s="383" t="str">
        <f ca="1">+IF(OFFSET('Sanitation Data'!$E$32,0,10*ROW('Sanitation Data'!E67))="","",OFFSET('Sanitation Data'!$E$32,0,10*ROW('Sanitation Data'!E67)))</f>
        <v/>
      </c>
      <c r="CU73" s="383" t="str">
        <f ca="1">+IF(OFFSET('Sanitation Data'!$F$28,0,10*ROW('Sanitation Data'!F67))="","",OFFSET('Sanitation Data'!$F$28,0,10*ROW('Sanitation Data'!F67)))</f>
        <v/>
      </c>
      <c r="CV73" s="383" t="str">
        <f ca="1">+IF(OFFSET('Sanitation Data'!$F$29,0,10*ROW('Sanitation Data'!F67))="","",OFFSET('Sanitation Data'!$F$29,0,10*ROW('Sanitation Data'!F67)))</f>
        <v/>
      </c>
      <c r="CW73" s="383" t="str">
        <f ca="1">+IF(OFFSET('Sanitation Data'!$F$30,0,10*ROW('Sanitation Data'!F67))="","",OFFSET('Sanitation Data'!$F$30,0,10*ROW('Sanitation Data'!F67)))</f>
        <v/>
      </c>
      <c r="CX73" s="383" t="str">
        <f ca="1">+IF(OFFSET('Sanitation Data'!$F$31,0,10*ROW('Sanitation Data'!F67))="","",OFFSET('Sanitation Data'!$F$31,0,10*ROW('Sanitation Data'!F67)))</f>
        <v/>
      </c>
      <c r="CY73" s="383" t="str">
        <f ca="1">+IF(OFFSET('Sanitation Data'!$F$32,0,10*ROW('Sanitation Data'!F67))="","",OFFSET('Sanitation Data'!$F$32,0,10*ROW('Sanitation Data'!F67)))</f>
        <v/>
      </c>
      <c r="CZ73" s="383" t="str">
        <f ca="1">+IF(OFFSET('Sanitation Data'!$G$28,0,10*ROW('Sanitation Data'!G67))="","",OFFSET('Sanitation Data'!$G$28,0,10*ROW('Sanitation Data'!G67)))</f>
        <v/>
      </c>
      <c r="DA73" s="383" t="str">
        <f ca="1">+IF(OFFSET('Sanitation Data'!$G$29,0,10*ROW('Sanitation Data'!G67))="","",OFFSET('Sanitation Data'!$G$29,0,10*ROW('Sanitation Data'!G67)))</f>
        <v/>
      </c>
      <c r="DB73" s="383" t="str">
        <f ca="1">+IF(OFFSET('Sanitation Data'!$G$30,0,10*ROW('Sanitation Data'!G67))="","",OFFSET('Sanitation Data'!$G$30,0,10*ROW('Sanitation Data'!G67)))</f>
        <v/>
      </c>
      <c r="DC73" s="383" t="str">
        <f ca="1">+IF(OFFSET('Sanitation Data'!$G$31,0,10*ROW('Sanitation Data'!G67))="","",OFFSET('Sanitation Data'!$G$31,0,10*ROW('Sanitation Data'!G67)))</f>
        <v/>
      </c>
      <c r="DD73" s="383" t="str">
        <f ca="1">+IF(OFFSET('Sanitation Data'!$G$32,0,10*ROW('Sanitation Data'!G67))="","",OFFSET('Sanitation Data'!$G$32,0,10*ROW('Sanitation Data'!G67)))</f>
        <v/>
      </c>
      <c r="DE73" s="383" t="str">
        <f ca="1">+IF(OFFSET('Sanitation Data'!$H$28,0,10*ROW('Sanitation Data'!H67))="","",OFFSET('Sanitation Data'!$H$28,0,10*ROW('Sanitation Data'!H67)))</f>
        <v/>
      </c>
      <c r="DF73" s="383" t="str">
        <f ca="1">+IF(OFFSET('Sanitation Data'!$H$29,0,10*ROW('Sanitation Data'!H67))="","",OFFSET('Sanitation Data'!$H$29,0,10*ROW('Sanitation Data'!H67)))</f>
        <v/>
      </c>
      <c r="DG73" s="383" t="str">
        <f ca="1">+IF(OFFSET('Sanitation Data'!$H$30,0,10*ROW('Sanitation Data'!H67))="","",OFFSET('Sanitation Data'!$H$30,0,10*ROW('Sanitation Data'!H67)))</f>
        <v/>
      </c>
      <c r="DH73" s="383" t="str">
        <f ca="1">+IF(OFFSET('Sanitation Data'!$H$31,0,10*ROW('Sanitation Data'!H67))="","",OFFSET('Sanitation Data'!$H$31,0,10*ROW('Sanitation Data'!H67)))</f>
        <v/>
      </c>
      <c r="DI73" s="383" t="str">
        <f ca="1">+IF(OFFSET('Sanitation Data'!$H$32,0,10*ROW('Sanitation Data'!H67))="","",OFFSET('Sanitation Data'!$H$32,0,10*ROW('Sanitation Data'!H67)))</f>
        <v/>
      </c>
      <c r="DJ73" s="383" t="str">
        <f ca="1">+IF(OFFSET('Sanitation Data'!$I$28,0,10*ROW('Sanitation Data'!I67))="","",OFFSET('Sanitation Data'!$I$28,0,10*ROW('Sanitation Data'!I67)))</f>
        <v/>
      </c>
      <c r="DK73" s="383" t="str">
        <f ca="1">+IF(OFFSET('Sanitation Data'!$I$29,0,10*ROW('Sanitation Data'!I67))="","",OFFSET('Sanitation Data'!$I$29,0,10*ROW('Sanitation Data'!I67)))</f>
        <v/>
      </c>
      <c r="DL73" s="383" t="str">
        <f ca="1">+IF(OFFSET('Sanitation Data'!$I$30,0,10*ROW('Sanitation Data'!I67))="","",OFFSET('Sanitation Data'!$I$30,0,10*ROW('Sanitation Data'!I67)))</f>
        <v/>
      </c>
      <c r="DM73" s="383" t="str">
        <f ca="1">+IF(OFFSET('Sanitation Data'!$I$31,0,10*ROW('Sanitation Data'!I67))="","",OFFSET('Sanitation Data'!$I$31,0,10*ROW('Sanitation Data'!I67)))</f>
        <v/>
      </c>
      <c r="DN73" s="383" t="str">
        <f ca="1">+IF(OFFSET('Sanitation Data'!$I$32,0,10*ROW('Sanitation Data'!I67))="","",OFFSET('Sanitation Data'!$I$32,0,10*ROW('Sanitation Data'!I67)))</f>
        <v/>
      </c>
      <c r="DO73" s="383" t="str">
        <f ca="1">+IF(OFFSET('Hygiene Data'!$D$11,0,10*ROW('Hygiene Data'!D67))="","",OFFSET('Hygiene Data'!$D$11,0,10*ROW('Hygiene Data'!D67)))</f>
        <v/>
      </c>
      <c r="DP73" s="383" t="str">
        <f ca="1">+IF(OFFSET('Hygiene Data'!$D$12,0,10*ROW('Hygiene Data'!D67))="","",OFFSET('Hygiene Data'!$D$12,0,10*ROW('Hygiene Data'!D67)))</f>
        <v/>
      </c>
      <c r="DQ73" s="383" t="str">
        <f ca="1">+IF(OFFSET('Hygiene Data'!$D$13,0,10*ROW('Hygiene Data'!D67))="","",OFFSET('Hygiene Data'!$D$13,0,10*ROW('Hygiene Data'!D67)))</f>
        <v/>
      </c>
      <c r="DR73" s="383" t="str">
        <f ca="1">+IF(OFFSET('Hygiene Data'!$E$11,0,10*ROW('Hygiene Data'!E67))="","",OFFSET('Hygiene Data'!$E$11,0,10*ROW('Hygiene Data'!E67)))</f>
        <v/>
      </c>
      <c r="DS73" s="383" t="str">
        <f ca="1">+IF(OFFSET('Hygiene Data'!$E$12,0,10*ROW('Hygiene Data'!E67))="","",OFFSET('Hygiene Data'!$E$12,0,10*ROW('Hygiene Data'!E67)))</f>
        <v/>
      </c>
      <c r="DT73" s="383" t="str">
        <f ca="1">+IF(OFFSET('Hygiene Data'!$E$13,0,10*ROW('Hygiene Data'!E67))="","",OFFSET('Hygiene Data'!$E$13,0,10*ROW('Hygiene Data'!E67)))</f>
        <v/>
      </c>
      <c r="DU73" s="383" t="str">
        <f ca="1">+IF(OFFSET('Hygiene Data'!$F$11,0,10*ROW('Hygiene Data'!F67))="","",OFFSET('Hygiene Data'!$F$11,0,10*ROW('Hygiene Data'!F67)))</f>
        <v/>
      </c>
      <c r="DV73" s="383" t="str">
        <f ca="1">+IF(OFFSET('Hygiene Data'!$F$12,0,10*ROW('Hygiene Data'!F67))="","",OFFSET('Hygiene Data'!$F$12,0,10*ROW('Hygiene Data'!F67)))</f>
        <v/>
      </c>
      <c r="DW73" s="383" t="str">
        <f ca="1">+IF(OFFSET('Hygiene Data'!$F$13,0,10*ROW('Hygiene Data'!F67))="","",OFFSET('Hygiene Data'!$F$13,0,10*ROW('Hygiene Data'!F67)))</f>
        <v/>
      </c>
      <c r="DX73" s="383" t="str">
        <f ca="1">+IF(OFFSET('Hygiene Data'!$G$11,0,10*ROW('Hygiene Data'!G67))="","",OFFSET('Hygiene Data'!$G$11,0,10*ROW('Hygiene Data'!G67)))</f>
        <v/>
      </c>
      <c r="DY73" s="383" t="str">
        <f ca="1">+IF(OFFSET('Hygiene Data'!$G$12,0,10*ROW('Hygiene Data'!G67))="","",OFFSET('Hygiene Data'!$G$12,0,10*ROW('Hygiene Data'!G67)))</f>
        <v/>
      </c>
      <c r="DZ73" s="383" t="str">
        <f ca="1">+IF(OFFSET('Hygiene Data'!$G$13,0,10*ROW('Hygiene Data'!G67))="","",OFFSET('Hygiene Data'!$G$13,0,10*ROW('Hygiene Data'!G67)))</f>
        <v/>
      </c>
      <c r="EA73" s="383" t="str">
        <f ca="1">+IF(OFFSET('Hygiene Data'!$H$11,0,10*ROW('Hygiene Data'!H67))="","",OFFSET('Hygiene Data'!$H$11,0,10*ROW('Hygiene Data'!H67)))</f>
        <v/>
      </c>
      <c r="EB73" s="383" t="str">
        <f ca="1">+IF(OFFSET('Hygiene Data'!$H$12,0,10*ROW('Hygiene Data'!H67))="","",OFFSET('Hygiene Data'!$H$12,0,10*ROW('Hygiene Data'!H67)))</f>
        <v/>
      </c>
      <c r="EC73" s="383" t="str">
        <f ca="1">+IF(OFFSET('Hygiene Data'!$H$13,0,10*ROW('Hygiene Data'!H67))="","",OFFSET('Hygiene Data'!$H$13,0,10*ROW('Hygiene Data'!H67)))</f>
        <v/>
      </c>
      <c r="ED73" s="383" t="str">
        <f ca="1">+IF(OFFSET('Hygiene Data'!$I$11,0,10*ROW('Hygiene Data'!I67))="","",OFFSET('Hygiene Data'!$I$11,0,10*ROW('Hygiene Data'!I67)))</f>
        <v/>
      </c>
      <c r="EE73" s="383" t="str">
        <f ca="1">+IF(OFFSET('Hygiene Data'!$I$12,0,10*ROW('Hygiene Data'!I67))="","",OFFSET('Hygiene Data'!$I$12,0,10*ROW('Hygiene Data'!I67)))</f>
        <v/>
      </c>
      <c r="EF73" s="383" t="str">
        <f ca="1">+IF(OFFSET('Hygiene Data'!$I$13,0,10*ROW('Hygiene Data'!I67))="","",OFFSET('Hygiene Data'!$I$13,0,10*ROW('Hygiene Data'!I67)))</f>
        <v/>
      </c>
    </row>
    <row r="74" spans="1:136" x14ac:dyDescent="0.25">
      <c r="A74" s="492" t="str">
        <f ca="1">+IF(OFFSET('Water Data'!$B$2,0,10*ROW('Water Data'!E68))="","",OFFSET('Water Data'!$B$2,0,10*ROW('Water Data'!E68)))</f>
        <v/>
      </c>
      <c r="B74" s="49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9" t="str">
        <f t="shared" ca="1" si="1"/>
        <v/>
      </c>
      <c r="D74" s="52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3" t="str">
        <f ca="1">+IF(OFFSET('Water Data'!$D$27,0,10*ROW('Water Data'!D68))="","",OFFSET('Water Data'!$D$27,0,10*ROW('Water Data'!D68)))</f>
        <v/>
      </c>
      <c r="BT74" s="383" t="str">
        <f ca="1">+IF(OFFSET('Water Data'!$D$28,0,10*ROW('Water Data'!D68))="","",OFFSET('Water Data'!$D$28,0,10*ROW('Water Data'!D68)))</f>
        <v/>
      </c>
      <c r="BU74" s="383" t="str">
        <f ca="1">+IF(OFFSET('Water Data'!$D$29,0,10*ROW('Water Data'!D68))="","",OFFSET('Water Data'!$D$29,0,10*ROW('Water Data'!D68)))</f>
        <v/>
      </c>
      <c r="BV74" s="383" t="str">
        <f ca="1">+IF(OFFSET('Water Data'!$E$27,0,10*ROW('Water Data'!E68))="","",OFFSET('Water Data'!$E$27,0,10*ROW('Water Data'!E68)))</f>
        <v/>
      </c>
      <c r="BW74" s="383" t="str">
        <f ca="1">+IF(OFFSET('Water Data'!$E$28,0,10*ROW('Water Data'!E68))="","",OFFSET('Water Data'!$E$28,0,10*ROW('Water Data'!E68)))</f>
        <v/>
      </c>
      <c r="BX74" s="383" t="str">
        <f ca="1">+IF(OFFSET('Water Data'!$E$29,0,10*ROW('Water Data'!E68))="","",OFFSET('Water Data'!$E$29,0,10*ROW('Water Data'!E68)))</f>
        <v/>
      </c>
      <c r="BY74" s="383" t="str">
        <f ca="1">+IF(OFFSET('Water Data'!$F$27,0,10*ROW('Water Data'!F68))="","",OFFSET('Water Data'!$F$27,0,10*ROW('Water Data'!F68)))</f>
        <v/>
      </c>
      <c r="BZ74" s="383" t="str">
        <f ca="1">+IF(OFFSET('Water Data'!$F$28,0,10*ROW('Water Data'!F68))="","",OFFSET('Water Data'!$F$28,0,10*ROW('Water Data'!F68)))</f>
        <v/>
      </c>
      <c r="CA74" s="383" t="str">
        <f ca="1">+IF(OFFSET('Water Data'!$F$29,0,10*ROW('Water Data'!F68))="","",OFFSET('Water Data'!$F$29,0,10*ROW('Water Data'!F68)))</f>
        <v/>
      </c>
      <c r="CB74" s="383" t="str">
        <f ca="1">+IF(OFFSET('Water Data'!$G$27,0,10*ROW('Water Data'!G68))="","",OFFSET('Water Data'!$G$27,0,10*ROW('Water Data'!G68)))</f>
        <v/>
      </c>
      <c r="CC74" s="383" t="str">
        <f ca="1">+IF(OFFSET('Water Data'!$G$28,0,10*ROW('Water Data'!G68))="","",OFFSET('Water Data'!$G$28,0,10*ROW('Water Data'!G68)))</f>
        <v/>
      </c>
      <c r="CD74" s="383" t="str">
        <f ca="1">+IF(OFFSET('Water Data'!$G$29,0,10*ROW('Water Data'!G68))="","",OFFSET('Water Data'!$G$29,0,10*ROW('Water Data'!G68)))</f>
        <v/>
      </c>
      <c r="CE74" s="383" t="str">
        <f ca="1">+IF(OFFSET('Water Data'!$H$27,0,10*ROW('Water Data'!H68))="","",OFFSET('Water Data'!$H$27,0,10*ROW('Water Data'!H68)))</f>
        <v/>
      </c>
      <c r="CF74" s="383" t="str">
        <f ca="1">+IF(OFFSET('Water Data'!$H$28,0,10*ROW('Water Data'!H68))="","",OFFSET('Water Data'!$H$28,0,10*ROW('Water Data'!H68)))</f>
        <v/>
      </c>
      <c r="CG74" s="383" t="str">
        <f ca="1">+IF(OFFSET('Water Data'!$H$29,0,10*ROW('Water Data'!H68))="","",OFFSET('Water Data'!$H$29,0,10*ROW('Water Data'!H68)))</f>
        <v/>
      </c>
      <c r="CH74" s="383" t="str">
        <f ca="1">+IF(OFFSET('Water Data'!$I$27,0,10*ROW('Water Data'!I68))="","",OFFSET('Water Data'!$I$27,0,10*ROW('Water Data'!I68)))</f>
        <v/>
      </c>
      <c r="CI74" s="383" t="str">
        <f ca="1">+IF(OFFSET('Water Data'!$I$28,0,10*ROW('Water Data'!I68))="","",OFFSET('Water Data'!$I$28,0,10*ROW('Water Data'!I68)))</f>
        <v/>
      </c>
      <c r="CJ74" s="383" t="str">
        <f ca="1">+IF(OFFSET('Water Data'!$I$29,0,10*ROW('Water Data'!I68))="","",OFFSET('Water Data'!$I$29,0,10*ROW('Water Data'!I68)))</f>
        <v/>
      </c>
      <c r="CK74" s="383" t="str">
        <f ca="1">+IF(OFFSET('Sanitation Data'!$D$28,0,10*ROW('Sanitation Data'!D68))="","",OFFSET('Sanitation Data'!$D$28,0,10*ROW('Sanitation Data'!D68)))</f>
        <v/>
      </c>
      <c r="CL74" s="383" t="str">
        <f ca="1">+IF(OFFSET('Sanitation Data'!$D$29,0,10*ROW('Sanitation Data'!D68))="","",OFFSET('Sanitation Data'!$D$29,0,10*ROW('Sanitation Data'!D68)))</f>
        <v/>
      </c>
      <c r="CM74" s="383" t="str">
        <f ca="1">+IF(OFFSET('Sanitation Data'!$D$30,0,10*ROW('Sanitation Data'!D68))="","",OFFSET('Sanitation Data'!$D$30,0,10*ROW('Sanitation Data'!D68)))</f>
        <v/>
      </c>
      <c r="CN74" s="383" t="str">
        <f ca="1">+IF(OFFSET('Sanitation Data'!$D$31,0,10*ROW('Sanitation Data'!D68))="","",OFFSET('Sanitation Data'!$D$31,0,10*ROW('Sanitation Data'!D68)))</f>
        <v/>
      </c>
      <c r="CO74" s="383" t="str">
        <f ca="1">+IF(OFFSET('Sanitation Data'!$D$32,0,10*ROW('Sanitation Data'!D68))="","",OFFSET('Sanitation Data'!$D$32,0,10*ROW('Sanitation Data'!D68)))</f>
        <v/>
      </c>
      <c r="CP74" s="383" t="str">
        <f ca="1">+IF(OFFSET('Sanitation Data'!$E$28,0,10*ROW('Sanitation Data'!E68))="","",OFFSET('Sanitation Data'!$E$28,0,10*ROW('Sanitation Data'!E68)))</f>
        <v/>
      </c>
      <c r="CQ74" s="383" t="str">
        <f ca="1">+IF(OFFSET('Sanitation Data'!$E$29,0,10*ROW('Sanitation Data'!E68))="","",OFFSET('Sanitation Data'!$E$29,0,10*ROW('Sanitation Data'!E68)))</f>
        <v/>
      </c>
      <c r="CR74" s="383" t="str">
        <f ca="1">+IF(OFFSET('Sanitation Data'!$E$30,0,10*ROW('Sanitation Data'!E68))="","",OFFSET('Sanitation Data'!$E$30,0,10*ROW('Sanitation Data'!E68)))</f>
        <v/>
      </c>
      <c r="CS74" s="383" t="str">
        <f ca="1">+IF(OFFSET('Sanitation Data'!$E$31,0,10*ROW('Sanitation Data'!E68))="","",OFFSET('Sanitation Data'!$E$31,0,10*ROW('Sanitation Data'!E68)))</f>
        <v/>
      </c>
      <c r="CT74" s="383" t="str">
        <f ca="1">+IF(OFFSET('Sanitation Data'!$E$32,0,10*ROW('Sanitation Data'!E68))="","",OFFSET('Sanitation Data'!$E$32,0,10*ROW('Sanitation Data'!E68)))</f>
        <v/>
      </c>
      <c r="CU74" s="383" t="str">
        <f ca="1">+IF(OFFSET('Sanitation Data'!$F$28,0,10*ROW('Sanitation Data'!F68))="","",OFFSET('Sanitation Data'!$F$28,0,10*ROW('Sanitation Data'!F68)))</f>
        <v/>
      </c>
      <c r="CV74" s="383" t="str">
        <f ca="1">+IF(OFFSET('Sanitation Data'!$F$29,0,10*ROW('Sanitation Data'!F68))="","",OFFSET('Sanitation Data'!$F$29,0,10*ROW('Sanitation Data'!F68)))</f>
        <v/>
      </c>
      <c r="CW74" s="383" t="str">
        <f ca="1">+IF(OFFSET('Sanitation Data'!$F$30,0,10*ROW('Sanitation Data'!F68))="","",OFFSET('Sanitation Data'!$F$30,0,10*ROW('Sanitation Data'!F68)))</f>
        <v/>
      </c>
      <c r="CX74" s="383" t="str">
        <f ca="1">+IF(OFFSET('Sanitation Data'!$F$31,0,10*ROW('Sanitation Data'!F68))="","",OFFSET('Sanitation Data'!$F$31,0,10*ROW('Sanitation Data'!F68)))</f>
        <v/>
      </c>
      <c r="CY74" s="383" t="str">
        <f ca="1">+IF(OFFSET('Sanitation Data'!$F$32,0,10*ROW('Sanitation Data'!F68))="","",OFFSET('Sanitation Data'!$F$32,0,10*ROW('Sanitation Data'!F68)))</f>
        <v/>
      </c>
      <c r="CZ74" s="383" t="str">
        <f ca="1">+IF(OFFSET('Sanitation Data'!$G$28,0,10*ROW('Sanitation Data'!G68))="","",OFFSET('Sanitation Data'!$G$28,0,10*ROW('Sanitation Data'!G68)))</f>
        <v/>
      </c>
      <c r="DA74" s="383" t="str">
        <f ca="1">+IF(OFFSET('Sanitation Data'!$G$29,0,10*ROW('Sanitation Data'!G68))="","",OFFSET('Sanitation Data'!$G$29,0,10*ROW('Sanitation Data'!G68)))</f>
        <v/>
      </c>
      <c r="DB74" s="383" t="str">
        <f ca="1">+IF(OFFSET('Sanitation Data'!$G$30,0,10*ROW('Sanitation Data'!G68))="","",OFFSET('Sanitation Data'!$G$30,0,10*ROW('Sanitation Data'!G68)))</f>
        <v/>
      </c>
      <c r="DC74" s="383" t="str">
        <f ca="1">+IF(OFFSET('Sanitation Data'!$G$31,0,10*ROW('Sanitation Data'!G68))="","",OFFSET('Sanitation Data'!$G$31,0,10*ROW('Sanitation Data'!G68)))</f>
        <v/>
      </c>
      <c r="DD74" s="383" t="str">
        <f ca="1">+IF(OFFSET('Sanitation Data'!$G$32,0,10*ROW('Sanitation Data'!G68))="","",OFFSET('Sanitation Data'!$G$32,0,10*ROW('Sanitation Data'!G68)))</f>
        <v/>
      </c>
      <c r="DE74" s="383" t="str">
        <f ca="1">+IF(OFFSET('Sanitation Data'!$H$28,0,10*ROW('Sanitation Data'!H68))="","",OFFSET('Sanitation Data'!$H$28,0,10*ROW('Sanitation Data'!H68)))</f>
        <v/>
      </c>
      <c r="DF74" s="383" t="str">
        <f ca="1">+IF(OFFSET('Sanitation Data'!$H$29,0,10*ROW('Sanitation Data'!H68))="","",OFFSET('Sanitation Data'!$H$29,0,10*ROW('Sanitation Data'!H68)))</f>
        <v/>
      </c>
      <c r="DG74" s="383" t="str">
        <f ca="1">+IF(OFFSET('Sanitation Data'!$H$30,0,10*ROW('Sanitation Data'!H68))="","",OFFSET('Sanitation Data'!$H$30,0,10*ROW('Sanitation Data'!H68)))</f>
        <v/>
      </c>
      <c r="DH74" s="383" t="str">
        <f ca="1">+IF(OFFSET('Sanitation Data'!$H$31,0,10*ROW('Sanitation Data'!H68))="","",OFFSET('Sanitation Data'!$H$31,0,10*ROW('Sanitation Data'!H68)))</f>
        <v/>
      </c>
      <c r="DI74" s="383" t="str">
        <f ca="1">+IF(OFFSET('Sanitation Data'!$H$32,0,10*ROW('Sanitation Data'!H68))="","",OFFSET('Sanitation Data'!$H$32,0,10*ROW('Sanitation Data'!H68)))</f>
        <v/>
      </c>
      <c r="DJ74" s="383" t="str">
        <f ca="1">+IF(OFFSET('Sanitation Data'!$I$28,0,10*ROW('Sanitation Data'!I68))="","",OFFSET('Sanitation Data'!$I$28,0,10*ROW('Sanitation Data'!I68)))</f>
        <v/>
      </c>
      <c r="DK74" s="383" t="str">
        <f ca="1">+IF(OFFSET('Sanitation Data'!$I$29,0,10*ROW('Sanitation Data'!I68))="","",OFFSET('Sanitation Data'!$I$29,0,10*ROW('Sanitation Data'!I68)))</f>
        <v/>
      </c>
      <c r="DL74" s="383" t="str">
        <f ca="1">+IF(OFFSET('Sanitation Data'!$I$30,0,10*ROW('Sanitation Data'!I68))="","",OFFSET('Sanitation Data'!$I$30,0,10*ROW('Sanitation Data'!I68)))</f>
        <v/>
      </c>
      <c r="DM74" s="383" t="str">
        <f ca="1">+IF(OFFSET('Sanitation Data'!$I$31,0,10*ROW('Sanitation Data'!I68))="","",OFFSET('Sanitation Data'!$I$31,0,10*ROW('Sanitation Data'!I68)))</f>
        <v/>
      </c>
      <c r="DN74" s="383" t="str">
        <f ca="1">+IF(OFFSET('Sanitation Data'!$I$32,0,10*ROW('Sanitation Data'!I68))="","",OFFSET('Sanitation Data'!$I$32,0,10*ROW('Sanitation Data'!I68)))</f>
        <v/>
      </c>
      <c r="DO74" s="383" t="str">
        <f ca="1">+IF(OFFSET('Hygiene Data'!$D$11,0,10*ROW('Hygiene Data'!D68))="","",OFFSET('Hygiene Data'!$D$11,0,10*ROW('Hygiene Data'!D68)))</f>
        <v/>
      </c>
      <c r="DP74" s="383" t="str">
        <f ca="1">+IF(OFFSET('Hygiene Data'!$D$12,0,10*ROW('Hygiene Data'!D68))="","",OFFSET('Hygiene Data'!$D$12,0,10*ROW('Hygiene Data'!D68)))</f>
        <v/>
      </c>
      <c r="DQ74" s="383" t="str">
        <f ca="1">+IF(OFFSET('Hygiene Data'!$D$13,0,10*ROW('Hygiene Data'!D68))="","",OFFSET('Hygiene Data'!$D$13,0,10*ROW('Hygiene Data'!D68)))</f>
        <v/>
      </c>
      <c r="DR74" s="383" t="str">
        <f ca="1">+IF(OFFSET('Hygiene Data'!$E$11,0,10*ROW('Hygiene Data'!E68))="","",OFFSET('Hygiene Data'!$E$11,0,10*ROW('Hygiene Data'!E68)))</f>
        <v/>
      </c>
      <c r="DS74" s="383" t="str">
        <f ca="1">+IF(OFFSET('Hygiene Data'!$E$12,0,10*ROW('Hygiene Data'!E68))="","",OFFSET('Hygiene Data'!$E$12,0,10*ROW('Hygiene Data'!E68)))</f>
        <v/>
      </c>
      <c r="DT74" s="383" t="str">
        <f ca="1">+IF(OFFSET('Hygiene Data'!$E$13,0,10*ROW('Hygiene Data'!E68))="","",OFFSET('Hygiene Data'!$E$13,0,10*ROW('Hygiene Data'!E68)))</f>
        <v/>
      </c>
      <c r="DU74" s="383" t="str">
        <f ca="1">+IF(OFFSET('Hygiene Data'!$F$11,0,10*ROW('Hygiene Data'!F68))="","",OFFSET('Hygiene Data'!$F$11,0,10*ROW('Hygiene Data'!F68)))</f>
        <v/>
      </c>
      <c r="DV74" s="383" t="str">
        <f ca="1">+IF(OFFSET('Hygiene Data'!$F$12,0,10*ROW('Hygiene Data'!F68))="","",OFFSET('Hygiene Data'!$F$12,0,10*ROW('Hygiene Data'!F68)))</f>
        <v/>
      </c>
      <c r="DW74" s="383" t="str">
        <f ca="1">+IF(OFFSET('Hygiene Data'!$F$13,0,10*ROW('Hygiene Data'!F68))="","",OFFSET('Hygiene Data'!$F$13,0,10*ROW('Hygiene Data'!F68)))</f>
        <v/>
      </c>
      <c r="DX74" s="383" t="str">
        <f ca="1">+IF(OFFSET('Hygiene Data'!$G$11,0,10*ROW('Hygiene Data'!G68))="","",OFFSET('Hygiene Data'!$G$11,0,10*ROW('Hygiene Data'!G68)))</f>
        <v/>
      </c>
      <c r="DY74" s="383" t="str">
        <f ca="1">+IF(OFFSET('Hygiene Data'!$G$12,0,10*ROW('Hygiene Data'!G68))="","",OFFSET('Hygiene Data'!$G$12,0,10*ROW('Hygiene Data'!G68)))</f>
        <v/>
      </c>
      <c r="DZ74" s="383" t="str">
        <f ca="1">+IF(OFFSET('Hygiene Data'!$G$13,0,10*ROW('Hygiene Data'!G68))="","",OFFSET('Hygiene Data'!$G$13,0,10*ROW('Hygiene Data'!G68)))</f>
        <v/>
      </c>
      <c r="EA74" s="383" t="str">
        <f ca="1">+IF(OFFSET('Hygiene Data'!$H$11,0,10*ROW('Hygiene Data'!H68))="","",OFFSET('Hygiene Data'!$H$11,0,10*ROW('Hygiene Data'!H68)))</f>
        <v/>
      </c>
      <c r="EB74" s="383" t="str">
        <f ca="1">+IF(OFFSET('Hygiene Data'!$H$12,0,10*ROW('Hygiene Data'!H68))="","",OFFSET('Hygiene Data'!$H$12,0,10*ROW('Hygiene Data'!H68)))</f>
        <v/>
      </c>
      <c r="EC74" s="383" t="str">
        <f ca="1">+IF(OFFSET('Hygiene Data'!$H$13,0,10*ROW('Hygiene Data'!H68))="","",OFFSET('Hygiene Data'!$H$13,0,10*ROW('Hygiene Data'!H68)))</f>
        <v/>
      </c>
      <c r="ED74" s="383" t="str">
        <f ca="1">+IF(OFFSET('Hygiene Data'!$I$11,0,10*ROW('Hygiene Data'!I68))="","",OFFSET('Hygiene Data'!$I$11,0,10*ROW('Hygiene Data'!I68)))</f>
        <v/>
      </c>
      <c r="EE74" s="383" t="str">
        <f ca="1">+IF(OFFSET('Hygiene Data'!$I$12,0,10*ROW('Hygiene Data'!I68))="","",OFFSET('Hygiene Data'!$I$12,0,10*ROW('Hygiene Data'!I68)))</f>
        <v/>
      </c>
      <c r="EF74" s="383" t="str">
        <f ca="1">+IF(OFFSET('Hygiene Data'!$I$13,0,10*ROW('Hygiene Data'!I68))="","",OFFSET('Hygiene Data'!$I$13,0,10*ROW('Hygiene Data'!I68)))</f>
        <v/>
      </c>
    </row>
    <row r="75" spans="1:136" x14ac:dyDescent="0.25">
      <c r="A75" s="492" t="str">
        <f ca="1">+IF(OFFSET('Water Data'!$B$2,0,10*ROW('Water Data'!E69))="","",OFFSET('Water Data'!$B$2,0,10*ROW('Water Data'!E69)))</f>
        <v/>
      </c>
      <c r="B75" s="49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9" t="str">
        <f t="shared" ca="1" si="1"/>
        <v/>
      </c>
      <c r="D75" s="52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3" t="str">
        <f ca="1">+IF(OFFSET('Water Data'!$D$27,0,10*ROW('Water Data'!D69))="","",OFFSET('Water Data'!$D$27,0,10*ROW('Water Data'!D69)))</f>
        <v/>
      </c>
      <c r="BT75" s="383" t="str">
        <f ca="1">+IF(OFFSET('Water Data'!$D$28,0,10*ROW('Water Data'!D69))="","",OFFSET('Water Data'!$D$28,0,10*ROW('Water Data'!D69)))</f>
        <v/>
      </c>
      <c r="BU75" s="383" t="str">
        <f ca="1">+IF(OFFSET('Water Data'!$D$29,0,10*ROW('Water Data'!D69))="","",OFFSET('Water Data'!$D$29,0,10*ROW('Water Data'!D69)))</f>
        <v/>
      </c>
      <c r="BV75" s="383" t="str">
        <f ca="1">+IF(OFFSET('Water Data'!$E$27,0,10*ROW('Water Data'!E69))="","",OFFSET('Water Data'!$E$27,0,10*ROW('Water Data'!E69)))</f>
        <v/>
      </c>
      <c r="BW75" s="383" t="str">
        <f ca="1">+IF(OFFSET('Water Data'!$E$28,0,10*ROW('Water Data'!E69))="","",OFFSET('Water Data'!$E$28,0,10*ROW('Water Data'!E69)))</f>
        <v/>
      </c>
      <c r="BX75" s="383" t="str">
        <f ca="1">+IF(OFFSET('Water Data'!$E$29,0,10*ROW('Water Data'!E69))="","",OFFSET('Water Data'!$E$29,0,10*ROW('Water Data'!E69)))</f>
        <v/>
      </c>
      <c r="BY75" s="383" t="str">
        <f ca="1">+IF(OFFSET('Water Data'!$F$27,0,10*ROW('Water Data'!F69))="","",OFFSET('Water Data'!$F$27,0,10*ROW('Water Data'!F69)))</f>
        <v/>
      </c>
      <c r="BZ75" s="383" t="str">
        <f ca="1">+IF(OFFSET('Water Data'!$F$28,0,10*ROW('Water Data'!F69))="","",OFFSET('Water Data'!$F$28,0,10*ROW('Water Data'!F69)))</f>
        <v/>
      </c>
      <c r="CA75" s="383" t="str">
        <f ca="1">+IF(OFFSET('Water Data'!$F$29,0,10*ROW('Water Data'!F69))="","",OFFSET('Water Data'!$F$29,0,10*ROW('Water Data'!F69)))</f>
        <v/>
      </c>
      <c r="CB75" s="383" t="str">
        <f ca="1">+IF(OFFSET('Water Data'!$G$27,0,10*ROW('Water Data'!G69))="","",OFFSET('Water Data'!$G$27,0,10*ROW('Water Data'!G69)))</f>
        <v/>
      </c>
      <c r="CC75" s="383" t="str">
        <f ca="1">+IF(OFFSET('Water Data'!$G$28,0,10*ROW('Water Data'!G69))="","",OFFSET('Water Data'!$G$28,0,10*ROW('Water Data'!G69)))</f>
        <v/>
      </c>
      <c r="CD75" s="383" t="str">
        <f ca="1">+IF(OFFSET('Water Data'!$G$29,0,10*ROW('Water Data'!G69))="","",OFFSET('Water Data'!$G$29,0,10*ROW('Water Data'!G69)))</f>
        <v/>
      </c>
      <c r="CE75" s="383" t="str">
        <f ca="1">+IF(OFFSET('Water Data'!$H$27,0,10*ROW('Water Data'!H69))="","",OFFSET('Water Data'!$H$27,0,10*ROW('Water Data'!H69)))</f>
        <v/>
      </c>
      <c r="CF75" s="383" t="str">
        <f ca="1">+IF(OFFSET('Water Data'!$H$28,0,10*ROW('Water Data'!H69))="","",OFFSET('Water Data'!$H$28,0,10*ROW('Water Data'!H69)))</f>
        <v/>
      </c>
      <c r="CG75" s="383" t="str">
        <f ca="1">+IF(OFFSET('Water Data'!$H$29,0,10*ROW('Water Data'!H69))="","",OFFSET('Water Data'!$H$29,0,10*ROW('Water Data'!H69)))</f>
        <v/>
      </c>
      <c r="CH75" s="383" t="str">
        <f ca="1">+IF(OFFSET('Water Data'!$I$27,0,10*ROW('Water Data'!I69))="","",OFFSET('Water Data'!$I$27,0,10*ROW('Water Data'!I69)))</f>
        <v/>
      </c>
      <c r="CI75" s="383" t="str">
        <f ca="1">+IF(OFFSET('Water Data'!$I$28,0,10*ROW('Water Data'!I69))="","",OFFSET('Water Data'!$I$28,0,10*ROW('Water Data'!I69)))</f>
        <v/>
      </c>
      <c r="CJ75" s="383" t="str">
        <f ca="1">+IF(OFFSET('Water Data'!$I$29,0,10*ROW('Water Data'!I69))="","",OFFSET('Water Data'!$I$29,0,10*ROW('Water Data'!I69)))</f>
        <v/>
      </c>
      <c r="CK75" s="383" t="str">
        <f ca="1">+IF(OFFSET('Sanitation Data'!$D$28,0,10*ROW('Sanitation Data'!D69))="","",OFFSET('Sanitation Data'!$D$28,0,10*ROW('Sanitation Data'!D69)))</f>
        <v/>
      </c>
      <c r="CL75" s="383" t="str">
        <f ca="1">+IF(OFFSET('Sanitation Data'!$D$29,0,10*ROW('Sanitation Data'!D69))="","",OFFSET('Sanitation Data'!$D$29,0,10*ROW('Sanitation Data'!D69)))</f>
        <v/>
      </c>
      <c r="CM75" s="383" t="str">
        <f ca="1">+IF(OFFSET('Sanitation Data'!$D$30,0,10*ROW('Sanitation Data'!D69))="","",OFFSET('Sanitation Data'!$D$30,0,10*ROW('Sanitation Data'!D69)))</f>
        <v/>
      </c>
      <c r="CN75" s="383" t="str">
        <f ca="1">+IF(OFFSET('Sanitation Data'!$D$31,0,10*ROW('Sanitation Data'!D69))="","",OFFSET('Sanitation Data'!$D$31,0,10*ROW('Sanitation Data'!D69)))</f>
        <v/>
      </c>
      <c r="CO75" s="383" t="str">
        <f ca="1">+IF(OFFSET('Sanitation Data'!$D$32,0,10*ROW('Sanitation Data'!D69))="","",OFFSET('Sanitation Data'!$D$32,0,10*ROW('Sanitation Data'!D69)))</f>
        <v/>
      </c>
      <c r="CP75" s="383" t="str">
        <f ca="1">+IF(OFFSET('Sanitation Data'!$E$28,0,10*ROW('Sanitation Data'!E69))="","",OFFSET('Sanitation Data'!$E$28,0,10*ROW('Sanitation Data'!E69)))</f>
        <v/>
      </c>
      <c r="CQ75" s="383" t="str">
        <f ca="1">+IF(OFFSET('Sanitation Data'!$E$29,0,10*ROW('Sanitation Data'!E69))="","",OFFSET('Sanitation Data'!$E$29,0,10*ROW('Sanitation Data'!E69)))</f>
        <v/>
      </c>
      <c r="CR75" s="383" t="str">
        <f ca="1">+IF(OFFSET('Sanitation Data'!$E$30,0,10*ROW('Sanitation Data'!E69))="","",OFFSET('Sanitation Data'!$E$30,0,10*ROW('Sanitation Data'!E69)))</f>
        <v/>
      </c>
      <c r="CS75" s="383" t="str">
        <f ca="1">+IF(OFFSET('Sanitation Data'!$E$31,0,10*ROW('Sanitation Data'!E69))="","",OFFSET('Sanitation Data'!$E$31,0,10*ROW('Sanitation Data'!E69)))</f>
        <v/>
      </c>
      <c r="CT75" s="383" t="str">
        <f ca="1">+IF(OFFSET('Sanitation Data'!$E$32,0,10*ROW('Sanitation Data'!E69))="","",OFFSET('Sanitation Data'!$E$32,0,10*ROW('Sanitation Data'!E69)))</f>
        <v/>
      </c>
      <c r="CU75" s="383" t="str">
        <f ca="1">+IF(OFFSET('Sanitation Data'!$F$28,0,10*ROW('Sanitation Data'!F69))="","",OFFSET('Sanitation Data'!$F$28,0,10*ROW('Sanitation Data'!F69)))</f>
        <v/>
      </c>
      <c r="CV75" s="383" t="str">
        <f ca="1">+IF(OFFSET('Sanitation Data'!$F$29,0,10*ROW('Sanitation Data'!F69))="","",OFFSET('Sanitation Data'!$F$29,0,10*ROW('Sanitation Data'!F69)))</f>
        <v/>
      </c>
      <c r="CW75" s="383" t="str">
        <f ca="1">+IF(OFFSET('Sanitation Data'!$F$30,0,10*ROW('Sanitation Data'!F69))="","",OFFSET('Sanitation Data'!$F$30,0,10*ROW('Sanitation Data'!F69)))</f>
        <v/>
      </c>
      <c r="CX75" s="383" t="str">
        <f ca="1">+IF(OFFSET('Sanitation Data'!$F$31,0,10*ROW('Sanitation Data'!F69))="","",OFFSET('Sanitation Data'!$F$31,0,10*ROW('Sanitation Data'!F69)))</f>
        <v/>
      </c>
      <c r="CY75" s="383" t="str">
        <f ca="1">+IF(OFFSET('Sanitation Data'!$F$32,0,10*ROW('Sanitation Data'!F69))="","",OFFSET('Sanitation Data'!$F$32,0,10*ROW('Sanitation Data'!F69)))</f>
        <v/>
      </c>
      <c r="CZ75" s="383" t="str">
        <f ca="1">+IF(OFFSET('Sanitation Data'!$G$28,0,10*ROW('Sanitation Data'!G69))="","",OFFSET('Sanitation Data'!$G$28,0,10*ROW('Sanitation Data'!G69)))</f>
        <v/>
      </c>
      <c r="DA75" s="383" t="str">
        <f ca="1">+IF(OFFSET('Sanitation Data'!$G$29,0,10*ROW('Sanitation Data'!G69))="","",OFFSET('Sanitation Data'!$G$29,0,10*ROW('Sanitation Data'!G69)))</f>
        <v/>
      </c>
      <c r="DB75" s="383" t="str">
        <f ca="1">+IF(OFFSET('Sanitation Data'!$G$30,0,10*ROW('Sanitation Data'!G69))="","",OFFSET('Sanitation Data'!$G$30,0,10*ROW('Sanitation Data'!G69)))</f>
        <v/>
      </c>
      <c r="DC75" s="383" t="str">
        <f ca="1">+IF(OFFSET('Sanitation Data'!$G$31,0,10*ROW('Sanitation Data'!G69))="","",OFFSET('Sanitation Data'!$G$31,0,10*ROW('Sanitation Data'!G69)))</f>
        <v/>
      </c>
      <c r="DD75" s="383" t="str">
        <f ca="1">+IF(OFFSET('Sanitation Data'!$G$32,0,10*ROW('Sanitation Data'!G69))="","",OFFSET('Sanitation Data'!$G$32,0,10*ROW('Sanitation Data'!G69)))</f>
        <v/>
      </c>
      <c r="DE75" s="383" t="str">
        <f ca="1">+IF(OFFSET('Sanitation Data'!$H$28,0,10*ROW('Sanitation Data'!H69))="","",OFFSET('Sanitation Data'!$H$28,0,10*ROW('Sanitation Data'!H69)))</f>
        <v/>
      </c>
      <c r="DF75" s="383" t="str">
        <f ca="1">+IF(OFFSET('Sanitation Data'!$H$29,0,10*ROW('Sanitation Data'!H69))="","",OFFSET('Sanitation Data'!$H$29,0,10*ROW('Sanitation Data'!H69)))</f>
        <v/>
      </c>
      <c r="DG75" s="383" t="str">
        <f ca="1">+IF(OFFSET('Sanitation Data'!$H$30,0,10*ROW('Sanitation Data'!H69))="","",OFFSET('Sanitation Data'!$H$30,0,10*ROW('Sanitation Data'!H69)))</f>
        <v/>
      </c>
      <c r="DH75" s="383" t="str">
        <f ca="1">+IF(OFFSET('Sanitation Data'!$H$31,0,10*ROW('Sanitation Data'!H69))="","",OFFSET('Sanitation Data'!$H$31,0,10*ROW('Sanitation Data'!H69)))</f>
        <v/>
      </c>
      <c r="DI75" s="383" t="str">
        <f ca="1">+IF(OFFSET('Sanitation Data'!$H$32,0,10*ROW('Sanitation Data'!H69))="","",OFFSET('Sanitation Data'!$H$32,0,10*ROW('Sanitation Data'!H69)))</f>
        <v/>
      </c>
      <c r="DJ75" s="383" t="str">
        <f ca="1">+IF(OFFSET('Sanitation Data'!$I$28,0,10*ROW('Sanitation Data'!I69))="","",OFFSET('Sanitation Data'!$I$28,0,10*ROW('Sanitation Data'!I69)))</f>
        <v/>
      </c>
      <c r="DK75" s="383" t="str">
        <f ca="1">+IF(OFFSET('Sanitation Data'!$I$29,0,10*ROW('Sanitation Data'!I69))="","",OFFSET('Sanitation Data'!$I$29,0,10*ROW('Sanitation Data'!I69)))</f>
        <v/>
      </c>
      <c r="DL75" s="383" t="str">
        <f ca="1">+IF(OFFSET('Sanitation Data'!$I$30,0,10*ROW('Sanitation Data'!I69))="","",OFFSET('Sanitation Data'!$I$30,0,10*ROW('Sanitation Data'!I69)))</f>
        <v/>
      </c>
      <c r="DM75" s="383" t="str">
        <f ca="1">+IF(OFFSET('Sanitation Data'!$I$31,0,10*ROW('Sanitation Data'!I69))="","",OFFSET('Sanitation Data'!$I$31,0,10*ROW('Sanitation Data'!I69)))</f>
        <v/>
      </c>
      <c r="DN75" s="383" t="str">
        <f ca="1">+IF(OFFSET('Sanitation Data'!$I$32,0,10*ROW('Sanitation Data'!I69))="","",OFFSET('Sanitation Data'!$I$32,0,10*ROW('Sanitation Data'!I69)))</f>
        <v/>
      </c>
      <c r="DO75" s="383" t="str">
        <f ca="1">+IF(OFFSET('Hygiene Data'!$D$11,0,10*ROW('Hygiene Data'!D69))="","",OFFSET('Hygiene Data'!$D$11,0,10*ROW('Hygiene Data'!D69)))</f>
        <v/>
      </c>
      <c r="DP75" s="383" t="str">
        <f ca="1">+IF(OFFSET('Hygiene Data'!$D$12,0,10*ROW('Hygiene Data'!D69))="","",OFFSET('Hygiene Data'!$D$12,0,10*ROW('Hygiene Data'!D69)))</f>
        <v/>
      </c>
      <c r="DQ75" s="383" t="str">
        <f ca="1">+IF(OFFSET('Hygiene Data'!$D$13,0,10*ROW('Hygiene Data'!D69))="","",OFFSET('Hygiene Data'!$D$13,0,10*ROW('Hygiene Data'!D69)))</f>
        <v/>
      </c>
      <c r="DR75" s="383" t="str">
        <f ca="1">+IF(OFFSET('Hygiene Data'!$E$11,0,10*ROW('Hygiene Data'!E69))="","",OFFSET('Hygiene Data'!$E$11,0,10*ROW('Hygiene Data'!E69)))</f>
        <v/>
      </c>
      <c r="DS75" s="383" t="str">
        <f ca="1">+IF(OFFSET('Hygiene Data'!$E$12,0,10*ROW('Hygiene Data'!E69))="","",OFFSET('Hygiene Data'!$E$12,0,10*ROW('Hygiene Data'!E69)))</f>
        <v/>
      </c>
      <c r="DT75" s="383" t="str">
        <f ca="1">+IF(OFFSET('Hygiene Data'!$E$13,0,10*ROW('Hygiene Data'!E69))="","",OFFSET('Hygiene Data'!$E$13,0,10*ROW('Hygiene Data'!E69)))</f>
        <v/>
      </c>
      <c r="DU75" s="383" t="str">
        <f ca="1">+IF(OFFSET('Hygiene Data'!$F$11,0,10*ROW('Hygiene Data'!F69))="","",OFFSET('Hygiene Data'!$F$11,0,10*ROW('Hygiene Data'!F69)))</f>
        <v/>
      </c>
      <c r="DV75" s="383" t="str">
        <f ca="1">+IF(OFFSET('Hygiene Data'!$F$12,0,10*ROW('Hygiene Data'!F69))="","",OFFSET('Hygiene Data'!$F$12,0,10*ROW('Hygiene Data'!F69)))</f>
        <v/>
      </c>
      <c r="DW75" s="383" t="str">
        <f ca="1">+IF(OFFSET('Hygiene Data'!$F$13,0,10*ROW('Hygiene Data'!F69))="","",OFFSET('Hygiene Data'!$F$13,0,10*ROW('Hygiene Data'!F69)))</f>
        <v/>
      </c>
      <c r="DX75" s="383" t="str">
        <f ca="1">+IF(OFFSET('Hygiene Data'!$G$11,0,10*ROW('Hygiene Data'!G69))="","",OFFSET('Hygiene Data'!$G$11,0,10*ROW('Hygiene Data'!G69)))</f>
        <v/>
      </c>
      <c r="DY75" s="383" t="str">
        <f ca="1">+IF(OFFSET('Hygiene Data'!$G$12,0,10*ROW('Hygiene Data'!G69))="","",OFFSET('Hygiene Data'!$G$12,0,10*ROW('Hygiene Data'!G69)))</f>
        <v/>
      </c>
      <c r="DZ75" s="383" t="str">
        <f ca="1">+IF(OFFSET('Hygiene Data'!$G$13,0,10*ROW('Hygiene Data'!G69))="","",OFFSET('Hygiene Data'!$G$13,0,10*ROW('Hygiene Data'!G69)))</f>
        <v/>
      </c>
      <c r="EA75" s="383" t="str">
        <f ca="1">+IF(OFFSET('Hygiene Data'!$H$11,0,10*ROW('Hygiene Data'!H69))="","",OFFSET('Hygiene Data'!$H$11,0,10*ROW('Hygiene Data'!H69)))</f>
        <v/>
      </c>
      <c r="EB75" s="383" t="str">
        <f ca="1">+IF(OFFSET('Hygiene Data'!$H$12,0,10*ROW('Hygiene Data'!H69))="","",OFFSET('Hygiene Data'!$H$12,0,10*ROW('Hygiene Data'!H69)))</f>
        <v/>
      </c>
      <c r="EC75" s="383" t="str">
        <f ca="1">+IF(OFFSET('Hygiene Data'!$H$13,0,10*ROW('Hygiene Data'!H69))="","",OFFSET('Hygiene Data'!$H$13,0,10*ROW('Hygiene Data'!H69)))</f>
        <v/>
      </c>
      <c r="ED75" s="383" t="str">
        <f ca="1">+IF(OFFSET('Hygiene Data'!$I$11,0,10*ROW('Hygiene Data'!I69))="","",OFFSET('Hygiene Data'!$I$11,0,10*ROW('Hygiene Data'!I69)))</f>
        <v/>
      </c>
      <c r="EE75" s="383" t="str">
        <f ca="1">+IF(OFFSET('Hygiene Data'!$I$12,0,10*ROW('Hygiene Data'!I69))="","",OFFSET('Hygiene Data'!$I$12,0,10*ROW('Hygiene Data'!I69)))</f>
        <v/>
      </c>
      <c r="EF75" s="383" t="str">
        <f ca="1">+IF(OFFSET('Hygiene Data'!$I$13,0,10*ROW('Hygiene Data'!I69))="","",OFFSET('Hygiene Data'!$I$13,0,10*ROW('Hygiene Data'!I69)))</f>
        <v/>
      </c>
    </row>
    <row r="76" spans="1:136" x14ac:dyDescent="0.25">
      <c r="A76" s="492" t="str">
        <f ca="1">+IF(OFFSET('Water Data'!$B$2,0,10*ROW('Water Data'!E70))="","",OFFSET('Water Data'!$B$2,0,10*ROW('Water Data'!E70)))</f>
        <v/>
      </c>
      <c r="B76" s="49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9" t="str">
        <f t="shared" ca="1" si="1"/>
        <v/>
      </c>
      <c r="D76" s="52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3" t="str">
        <f ca="1">+IF(OFFSET('Water Data'!$D$27,0,10*ROW('Water Data'!D70))="","",OFFSET('Water Data'!$D$27,0,10*ROW('Water Data'!D70)))</f>
        <v/>
      </c>
      <c r="BT76" s="383" t="str">
        <f ca="1">+IF(OFFSET('Water Data'!$D$28,0,10*ROW('Water Data'!D70))="","",OFFSET('Water Data'!$D$28,0,10*ROW('Water Data'!D70)))</f>
        <v/>
      </c>
      <c r="BU76" s="383" t="str">
        <f ca="1">+IF(OFFSET('Water Data'!$D$29,0,10*ROW('Water Data'!D70))="","",OFFSET('Water Data'!$D$29,0,10*ROW('Water Data'!D70)))</f>
        <v/>
      </c>
      <c r="BV76" s="383" t="str">
        <f ca="1">+IF(OFFSET('Water Data'!$E$27,0,10*ROW('Water Data'!E70))="","",OFFSET('Water Data'!$E$27,0,10*ROW('Water Data'!E70)))</f>
        <v/>
      </c>
      <c r="BW76" s="383" t="str">
        <f ca="1">+IF(OFFSET('Water Data'!$E$28,0,10*ROW('Water Data'!E70))="","",OFFSET('Water Data'!$E$28,0,10*ROW('Water Data'!E70)))</f>
        <v/>
      </c>
      <c r="BX76" s="383" t="str">
        <f ca="1">+IF(OFFSET('Water Data'!$E$29,0,10*ROW('Water Data'!E70))="","",OFFSET('Water Data'!$E$29,0,10*ROW('Water Data'!E70)))</f>
        <v/>
      </c>
      <c r="BY76" s="383" t="str">
        <f ca="1">+IF(OFFSET('Water Data'!$F$27,0,10*ROW('Water Data'!F70))="","",OFFSET('Water Data'!$F$27,0,10*ROW('Water Data'!F70)))</f>
        <v/>
      </c>
      <c r="BZ76" s="383" t="str">
        <f ca="1">+IF(OFFSET('Water Data'!$F$28,0,10*ROW('Water Data'!F70))="","",OFFSET('Water Data'!$F$28,0,10*ROW('Water Data'!F70)))</f>
        <v/>
      </c>
      <c r="CA76" s="383" t="str">
        <f ca="1">+IF(OFFSET('Water Data'!$F$29,0,10*ROW('Water Data'!F70))="","",OFFSET('Water Data'!$F$29,0,10*ROW('Water Data'!F70)))</f>
        <v/>
      </c>
      <c r="CB76" s="383" t="str">
        <f ca="1">+IF(OFFSET('Water Data'!$G$27,0,10*ROW('Water Data'!G70))="","",OFFSET('Water Data'!$G$27,0,10*ROW('Water Data'!G70)))</f>
        <v/>
      </c>
      <c r="CC76" s="383" t="str">
        <f ca="1">+IF(OFFSET('Water Data'!$G$28,0,10*ROW('Water Data'!G70))="","",OFFSET('Water Data'!$G$28,0,10*ROW('Water Data'!G70)))</f>
        <v/>
      </c>
      <c r="CD76" s="383" t="str">
        <f ca="1">+IF(OFFSET('Water Data'!$G$29,0,10*ROW('Water Data'!G70))="","",OFFSET('Water Data'!$G$29,0,10*ROW('Water Data'!G70)))</f>
        <v/>
      </c>
      <c r="CE76" s="383" t="str">
        <f ca="1">+IF(OFFSET('Water Data'!$H$27,0,10*ROW('Water Data'!H70))="","",OFFSET('Water Data'!$H$27,0,10*ROW('Water Data'!H70)))</f>
        <v/>
      </c>
      <c r="CF76" s="383" t="str">
        <f ca="1">+IF(OFFSET('Water Data'!$H$28,0,10*ROW('Water Data'!H70))="","",OFFSET('Water Data'!$H$28,0,10*ROW('Water Data'!H70)))</f>
        <v/>
      </c>
      <c r="CG76" s="383" t="str">
        <f ca="1">+IF(OFFSET('Water Data'!$H$29,0,10*ROW('Water Data'!H70))="","",OFFSET('Water Data'!$H$29,0,10*ROW('Water Data'!H70)))</f>
        <v/>
      </c>
      <c r="CH76" s="383" t="str">
        <f ca="1">+IF(OFFSET('Water Data'!$I$27,0,10*ROW('Water Data'!I70))="","",OFFSET('Water Data'!$I$27,0,10*ROW('Water Data'!I70)))</f>
        <v/>
      </c>
      <c r="CI76" s="383" t="str">
        <f ca="1">+IF(OFFSET('Water Data'!$I$28,0,10*ROW('Water Data'!I70))="","",OFFSET('Water Data'!$I$28,0,10*ROW('Water Data'!I70)))</f>
        <v/>
      </c>
      <c r="CJ76" s="383" t="str">
        <f ca="1">+IF(OFFSET('Water Data'!$I$29,0,10*ROW('Water Data'!I70))="","",OFFSET('Water Data'!$I$29,0,10*ROW('Water Data'!I70)))</f>
        <v/>
      </c>
      <c r="CK76" s="383" t="str">
        <f ca="1">+IF(OFFSET('Sanitation Data'!$D$28,0,10*ROW('Sanitation Data'!D70))="","",OFFSET('Sanitation Data'!$D$28,0,10*ROW('Sanitation Data'!D70)))</f>
        <v/>
      </c>
      <c r="CL76" s="383" t="str">
        <f ca="1">+IF(OFFSET('Sanitation Data'!$D$29,0,10*ROW('Sanitation Data'!D70))="","",OFFSET('Sanitation Data'!$D$29,0,10*ROW('Sanitation Data'!D70)))</f>
        <v/>
      </c>
      <c r="CM76" s="383" t="str">
        <f ca="1">+IF(OFFSET('Sanitation Data'!$D$30,0,10*ROW('Sanitation Data'!D70))="","",OFFSET('Sanitation Data'!$D$30,0,10*ROW('Sanitation Data'!D70)))</f>
        <v/>
      </c>
      <c r="CN76" s="383" t="str">
        <f ca="1">+IF(OFFSET('Sanitation Data'!$D$31,0,10*ROW('Sanitation Data'!D70))="","",OFFSET('Sanitation Data'!$D$31,0,10*ROW('Sanitation Data'!D70)))</f>
        <v/>
      </c>
      <c r="CO76" s="383" t="str">
        <f ca="1">+IF(OFFSET('Sanitation Data'!$D$32,0,10*ROW('Sanitation Data'!D70))="","",OFFSET('Sanitation Data'!$D$32,0,10*ROW('Sanitation Data'!D70)))</f>
        <v/>
      </c>
      <c r="CP76" s="383" t="str">
        <f ca="1">+IF(OFFSET('Sanitation Data'!$E$28,0,10*ROW('Sanitation Data'!E70))="","",OFFSET('Sanitation Data'!$E$28,0,10*ROW('Sanitation Data'!E70)))</f>
        <v/>
      </c>
      <c r="CQ76" s="383" t="str">
        <f ca="1">+IF(OFFSET('Sanitation Data'!$E$29,0,10*ROW('Sanitation Data'!E70))="","",OFFSET('Sanitation Data'!$E$29,0,10*ROW('Sanitation Data'!E70)))</f>
        <v/>
      </c>
      <c r="CR76" s="383" t="str">
        <f ca="1">+IF(OFFSET('Sanitation Data'!$E$30,0,10*ROW('Sanitation Data'!E70))="","",OFFSET('Sanitation Data'!$E$30,0,10*ROW('Sanitation Data'!E70)))</f>
        <v/>
      </c>
      <c r="CS76" s="383" t="str">
        <f ca="1">+IF(OFFSET('Sanitation Data'!$E$31,0,10*ROW('Sanitation Data'!E70))="","",OFFSET('Sanitation Data'!$E$31,0,10*ROW('Sanitation Data'!E70)))</f>
        <v/>
      </c>
      <c r="CT76" s="383" t="str">
        <f ca="1">+IF(OFFSET('Sanitation Data'!$E$32,0,10*ROW('Sanitation Data'!E70))="","",OFFSET('Sanitation Data'!$E$32,0,10*ROW('Sanitation Data'!E70)))</f>
        <v/>
      </c>
      <c r="CU76" s="383" t="str">
        <f ca="1">+IF(OFFSET('Sanitation Data'!$F$28,0,10*ROW('Sanitation Data'!F70))="","",OFFSET('Sanitation Data'!$F$28,0,10*ROW('Sanitation Data'!F70)))</f>
        <v/>
      </c>
      <c r="CV76" s="383" t="str">
        <f ca="1">+IF(OFFSET('Sanitation Data'!$F$29,0,10*ROW('Sanitation Data'!F70))="","",OFFSET('Sanitation Data'!$F$29,0,10*ROW('Sanitation Data'!F70)))</f>
        <v/>
      </c>
      <c r="CW76" s="383" t="str">
        <f ca="1">+IF(OFFSET('Sanitation Data'!$F$30,0,10*ROW('Sanitation Data'!F70))="","",OFFSET('Sanitation Data'!$F$30,0,10*ROW('Sanitation Data'!F70)))</f>
        <v/>
      </c>
      <c r="CX76" s="383" t="str">
        <f ca="1">+IF(OFFSET('Sanitation Data'!$F$31,0,10*ROW('Sanitation Data'!F70))="","",OFFSET('Sanitation Data'!$F$31,0,10*ROW('Sanitation Data'!F70)))</f>
        <v/>
      </c>
      <c r="CY76" s="383" t="str">
        <f ca="1">+IF(OFFSET('Sanitation Data'!$F$32,0,10*ROW('Sanitation Data'!F70))="","",OFFSET('Sanitation Data'!$F$32,0,10*ROW('Sanitation Data'!F70)))</f>
        <v/>
      </c>
      <c r="CZ76" s="383" t="str">
        <f ca="1">+IF(OFFSET('Sanitation Data'!$G$28,0,10*ROW('Sanitation Data'!G70))="","",OFFSET('Sanitation Data'!$G$28,0,10*ROW('Sanitation Data'!G70)))</f>
        <v/>
      </c>
      <c r="DA76" s="383" t="str">
        <f ca="1">+IF(OFFSET('Sanitation Data'!$G$29,0,10*ROW('Sanitation Data'!G70))="","",OFFSET('Sanitation Data'!$G$29,0,10*ROW('Sanitation Data'!G70)))</f>
        <v/>
      </c>
      <c r="DB76" s="383" t="str">
        <f ca="1">+IF(OFFSET('Sanitation Data'!$G$30,0,10*ROW('Sanitation Data'!G70))="","",OFFSET('Sanitation Data'!$G$30,0,10*ROW('Sanitation Data'!G70)))</f>
        <v/>
      </c>
      <c r="DC76" s="383" t="str">
        <f ca="1">+IF(OFFSET('Sanitation Data'!$G$31,0,10*ROW('Sanitation Data'!G70))="","",OFFSET('Sanitation Data'!$G$31,0,10*ROW('Sanitation Data'!G70)))</f>
        <v/>
      </c>
      <c r="DD76" s="383" t="str">
        <f ca="1">+IF(OFFSET('Sanitation Data'!$G$32,0,10*ROW('Sanitation Data'!G70))="","",OFFSET('Sanitation Data'!$G$32,0,10*ROW('Sanitation Data'!G70)))</f>
        <v/>
      </c>
      <c r="DE76" s="383" t="str">
        <f ca="1">+IF(OFFSET('Sanitation Data'!$H$28,0,10*ROW('Sanitation Data'!H70))="","",OFFSET('Sanitation Data'!$H$28,0,10*ROW('Sanitation Data'!H70)))</f>
        <v/>
      </c>
      <c r="DF76" s="383" t="str">
        <f ca="1">+IF(OFFSET('Sanitation Data'!$H$29,0,10*ROW('Sanitation Data'!H70))="","",OFFSET('Sanitation Data'!$H$29,0,10*ROW('Sanitation Data'!H70)))</f>
        <v/>
      </c>
      <c r="DG76" s="383" t="str">
        <f ca="1">+IF(OFFSET('Sanitation Data'!$H$30,0,10*ROW('Sanitation Data'!H70))="","",OFFSET('Sanitation Data'!$H$30,0,10*ROW('Sanitation Data'!H70)))</f>
        <v/>
      </c>
      <c r="DH76" s="383" t="str">
        <f ca="1">+IF(OFFSET('Sanitation Data'!$H$31,0,10*ROW('Sanitation Data'!H70))="","",OFFSET('Sanitation Data'!$H$31,0,10*ROW('Sanitation Data'!H70)))</f>
        <v/>
      </c>
      <c r="DI76" s="383" t="str">
        <f ca="1">+IF(OFFSET('Sanitation Data'!$H$32,0,10*ROW('Sanitation Data'!H70))="","",OFFSET('Sanitation Data'!$H$32,0,10*ROW('Sanitation Data'!H70)))</f>
        <v/>
      </c>
      <c r="DJ76" s="383" t="str">
        <f ca="1">+IF(OFFSET('Sanitation Data'!$I$28,0,10*ROW('Sanitation Data'!I70))="","",OFFSET('Sanitation Data'!$I$28,0,10*ROW('Sanitation Data'!I70)))</f>
        <v/>
      </c>
      <c r="DK76" s="383" t="str">
        <f ca="1">+IF(OFFSET('Sanitation Data'!$I$29,0,10*ROW('Sanitation Data'!I70))="","",OFFSET('Sanitation Data'!$I$29,0,10*ROW('Sanitation Data'!I70)))</f>
        <v/>
      </c>
      <c r="DL76" s="383" t="str">
        <f ca="1">+IF(OFFSET('Sanitation Data'!$I$30,0,10*ROW('Sanitation Data'!I70))="","",OFFSET('Sanitation Data'!$I$30,0,10*ROW('Sanitation Data'!I70)))</f>
        <v/>
      </c>
      <c r="DM76" s="383" t="str">
        <f ca="1">+IF(OFFSET('Sanitation Data'!$I$31,0,10*ROW('Sanitation Data'!I70))="","",OFFSET('Sanitation Data'!$I$31,0,10*ROW('Sanitation Data'!I70)))</f>
        <v/>
      </c>
      <c r="DN76" s="383" t="str">
        <f ca="1">+IF(OFFSET('Sanitation Data'!$I$32,0,10*ROW('Sanitation Data'!I70))="","",OFFSET('Sanitation Data'!$I$32,0,10*ROW('Sanitation Data'!I70)))</f>
        <v/>
      </c>
      <c r="DO76" s="383" t="str">
        <f ca="1">+IF(OFFSET('Hygiene Data'!$D$11,0,10*ROW('Hygiene Data'!D70))="","",OFFSET('Hygiene Data'!$D$11,0,10*ROW('Hygiene Data'!D70)))</f>
        <v/>
      </c>
      <c r="DP76" s="383" t="str">
        <f ca="1">+IF(OFFSET('Hygiene Data'!$D$12,0,10*ROW('Hygiene Data'!D70))="","",OFFSET('Hygiene Data'!$D$12,0,10*ROW('Hygiene Data'!D70)))</f>
        <v/>
      </c>
      <c r="DQ76" s="383" t="str">
        <f ca="1">+IF(OFFSET('Hygiene Data'!$D$13,0,10*ROW('Hygiene Data'!D70))="","",OFFSET('Hygiene Data'!$D$13,0,10*ROW('Hygiene Data'!D70)))</f>
        <v/>
      </c>
      <c r="DR76" s="383" t="str">
        <f ca="1">+IF(OFFSET('Hygiene Data'!$E$11,0,10*ROW('Hygiene Data'!E70))="","",OFFSET('Hygiene Data'!$E$11,0,10*ROW('Hygiene Data'!E70)))</f>
        <v/>
      </c>
      <c r="DS76" s="383" t="str">
        <f ca="1">+IF(OFFSET('Hygiene Data'!$E$12,0,10*ROW('Hygiene Data'!E70))="","",OFFSET('Hygiene Data'!$E$12,0,10*ROW('Hygiene Data'!E70)))</f>
        <v/>
      </c>
      <c r="DT76" s="383" t="str">
        <f ca="1">+IF(OFFSET('Hygiene Data'!$E$13,0,10*ROW('Hygiene Data'!E70))="","",OFFSET('Hygiene Data'!$E$13,0,10*ROW('Hygiene Data'!E70)))</f>
        <v/>
      </c>
      <c r="DU76" s="383" t="str">
        <f ca="1">+IF(OFFSET('Hygiene Data'!$F$11,0,10*ROW('Hygiene Data'!F70))="","",OFFSET('Hygiene Data'!$F$11,0,10*ROW('Hygiene Data'!F70)))</f>
        <v/>
      </c>
      <c r="DV76" s="383" t="str">
        <f ca="1">+IF(OFFSET('Hygiene Data'!$F$12,0,10*ROW('Hygiene Data'!F70))="","",OFFSET('Hygiene Data'!$F$12,0,10*ROW('Hygiene Data'!F70)))</f>
        <v/>
      </c>
      <c r="DW76" s="383" t="str">
        <f ca="1">+IF(OFFSET('Hygiene Data'!$F$13,0,10*ROW('Hygiene Data'!F70))="","",OFFSET('Hygiene Data'!$F$13,0,10*ROW('Hygiene Data'!F70)))</f>
        <v/>
      </c>
      <c r="DX76" s="383" t="str">
        <f ca="1">+IF(OFFSET('Hygiene Data'!$G$11,0,10*ROW('Hygiene Data'!G70))="","",OFFSET('Hygiene Data'!$G$11,0,10*ROW('Hygiene Data'!G70)))</f>
        <v/>
      </c>
      <c r="DY76" s="383" t="str">
        <f ca="1">+IF(OFFSET('Hygiene Data'!$G$12,0,10*ROW('Hygiene Data'!G70))="","",OFFSET('Hygiene Data'!$G$12,0,10*ROW('Hygiene Data'!G70)))</f>
        <v/>
      </c>
      <c r="DZ76" s="383" t="str">
        <f ca="1">+IF(OFFSET('Hygiene Data'!$G$13,0,10*ROW('Hygiene Data'!G70))="","",OFFSET('Hygiene Data'!$G$13,0,10*ROW('Hygiene Data'!G70)))</f>
        <v/>
      </c>
      <c r="EA76" s="383" t="str">
        <f ca="1">+IF(OFFSET('Hygiene Data'!$H$11,0,10*ROW('Hygiene Data'!H70))="","",OFFSET('Hygiene Data'!$H$11,0,10*ROW('Hygiene Data'!H70)))</f>
        <v/>
      </c>
      <c r="EB76" s="383" t="str">
        <f ca="1">+IF(OFFSET('Hygiene Data'!$H$12,0,10*ROW('Hygiene Data'!H70))="","",OFFSET('Hygiene Data'!$H$12,0,10*ROW('Hygiene Data'!H70)))</f>
        <v/>
      </c>
      <c r="EC76" s="383" t="str">
        <f ca="1">+IF(OFFSET('Hygiene Data'!$H$13,0,10*ROW('Hygiene Data'!H70))="","",OFFSET('Hygiene Data'!$H$13,0,10*ROW('Hygiene Data'!H70)))</f>
        <v/>
      </c>
      <c r="ED76" s="383" t="str">
        <f ca="1">+IF(OFFSET('Hygiene Data'!$I$11,0,10*ROW('Hygiene Data'!I70))="","",OFFSET('Hygiene Data'!$I$11,0,10*ROW('Hygiene Data'!I70)))</f>
        <v/>
      </c>
      <c r="EE76" s="383" t="str">
        <f ca="1">+IF(OFFSET('Hygiene Data'!$I$12,0,10*ROW('Hygiene Data'!I70))="","",OFFSET('Hygiene Data'!$I$12,0,10*ROW('Hygiene Data'!I70)))</f>
        <v/>
      </c>
      <c r="EF76" s="383" t="str">
        <f ca="1">+IF(OFFSET('Hygiene Data'!$I$13,0,10*ROW('Hygiene Data'!I70))="","",OFFSET('Hygiene Data'!$I$13,0,10*ROW('Hygiene Data'!I70)))</f>
        <v/>
      </c>
    </row>
    <row r="77" spans="1:136" x14ac:dyDescent="0.25">
      <c r="A77" s="492" t="str">
        <f ca="1">+IF(OFFSET('Water Data'!$B$2,0,10*ROW('Water Data'!E71))="","",OFFSET('Water Data'!$B$2,0,10*ROW('Water Data'!E71)))</f>
        <v/>
      </c>
      <c r="B77" s="49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9" t="str">
        <f t="shared" ca="1" si="1"/>
        <v/>
      </c>
      <c r="D77" s="52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3" t="str">
        <f ca="1">+IF(OFFSET('Water Data'!$D$27,0,10*ROW('Water Data'!D71))="","",OFFSET('Water Data'!$D$27,0,10*ROW('Water Data'!D71)))</f>
        <v/>
      </c>
      <c r="BT77" s="383" t="str">
        <f ca="1">+IF(OFFSET('Water Data'!$D$28,0,10*ROW('Water Data'!D71))="","",OFFSET('Water Data'!$D$28,0,10*ROW('Water Data'!D71)))</f>
        <v/>
      </c>
      <c r="BU77" s="383" t="str">
        <f ca="1">+IF(OFFSET('Water Data'!$D$29,0,10*ROW('Water Data'!D71))="","",OFFSET('Water Data'!$D$29,0,10*ROW('Water Data'!D71)))</f>
        <v/>
      </c>
      <c r="BV77" s="383" t="str">
        <f ca="1">+IF(OFFSET('Water Data'!$E$27,0,10*ROW('Water Data'!E71))="","",OFFSET('Water Data'!$E$27,0,10*ROW('Water Data'!E71)))</f>
        <v/>
      </c>
      <c r="BW77" s="383" t="str">
        <f ca="1">+IF(OFFSET('Water Data'!$E$28,0,10*ROW('Water Data'!E71))="","",OFFSET('Water Data'!$E$28,0,10*ROW('Water Data'!E71)))</f>
        <v/>
      </c>
      <c r="BX77" s="383" t="str">
        <f ca="1">+IF(OFFSET('Water Data'!$E$29,0,10*ROW('Water Data'!E71))="","",OFFSET('Water Data'!$E$29,0,10*ROW('Water Data'!E71)))</f>
        <v/>
      </c>
      <c r="BY77" s="383" t="str">
        <f ca="1">+IF(OFFSET('Water Data'!$F$27,0,10*ROW('Water Data'!F71))="","",OFFSET('Water Data'!$F$27,0,10*ROW('Water Data'!F71)))</f>
        <v/>
      </c>
      <c r="BZ77" s="383" t="str">
        <f ca="1">+IF(OFFSET('Water Data'!$F$28,0,10*ROW('Water Data'!F71))="","",OFFSET('Water Data'!$F$28,0,10*ROW('Water Data'!F71)))</f>
        <v/>
      </c>
      <c r="CA77" s="383" t="str">
        <f ca="1">+IF(OFFSET('Water Data'!$F$29,0,10*ROW('Water Data'!F71))="","",OFFSET('Water Data'!$F$29,0,10*ROW('Water Data'!F71)))</f>
        <v/>
      </c>
      <c r="CB77" s="383" t="str">
        <f ca="1">+IF(OFFSET('Water Data'!$G$27,0,10*ROW('Water Data'!G71))="","",OFFSET('Water Data'!$G$27,0,10*ROW('Water Data'!G71)))</f>
        <v/>
      </c>
      <c r="CC77" s="383" t="str">
        <f ca="1">+IF(OFFSET('Water Data'!$G$28,0,10*ROW('Water Data'!G71))="","",OFFSET('Water Data'!$G$28,0,10*ROW('Water Data'!G71)))</f>
        <v/>
      </c>
      <c r="CD77" s="383" t="str">
        <f ca="1">+IF(OFFSET('Water Data'!$G$29,0,10*ROW('Water Data'!G71))="","",OFFSET('Water Data'!$G$29,0,10*ROW('Water Data'!G71)))</f>
        <v/>
      </c>
      <c r="CE77" s="383" t="str">
        <f ca="1">+IF(OFFSET('Water Data'!$H$27,0,10*ROW('Water Data'!H71))="","",OFFSET('Water Data'!$H$27,0,10*ROW('Water Data'!H71)))</f>
        <v/>
      </c>
      <c r="CF77" s="383" t="str">
        <f ca="1">+IF(OFFSET('Water Data'!$H$28,0,10*ROW('Water Data'!H71))="","",OFFSET('Water Data'!$H$28,0,10*ROW('Water Data'!H71)))</f>
        <v/>
      </c>
      <c r="CG77" s="383" t="str">
        <f ca="1">+IF(OFFSET('Water Data'!$H$29,0,10*ROW('Water Data'!H71))="","",OFFSET('Water Data'!$H$29,0,10*ROW('Water Data'!H71)))</f>
        <v/>
      </c>
      <c r="CH77" s="383" t="str">
        <f ca="1">+IF(OFFSET('Water Data'!$I$27,0,10*ROW('Water Data'!I71))="","",OFFSET('Water Data'!$I$27,0,10*ROW('Water Data'!I71)))</f>
        <v/>
      </c>
      <c r="CI77" s="383" t="str">
        <f ca="1">+IF(OFFSET('Water Data'!$I$28,0,10*ROW('Water Data'!I71))="","",OFFSET('Water Data'!$I$28,0,10*ROW('Water Data'!I71)))</f>
        <v/>
      </c>
      <c r="CJ77" s="383" t="str">
        <f ca="1">+IF(OFFSET('Water Data'!$I$29,0,10*ROW('Water Data'!I71))="","",OFFSET('Water Data'!$I$29,0,10*ROW('Water Data'!I71)))</f>
        <v/>
      </c>
      <c r="CK77" s="383" t="str">
        <f ca="1">+IF(OFFSET('Sanitation Data'!$D$28,0,10*ROW('Sanitation Data'!D71))="","",OFFSET('Sanitation Data'!$D$28,0,10*ROW('Sanitation Data'!D71)))</f>
        <v/>
      </c>
      <c r="CL77" s="383" t="str">
        <f ca="1">+IF(OFFSET('Sanitation Data'!$D$29,0,10*ROW('Sanitation Data'!D71))="","",OFFSET('Sanitation Data'!$D$29,0,10*ROW('Sanitation Data'!D71)))</f>
        <v/>
      </c>
      <c r="CM77" s="383" t="str">
        <f ca="1">+IF(OFFSET('Sanitation Data'!$D$30,0,10*ROW('Sanitation Data'!D71))="","",OFFSET('Sanitation Data'!$D$30,0,10*ROW('Sanitation Data'!D71)))</f>
        <v/>
      </c>
      <c r="CN77" s="383" t="str">
        <f ca="1">+IF(OFFSET('Sanitation Data'!$D$31,0,10*ROW('Sanitation Data'!D71))="","",OFFSET('Sanitation Data'!$D$31,0,10*ROW('Sanitation Data'!D71)))</f>
        <v/>
      </c>
      <c r="CO77" s="383" t="str">
        <f ca="1">+IF(OFFSET('Sanitation Data'!$D$32,0,10*ROW('Sanitation Data'!D71))="","",OFFSET('Sanitation Data'!$D$32,0,10*ROW('Sanitation Data'!D71)))</f>
        <v/>
      </c>
      <c r="CP77" s="383" t="str">
        <f ca="1">+IF(OFFSET('Sanitation Data'!$E$28,0,10*ROW('Sanitation Data'!E71))="","",OFFSET('Sanitation Data'!$E$28,0,10*ROW('Sanitation Data'!E71)))</f>
        <v/>
      </c>
      <c r="CQ77" s="383" t="str">
        <f ca="1">+IF(OFFSET('Sanitation Data'!$E$29,0,10*ROW('Sanitation Data'!E71))="","",OFFSET('Sanitation Data'!$E$29,0,10*ROW('Sanitation Data'!E71)))</f>
        <v/>
      </c>
      <c r="CR77" s="383" t="str">
        <f ca="1">+IF(OFFSET('Sanitation Data'!$E$30,0,10*ROW('Sanitation Data'!E71))="","",OFFSET('Sanitation Data'!$E$30,0,10*ROW('Sanitation Data'!E71)))</f>
        <v/>
      </c>
      <c r="CS77" s="383" t="str">
        <f ca="1">+IF(OFFSET('Sanitation Data'!$E$31,0,10*ROW('Sanitation Data'!E71))="","",OFFSET('Sanitation Data'!$E$31,0,10*ROW('Sanitation Data'!E71)))</f>
        <v/>
      </c>
      <c r="CT77" s="383" t="str">
        <f ca="1">+IF(OFFSET('Sanitation Data'!$E$32,0,10*ROW('Sanitation Data'!E71))="","",OFFSET('Sanitation Data'!$E$32,0,10*ROW('Sanitation Data'!E71)))</f>
        <v/>
      </c>
      <c r="CU77" s="383" t="str">
        <f ca="1">+IF(OFFSET('Sanitation Data'!$F$28,0,10*ROW('Sanitation Data'!F71))="","",OFFSET('Sanitation Data'!$F$28,0,10*ROW('Sanitation Data'!F71)))</f>
        <v/>
      </c>
      <c r="CV77" s="383" t="str">
        <f ca="1">+IF(OFFSET('Sanitation Data'!$F$29,0,10*ROW('Sanitation Data'!F71))="","",OFFSET('Sanitation Data'!$F$29,0,10*ROW('Sanitation Data'!F71)))</f>
        <v/>
      </c>
      <c r="CW77" s="383" t="str">
        <f ca="1">+IF(OFFSET('Sanitation Data'!$F$30,0,10*ROW('Sanitation Data'!F71))="","",OFFSET('Sanitation Data'!$F$30,0,10*ROW('Sanitation Data'!F71)))</f>
        <v/>
      </c>
      <c r="CX77" s="383" t="str">
        <f ca="1">+IF(OFFSET('Sanitation Data'!$F$31,0,10*ROW('Sanitation Data'!F71))="","",OFFSET('Sanitation Data'!$F$31,0,10*ROW('Sanitation Data'!F71)))</f>
        <v/>
      </c>
      <c r="CY77" s="383" t="str">
        <f ca="1">+IF(OFFSET('Sanitation Data'!$F$32,0,10*ROW('Sanitation Data'!F71))="","",OFFSET('Sanitation Data'!$F$32,0,10*ROW('Sanitation Data'!F71)))</f>
        <v/>
      </c>
      <c r="CZ77" s="383" t="str">
        <f ca="1">+IF(OFFSET('Sanitation Data'!$G$28,0,10*ROW('Sanitation Data'!G71))="","",OFFSET('Sanitation Data'!$G$28,0,10*ROW('Sanitation Data'!G71)))</f>
        <v/>
      </c>
      <c r="DA77" s="383" t="str">
        <f ca="1">+IF(OFFSET('Sanitation Data'!$G$29,0,10*ROW('Sanitation Data'!G71))="","",OFFSET('Sanitation Data'!$G$29,0,10*ROW('Sanitation Data'!G71)))</f>
        <v/>
      </c>
      <c r="DB77" s="383" t="str">
        <f ca="1">+IF(OFFSET('Sanitation Data'!$G$30,0,10*ROW('Sanitation Data'!G71))="","",OFFSET('Sanitation Data'!$G$30,0,10*ROW('Sanitation Data'!G71)))</f>
        <v/>
      </c>
      <c r="DC77" s="383" t="str">
        <f ca="1">+IF(OFFSET('Sanitation Data'!$G$31,0,10*ROW('Sanitation Data'!G71))="","",OFFSET('Sanitation Data'!$G$31,0,10*ROW('Sanitation Data'!G71)))</f>
        <v/>
      </c>
      <c r="DD77" s="383" t="str">
        <f ca="1">+IF(OFFSET('Sanitation Data'!$G$32,0,10*ROW('Sanitation Data'!G71))="","",OFFSET('Sanitation Data'!$G$32,0,10*ROW('Sanitation Data'!G71)))</f>
        <v/>
      </c>
      <c r="DE77" s="383" t="str">
        <f ca="1">+IF(OFFSET('Sanitation Data'!$H$28,0,10*ROW('Sanitation Data'!H71))="","",OFFSET('Sanitation Data'!$H$28,0,10*ROW('Sanitation Data'!H71)))</f>
        <v/>
      </c>
      <c r="DF77" s="383" t="str">
        <f ca="1">+IF(OFFSET('Sanitation Data'!$H$29,0,10*ROW('Sanitation Data'!H71))="","",OFFSET('Sanitation Data'!$H$29,0,10*ROW('Sanitation Data'!H71)))</f>
        <v/>
      </c>
      <c r="DG77" s="383" t="str">
        <f ca="1">+IF(OFFSET('Sanitation Data'!$H$30,0,10*ROW('Sanitation Data'!H71))="","",OFFSET('Sanitation Data'!$H$30,0,10*ROW('Sanitation Data'!H71)))</f>
        <v/>
      </c>
      <c r="DH77" s="383" t="str">
        <f ca="1">+IF(OFFSET('Sanitation Data'!$H$31,0,10*ROW('Sanitation Data'!H71))="","",OFFSET('Sanitation Data'!$H$31,0,10*ROW('Sanitation Data'!H71)))</f>
        <v/>
      </c>
      <c r="DI77" s="383" t="str">
        <f ca="1">+IF(OFFSET('Sanitation Data'!$H$32,0,10*ROW('Sanitation Data'!H71))="","",OFFSET('Sanitation Data'!$H$32,0,10*ROW('Sanitation Data'!H71)))</f>
        <v/>
      </c>
      <c r="DJ77" s="383" t="str">
        <f ca="1">+IF(OFFSET('Sanitation Data'!$I$28,0,10*ROW('Sanitation Data'!I71))="","",OFFSET('Sanitation Data'!$I$28,0,10*ROW('Sanitation Data'!I71)))</f>
        <v/>
      </c>
      <c r="DK77" s="383" t="str">
        <f ca="1">+IF(OFFSET('Sanitation Data'!$I$29,0,10*ROW('Sanitation Data'!I71))="","",OFFSET('Sanitation Data'!$I$29,0,10*ROW('Sanitation Data'!I71)))</f>
        <v/>
      </c>
      <c r="DL77" s="383" t="str">
        <f ca="1">+IF(OFFSET('Sanitation Data'!$I$30,0,10*ROW('Sanitation Data'!I71))="","",OFFSET('Sanitation Data'!$I$30,0,10*ROW('Sanitation Data'!I71)))</f>
        <v/>
      </c>
      <c r="DM77" s="383" t="str">
        <f ca="1">+IF(OFFSET('Sanitation Data'!$I$31,0,10*ROW('Sanitation Data'!I71))="","",OFFSET('Sanitation Data'!$I$31,0,10*ROW('Sanitation Data'!I71)))</f>
        <v/>
      </c>
      <c r="DN77" s="383" t="str">
        <f ca="1">+IF(OFFSET('Sanitation Data'!$I$32,0,10*ROW('Sanitation Data'!I71))="","",OFFSET('Sanitation Data'!$I$32,0,10*ROW('Sanitation Data'!I71)))</f>
        <v/>
      </c>
      <c r="DO77" s="383" t="str">
        <f ca="1">+IF(OFFSET('Hygiene Data'!$D$11,0,10*ROW('Hygiene Data'!D71))="","",OFFSET('Hygiene Data'!$D$11,0,10*ROW('Hygiene Data'!D71)))</f>
        <v/>
      </c>
      <c r="DP77" s="383" t="str">
        <f ca="1">+IF(OFFSET('Hygiene Data'!$D$12,0,10*ROW('Hygiene Data'!D71))="","",OFFSET('Hygiene Data'!$D$12,0,10*ROW('Hygiene Data'!D71)))</f>
        <v/>
      </c>
      <c r="DQ77" s="383" t="str">
        <f ca="1">+IF(OFFSET('Hygiene Data'!$D$13,0,10*ROW('Hygiene Data'!D71))="","",OFFSET('Hygiene Data'!$D$13,0,10*ROW('Hygiene Data'!D71)))</f>
        <v/>
      </c>
      <c r="DR77" s="383" t="str">
        <f ca="1">+IF(OFFSET('Hygiene Data'!$E$11,0,10*ROW('Hygiene Data'!E71))="","",OFFSET('Hygiene Data'!$E$11,0,10*ROW('Hygiene Data'!E71)))</f>
        <v/>
      </c>
      <c r="DS77" s="383" t="str">
        <f ca="1">+IF(OFFSET('Hygiene Data'!$E$12,0,10*ROW('Hygiene Data'!E71))="","",OFFSET('Hygiene Data'!$E$12,0,10*ROW('Hygiene Data'!E71)))</f>
        <v/>
      </c>
      <c r="DT77" s="383" t="str">
        <f ca="1">+IF(OFFSET('Hygiene Data'!$E$13,0,10*ROW('Hygiene Data'!E71))="","",OFFSET('Hygiene Data'!$E$13,0,10*ROW('Hygiene Data'!E71)))</f>
        <v/>
      </c>
      <c r="DU77" s="383" t="str">
        <f ca="1">+IF(OFFSET('Hygiene Data'!$F$11,0,10*ROW('Hygiene Data'!F71))="","",OFFSET('Hygiene Data'!$F$11,0,10*ROW('Hygiene Data'!F71)))</f>
        <v/>
      </c>
      <c r="DV77" s="383" t="str">
        <f ca="1">+IF(OFFSET('Hygiene Data'!$F$12,0,10*ROW('Hygiene Data'!F71))="","",OFFSET('Hygiene Data'!$F$12,0,10*ROW('Hygiene Data'!F71)))</f>
        <v/>
      </c>
      <c r="DW77" s="383" t="str">
        <f ca="1">+IF(OFFSET('Hygiene Data'!$F$13,0,10*ROW('Hygiene Data'!F71))="","",OFFSET('Hygiene Data'!$F$13,0,10*ROW('Hygiene Data'!F71)))</f>
        <v/>
      </c>
      <c r="DX77" s="383" t="str">
        <f ca="1">+IF(OFFSET('Hygiene Data'!$G$11,0,10*ROW('Hygiene Data'!G71))="","",OFFSET('Hygiene Data'!$G$11,0,10*ROW('Hygiene Data'!G71)))</f>
        <v/>
      </c>
      <c r="DY77" s="383" t="str">
        <f ca="1">+IF(OFFSET('Hygiene Data'!$G$12,0,10*ROW('Hygiene Data'!G71))="","",OFFSET('Hygiene Data'!$G$12,0,10*ROW('Hygiene Data'!G71)))</f>
        <v/>
      </c>
      <c r="DZ77" s="383" t="str">
        <f ca="1">+IF(OFFSET('Hygiene Data'!$G$13,0,10*ROW('Hygiene Data'!G71))="","",OFFSET('Hygiene Data'!$G$13,0,10*ROW('Hygiene Data'!G71)))</f>
        <v/>
      </c>
      <c r="EA77" s="383" t="str">
        <f ca="1">+IF(OFFSET('Hygiene Data'!$H$11,0,10*ROW('Hygiene Data'!H71))="","",OFFSET('Hygiene Data'!$H$11,0,10*ROW('Hygiene Data'!H71)))</f>
        <v/>
      </c>
      <c r="EB77" s="383" t="str">
        <f ca="1">+IF(OFFSET('Hygiene Data'!$H$12,0,10*ROW('Hygiene Data'!H71))="","",OFFSET('Hygiene Data'!$H$12,0,10*ROW('Hygiene Data'!H71)))</f>
        <v/>
      </c>
      <c r="EC77" s="383" t="str">
        <f ca="1">+IF(OFFSET('Hygiene Data'!$H$13,0,10*ROW('Hygiene Data'!H71))="","",OFFSET('Hygiene Data'!$H$13,0,10*ROW('Hygiene Data'!H71)))</f>
        <v/>
      </c>
      <c r="ED77" s="383" t="str">
        <f ca="1">+IF(OFFSET('Hygiene Data'!$I$11,0,10*ROW('Hygiene Data'!I71))="","",OFFSET('Hygiene Data'!$I$11,0,10*ROW('Hygiene Data'!I71)))</f>
        <v/>
      </c>
      <c r="EE77" s="383" t="str">
        <f ca="1">+IF(OFFSET('Hygiene Data'!$I$12,0,10*ROW('Hygiene Data'!I71))="","",OFFSET('Hygiene Data'!$I$12,0,10*ROW('Hygiene Data'!I71)))</f>
        <v/>
      </c>
      <c r="EF77" s="383" t="str">
        <f ca="1">+IF(OFFSET('Hygiene Data'!$I$13,0,10*ROW('Hygiene Data'!I71))="","",OFFSET('Hygiene Data'!$I$13,0,10*ROW('Hygiene Data'!I71)))</f>
        <v/>
      </c>
    </row>
    <row r="78" spans="1:136" x14ac:dyDescent="0.25">
      <c r="A78" s="492" t="str">
        <f ca="1">+IF(OFFSET('Water Data'!$B$2,0,10*ROW('Water Data'!E72))="","",OFFSET('Water Data'!$B$2,0,10*ROW('Water Data'!E72)))</f>
        <v/>
      </c>
      <c r="B78" s="49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9" t="str">
        <f t="shared" ca="1" si="1"/>
        <v/>
      </c>
      <c r="D78" s="52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3" t="str">
        <f ca="1">+IF(OFFSET('Water Data'!$D$27,0,10*ROW('Water Data'!D72))="","",OFFSET('Water Data'!$D$27,0,10*ROW('Water Data'!D72)))</f>
        <v/>
      </c>
      <c r="BT78" s="383" t="str">
        <f ca="1">+IF(OFFSET('Water Data'!$D$28,0,10*ROW('Water Data'!D72))="","",OFFSET('Water Data'!$D$28,0,10*ROW('Water Data'!D72)))</f>
        <v/>
      </c>
      <c r="BU78" s="383" t="str">
        <f ca="1">+IF(OFFSET('Water Data'!$D$29,0,10*ROW('Water Data'!D72))="","",OFFSET('Water Data'!$D$29,0,10*ROW('Water Data'!D72)))</f>
        <v/>
      </c>
      <c r="BV78" s="383" t="str">
        <f ca="1">+IF(OFFSET('Water Data'!$E$27,0,10*ROW('Water Data'!E72))="","",OFFSET('Water Data'!$E$27,0,10*ROW('Water Data'!E72)))</f>
        <v/>
      </c>
      <c r="BW78" s="383" t="str">
        <f ca="1">+IF(OFFSET('Water Data'!$E$28,0,10*ROW('Water Data'!E72))="","",OFFSET('Water Data'!$E$28,0,10*ROW('Water Data'!E72)))</f>
        <v/>
      </c>
      <c r="BX78" s="383" t="str">
        <f ca="1">+IF(OFFSET('Water Data'!$E$29,0,10*ROW('Water Data'!E72))="","",OFFSET('Water Data'!$E$29,0,10*ROW('Water Data'!E72)))</f>
        <v/>
      </c>
      <c r="BY78" s="383" t="str">
        <f ca="1">+IF(OFFSET('Water Data'!$F$27,0,10*ROW('Water Data'!F72))="","",OFFSET('Water Data'!$F$27,0,10*ROW('Water Data'!F72)))</f>
        <v/>
      </c>
      <c r="BZ78" s="383" t="str">
        <f ca="1">+IF(OFFSET('Water Data'!$F$28,0,10*ROW('Water Data'!F72))="","",OFFSET('Water Data'!$F$28,0,10*ROW('Water Data'!F72)))</f>
        <v/>
      </c>
      <c r="CA78" s="383" t="str">
        <f ca="1">+IF(OFFSET('Water Data'!$F$29,0,10*ROW('Water Data'!F72))="","",OFFSET('Water Data'!$F$29,0,10*ROW('Water Data'!F72)))</f>
        <v/>
      </c>
      <c r="CB78" s="383" t="str">
        <f ca="1">+IF(OFFSET('Water Data'!$G$27,0,10*ROW('Water Data'!G72))="","",OFFSET('Water Data'!$G$27,0,10*ROW('Water Data'!G72)))</f>
        <v/>
      </c>
      <c r="CC78" s="383" t="str">
        <f ca="1">+IF(OFFSET('Water Data'!$G$28,0,10*ROW('Water Data'!G72))="","",OFFSET('Water Data'!$G$28,0,10*ROW('Water Data'!G72)))</f>
        <v/>
      </c>
      <c r="CD78" s="383" t="str">
        <f ca="1">+IF(OFFSET('Water Data'!$G$29,0,10*ROW('Water Data'!G72))="","",OFFSET('Water Data'!$G$29,0,10*ROW('Water Data'!G72)))</f>
        <v/>
      </c>
      <c r="CE78" s="383" t="str">
        <f ca="1">+IF(OFFSET('Water Data'!$H$27,0,10*ROW('Water Data'!H72))="","",OFFSET('Water Data'!$H$27,0,10*ROW('Water Data'!H72)))</f>
        <v/>
      </c>
      <c r="CF78" s="383" t="str">
        <f ca="1">+IF(OFFSET('Water Data'!$H$28,0,10*ROW('Water Data'!H72))="","",OFFSET('Water Data'!$H$28,0,10*ROW('Water Data'!H72)))</f>
        <v/>
      </c>
      <c r="CG78" s="383" t="str">
        <f ca="1">+IF(OFFSET('Water Data'!$H$29,0,10*ROW('Water Data'!H72))="","",OFFSET('Water Data'!$H$29,0,10*ROW('Water Data'!H72)))</f>
        <v/>
      </c>
      <c r="CH78" s="383" t="str">
        <f ca="1">+IF(OFFSET('Water Data'!$I$27,0,10*ROW('Water Data'!I72))="","",OFFSET('Water Data'!$I$27,0,10*ROW('Water Data'!I72)))</f>
        <v/>
      </c>
      <c r="CI78" s="383" t="str">
        <f ca="1">+IF(OFFSET('Water Data'!$I$28,0,10*ROW('Water Data'!I72))="","",OFFSET('Water Data'!$I$28,0,10*ROW('Water Data'!I72)))</f>
        <v/>
      </c>
      <c r="CJ78" s="383" t="str">
        <f ca="1">+IF(OFFSET('Water Data'!$I$29,0,10*ROW('Water Data'!I72))="","",OFFSET('Water Data'!$I$29,0,10*ROW('Water Data'!I72)))</f>
        <v/>
      </c>
      <c r="CK78" s="383" t="str">
        <f ca="1">+IF(OFFSET('Sanitation Data'!$D$28,0,10*ROW('Sanitation Data'!D72))="","",OFFSET('Sanitation Data'!$D$28,0,10*ROW('Sanitation Data'!D72)))</f>
        <v/>
      </c>
      <c r="CL78" s="383" t="str">
        <f ca="1">+IF(OFFSET('Sanitation Data'!$D$29,0,10*ROW('Sanitation Data'!D72))="","",OFFSET('Sanitation Data'!$D$29,0,10*ROW('Sanitation Data'!D72)))</f>
        <v/>
      </c>
      <c r="CM78" s="383" t="str">
        <f ca="1">+IF(OFFSET('Sanitation Data'!$D$30,0,10*ROW('Sanitation Data'!D72))="","",OFFSET('Sanitation Data'!$D$30,0,10*ROW('Sanitation Data'!D72)))</f>
        <v/>
      </c>
      <c r="CN78" s="383" t="str">
        <f ca="1">+IF(OFFSET('Sanitation Data'!$D$31,0,10*ROW('Sanitation Data'!D72))="","",OFFSET('Sanitation Data'!$D$31,0,10*ROW('Sanitation Data'!D72)))</f>
        <v/>
      </c>
      <c r="CO78" s="383" t="str">
        <f ca="1">+IF(OFFSET('Sanitation Data'!$D$32,0,10*ROW('Sanitation Data'!D72))="","",OFFSET('Sanitation Data'!$D$32,0,10*ROW('Sanitation Data'!D72)))</f>
        <v/>
      </c>
      <c r="CP78" s="383" t="str">
        <f ca="1">+IF(OFFSET('Sanitation Data'!$E$28,0,10*ROW('Sanitation Data'!E72))="","",OFFSET('Sanitation Data'!$E$28,0,10*ROW('Sanitation Data'!E72)))</f>
        <v/>
      </c>
      <c r="CQ78" s="383" t="str">
        <f ca="1">+IF(OFFSET('Sanitation Data'!$E$29,0,10*ROW('Sanitation Data'!E72))="","",OFFSET('Sanitation Data'!$E$29,0,10*ROW('Sanitation Data'!E72)))</f>
        <v/>
      </c>
      <c r="CR78" s="383" t="str">
        <f ca="1">+IF(OFFSET('Sanitation Data'!$E$30,0,10*ROW('Sanitation Data'!E72))="","",OFFSET('Sanitation Data'!$E$30,0,10*ROW('Sanitation Data'!E72)))</f>
        <v/>
      </c>
      <c r="CS78" s="383" t="str">
        <f ca="1">+IF(OFFSET('Sanitation Data'!$E$31,0,10*ROW('Sanitation Data'!E72))="","",OFFSET('Sanitation Data'!$E$31,0,10*ROW('Sanitation Data'!E72)))</f>
        <v/>
      </c>
      <c r="CT78" s="383" t="str">
        <f ca="1">+IF(OFFSET('Sanitation Data'!$E$32,0,10*ROW('Sanitation Data'!E72))="","",OFFSET('Sanitation Data'!$E$32,0,10*ROW('Sanitation Data'!E72)))</f>
        <v/>
      </c>
      <c r="CU78" s="383" t="str">
        <f ca="1">+IF(OFFSET('Sanitation Data'!$F$28,0,10*ROW('Sanitation Data'!F72))="","",OFFSET('Sanitation Data'!$F$28,0,10*ROW('Sanitation Data'!F72)))</f>
        <v/>
      </c>
      <c r="CV78" s="383" t="str">
        <f ca="1">+IF(OFFSET('Sanitation Data'!$F$29,0,10*ROW('Sanitation Data'!F72))="","",OFFSET('Sanitation Data'!$F$29,0,10*ROW('Sanitation Data'!F72)))</f>
        <v/>
      </c>
      <c r="CW78" s="383" t="str">
        <f ca="1">+IF(OFFSET('Sanitation Data'!$F$30,0,10*ROW('Sanitation Data'!F72))="","",OFFSET('Sanitation Data'!$F$30,0,10*ROW('Sanitation Data'!F72)))</f>
        <v/>
      </c>
      <c r="CX78" s="383" t="str">
        <f ca="1">+IF(OFFSET('Sanitation Data'!$F$31,0,10*ROW('Sanitation Data'!F72))="","",OFFSET('Sanitation Data'!$F$31,0,10*ROW('Sanitation Data'!F72)))</f>
        <v/>
      </c>
      <c r="CY78" s="383" t="str">
        <f ca="1">+IF(OFFSET('Sanitation Data'!$F$32,0,10*ROW('Sanitation Data'!F72))="","",OFFSET('Sanitation Data'!$F$32,0,10*ROW('Sanitation Data'!F72)))</f>
        <v/>
      </c>
      <c r="CZ78" s="383" t="str">
        <f ca="1">+IF(OFFSET('Sanitation Data'!$G$28,0,10*ROW('Sanitation Data'!G72))="","",OFFSET('Sanitation Data'!$G$28,0,10*ROW('Sanitation Data'!G72)))</f>
        <v/>
      </c>
      <c r="DA78" s="383" t="str">
        <f ca="1">+IF(OFFSET('Sanitation Data'!$G$29,0,10*ROW('Sanitation Data'!G72))="","",OFFSET('Sanitation Data'!$G$29,0,10*ROW('Sanitation Data'!G72)))</f>
        <v/>
      </c>
      <c r="DB78" s="383" t="str">
        <f ca="1">+IF(OFFSET('Sanitation Data'!$G$30,0,10*ROW('Sanitation Data'!G72))="","",OFFSET('Sanitation Data'!$G$30,0,10*ROW('Sanitation Data'!G72)))</f>
        <v/>
      </c>
      <c r="DC78" s="383" t="str">
        <f ca="1">+IF(OFFSET('Sanitation Data'!$G$31,0,10*ROW('Sanitation Data'!G72))="","",OFFSET('Sanitation Data'!$G$31,0,10*ROW('Sanitation Data'!G72)))</f>
        <v/>
      </c>
      <c r="DD78" s="383" t="str">
        <f ca="1">+IF(OFFSET('Sanitation Data'!$G$32,0,10*ROW('Sanitation Data'!G72))="","",OFFSET('Sanitation Data'!$G$32,0,10*ROW('Sanitation Data'!G72)))</f>
        <v/>
      </c>
      <c r="DE78" s="383" t="str">
        <f ca="1">+IF(OFFSET('Sanitation Data'!$H$28,0,10*ROW('Sanitation Data'!H72))="","",OFFSET('Sanitation Data'!$H$28,0,10*ROW('Sanitation Data'!H72)))</f>
        <v/>
      </c>
      <c r="DF78" s="383" t="str">
        <f ca="1">+IF(OFFSET('Sanitation Data'!$H$29,0,10*ROW('Sanitation Data'!H72))="","",OFFSET('Sanitation Data'!$H$29,0,10*ROW('Sanitation Data'!H72)))</f>
        <v/>
      </c>
      <c r="DG78" s="383" t="str">
        <f ca="1">+IF(OFFSET('Sanitation Data'!$H$30,0,10*ROW('Sanitation Data'!H72))="","",OFFSET('Sanitation Data'!$H$30,0,10*ROW('Sanitation Data'!H72)))</f>
        <v/>
      </c>
      <c r="DH78" s="383" t="str">
        <f ca="1">+IF(OFFSET('Sanitation Data'!$H$31,0,10*ROW('Sanitation Data'!H72))="","",OFFSET('Sanitation Data'!$H$31,0,10*ROW('Sanitation Data'!H72)))</f>
        <v/>
      </c>
      <c r="DI78" s="383" t="str">
        <f ca="1">+IF(OFFSET('Sanitation Data'!$H$32,0,10*ROW('Sanitation Data'!H72))="","",OFFSET('Sanitation Data'!$H$32,0,10*ROW('Sanitation Data'!H72)))</f>
        <v/>
      </c>
      <c r="DJ78" s="383" t="str">
        <f ca="1">+IF(OFFSET('Sanitation Data'!$I$28,0,10*ROW('Sanitation Data'!I72))="","",OFFSET('Sanitation Data'!$I$28,0,10*ROW('Sanitation Data'!I72)))</f>
        <v/>
      </c>
      <c r="DK78" s="383" t="str">
        <f ca="1">+IF(OFFSET('Sanitation Data'!$I$29,0,10*ROW('Sanitation Data'!I72))="","",OFFSET('Sanitation Data'!$I$29,0,10*ROW('Sanitation Data'!I72)))</f>
        <v/>
      </c>
      <c r="DL78" s="383" t="str">
        <f ca="1">+IF(OFFSET('Sanitation Data'!$I$30,0,10*ROW('Sanitation Data'!I72))="","",OFFSET('Sanitation Data'!$I$30,0,10*ROW('Sanitation Data'!I72)))</f>
        <v/>
      </c>
      <c r="DM78" s="383" t="str">
        <f ca="1">+IF(OFFSET('Sanitation Data'!$I$31,0,10*ROW('Sanitation Data'!I72))="","",OFFSET('Sanitation Data'!$I$31,0,10*ROW('Sanitation Data'!I72)))</f>
        <v/>
      </c>
      <c r="DN78" s="383" t="str">
        <f ca="1">+IF(OFFSET('Sanitation Data'!$I$32,0,10*ROW('Sanitation Data'!I72))="","",OFFSET('Sanitation Data'!$I$32,0,10*ROW('Sanitation Data'!I72)))</f>
        <v/>
      </c>
      <c r="DO78" s="383" t="str">
        <f ca="1">+IF(OFFSET('Hygiene Data'!$D$11,0,10*ROW('Hygiene Data'!D72))="","",OFFSET('Hygiene Data'!$D$11,0,10*ROW('Hygiene Data'!D72)))</f>
        <v/>
      </c>
      <c r="DP78" s="383" t="str">
        <f ca="1">+IF(OFFSET('Hygiene Data'!$D$12,0,10*ROW('Hygiene Data'!D72))="","",OFFSET('Hygiene Data'!$D$12,0,10*ROW('Hygiene Data'!D72)))</f>
        <v/>
      </c>
      <c r="DQ78" s="383" t="str">
        <f ca="1">+IF(OFFSET('Hygiene Data'!$D$13,0,10*ROW('Hygiene Data'!D72))="","",OFFSET('Hygiene Data'!$D$13,0,10*ROW('Hygiene Data'!D72)))</f>
        <v/>
      </c>
      <c r="DR78" s="383" t="str">
        <f ca="1">+IF(OFFSET('Hygiene Data'!$E$11,0,10*ROW('Hygiene Data'!E72))="","",OFFSET('Hygiene Data'!$E$11,0,10*ROW('Hygiene Data'!E72)))</f>
        <v/>
      </c>
      <c r="DS78" s="383" t="str">
        <f ca="1">+IF(OFFSET('Hygiene Data'!$E$12,0,10*ROW('Hygiene Data'!E72))="","",OFFSET('Hygiene Data'!$E$12,0,10*ROW('Hygiene Data'!E72)))</f>
        <v/>
      </c>
      <c r="DT78" s="383" t="str">
        <f ca="1">+IF(OFFSET('Hygiene Data'!$E$13,0,10*ROW('Hygiene Data'!E72))="","",OFFSET('Hygiene Data'!$E$13,0,10*ROW('Hygiene Data'!E72)))</f>
        <v/>
      </c>
      <c r="DU78" s="383" t="str">
        <f ca="1">+IF(OFFSET('Hygiene Data'!$F$11,0,10*ROW('Hygiene Data'!F72))="","",OFFSET('Hygiene Data'!$F$11,0,10*ROW('Hygiene Data'!F72)))</f>
        <v/>
      </c>
      <c r="DV78" s="383" t="str">
        <f ca="1">+IF(OFFSET('Hygiene Data'!$F$12,0,10*ROW('Hygiene Data'!F72))="","",OFFSET('Hygiene Data'!$F$12,0,10*ROW('Hygiene Data'!F72)))</f>
        <v/>
      </c>
      <c r="DW78" s="383" t="str">
        <f ca="1">+IF(OFFSET('Hygiene Data'!$F$13,0,10*ROW('Hygiene Data'!F72))="","",OFFSET('Hygiene Data'!$F$13,0,10*ROW('Hygiene Data'!F72)))</f>
        <v/>
      </c>
      <c r="DX78" s="383" t="str">
        <f ca="1">+IF(OFFSET('Hygiene Data'!$G$11,0,10*ROW('Hygiene Data'!G72))="","",OFFSET('Hygiene Data'!$G$11,0,10*ROW('Hygiene Data'!G72)))</f>
        <v/>
      </c>
      <c r="DY78" s="383" t="str">
        <f ca="1">+IF(OFFSET('Hygiene Data'!$G$12,0,10*ROW('Hygiene Data'!G72))="","",OFFSET('Hygiene Data'!$G$12,0,10*ROW('Hygiene Data'!G72)))</f>
        <v/>
      </c>
      <c r="DZ78" s="383" t="str">
        <f ca="1">+IF(OFFSET('Hygiene Data'!$G$13,0,10*ROW('Hygiene Data'!G72))="","",OFFSET('Hygiene Data'!$G$13,0,10*ROW('Hygiene Data'!G72)))</f>
        <v/>
      </c>
      <c r="EA78" s="383" t="str">
        <f ca="1">+IF(OFFSET('Hygiene Data'!$H$11,0,10*ROW('Hygiene Data'!H72))="","",OFFSET('Hygiene Data'!$H$11,0,10*ROW('Hygiene Data'!H72)))</f>
        <v/>
      </c>
      <c r="EB78" s="383" t="str">
        <f ca="1">+IF(OFFSET('Hygiene Data'!$H$12,0,10*ROW('Hygiene Data'!H72))="","",OFFSET('Hygiene Data'!$H$12,0,10*ROW('Hygiene Data'!H72)))</f>
        <v/>
      </c>
      <c r="EC78" s="383" t="str">
        <f ca="1">+IF(OFFSET('Hygiene Data'!$H$13,0,10*ROW('Hygiene Data'!H72))="","",OFFSET('Hygiene Data'!$H$13,0,10*ROW('Hygiene Data'!H72)))</f>
        <v/>
      </c>
      <c r="ED78" s="383" t="str">
        <f ca="1">+IF(OFFSET('Hygiene Data'!$I$11,0,10*ROW('Hygiene Data'!I72))="","",OFFSET('Hygiene Data'!$I$11,0,10*ROW('Hygiene Data'!I72)))</f>
        <v/>
      </c>
      <c r="EE78" s="383" t="str">
        <f ca="1">+IF(OFFSET('Hygiene Data'!$I$12,0,10*ROW('Hygiene Data'!I72))="","",OFFSET('Hygiene Data'!$I$12,0,10*ROW('Hygiene Data'!I72)))</f>
        <v/>
      </c>
      <c r="EF78" s="383" t="str">
        <f ca="1">+IF(OFFSET('Hygiene Data'!$I$13,0,10*ROW('Hygiene Data'!I72))="","",OFFSET('Hygiene Data'!$I$13,0,10*ROW('Hygiene Data'!I72)))</f>
        <v/>
      </c>
    </row>
    <row r="79" spans="1:136" x14ac:dyDescent="0.25">
      <c r="A79" s="492" t="str">
        <f ca="1">+IF(OFFSET('Water Data'!$B$2,0,10*ROW('Water Data'!E73))="","",OFFSET('Water Data'!$B$2,0,10*ROW('Water Data'!E73)))</f>
        <v/>
      </c>
      <c r="B79" s="49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9" t="str">
        <f t="shared" ca="1" si="1"/>
        <v/>
      </c>
      <c r="D79" s="52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3" t="str">
        <f ca="1">+IF(OFFSET('Water Data'!$D$27,0,10*ROW('Water Data'!D73))="","",OFFSET('Water Data'!$D$27,0,10*ROW('Water Data'!D73)))</f>
        <v/>
      </c>
      <c r="BT79" s="383" t="str">
        <f ca="1">+IF(OFFSET('Water Data'!$D$28,0,10*ROW('Water Data'!D73))="","",OFFSET('Water Data'!$D$28,0,10*ROW('Water Data'!D73)))</f>
        <v/>
      </c>
      <c r="BU79" s="383" t="str">
        <f ca="1">+IF(OFFSET('Water Data'!$D$29,0,10*ROW('Water Data'!D73))="","",OFFSET('Water Data'!$D$29,0,10*ROW('Water Data'!D73)))</f>
        <v/>
      </c>
      <c r="BV79" s="383" t="str">
        <f ca="1">+IF(OFFSET('Water Data'!$E$27,0,10*ROW('Water Data'!E73))="","",OFFSET('Water Data'!$E$27,0,10*ROW('Water Data'!E73)))</f>
        <v/>
      </c>
      <c r="BW79" s="383" t="str">
        <f ca="1">+IF(OFFSET('Water Data'!$E$28,0,10*ROW('Water Data'!E73))="","",OFFSET('Water Data'!$E$28,0,10*ROW('Water Data'!E73)))</f>
        <v/>
      </c>
      <c r="BX79" s="383" t="str">
        <f ca="1">+IF(OFFSET('Water Data'!$E$29,0,10*ROW('Water Data'!E73))="","",OFFSET('Water Data'!$E$29,0,10*ROW('Water Data'!E73)))</f>
        <v/>
      </c>
      <c r="BY79" s="383" t="str">
        <f ca="1">+IF(OFFSET('Water Data'!$F$27,0,10*ROW('Water Data'!F73))="","",OFFSET('Water Data'!$F$27,0,10*ROW('Water Data'!F73)))</f>
        <v/>
      </c>
      <c r="BZ79" s="383" t="str">
        <f ca="1">+IF(OFFSET('Water Data'!$F$28,0,10*ROW('Water Data'!F73))="","",OFFSET('Water Data'!$F$28,0,10*ROW('Water Data'!F73)))</f>
        <v/>
      </c>
      <c r="CA79" s="383" t="str">
        <f ca="1">+IF(OFFSET('Water Data'!$F$29,0,10*ROW('Water Data'!F73))="","",OFFSET('Water Data'!$F$29,0,10*ROW('Water Data'!F73)))</f>
        <v/>
      </c>
      <c r="CB79" s="383" t="str">
        <f ca="1">+IF(OFFSET('Water Data'!$G$27,0,10*ROW('Water Data'!G73))="","",OFFSET('Water Data'!$G$27,0,10*ROW('Water Data'!G73)))</f>
        <v/>
      </c>
      <c r="CC79" s="383" t="str">
        <f ca="1">+IF(OFFSET('Water Data'!$G$28,0,10*ROW('Water Data'!G73))="","",OFFSET('Water Data'!$G$28,0,10*ROW('Water Data'!G73)))</f>
        <v/>
      </c>
      <c r="CD79" s="383" t="str">
        <f ca="1">+IF(OFFSET('Water Data'!$G$29,0,10*ROW('Water Data'!G73))="","",OFFSET('Water Data'!$G$29,0,10*ROW('Water Data'!G73)))</f>
        <v/>
      </c>
      <c r="CE79" s="383" t="str">
        <f ca="1">+IF(OFFSET('Water Data'!$H$27,0,10*ROW('Water Data'!H73))="","",OFFSET('Water Data'!$H$27,0,10*ROW('Water Data'!H73)))</f>
        <v/>
      </c>
      <c r="CF79" s="383" t="str">
        <f ca="1">+IF(OFFSET('Water Data'!$H$28,0,10*ROW('Water Data'!H73))="","",OFFSET('Water Data'!$H$28,0,10*ROW('Water Data'!H73)))</f>
        <v/>
      </c>
      <c r="CG79" s="383" t="str">
        <f ca="1">+IF(OFFSET('Water Data'!$H$29,0,10*ROW('Water Data'!H73))="","",OFFSET('Water Data'!$H$29,0,10*ROW('Water Data'!H73)))</f>
        <v/>
      </c>
      <c r="CH79" s="383" t="str">
        <f ca="1">+IF(OFFSET('Water Data'!$I$27,0,10*ROW('Water Data'!I73))="","",OFFSET('Water Data'!$I$27,0,10*ROW('Water Data'!I73)))</f>
        <v/>
      </c>
      <c r="CI79" s="383" t="str">
        <f ca="1">+IF(OFFSET('Water Data'!$I$28,0,10*ROW('Water Data'!I73))="","",OFFSET('Water Data'!$I$28,0,10*ROW('Water Data'!I73)))</f>
        <v/>
      </c>
      <c r="CJ79" s="383" t="str">
        <f ca="1">+IF(OFFSET('Water Data'!$I$29,0,10*ROW('Water Data'!I73))="","",OFFSET('Water Data'!$I$29,0,10*ROW('Water Data'!I73)))</f>
        <v/>
      </c>
      <c r="CK79" s="383" t="str">
        <f ca="1">+IF(OFFSET('Sanitation Data'!$D$28,0,10*ROW('Sanitation Data'!D73))="","",OFFSET('Sanitation Data'!$D$28,0,10*ROW('Sanitation Data'!D73)))</f>
        <v/>
      </c>
      <c r="CL79" s="383" t="str">
        <f ca="1">+IF(OFFSET('Sanitation Data'!$D$29,0,10*ROW('Sanitation Data'!D73))="","",OFFSET('Sanitation Data'!$D$29,0,10*ROW('Sanitation Data'!D73)))</f>
        <v/>
      </c>
      <c r="CM79" s="383" t="str">
        <f ca="1">+IF(OFFSET('Sanitation Data'!$D$30,0,10*ROW('Sanitation Data'!D73))="","",OFFSET('Sanitation Data'!$D$30,0,10*ROW('Sanitation Data'!D73)))</f>
        <v/>
      </c>
      <c r="CN79" s="383" t="str">
        <f ca="1">+IF(OFFSET('Sanitation Data'!$D$31,0,10*ROW('Sanitation Data'!D73))="","",OFFSET('Sanitation Data'!$D$31,0,10*ROW('Sanitation Data'!D73)))</f>
        <v/>
      </c>
      <c r="CO79" s="383" t="str">
        <f ca="1">+IF(OFFSET('Sanitation Data'!$D$32,0,10*ROW('Sanitation Data'!D73))="","",OFFSET('Sanitation Data'!$D$32,0,10*ROW('Sanitation Data'!D73)))</f>
        <v/>
      </c>
      <c r="CP79" s="383" t="str">
        <f ca="1">+IF(OFFSET('Sanitation Data'!$E$28,0,10*ROW('Sanitation Data'!E73))="","",OFFSET('Sanitation Data'!$E$28,0,10*ROW('Sanitation Data'!E73)))</f>
        <v/>
      </c>
      <c r="CQ79" s="383" t="str">
        <f ca="1">+IF(OFFSET('Sanitation Data'!$E$29,0,10*ROW('Sanitation Data'!E73))="","",OFFSET('Sanitation Data'!$E$29,0,10*ROW('Sanitation Data'!E73)))</f>
        <v/>
      </c>
      <c r="CR79" s="383" t="str">
        <f ca="1">+IF(OFFSET('Sanitation Data'!$E$30,0,10*ROW('Sanitation Data'!E73))="","",OFFSET('Sanitation Data'!$E$30,0,10*ROW('Sanitation Data'!E73)))</f>
        <v/>
      </c>
      <c r="CS79" s="383" t="str">
        <f ca="1">+IF(OFFSET('Sanitation Data'!$E$31,0,10*ROW('Sanitation Data'!E73))="","",OFFSET('Sanitation Data'!$E$31,0,10*ROW('Sanitation Data'!E73)))</f>
        <v/>
      </c>
      <c r="CT79" s="383" t="str">
        <f ca="1">+IF(OFFSET('Sanitation Data'!$E$32,0,10*ROW('Sanitation Data'!E73))="","",OFFSET('Sanitation Data'!$E$32,0,10*ROW('Sanitation Data'!E73)))</f>
        <v/>
      </c>
      <c r="CU79" s="383" t="str">
        <f ca="1">+IF(OFFSET('Sanitation Data'!$F$28,0,10*ROW('Sanitation Data'!F73))="","",OFFSET('Sanitation Data'!$F$28,0,10*ROW('Sanitation Data'!F73)))</f>
        <v/>
      </c>
      <c r="CV79" s="383" t="str">
        <f ca="1">+IF(OFFSET('Sanitation Data'!$F$29,0,10*ROW('Sanitation Data'!F73))="","",OFFSET('Sanitation Data'!$F$29,0,10*ROW('Sanitation Data'!F73)))</f>
        <v/>
      </c>
      <c r="CW79" s="383" t="str">
        <f ca="1">+IF(OFFSET('Sanitation Data'!$F$30,0,10*ROW('Sanitation Data'!F73))="","",OFFSET('Sanitation Data'!$F$30,0,10*ROW('Sanitation Data'!F73)))</f>
        <v/>
      </c>
      <c r="CX79" s="383" t="str">
        <f ca="1">+IF(OFFSET('Sanitation Data'!$F$31,0,10*ROW('Sanitation Data'!F73))="","",OFFSET('Sanitation Data'!$F$31,0,10*ROW('Sanitation Data'!F73)))</f>
        <v/>
      </c>
      <c r="CY79" s="383" t="str">
        <f ca="1">+IF(OFFSET('Sanitation Data'!$F$32,0,10*ROW('Sanitation Data'!F73))="","",OFFSET('Sanitation Data'!$F$32,0,10*ROW('Sanitation Data'!F73)))</f>
        <v/>
      </c>
      <c r="CZ79" s="383" t="str">
        <f ca="1">+IF(OFFSET('Sanitation Data'!$G$28,0,10*ROW('Sanitation Data'!G73))="","",OFFSET('Sanitation Data'!$G$28,0,10*ROW('Sanitation Data'!G73)))</f>
        <v/>
      </c>
      <c r="DA79" s="383" t="str">
        <f ca="1">+IF(OFFSET('Sanitation Data'!$G$29,0,10*ROW('Sanitation Data'!G73))="","",OFFSET('Sanitation Data'!$G$29,0,10*ROW('Sanitation Data'!G73)))</f>
        <v/>
      </c>
      <c r="DB79" s="383" t="str">
        <f ca="1">+IF(OFFSET('Sanitation Data'!$G$30,0,10*ROW('Sanitation Data'!G73))="","",OFFSET('Sanitation Data'!$G$30,0,10*ROW('Sanitation Data'!G73)))</f>
        <v/>
      </c>
      <c r="DC79" s="383" t="str">
        <f ca="1">+IF(OFFSET('Sanitation Data'!$G$31,0,10*ROW('Sanitation Data'!G73))="","",OFFSET('Sanitation Data'!$G$31,0,10*ROW('Sanitation Data'!G73)))</f>
        <v/>
      </c>
      <c r="DD79" s="383" t="str">
        <f ca="1">+IF(OFFSET('Sanitation Data'!$G$32,0,10*ROW('Sanitation Data'!G73))="","",OFFSET('Sanitation Data'!$G$32,0,10*ROW('Sanitation Data'!G73)))</f>
        <v/>
      </c>
      <c r="DE79" s="383" t="str">
        <f ca="1">+IF(OFFSET('Sanitation Data'!$H$28,0,10*ROW('Sanitation Data'!H73))="","",OFFSET('Sanitation Data'!$H$28,0,10*ROW('Sanitation Data'!H73)))</f>
        <v/>
      </c>
      <c r="DF79" s="383" t="str">
        <f ca="1">+IF(OFFSET('Sanitation Data'!$H$29,0,10*ROW('Sanitation Data'!H73))="","",OFFSET('Sanitation Data'!$H$29,0,10*ROW('Sanitation Data'!H73)))</f>
        <v/>
      </c>
      <c r="DG79" s="383" t="str">
        <f ca="1">+IF(OFFSET('Sanitation Data'!$H$30,0,10*ROW('Sanitation Data'!H73))="","",OFFSET('Sanitation Data'!$H$30,0,10*ROW('Sanitation Data'!H73)))</f>
        <v/>
      </c>
      <c r="DH79" s="383" t="str">
        <f ca="1">+IF(OFFSET('Sanitation Data'!$H$31,0,10*ROW('Sanitation Data'!H73))="","",OFFSET('Sanitation Data'!$H$31,0,10*ROW('Sanitation Data'!H73)))</f>
        <v/>
      </c>
      <c r="DI79" s="383" t="str">
        <f ca="1">+IF(OFFSET('Sanitation Data'!$H$32,0,10*ROW('Sanitation Data'!H73))="","",OFFSET('Sanitation Data'!$H$32,0,10*ROW('Sanitation Data'!H73)))</f>
        <v/>
      </c>
      <c r="DJ79" s="383" t="str">
        <f ca="1">+IF(OFFSET('Sanitation Data'!$I$28,0,10*ROW('Sanitation Data'!I73))="","",OFFSET('Sanitation Data'!$I$28,0,10*ROW('Sanitation Data'!I73)))</f>
        <v/>
      </c>
      <c r="DK79" s="383" t="str">
        <f ca="1">+IF(OFFSET('Sanitation Data'!$I$29,0,10*ROW('Sanitation Data'!I73))="","",OFFSET('Sanitation Data'!$I$29,0,10*ROW('Sanitation Data'!I73)))</f>
        <v/>
      </c>
      <c r="DL79" s="383" t="str">
        <f ca="1">+IF(OFFSET('Sanitation Data'!$I$30,0,10*ROW('Sanitation Data'!I73))="","",OFFSET('Sanitation Data'!$I$30,0,10*ROW('Sanitation Data'!I73)))</f>
        <v/>
      </c>
      <c r="DM79" s="383" t="str">
        <f ca="1">+IF(OFFSET('Sanitation Data'!$I$31,0,10*ROW('Sanitation Data'!I73))="","",OFFSET('Sanitation Data'!$I$31,0,10*ROW('Sanitation Data'!I73)))</f>
        <v/>
      </c>
      <c r="DN79" s="383" t="str">
        <f ca="1">+IF(OFFSET('Sanitation Data'!$I$32,0,10*ROW('Sanitation Data'!I73))="","",OFFSET('Sanitation Data'!$I$32,0,10*ROW('Sanitation Data'!I73)))</f>
        <v/>
      </c>
      <c r="DO79" s="383" t="str">
        <f ca="1">+IF(OFFSET('Hygiene Data'!$D$11,0,10*ROW('Hygiene Data'!D73))="","",OFFSET('Hygiene Data'!$D$11,0,10*ROW('Hygiene Data'!D73)))</f>
        <v/>
      </c>
      <c r="DP79" s="383" t="str">
        <f ca="1">+IF(OFFSET('Hygiene Data'!$D$12,0,10*ROW('Hygiene Data'!D73))="","",OFFSET('Hygiene Data'!$D$12,0,10*ROW('Hygiene Data'!D73)))</f>
        <v/>
      </c>
      <c r="DQ79" s="383" t="str">
        <f ca="1">+IF(OFFSET('Hygiene Data'!$D$13,0,10*ROW('Hygiene Data'!D73))="","",OFFSET('Hygiene Data'!$D$13,0,10*ROW('Hygiene Data'!D73)))</f>
        <v/>
      </c>
      <c r="DR79" s="383" t="str">
        <f ca="1">+IF(OFFSET('Hygiene Data'!$E$11,0,10*ROW('Hygiene Data'!E73))="","",OFFSET('Hygiene Data'!$E$11,0,10*ROW('Hygiene Data'!E73)))</f>
        <v/>
      </c>
      <c r="DS79" s="383" t="str">
        <f ca="1">+IF(OFFSET('Hygiene Data'!$E$12,0,10*ROW('Hygiene Data'!E73))="","",OFFSET('Hygiene Data'!$E$12,0,10*ROW('Hygiene Data'!E73)))</f>
        <v/>
      </c>
      <c r="DT79" s="383" t="str">
        <f ca="1">+IF(OFFSET('Hygiene Data'!$E$13,0,10*ROW('Hygiene Data'!E73))="","",OFFSET('Hygiene Data'!$E$13,0,10*ROW('Hygiene Data'!E73)))</f>
        <v/>
      </c>
      <c r="DU79" s="383" t="str">
        <f ca="1">+IF(OFFSET('Hygiene Data'!$F$11,0,10*ROW('Hygiene Data'!F73))="","",OFFSET('Hygiene Data'!$F$11,0,10*ROW('Hygiene Data'!F73)))</f>
        <v/>
      </c>
      <c r="DV79" s="383" t="str">
        <f ca="1">+IF(OFFSET('Hygiene Data'!$F$12,0,10*ROW('Hygiene Data'!F73))="","",OFFSET('Hygiene Data'!$F$12,0,10*ROW('Hygiene Data'!F73)))</f>
        <v/>
      </c>
      <c r="DW79" s="383" t="str">
        <f ca="1">+IF(OFFSET('Hygiene Data'!$F$13,0,10*ROW('Hygiene Data'!F73))="","",OFFSET('Hygiene Data'!$F$13,0,10*ROW('Hygiene Data'!F73)))</f>
        <v/>
      </c>
      <c r="DX79" s="383" t="str">
        <f ca="1">+IF(OFFSET('Hygiene Data'!$G$11,0,10*ROW('Hygiene Data'!G73))="","",OFFSET('Hygiene Data'!$G$11,0,10*ROW('Hygiene Data'!G73)))</f>
        <v/>
      </c>
      <c r="DY79" s="383" t="str">
        <f ca="1">+IF(OFFSET('Hygiene Data'!$G$12,0,10*ROW('Hygiene Data'!G73))="","",OFFSET('Hygiene Data'!$G$12,0,10*ROW('Hygiene Data'!G73)))</f>
        <v/>
      </c>
      <c r="DZ79" s="383" t="str">
        <f ca="1">+IF(OFFSET('Hygiene Data'!$G$13,0,10*ROW('Hygiene Data'!G73))="","",OFFSET('Hygiene Data'!$G$13,0,10*ROW('Hygiene Data'!G73)))</f>
        <v/>
      </c>
      <c r="EA79" s="383" t="str">
        <f ca="1">+IF(OFFSET('Hygiene Data'!$H$11,0,10*ROW('Hygiene Data'!H73))="","",OFFSET('Hygiene Data'!$H$11,0,10*ROW('Hygiene Data'!H73)))</f>
        <v/>
      </c>
      <c r="EB79" s="383" t="str">
        <f ca="1">+IF(OFFSET('Hygiene Data'!$H$12,0,10*ROW('Hygiene Data'!H73))="","",OFFSET('Hygiene Data'!$H$12,0,10*ROW('Hygiene Data'!H73)))</f>
        <v/>
      </c>
      <c r="EC79" s="383" t="str">
        <f ca="1">+IF(OFFSET('Hygiene Data'!$H$13,0,10*ROW('Hygiene Data'!H73))="","",OFFSET('Hygiene Data'!$H$13,0,10*ROW('Hygiene Data'!H73)))</f>
        <v/>
      </c>
      <c r="ED79" s="383" t="str">
        <f ca="1">+IF(OFFSET('Hygiene Data'!$I$11,0,10*ROW('Hygiene Data'!I73))="","",OFFSET('Hygiene Data'!$I$11,0,10*ROW('Hygiene Data'!I73)))</f>
        <v/>
      </c>
      <c r="EE79" s="383" t="str">
        <f ca="1">+IF(OFFSET('Hygiene Data'!$I$12,0,10*ROW('Hygiene Data'!I73))="","",OFFSET('Hygiene Data'!$I$12,0,10*ROW('Hygiene Data'!I73)))</f>
        <v/>
      </c>
      <c r="EF79" s="383" t="str">
        <f ca="1">+IF(OFFSET('Hygiene Data'!$I$13,0,10*ROW('Hygiene Data'!I73))="","",OFFSET('Hygiene Data'!$I$13,0,10*ROW('Hygiene Data'!I73)))</f>
        <v/>
      </c>
    </row>
    <row r="80" spans="1:136" x14ac:dyDescent="0.25">
      <c r="A80" s="492" t="str">
        <f ca="1">+IF(OFFSET('Water Data'!$B$2,0,10*ROW('Water Data'!E74))="","",OFFSET('Water Data'!$B$2,0,10*ROW('Water Data'!E74)))</f>
        <v/>
      </c>
      <c r="B80" s="49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9" t="str">
        <f t="shared" ca="1" si="1"/>
        <v/>
      </c>
      <c r="D80" s="52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3" t="str">
        <f ca="1">+IF(OFFSET('Water Data'!$D$27,0,10*ROW('Water Data'!D74))="","",OFFSET('Water Data'!$D$27,0,10*ROW('Water Data'!D74)))</f>
        <v/>
      </c>
      <c r="BT80" s="383" t="str">
        <f ca="1">+IF(OFFSET('Water Data'!$D$28,0,10*ROW('Water Data'!D74))="","",OFFSET('Water Data'!$D$28,0,10*ROW('Water Data'!D74)))</f>
        <v/>
      </c>
      <c r="BU80" s="383" t="str">
        <f ca="1">+IF(OFFSET('Water Data'!$D$29,0,10*ROW('Water Data'!D74))="","",OFFSET('Water Data'!$D$29,0,10*ROW('Water Data'!D74)))</f>
        <v/>
      </c>
      <c r="BV80" s="383" t="str">
        <f ca="1">+IF(OFFSET('Water Data'!$E$27,0,10*ROW('Water Data'!E74))="","",OFFSET('Water Data'!$E$27,0,10*ROW('Water Data'!E74)))</f>
        <v/>
      </c>
      <c r="BW80" s="383" t="str">
        <f ca="1">+IF(OFFSET('Water Data'!$E$28,0,10*ROW('Water Data'!E74))="","",OFFSET('Water Data'!$E$28,0,10*ROW('Water Data'!E74)))</f>
        <v/>
      </c>
      <c r="BX80" s="383" t="str">
        <f ca="1">+IF(OFFSET('Water Data'!$E$29,0,10*ROW('Water Data'!E74))="","",OFFSET('Water Data'!$E$29,0,10*ROW('Water Data'!E74)))</f>
        <v/>
      </c>
      <c r="BY80" s="383" t="str">
        <f ca="1">+IF(OFFSET('Water Data'!$F$27,0,10*ROW('Water Data'!F74))="","",OFFSET('Water Data'!$F$27,0,10*ROW('Water Data'!F74)))</f>
        <v/>
      </c>
      <c r="BZ80" s="383" t="str">
        <f ca="1">+IF(OFFSET('Water Data'!$F$28,0,10*ROW('Water Data'!F74))="","",OFFSET('Water Data'!$F$28,0,10*ROW('Water Data'!F74)))</f>
        <v/>
      </c>
      <c r="CA80" s="383" t="str">
        <f ca="1">+IF(OFFSET('Water Data'!$F$29,0,10*ROW('Water Data'!F74))="","",OFFSET('Water Data'!$F$29,0,10*ROW('Water Data'!F74)))</f>
        <v/>
      </c>
      <c r="CB80" s="383" t="str">
        <f ca="1">+IF(OFFSET('Water Data'!$G$27,0,10*ROW('Water Data'!G74))="","",OFFSET('Water Data'!$G$27,0,10*ROW('Water Data'!G74)))</f>
        <v/>
      </c>
      <c r="CC80" s="383" t="str">
        <f ca="1">+IF(OFFSET('Water Data'!$G$28,0,10*ROW('Water Data'!G74))="","",OFFSET('Water Data'!$G$28,0,10*ROW('Water Data'!G74)))</f>
        <v/>
      </c>
      <c r="CD80" s="383" t="str">
        <f ca="1">+IF(OFFSET('Water Data'!$G$29,0,10*ROW('Water Data'!G74))="","",OFFSET('Water Data'!$G$29,0,10*ROW('Water Data'!G74)))</f>
        <v/>
      </c>
      <c r="CE80" s="383" t="str">
        <f ca="1">+IF(OFFSET('Water Data'!$H$27,0,10*ROW('Water Data'!H74))="","",OFFSET('Water Data'!$H$27,0,10*ROW('Water Data'!H74)))</f>
        <v/>
      </c>
      <c r="CF80" s="383" t="str">
        <f ca="1">+IF(OFFSET('Water Data'!$H$28,0,10*ROW('Water Data'!H74))="","",OFFSET('Water Data'!$H$28,0,10*ROW('Water Data'!H74)))</f>
        <v/>
      </c>
      <c r="CG80" s="383" t="str">
        <f ca="1">+IF(OFFSET('Water Data'!$H$29,0,10*ROW('Water Data'!H74))="","",OFFSET('Water Data'!$H$29,0,10*ROW('Water Data'!H74)))</f>
        <v/>
      </c>
      <c r="CH80" s="383" t="str">
        <f ca="1">+IF(OFFSET('Water Data'!$I$27,0,10*ROW('Water Data'!I74))="","",OFFSET('Water Data'!$I$27,0,10*ROW('Water Data'!I74)))</f>
        <v/>
      </c>
      <c r="CI80" s="383" t="str">
        <f ca="1">+IF(OFFSET('Water Data'!$I$28,0,10*ROW('Water Data'!I74))="","",OFFSET('Water Data'!$I$28,0,10*ROW('Water Data'!I74)))</f>
        <v/>
      </c>
      <c r="CJ80" s="383" t="str">
        <f ca="1">+IF(OFFSET('Water Data'!$I$29,0,10*ROW('Water Data'!I74))="","",OFFSET('Water Data'!$I$29,0,10*ROW('Water Data'!I74)))</f>
        <v/>
      </c>
      <c r="CK80" s="383" t="str">
        <f ca="1">+IF(OFFSET('Sanitation Data'!$D$28,0,10*ROW('Sanitation Data'!D74))="","",OFFSET('Sanitation Data'!$D$28,0,10*ROW('Sanitation Data'!D74)))</f>
        <v/>
      </c>
      <c r="CL80" s="383" t="str">
        <f ca="1">+IF(OFFSET('Sanitation Data'!$D$29,0,10*ROW('Sanitation Data'!D74))="","",OFFSET('Sanitation Data'!$D$29,0,10*ROW('Sanitation Data'!D74)))</f>
        <v/>
      </c>
      <c r="CM80" s="383" t="str">
        <f ca="1">+IF(OFFSET('Sanitation Data'!$D$30,0,10*ROW('Sanitation Data'!D74))="","",OFFSET('Sanitation Data'!$D$30,0,10*ROW('Sanitation Data'!D74)))</f>
        <v/>
      </c>
      <c r="CN80" s="383" t="str">
        <f ca="1">+IF(OFFSET('Sanitation Data'!$D$31,0,10*ROW('Sanitation Data'!D74))="","",OFFSET('Sanitation Data'!$D$31,0,10*ROW('Sanitation Data'!D74)))</f>
        <v/>
      </c>
      <c r="CO80" s="383" t="str">
        <f ca="1">+IF(OFFSET('Sanitation Data'!$D$32,0,10*ROW('Sanitation Data'!D74))="","",OFFSET('Sanitation Data'!$D$32,0,10*ROW('Sanitation Data'!D74)))</f>
        <v/>
      </c>
      <c r="CP80" s="383" t="str">
        <f ca="1">+IF(OFFSET('Sanitation Data'!$E$28,0,10*ROW('Sanitation Data'!E74))="","",OFFSET('Sanitation Data'!$E$28,0,10*ROW('Sanitation Data'!E74)))</f>
        <v/>
      </c>
      <c r="CQ80" s="383" t="str">
        <f ca="1">+IF(OFFSET('Sanitation Data'!$E$29,0,10*ROW('Sanitation Data'!E74))="","",OFFSET('Sanitation Data'!$E$29,0,10*ROW('Sanitation Data'!E74)))</f>
        <v/>
      </c>
      <c r="CR80" s="383" t="str">
        <f ca="1">+IF(OFFSET('Sanitation Data'!$E$30,0,10*ROW('Sanitation Data'!E74))="","",OFFSET('Sanitation Data'!$E$30,0,10*ROW('Sanitation Data'!E74)))</f>
        <v/>
      </c>
      <c r="CS80" s="383" t="str">
        <f ca="1">+IF(OFFSET('Sanitation Data'!$E$31,0,10*ROW('Sanitation Data'!E74))="","",OFFSET('Sanitation Data'!$E$31,0,10*ROW('Sanitation Data'!E74)))</f>
        <v/>
      </c>
      <c r="CT80" s="383" t="str">
        <f ca="1">+IF(OFFSET('Sanitation Data'!$E$32,0,10*ROW('Sanitation Data'!E74))="","",OFFSET('Sanitation Data'!$E$32,0,10*ROW('Sanitation Data'!E74)))</f>
        <v/>
      </c>
      <c r="CU80" s="383" t="str">
        <f ca="1">+IF(OFFSET('Sanitation Data'!$F$28,0,10*ROW('Sanitation Data'!F74))="","",OFFSET('Sanitation Data'!$F$28,0,10*ROW('Sanitation Data'!F74)))</f>
        <v/>
      </c>
      <c r="CV80" s="383" t="str">
        <f ca="1">+IF(OFFSET('Sanitation Data'!$F$29,0,10*ROW('Sanitation Data'!F74))="","",OFFSET('Sanitation Data'!$F$29,0,10*ROW('Sanitation Data'!F74)))</f>
        <v/>
      </c>
      <c r="CW80" s="383" t="str">
        <f ca="1">+IF(OFFSET('Sanitation Data'!$F$30,0,10*ROW('Sanitation Data'!F74))="","",OFFSET('Sanitation Data'!$F$30,0,10*ROW('Sanitation Data'!F74)))</f>
        <v/>
      </c>
      <c r="CX80" s="383" t="str">
        <f ca="1">+IF(OFFSET('Sanitation Data'!$F$31,0,10*ROW('Sanitation Data'!F74))="","",OFFSET('Sanitation Data'!$F$31,0,10*ROW('Sanitation Data'!F74)))</f>
        <v/>
      </c>
      <c r="CY80" s="383" t="str">
        <f ca="1">+IF(OFFSET('Sanitation Data'!$F$32,0,10*ROW('Sanitation Data'!F74))="","",OFFSET('Sanitation Data'!$F$32,0,10*ROW('Sanitation Data'!F74)))</f>
        <v/>
      </c>
      <c r="CZ80" s="383" t="str">
        <f ca="1">+IF(OFFSET('Sanitation Data'!$G$28,0,10*ROW('Sanitation Data'!G74))="","",OFFSET('Sanitation Data'!$G$28,0,10*ROW('Sanitation Data'!G74)))</f>
        <v/>
      </c>
      <c r="DA80" s="383" t="str">
        <f ca="1">+IF(OFFSET('Sanitation Data'!$G$29,0,10*ROW('Sanitation Data'!G74))="","",OFFSET('Sanitation Data'!$G$29,0,10*ROW('Sanitation Data'!G74)))</f>
        <v/>
      </c>
      <c r="DB80" s="383" t="str">
        <f ca="1">+IF(OFFSET('Sanitation Data'!$G$30,0,10*ROW('Sanitation Data'!G74))="","",OFFSET('Sanitation Data'!$G$30,0,10*ROW('Sanitation Data'!G74)))</f>
        <v/>
      </c>
      <c r="DC80" s="383" t="str">
        <f ca="1">+IF(OFFSET('Sanitation Data'!$G$31,0,10*ROW('Sanitation Data'!G74))="","",OFFSET('Sanitation Data'!$G$31,0,10*ROW('Sanitation Data'!G74)))</f>
        <v/>
      </c>
      <c r="DD80" s="383" t="str">
        <f ca="1">+IF(OFFSET('Sanitation Data'!$G$32,0,10*ROW('Sanitation Data'!G74))="","",OFFSET('Sanitation Data'!$G$32,0,10*ROW('Sanitation Data'!G74)))</f>
        <v/>
      </c>
      <c r="DE80" s="383" t="str">
        <f ca="1">+IF(OFFSET('Sanitation Data'!$H$28,0,10*ROW('Sanitation Data'!H74))="","",OFFSET('Sanitation Data'!$H$28,0,10*ROW('Sanitation Data'!H74)))</f>
        <v/>
      </c>
      <c r="DF80" s="383" t="str">
        <f ca="1">+IF(OFFSET('Sanitation Data'!$H$29,0,10*ROW('Sanitation Data'!H74))="","",OFFSET('Sanitation Data'!$H$29,0,10*ROW('Sanitation Data'!H74)))</f>
        <v/>
      </c>
      <c r="DG80" s="383" t="str">
        <f ca="1">+IF(OFFSET('Sanitation Data'!$H$30,0,10*ROW('Sanitation Data'!H74))="","",OFFSET('Sanitation Data'!$H$30,0,10*ROW('Sanitation Data'!H74)))</f>
        <v/>
      </c>
      <c r="DH80" s="383" t="str">
        <f ca="1">+IF(OFFSET('Sanitation Data'!$H$31,0,10*ROW('Sanitation Data'!H74))="","",OFFSET('Sanitation Data'!$H$31,0,10*ROW('Sanitation Data'!H74)))</f>
        <v/>
      </c>
      <c r="DI80" s="383" t="str">
        <f ca="1">+IF(OFFSET('Sanitation Data'!$H$32,0,10*ROW('Sanitation Data'!H74))="","",OFFSET('Sanitation Data'!$H$32,0,10*ROW('Sanitation Data'!H74)))</f>
        <v/>
      </c>
      <c r="DJ80" s="383" t="str">
        <f ca="1">+IF(OFFSET('Sanitation Data'!$I$28,0,10*ROW('Sanitation Data'!I74))="","",OFFSET('Sanitation Data'!$I$28,0,10*ROW('Sanitation Data'!I74)))</f>
        <v/>
      </c>
      <c r="DK80" s="383" t="str">
        <f ca="1">+IF(OFFSET('Sanitation Data'!$I$29,0,10*ROW('Sanitation Data'!I74))="","",OFFSET('Sanitation Data'!$I$29,0,10*ROW('Sanitation Data'!I74)))</f>
        <v/>
      </c>
      <c r="DL80" s="383" t="str">
        <f ca="1">+IF(OFFSET('Sanitation Data'!$I$30,0,10*ROW('Sanitation Data'!I74))="","",OFFSET('Sanitation Data'!$I$30,0,10*ROW('Sanitation Data'!I74)))</f>
        <v/>
      </c>
      <c r="DM80" s="383" t="str">
        <f ca="1">+IF(OFFSET('Sanitation Data'!$I$31,0,10*ROW('Sanitation Data'!I74))="","",OFFSET('Sanitation Data'!$I$31,0,10*ROW('Sanitation Data'!I74)))</f>
        <v/>
      </c>
      <c r="DN80" s="383" t="str">
        <f ca="1">+IF(OFFSET('Sanitation Data'!$I$32,0,10*ROW('Sanitation Data'!I74))="","",OFFSET('Sanitation Data'!$I$32,0,10*ROW('Sanitation Data'!I74)))</f>
        <v/>
      </c>
      <c r="DO80" s="383" t="str">
        <f ca="1">+IF(OFFSET('Hygiene Data'!$D$11,0,10*ROW('Hygiene Data'!D74))="","",OFFSET('Hygiene Data'!$D$11,0,10*ROW('Hygiene Data'!D74)))</f>
        <v/>
      </c>
      <c r="DP80" s="383" t="str">
        <f ca="1">+IF(OFFSET('Hygiene Data'!$D$12,0,10*ROW('Hygiene Data'!D74))="","",OFFSET('Hygiene Data'!$D$12,0,10*ROW('Hygiene Data'!D74)))</f>
        <v/>
      </c>
      <c r="DQ80" s="383" t="str">
        <f ca="1">+IF(OFFSET('Hygiene Data'!$D$13,0,10*ROW('Hygiene Data'!D74))="","",OFFSET('Hygiene Data'!$D$13,0,10*ROW('Hygiene Data'!D74)))</f>
        <v/>
      </c>
      <c r="DR80" s="383" t="str">
        <f ca="1">+IF(OFFSET('Hygiene Data'!$E$11,0,10*ROW('Hygiene Data'!E74))="","",OFFSET('Hygiene Data'!$E$11,0,10*ROW('Hygiene Data'!E74)))</f>
        <v/>
      </c>
      <c r="DS80" s="383" t="str">
        <f ca="1">+IF(OFFSET('Hygiene Data'!$E$12,0,10*ROW('Hygiene Data'!E74))="","",OFFSET('Hygiene Data'!$E$12,0,10*ROW('Hygiene Data'!E74)))</f>
        <v/>
      </c>
      <c r="DT80" s="383" t="str">
        <f ca="1">+IF(OFFSET('Hygiene Data'!$E$13,0,10*ROW('Hygiene Data'!E74))="","",OFFSET('Hygiene Data'!$E$13,0,10*ROW('Hygiene Data'!E74)))</f>
        <v/>
      </c>
      <c r="DU80" s="383" t="str">
        <f ca="1">+IF(OFFSET('Hygiene Data'!$F$11,0,10*ROW('Hygiene Data'!F74))="","",OFFSET('Hygiene Data'!$F$11,0,10*ROW('Hygiene Data'!F74)))</f>
        <v/>
      </c>
      <c r="DV80" s="383" t="str">
        <f ca="1">+IF(OFFSET('Hygiene Data'!$F$12,0,10*ROW('Hygiene Data'!F74))="","",OFFSET('Hygiene Data'!$F$12,0,10*ROW('Hygiene Data'!F74)))</f>
        <v/>
      </c>
      <c r="DW80" s="383" t="str">
        <f ca="1">+IF(OFFSET('Hygiene Data'!$F$13,0,10*ROW('Hygiene Data'!F74))="","",OFFSET('Hygiene Data'!$F$13,0,10*ROW('Hygiene Data'!F74)))</f>
        <v/>
      </c>
      <c r="DX80" s="383" t="str">
        <f ca="1">+IF(OFFSET('Hygiene Data'!$G$11,0,10*ROW('Hygiene Data'!G74))="","",OFFSET('Hygiene Data'!$G$11,0,10*ROW('Hygiene Data'!G74)))</f>
        <v/>
      </c>
      <c r="DY80" s="383" t="str">
        <f ca="1">+IF(OFFSET('Hygiene Data'!$G$12,0,10*ROW('Hygiene Data'!G74))="","",OFFSET('Hygiene Data'!$G$12,0,10*ROW('Hygiene Data'!G74)))</f>
        <v/>
      </c>
      <c r="DZ80" s="383" t="str">
        <f ca="1">+IF(OFFSET('Hygiene Data'!$G$13,0,10*ROW('Hygiene Data'!G74))="","",OFFSET('Hygiene Data'!$G$13,0,10*ROW('Hygiene Data'!G74)))</f>
        <v/>
      </c>
      <c r="EA80" s="383" t="str">
        <f ca="1">+IF(OFFSET('Hygiene Data'!$H$11,0,10*ROW('Hygiene Data'!H74))="","",OFFSET('Hygiene Data'!$H$11,0,10*ROW('Hygiene Data'!H74)))</f>
        <v/>
      </c>
      <c r="EB80" s="383" t="str">
        <f ca="1">+IF(OFFSET('Hygiene Data'!$H$12,0,10*ROW('Hygiene Data'!H74))="","",OFFSET('Hygiene Data'!$H$12,0,10*ROW('Hygiene Data'!H74)))</f>
        <v/>
      </c>
      <c r="EC80" s="383" t="str">
        <f ca="1">+IF(OFFSET('Hygiene Data'!$H$13,0,10*ROW('Hygiene Data'!H74))="","",OFFSET('Hygiene Data'!$H$13,0,10*ROW('Hygiene Data'!H74)))</f>
        <v/>
      </c>
      <c r="ED80" s="383" t="str">
        <f ca="1">+IF(OFFSET('Hygiene Data'!$I$11,0,10*ROW('Hygiene Data'!I74))="","",OFFSET('Hygiene Data'!$I$11,0,10*ROW('Hygiene Data'!I74)))</f>
        <v/>
      </c>
      <c r="EE80" s="383" t="str">
        <f ca="1">+IF(OFFSET('Hygiene Data'!$I$12,0,10*ROW('Hygiene Data'!I74))="","",OFFSET('Hygiene Data'!$I$12,0,10*ROW('Hygiene Data'!I74)))</f>
        <v/>
      </c>
      <c r="EF80" s="383" t="str">
        <f ca="1">+IF(OFFSET('Hygiene Data'!$I$13,0,10*ROW('Hygiene Data'!I74))="","",OFFSET('Hygiene Data'!$I$13,0,10*ROW('Hygiene Data'!I74)))</f>
        <v/>
      </c>
    </row>
    <row r="81" spans="1:136" x14ac:dyDescent="0.25">
      <c r="A81" s="492" t="str">
        <f ca="1">+IF(OFFSET('Water Data'!$B$2,0,10*ROW('Water Data'!E75))="","",OFFSET('Water Data'!$B$2,0,10*ROW('Water Data'!E75)))</f>
        <v/>
      </c>
      <c r="B81" s="49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9" t="str">
        <f t="shared" ca="1" si="1"/>
        <v/>
      </c>
      <c r="D81" s="52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3" t="str">
        <f ca="1">+IF(OFFSET('Water Data'!$D$27,0,10*ROW('Water Data'!D75))="","",OFFSET('Water Data'!$D$27,0,10*ROW('Water Data'!D75)))</f>
        <v/>
      </c>
      <c r="BT81" s="383" t="str">
        <f ca="1">+IF(OFFSET('Water Data'!$D$28,0,10*ROW('Water Data'!D75))="","",OFFSET('Water Data'!$D$28,0,10*ROW('Water Data'!D75)))</f>
        <v/>
      </c>
      <c r="BU81" s="383" t="str">
        <f ca="1">+IF(OFFSET('Water Data'!$D$29,0,10*ROW('Water Data'!D75))="","",OFFSET('Water Data'!$D$29,0,10*ROW('Water Data'!D75)))</f>
        <v/>
      </c>
      <c r="BV81" s="383" t="str">
        <f ca="1">+IF(OFFSET('Water Data'!$E$27,0,10*ROW('Water Data'!E75))="","",OFFSET('Water Data'!$E$27,0,10*ROW('Water Data'!E75)))</f>
        <v/>
      </c>
      <c r="BW81" s="383" t="str">
        <f ca="1">+IF(OFFSET('Water Data'!$E$28,0,10*ROW('Water Data'!E75))="","",OFFSET('Water Data'!$E$28,0,10*ROW('Water Data'!E75)))</f>
        <v/>
      </c>
      <c r="BX81" s="383" t="str">
        <f ca="1">+IF(OFFSET('Water Data'!$E$29,0,10*ROW('Water Data'!E75))="","",OFFSET('Water Data'!$E$29,0,10*ROW('Water Data'!E75)))</f>
        <v/>
      </c>
      <c r="BY81" s="383" t="str">
        <f ca="1">+IF(OFFSET('Water Data'!$F$27,0,10*ROW('Water Data'!F75))="","",OFFSET('Water Data'!$F$27,0,10*ROW('Water Data'!F75)))</f>
        <v/>
      </c>
      <c r="BZ81" s="383" t="str">
        <f ca="1">+IF(OFFSET('Water Data'!$F$28,0,10*ROW('Water Data'!F75))="","",OFFSET('Water Data'!$F$28,0,10*ROW('Water Data'!F75)))</f>
        <v/>
      </c>
      <c r="CA81" s="383" t="str">
        <f ca="1">+IF(OFFSET('Water Data'!$F$29,0,10*ROW('Water Data'!F75))="","",OFFSET('Water Data'!$F$29,0,10*ROW('Water Data'!F75)))</f>
        <v/>
      </c>
      <c r="CB81" s="383" t="str">
        <f ca="1">+IF(OFFSET('Water Data'!$G$27,0,10*ROW('Water Data'!G75))="","",OFFSET('Water Data'!$G$27,0,10*ROW('Water Data'!G75)))</f>
        <v/>
      </c>
      <c r="CC81" s="383" t="str">
        <f ca="1">+IF(OFFSET('Water Data'!$G$28,0,10*ROW('Water Data'!G75))="","",OFFSET('Water Data'!$G$28,0,10*ROW('Water Data'!G75)))</f>
        <v/>
      </c>
      <c r="CD81" s="383" t="str">
        <f ca="1">+IF(OFFSET('Water Data'!$G$29,0,10*ROW('Water Data'!G75))="","",OFFSET('Water Data'!$G$29,0,10*ROW('Water Data'!G75)))</f>
        <v/>
      </c>
      <c r="CE81" s="383" t="str">
        <f ca="1">+IF(OFFSET('Water Data'!$H$27,0,10*ROW('Water Data'!H75))="","",OFFSET('Water Data'!$H$27,0,10*ROW('Water Data'!H75)))</f>
        <v/>
      </c>
      <c r="CF81" s="383" t="str">
        <f ca="1">+IF(OFFSET('Water Data'!$H$28,0,10*ROW('Water Data'!H75))="","",OFFSET('Water Data'!$H$28,0,10*ROW('Water Data'!H75)))</f>
        <v/>
      </c>
      <c r="CG81" s="383" t="str">
        <f ca="1">+IF(OFFSET('Water Data'!$H$29,0,10*ROW('Water Data'!H75))="","",OFFSET('Water Data'!$H$29,0,10*ROW('Water Data'!H75)))</f>
        <v/>
      </c>
      <c r="CH81" s="383" t="str">
        <f ca="1">+IF(OFFSET('Water Data'!$I$27,0,10*ROW('Water Data'!I75))="","",OFFSET('Water Data'!$I$27,0,10*ROW('Water Data'!I75)))</f>
        <v/>
      </c>
      <c r="CI81" s="383" t="str">
        <f ca="1">+IF(OFFSET('Water Data'!$I$28,0,10*ROW('Water Data'!I75))="","",OFFSET('Water Data'!$I$28,0,10*ROW('Water Data'!I75)))</f>
        <v/>
      </c>
      <c r="CJ81" s="383" t="str">
        <f ca="1">+IF(OFFSET('Water Data'!$I$29,0,10*ROW('Water Data'!I75))="","",OFFSET('Water Data'!$I$29,0,10*ROW('Water Data'!I75)))</f>
        <v/>
      </c>
      <c r="CK81" s="383" t="str">
        <f ca="1">+IF(OFFSET('Sanitation Data'!$D$28,0,10*ROW('Sanitation Data'!D75))="","",OFFSET('Sanitation Data'!$D$28,0,10*ROW('Sanitation Data'!D75)))</f>
        <v/>
      </c>
      <c r="CL81" s="383" t="str">
        <f ca="1">+IF(OFFSET('Sanitation Data'!$D$29,0,10*ROW('Sanitation Data'!D75))="","",OFFSET('Sanitation Data'!$D$29,0,10*ROW('Sanitation Data'!D75)))</f>
        <v/>
      </c>
      <c r="CM81" s="383" t="str">
        <f ca="1">+IF(OFFSET('Sanitation Data'!$D$30,0,10*ROW('Sanitation Data'!D75))="","",OFFSET('Sanitation Data'!$D$30,0,10*ROW('Sanitation Data'!D75)))</f>
        <v/>
      </c>
      <c r="CN81" s="383" t="str">
        <f ca="1">+IF(OFFSET('Sanitation Data'!$D$31,0,10*ROW('Sanitation Data'!D75))="","",OFFSET('Sanitation Data'!$D$31,0,10*ROW('Sanitation Data'!D75)))</f>
        <v/>
      </c>
      <c r="CO81" s="383" t="str">
        <f ca="1">+IF(OFFSET('Sanitation Data'!$D$32,0,10*ROW('Sanitation Data'!D75))="","",OFFSET('Sanitation Data'!$D$32,0,10*ROW('Sanitation Data'!D75)))</f>
        <v/>
      </c>
      <c r="CP81" s="383" t="str">
        <f ca="1">+IF(OFFSET('Sanitation Data'!$E$28,0,10*ROW('Sanitation Data'!E75))="","",OFFSET('Sanitation Data'!$E$28,0,10*ROW('Sanitation Data'!E75)))</f>
        <v/>
      </c>
      <c r="CQ81" s="383" t="str">
        <f ca="1">+IF(OFFSET('Sanitation Data'!$E$29,0,10*ROW('Sanitation Data'!E75))="","",OFFSET('Sanitation Data'!$E$29,0,10*ROW('Sanitation Data'!E75)))</f>
        <v/>
      </c>
      <c r="CR81" s="383" t="str">
        <f ca="1">+IF(OFFSET('Sanitation Data'!$E$30,0,10*ROW('Sanitation Data'!E75))="","",OFFSET('Sanitation Data'!$E$30,0,10*ROW('Sanitation Data'!E75)))</f>
        <v/>
      </c>
      <c r="CS81" s="383" t="str">
        <f ca="1">+IF(OFFSET('Sanitation Data'!$E$31,0,10*ROW('Sanitation Data'!E75))="","",OFFSET('Sanitation Data'!$E$31,0,10*ROW('Sanitation Data'!E75)))</f>
        <v/>
      </c>
      <c r="CT81" s="383" t="str">
        <f ca="1">+IF(OFFSET('Sanitation Data'!$E$32,0,10*ROW('Sanitation Data'!E75))="","",OFFSET('Sanitation Data'!$E$32,0,10*ROW('Sanitation Data'!E75)))</f>
        <v/>
      </c>
      <c r="CU81" s="383" t="str">
        <f ca="1">+IF(OFFSET('Sanitation Data'!$F$28,0,10*ROW('Sanitation Data'!F75))="","",OFFSET('Sanitation Data'!$F$28,0,10*ROW('Sanitation Data'!F75)))</f>
        <v/>
      </c>
      <c r="CV81" s="383" t="str">
        <f ca="1">+IF(OFFSET('Sanitation Data'!$F$29,0,10*ROW('Sanitation Data'!F75))="","",OFFSET('Sanitation Data'!$F$29,0,10*ROW('Sanitation Data'!F75)))</f>
        <v/>
      </c>
      <c r="CW81" s="383" t="str">
        <f ca="1">+IF(OFFSET('Sanitation Data'!$F$30,0,10*ROW('Sanitation Data'!F75))="","",OFFSET('Sanitation Data'!$F$30,0,10*ROW('Sanitation Data'!F75)))</f>
        <v/>
      </c>
      <c r="CX81" s="383" t="str">
        <f ca="1">+IF(OFFSET('Sanitation Data'!$F$31,0,10*ROW('Sanitation Data'!F75))="","",OFFSET('Sanitation Data'!$F$31,0,10*ROW('Sanitation Data'!F75)))</f>
        <v/>
      </c>
      <c r="CY81" s="383" t="str">
        <f ca="1">+IF(OFFSET('Sanitation Data'!$F$32,0,10*ROW('Sanitation Data'!F75))="","",OFFSET('Sanitation Data'!$F$32,0,10*ROW('Sanitation Data'!F75)))</f>
        <v/>
      </c>
      <c r="CZ81" s="383" t="str">
        <f ca="1">+IF(OFFSET('Sanitation Data'!$G$28,0,10*ROW('Sanitation Data'!G75))="","",OFFSET('Sanitation Data'!$G$28,0,10*ROW('Sanitation Data'!G75)))</f>
        <v/>
      </c>
      <c r="DA81" s="383" t="str">
        <f ca="1">+IF(OFFSET('Sanitation Data'!$G$29,0,10*ROW('Sanitation Data'!G75))="","",OFFSET('Sanitation Data'!$G$29,0,10*ROW('Sanitation Data'!G75)))</f>
        <v/>
      </c>
      <c r="DB81" s="383" t="str">
        <f ca="1">+IF(OFFSET('Sanitation Data'!$G$30,0,10*ROW('Sanitation Data'!G75))="","",OFFSET('Sanitation Data'!$G$30,0,10*ROW('Sanitation Data'!G75)))</f>
        <v/>
      </c>
      <c r="DC81" s="383" t="str">
        <f ca="1">+IF(OFFSET('Sanitation Data'!$G$31,0,10*ROW('Sanitation Data'!G75))="","",OFFSET('Sanitation Data'!$G$31,0,10*ROW('Sanitation Data'!G75)))</f>
        <v/>
      </c>
      <c r="DD81" s="383" t="str">
        <f ca="1">+IF(OFFSET('Sanitation Data'!$G$32,0,10*ROW('Sanitation Data'!G75))="","",OFFSET('Sanitation Data'!$G$32,0,10*ROW('Sanitation Data'!G75)))</f>
        <v/>
      </c>
      <c r="DE81" s="383" t="str">
        <f ca="1">+IF(OFFSET('Sanitation Data'!$H$28,0,10*ROW('Sanitation Data'!H75))="","",OFFSET('Sanitation Data'!$H$28,0,10*ROW('Sanitation Data'!H75)))</f>
        <v/>
      </c>
      <c r="DF81" s="383" t="str">
        <f ca="1">+IF(OFFSET('Sanitation Data'!$H$29,0,10*ROW('Sanitation Data'!H75))="","",OFFSET('Sanitation Data'!$H$29,0,10*ROW('Sanitation Data'!H75)))</f>
        <v/>
      </c>
      <c r="DG81" s="383" t="str">
        <f ca="1">+IF(OFFSET('Sanitation Data'!$H$30,0,10*ROW('Sanitation Data'!H75))="","",OFFSET('Sanitation Data'!$H$30,0,10*ROW('Sanitation Data'!H75)))</f>
        <v/>
      </c>
      <c r="DH81" s="383" t="str">
        <f ca="1">+IF(OFFSET('Sanitation Data'!$H$31,0,10*ROW('Sanitation Data'!H75))="","",OFFSET('Sanitation Data'!$H$31,0,10*ROW('Sanitation Data'!H75)))</f>
        <v/>
      </c>
      <c r="DI81" s="383" t="str">
        <f ca="1">+IF(OFFSET('Sanitation Data'!$H$32,0,10*ROW('Sanitation Data'!H75))="","",OFFSET('Sanitation Data'!$H$32,0,10*ROW('Sanitation Data'!H75)))</f>
        <v/>
      </c>
      <c r="DJ81" s="383" t="str">
        <f ca="1">+IF(OFFSET('Sanitation Data'!$I$28,0,10*ROW('Sanitation Data'!I75))="","",OFFSET('Sanitation Data'!$I$28,0,10*ROW('Sanitation Data'!I75)))</f>
        <v/>
      </c>
      <c r="DK81" s="383" t="str">
        <f ca="1">+IF(OFFSET('Sanitation Data'!$I$29,0,10*ROW('Sanitation Data'!I75))="","",OFFSET('Sanitation Data'!$I$29,0,10*ROW('Sanitation Data'!I75)))</f>
        <v/>
      </c>
      <c r="DL81" s="383" t="str">
        <f ca="1">+IF(OFFSET('Sanitation Data'!$I$30,0,10*ROW('Sanitation Data'!I75))="","",OFFSET('Sanitation Data'!$I$30,0,10*ROW('Sanitation Data'!I75)))</f>
        <v/>
      </c>
      <c r="DM81" s="383" t="str">
        <f ca="1">+IF(OFFSET('Sanitation Data'!$I$31,0,10*ROW('Sanitation Data'!I75))="","",OFFSET('Sanitation Data'!$I$31,0,10*ROW('Sanitation Data'!I75)))</f>
        <v/>
      </c>
      <c r="DN81" s="383" t="str">
        <f ca="1">+IF(OFFSET('Sanitation Data'!$I$32,0,10*ROW('Sanitation Data'!I75))="","",OFFSET('Sanitation Data'!$I$32,0,10*ROW('Sanitation Data'!I75)))</f>
        <v/>
      </c>
      <c r="DO81" s="383" t="str">
        <f ca="1">+IF(OFFSET('Hygiene Data'!$D$11,0,10*ROW('Hygiene Data'!D75))="","",OFFSET('Hygiene Data'!$D$11,0,10*ROW('Hygiene Data'!D75)))</f>
        <v/>
      </c>
      <c r="DP81" s="383" t="str">
        <f ca="1">+IF(OFFSET('Hygiene Data'!$D$12,0,10*ROW('Hygiene Data'!D75))="","",OFFSET('Hygiene Data'!$D$12,0,10*ROW('Hygiene Data'!D75)))</f>
        <v/>
      </c>
      <c r="DQ81" s="383" t="str">
        <f ca="1">+IF(OFFSET('Hygiene Data'!$D$13,0,10*ROW('Hygiene Data'!D75))="","",OFFSET('Hygiene Data'!$D$13,0,10*ROW('Hygiene Data'!D75)))</f>
        <v/>
      </c>
      <c r="DR81" s="383" t="str">
        <f ca="1">+IF(OFFSET('Hygiene Data'!$E$11,0,10*ROW('Hygiene Data'!E75))="","",OFFSET('Hygiene Data'!$E$11,0,10*ROW('Hygiene Data'!E75)))</f>
        <v/>
      </c>
      <c r="DS81" s="383" t="str">
        <f ca="1">+IF(OFFSET('Hygiene Data'!$E$12,0,10*ROW('Hygiene Data'!E75))="","",OFFSET('Hygiene Data'!$E$12,0,10*ROW('Hygiene Data'!E75)))</f>
        <v/>
      </c>
      <c r="DT81" s="383" t="str">
        <f ca="1">+IF(OFFSET('Hygiene Data'!$E$13,0,10*ROW('Hygiene Data'!E75))="","",OFFSET('Hygiene Data'!$E$13,0,10*ROW('Hygiene Data'!E75)))</f>
        <v/>
      </c>
      <c r="DU81" s="383" t="str">
        <f ca="1">+IF(OFFSET('Hygiene Data'!$F$11,0,10*ROW('Hygiene Data'!F75))="","",OFFSET('Hygiene Data'!$F$11,0,10*ROW('Hygiene Data'!F75)))</f>
        <v/>
      </c>
      <c r="DV81" s="383" t="str">
        <f ca="1">+IF(OFFSET('Hygiene Data'!$F$12,0,10*ROW('Hygiene Data'!F75))="","",OFFSET('Hygiene Data'!$F$12,0,10*ROW('Hygiene Data'!F75)))</f>
        <v/>
      </c>
      <c r="DW81" s="383" t="str">
        <f ca="1">+IF(OFFSET('Hygiene Data'!$F$13,0,10*ROW('Hygiene Data'!F75))="","",OFFSET('Hygiene Data'!$F$13,0,10*ROW('Hygiene Data'!F75)))</f>
        <v/>
      </c>
      <c r="DX81" s="383" t="str">
        <f ca="1">+IF(OFFSET('Hygiene Data'!$G$11,0,10*ROW('Hygiene Data'!G75))="","",OFFSET('Hygiene Data'!$G$11,0,10*ROW('Hygiene Data'!G75)))</f>
        <v/>
      </c>
      <c r="DY81" s="383" t="str">
        <f ca="1">+IF(OFFSET('Hygiene Data'!$G$12,0,10*ROW('Hygiene Data'!G75))="","",OFFSET('Hygiene Data'!$G$12,0,10*ROW('Hygiene Data'!G75)))</f>
        <v/>
      </c>
      <c r="DZ81" s="383" t="str">
        <f ca="1">+IF(OFFSET('Hygiene Data'!$G$13,0,10*ROW('Hygiene Data'!G75))="","",OFFSET('Hygiene Data'!$G$13,0,10*ROW('Hygiene Data'!G75)))</f>
        <v/>
      </c>
      <c r="EA81" s="383" t="str">
        <f ca="1">+IF(OFFSET('Hygiene Data'!$H$11,0,10*ROW('Hygiene Data'!H75))="","",OFFSET('Hygiene Data'!$H$11,0,10*ROW('Hygiene Data'!H75)))</f>
        <v/>
      </c>
      <c r="EB81" s="383" t="str">
        <f ca="1">+IF(OFFSET('Hygiene Data'!$H$12,0,10*ROW('Hygiene Data'!H75))="","",OFFSET('Hygiene Data'!$H$12,0,10*ROW('Hygiene Data'!H75)))</f>
        <v/>
      </c>
      <c r="EC81" s="383" t="str">
        <f ca="1">+IF(OFFSET('Hygiene Data'!$H$13,0,10*ROW('Hygiene Data'!H75))="","",OFFSET('Hygiene Data'!$H$13,0,10*ROW('Hygiene Data'!H75)))</f>
        <v/>
      </c>
      <c r="ED81" s="383" t="str">
        <f ca="1">+IF(OFFSET('Hygiene Data'!$I$11,0,10*ROW('Hygiene Data'!I75))="","",OFFSET('Hygiene Data'!$I$11,0,10*ROW('Hygiene Data'!I75)))</f>
        <v/>
      </c>
      <c r="EE81" s="383" t="str">
        <f ca="1">+IF(OFFSET('Hygiene Data'!$I$12,0,10*ROW('Hygiene Data'!I75))="","",OFFSET('Hygiene Data'!$I$12,0,10*ROW('Hygiene Data'!I75)))</f>
        <v/>
      </c>
      <c r="EF81" s="383" t="str">
        <f ca="1">+IF(OFFSET('Hygiene Data'!$I$13,0,10*ROW('Hygiene Data'!I75))="","",OFFSET('Hygiene Data'!$I$13,0,10*ROW('Hygiene Data'!I75)))</f>
        <v/>
      </c>
    </row>
    <row r="82" spans="1:136" x14ac:dyDescent="0.25">
      <c r="A82" s="492" t="str">
        <f ca="1">+IF(OFFSET('Water Data'!$B$2,0,10*ROW('Water Data'!E76))="","",OFFSET('Water Data'!$B$2,0,10*ROW('Water Data'!E76)))</f>
        <v/>
      </c>
      <c r="B82" s="49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9" t="str">
        <f t="shared" ca="1" si="1"/>
        <v/>
      </c>
      <c r="D82" s="52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3" t="str">
        <f ca="1">+IF(OFFSET('Water Data'!$D$27,0,10*ROW('Water Data'!D76))="","",OFFSET('Water Data'!$D$27,0,10*ROW('Water Data'!D76)))</f>
        <v/>
      </c>
      <c r="BT82" s="383" t="str">
        <f ca="1">+IF(OFFSET('Water Data'!$D$28,0,10*ROW('Water Data'!D76))="","",OFFSET('Water Data'!$D$28,0,10*ROW('Water Data'!D76)))</f>
        <v/>
      </c>
      <c r="BU82" s="383" t="str">
        <f ca="1">+IF(OFFSET('Water Data'!$D$29,0,10*ROW('Water Data'!D76))="","",OFFSET('Water Data'!$D$29,0,10*ROW('Water Data'!D76)))</f>
        <v/>
      </c>
      <c r="BV82" s="383" t="str">
        <f ca="1">+IF(OFFSET('Water Data'!$E$27,0,10*ROW('Water Data'!E76))="","",OFFSET('Water Data'!$E$27,0,10*ROW('Water Data'!E76)))</f>
        <v/>
      </c>
      <c r="BW82" s="383" t="str">
        <f ca="1">+IF(OFFSET('Water Data'!$E$28,0,10*ROW('Water Data'!E76))="","",OFFSET('Water Data'!$E$28,0,10*ROW('Water Data'!E76)))</f>
        <v/>
      </c>
      <c r="BX82" s="383" t="str">
        <f ca="1">+IF(OFFSET('Water Data'!$E$29,0,10*ROW('Water Data'!E76))="","",OFFSET('Water Data'!$E$29,0,10*ROW('Water Data'!E76)))</f>
        <v/>
      </c>
      <c r="BY82" s="383" t="str">
        <f ca="1">+IF(OFFSET('Water Data'!$F$27,0,10*ROW('Water Data'!F76))="","",OFFSET('Water Data'!$F$27,0,10*ROW('Water Data'!F76)))</f>
        <v/>
      </c>
      <c r="BZ82" s="383" t="str">
        <f ca="1">+IF(OFFSET('Water Data'!$F$28,0,10*ROW('Water Data'!F76))="","",OFFSET('Water Data'!$F$28,0,10*ROW('Water Data'!F76)))</f>
        <v/>
      </c>
      <c r="CA82" s="383" t="str">
        <f ca="1">+IF(OFFSET('Water Data'!$F$29,0,10*ROW('Water Data'!F76))="","",OFFSET('Water Data'!$F$29,0,10*ROW('Water Data'!F76)))</f>
        <v/>
      </c>
      <c r="CB82" s="383" t="str">
        <f ca="1">+IF(OFFSET('Water Data'!$G$27,0,10*ROW('Water Data'!G76))="","",OFFSET('Water Data'!$G$27,0,10*ROW('Water Data'!G76)))</f>
        <v/>
      </c>
      <c r="CC82" s="383" t="str">
        <f ca="1">+IF(OFFSET('Water Data'!$G$28,0,10*ROW('Water Data'!G76))="","",OFFSET('Water Data'!$G$28,0,10*ROW('Water Data'!G76)))</f>
        <v/>
      </c>
      <c r="CD82" s="383" t="str">
        <f ca="1">+IF(OFFSET('Water Data'!$G$29,0,10*ROW('Water Data'!G76))="","",OFFSET('Water Data'!$G$29,0,10*ROW('Water Data'!G76)))</f>
        <v/>
      </c>
      <c r="CE82" s="383" t="str">
        <f ca="1">+IF(OFFSET('Water Data'!$H$27,0,10*ROW('Water Data'!H76))="","",OFFSET('Water Data'!$H$27,0,10*ROW('Water Data'!H76)))</f>
        <v/>
      </c>
      <c r="CF82" s="383" t="str">
        <f ca="1">+IF(OFFSET('Water Data'!$H$28,0,10*ROW('Water Data'!H76))="","",OFFSET('Water Data'!$H$28,0,10*ROW('Water Data'!H76)))</f>
        <v/>
      </c>
      <c r="CG82" s="383" t="str">
        <f ca="1">+IF(OFFSET('Water Data'!$H$29,0,10*ROW('Water Data'!H76))="","",OFFSET('Water Data'!$H$29,0,10*ROW('Water Data'!H76)))</f>
        <v/>
      </c>
      <c r="CH82" s="383" t="str">
        <f ca="1">+IF(OFFSET('Water Data'!$I$27,0,10*ROW('Water Data'!I76))="","",OFFSET('Water Data'!$I$27,0,10*ROW('Water Data'!I76)))</f>
        <v/>
      </c>
      <c r="CI82" s="383" t="str">
        <f ca="1">+IF(OFFSET('Water Data'!$I$28,0,10*ROW('Water Data'!I76))="","",OFFSET('Water Data'!$I$28,0,10*ROW('Water Data'!I76)))</f>
        <v/>
      </c>
      <c r="CJ82" s="383" t="str">
        <f ca="1">+IF(OFFSET('Water Data'!$I$29,0,10*ROW('Water Data'!I76))="","",OFFSET('Water Data'!$I$29,0,10*ROW('Water Data'!I76)))</f>
        <v/>
      </c>
      <c r="CK82" s="383" t="str">
        <f ca="1">+IF(OFFSET('Sanitation Data'!$D$28,0,10*ROW('Sanitation Data'!D76))="","",OFFSET('Sanitation Data'!$D$28,0,10*ROW('Sanitation Data'!D76)))</f>
        <v/>
      </c>
      <c r="CL82" s="383" t="str">
        <f ca="1">+IF(OFFSET('Sanitation Data'!$D$29,0,10*ROW('Sanitation Data'!D76))="","",OFFSET('Sanitation Data'!$D$29,0,10*ROW('Sanitation Data'!D76)))</f>
        <v/>
      </c>
      <c r="CM82" s="383" t="str">
        <f ca="1">+IF(OFFSET('Sanitation Data'!$D$30,0,10*ROW('Sanitation Data'!D76))="","",OFFSET('Sanitation Data'!$D$30,0,10*ROW('Sanitation Data'!D76)))</f>
        <v/>
      </c>
      <c r="CN82" s="383" t="str">
        <f ca="1">+IF(OFFSET('Sanitation Data'!$D$31,0,10*ROW('Sanitation Data'!D76))="","",OFFSET('Sanitation Data'!$D$31,0,10*ROW('Sanitation Data'!D76)))</f>
        <v/>
      </c>
      <c r="CO82" s="383" t="str">
        <f ca="1">+IF(OFFSET('Sanitation Data'!$D$32,0,10*ROW('Sanitation Data'!D76))="","",OFFSET('Sanitation Data'!$D$32,0,10*ROW('Sanitation Data'!D76)))</f>
        <v/>
      </c>
      <c r="CP82" s="383" t="str">
        <f ca="1">+IF(OFFSET('Sanitation Data'!$E$28,0,10*ROW('Sanitation Data'!E76))="","",OFFSET('Sanitation Data'!$E$28,0,10*ROW('Sanitation Data'!E76)))</f>
        <v/>
      </c>
      <c r="CQ82" s="383" t="str">
        <f ca="1">+IF(OFFSET('Sanitation Data'!$E$29,0,10*ROW('Sanitation Data'!E76))="","",OFFSET('Sanitation Data'!$E$29,0,10*ROW('Sanitation Data'!E76)))</f>
        <v/>
      </c>
      <c r="CR82" s="383" t="str">
        <f ca="1">+IF(OFFSET('Sanitation Data'!$E$30,0,10*ROW('Sanitation Data'!E76))="","",OFFSET('Sanitation Data'!$E$30,0,10*ROW('Sanitation Data'!E76)))</f>
        <v/>
      </c>
      <c r="CS82" s="383" t="str">
        <f ca="1">+IF(OFFSET('Sanitation Data'!$E$31,0,10*ROW('Sanitation Data'!E76))="","",OFFSET('Sanitation Data'!$E$31,0,10*ROW('Sanitation Data'!E76)))</f>
        <v/>
      </c>
      <c r="CT82" s="383" t="str">
        <f ca="1">+IF(OFFSET('Sanitation Data'!$E$32,0,10*ROW('Sanitation Data'!E76))="","",OFFSET('Sanitation Data'!$E$32,0,10*ROW('Sanitation Data'!E76)))</f>
        <v/>
      </c>
      <c r="CU82" s="383" t="str">
        <f ca="1">+IF(OFFSET('Sanitation Data'!$F$28,0,10*ROW('Sanitation Data'!F76))="","",OFFSET('Sanitation Data'!$F$28,0,10*ROW('Sanitation Data'!F76)))</f>
        <v/>
      </c>
      <c r="CV82" s="383" t="str">
        <f ca="1">+IF(OFFSET('Sanitation Data'!$F$29,0,10*ROW('Sanitation Data'!F76))="","",OFFSET('Sanitation Data'!$F$29,0,10*ROW('Sanitation Data'!F76)))</f>
        <v/>
      </c>
      <c r="CW82" s="383" t="str">
        <f ca="1">+IF(OFFSET('Sanitation Data'!$F$30,0,10*ROW('Sanitation Data'!F76))="","",OFFSET('Sanitation Data'!$F$30,0,10*ROW('Sanitation Data'!F76)))</f>
        <v/>
      </c>
      <c r="CX82" s="383" t="str">
        <f ca="1">+IF(OFFSET('Sanitation Data'!$F$31,0,10*ROW('Sanitation Data'!F76))="","",OFFSET('Sanitation Data'!$F$31,0,10*ROW('Sanitation Data'!F76)))</f>
        <v/>
      </c>
      <c r="CY82" s="383" t="str">
        <f ca="1">+IF(OFFSET('Sanitation Data'!$F$32,0,10*ROW('Sanitation Data'!F76))="","",OFFSET('Sanitation Data'!$F$32,0,10*ROW('Sanitation Data'!F76)))</f>
        <v/>
      </c>
      <c r="CZ82" s="383" t="str">
        <f ca="1">+IF(OFFSET('Sanitation Data'!$G$28,0,10*ROW('Sanitation Data'!G76))="","",OFFSET('Sanitation Data'!$G$28,0,10*ROW('Sanitation Data'!G76)))</f>
        <v/>
      </c>
      <c r="DA82" s="383" t="str">
        <f ca="1">+IF(OFFSET('Sanitation Data'!$G$29,0,10*ROW('Sanitation Data'!G76))="","",OFFSET('Sanitation Data'!$G$29,0,10*ROW('Sanitation Data'!G76)))</f>
        <v/>
      </c>
      <c r="DB82" s="383" t="str">
        <f ca="1">+IF(OFFSET('Sanitation Data'!$G$30,0,10*ROW('Sanitation Data'!G76))="","",OFFSET('Sanitation Data'!$G$30,0,10*ROW('Sanitation Data'!G76)))</f>
        <v/>
      </c>
      <c r="DC82" s="383" t="str">
        <f ca="1">+IF(OFFSET('Sanitation Data'!$G$31,0,10*ROW('Sanitation Data'!G76))="","",OFFSET('Sanitation Data'!$G$31,0,10*ROW('Sanitation Data'!G76)))</f>
        <v/>
      </c>
      <c r="DD82" s="383" t="str">
        <f ca="1">+IF(OFFSET('Sanitation Data'!$G$32,0,10*ROW('Sanitation Data'!G76))="","",OFFSET('Sanitation Data'!$G$32,0,10*ROW('Sanitation Data'!G76)))</f>
        <v/>
      </c>
      <c r="DE82" s="383" t="str">
        <f ca="1">+IF(OFFSET('Sanitation Data'!$H$28,0,10*ROW('Sanitation Data'!H76))="","",OFFSET('Sanitation Data'!$H$28,0,10*ROW('Sanitation Data'!H76)))</f>
        <v/>
      </c>
      <c r="DF82" s="383" t="str">
        <f ca="1">+IF(OFFSET('Sanitation Data'!$H$29,0,10*ROW('Sanitation Data'!H76))="","",OFFSET('Sanitation Data'!$H$29,0,10*ROW('Sanitation Data'!H76)))</f>
        <v/>
      </c>
      <c r="DG82" s="383" t="str">
        <f ca="1">+IF(OFFSET('Sanitation Data'!$H$30,0,10*ROW('Sanitation Data'!H76))="","",OFFSET('Sanitation Data'!$H$30,0,10*ROW('Sanitation Data'!H76)))</f>
        <v/>
      </c>
      <c r="DH82" s="383" t="str">
        <f ca="1">+IF(OFFSET('Sanitation Data'!$H$31,0,10*ROW('Sanitation Data'!H76))="","",OFFSET('Sanitation Data'!$H$31,0,10*ROW('Sanitation Data'!H76)))</f>
        <v/>
      </c>
      <c r="DI82" s="383" t="str">
        <f ca="1">+IF(OFFSET('Sanitation Data'!$H$32,0,10*ROW('Sanitation Data'!H76))="","",OFFSET('Sanitation Data'!$H$32,0,10*ROW('Sanitation Data'!H76)))</f>
        <v/>
      </c>
      <c r="DJ82" s="383" t="str">
        <f ca="1">+IF(OFFSET('Sanitation Data'!$I$28,0,10*ROW('Sanitation Data'!I76))="","",OFFSET('Sanitation Data'!$I$28,0,10*ROW('Sanitation Data'!I76)))</f>
        <v/>
      </c>
      <c r="DK82" s="383" t="str">
        <f ca="1">+IF(OFFSET('Sanitation Data'!$I$29,0,10*ROW('Sanitation Data'!I76))="","",OFFSET('Sanitation Data'!$I$29,0,10*ROW('Sanitation Data'!I76)))</f>
        <v/>
      </c>
      <c r="DL82" s="383" t="str">
        <f ca="1">+IF(OFFSET('Sanitation Data'!$I$30,0,10*ROW('Sanitation Data'!I76))="","",OFFSET('Sanitation Data'!$I$30,0,10*ROW('Sanitation Data'!I76)))</f>
        <v/>
      </c>
      <c r="DM82" s="383" t="str">
        <f ca="1">+IF(OFFSET('Sanitation Data'!$I$31,0,10*ROW('Sanitation Data'!I76))="","",OFFSET('Sanitation Data'!$I$31,0,10*ROW('Sanitation Data'!I76)))</f>
        <v/>
      </c>
      <c r="DN82" s="383" t="str">
        <f ca="1">+IF(OFFSET('Sanitation Data'!$I$32,0,10*ROW('Sanitation Data'!I76))="","",OFFSET('Sanitation Data'!$I$32,0,10*ROW('Sanitation Data'!I76)))</f>
        <v/>
      </c>
      <c r="DO82" s="383" t="str">
        <f ca="1">+IF(OFFSET('Hygiene Data'!$D$11,0,10*ROW('Hygiene Data'!D76))="","",OFFSET('Hygiene Data'!$D$11,0,10*ROW('Hygiene Data'!D76)))</f>
        <v/>
      </c>
      <c r="DP82" s="383" t="str">
        <f ca="1">+IF(OFFSET('Hygiene Data'!$D$12,0,10*ROW('Hygiene Data'!D76))="","",OFFSET('Hygiene Data'!$D$12,0,10*ROW('Hygiene Data'!D76)))</f>
        <v/>
      </c>
      <c r="DQ82" s="383" t="str">
        <f ca="1">+IF(OFFSET('Hygiene Data'!$D$13,0,10*ROW('Hygiene Data'!D76))="","",OFFSET('Hygiene Data'!$D$13,0,10*ROW('Hygiene Data'!D76)))</f>
        <v/>
      </c>
      <c r="DR82" s="383" t="str">
        <f ca="1">+IF(OFFSET('Hygiene Data'!$E$11,0,10*ROW('Hygiene Data'!E76))="","",OFFSET('Hygiene Data'!$E$11,0,10*ROW('Hygiene Data'!E76)))</f>
        <v/>
      </c>
      <c r="DS82" s="383" t="str">
        <f ca="1">+IF(OFFSET('Hygiene Data'!$E$12,0,10*ROW('Hygiene Data'!E76))="","",OFFSET('Hygiene Data'!$E$12,0,10*ROW('Hygiene Data'!E76)))</f>
        <v/>
      </c>
      <c r="DT82" s="383" t="str">
        <f ca="1">+IF(OFFSET('Hygiene Data'!$E$13,0,10*ROW('Hygiene Data'!E76))="","",OFFSET('Hygiene Data'!$E$13,0,10*ROW('Hygiene Data'!E76)))</f>
        <v/>
      </c>
      <c r="DU82" s="383" t="str">
        <f ca="1">+IF(OFFSET('Hygiene Data'!$F$11,0,10*ROW('Hygiene Data'!F76))="","",OFFSET('Hygiene Data'!$F$11,0,10*ROW('Hygiene Data'!F76)))</f>
        <v/>
      </c>
      <c r="DV82" s="383" t="str">
        <f ca="1">+IF(OFFSET('Hygiene Data'!$F$12,0,10*ROW('Hygiene Data'!F76))="","",OFFSET('Hygiene Data'!$F$12,0,10*ROW('Hygiene Data'!F76)))</f>
        <v/>
      </c>
      <c r="DW82" s="383" t="str">
        <f ca="1">+IF(OFFSET('Hygiene Data'!$F$13,0,10*ROW('Hygiene Data'!F76))="","",OFFSET('Hygiene Data'!$F$13,0,10*ROW('Hygiene Data'!F76)))</f>
        <v/>
      </c>
      <c r="DX82" s="383" t="str">
        <f ca="1">+IF(OFFSET('Hygiene Data'!$G$11,0,10*ROW('Hygiene Data'!G76))="","",OFFSET('Hygiene Data'!$G$11,0,10*ROW('Hygiene Data'!G76)))</f>
        <v/>
      </c>
      <c r="DY82" s="383" t="str">
        <f ca="1">+IF(OFFSET('Hygiene Data'!$G$12,0,10*ROW('Hygiene Data'!G76))="","",OFFSET('Hygiene Data'!$G$12,0,10*ROW('Hygiene Data'!G76)))</f>
        <v/>
      </c>
      <c r="DZ82" s="383" t="str">
        <f ca="1">+IF(OFFSET('Hygiene Data'!$G$13,0,10*ROW('Hygiene Data'!G76))="","",OFFSET('Hygiene Data'!$G$13,0,10*ROW('Hygiene Data'!G76)))</f>
        <v/>
      </c>
      <c r="EA82" s="383" t="str">
        <f ca="1">+IF(OFFSET('Hygiene Data'!$H$11,0,10*ROW('Hygiene Data'!H76))="","",OFFSET('Hygiene Data'!$H$11,0,10*ROW('Hygiene Data'!H76)))</f>
        <v/>
      </c>
      <c r="EB82" s="383" t="str">
        <f ca="1">+IF(OFFSET('Hygiene Data'!$H$12,0,10*ROW('Hygiene Data'!H76))="","",OFFSET('Hygiene Data'!$H$12,0,10*ROW('Hygiene Data'!H76)))</f>
        <v/>
      </c>
      <c r="EC82" s="383" t="str">
        <f ca="1">+IF(OFFSET('Hygiene Data'!$H$13,0,10*ROW('Hygiene Data'!H76))="","",OFFSET('Hygiene Data'!$H$13,0,10*ROW('Hygiene Data'!H76)))</f>
        <v/>
      </c>
      <c r="ED82" s="383" t="str">
        <f ca="1">+IF(OFFSET('Hygiene Data'!$I$11,0,10*ROW('Hygiene Data'!I76))="","",OFFSET('Hygiene Data'!$I$11,0,10*ROW('Hygiene Data'!I76)))</f>
        <v/>
      </c>
      <c r="EE82" s="383" t="str">
        <f ca="1">+IF(OFFSET('Hygiene Data'!$I$12,0,10*ROW('Hygiene Data'!I76))="","",OFFSET('Hygiene Data'!$I$12,0,10*ROW('Hygiene Data'!I76)))</f>
        <v/>
      </c>
      <c r="EF82" s="383" t="str">
        <f ca="1">+IF(OFFSET('Hygiene Data'!$I$13,0,10*ROW('Hygiene Data'!I76))="","",OFFSET('Hygiene Data'!$I$13,0,10*ROW('Hygiene Data'!I76)))</f>
        <v/>
      </c>
    </row>
    <row r="83" spans="1:136" x14ac:dyDescent="0.25">
      <c r="A83" s="492" t="str">
        <f ca="1">+IF(OFFSET('Water Data'!$B$2,0,10*ROW('Water Data'!E77))="","",OFFSET('Water Data'!$B$2,0,10*ROW('Water Data'!E77)))</f>
        <v/>
      </c>
      <c r="B83" s="49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9" t="str">
        <f t="shared" ca="1" si="1"/>
        <v/>
      </c>
      <c r="D83" s="52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3" t="str">
        <f ca="1">+IF(OFFSET('Water Data'!$D$27,0,10*ROW('Water Data'!D77))="","",OFFSET('Water Data'!$D$27,0,10*ROW('Water Data'!D77)))</f>
        <v/>
      </c>
      <c r="BT83" s="383" t="str">
        <f ca="1">+IF(OFFSET('Water Data'!$D$28,0,10*ROW('Water Data'!D77))="","",OFFSET('Water Data'!$D$28,0,10*ROW('Water Data'!D77)))</f>
        <v/>
      </c>
      <c r="BU83" s="383" t="str">
        <f ca="1">+IF(OFFSET('Water Data'!$D$29,0,10*ROW('Water Data'!D77))="","",OFFSET('Water Data'!$D$29,0,10*ROW('Water Data'!D77)))</f>
        <v/>
      </c>
      <c r="BV83" s="383" t="str">
        <f ca="1">+IF(OFFSET('Water Data'!$E$27,0,10*ROW('Water Data'!E77))="","",OFFSET('Water Data'!$E$27,0,10*ROW('Water Data'!E77)))</f>
        <v/>
      </c>
      <c r="BW83" s="383" t="str">
        <f ca="1">+IF(OFFSET('Water Data'!$E$28,0,10*ROW('Water Data'!E77))="","",OFFSET('Water Data'!$E$28,0,10*ROW('Water Data'!E77)))</f>
        <v/>
      </c>
      <c r="BX83" s="383" t="str">
        <f ca="1">+IF(OFFSET('Water Data'!$E$29,0,10*ROW('Water Data'!E77))="","",OFFSET('Water Data'!$E$29,0,10*ROW('Water Data'!E77)))</f>
        <v/>
      </c>
      <c r="BY83" s="383" t="str">
        <f ca="1">+IF(OFFSET('Water Data'!$F$27,0,10*ROW('Water Data'!F77))="","",OFFSET('Water Data'!$F$27,0,10*ROW('Water Data'!F77)))</f>
        <v/>
      </c>
      <c r="BZ83" s="383" t="str">
        <f ca="1">+IF(OFFSET('Water Data'!$F$28,0,10*ROW('Water Data'!F77))="","",OFFSET('Water Data'!$F$28,0,10*ROW('Water Data'!F77)))</f>
        <v/>
      </c>
      <c r="CA83" s="383" t="str">
        <f ca="1">+IF(OFFSET('Water Data'!$F$29,0,10*ROW('Water Data'!F77))="","",OFFSET('Water Data'!$F$29,0,10*ROW('Water Data'!F77)))</f>
        <v/>
      </c>
      <c r="CB83" s="383" t="str">
        <f ca="1">+IF(OFFSET('Water Data'!$G$27,0,10*ROW('Water Data'!G77))="","",OFFSET('Water Data'!$G$27,0,10*ROW('Water Data'!G77)))</f>
        <v/>
      </c>
      <c r="CC83" s="383" t="str">
        <f ca="1">+IF(OFFSET('Water Data'!$G$28,0,10*ROW('Water Data'!G77))="","",OFFSET('Water Data'!$G$28,0,10*ROW('Water Data'!G77)))</f>
        <v/>
      </c>
      <c r="CD83" s="383" t="str">
        <f ca="1">+IF(OFFSET('Water Data'!$G$29,0,10*ROW('Water Data'!G77))="","",OFFSET('Water Data'!$G$29,0,10*ROW('Water Data'!G77)))</f>
        <v/>
      </c>
      <c r="CE83" s="383" t="str">
        <f ca="1">+IF(OFFSET('Water Data'!$H$27,0,10*ROW('Water Data'!H77))="","",OFFSET('Water Data'!$H$27,0,10*ROW('Water Data'!H77)))</f>
        <v/>
      </c>
      <c r="CF83" s="383" t="str">
        <f ca="1">+IF(OFFSET('Water Data'!$H$28,0,10*ROW('Water Data'!H77))="","",OFFSET('Water Data'!$H$28,0,10*ROW('Water Data'!H77)))</f>
        <v/>
      </c>
      <c r="CG83" s="383" t="str">
        <f ca="1">+IF(OFFSET('Water Data'!$H$29,0,10*ROW('Water Data'!H77))="","",OFFSET('Water Data'!$H$29,0,10*ROW('Water Data'!H77)))</f>
        <v/>
      </c>
      <c r="CH83" s="383" t="str">
        <f ca="1">+IF(OFFSET('Water Data'!$I$27,0,10*ROW('Water Data'!I77))="","",OFFSET('Water Data'!$I$27,0,10*ROW('Water Data'!I77)))</f>
        <v/>
      </c>
      <c r="CI83" s="383" t="str">
        <f ca="1">+IF(OFFSET('Water Data'!$I$28,0,10*ROW('Water Data'!I77))="","",OFFSET('Water Data'!$I$28,0,10*ROW('Water Data'!I77)))</f>
        <v/>
      </c>
      <c r="CJ83" s="383" t="str">
        <f ca="1">+IF(OFFSET('Water Data'!$I$29,0,10*ROW('Water Data'!I77))="","",OFFSET('Water Data'!$I$29,0,10*ROW('Water Data'!I77)))</f>
        <v/>
      </c>
      <c r="CK83" s="383" t="str">
        <f ca="1">+IF(OFFSET('Sanitation Data'!$D$28,0,10*ROW('Sanitation Data'!D77))="","",OFFSET('Sanitation Data'!$D$28,0,10*ROW('Sanitation Data'!D77)))</f>
        <v/>
      </c>
      <c r="CL83" s="383" t="str">
        <f ca="1">+IF(OFFSET('Sanitation Data'!$D$29,0,10*ROW('Sanitation Data'!D77))="","",OFFSET('Sanitation Data'!$D$29,0,10*ROW('Sanitation Data'!D77)))</f>
        <v/>
      </c>
      <c r="CM83" s="383" t="str">
        <f ca="1">+IF(OFFSET('Sanitation Data'!$D$30,0,10*ROW('Sanitation Data'!D77))="","",OFFSET('Sanitation Data'!$D$30,0,10*ROW('Sanitation Data'!D77)))</f>
        <v/>
      </c>
      <c r="CN83" s="383" t="str">
        <f ca="1">+IF(OFFSET('Sanitation Data'!$D$31,0,10*ROW('Sanitation Data'!D77))="","",OFFSET('Sanitation Data'!$D$31,0,10*ROW('Sanitation Data'!D77)))</f>
        <v/>
      </c>
      <c r="CO83" s="383" t="str">
        <f ca="1">+IF(OFFSET('Sanitation Data'!$D$32,0,10*ROW('Sanitation Data'!D77))="","",OFFSET('Sanitation Data'!$D$32,0,10*ROW('Sanitation Data'!D77)))</f>
        <v/>
      </c>
      <c r="CP83" s="383" t="str">
        <f ca="1">+IF(OFFSET('Sanitation Data'!$E$28,0,10*ROW('Sanitation Data'!E77))="","",OFFSET('Sanitation Data'!$E$28,0,10*ROW('Sanitation Data'!E77)))</f>
        <v/>
      </c>
      <c r="CQ83" s="383" t="str">
        <f ca="1">+IF(OFFSET('Sanitation Data'!$E$29,0,10*ROW('Sanitation Data'!E77))="","",OFFSET('Sanitation Data'!$E$29,0,10*ROW('Sanitation Data'!E77)))</f>
        <v/>
      </c>
      <c r="CR83" s="383" t="str">
        <f ca="1">+IF(OFFSET('Sanitation Data'!$E$30,0,10*ROW('Sanitation Data'!E77))="","",OFFSET('Sanitation Data'!$E$30,0,10*ROW('Sanitation Data'!E77)))</f>
        <v/>
      </c>
      <c r="CS83" s="383" t="str">
        <f ca="1">+IF(OFFSET('Sanitation Data'!$E$31,0,10*ROW('Sanitation Data'!E77))="","",OFFSET('Sanitation Data'!$E$31,0,10*ROW('Sanitation Data'!E77)))</f>
        <v/>
      </c>
      <c r="CT83" s="383" t="str">
        <f ca="1">+IF(OFFSET('Sanitation Data'!$E$32,0,10*ROW('Sanitation Data'!E77))="","",OFFSET('Sanitation Data'!$E$32,0,10*ROW('Sanitation Data'!E77)))</f>
        <v/>
      </c>
      <c r="CU83" s="383" t="str">
        <f ca="1">+IF(OFFSET('Sanitation Data'!$F$28,0,10*ROW('Sanitation Data'!F77))="","",OFFSET('Sanitation Data'!$F$28,0,10*ROW('Sanitation Data'!F77)))</f>
        <v/>
      </c>
      <c r="CV83" s="383" t="str">
        <f ca="1">+IF(OFFSET('Sanitation Data'!$F$29,0,10*ROW('Sanitation Data'!F77))="","",OFFSET('Sanitation Data'!$F$29,0,10*ROW('Sanitation Data'!F77)))</f>
        <v/>
      </c>
      <c r="CW83" s="383" t="str">
        <f ca="1">+IF(OFFSET('Sanitation Data'!$F$30,0,10*ROW('Sanitation Data'!F77))="","",OFFSET('Sanitation Data'!$F$30,0,10*ROW('Sanitation Data'!F77)))</f>
        <v/>
      </c>
      <c r="CX83" s="383" t="str">
        <f ca="1">+IF(OFFSET('Sanitation Data'!$F$31,0,10*ROW('Sanitation Data'!F77))="","",OFFSET('Sanitation Data'!$F$31,0,10*ROW('Sanitation Data'!F77)))</f>
        <v/>
      </c>
      <c r="CY83" s="383" t="str">
        <f ca="1">+IF(OFFSET('Sanitation Data'!$F$32,0,10*ROW('Sanitation Data'!F77))="","",OFFSET('Sanitation Data'!$F$32,0,10*ROW('Sanitation Data'!F77)))</f>
        <v/>
      </c>
      <c r="CZ83" s="383" t="str">
        <f ca="1">+IF(OFFSET('Sanitation Data'!$G$28,0,10*ROW('Sanitation Data'!G77))="","",OFFSET('Sanitation Data'!$G$28,0,10*ROW('Sanitation Data'!G77)))</f>
        <v/>
      </c>
      <c r="DA83" s="383" t="str">
        <f ca="1">+IF(OFFSET('Sanitation Data'!$G$29,0,10*ROW('Sanitation Data'!G77))="","",OFFSET('Sanitation Data'!$G$29,0,10*ROW('Sanitation Data'!G77)))</f>
        <v/>
      </c>
      <c r="DB83" s="383" t="str">
        <f ca="1">+IF(OFFSET('Sanitation Data'!$G$30,0,10*ROW('Sanitation Data'!G77))="","",OFFSET('Sanitation Data'!$G$30,0,10*ROW('Sanitation Data'!G77)))</f>
        <v/>
      </c>
      <c r="DC83" s="383" t="str">
        <f ca="1">+IF(OFFSET('Sanitation Data'!$G$31,0,10*ROW('Sanitation Data'!G77))="","",OFFSET('Sanitation Data'!$G$31,0,10*ROW('Sanitation Data'!G77)))</f>
        <v/>
      </c>
      <c r="DD83" s="383" t="str">
        <f ca="1">+IF(OFFSET('Sanitation Data'!$G$32,0,10*ROW('Sanitation Data'!G77))="","",OFFSET('Sanitation Data'!$G$32,0,10*ROW('Sanitation Data'!G77)))</f>
        <v/>
      </c>
      <c r="DE83" s="383" t="str">
        <f ca="1">+IF(OFFSET('Sanitation Data'!$H$28,0,10*ROW('Sanitation Data'!H77))="","",OFFSET('Sanitation Data'!$H$28,0,10*ROW('Sanitation Data'!H77)))</f>
        <v/>
      </c>
      <c r="DF83" s="383" t="str">
        <f ca="1">+IF(OFFSET('Sanitation Data'!$H$29,0,10*ROW('Sanitation Data'!H77))="","",OFFSET('Sanitation Data'!$H$29,0,10*ROW('Sanitation Data'!H77)))</f>
        <v/>
      </c>
      <c r="DG83" s="383" t="str">
        <f ca="1">+IF(OFFSET('Sanitation Data'!$H$30,0,10*ROW('Sanitation Data'!H77))="","",OFFSET('Sanitation Data'!$H$30,0,10*ROW('Sanitation Data'!H77)))</f>
        <v/>
      </c>
      <c r="DH83" s="383" t="str">
        <f ca="1">+IF(OFFSET('Sanitation Data'!$H$31,0,10*ROW('Sanitation Data'!H77))="","",OFFSET('Sanitation Data'!$H$31,0,10*ROW('Sanitation Data'!H77)))</f>
        <v/>
      </c>
      <c r="DI83" s="383" t="str">
        <f ca="1">+IF(OFFSET('Sanitation Data'!$H$32,0,10*ROW('Sanitation Data'!H77))="","",OFFSET('Sanitation Data'!$H$32,0,10*ROW('Sanitation Data'!H77)))</f>
        <v/>
      </c>
      <c r="DJ83" s="383" t="str">
        <f ca="1">+IF(OFFSET('Sanitation Data'!$I$28,0,10*ROW('Sanitation Data'!I77))="","",OFFSET('Sanitation Data'!$I$28,0,10*ROW('Sanitation Data'!I77)))</f>
        <v/>
      </c>
      <c r="DK83" s="383" t="str">
        <f ca="1">+IF(OFFSET('Sanitation Data'!$I$29,0,10*ROW('Sanitation Data'!I77))="","",OFFSET('Sanitation Data'!$I$29,0,10*ROW('Sanitation Data'!I77)))</f>
        <v/>
      </c>
      <c r="DL83" s="383" t="str">
        <f ca="1">+IF(OFFSET('Sanitation Data'!$I$30,0,10*ROW('Sanitation Data'!I77))="","",OFFSET('Sanitation Data'!$I$30,0,10*ROW('Sanitation Data'!I77)))</f>
        <v/>
      </c>
      <c r="DM83" s="383" t="str">
        <f ca="1">+IF(OFFSET('Sanitation Data'!$I$31,0,10*ROW('Sanitation Data'!I77))="","",OFFSET('Sanitation Data'!$I$31,0,10*ROW('Sanitation Data'!I77)))</f>
        <v/>
      </c>
      <c r="DN83" s="383" t="str">
        <f ca="1">+IF(OFFSET('Sanitation Data'!$I$32,0,10*ROW('Sanitation Data'!I77))="","",OFFSET('Sanitation Data'!$I$32,0,10*ROW('Sanitation Data'!I77)))</f>
        <v/>
      </c>
      <c r="DO83" s="383" t="str">
        <f ca="1">+IF(OFFSET('Hygiene Data'!$D$11,0,10*ROW('Hygiene Data'!D77))="","",OFFSET('Hygiene Data'!$D$11,0,10*ROW('Hygiene Data'!D77)))</f>
        <v/>
      </c>
      <c r="DP83" s="383" t="str">
        <f ca="1">+IF(OFFSET('Hygiene Data'!$D$12,0,10*ROW('Hygiene Data'!D77))="","",OFFSET('Hygiene Data'!$D$12,0,10*ROW('Hygiene Data'!D77)))</f>
        <v/>
      </c>
      <c r="DQ83" s="383" t="str">
        <f ca="1">+IF(OFFSET('Hygiene Data'!$D$13,0,10*ROW('Hygiene Data'!D77))="","",OFFSET('Hygiene Data'!$D$13,0,10*ROW('Hygiene Data'!D77)))</f>
        <v/>
      </c>
      <c r="DR83" s="383" t="str">
        <f ca="1">+IF(OFFSET('Hygiene Data'!$E$11,0,10*ROW('Hygiene Data'!E77))="","",OFFSET('Hygiene Data'!$E$11,0,10*ROW('Hygiene Data'!E77)))</f>
        <v/>
      </c>
      <c r="DS83" s="383" t="str">
        <f ca="1">+IF(OFFSET('Hygiene Data'!$E$12,0,10*ROW('Hygiene Data'!E77))="","",OFFSET('Hygiene Data'!$E$12,0,10*ROW('Hygiene Data'!E77)))</f>
        <v/>
      </c>
      <c r="DT83" s="383" t="str">
        <f ca="1">+IF(OFFSET('Hygiene Data'!$E$13,0,10*ROW('Hygiene Data'!E77))="","",OFFSET('Hygiene Data'!$E$13,0,10*ROW('Hygiene Data'!E77)))</f>
        <v/>
      </c>
      <c r="DU83" s="383" t="str">
        <f ca="1">+IF(OFFSET('Hygiene Data'!$F$11,0,10*ROW('Hygiene Data'!F77))="","",OFFSET('Hygiene Data'!$F$11,0,10*ROW('Hygiene Data'!F77)))</f>
        <v/>
      </c>
      <c r="DV83" s="383" t="str">
        <f ca="1">+IF(OFFSET('Hygiene Data'!$F$12,0,10*ROW('Hygiene Data'!F77))="","",OFFSET('Hygiene Data'!$F$12,0,10*ROW('Hygiene Data'!F77)))</f>
        <v/>
      </c>
      <c r="DW83" s="383" t="str">
        <f ca="1">+IF(OFFSET('Hygiene Data'!$F$13,0,10*ROW('Hygiene Data'!F77))="","",OFFSET('Hygiene Data'!$F$13,0,10*ROW('Hygiene Data'!F77)))</f>
        <v/>
      </c>
      <c r="DX83" s="383" t="str">
        <f ca="1">+IF(OFFSET('Hygiene Data'!$G$11,0,10*ROW('Hygiene Data'!G77))="","",OFFSET('Hygiene Data'!$G$11,0,10*ROW('Hygiene Data'!G77)))</f>
        <v/>
      </c>
      <c r="DY83" s="383" t="str">
        <f ca="1">+IF(OFFSET('Hygiene Data'!$G$12,0,10*ROW('Hygiene Data'!G77))="","",OFFSET('Hygiene Data'!$G$12,0,10*ROW('Hygiene Data'!G77)))</f>
        <v/>
      </c>
      <c r="DZ83" s="383" t="str">
        <f ca="1">+IF(OFFSET('Hygiene Data'!$G$13,0,10*ROW('Hygiene Data'!G77))="","",OFFSET('Hygiene Data'!$G$13,0,10*ROW('Hygiene Data'!G77)))</f>
        <v/>
      </c>
      <c r="EA83" s="383" t="str">
        <f ca="1">+IF(OFFSET('Hygiene Data'!$H$11,0,10*ROW('Hygiene Data'!H77))="","",OFFSET('Hygiene Data'!$H$11,0,10*ROW('Hygiene Data'!H77)))</f>
        <v/>
      </c>
      <c r="EB83" s="383" t="str">
        <f ca="1">+IF(OFFSET('Hygiene Data'!$H$12,0,10*ROW('Hygiene Data'!H77))="","",OFFSET('Hygiene Data'!$H$12,0,10*ROW('Hygiene Data'!H77)))</f>
        <v/>
      </c>
      <c r="EC83" s="383" t="str">
        <f ca="1">+IF(OFFSET('Hygiene Data'!$H$13,0,10*ROW('Hygiene Data'!H77))="","",OFFSET('Hygiene Data'!$H$13,0,10*ROW('Hygiene Data'!H77)))</f>
        <v/>
      </c>
      <c r="ED83" s="383" t="str">
        <f ca="1">+IF(OFFSET('Hygiene Data'!$I$11,0,10*ROW('Hygiene Data'!I77))="","",OFFSET('Hygiene Data'!$I$11,0,10*ROW('Hygiene Data'!I77)))</f>
        <v/>
      </c>
      <c r="EE83" s="383" t="str">
        <f ca="1">+IF(OFFSET('Hygiene Data'!$I$12,0,10*ROW('Hygiene Data'!I77))="","",OFFSET('Hygiene Data'!$I$12,0,10*ROW('Hygiene Data'!I77)))</f>
        <v/>
      </c>
      <c r="EF83" s="383" t="str">
        <f ca="1">+IF(OFFSET('Hygiene Data'!$I$13,0,10*ROW('Hygiene Data'!I77))="","",OFFSET('Hygiene Data'!$I$13,0,10*ROW('Hygiene Data'!I77)))</f>
        <v/>
      </c>
    </row>
    <row r="84" spans="1:136" x14ac:dyDescent="0.25">
      <c r="A84" s="492" t="str">
        <f ca="1">+IF(OFFSET('Water Data'!$B$2,0,10*ROW('Water Data'!E78))="","",OFFSET('Water Data'!$B$2,0,10*ROW('Water Data'!E78)))</f>
        <v/>
      </c>
      <c r="B84" s="49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9" t="str">
        <f t="shared" ca="1" si="1"/>
        <v/>
      </c>
      <c r="D84" s="52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3" t="str">
        <f ca="1">+IF(OFFSET('Water Data'!$D$27,0,10*ROW('Water Data'!D78))="","",OFFSET('Water Data'!$D$27,0,10*ROW('Water Data'!D78)))</f>
        <v/>
      </c>
      <c r="BT84" s="383" t="str">
        <f ca="1">+IF(OFFSET('Water Data'!$D$28,0,10*ROW('Water Data'!D78))="","",OFFSET('Water Data'!$D$28,0,10*ROW('Water Data'!D78)))</f>
        <v/>
      </c>
      <c r="BU84" s="383" t="str">
        <f ca="1">+IF(OFFSET('Water Data'!$D$29,0,10*ROW('Water Data'!D78))="","",OFFSET('Water Data'!$D$29,0,10*ROW('Water Data'!D78)))</f>
        <v/>
      </c>
      <c r="BV84" s="383" t="str">
        <f ca="1">+IF(OFFSET('Water Data'!$E$27,0,10*ROW('Water Data'!E78))="","",OFFSET('Water Data'!$E$27,0,10*ROW('Water Data'!E78)))</f>
        <v/>
      </c>
      <c r="BW84" s="383" t="str">
        <f ca="1">+IF(OFFSET('Water Data'!$E$28,0,10*ROW('Water Data'!E78))="","",OFFSET('Water Data'!$E$28,0,10*ROW('Water Data'!E78)))</f>
        <v/>
      </c>
      <c r="BX84" s="383" t="str">
        <f ca="1">+IF(OFFSET('Water Data'!$E$29,0,10*ROW('Water Data'!E78))="","",OFFSET('Water Data'!$E$29,0,10*ROW('Water Data'!E78)))</f>
        <v/>
      </c>
      <c r="BY84" s="383" t="str">
        <f ca="1">+IF(OFFSET('Water Data'!$F$27,0,10*ROW('Water Data'!F78))="","",OFFSET('Water Data'!$F$27,0,10*ROW('Water Data'!F78)))</f>
        <v/>
      </c>
      <c r="BZ84" s="383" t="str">
        <f ca="1">+IF(OFFSET('Water Data'!$F$28,0,10*ROW('Water Data'!F78))="","",OFFSET('Water Data'!$F$28,0,10*ROW('Water Data'!F78)))</f>
        <v/>
      </c>
      <c r="CA84" s="383" t="str">
        <f ca="1">+IF(OFFSET('Water Data'!$F$29,0,10*ROW('Water Data'!F78))="","",OFFSET('Water Data'!$F$29,0,10*ROW('Water Data'!F78)))</f>
        <v/>
      </c>
      <c r="CB84" s="383" t="str">
        <f ca="1">+IF(OFFSET('Water Data'!$G$27,0,10*ROW('Water Data'!G78))="","",OFFSET('Water Data'!$G$27,0,10*ROW('Water Data'!G78)))</f>
        <v/>
      </c>
      <c r="CC84" s="383" t="str">
        <f ca="1">+IF(OFFSET('Water Data'!$G$28,0,10*ROW('Water Data'!G78))="","",OFFSET('Water Data'!$G$28,0,10*ROW('Water Data'!G78)))</f>
        <v/>
      </c>
      <c r="CD84" s="383" t="str">
        <f ca="1">+IF(OFFSET('Water Data'!$G$29,0,10*ROW('Water Data'!G78))="","",OFFSET('Water Data'!$G$29,0,10*ROW('Water Data'!G78)))</f>
        <v/>
      </c>
      <c r="CE84" s="383" t="str">
        <f ca="1">+IF(OFFSET('Water Data'!$H$27,0,10*ROW('Water Data'!H78))="","",OFFSET('Water Data'!$H$27,0,10*ROW('Water Data'!H78)))</f>
        <v/>
      </c>
      <c r="CF84" s="383" t="str">
        <f ca="1">+IF(OFFSET('Water Data'!$H$28,0,10*ROW('Water Data'!H78))="","",OFFSET('Water Data'!$H$28,0,10*ROW('Water Data'!H78)))</f>
        <v/>
      </c>
      <c r="CG84" s="383" t="str">
        <f ca="1">+IF(OFFSET('Water Data'!$H$29,0,10*ROW('Water Data'!H78))="","",OFFSET('Water Data'!$H$29,0,10*ROW('Water Data'!H78)))</f>
        <v/>
      </c>
      <c r="CH84" s="383" t="str">
        <f ca="1">+IF(OFFSET('Water Data'!$I$27,0,10*ROW('Water Data'!I78))="","",OFFSET('Water Data'!$I$27,0,10*ROW('Water Data'!I78)))</f>
        <v/>
      </c>
      <c r="CI84" s="383" t="str">
        <f ca="1">+IF(OFFSET('Water Data'!$I$28,0,10*ROW('Water Data'!I78))="","",OFFSET('Water Data'!$I$28,0,10*ROW('Water Data'!I78)))</f>
        <v/>
      </c>
      <c r="CJ84" s="383" t="str">
        <f ca="1">+IF(OFFSET('Water Data'!$I$29,0,10*ROW('Water Data'!I78))="","",OFFSET('Water Data'!$I$29,0,10*ROW('Water Data'!I78)))</f>
        <v/>
      </c>
      <c r="CK84" s="383" t="str">
        <f ca="1">+IF(OFFSET('Sanitation Data'!$D$28,0,10*ROW('Sanitation Data'!D78))="","",OFFSET('Sanitation Data'!$D$28,0,10*ROW('Sanitation Data'!D78)))</f>
        <v/>
      </c>
      <c r="CL84" s="383" t="str">
        <f ca="1">+IF(OFFSET('Sanitation Data'!$D$29,0,10*ROW('Sanitation Data'!D78))="","",OFFSET('Sanitation Data'!$D$29,0,10*ROW('Sanitation Data'!D78)))</f>
        <v/>
      </c>
      <c r="CM84" s="383" t="str">
        <f ca="1">+IF(OFFSET('Sanitation Data'!$D$30,0,10*ROW('Sanitation Data'!D78))="","",OFFSET('Sanitation Data'!$D$30,0,10*ROW('Sanitation Data'!D78)))</f>
        <v/>
      </c>
      <c r="CN84" s="383" t="str">
        <f ca="1">+IF(OFFSET('Sanitation Data'!$D$31,0,10*ROW('Sanitation Data'!D78))="","",OFFSET('Sanitation Data'!$D$31,0,10*ROW('Sanitation Data'!D78)))</f>
        <v/>
      </c>
      <c r="CO84" s="383" t="str">
        <f ca="1">+IF(OFFSET('Sanitation Data'!$D$32,0,10*ROW('Sanitation Data'!D78))="","",OFFSET('Sanitation Data'!$D$32,0,10*ROW('Sanitation Data'!D78)))</f>
        <v/>
      </c>
      <c r="CP84" s="383" t="str">
        <f ca="1">+IF(OFFSET('Sanitation Data'!$E$28,0,10*ROW('Sanitation Data'!E78))="","",OFFSET('Sanitation Data'!$E$28,0,10*ROW('Sanitation Data'!E78)))</f>
        <v/>
      </c>
      <c r="CQ84" s="383" t="str">
        <f ca="1">+IF(OFFSET('Sanitation Data'!$E$29,0,10*ROW('Sanitation Data'!E78))="","",OFFSET('Sanitation Data'!$E$29,0,10*ROW('Sanitation Data'!E78)))</f>
        <v/>
      </c>
      <c r="CR84" s="383" t="str">
        <f ca="1">+IF(OFFSET('Sanitation Data'!$E$30,0,10*ROW('Sanitation Data'!E78))="","",OFFSET('Sanitation Data'!$E$30,0,10*ROW('Sanitation Data'!E78)))</f>
        <v/>
      </c>
      <c r="CS84" s="383" t="str">
        <f ca="1">+IF(OFFSET('Sanitation Data'!$E$31,0,10*ROW('Sanitation Data'!E78))="","",OFFSET('Sanitation Data'!$E$31,0,10*ROW('Sanitation Data'!E78)))</f>
        <v/>
      </c>
      <c r="CT84" s="383" t="str">
        <f ca="1">+IF(OFFSET('Sanitation Data'!$E$32,0,10*ROW('Sanitation Data'!E78))="","",OFFSET('Sanitation Data'!$E$32,0,10*ROW('Sanitation Data'!E78)))</f>
        <v/>
      </c>
      <c r="CU84" s="383" t="str">
        <f ca="1">+IF(OFFSET('Sanitation Data'!$F$28,0,10*ROW('Sanitation Data'!F78))="","",OFFSET('Sanitation Data'!$F$28,0,10*ROW('Sanitation Data'!F78)))</f>
        <v/>
      </c>
      <c r="CV84" s="383" t="str">
        <f ca="1">+IF(OFFSET('Sanitation Data'!$F$29,0,10*ROW('Sanitation Data'!F78))="","",OFFSET('Sanitation Data'!$F$29,0,10*ROW('Sanitation Data'!F78)))</f>
        <v/>
      </c>
      <c r="CW84" s="383" t="str">
        <f ca="1">+IF(OFFSET('Sanitation Data'!$F$30,0,10*ROW('Sanitation Data'!F78))="","",OFFSET('Sanitation Data'!$F$30,0,10*ROW('Sanitation Data'!F78)))</f>
        <v/>
      </c>
      <c r="CX84" s="383" t="str">
        <f ca="1">+IF(OFFSET('Sanitation Data'!$F$31,0,10*ROW('Sanitation Data'!F78))="","",OFFSET('Sanitation Data'!$F$31,0,10*ROW('Sanitation Data'!F78)))</f>
        <v/>
      </c>
      <c r="CY84" s="383" t="str">
        <f ca="1">+IF(OFFSET('Sanitation Data'!$F$32,0,10*ROW('Sanitation Data'!F78))="","",OFFSET('Sanitation Data'!$F$32,0,10*ROW('Sanitation Data'!F78)))</f>
        <v/>
      </c>
      <c r="CZ84" s="383" t="str">
        <f ca="1">+IF(OFFSET('Sanitation Data'!$G$28,0,10*ROW('Sanitation Data'!G78))="","",OFFSET('Sanitation Data'!$G$28,0,10*ROW('Sanitation Data'!G78)))</f>
        <v/>
      </c>
      <c r="DA84" s="383" t="str">
        <f ca="1">+IF(OFFSET('Sanitation Data'!$G$29,0,10*ROW('Sanitation Data'!G78))="","",OFFSET('Sanitation Data'!$G$29,0,10*ROW('Sanitation Data'!G78)))</f>
        <v/>
      </c>
      <c r="DB84" s="383" t="str">
        <f ca="1">+IF(OFFSET('Sanitation Data'!$G$30,0,10*ROW('Sanitation Data'!G78))="","",OFFSET('Sanitation Data'!$G$30,0,10*ROW('Sanitation Data'!G78)))</f>
        <v/>
      </c>
      <c r="DC84" s="383" t="str">
        <f ca="1">+IF(OFFSET('Sanitation Data'!$G$31,0,10*ROW('Sanitation Data'!G78))="","",OFFSET('Sanitation Data'!$G$31,0,10*ROW('Sanitation Data'!G78)))</f>
        <v/>
      </c>
      <c r="DD84" s="383" t="str">
        <f ca="1">+IF(OFFSET('Sanitation Data'!$G$32,0,10*ROW('Sanitation Data'!G78))="","",OFFSET('Sanitation Data'!$G$32,0,10*ROW('Sanitation Data'!G78)))</f>
        <v/>
      </c>
      <c r="DE84" s="383" t="str">
        <f ca="1">+IF(OFFSET('Sanitation Data'!$H$28,0,10*ROW('Sanitation Data'!H78))="","",OFFSET('Sanitation Data'!$H$28,0,10*ROW('Sanitation Data'!H78)))</f>
        <v/>
      </c>
      <c r="DF84" s="383" t="str">
        <f ca="1">+IF(OFFSET('Sanitation Data'!$H$29,0,10*ROW('Sanitation Data'!H78))="","",OFFSET('Sanitation Data'!$H$29,0,10*ROW('Sanitation Data'!H78)))</f>
        <v/>
      </c>
      <c r="DG84" s="383" t="str">
        <f ca="1">+IF(OFFSET('Sanitation Data'!$H$30,0,10*ROW('Sanitation Data'!H78))="","",OFFSET('Sanitation Data'!$H$30,0,10*ROW('Sanitation Data'!H78)))</f>
        <v/>
      </c>
      <c r="DH84" s="383" t="str">
        <f ca="1">+IF(OFFSET('Sanitation Data'!$H$31,0,10*ROW('Sanitation Data'!H78))="","",OFFSET('Sanitation Data'!$H$31,0,10*ROW('Sanitation Data'!H78)))</f>
        <v/>
      </c>
      <c r="DI84" s="383" t="str">
        <f ca="1">+IF(OFFSET('Sanitation Data'!$H$32,0,10*ROW('Sanitation Data'!H78))="","",OFFSET('Sanitation Data'!$H$32,0,10*ROW('Sanitation Data'!H78)))</f>
        <v/>
      </c>
      <c r="DJ84" s="383" t="str">
        <f ca="1">+IF(OFFSET('Sanitation Data'!$I$28,0,10*ROW('Sanitation Data'!I78))="","",OFFSET('Sanitation Data'!$I$28,0,10*ROW('Sanitation Data'!I78)))</f>
        <v/>
      </c>
      <c r="DK84" s="383" t="str">
        <f ca="1">+IF(OFFSET('Sanitation Data'!$I$29,0,10*ROW('Sanitation Data'!I78))="","",OFFSET('Sanitation Data'!$I$29,0,10*ROW('Sanitation Data'!I78)))</f>
        <v/>
      </c>
      <c r="DL84" s="383" t="str">
        <f ca="1">+IF(OFFSET('Sanitation Data'!$I$30,0,10*ROW('Sanitation Data'!I78))="","",OFFSET('Sanitation Data'!$I$30,0,10*ROW('Sanitation Data'!I78)))</f>
        <v/>
      </c>
      <c r="DM84" s="383" t="str">
        <f ca="1">+IF(OFFSET('Sanitation Data'!$I$31,0,10*ROW('Sanitation Data'!I78))="","",OFFSET('Sanitation Data'!$I$31,0,10*ROW('Sanitation Data'!I78)))</f>
        <v/>
      </c>
      <c r="DN84" s="383" t="str">
        <f ca="1">+IF(OFFSET('Sanitation Data'!$I$32,0,10*ROW('Sanitation Data'!I78))="","",OFFSET('Sanitation Data'!$I$32,0,10*ROW('Sanitation Data'!I78)))</f>
        <v/>
      </c>
      <c r="DO84" s="383" t="str">
        <f ca="1">+IF(OFFSET('Hygiene Data'!$D$11,0,10*ROW('Hygiene Data'!D78))="","",OFFSET('Hygiene Data'!$D$11,0,10*ROW('Hygiene Data'!D78)))</f>
        <v/>
      </c>
      <c r="DP84" s="383" t="str">
        <f ca="1">+IF(OFFSET('Hygiene Data'!$D$12,0,10*ROW('Hygiene Data'!D78))="","",OFFSET('Hygiene Data'!$D$12,0,10*ROW('Hygiene Data'!D78)))</f>
        <v/>
      </c>
      <c r="DQ84" s="383" t="str">
        <f ca="1">+IF(OFFSET('Hygiene Data'!$D$13,0,10*ROW('Hygiene Data'!D78))="","",OFFSET('Hygiene Data'!$D$13,0,10*ROW('Hygiene Data'!D78)))</f>
        <v/>
      </c>
      <c r="DR84" s="383" t="str">
        <f ca="1">+IF(OFFSET('Hygiene Data'!$E$11,0,10*ROW('Hygiene Data'!E78))="","",OFFSET('Hygiene Data'!$E$11,0,10*ROW('Hygiene Data'!E78)))</f>
        <v/>
      </c>
      <c r="DS84" s="383" t="str">
        <f ca="1">+IF(OFFSET('Hygiene Data'!$E$12,0,10*ROW('Hygiene Data'!E78))="","",OFFSET('Hygiene Data'!$E$12,0,10*ROW('Hygiene Data'!E78)))</f>
        <v/>
      </c>
      <c r="DT84" s="383" t="str">
        <f ca="1">+IF(OFFSET('Hygiene Data'!$E$13,0,10*ROW('Hygiene Data'!E78))="","",OFFSET('Hygiene Data'!$E$13,0,10*ROW('Hygiene Data'!E78)))</f>
        <v/>
      </c>
      <c r="DU84" s="383" t="str">
        <f ca="1">+IF(OFFSET('Hygiene Data'!$F$11,0,10*ROW('Hygiene Data'!F78))="","",OFFSET('Hygiene Data'!$F$11,0,10*ROW('Hygiene Data'!F78)))</f>
        <v/>
      </c>
      <c r="DV84" s="383" t="str">
        <f ca="1">+IF(OFFSET('Hygiene Data'!$F$12,0,10*ROW('Hygiene Data'!F78))="","",OFFSET('Hygiene Data'!$F$12,0,10*ROW('Hygiene Data'!F78)))</f>
        <v/>
      </c>
      <c r="DW84" s="383" t="str">
        <f ca="1">+IF(OFFSET('Hygiene Data'!$F$13,0,10*ROW('Hygiene Data'!F78))="","",OFFSET('Hygiene Data'!$F$13,0,10*ROW('Hygiene Data'!F78)))</f>
        <v/>
      </c>
      <c r="DX84" s="383" t="str">
        <f ca="1">+IF(OFFSET('Hygiene Data'!$G$11,0,10*ROW('Hygiene Data'!G78))="","",OFFSET('Hygiene Data'!$G$11,0,10*ROW('Hygiene Data'!G78)))</f>
        <v/>
      </c>
      <c r="DY84" s="383" t="str">
        <f ca="1">+IF(OFFSET('Hygiene Data'!$G$12,0,10*ROW('Hygiene Data'!G78))="","",OFFSET('Hygiene Data'!$G$12,0,10*ROW('Hygiene Data'!G78)))</f>
        <v/>
      </c>
      <c r="DZ84" s="383" t="str">
        <f ca="1">+IF(OFFSET('Hygiene Data'!$G$13,0,10*ROW('Hygiene Data'!G78))="","",OFFSET('Hygiene Data'!$G$13,0,10*ROW('Hygiene Data'!G78)))</f>
        <v/>
      </c>
      <c r="EA84" s="383" t="str">
        <f ca="1">+IF(OFFSET('Hygiene Data'!$H$11,0,10*ROW('Hygiene Data'!H78))="","",OFFSET('Hygiene Data'!$H$11,0,10*ROW('Hygiene Data'!H78)))</f>
        <v/>
      </c>
      <c r="EB84" s="383" t="str">
        <f ca="1">+IF(OFFSET('Hygiene Data'!$H$12,0,10*ROW('Hygiene Data'!H78))="","",OFFSET('Hygiene Data'!$H$12,0,10*ROW('Hygiene Data'!H78)))</f>
        <v/>
      </c>
      <c r="EC84" s="383" t="str">
        <f ca="1">+IF(OFFSET('Hygiene Data'!$H$13,0,10*ROW('Hygiene Data'!H78))="","",OFFSET('Hygiene Data'!$H$13,0,10*ROW('Hygiene Data'!H78)))</f>
        <v/>
      </c>
      <c r="ED84" s="383" t="str">
        <f ca="1">+IF(OFFSET('Hygiene Data'!$I$11,0,10*ROW('Hygiene Data'!I78))="","",OFFSET('Hygiene Data'!$I$11,0,10*ROW('Hygiene Data'!I78)))</f>
        <v/>
      </c>
      <c r="EE84" s="383" t="str">
        <f ca="1">+IF(OFFSET('Hygiene Data'!$I$12,0,10*ROW('Hygiene Data'!I78))="","",OFFSET('Hygiene Data'!$I$12,0,10*ROW('Hygiene Data'!I78)))</f>
        <v/>
      </c>
      <c r="EF84" s="383" t="str">
        <f ca="1">+IF(OFFSET('Hygiene Data'!$I$13,0,10*ROW('Hygiene Data'!I78))="","",OFFSET('Hygiene Data'!$I$13,0,10*ROW('Hygiene Data'!I78)))</f>
        <v/>
      </c>
    </row>
    <row r="85" spans="1:136" x14ac:dyDescent="0.25">
      <c r="A85" s="492" t="str">
        <f ca="1">+IF(OFFSET('Water Data'!$B$2,0,10*ROW('Water Data'!E79))="","",OFFSET('Water Data'!$B$2,0,10*ROW('Water Data'!E79)))</f>
        <v/>
      </c>
      <c r="B85" s="49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9" t="str">
        <f t="shared" ca="1" si="1"/>
        <v/>
      </c>
      <c r="D85" s="52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3" t="str">
        <f ca="1">+IF(OFFSET('Water Data'!$D$27,0,10*ROW('Water Data'!D79))="","",OFFSET('Water Data'!$D$27,0,10*ROW('Water Data'!D79)))</f>
        <v/>
      </c>
      <c r="BT85" s="383" t="str">
        <f ca="1">+IF(OFFSET('Water Data'!$D$28,0,10*ROW('Water Data'!D79))="","",OFFSET('Water Data'!$D$28,0,10*ROW('Water Data'!D79)))</f>
        <v/>
      </c>
      <c r="BU85" s="383" t="str">
        <f ca="1">+IF(OFFSET('Water Data'!$D$29,0,10*ROW('Water Data'!D79))="","",OFFSET('Water Data'!$D$29,0,10*ROW('Water Data'!D79)))</f>
        <v/>
      </c>
      <c r="BV85" s="383" t="str">
        <f ca="1">+IF(OFFSET('Water Data'!$E$27,0,10*ROW('Water Data'!E79))="","",OFFSET('Water Data'!$E$27,0,10*ROW('Water Data'!E79)))</f>
        <v/>
      </c>
      <c r="BW85" s="383" t="str">
        <f ca="1">+IF(OFFSET('Water Data'!$E$28,0,10*ROW('Water Data'!E79))="","",OFFSET('Water Data'!$E$28,0,10*ROW('Water Data'!E79)))</f>
        <v/>
      </c>
      <c r="BX85" s="383" t="str">
        <f ca="1">+IF(OFFSET('Water Data'!$E$29,0,10*ROW('Water Data'!E79))="","",OFFSET('Water Data'!$E$29,0,10*ROW('Water Data'!E79)))</f>
        <v/>
      </c>
      <c r="BY85" s="383" t="str">
        <f ca="1">+IF(OFFSET('Water Data'!$F$27,0,10*ROW('Water Data'!F79))="","",OFFSET('Water Data'!$F$27,0,10*ROW('Water Data'!F79)))</f>
        <v/>
      </c>
      <c r="BZ85" s="383" t="str">
        <f ca="1">+IF(OFFSET('Water Data'!$F$28,0,10*ROW('Water Data'!F79))="","",OFFSET('Water Data'!$F$28,0,10*ROW('Water Data'!F79)))</f>
        <v/>
      </c>
      <c r="CA85" s="383" t="str">
        <f ca="1">+IF(OFFSET('Water Data'!$F$29,0,10*ROW('Water Data'!F79))="","",OFFSET('Water Data'!$F$29,0,10*ROW('Water Data'!F79)))</f>
        <v/>
      </c>
      <c r="CB85" s="383" t="str">
        <f ca="1">+IF(OFFSET('Water Data'!$G$27,0,10*ROW('Water Data'!G79))="","",OFFSET('Water Data'!$G$27,0,10*ROW('Water Data'!G79)))</f>
        <v/>
      </c>
      <c r="CC85" s="383" t="str">
        <f ca="1">+IF(OFFSET('Water Data'!$G$28,0,10*ROW('Water Data'!G79))="","",OFFSET('Water Data'!$G$28,0,10*ROW('Water Data'!G79)))</f>
        <v/>
      </c>
      <c r="CD85" s="383" t="str">
        <f ca="1">+IF(OFFSET('Water Data'!$G$29,0,10*ROW('Water Data'!G79))="","",OFFSET('Water Data'!$G$29,0,10*ROW('Water Data'!G79)))</f>
        <v/>
      </c>
      <c r="CE85" s="383" t="str">
        <f ca="1">+IF(OFFSET('Water Data'!$H$27,0,10*ROW('Water Data'!H79))="","",OFFSET('Water Data'!$H$27,0,10*ROW('Water Data'!H79)))</f>
        <v/>
      </c>
      <c r="CF85" s="383" t="str">
        <f ca="1">+IF(OFFSET('Water Data'!$H$28,0,10*ROW('Water Data'!H79))="","",OFFSET('Water Data'!$H$28,0,10*ROW('Water Data'!H79)))</f>
        <v/>
      </c>
      <c r="CG85" s="383" t="str">
        <f ca="1">+IF(OFFSET('Water Data'!$H$29,0,10*ROW('Water Data'!H79))="","",OFFSET('Water Data'!$H$29,0,10*ROW('Water Data'!H79)))</f>
        <v/>
      </c>
      <c r="CH85" s="383" t="str">
        <f ca="1">+IF(OFFSET('Water Data'!$I$27,0,10*ROW('Water Data'!I79))="","",OFFSET('Water Data'!$I$27,0,10*ROW('Water Data'!I79)))</f>
        <v/>
      </c>
      <c r="CI85" s="383" t="str">
        <f ca="1">+IF(OFFSET('Water Data'!$I$28,0,10*ROW('Water Data'!I79))="","",OFFSET('Water Data'!$I$28,0,10*ROW('Water Data'!I79)))</f>
        <v/>
      </c>
      <c r="CJ85" s="383" t="str">
        <f ca="1">+IF(OFFSET('Water Data'!$I$29,0,10*ROW('Water Data'!I79))="","",OFFSET('Water Data'!$I$29,0,10*ROW('Water Data'!I79)))</f>
        <v/>
      </c>
      <c r="CK85" s="383" t="str">
        <f ca="1">+IF(OFFSET('Sanitation Data'!$D$28,0,10*ROW('Sanitation Data'!D79))="","",OFFSET('Sanitation Data'!$D$28,0,10*ROW('Sanitation Data'!D79)))</f>
        <v/>
      </c>
      <c r="CL85" s="383" t="str">
        <f ca="1">+IF(OFFSET('Sanitation Data'!$D$29,0,10*ROW('Sanitation Data'!D79))="","",OFFSET('Sanitation Data'!$D$29,0,10*ROW('Sanitation Data'!D79)))</f>
        <v/>
      </c>
      <c r="CM85" s="383" t="str">
        <f ca="1">+IF(OFFSET('Sanitation Data'!$D$30,0,10*ROW('Sanitation Data'!D79))="","",OFFSET('Sanitation Data'!$D$30,0,10*ROW('Sanitation Data'!D79)))</f>
        <v/>
      </c>
      <c r="CN85" s="383" t="str">
        <f ca="1">+IF(OFFSET('Sanitation Data'!$D$31,0,10*ROW('Sanitation Data'!D79))="","",OFFSET('Sanitation Data'!$D$31,0,10*ROW('Sanitation Data'!D79)))</f>
        <v/>
      </c>
      <c r="CO85" s="383" t="str">
        <f ca="1">+IF(OFFSET('Sanitation Data'!$D$32,0,10*ROW('Sanitation Data'!D79))="","",OFFSET('Sanitation Data'!$D$32,0,10*ROW('Sanitation Data'!D79)))</f>
        <v/>
      </c>
      <c r="CP85" s="383" t="str">
        <f ca="1">+IF(OFFSET('Sanitation Data'!$E$28,0,10*ROW('Sanitation Data'!E79))="","",OFFSET('Sanitation Data'!$E$28,0,10*ROW('Sanitation Data'!E79)))</f>
        <v/>
      </c>
      <c r="CQ85" s="383" t="str">
        <f ca="1">+IF(OFFSET('Sanitation Data'!$E$29,0,10*ROW('Sanitation Data'!E79))="","",OFFSET('Sanitation Data'!$E$29,0,10*ROW('Sanitation Data'!E79)))</f>
        <v/>
      </c>
      <c r="CR85" s="383" t="str">
        <f ca="1">+IF(OFFSET('Sanitation Data'!$E$30,0,10*ROW('Sanitation Data'!E79))="","",OFFSET('Sanitation Data'!$E$30,0,10*ROW('Sanitation Data'!E79)))</f>
        <v/>
      </c>
      <c r="CS85" s="383" t="str">
        <f ca="1">+IF(OFFSET('Sanitation Data'!$E$31,0,10*ROW('Sanitation Data'!E79))="","",OFFSET('Sanitation Data'!$E$31,0,10*ROW('Sanitation Data'!E79)))</f>
        <v/>
      </c>
      <c r="CT85" s="383" t="str">
        <f ca="1">+IF(OFFSET('Sanitation Data'!$E$32,0,10*ROW('Sanitation Data'!E79))="","",OFFSET('Sanitation Data'!$E$32,0,10*ROW('Sanitation Data'!E79)))</f>
        <v/>
      </c>
      <c r="CU85" s="383" t="str">
        <f ca="1">+IF(OFFSET('Sanitation Data'!$F$28,0,10*ROW('Sanitation Data'!F79))="","",OFFSET('Sanitation Data'!$F$28,0,10*ROW('Sanitation Data'!F79)))</f>
        <v/>
      </c>
      <c r="CV85" s="383" t="str">
        <f ca="1">+IF(OFFSET('Sanitation Data'!$F$29,0,10*ROW('Sanitation Data'!F79))="","",OFFSET('Sanitation Data'!$F$29,0,10*ROW('Sanitation Data'!F79)))</f>
        <v/>
      </c>
      <c r="CW85" s="383" t="str">
        <f ca="1">+IF(OFFSET('Sanitation Data'!$F$30,0,10*ROW('Sanitation Data'!F79))="","",OFFSET('Sanitation Data'!$F$30,0,10*ROW('Sanitation Data'!F79)))</f>
        <v/>
      </c>
      <c r="CX85" s="383" t="str">
        <f ca="1">+IF(OFFSET('Sanitation Data'!$F$31,0,10*ROW('Sanitation Data'!F79))="","",OFFSET('Sanitation Data'!$F$31,0,10*ROW('Sanitation Data'!F79)))</f>
        <v/>
      </c>
      <c r="CY85" s="383" t="str">
        <f ca="1">+IF(OFFSET('Sanitation Data'!$F$32,0,10*ROW('Sanitation Data'!F79))="","",OFFSET('Sanitation Data'!$F$32,0,10*ROW('Sanitation Data'!F79)))</f>
        <v/>
      </c>
      <c r="CZ85" s="383" t="str">
        <f ca="1">+IF(OFFSET('Sanitation Data'!$G$28,0,10*ROW('Sanitation Data'!G79))="","",OFFSET('Sanitation Data'!$G$28,0,10*ROW('Sanitation Data'!G79)))</f>
        <v/>
      </c>
      <c r="DA85" s="383" t="str">
        <f ca="1">+IF(OFFSET('Sanitation Data'!$G$29,0,10*ROW('Sanitation Data'!G79))="","",OFFSET('Sanitation Data'!$G$29,0,10*ROW('Sanitation Data'!G79)))</f>
        <v/>
      </c>
      <c r="DB85" s="383" t="str">
        <f ca="1">+IF(OFFSET('Sanitation Data'!$G$30,0,10*ROW('Sanitation Data'!G79))="","",OFFSET('Sanitation Data'!$G$30,0,10*ROW('Sanitation Data'!G79)))</f>
        <v/>
      </c>
      <c r="DC85" s="383" t="str">
        <f ca="1">+IF(OFFSET('Sanitation Data'!$G$31,0,10*ROW('Sanitation Data'!G79))="","",OFFSET('Sanitation Data'!$G$31,0,10*ROW('Sanitation Data'!G79)))</f>
        <v/>
      </c>
      <c r="DD85" s="383" t="str">
        <f ca="1">+IF(OFFSET('Sanitation Data'!$G$32,0,10*ROW('Sanitation Data'!G79))="","",OFFSET('Sanitation Data'!$G$32,0,10*ROW('Sanitation Data'!G79)))</f>
        <v/>
      </c>
      <c r="DE85" s="383" t="str">
        <f ca="1">+IF(OFFSET('Sanitation Data'!$H$28,0,10*ROW('Sanitation Data'!H79))="","",OFFSET('Sanitation Data'!$H$28,0,10*ROW('Sanitation Data'!H79)))</f>
        <v/>
      </c>
      <c r="DF85" s="383" t="str">
        <f ca="1">+IF(OFFSET('Sanitation Data'!$H$29,0,10*ROW('Sanitation Data'!H79))="","",OFFSET('Sanitation Data'!$H$29,0,10*ROW('Sanitation Data'!H79)))</f>
        <v/>
      </c>
      <c r="DG85" s="383" t="str">
        <f ca="1">+IF(OFFSET('Sanitation Data'!$H$30,0,10*ROW('Sanitation Data'!H79))="","",OFFSET('Sanitation Data'!$H$30,0,10*ROW('Sanitation Data'!H79)))</f>
        <v/>
      </c>
      <c r="DH85" s="383" t="str">
        <f ca="1">+IF(OFFSET('Sanitation Data'!$H$31,0,10*ROW('Sanitation Data'!H79))="","",OFFSET('Sanitation Data'!$H$31,0,10*ROW('Sanitation Data'!H79)))</f>
        <v/>
      </c>
      <c r="DI85" s="383" t="str">
        <f ca="1">+IF(OFFSET('Sanitation Data'!$H$32,0,10*ROW('Sanitation Data'!H79))="","",OFFSET('Sanitation Data'!$H$32,0,10*ROW('Sanitation Data'!H79)))</f>
        <v/>
      </c>
      <c r="DJ85" s="383" t="str">
        <f ca="1">+IF(OFFSET('Sanitation Data'!$I$28,0,10*ROW('Sanitation Data'!I79))="","",OFFSET('Sanitation Data'!$I$28,0,10*ROW('Sanitation Data'!I79)))</f>
        <v/>
      </c>
      <c r="DK85" s="383" t="str">
        <f ca="1">+IF(OFFSET('Sanitation Data'!$I$29,0,10*ROW('Sanitation Data'!I79))="","",OFFSET('Sanitation Data'!$I$29,0,10*ROW('Sanitation Data'!I79)))</f>
        <v/>
      </c>
      <c r="DL85" s="383" t="str">
        <f ca="1">+IF(OFFSET('Sanitation Data'!$I$30,0,10*ROW('Sanitation Data'!I79))="","",OFFSET('Sanitation Data'!$I$30,0,10*ROW('Sanitation Data'!I79)))</f>
        <v/>
      </c>
      <c r="DM85" s="383" t="str">
        <f ca="1">+IF(OFFSET('Sanitation Data'!$I$31,0,10*ROW('Sanitation Data'!I79))="","",OFFSET('Sanitation Data'!$I$31,0,10*ROW('Sanitation Data'!I79)))</f>
        <v/>
      </c>
      <c r="DN85" s="383" t="str">
        <f ca="1">+IF(OFFSET('Sanitation Data'!$I$32,0,10*ROW('Sanitation Data'!I79))="","",OFFSET('Sanitation Data'!$I$32,0,10*ROW('Sanitation Data'!I79)))</f>
        <v/>
      </c>
      <c r="DO85" s="383" t="str">
        <f ca="1">+IF(OFFSET('Hygiene Data'!$D$11,0,10*ROW('Hygiene Data'!D79))="","",OFFSET('Hygiene Data'!$D$11,0,10*ROW('Hygiene Data'!D79)))</f>
        <v/>
      </c>
      <c r="DP85" s="383" t="str">
        <f ca="1">+IF(OFFSET('Hygiene Data'!$D$12,0,10*ROW('Hygiene Data'!D79))="","",OFFSET('Hygiene Data'!$D$12,0,10*ROW('Hygiene Data'!D79)))</f>
        <v/>
      </c>
      <c r="DQ85" s="383" t="str">
        <f ca="1">+IF(OFFSET('Hygiene Data'!$D$13,0,10*ROW('Hygiene Data'!D79))="","",OFFSET('Hygiene Data'!$D$13,0,10*ROW('Hygiene Data'!D79)))</f>
        <v/>
      </c>
      <c r="DR85" s="383" t="str">
        <f ca="1">+IF(OFFSET('Hygiene Data'!$E$11,0,10*ROW('Hygiene Data'!E79))="","",OFFSET('Hygiene Data'!$E$11,0,10*ROW('Hygiene Data'!E79)))</f>
        <v/>
      </c>
      <c r="DS85" s="383" t="str">
        <f ca="1">+IF(OFFSET('Hygiene Data'!$E$12,0,10*ROW('Hygiene Data'!E79))="","",OFFSET('Hygiene Data'!$E$12,0,10*ROW('Hygiene Data'!E79)))</f>
        <v/>
      </c>
      <c r="DT85" s="383" t="str">
        <f ca="1">+IF(OFFSET('Hygiene Data'!$E$13,0,10*ROW('Hygiene Data'!E79))="","",OFFSET('Hygiene Data'!$E$13,0,10*ROW('Hygiene Data'!E79)))</f>
        <v/>
      </c>
      <c r="DU85" s="383" t="str">
        <f ca="1">+IF(OFFSET('Hygiene Data'!$F$11,0,10*ROW('Hygiene Data'!F79))="","",OFFSET('Hygiene Data'!$F$11,0,10*ROW('Hygiene Data'!F79)))</f>
        <v/>
      </c>
      <c r="DV85" s="383" t="str">
        <f ca="1">+IF(OFFSET('Hygiene Data'!$F$12,0,10*ROW('Hygiene Data'!F79))="","",OFFSET('Hygiene Data'!$F$12,0,10*ROW('Hygiene Data'!F79)))</f>
        <v/>
      </c>
      <c r="DW85" s="383" t="str">
        <f ca="1">+IF(OFFSET('Hygiene Data'!$F$13,0,10*ROW('Hygiene Data'!F79))="","",OFFSET('Hygiene Data'!$F$13,0,10*ROW('Hygiene Data'!F79)))</f>
        <v/>
      </c>
      <c r="DX85" s="383" t="str">
        <f ca="1">+IF(OFFSET('Hygiene Data'!$G$11,0,10*ROW('Hygiene Data'!G79))="","",OFFSET('Hygiene Data'!$G$11,0,10*ROW('Hygiene Data'!G79)))</f>
        <v/>
      </c>
      <c r="DY85" s="383" t="str">
        <f ca="1">+IF(OFFSET('Hygiene Data'!$G$12,0,10*ROW('Hygiene Data'!G79))="","",OFFSET('Hygiene Data'!$G$12,0,10*ROW('Hygiene Data'!G79)))</f>
        <v/>
      </c>
      <c r="DZ85" s="383" t="str">
        <f ca="1">+IF(OFFSET('Hygiene Data'!$G$13,0,10*ROW('Hygiene Data'!G79))="","",OFFSET('Hygiene Data'!$G$13,0,10*ROW('Hygiene Data'!G79)))</f>
        <v/>
      </c>
      <c r="EA85" s="383" t="str">
        <f ca="1">+IF(OFFSET('Hygiene Data'!$H$11,0,10*ROW('Hygiene Data'!H79))="","",OFFSET('Hygiene Data'!$H$11,0,10*ROW('Hygiene Data'!H79)))</f>
        <v/>
      </c>
      <c r="EB85" s="383" t="str">
        <f ca="1">+IF(OFFSET('Hygiene Data'!$H$12,0,10*ROW('Hygiene Data'!H79))="","",OFFSET('Hygiene Data'!$H$12,0,10*ROW('Hygiene Data'!H79)))</f>
        <v/>
      </c>
      <c r="EC85" s="383" t="str">
        <f ca="1">+IF(OFFSET('Hygiene Data'!$H$13,0,10*ROW('Hygiene Data'!H79))="","",OFFSET('Hygiene Data'!$H$13,0,10*ROW('Hygiene Data'!H79)))</f>
        <v/>
      </c>
      <c r="ED85" s="383" t="str">
        <f ca="1">+IF(OFFSET('Hygiene Data'!$I$11,0,10*ROW('Hygiene Data'!I79))="","",OFFSET('Hygiene Data'!$I$11,0,10*ROW('Hygiene Data'!I79)))</f>
        <v/>
      </c>
      <c r="EE85" s="383" t="str">
        <f ca="1">+IF(OFFSET('Hygiene Data'!$I$12,0,10*ROW('Hygiene Data'!I79))="","",OFFSET('Hygiene Data'!$I$12,0,10*ROW('Hygiene Data'!I79)))</f>
        <v/>
      </c>
      <c r="EF85" s="383" t="str">
        <f ca="1">+IF(OFFSET('Hygiene Data'!$I$13,0,10*ROW('Hygiene Data'!I79))="","",OFFSET('Hygiene Data'!$I$13,0,10*ROW('Hygiene Data'!I79)))</f>
        <v/>
      </c>
    </row>
    <row r="86" spans="1:136" x14ac:dyDescent="0.25">
      <c r="A86" s="492" t="str">
        <f ca="1">+IF(OFFSET('Water Data'!$B$2,0,10*ROW('Water Data'!E80))="","",OFFSET('Water Data'!$B$2,0,10*ROW('Water Data'!E80)))</f>
        <v/>
      </c>
      <c r="B86" s="49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9" t="str">
        <f t="shared" ca="1" si="1"/>
        <v/>
      </c>
      <c r="D86" s="52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3" t="str">
        <f ca="1">+IF(OFFSET('Water Data'!$D$27,0,10*ROW('Water Data'!D80))="","",OFFSET('Water Data'!$D$27,0,10*ROW('Water Data'!D80)))</f>
        <v/>
      </c>
      <c r="BT86" s="383" t="str">
        <f ca="1">+IF(OFFSET('Water Data'!$D$28,0,10*ROW('Water Data'!D80))="","",OFFSET('Water Data'!$D$28,0,10*ROW('Water Data'!D80)))</f>
        <v/>
      </c>
      <c r="BU86" s="383" t="str">
        <f ca="1">+IF(OFFSET('Water Data'!$D$29,0,10*ROW('Water Data'!D80))="","",OFFSET('Water Data'!$D$29,0,10*ROW('Water Data'!D80)))</f>
        <v/>
      </c>
      <c r="BV86" s="383" t="str">
        <f ca="1">+IF(OFFSET('Water Data'!$E$27,0,10*ROW('Water Data'!E80))="","",OFFSET('Water Data'!$E$27,0,10*ROW('Water Data'!E80)))</f>
        <v/>
      </c>
      <c r="BW86" s="383" t="str">
        <f ca="1">+IF(OFFSET('Water Data'!$E$28,0,10*ROW('Water Data'!E80))="","",OFFSET('Water Data'!$E$28,0,10*ROW('Water Data'!E80)))</f>
        <v/>
      </c>
      <c r="BX86" s="383" t="str">
        <f ca="1">+IF(OFFSET('Water Data'!$E$29,0,10*ROW('Water Data'!E80))="","",OFFSET('Water Data'!$E$29,0,10*ROW('Water Data'!E80)))</f>
        <v/>
      </c>
      <c r="BY86" s="383" t="str">
        <f ca="1">+IF(OFFSET('Water Data'!$F$27,0,10*ROW('Water Data'!F80))="","",OFFSET('Water Data'!$F$27,0,10*ROW('Water Data'!F80)))</f>
        <v/>
      </c>
      <c r="BZ86" s="383" t="str">
        <f ca="1">+IF(OFFSET('Water Data'!$F$28,0,10*ROW('Water Data'!F80))="","",OFFSET('Water Data'!$F$28,0,10*ROW('Water Data'!F80)))</f>
        <v/>
      </c>
      <c r="CA86" s="383" t="str">
        <f ca="1">+IF(OFFSET('Water Data'!$F$29,0,10*ROW('Water Data'!F80))="","",OFFSET('Water Data'!$F$29,0,10*ROW('Water Data'!F80)))</f>
        <v/>
      </c>
      <c r="CB86" s="383" t="str">
        <f ca="1">+IF(OFFSET('Water Data'!$G$27,0,10*ROW('Water Data'!G80))="","",OFFSET('Water Data'!$G$27,0,10*ROW('Water Data'!G80)))</f>
        <v/>
      </c>
      <c r="CC86" s="383" t="str">
        <f ca="1">+IF(OFFSET('Water Data'!$G$28,0,10*ROW('Water Data'!G80))="","",OFFSET('Water Data'!$G$28,0,10*ROW('Water Data'!G80)))</f>
        <v/>
      </c>
      <c r="CD86" s="383" t="str">
        <f ca="1">+IF(OFFSET('Water Data'!$G$29,0,10*ROW('Water Data'!G80))="","",OFFSET('Water Data'!$G$29,0,10*ROW('Water Data'!G80)))</f>
        <v/>
      </c>
      <c r="CE86" s="383" t="str">
        <f ca="1">+IF(OFFSET('Water Data'!$H$27,0,10*ROW('Water Data'!H80))="","",OFFSET('Water Data'!$H$27,0,10*ROW('Water Data'!H80)))</f>
        <v/>
      </c>
      <c r="CF86" s="383" t="str">
        <f ca="1">+IF(OFFSET('Water Data'!$H$28,0,10*ROW('Water Data'!H80))="","",OFFSET('Water Data'!$H$28,0,10*ROW('Water Data'!H80)))</f>
        <v/>
      </c>
      <c r="CG86" s="383" t="str">
        <f ca="1">+IF(OFFSET('Water Data'!$H$29,0,10*ROW('Water Data'!H80))="","",OFFSET('Water Data'!$H$29,0,10*ROW('Water Data'!H80)))</f>
        <v/>
      </c>
      <c r="CH86" s="383" t="str">
        <f ca="1">+IF(OFFSET('Water Data'!$I$27,0,10*ROW('Water Data'!I80))="","",OFFSET('Water Data'!$I$27,0,10*ROW('Water Data'!I80)))</f>
        <v/>
      </c>
      <c r="CI86" s="383" t="str">
        <f ca="1">+IF(OFFSET('Water Data'!$I$28,0,10*ROW('Water Data'!I80))="","",OFFSET('Water Data'!$I$28,0,10*ROW('Water Data'!I80)))</f>
        <v/>
      </c>
      <c r="CJ86" s="383" t="str">
        <f ca="1">+IF(OFFSET('Water Data'!$I$29,0,10*ROW('Water Data'!I80))="","",OFFSET('Water Data'!$I$29,0,10*ROW('Water Data'!I80)))</f>
        <v/>
      </c>
      <c r="CK86" s="383" t="str">
        <f ca="1">+IF(OFFSET('Sanitation Data'!$D$28,0,10*ROW('Sanitation Data'!D80))="","",OFFSET('Sanitation Data'!$D$28,0,10*ROW('Sanitation Data'!D80)))</f>
        <v/>
      </c>
      <c r="CL86" s="383" t="str">
        <f ca="1">+IF(OFFSET('Sanitation Data'!$D$29,0,10*ROW('Sanitation Data'!D80))="","",OFFSET('Sanitation Data'!$D$29,0,10*ROW('Sanitation Data'!D80)))</f>
        <v/>
      </c>
      <c r="CM86" s="383" t="str">
        <f ca="1">+IF(OFFSET('Sanitation Data'!$D$30,0,10*ROW('Sanitation Data'!D80))="","",OFFSET('Sanitation Data'!$D$30,0,10*ROW('Sanitation Data'!D80)))</f>
        <v/>
      </c>
      <c r="CN86" s="383" t="str">
        <f ca="1">+IF(OFFSET('Sanitation Data'!$D$31,0,10*ROW('Sanitation Data'!D80))="","",OFFSET('Sanitation Data'!$D$31,0,10*ROW('Sanitation Data'!D80)))</f>
        <v/>
      </c>
      <c r="CO86" s="383" t="str">
        <f ca="1">+IF(OFFSET('Sanitation Data'!$D$32,0,10*ROW('Sanitation Data'!D80))="","",OFFSET('Sanitation Data'!$D$32,0,10*ROW('Sanitation Data'!D80)))</f>
        <v/>
      </c>
      <c r="CP86" s="383" t="str">
        <f ca="1">+IF(OFFSET('Sanitation Data'!$E$28,0,10*ROW('Sanitation Data'!E80))="","",OFFSET('Sanitation Data'!$E$28,0,10*ROW('Sanitation Data'!E80)))</f>
        <v/>
      </c>
      <c r="CQ86" s="383" t="str">
        <f ca="1">+IF(OFFSET('Sanitation Data'!$E$29,0,10*ROW('Sanitation Data'!E80))="","",OFFSET('Sanitation Data'!$E$29,0,10*ROW('Sanitation Data'!E80)))</f>
        <v/>
      </c>
      <c r="CR86" s="383" t="str">
        <f ca="1">+IF(OFFSET('Sanitation Data'!$E$30,0,10*ROW('Sanitation Data'!E80))="","",OFFSET('Sanitation Data'!$E$30,0,10*ROW('Sanitation Data'!E80)))</f>
        <v/>
      </c>
      <c r="CS86" s="383" t="str">
        <f ca="1">+IF(OFFSET('Sanitation Data'!$E$31,0,10*ROW('Sanitation Data'!E80))="","",OFFSET('Sanitation Data'!$E$31,0,10*ROW('Sanitation Data'!E80)))</f>
        <v/>
      </c>
      <c r="CT86" s="383" t="str">
        <f ca="1">+IF(OFFSET('Sanitation Data'!$E$32,0,10*ROW('Sanitation Data'!E80))="","",OFFSET('Sanitation Data'!$E$32,0,10*ROW('Sanitation Data'!E80)))</f>
        <v/>
      </c>
      <c r="CU86" s="383" t="str">
        <f ca="1">+IF(OFFSET('Sanitation Data'!$F$28,0,10*ROW('Sanitation Data'!F80))="","",OFFSET('Sanitation Data'!$F$28,0,10*ROW('Sanitation Data'!F80)))</f>
        <v/>
      </c>
      <c r="CV86" s="383" t="str">
        <f ca="1">+IF(OFFSET('Sanitation Data'!$F$29,0,10*ROW('Sanitation Data'!F80))="","",OFFSET('Sanitation Data'!$F$29,0,10*ROW('Sanitation Data'!F80)))</f>
        <v/>
      </c>
      <c r="CW86" s="383" t="str">
        <f ca="1">+IF(OFFSET('Sanitation Data'!$F$30,0,10*ROW('Sanitation Data'!F80))="","",OFFSET('Sanitation Data'!$F$30,0,10*ROW('Sanitation Data'!F80)))</f>
        <v/>
      </c>
      <c r="CX86" s="383" t="str">
        <f ca="1">+IF(OFFSET('Sanitation Data'!$F$31,0,10*ROW('Sanitation Data'!F80))="","",OFFSET('Sanitation Data'!$F$31,0,10*ROW('Sanitation Data'!F80)))</f>
        <v/>
      </c>
      <c r="CY86" s="383" t="str">
        <f ca="1">+IF(OFFSET('Sanitation Data'!$F$32,0,10*ROW('Sanitation Data'!F80))="","",OFFSET('Sanitation Data'!$F$32,0,10*ROW('Sanitation Data'!F80)))</f>
        <v/>
      </c>
      <c r="CZ86" s="383" t="str">
        <f ca="1">+IF(OFFSET('Sanitation Data'!$G$28,0,10*ROW('Sanitation Data'!G80))="","",OFFSET('Sanitation Data'!$G$28,0,10*ROW('Sanitation Data'!G80)))</f>
        <v/>
      </c>
      <c r="DA86" s="383" t="str">
        <f ca="1">+IF(OFFSET('Sanitation Data'!$G$29,0,10*ROW('Sanitation Data'!G80))="","",OFFSET('Sanitation Data'!$G$29,0,10*ROW('Sanitation Data'!G80)))</f>
        <v/>
      </c>
      <c r="DB86" s="383" t="str">
        <f ca="1">+IF(OFFSET('Sanitation Data'!$G$30,0,10*ROW('Sanitation Data'!G80))="","",OFFSET('Sanitation Data'!$G$30,0,10*ROW('Sanitation Data'!G80)))</f>
        <v/>
      </c>
      <c r="DC86" s="383" t="str">
        <f ca="1">+IF(OFFSET('Sanitation Data'!$G$31,0,10*ROW('Sanitation Data'!G80))="","",OFFSET('Sanitation Data'!$G$31,0,10*ROW('Sanitation Data'!G80)))</f>
        <v/>
      </c>
      <c r="DD86" s="383" t="str">
        <f ca="1">+IF(OFFSET('Sanitation Data'!$G$32,0,10*ROW('Sanitation Data'!G80))="","",OFFSET('Sanitation Data'!$G$32,0,10*ROW('Sanitation Data'!G80)))</f>
        <v/>
      </c>
      <c r="DE86" s="383" t="str">
        <f ca="1">+IF(OFFSET('Sanitation Data'!$H$28,0,10*ROW('Sanitation Data'!H80))="","",OFFSET('Sanitation Data'!$H$28,0,10*ROW('Sanitation Data'!H80)))</f>
        <v/>
      </c>
      <c r="DF86" s="383" t="str">
        <f ca="1">+IF(OFFSET('Sanitation Data'!$H$29,0,10*ROW('Sanitation Data'!H80))="","",OFFSET('Sanitation Data'!$H$29,0,10*ROW('Sanitation Data'!H80)))</f>
        <v/>
      </c>
      <c r="DG86" s="383" t="str">
        <f ca="1">+IF(OFFSET('Sanitation Data'!$H$30,0,10*ROW('Sanitation Data'!H80))="","",OFFSET('Sanitation Data'!$H$30,0,10*ROW('Sanitation Data'!H80)))</f>
        <v/>
      </c>
      <c r="DH86" s="383" t="str">
        <f ca="1">+IF(OFFSET('Sanitation Data'!$H$31,0,10*ROW('Sanitation Data'!H80))="","",OFFSET('Sanitation Data'!$H$31,0,10*ROW('Sanitation Data'!H80)))</f>
        <v/>
      </c>
      <c r="DI86" s="383" t="str">
        <f ca="1">+IF(OFFSET('Sanitation Data'!$H$32,0,10*ROW('Sanitation Data'!H80))="","",OFFSET('Sanitation Data'!$H$32,0,10*ROW('Sanitation Data'!H80)))</f>
        <v/>
      </c>
      <c r="DJ86" s="383" t="str">
        <f ca="1">+IF(OFFSET('Sanitation Data'!$I$28,0,10*ROW('Sanitation Data'!I80))="","",OFFSET('Sanitation Data'!$I$28,0,10*ROW('Sanitation Data'!I80)))</f>
        <v/>
      </c>
      <c r="DK86" s="383" t="str">
        <f ca="1">+IF(OFFSET('Sanitation Data'!$I$29,0,10*ROW('Sanitation Data'!I80))="","",OFFSET('Sanitation Data'!$I$29,0,10*ROW('Sanitation Data'!I80)))</f>
        <v/>
      </c>
      <c r="DL86" s="383" t="str">
        <f ca="1">+IF(OFFSET('Sanitation Data'!$I$30,0,10*ROW('Sanitation Data'!I80))="","",OFFSET('Sanitation Data'!$I$30,0,10*ROW('Sanitation Data'!I80)))</f>
        <v/>
      </c>
      <c r="DM86" s="383" t="str">
        <f ca="1">+IF(OFFSET('Sanitation Data'!$I$31,0,10*ROW('Sanitation Data'!I80))="","",OFFSET('Sanitation Data'!$I$31,0,10*ROW('Sanitation Data'!I80)))</f>
        <v/>
      </c>
      <c r="DN86" s="383" t="str">
        <f ca="1">+IF(OFFSET('Sanitation Data'!$I$32,0,10*ROW('Sanitation Data'!I80))="","",OFFSET('Sanitation Data'!$I$32,0,10*ROW('Sanitation Data'!I80)))</f>
        <v/>
      </c>
      <c r="DO86" s="383" t="str">
        <f ca="1">+IF(OFFSET('Hygiene Data'!$D$11,0,10*ROW('Hygiene Data'!D80))="","",OFFSET('Hygiene Data'!$D$11,0,10*ROW('Hygiene Data'!D80)))</f>
        <v/>
      </c>
      <c r="DP86" s="383" t="str">
        <f ca="1">+IF(OFFSET('Hygiene Data'!$D$12,0,10*ROW('Hygiene Data'!D80))="","",OFFSET('Hygiene Data'!$D$12,0,10*ROW('Hygiene Data'!D80)))</f>
        <v/>
      </c>
      <c r="DQ86" s="383" t="str">
        <f ca="1">+IF(OFFSET('Hygiene Data'!$D$13,0,10*ROW('Hygiene Data'!D80))="","",OFFSET('Hygiene Data'!$D$13,0,10*ROW('Hygiene Data'!D80)))</f>
        <v/>
      </c>
      <c r="DR86" s="383" t="str">
        <f ca="1">+IF(OFFSET('Hygiene Data'!$E$11,0,10*ROW('Hygiene Data'!E80))="","",OFFSET('Hygiene Data'!$E$11,0,10*ROW('Hygiene Data'!E80)))</f>
        <v/>
      </c>
      <c r="DS86" s="383" t="str">
        <f ca="1">+IF(OFFSET('Hygiene Data'!$E$12,0,10*ROW('Hygiene Data'!E80))="","",OFFSET('Hygiene Data'!$E$12,0,10*ROW('Hygiene Data'!E80)))</f>
        <v/>
      </c>
      <c r="DT86" s="383" t="str">
        <f ca="1">+IF(OFFSET('Hygiene Data'!$E$13,0,10*ROW('Hygiene Data'!E80))="","",OFFSET('Hygiene Data'!$E$13,0,10*ROW('Hygiene Data'!E80)))</f>
        <v/>
      </c>
      <c r="DU86" s="383" t="str">
        <f ca="1">+IF(OFFSET('Hygiene Data'!$F$11,0,10*ROW('Hygiene Data'!F80))="","",OFFSET('Hygiene Data'!$F$11,0,10*ROW('Hygiene Data'!F80)))</f>
        <v/>
      </c>
      <c r="DV86" s="383" t="str">
        <f ca="1">+IF(OFFSET('Hygiene Data'!$F$12,0,10*ROW('Hygiene Data'!F80))="","",OFFSET('Hygiene Data'!$F$12,0,10*ROW('Hygiene Data'!F80)))</f>
        <v/>
      </c>
      <c r="DW86" s="383" t="str">
        <f ca="1">+IF(OFFSET('Hygiene Data'!$F$13,0,10*ROW('Hygiene Data'!F80))="","",OFFSET('Hygiene Data'!$F$13,0,10*ROW('Hygiene Data'!F80)))</f>
        <v/>
      </c>
      <c r="DX86" s="383" t="str">
        <f ca="1">+IF(OFFSET('Hygiene Data'!$G$11,0,10*ROW('Hygiene Data'!G80))="","",OFFSET('Hygiene Data'!$G$11,0,10*ROW('Hygiene Data'!G80)))</f>
        <v/>
      </c>
      <c r="DY86" s="383" t="str">
        <f ca="1">+IF(OFFSET('Hygiene Data'!$G$12,0,10*ROW('Hygiene Data'!G80))="","",OFFSET('Hygiene Data'!$G$12,0,10*ROW('Hygiene Data'!G80)))</f>
        <v/>
      </c>
      <c r="DZ86" s="383" t="str">
        <f ca="1">+IF(OFFSET('Hygiene Data'!$G$13,0,10*ROW('Hygiene Data'!G80))="","",OFFSET('Hygiene Data'!$G$13,0,10*ROW('Hygiene Data'!G80)))</f>
        <v/>
      </c>
      <c r="EA86" s="383" t="str">
        <f ca="1">+IF(OFFSET('Hygiene Data'!$H$11,0,10*ROW('Hygiene Data'!H80))="","",OFFSET('Hygiene Data'!$H$11,0,10*ROW('Hygiene Data'!H80)))</f>
        <v/>
      </c>
      <c r="EB86" s="383" t="str">
        <f ca="1">+IF(OFFSET('Hygiene Data'!$H$12,0,10*ROW('Hygiene Data'!H80))="","",OFFSET('Hygiene Data'!$H$12,0,10*ROW('Hygiene Data'!H80)))</f>
        <v/>
      </c>
      <c r="EC86" s="383" t="str">
        <f ca="1">+IF(OFFSET('Hygiene Data'!$H$13,0,10*ROW('Hygiene Data'!H80))="","",OFFSET('Hygiene Data'!$H$13,0,10*ROW('Hygiene Data'!H80)))</f>
        <v/>
      </c>
      <c r="ED86" s="383" t="str">
        <f ca="1">+IF(OFFSET('Hygiene Data'!$I$11,0,10*ROW('Hygiene Data'!I80))="","",OFFSET('Hygiene Data'!$I$11,0,10*ROW('Hygiene Data'!I80)))</f>
        <v/>
      </c>
      <c r="EE86" s="383" t="str">
        <f ca="1">+IF(OFFSET('Hygiene Data'!$I$12,0,10*ROW('Hygiene Data'!I80))="","",OFFSET('Hygiene Data'!$I$12,0,10*ROW('Hygiene Data'!I80)))</f>
        <v/>
      </c>
      <c r="EF86" s="383" t="str">
        <f ca="1">+IF(OFFSET('Hygiene Data'!$I$13,0,10*ROW('Hygiene Data'!I80))="","",OFFSET('Hygiene Data'!$I$13,0,10*ROW('Hygiene Data'!I80)))</f>
        <v/>
      </c>
    </row>
    <row r="87" spans="1:136" x14ac:dyDescent="0.25">
      <c r="A87" s="492" t="str">
        <f ca="1">+IF(OFFSET('Water Data'!$B$2,0,10*ROW('Water Data'!E81))="","",OFFSET('Water Data'!$B$2,0,10*ROW('Water Data'!E81)))</f>
        <v/>
      </c>
      <c r="B87" s="49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9" t="str">
        <f t="shared" ca="1" si="1"/>
        <v/>
      </c>
      <c r="D87" s="52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3" t="str">
        <f ca="1">+IF(OFFSET('Water Data'!$D$27,0,10*ROW('Water Data'!D81))="","",OFFSET('Water Data'!$D$27,0,10*ROW('Water Data'!D81)))</f>
        <v/>
      </c>
      <c r="BT87" s="383" t="str">
        <f ca="1">+IF(OFFSET('Water Data'!$D$28,0,10*ROW('Water Data'!D81))="","",OFFSET('Water Data'!$D$28,0,10*ROW('Water Data'!D81)))</f>
        <v/>
      </c>
      <c r="BU87" s="383" t="str">
        <f ca="1">+IF(OFFSET('Water Data'!$D$29,0,10*ROW('Water Data'!D81))="","",OFFSET('Water Data'!$D$29,0,10*ROW('Water Data'!D81)))</f>
        <v/>
      </c>
      <c r="BV87" s="383" t="str">
        <f ca="1">+IF(OFFSET('Water Data'!$E$27,0,10*ROW('Water Data'!E81))="","",OFFSET('Water Data'!$E$27,0,10*ROW('Water Data'!E81)))</f>
        <v/>
      </c>
      <c r="BW87" s="383" t="str">
        <f ca="1">+IF(OFFSET('Water Data'!$E$28,0,10*ROW('Water Data'!E81))="","",OFFSET('Water Data'!$E$28,0,10*ROW('Water Data'!E81)))</f>
        <v/>
      </c>
      <c r="BX87" s="383" t="str">
        <f ca="1">+IF(OFFSET('Water Data'!$E$29,0,10*ROW('Water Data'!E81))="","",OFFSET('Water Data'!$E$29,0,10*ROW('Water Data'!E81)))</f>
        <v/>
      </c>
      <c r="BY87" s="383" t="str">
        <f ca="1">+IF(OFFSET('Water Data'!$F$27,0,10*ROW('Water Data'!F81))="","",OFFSET('Water Data'!$F$27,0,10*ROW('Water Data'!F81)))</f>
        <v/>
      </c>
      <c r="BZ87" s="383" t="str">
        <f ca="1">+IF(OFFSET('Water Data'!$F$28,0,10*ROW('Water Data'!F81))="","",OFFSET('Water Data'!$F$28,0,10*ROW('Water Data'!F81)))</f>
        <v/>
      </c>
      <c r="CA87" s="383" t="str">
        <f ca="1">+IF(OFFSET('Water Data'!$F$29,0,10*ROW('Water Data'!F81))="","",OFFSET('Water Data'!$F$29,0,10*ROW('Water Data'!F81)))</f>
        <v/>
      </c>
      <c r="CB87" s="383" t="str">
        <f ca="1">+IF(OFFSET('Water Data'!$G$27,0,10*ROW('Water Data'!G81))="","",OFFSET('Water Data'!$G$27,0,10*ROW('Water Data'!G81)))</f>
        <v/>
      </c>
      <c r="CC87" s="383" t="str">
        <f ca="1">+IF(OFFSET('Water Data'!$G$28,0,10*ROW('Water Data'!G81))="","",OFFSET('Water Data'!$G$28,0,10*ROW('Water Data'!G81)))</f>
        <v/>
      </c>
      <c r="CD87" s="383" t="str">
        <f ca="1">+IF(OFFSET('Water Data'!$G$29,0,10*ROW('Water Data'!G81))="","",OFFSET('Water Data'!$G$29,0,10*ROW('Water Data'!G81)))</f>
        <v/>
      </c>
      <c r="CE87" s="383" t="str">
        <f ca="1">+IF(OFFSET('Water Data'!$H$27,0,10*ROW('Water Data'!H81))="","",OFFSET('Water Data'!$H$27,0,10*ROW('Water Data'!H81)))</f>
        <v/>
      </c>
      <c r="CF87" s="383" t="str">
        <f ca="1">+IF(OFFSET('Water Data'!$H$28,0,10*ROW('Water Data'!H81))="","",OFFSET('Water Data'!$H$28,0,10*ROW('Water Data'!H81)))</f>
        <v/>
      </c>
      <c r="CG87" s="383" t="str">
        <f ca="1">+IF(OFFSET('Water Data'!$H$29,0,10*ROW('Water Data'!H81))="","",OFFSET('Water Data'!$H$29,0,10*ROW('Water Data'!H81)))</f>
        <v/>
      </c>
      <c r="CH87" s="383" t="str">
        <f ca="1">+IF(OFFSET('Water Data'!$I$27,0,10*ROW('Water Data'!I81))="","",OFFSET('Water Data'!$I$27,0,10*ROW('Water Data'!I81)))</f>
        <v/>
      </c>
      <c r="CI87" s="383" t="str">
        <f ca="1">+IF(OFFSET('Water Data'!$I$28,0,10*ROW('Water Data'!I81))="","",OFFSET('Water Data'!$I$28,0,10*ROW('Water Data'!I81)))</f>
        <v/>
      </c>
      <c r="CJ87" s="383" t="str">
        <f ca="1">+IF(OFFSET('Water Data'!$I$29,0,10*ROW('Water Data'!I81))="","",OFFSET('Water Data'!$I$29,0,10*ROW('Water Data'!I81)))</f>
        <v/>
      </c>
      <c r="CK87" s="383" t="str">
        <f ca="1">+IF(OFFSET('Sanitation Data'!$D$28,0,10*ROW('Sanitation Data'!D81))="","",OFFSET('Sanitation Data'!$D$28,0,10*ROW('Sanitation Data'!D81)))</f>
        <v/>
      </c>
      <c r="CL87" s="383" t="str">
        <f ca="1">+IF(OFFSET('Sanitation Data'!$D$29,0,10*ROW('Sanitation Data'!D81))="","",OFFSET('Sanitation Data'!$D$29,0,10*ROW('Sanitation Data'!D81)))</f>
        <v/>
      </c>
      <c r="CM87" s="383" t="str">
        <f ca="1">+IF(OFFSET('Sanitation Data'!$D$30,0,10*ROW('Sanitation Data'!D81))="","",OFFSET('Sanitation Data'!$D$30,0,10*ROW('Sanitation Data'!D81)))</f>
        <v/>
      </c>
      <c r="CN87" s="383" t="str">
        <f ca="1">+IF(OFFSET('Sanitation Data'!$D$31,0,10*ROW('Sanitation Data'!D81))="","",OFFSET('Sanitation Data'!$D$31,0,10*ROW('Sanitation Data'!D81)))</f>
        <v/>
      </c>
      <c r="CO87" s="383" t="str">
        <f ca="1">+IF(OFFSET('Sanitation Data'!$D$32,0,10*ROW('Sanitation Data'!D81))="","",OFFSET('Sanitation Data'!$D$32,0,10*ROW('Sanitation Data'!D81)))</f>
        <v/>
      </c>
      <c r="CP87" s="383" t="str">
        <f ca="1">+IF(OFFSET('Sanitation Data'!$E$28,0,10*ROW('Sanitation Data'!E81))="","",OFFSET('Sanitation Data'!$E$28,0,10*ROW('Sanitation Data'!E81)))</f>
        <v/>
      </c>
      <c r="CQ87" s="383" t="str">
        <f ca="1">+IF(OFFSET('Sanitation Data'!$E$29,0,10*ROW('Sanitation Data'!E81))="","",OFFSET('Sanitation Data'!$E$29,0,10*ROW('Sanitation Data'!E81)))</f>
        <v/>
      </c>
      <c r="CR87" s="383" t="str">
        <f ca="1">+IF(OFFSET('Sanitation Data'!$E$30,0,10*ROW('Sanitation Data'!E81))="","",OFFSET('Sanitation Data'!$E$30,0,10*ROW('Sanitation Data'!E81)))</f>
        <v/>
      </c>
      <c r="CS87" s="383" t="str">
        <f ca="1">+IF(OFFSET('Sanitation Data'!$E$31,0,10*ROW('Sanitation Data'!E81))="","",OFFSET('Sanitation Data'!$E$31,0,10*ROW('Sanitation Data'!E81)))</f>
        <v/>
      </c>
      <c r="CT87" s="383" t="str">
        <f ca="1">+IF(OFFSET('Sanitation Data'!$E$32,0,10*ROW('Sanitation Data'!E81))="","",OFFSET('Sanitation Data'!$E$32,0,10*ROW('Sanitation Data'!E81)))</f>
        <v/>
      </c>
      <c r="CU87" s="383" t="str">
        <f ca="1">+IF(OFFSET('Sanitation Data'!$F$28,0,10*ROW('Sanitation Data'!F81))="","",OFFSET('Sanitation Data'!$F$28,0,10*ROW('Sanitation Data'!F81)))</f>
        <v/>
      </c>
      <c r="CV87" s="383" t="str">
        <f ca="1">+IF(OFFSET('Sanitation Data'!$F$29,0,10*ROW('Sanitation Data'!F81))="","",OFFSET('Sanitation Data'!$F$29,0,10*ROW('Sanitation Data'!F81)))</f>
        <v/>
      </c>
      <c r="CW87" s="383" t="str">
        <f ca="1">+IF(OFFSET('Sanitation Data'!$F$30,0,10*ROW('Sanitation Data'!F81))="","",OFFSET('Sanitation Data'!$F$30,0,10*ROW('Sanitation Data'!F81)))</f>
        <v/>
      </c>
      <c r="CX87" s="383" t="str">
        <f ca="1">+IF(OFFSET('Sanitation Data'!$F$31,0,10*ROW('Sanitation Data'!F81))="","",OFFSET('Sanitation Data'!$F$31,0,10*ROW('Sanitation Data'!F81)))</f>
        <v/>
      </c>
      <c r="CY87" s="383" t="str">
        <f ca="1">+IF(OFFSET('Sanitation Data'!$F$32,0,10*ROW('Sanitation Data'!F81))="","",OFFSET('Sanitation Data'!$F$32,0,10*ROW('Sanitation Data'!F81)))</f>
        <v/>
      </c>
      <c r="CZ87" s="383" t="str">
        <f ca="1">+IF(OFFSET('Sanitation Data'!$G$28,0,10*ROW('Sanitation Data'!G81))="","",OFFSET('Sanitation Data'!$G$28,0,10*ROW('Sanitation Data'!G81)))</f>
        <v/>
      </c>
      <c r="DA87" s="383" t="str">
        <f ca="1">+IF(OFFSET('Sanitation Data'!$G$29,0,10*ROW('Sanitation Data'!G81))="","",OFFSET('Sanitation Data'!$G$29,0,10*ROW('Sanitation Data'!G81)))</f>
        <v/>
      </c>
      <c r="DB87" s="383" t="str">
        <f ca="1">+IF(OFFSET('Sanitation Data'!$G$30,0,10*ROW('Sanitation Data'!G81))="","",OFFSET('Sanitation Data'!$G$30,0,10*ROW('Sanitation Data'!G81)))</f>
        <v/>
      </c>
      <c r="DC87" s="383" t="str">
        <f ca="1">+IF(OFFSET('Sanitation Data'!$G$31,0,10*ROW('Sanitation Data'!G81))="","",OFFSET('Sanitation Data'!$G$31,0,10*ROW('Sanitation Data'!G81)))</f>
        <v/>
      </c>
      <c r="DD87" s="383" t="str">
        <f ca="1">+IF(OFFSET('Sanitation Data'!$G$32,0,10*ROW('Sanitation Data'!G81))="","",OFFSET('Sanitation Data'!$G$32,0,10*ROW('Sanitation Data'!G81)))</f>
        <v/>
      </c>
      <c r="DE87" s="383" t="str">
        <f ca="1">+IF(OFFSET('Sanitation Data'!$H$28,0,10*ROW('Sanitation Data'!H81))="","",OFFSET('Sanitation Data'!$H$28,0,10*ROW('Sanitation Data'!H81)))</f>
        <v/>
      </c>
      <c r="DF87" s="383" t="str">
        <f ca="1">+IF(OFFSET('Sanitation Data'!$H$29,0,10*ROW('Sanitation Data'!H81))="","",OFFSET('Sanitation Data'!$H$29,0,10*ROW('Sanitation Data'!H81)))</f>
        <v/>
      </c>
      <c r="DG87" s="383" t="str">
        <f ca="1">+IF(OFFSET('Sanitation Data'!$H$30,0,10*ROW('Sanitation Data'!H81))="","",OFFSET('Sanitation Data'!$H$30,0,10*ROW('Sanitation Data'!H81)))</f>
        <v/>
      </c>
      <c r="DH87" s="383" t="str">
        <f ca="1">+IF(OFFSET('Sanitation Data'!$H$31,0,10*ROW('Sanitation Data'!H81))="","",OFFSET('Sanitation Data'!$H$31,0,10*ROW('Sanitation Data'!H81)))</f>
        <v/>
      </c>
      <c r="DI87" s="383" t="str">
        <f ca="1">+IF(OFFSET('Sanitation Data'!$H$32,0,10*ROW('Sanitation Data'!H81))="","",OFFSET('Sanitation Data'!$H$32,0,10*ROW('Sanitation Data'!H81)))</f>
        <v/>
      </c>
      <c r="DJ87" s="383" t="str">
        <f ca="1">+IF(OFFSET('Sanitation Data'!$I$28,0,10*ROW('Sanitation Data'!I81))="","",OFFSET('Sanitation Data'!$I$28,0,10*ROW('Sanitation Data'!I81)))</f>
        <v/>
      </c>
      <c r="DK87" s="383" t="str">
        <f ca="1">+IF(OFFSET('Sanitation Data'!$I$29,0,10*ROW('Sanitation Data'!I81))="","",OFFSET('Sanitation Data'!$I$29,0,10*ROW('Sanitation Data'!I81)))</f>
        <v/>
      </c>
      <c r="DL87" s="383" t="str">
        <f ca="1">+IF(OFFSET('Sanitation Data'!$I$30,0,10*ROW('Sanitation Data'!I81))="","",OFFSET('Sanitation Data'!$I$30,0,10*ROW('Sanitation Data'!I81)))</f>
        <v/>
      </c>
      <c r="DM87" s="383" t="str">
        <f ca="1">+IF(OFFSET('Sanitation Data'!$I$31,0,10*ROW('Sanitation Data'!I81))="","",OFFSET('Sanitation Data'!$I$31,0,10*ROW('Sanitation Data'!I81)))</f>
        <v/>
      </c>
      <c r="DN87" s="383" t="str">
        <f ca="1">+IF(OFFSET('Sanitation Data'!$I$32,0,10*ROW('Sanitation Data'!I81))="","",OFFSET('Sanitation Data'!$I$32,0,10*ROW('Sanitation Data'!I81)))</f>
        <v/>
      </c>
      <c r="DO87" s="383" t="str">
        <f ca="1">+IF(OFFSET('Hygiene Data'!$D$11,0,10*ROW('Hygiene Data'!D81))="","",OFFSET('Hygiene Data'!$D$11,0,10*ROW('Hygiene Data'!D81)))</f>
        <v/>
      </c>
      <c r="DP87" s="383" t="str">
        <f ca="1">+IF(OFFSET('Hygiene Data'!$D$12,0,10*ROW('Hygiene Data'!D81))="","",OFFSET('Hygiene Data'!$D$12,0,10*ROW('Hygiene Data'!D81)))</f>
        <v/>
      </c>
      <c r="DQ87" s="383" t="str">
        <f ca="1">+IF(OFFSET('Hygiene Data'!$D$13,0,10*ROW('Hygiene Data'!D81))="","",OFFSET('Hygiene Data'!$D$13,0,10*ROW('Hygiene Data'!D81)))</f>
        <v/>
      </c>
      <c r="DR87" s="383" t="str">
        <f ca="1">+IF(OFFSET('Hygiene Data'!$E$11,0,10*ROW('Hygiene Data'!E81))="","",OFFSET('Hygiene Data'!$E$11,0,10*ROW('Hygiene Data'!E81)))</f>
        <v/>
      </c>
      <c r="DS87" s="383" t="str">
        <f ca="1">+IF(OFFSET('Hygiene Data'!$E$12,0,10*ROW('Hygiene Data'!E81))="","",OFFSET('Hygiene Data'!$E$12,0,10*ROW('Hygiene Data'!E81)))</f>
        <v/>
      </c>
      <c r="DT87" s="383" t="str">
        <f ca="1">+IF(OFFSET('Hygiene Data'!$E$13,0,10*ROW('Hygiene Data'!E81))="","",OFFSET('Hygiene Data'!$E$13,0,10*ROW('Hygiene Data'!E81)))</f>
        <v/>
      </c>
      <c r="DU87" s="383" t="str">
        <f ca="1">+IF(OFFSET('Hygiene Data'!$F$11,0,10*ROW('Hygiene Data'!F81))="","",OFFSET('Hygiene Data'!$F$11,0,10*ROW('Hygiene Data'!F81)))</f>
        <v/>
      </c>
      <c r="DV87" s="383" t="str">
        <f ca="1">+IF(OFFSET('Hygiene Data'!$F$12,0,10*ROW('Hygiene Data'!F81))="","",OFFSET('Hygiene Data'!$F$12,0,10*ROW('Hygiene Data'!F81)))</f>
        <v/>
      </c>
      <c r="DW87" s="383" t="str">
        <f ca="1">+IF(OFFSET('Hygiene Data'!$F$13,0,10*ROW('Hygiene Data'!F81))="","",OFFSET('Hygiene Data'!$F$13,0,10*ROW('Hygiene Data'!F81)))</f>
        <v/>
      </c>
      <c r="DX87" s="383" t="str">
        <f ca="1">+IF(OFFSET('Hygiene Data'!$G$11,0,10*ROW('Hygiene Data'!G81))="","",OFFSET('Hygiene Data'!$G$11,0,10*ROW('Hygiene Data'!G81)))</f>
        <v/>
      </c>
      <c r="DY87" s="383" t="str">
        <f ca="1">+IF(OFFSET('Hygiene Data'!$G$12,0,10*ROW('Hygiene Data'!G81))="","",OFFSET('Hygiene Data'!$G$12,0,10*ROW('Hygiene Data'!G81)))</f>
        <v/>
      </c>
      <c r="DZ87" s="383" t="str">
        <f ca="1">+IF(OFFSET('Hygiene Data'!$G$13,0,10*ROW('Hygiene Data'!G81))="","",OFFSET('Hygiene Data'!$G$13,0,10*ROW('Hygiene Data'!G81)))</f>
        <v/>
      </c>
      <c r="EA87" s="383" t="str">
        <f ca="1">+IF(OFFSET('Hygiene Data'!$H$11,0,10*ROW('Hygiene Data'!H81))="","",OFFSET('Hygiene Data'!$H$11,0,10*ROW('Hygiene Data'!H81)))</f>
        <v/>
      </c>
      <c r="EB87" s="383" t="str">
        <f ca="1">+IF(OFFSET('Hygiene Data'!$H$12,0,10*ROW('Hygiene Data'!H81))="","",OFFSET('Hygiene Data'!$H$12,0,10*ROW('Hygiene Data'!H81)))</f>
        <v/>
      </c>
      <c r="EC87" s="383" t="str">
        <f ca="1">+IF(OFFSET('Hygiene Data'!$H$13,0,10*ROW('Hygiene Data'!H81))="","",OFFSET('Hygiene Data'!$H$13,0,10*ROW('Hygiene Data'!H81)))</f>
        <v/>
      </c>
      <c r="ED87" s="383" t="str">
        <f ca="1">+IF(OFFSET('Hygiene Data'!$I$11,0,10*ROW('Hygiene Data'!I81))="","",OFFSET('Hygiene Data'!$I$11,0,10*ROW('Hygiene Data'!I81)))</f>
        <v/>
      </c>
      <c r="EE87" s="383" t="str">
        <f ca="1">+IF(OFFSET('Hygiene Data'!$I$12,0,10*ROW('Hygiene Data'!I81))="","",OFFSET('Hygiene Data'!$I$12,0,10*ROW('Hygiene Data'!I81)))</f>
        <v/>
      </c>
      <c r="EF87" s="383" t="str">
        <f ca="1">+IF(OFFSET('Hygiene Data'!$I$13,0,10*ROW('Hygiene Data'!I81))="","",OFFSET('Hygiene Data'!$I$13,0,10*ROW('Hygiene Data'!I81)))</f>
        <v/>
      </c>
    </row>
    <row r="88" spans="1:136" x14ac:dyDescent="0.25">
      <c r="A88" s="492" t="str">
        <f ca="1">+IF(OFFSET('Water Data'!$B$2,0,10*ROW('Water Data'!E82))="","",OFFSET('Water Data'!$B$2,0,10*ROW('Water Data'!E82)))</f>
        <v/>
      </c>
      <c r="B88" s="49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9" t="str">
        <f t="shared" ca="1" si="1"/>
        <v/>
      </c>
      <c r="D88" s="52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3" t="str">
        <f ca="1">+IF(OFFSET('Water Data'!$D$27,0,10*ROW('Water Data'!D82))="","",OFFSET('Water Data'!$D$27,0,10*ROW('Water Data'!D82)))</f>
        <v/>
      </c>
      <c r="BT88" s="383" t="str">
        <f ca="1">+IF(OFFSET('Water Data'!$D$28,0,10*ROW('Water Data'!D82))="","",OFFSET('Water Data'!$D$28,0,10*ROW('Water Data'!D82)))</f>
        <v/>
      </c>
      <c r="BU88" s="383" t="str">
        <f ca="1">+IF(OFFSET('Water Data'!$D$29,0,10*ROW('Water Data'!D82))="","",OFFSET('Water Data'!$D$29,0,10*ROW('Water Data'!D82)))</f>
        <v/>
      </c>
      <c r="BV88" s="383" t="str">
        <f ca="1">+IF(OFFSET('Water Data'!$E$27,0,10*ROW('Water Data'!E82))="","",OFFSET('Water Data'!$E$27,0,10*ROW('Water Data'!E82)))</f>
        <v/>
      </c>
      <c r="BW88" s="383" t="str">
        <f ca="1">+IF(OFFSET('Water Data'!$E$28,0,10*ROW('Water Data'!E82))="","",OFFSET('Water Data'!$E$28,0,10*ROW('Water Data'!E82)))</f>
        <v/>
      </c>
      <c r="BX88" s="383" t="str">
        <f ca="1">+IF(OFFSET('Water Data'!$E$29,0,10*ROW('Water Data'!E82))="","",OFFSET('Water Data'!$E$29,0,10*ROW('Water Data'!E82)))</f>
        <v/>
      </c>
      <c r="BY88" s="383" t="str">
        <f ca="1">+IF(OFFSET('Water Data'!$F$27,0,10*ROW('Water Data'!F82))="","",OFFSET('Water Data'!$F$27,0,10*ROW('Water Data'!F82)))</f>
        <v/>
      </c>
      <c r="BZ88" s="383" t="str">
        <f ca="1">+IF(OFFSET('Water Data'!$F$28,0,10*ROW('Water Data'!F82))="","",OFFSET('Water Data'!$F$28,0,10*ROW('Water Data'!F82)))</f>
        <v/>
      </c>
      <c r="CA88" s="383" t="str">
        <f ca="1">+IF(OFFSET('Water Data'!$F$29,0,10*ROW('Water Data'!F82))="","",OFFSET('Water Data'!$F$29,0,10*ROW('Water Data'!F82)))</f>
        <v/>
      </c>
      <c r="CB88" s="383" t="str">
        <f ca="1">+IF(OFFSET('Water Data'!$G$27,0,10*ROW('Water Data'!G82))="","",OFFSET('Water Data'!$G$27,0,10*ROW('Water Data'!G82)))</f>
        <v/>
      </c>
      <c r="CC88" s="383" t="str">
        <f ca="1">+IF(OFFSET('Water Data'!$G$28,0,10*ROW('Water Data'!G82))="","",OFFSET('Water Data'!$G$28,0,10*ROW('Water Data'!G82)))</f>
        <v/>
      </c>
      <c r="CD88" s="383" t="str">
        <f ca="1">+IF(OFFSET('Water Data'!$G$29,0,10*ROW('Water Data'!G82))="","",OFFSET('Water Data'!$G$29,0,10*ROW('Water Data'!G82)))</f>
        <v/>
      </c>
      <c r="CE88" s="383" t="str">
        <f ca="1">+IF(OFFSET('Water Data'!$H$27,0,10*ROW('Water Data'!H82))="","",OFFSET('Water Data'!$H$27,0,10*ROW('Water Data'!H82)))</f>
        <v/>
      </c>
      <c r="CF88" s="383" t="str">
        <f ca="1">+IF(OFFSET('Water Data'!$H$28,0,10*ROW('Water Data'!H82))="","",OFFSET('Water Data'!$H$28,0,10*ROW('Water Data'!H82)))</f>
        <v/>
      </c>
      <c r="CG88" s="383" t="str">
        <f ca="1">+IF(OFFSET('Water Data'!$H$29,0,10*ROW('Water Data'!H82))="","",OFFSET('Water Data'!$H$29,0,10*ROW('Water Data'!H82)))</f>
        <v/>
      </c>
      <c r="CH88" s="383" t="str">
        <f ca="1">+IF(OFFSET('Water Data'!$I$27,0,10*ROW('Water Data'!I82))="","",OFFSET('Water Data'!$I$27,0,10*ROW('Water Data'!I82)))</f>
        <v/>
      </c>
      <c r="CI88" s="383" t="str">
        <f ca="1">+IF(OFFSET('Water Data'!$I$28,0,10*ROW('Water Data'!I82))="","",OFFSET('Water Data'!$I$28,0,10*ROW('Water Data'!I82)))</f>
        <v/>
      </c>
      <c r="CJ88" s="383" t="str">
        <f ca="1">+IF(OFFSET('Water Data'!$I$29,0,10*ROW('Water Data'!I82))="","",OFFSET('Water Data'!$I$29,0,10*ROW('Water Data'!I82)))</f>
        <v/>
      </c>
      <c r="CK88" s="383" t="str">
        <f ca="1">+IF(OFFSET('Sanitation Data'!$D$28,0,10*ROW('Sanitation Data'!D82))="","",OFFSET('Sanitation Data'!$D$28,0,10*ROW('Sanitation Data'!D82)))</f>
        <v/>
      </c>
      <c r="CL88" s="383" t="str">
        <f ca="1">+IF(OFFSET('Sanitation Data'!$D$29,0,10*ROW('Sanitation Data'!D82))="","",OFFSET('Sanitation Data'!$D$29,0,10*ROW('Sanitation Data'!D82)))</f>
        <v/>
      </c>
      <c r="CM88" s="383" t="str">
        <f ca="1">+IF(OFFSET('Sanitation Data'!$D$30,0,10*ROW('Sanitation Data'!D82))="","",OFFSET('Sanitation Data'!$D$30,0,10*ROW('Sanitation Data'!D82)))</f>
        <v/>
      </c>
      <c r="CN88" s="383" t="str">
        <f ca="1">+IF(OFFSET('Sanitation Data'!$D$31,0,10*ROW('Sanitation Data'!D82))="","",OFFSET('Sanitation Data'!$D$31,0,10*ROW('Sanitation Data'!D82)))</f>
        <v/>
      </c>
      <c r="CO88" s="383" t="str">
        <f ca="1">+IF(OFFSET('Sanitation Data'!$D$32,0,10*ROW('Sanitation Data'!D82))="","",OFFSET('Sanitation Data'!$D$32,0,10*ROW('Sanitation Data'!D82)))</f>
        <v/>
      </c>
      <c r="CP88" s="383" t="str">
        <f ca="1">+IF(OFFSET('Sanitation Data'!$E$28,0,10*ROW('Sanitation Data'!E82))="","",OFFSET('Sanitation Data'!$E$28,0,10*ROW('Sanitation Data'!E82)))</f>
        <v/>
      </c>
      <c r="CQ88" s="383" t="str">
        <f ca="1">+IF(OFFSET('Sanitation Data'!$E$29,0,10*ROW('Sanitation Data'!E82))="","",OFFSET('Sanitation Data'!$E$29,0,10*ROW('Sanitation Data'!E82)))</f>
        <v/>
      </c>
      <c r="CR88" s="383" t="str">
        <f ca="1">+IF(OFFSET('Sanitation Data'!$E$30,0,10*ROW('Sanitation Data'!E82))="","",OFFSET('Sanitation Data'!$E$30,0,10*ROW('Sanitation Data'!E82)))</f>
        <v/>
      </c>
      <c r="CS88" s="383" t="str">
        <f ca="1">+IF(OFFSET('Sanitation Data'!$E$31,0,10*ROW('Sanitation Data'!E82))="","",OFFSET('Sanitation Data'!$E$31,0,10*ROW('Sanitation Data'!E82)))</f>
        <v/>
      </c>
      <c r="CT88" s="383" t="str">
        <f ca="1">+IF(OFFSET('Sanitation Data'!$E$32,0,10*ROW('Sanitation Data'!E82))="","",OFFSET('Sanitation Data'!$E$32,0,10*ROW('Sanitation Data'!E82)))</f>
        <v/>
      </c>
      <c r="CU88" s="383" t="str">
        <f ca="1">+IF(OFFSET('Sanitation Data'!$F$28,0,10*ROW('Sanitation Data'!F82))="","",OFFSET('Sanitation Data'!$F$28,0,10*ROW('Sanitation Data'!F82)))</f>
        <v/>
      </c>
      <c r="CV88" s="383" t="str">
        <f ca="1">+IF(OFFSET('Sanitation Data'!$F$29,0,10*ROW('Sanitation Data'!F82))="","",OFFSET('Sanitation Data'!$F$29,0,10*ROW('Sanitation Data'!F82)))</f>
        <v/>
      </c>
      <c r="CW88" s="383" t="str">
        <f ca="1">+IF(OFFSET('Sanitation Data'!$F$30,0,10*ROW('Sanitation Data'!F82))="","",OFFSET('Sanitation Data'!$F$30,0,10*ROW('Sanitation Data'!F82)))</f>
        <v/>
      </c>
      <c r="CX88" s="383" t="str">
        <f ca="1">+IF(OFFSET('Sanitation Data'!$F$31,0,10*ROW('Sanitation Data'!F82))="","",OFFSET('Sanitation Data'!$F$31,0,10*ROW('Sanitation Data'!F82)))</f>
        <v/>
      </c>
      <c r="CY88" s="383" t="str">
        <f ca="1">+IF(OFFSET('Sanitation Data'!$F$32,0,10*ROW('Sanitation Data'!F82))="","",OFFSET('Sanitation Data'!$F$32,0,10*ROW('Sanitation Data'!F82)))</f>
        <v/>
      </c>
      <c r="CZ88" s="383" t="str">
        <f ca="1">+IF(OFFSET('Sanitation Data'!$G$28,0,10*ROW('Sanitation Data'!G82))="","",OFFSET('Sanitation Data'!$G$28,0,10*ROW('Sanitation Data'!G82)))</f>
        <v/>
      </c>
      <c r="DA88" s="383" t="str">
        <f ca="1">+IF(OFFSET('Sanitation Data'!$G$29,0,10*ROW('Sanitation Data'!G82))="","",OFFSET('Sanitation Data'!$G$29,0,10*ROW('Sanitation Data'!G82)))</f>
        <v/>
      </c>
      <c r="DB88" s="383" t="str">
        <f ca="1">+IF(OFFSET('Sanitation Data'!$G$30,0,10*ROW('Sanitation Data'!G82))="","",OFFSET('Sanitation Data'!$G$30,0,10*ROW('Sanitation Data'!G82)))</f>
        <v/>
      </c>
      <c r="DC88" s="383" t="str">
        <f ca="1">+IF(OFFSET('Sanitation Data'!$G$31,0,10*ROW('Sanitation Data'!G82))="","",OFFSET('Sanitation Data'!$G$31,0,10*ROW('Sanitation Data'!G82)))</f>
        <v/>
      </c>
      <c r="DD88" s="383" t="str">
        <f ca="1">+IF(OFFSET('Sanitation Data'!$G$32,0,10*ROW('Sanitation Data'!G82))="","",OFFSET('Sanitation Data'!$G$32,0,10*ROW('Sanitation Data'!G82)))</f>
        <v/>
      </c>
      <c r="DE88" s="383" t="str">
        <f ca="1">+IF(OFFSET('Sanitation Data'!$H$28,0,10*ROW('Sanitation Data'!H82))="","",OFFSET('Sanitation Data'!$H$28,0,10*ROW('Sanitation Data'!H82)))</f>
        <v/>
      </c>
      <c r="DF88" s="383" t="str">
        <f ca="1">+IF(OFFSET('Sanitation Data'!$H$29,0,10*ROW('Sanitation Data'!H82))="","",OFFSET('Sanitation Data'!$H$29,0,10*ROW('Sanitation Data'!H82)))</f>
        <v/>
      </c>
      <c r="DG88" s="383" t="str">
        <f ca="1">+IF(OFFSET('Sanitation Data'!$H$30,0,10*ROW('Sanitation Data'!H82))="","",OFFSET('Sanitation Data'!$H$30,0,10*ROW('Sanitation Data'!H82)))</f>
        <v/>
      </c>
      <c r="DH88" s="383" t="str">
        <f ca="1">+IF(OFFSET('Sanitation Data'!$H$31,0,10*ROW('Sanitation Data'!H82))="","",OFFSET('Sanitation Data'!$H$31,0,10*ROW('Sanitation Data'!H82)))</f>
        <v/>
      </c>
      <c r="DI88" s="383" t="str">
        <f ca="1">+IF(OFFSET('Sanitation Data'!$H$32,0,10*ROW('Sanitation Data'!H82))="","",OFFSET('Sanitation Data'!$H$32,0,10*ROW('Sanitation Data'!H82)))</f>
        <v/>
      </c>
      <c r="DJ88" s="383" t="str">
        <f ca="1">+IF(OFFSET('Sanitation Data'!$I$28,0,10*ROW('Sanitation Data'!I82))="","",OFFSET('Sanitation Data'!$I$28,0,10*ROW('Sanitation Data'!I82)))</f>
        <v/>
      </c>
      <c r="DK88" s="383" t="str">
        <f ca="1">+IF(OFFSET('Sanitation Data'!$I$29,0,10*ROW('Sanitation Data'!I82))="","",OFFSET('Sanitation Data'!$I$29,0,10*ROW('Sanitation Data'!I82)))</f>
        <v/>
      </c>
      <c r="DL88" s="383" t="str">
        <f ca="1">+IF(OFFSET('Sanitation Data'!$I$30,0,10*ROW('Sanitation Data'!I82))="","",OFFSET('Sanitation Data'!$I$30,0,10*ROW('Sanitation Data'!I82)))</f>
        <v/>
      </c>
      <c r="DM88" s="383" t="str">
        <f ca="1">+IF(OFFSET('Sanitation Data'!$I$31,0,10*ROW('Sanitation Data'!I82))="","",OFFSET('Sanitation Data'!$I$31,0,10*ROW('Sanitation Data'!I82)))</f>
        <v/>
      </c>
      <c r="DN88" s="383" t="str">
        <f ca="1">+IF(OFFSET('Sanitation Data'!$I$32,0,10*ROW('Sanitation Data'!I82))="","",OFFSET('Sanitation Data'!$I$32,0,10*ROW('Sanitation Data'!I82)))</f>
        <v/>
      </c>
      <c r="DO88" s="383" t="str">
        <f ca="1">+IF(OFFSET('Hygiene Data'!$D$11,0,10*ROW('Hygiene Data'!D82))="","",OFFSET('Hygiene Data'!$D$11,0,10*ROW('Hygiene Data'!D82)))</f>
        <v/>
      </c>
      <c r="DP88" s="383" t="str">
        <f ca="1">+IF(OFFSET('Hygiene Data'!$D$12,0,10*ROW('Hygiene Data'!D82))="","",OFFSET('Hygiene Data'!$D$12,0,10*ROW('Hygiene Data'!D82)))</f>
        <v/>
      </c>
      <c r="DQ88" s="383" t="str">
        <f ca="1">+IF(OFFSET('Hygiene Data'!$D$13,0,10*ROW('Hygiene Data'!D82))="","",OFFSET('Hygiene Data'!$D$13,0,10*ROW('Hygiene Data'!D82)))</f>
        <v/>
      </c>
      <c r="DR88" s="383" t="str">
        <f ca="1">+IF(OFFSET('Hygiene Data'!$E$11,0,10*ROW('Hygiene Data'!E82))="","",OFFSET('Hygiene Data'!$E$11,0,10*ROW('Hygiene Data'!E82)))</f>
        <v/>
      </c>
      <c r="DS88" s="383" t="str">
        <f ca="1">+IF(OFFSET('Hygiene Data'!$E$12,0,10*ROW('Hygiene Data'!E82))="","",OFFSET('Hygiene Data'!$E$12,0,10*ROW('Hygiene Data'!E82)))</f>
        <v/>
      </c>
      <c r="DT88" s="383" t="str">
        <f ca="1">+IF(OFFSET('Hygiene Data'!$E$13,0,10*ROW('Hygiene Data'!E82))="","",OFFSET('Hygiene Data'!$E$13,0,10*ROW('Hygiene Data'!E82)))</f>
        <v/>
      </c>
      <c r="DU88" s="383" t="str">
        <f ca="1">+IF(OFFSET('Hygiene Data'!$F$11,0,10*ROW('Hygiene Data'!F82))="","",OFFSET('Hygiene Data'!$F$11,0,10*ROW('Hygiene Data'!F82)))</f>
        <v/>
      </c>
      <c r="DV88" s="383" t="str">
        <f ca="1">+IF(OFFSET('Hygiene Data'!$F$12,0,10*ROW('Hygiene Data'!F82))="","",OFFSET('Hygiene Data'!$F$12,0,10*ROW('Hygiene Data'!F82)))</f>
        <v/>
      </c>
      <c r="DW88" s="383" t="str">
        <f ca="1">+IF(OFFSET('Hygiene Data'!$F$13,0,10*ROW('Hygiene Data'!F82))="","",OFFSET('Hygiene Data'!$F$13,0,10*ROW('Hygiene Data'!F82)))</f>
        <v/>
      </c>
      <c r="DX88" s="383" t="str">
        <f ca="1">+IF(OFFSET('Hygiene Data'!$G$11,0,10*ROW('Hygiene Data'!G82))="","",OFFSET('Hygiene Data'!$G$11,0,10*ROW('Hygiene Data'!G82)))</f>
        <v/>
      </c>
      <c r="DY88" s="383" t="str">
        <f ca="1">+IF(OFFSET('Hygiene Data'!$G$12,0,10*ROW('Hygiene Data'!G82))="","",OFFSET('Hygiene Data'!$G$12,0,10*ROW('Hygiene Data'!G82)))</f>
        <v/>
      </c>
      <c r="DZ88" s="383" t="str">
        <f ca="1">+IF(OFFSET('Hygiene Data'!$G$13,0,10*ROW('Hygiene Data'!G82))="","",OFFSET('Hygiene Data'!$G$13,0,10*ROW('Hygiene Data'!G82)))</f>
        <v/>
      </c>
      <c r="EA88" s="383" t="str">
        <f ca="1">+IF(OFFSET('Hygiene Data'!$H$11,0,10*ROW('Hygiene Data'!H82))="","",OFFSET('Hygiene Data'!$H$11,0,10*ROW('Hygiene Data'!H82)))</f>
        <v/>
      </c>
      <c r="EB88" s="383" t="str">
        <f ca="1">+IF(OFFSET('Hygiene Data'!$H$12,0,10*ROW('Hygiene Data'!H82))="","",OFFSET('Hygiene Data'!$H$12,0,10*ROW('Hygiene Data'!H82)))</f>
        <v/>
      </c>
      <c r="EC88" s="383" t="str">
        <f ca="1">+IF(OFFSET('Hygiene Data'!$H$13,0,10*ROW('Hygiene Data'!H82))="","",OFFSET('Hygiene Data'!$H$13,0,10*ROW('Hygiene Data'!H82)))</f>
        <v/>
      </c>
      <c r="ED88" s="383" t="str">
        <f ca="1">+IF(OFFSET('Hygiene Data'!$I$11,0,10*ROW('Hygiene Data'!I82))="","",OFFSET('Hygiene Data'!$I$11,0,10*ROW('Hygiene Data'!I82)))</f>
        <v/>
      </c>
      <c r="EE88" s="383" t="str">
        <f ca="1">+IF(OFFSET('Hygiene Data'!$I$12,0,10*ROW('Hygiene Data'!I82))="","",OFFSET('Hygiene Data'!$I$12,0,10*ROW('Hygiene Data'!I82)))</f>
        <v/>
      </c>
      <c r="EF88" s="383" t="str">
        <f ca="1">+IF(OFFSET('Hygiene Data'!$I$13,0,10*ROW('Hygiene Data'!I82))="","",OFFSET('Hygiene Data'!$I$13,0,10*ROW('Hygiene Data'!I82)))</f>
        <v/>
      </c>
    </row>
    <row r="89" spans="1:136" x14ac:dyDescent="0.25">
      <c r="A89" s="492" t="str">
        <f ca="1">+IF(OFFSET('Water Data'!$B$2,0,10*ROW('Water Data'!E83))="","",OFFSET('Water Data'!$B$2,0,10*ROW('Water Data'!E83)))</f>
        <v/>
      </c>
      <c r="B89" s="49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9" t="str">
        <f t="shared" ca="1" si="1"/>
        <v/>
      </c>
      <c r="D89" s="52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3" t="str">
        <f ca="1">+IF(OFFSET('Water Data'!$D$27,0,10*ROW('Water Data'!D83))="","",OFFSET('Water Data'!$D$27,0,10*ROW('Water Data'!D83)))</f>
        <v/>
      </c>
      <c r="BT89" s="383" t="str">
        <f ca="1">+IF(OFFSET('Water Data'!$D$28,0,10*ROW('Water Data'!D83))="","",OFFSET('Water Data'!$D$28,0,10*ROW('Water Data'!D83)))</f>
        <v/>
      </c>
      <c r="BU89" s="383" t="str">
        <f ca="1">+IF(OFFSET('Water Data'!$D$29,0,10*ROW('Water Data'!D83))="","",OFFSET('Water Data'!$D$29,0,10*ROW('Water Data'!D83)))</f>
        <v/>
      </c>
      <c r="BV89" s="383" t="str">
        <f ca="1">+IF(OFFSET('Water Data'!$E$27,0,10*ROW('Water Data'!E83))="","",OFFSET('Water Data'!$E$27,0,10*ROW('Water Data'!E83)))</f>
        <v/>
      </c>
      <c r="BW89" s="383" t="str">
        <f ca="1">+IF(OFFSET('Water Data'!$E$28,0,10*ROW('Water Data'!E83))="","",OFFSET('Water Data'!$E$28,0,10*ROW('Water Data'!E83)))</f>
        <v/>
      </c>
      <c r="BX89" s="383" t="str">
        <f ca="1">+IF(OFFSET('Water Data'!$E$29,0,10*ROW('Water Data'!E83))="","",OFFSET('Water Data'!$E$29,0,10*ROW('Water Data'!E83)))</f>
        <v/>
      </c>
      <c r="BY89" s="383" t="str">
        <f ca="1">+IF(OFFSET('Water Data'!$F$27,0,10*ROW('Water Data'!F83))="","",OFFSET('Water Data'!$F$27,0,10*ROW('Water Data'!F83)))</f>
        <v/>
      </c>
      <c r="BZ89" s="383" t="str">
        <f ca="1">+IF(OFFSET('Water Data'!$F$28,0,10*ROW('Water Data'!F83))="","",OFFSET('Water Data'!$F$28,0,10*ROW('Water Data'!F83)))</f>
        <v/>
      </c>
      <c r="CA89" s="383" t="str">
        <f ca="1">+IF(OFFSET('Water Data'!$F$29,0,10*ROW('Water Data'!F83))="","",OFFSET('Water Data'!$F$29,0,10*ROW('Water Data'!F83)))</f>
        <v/>
      </c>
      <c r="CB89" s="383" t="str">
        <f ca="1">+IF(OFFSET('Water Data'!$G$27,0,10*ROW('Water Data'!G83))="","",OFFSET('Water Data'!$G$27,0,10*ROW('Water Data'!G83)))</f>
        <v/>
      </c>
      <c r="CC89" s="383" t="str">
        <f ca="1">+IF(OFFSET('Water Data'!$G$28,0,10*ROW('Water Data'!G83))="","",OFFSET('Water Data'!$G$28,0,10*ROW('Water Data'!G83)))</f>
        <v/>
      </c>
      <c r="CD89" s="383" t="str">
        <f ca="1">+IF(OFFSET('Water Data'!$G$29,0,10*ROW('Water Data'!G83))="","",OFFSET('Water Data'!$G$29,0,10*ROW('Water Data'!G83)))</f>
        <v/>
      </c>
      <c r="CE89" s="383" t="str">
        <f ca="1">+IF(OFFSET('Water Data'!$H$27,0,10*ROW('Water Data'!H83))="","",OFFSET('Water Data'!$H$27,0,10*ROW('Water Data'!H83)))</f>
        <v/>
      </c>
      <c r="CF89" s="383" t="str">
        <f ca="1">+IF(OFFSET('Water Data'!$H$28,0,10*ROW('Water Data'!H83))="","",OFFSET('Water Data'!$H$28,0,10*ROW('Water Data'!H83)))</f>
        <v/>
      </c>
      <c r="CG89" s="383" t="str">
        <f ca="1">+IF(OFFSET('Water Data'!$H$29,0,10*ROW('Water Data'!H83))="","",OFFSET('Water Data'!$H$29,0,10*ROW('Water Data'!H83)))</f>
        <v/>
      </c>
      <c r="CH89" s="383" t="str">
        <f ca="1">+IF(OFFSET('Water Data'!$I$27,0,10*ROW('Water Data'!I83))="","",OFFSET('Water Data'!$I$27,0,10*ROW('Water Data'!I83)))</f>
        <v/>
      </c>
      <c r="CI89" s="383" t="str">
        <f ca="1">+IF(OFFSET('Water Data'!$I$28,0,10*ROW('Water Data'!I83))="","",OFFSET('Water Data'!$I$28,0,10*ROW('Water Data'!I83)))</f>
        <v/>
      </c>
      <c r="CJ89" s="383" t="str">
        <f ca="1">+IF(OFFSET('Water Data'!$I$29,0,10*ROW('Water Data'!I83))="","",OFFSET('Water Data'!$I$29,0,10*ROW('Water Data'!I83)))</f>
        <v/>
      </c>
      <c r="CK89" s="383" t="str">
        <f ca="1">+IF(OFFSET('Sanitation Data'!$D$28,0,10*ROW('Sanitation Data'!D83))="","",OFFSET('Sanitation Data'!$D$28,0,10*ROW('Sanitation Data'!D83)))</f>
        <v/>
      </c>
      <c r="CL89" s="383" t="str">
        <f ca="1">+IF(OFFSET('Sanitation Data'!$D$29,0,10*ROW('Sanitation Data'!D83))="","",OFFSET('Sanitation Data'!$D$29,0,10*ROW('Sanitation Data'!D83)))</f>
        <v/>
      </c>
      <c r="CM89" s="383" t="str">
        <f ca="1">+IF(OFFSET('Sanitation Data'!$D$30,0,10*ROW('Sanitation Data'!D83))="","",OFFSET('Sanitation Data'!$D$30,0,10*ROW('Sanitation Data'!D83)))</f>
        <v/>
      </c>
      <c r="CN89" s="383" t="str">
        <f ca="1">+IF(OFFSET('Sanitation Data'!$D$31,0,10*ROW('Sanitation Data'!D83))="","",OFFSET('Sanitation Data'!$D$31,0,10*ROW('Sanitation Data'!D83)))</f>
        <v/>
      </c>
      <c r="CO89" s="383" t="str">
        <f ca="1">+IF(OFFSET('Sanitation Data'!$D$32,0,10*ROW('Sanitation Data'!D83))="","",OFFSET('Sanitation Data'!$D$32,0,10*ROW('Sanitation Data'!D83)))</f>
        <v/>
      </c>
      <c r="CP89" s="383" t="str">
        <f ca="1">+IF(OFFSET('Sanitation Data'!$E$28,0,10*ROW('Sanitation Data'!E83))="","",OFFSET('Sanitation Data'!$E$28,0,10*ROW('Sanitation Data'!E83)))</f>
        <v/>
      </c>
      <c r="CQ89" s="383" t="str">
        <f ca="1">+IF(OFFSET('Sanitation Data'!$E$29,0,10*ROW('Sanitation Data'!E83))="","",OFFSET('Sanitation Data'!$E$29,0,10*ROW('Sanitation Data'!E83)))</f>
        <v/>
      </c>
      <c r="CR89" s="383" t="str">
        <f ca="1">+IF(OFFSET('Sanitation Data'!$E$30,0,10*ROW('Sanitation Data'!E83))="","",OFFSET('Sanitation Data'!$E$30,0,10*ROW('Sanitation Data'!E83)))</f>
        <v/>
      </c>
      <c r="CS89" s="383" t="str">
        <f ca="1">+IF(OFFSET('Sanitation Data'!$E$31,0,10*ROW('Sanitation Data'!E83))="","",OFFSET('Sanitation Data'!$E$31,0,10*ROW('Sanitation Data'!E83)))</f>
        <v/>
      </c>
      <c r="CT89" s="383" t="str">
        <f ca="1">+IF(OFFSET('Sanitation Data'!$E$32,0,10*ROW('Sanitation Data'!E83))="","",OFFSET('Sanitation Data'!$E$32,0,10*ROW('Sanitation Data'!E83)))</f>
        <v/>
      </c>
      <c r="CU89" s="383" t="str">
        <f ca="1">+IF(OFFSET('Sanitation Data'!$F$28,0,10*ROW('Sanitation Data'!F83))="","",OFFSET('Sanitation Data'!$F$28,0,10*ROW('Sanitation Data'!F83)))</f>
        <v/>
      </c>
      <c r="CV89" s="383" t="str">
        <f ca="1">+IF(OFFSET('Sanitation Data'!$F$29,0,10*ROW('Sanitation Data'!F83))="","",OFFSET('Sanitation Data'!$F$29,0,10*ROW('Sanitation Data'!F83)))</f>
        <v/>
      </c>
      <c r="CW89" s="383" t="str">
        <f ca="1">+IF(OFFSET('Sanitation Data'!$F$30,0,10*ROW('Sanitation Data'!F83))="","",OFFSET('Sanitation Data'!$F$30,0,10*ROW('Sanitation Data'!F83)))</f>
        <v/>
      </c>
      <c r="CX89" s="383" t="str">
        <f ca="1">+IF(OFFSET('Sanitation Data'!$F$31,0,10*ROW('Sanitation Data'!F83))="","",OFFSET('Sanitation Data'!$F$31,0,10*ROW('Sanitation Data'!F83)))</f>
        <v/>
      </c>
      <c r="CY89" s="383" t="str">
        <f ca="1">+IF(OFFSET('Sanitation Data'!$F$32,0,10*ROW('Sanitation Data'!F83))="","",OFFSET('Sanitation Data'!$F$32,0,10*ROW('Sanitation Data'!F83)))</f>
        <v/>
      </c>
      <c r="CZ89" s="383" t="str">
        <f ca="1">+IF(OFFSET('Sanitation Data'!$G$28,0,10*ROW('Sanitation Data'!G83))="","",OFFSET('Sanitation Data'!$G$28,0,10*ROW('Sanitation Data'!G83)))</f>
        <v/>
      </c>
      <c r="DA89" s="383" t="str">
        <f ca="1">+IF(OFFSET('Sanitation Data'!$G$29,0,10*ROW('Sanitation Data'!G83))="","",OFFSET('Sanitation Data'!$G$29,0,10*ROW('Sanitation Data'!G83)))</f>
        <v/>
      </c>
      <c r="DB89" s="383" t="str">
        <f ca="1">+IF(OFFSET('Sanitation Data'!$G$30,0,10*ROW('Sanitation Data'!G83))="","",OFFSET('Sanitation Data'!$G$30,0,10*ROW('Sanitation Data'!G83)))</f>
        <v/>
      </c>
      <c r="DC89" s="383" t="str">
        <f ca="1">+IF(OFFSET('Sanitation Data'!$G$31,0,10*ROW('Sanitation Data'!G83))="","",OFFSET('Sanitation Data'!$G$31,0,10*ROW('Sanitation Data'!G83)))</f>
        <v/>
      </c>
      <c r="DD89" s="383" t="str">
        <f ca="1">+IF(OFFSET('Sanitation Data'!$G$32,0,10*ROW('Sanitation Data'!G83))="","",OFFSET('Sanitation Data'!$G$32,0,10*ROW('Sanitation Data'!G83)))</f>
        <v/>
      </c>
      <c r="DE89" s="383" t="str">
        <f ca="1">+IF(OFFSET('Sanitation Data'!$H$28,0,10*ROW('Sanitation Data'!H83))="","",OFFSET('Sanitation Data'!$H$28,0,10*ROW('Sanitation Data'!H83)))</f>
        <v/>
      </c>
      <c r="DF89" s="383" t="str">
        <f ca="1">+IF(OFFSET('Sanitation Data'!$H$29,0,10*ROW('Sanitation Data'!H83))="","",OFFSET('Sanitation Data'!$H$29,0,10*ROW('Sanitation Data'!H83)))</f>
        <v/>
      </c>
      <c r="DG89" s="383" t="str">
        <f ca="1">+IF(OFFSET('Sanitation Data'!$H$30,0,10*ROW('Sanitation Data'!H83))="","",OFFSET('Sanitation Data'!$H$30,0,10*ROW('Sanitation Data'!H83)))</f>
        <v/>
      </c>
      <c r="DH89" s="383" t="str">
        <f ca="1">+IF(OFFSET('Sanitation Data'!$H$31,0,10*ROW('Sanitation Data'!H83))="","",OFFSET('Sanitation Data'!$H$31,0,10*ROW('Sanitation Data'!H83)))</f>
        <v/>
      </c>
      <c r="DI89" s="383" t="str">
        <f ca="1">+IF(OFFSET('Sanitation Data'!$H$32,0,10*ROW('Sanitation Data'!H83))="","",OFFSET('Sanitation Data'!$H$32,0,10*ROW('Sanitation Data'!H83)))</f>
        <v/>
      </c>
      <c r="DJ89" s="383" t="str">
        <f ca="1">+IF(OFFSET('Sanitation Data'!$I$28,0,10*ROW('Sanitation Data'!I83))="","",OFFSET('Sanitation Data'!$I$28,0,10*ROW('Sanitation Data'!I83)))</f>
        <v/>
      </c>
      <c r="DK89" s="383" t="str">
        <f ca="1">+IF(OFFSET('Sanitation Data'!$I$29,0,10*ROW('Sanitation Data'!I83))="","",OFFSET('Sanitation Data'!$I$29,0,10*ROW('Sanitation Data'!I83)))</f>
        <v/>
      </c>
      <c r="DL89" s="383" t="str">
        <f ca="1">+IF(OFFSET('Sanitation Data'!$I$30,0,10*ROW('Sanitation Data'!I83))="","",OFFSET('Sanitation Data'!$I$30,0,10*ROW('Sanitation Data'!I83)))</f>
        <v/>
      </c>
      <c r="DM89" s="383" t="str">
        <f ca="1">+IF(OFFSET('Sanitation Data'!$I$31,0,10*ROW('Sanitation Data'!I83))="","",OFFSET('Sanitation Data'!$I$31,0,10*ROW('Sanitation Data'!I83)))</f>
        <v/>
      </c>
      <c r="DN89" s="383" t="str">
        <f ca="1">+IF(OFFSET('Sanitation Data'!$I$32,0,10*ROW('Sanitation Data'!I83))="","",OFFSET('Sanitation Data'!$I$32,0,10*ROW('Sanitation Data'!I83)))</f>
        <v/>
      </c>
      <c r="DO89" s="383" t="str">
        <f ca="1">+IF(OFFSET('Hygiene Data'!$D$11,0,10*ROW('Hygiene Data'!D83))="","",OFFSET('Hygiene Data'!$D$11,0,10*ROW('Hygiene Data'!D83)))</f>
        <v/>
      </c>
      <c r="DP89" s="383" t="str">
        <f ca="1">+IF(OFFSET('Hygiene Data'!$D$12,0,10*ROW('Hygiene Data'!D83))="","",OFFSET('Hygiene Data'!$D$12,0,10*ROW('Hygiene Data'!D83)))</f>
        <v/>
      </c>
      <c r="DQ89" s="383" t="str">
        <f ca="1">+IF(OFFSET('Hygiene Data'!$D$13,0,10*ROW('Hygiene Data'!D83))="","",OFFSET('Hygiene Data'!$D$13,0,10*ROW('Hygiene Data'!D83)))</f>
        <v/>
      </c>
      <c r="DR89" s="383" t="str">
        <f ca="1">+IF(OFFSET('Hygiene Data'!$E$11,0,10*ROW('Hygiene Data'!E83))="","",OFFSET('Hygiene Data'!$E$11,0,10*ROW('Hygiene Data'!E83)))</f>
        <v/>
      </c>
      <c r="DS89" s="383" t="str">
        <f ca="1">+IF(OFFSET('Hygiene Data'!$E$12,0,10*ROW('Hygiene Data'!E83))="","",OFFSET('Hygiene Data'!$E$12,0,10*ROW('Hygiene Data'!E83)))</f>
        <v/>
      </c>
      <c r="DT89" s="383" t="str">
        <f ca="1">+IF(OFFSET('Hygiene Data'!$E$13,0,10*ROW('Hygiene Data'!E83))="","",OFFSET('Hygiene Data'!$E$13,0,10*ROW('Hygiene Data'!E83)))</f>
        <v/>
      </c>
      <c r="DU89" s="383" t="str">
        <f ca="1">+IF(OFFSET('Hygiene Data'!$F$11,0,10*ROW('Hygiene Data'!F83))="","",OFFSET('Hygiene Data'!$F$11,0,10*ROW('Hygiene Data'!F83)))</f>
        <v/>
      </c>
      <c r="DV89" s="383" t="str">
        <f ca="1">+IF(OFFSET('Hygiene Data'!$F$12,0,10*ROW('Hygiene Data'!F83))="","",OFFSET('Hygiene Data'!$F$12,0,10*ROW('Hygiene Data'!F83)))</f>
        <v/>
      </c>
      <c r="DW89" s="383" t="str">
        <f ca="1">+IF(OFFSET('Hygiene Data'!$F$13,0,10*ROW('Hygiene Data'!F83))="","",OFFSET('Hygiene Data'!$F$13,0,10*ROW('Hygiene Data'!F83)))</f>
        <v/>
      </c>
      <c r="DX89" s="383" t="str">
        <f ca="1">+IF(OFFSET('Hygiene Data'!$G$11,0,10*ROW('Hygiene Data'!G83))="","",OFFSET('Hygiene Data'!$G$11,0,10*ROW('Hygiene Data'!G83)))</f>
        <v/>
      </c>
      <c r="DY89" s="383" t="str">
        <f ca="1">+IF(OFFSET('Hygiene Data'!$G$12,0,10*ROW('Hygiene Data'!G83))="","",OFFSET('Hygiene Data'!$G$12,0,10*ROW('Hygiene Data'!G83)))</f>
        <v/>
      </c>
      <c r="DZ89" s="383" t="str">
        <f ca="1">+IF(OFFSET('Hygiene Data'!$G$13,0,10*ROW('Hygiene Data'!G83))="","",OFFSET('Hygiene Data'!$G$13,0,10*ROW('Hygiene Data'!G83)))</f>
        <v/>
      </c>
      <c r="EA89" s="383" t="str">
        <f ca="1">+IF(OFFSET('Hygiene Data'!$H$11,0,10*ROW('Hygiene Data'!H83))="","",OFFSET('Hygiene Data'!$H$11,0,10*ROW('Hygiene Data'!H83)))</f>
        <v/>
      </c>
      <c r="EB89" s="383" t="str">
        <f ca="1">+IF(OFFSET('Hygiene Data'!$H$12,0,10*ROW('Hygiene Data'!H83))="","",OFFSET('Hygiene Data'!$H$12,0,10*ROW('Hygiene Data'!H83)))</f>
        <v/>
      </c>
      <c r="EC89" s="383" t="str">
        <f ca="1">+IF(OFFSET('Hygiene Data'!$H$13,0,10*ROW('Hygiene Data'!H83))="","",OFFSET('Hygiene Data'!$H$13,0,10*ROW('Hygiene Data'!H83)))</f>
        <v/>
      </c>
      <c r="ED89" s="383" t="str">
        <f ca="1">+IF(OFFSET('Hygiene Data'!$I$11,0,10*ROW('Hygiene Data'!I83))="","",OFFSET('Hygiene Data'!$I$11,0,10*ROW('Hygiene Data'!I83)))</f>
        <v/>
      </c>
      <c r="EE89" s="383" t="str">
        <f ca="1">+IF(OFFSET('Hygiene Data'!$I$12,0,10*ROW('Hygiene Data'!I83))="","",OFFSET('Hygiene Data'!$I$12,0,10*ROW('Hygiene Data'!I83)))</f>
        <v/>
      </c>
      <c r="EF89" s="383" t="str">
        <f ca="1">+IF(OFFSET('Hygiene Data'!$I$13,0,10*ROW('Hygiene Data'!I83))="","",OFFSET('Hygiene Data'!$I$13,0,10*ROW('Hygiene Data'!I83)))</f>
        <v/>
      </c>
    </row>
    <row r="90" spans="1:136" x14ac:dyDescent="0.25">
      <c r="A90" s="492" t="str">
        <f ca="1">+IF(OFFSET('Water Data'!$B$2,0,10*ROW('Water Data'!E84))="","",OFFSET('Water Data'!$B$2,0,10*ROW('Water Data'!E84)))</f>
        <v/>
      </c>
      <c r="B90" s="49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9" t="str">
        <f t="shared" ca="1" si="1"/>
        <v/>
      </c>
      <c r="D90" s="52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3" t="str">
        <f ca="1">+IF(OFFSET('Water Data'!$D$27,0,10*ROW('Water Data'!D84))="","",OFFSET('Water Data'!$D$27,0,10*ROW('Water Data'!D84)))</f>
        <v/>
      </c>
      <c r="BT90" s="383" t="str">
        <f ca="1">+IF(OFFSET('Water Data'!$D$28,0,10*ROW('Water Data'!D84))="","",OFFSET('Water Data'!$D$28,0,10*ROW('Water Data'!D84)))</f>
        <v/>
      </c>
      <c r="BU90" s="383" t="str">
        <f ca="1">+IF(OFFSET('Water Data'!$D$29,0,10*ROW('Water Data'!D84))="","",OFFSET('Water Data'!$D$29,0,10*ROW('Water Data'!D84)))</f>
        <v/>
      </c>
      <c r="BV90" s="383" t="str">
        <f ca="1">+IF(OFFSET('Water Data'!$E$27,0,10*ROW('Water Data'!E84))="","",OFFSET('Water Data'!$E$27,0,10*ROW('Water Data'!E84)))</f>
        <v/>
      </c>
      <c r="BW90" s="383" t="str">
        <f ca="1">+IF(OFFSET('Water Data'!$E$28,0,10*ROW('Water Data'!E84))="","",OFFSET('Water Data'!$E$28,0,10*ROW('Water Data'!E84)))</f>
        <v/>
      </c>
      <c r="BX90" s="383" t="str">
        <f ca="1">+IF(OFFSET('Water Data'!$E$29,0,10*ROW('Water Data'!E84))="","",OFFSET('Water Data'!$E$29,0,10*ROW('Water Data'!E84)))</f>
        <v/>
      </c>
      <c r="BY90" s="383" t="str">
        <f ca="1">+IF(OFFSET('Water Data'!$F$27,0,10*ROW('Water Data'!F84))="","",OFFSET('Water Data'!$F$27,0,10*ROW('Water Data'!F84)))</f>
        <v/>
      </c>
      <c r="BZ90" s="383" t="str">
        <f ca="1">+IF(OFFSET('Water Data'!$F$28,0,10*ROW('Water Data'!F84))="","",OFFSET('Water Data'!$F$28,0,10*ROW('Water Data'!F84)))</f>
        <v/>
      </c>
      <c r="CA90" s="383" t="str">
        <f ca="1">+IF(OFFSET('Water Data'!$F$29,0,10*ROW('Water Data'!F84))="","",OFFSET('Water Data'!$F$29,0,10*ROW('Water Data'!F84)))</f>
        <v/>
      </c>
      <c r="CB90" s="383" t="str">
        <f ca="1">+IF(OFFSET('Water Data'!$G$27,0,10*ROW('Water Data'!G84))="","",OFFSET('Water Data'!$G$27,0,10*ROW('Water Data'!G84)))</f>
        <v/>
      </c>
      <c r="CC90" s="383" t="str">
        <f ca="1">+IF(OFFSET('Water Data'!$G$28,0,10*ROW('Water Data'!G84))="","",OFFSET('Water Data'!$G$28,0,10*ROW('Water Data'!G84)))</f>
        <v/>
      </c>
      <c r="CD90" s="383" t="str">
        <f ca="1">+IF(OFFSET('Water Data'!$G$29,0,10*ROW('Water Data'!G84))="","",OFFSET('Water Data'!$G$29,0,10*ROW('Water Data'!G84)))</f>
        <v/>
      </c>
      <c r="CE90" s="383" t="str">
        <f ca="1">+IF(OFFSET('Water Data'!$H$27,0,10*ROW('Water Data'!H84))="","",OFFSET('Water Data'!$H$27,0,10*ROW('Water Data'!H84)))</f>
        <v/>
      </c>
      <c r="CF90" s="383" t="str">
        <f ca="1">+IF(OFFSET('Water Data'!$H$28,0,10*ROW('Water Data'!H84))="","",OFFSET('Water Data'!$H$28,0,10*ROW('Water Data'!H84)))</f>
        <v/>
      </c>
      <c r="CG90" s="383" t="str">
        <f ca="1">+IF(OFFSET('Water Data'!$H$29,0,10*ROW('Water Data'!H84))="","",OFFSET('Water Data'!$H$29,0,10*ROW('Water Data'!H84)))</f>
        <v/>
      </c>
      <c r="CH90" s="383" t="str">
        <f ca="1">+IF(OFFSET('Water Data'!$I$27,0,10*ROW('Water Data'!I84))="","",OFFSET('Water Data'!$I$27,0,10*ROW('Water Data'!I84)))</f>
        <v/>
      </c>
      <c r="CI90" s="383" t="str">
        <f ca="1">+IF(OFFSET('Water Data'!$I$28,0,10*ROW('Water Data'!I84))="","",OFFSET('Water Data'!$I$28,0,10*ROW('Water Data'!I84)))</f>
        <v/>
      </c>
      <c r="CJ90" s="383" t="str">
        <f ca="1">+IF(OFFSET('Water Data'!$I$29,0,10*ROW('Water Data'!I84))="","",OFFSET('Water Data'!$I$29,0,10*ROW('Water Data'!I84)))</f>
        <v/>
      </c>
      <c r="CK90" s="383" t="str">
        <f ca="1">+IF(OFFSET('Sanitation Data'!$D$28,0,10*ROW('Sanitation Data'!D84))="","",OFFSET('Sanitation Data'!$D$28,0,10*ROW('Sanitation Data'!D84)))</f>
        <v/>
      </c>
      <c r="CL90" s="383" t="str">
        <f ca="1">+IF(OFFSET('Sanitation Data'!$D$29,0,10*ROW('Sanitation Data'!D84))="","",OFFSET('Sanitation Data'!$D$29,0,10*ROW('Sanitation Data'!D84)))</f>
        <v/>
      </c>
      <c r="CM90" s="383" t="str">
        <f ca="1">+IF(OFFSET('Sanitation Data'!$D$30,0,10*ROW('Sanitation Data'!D84))="","",OFFSET('Sanitation Data'!$D$30,0,10*ROW('Sanitation Data'!D84)))</f>
        <v/>
      </c>
      <c r="CN90" s="383" t="str">
        <f ca="1">+IF(OFFSET('Sanitation Data'!$D$31,0,10*ROW('Sanitation Data'!D84))="","",OFFSET('Sanitation Data'!$D$31,0,10*ROW('Sanitation Data'!D84)))</f>
        <v/>
      </c>
      <c r="CO90" s="383" t="str">
        <f ca="1">+IF(OFFSET('Sanitation Data'!$D$32,0,10*ROW('Sanitation Data'!D84))="","",OFFSET('Sanitation Data'!$D$32,0,10*ROW('Sanitation Data'!D84)))</f>
        <v/>
      </c>
      <c r="CP90" s="383" t="str">
        <f ca="1">+IF(OFFSET('Sanitation Data'!$E$28,0,10*ROW('Sanitation Data'!E84))="","",OFFSET('Sanitation Data'!$E$28,0,10*ROW('Sanitation Data'!E84)))</f>
        <v/>
      </c>
      <c r="CQ90" s="383" t="str">
        <f ca="1">+IF(OFFSET('Sanitation Data'!$E$29,0,10*ROW('Sanitation Data'!E84))="","",OFFSET('Sanitation Data'!$E$29,0,10*ROW('Sanitation Data'!E84)))</f>
        <v/>
      </c>
      <c r="CR90" s="383" t="str">
        <f ca="1">+IF(OFFSET('Sanitation Data'!$E$30,0,10*ROW('Sanitation Data'!E84))="","",OFFSET('Sanitation Data'!$E$30,0,10*ROW('Sanitation Data'!E84)))</f>
        <v/>
      </c>
      <c r="CS90" s="383" t="str">
        <f ca="1">+IF(OFFSET('Sanitation Data'!$E$31,0,10*ROW('Sanitation Data'!E84))="","",OFFSET('Sanitation Data'!$E$31,0,10*ROW('Sanitation Data'!E84)))</f>
        <v/>
      </c>
      <c r="CT90" s="383" t="str">
        <f ca="1">+IF(OFFSET('Sanitation Data'!$E$32,0,10*ROW('Sanitation Data'!E84))="","",OFFSET('Sanitation Data'!$E$32,0,10*ROW('Sanitation Data'!E84)))</f>
        <v/>
      </c>
      <c r="CU90" s="383" t="str">
        <f ca="1">+IF(OFFSET('Sanitation Data'!$F$28,0,10*ROW('Sanitation Data'!F84))="","",OFFSET('Sanitation Data'!$F$28,0,10*ROW('Sanitation Data'!F84)))</f>
        <v/>
      </c>
      <c r="CV90" s="383" t="str">
        <f ca="1">+IF(OFFSET('Sanitation Data'!$F$29,0,10*ROW('Sanitation Data'!F84))="","",OFFSET('Sanitation Data'!$F$29,0,10*ROW('Sanitation Data'!F84)))</f>
        <v/>
      </c>
      <c r="CW90" s="383" t="str">
        <f ca="1">+IF(OFFSET('Sanitation Data'!$F$30,0,10*ROW('Sanitation Data'!F84))="","",OFFSET('Sanitation Data'!$F$30,0,10*ROW('Sanitation Data'!F84)))</f>
        <v/>
      </c>
      <c r="CX90" s="383" t="str">
        <f ca="1">+IF(OFFSET('Sanitation Data'!$F$31,0,10*ROW('Sanitation Data'!F84))="","",OFFSET('Sanitation Data'!$F$31,0,10*ROW('Sanitation Data'!F84)))</f>
        <v/>
      </c>
      <c r="CY90" s="383" t="str">
        <f ca="1">+IF(OFFSET('Sanitation Data'!$F$32,0,10*ROW('Sanitation Data'!F84))="","",OFFSET('Sanitation Data'!$F$32,0,10*ROW('Sanitation Data'!F84)))</f>
        <v/>
      </c>
      <c r="CZ90" s="383" t="str">
        <f ca="1">+IF(OFFSET('Sanitation Data'!$G$28,0,10*ROW('Sanitation Data'!G84))="","",OFFSET('Sanitation Data'!$G$28,0,10*ROW('Sanitation Data'!G84)))</f>
        <v/>
      </c>
      <c r="DA90" s="383" t="str">
        <f ca="1">+IF(OFFSET('Sanitation Data'!$G$29,0,10*ROW('Sanitation Data'!G84))="","",OFFSET('Sanitation Data'!$G$29,0,10*ROW('Sanitation Data'!G84)))</f>
        <v/>
      </c>
      <c r="DB90" s="383" t="str">
        <f ca="1">+IF(OFFSET('Sanitation Data'!$G$30,0,10*ROW('Sanitation Data'!G84))="","",OFFSET('Sanitation Data'!$G$30,0,10*ROW('Sanitation Data'!G84)))</f>
        <v/>
      </c>
      <c r="DC90" s="383" t="str">
        <f ca="1">+IF(OFFSET('Sanitation Data'!$G$31,0,10*ROW('Sanitation Data'!G84))="","",OFFSET('Sanitation Data'!$G$31,0,10*ROW('Sanitation Data'!G84)))</f>
        <v/>
      </c>
      <c r="DD90" s="383" t="str">
        <f ca="1">+IF(OFFSET('Sanitation Data'!$G$32,0,10*ROW('Sanitation Data'!G84))="","",OFFSET('Sanitation Data'!$G$32,0,10*ROW('Sanitation Data'!G84)))</f>
        <v/>
      </c>
      <c r="DE90" s="383" t="str">
        <f ca="1">+IF(OFFSET('Sanitation Data'!$H$28,0,10*ROW('Sanitation Data'!H84))="","",OFFSET('Sanitation Data'!$H$28,0,10*ROW('Sanitation Data'!H84)))</f>
        <v/>
      </c>
      <c r="DF90" s="383" t="str">
        <f ca="1">+IF(OFFSET('Sanitation Data'!$H$29,0,10*ROW('Sanitation Data'!H84))="","",OFFSET('Sanitation Data'!$H$29,0,10*ROW('Sanitation Data'!H84)))</f>
        <v/>
      </c>
      <c r="DG90" s="383" t="str">
        <f ca="1">+IF(OFFSET('Sanitation Data'!$H$30,0,10*ROW('Sanitation Data'!H84))="","",OFFSET('Sanitation Data'!$H$30,0,10*ROW('Sanitation Data'!H84)))</f>
        <v/>
      </c>
      <c r="DH90" s="383" t="str">
        <f ca="1">+IF(OFFSET('Sanitation Data'!$H$31,0,10*ROW('Sanitation Data'!H84))="","",OFFSET('Sanitation Data'!$H$31,0,10*ROW('Sanitation Data'!H84)))</f>
        <v/>
      </c>
      <c r="DI90" s="383" t="str">
        <f ca="1">+IF(OFFSET('Sanitation Data'!$H$32,0,10*ROW('Sanitation Data'!H84))="","",OFFSET('Sanitation Data'!$H$32,0,10*ROW('Sanitation Data'!H84)))</f>
        <v/>
      </c>
      <c r="DJ90" s="383" t="str">
        <f ca="1">+IF(OFFSET('Sanitation Data'!$I$28,0,10*ROW('Sanitation Data'!I84))="","",OFFSET('Sanitation Data'!$I$28,0,10*ROW('Sanitation Data'!I84)))</f>
        <v/>
      </c>
      <c r="DK90" s="383" t="str">
        <f ca="1">+IF(OFFSET('Sanitation Data'!$I$29,0,10*ROW('Sanitation Data'!I84))="","",OFFSET('Sanitation Data'!$I$29,0,10*ROW('Sanitation Data'!I84)))</f>
        <v/>
      </c>
      <c r="DL90" s="383" t="str">
        <f ca="1">+IF(OFFSET('Sanitation Data'!$I$30,0,10*ROW('Sanitation Data'!I84))="","",OFFSET('Sanitation Data'!$I$30,0,10*ROW('Sanitation Data'!I84)))</f>
        <v/>
      </c>
      <c r="DM90" s="383" t="str">
        <f ca="1">+IF(OFFSET('Sanitation Data'!$I$31,0,10*ROW('Sanitation Data'!I84))="","",OFFSET('Sanitation Data'!$I$31,0,10*ROW('Sanitation Data'!I84)))</f>
        <v/>
      </c>
      <c r="DN90" s="383" t="str">
        <f ca="1">+IF(OFFSET('Sanitation Data'!$I$32,0,10*ROW('Sanitation Data'!I84))="","",OFFSET('Sanitation Data'!$I$32,0,10*ROW('Sanitation Data'!I84)))</f>
        <v/>
      </c>
      <c r="DO90" s="383" t="str">
        <f ca="1">+IF(OFFSET('Hygiene Data'!$D$11,0,10*ROW('Hygiene Data'!D84))="","",OFFSET('Hygiene Data'!$D$11,0,10*ROW('Hygiene Data'!D84)))</f>
        <v/>
      </c>
      <c r="DP90" s="383" t="str">
        <f ca="1">+IF(OFFSET('Hygiene Data'!$D$12,0,10*ROW('Hygiene Data'!D84))="","",OFFSET('Hygiene Data'!$D$12,0,10*ROW('Hygiene Data'!D84)))</f>
        <v/>
      </c>
      <c r="DQ90" s="383" t="str">
        <f ca="1">+IF(OFFSET('Hygiene Data'!$D$13,0,10*ROW('Hygiene Data'!D84))="","",OFFSET('Hygiene Data'!$D$13,0,10*ROW('Hygiene Data'!D84)))</f>
        <v/>
      </c>
      <c r="DR90" s="383" t="str">
        <f ca="1">+IF(OFFSET('Hygiene Data'!$E$11,0,10*ROW('Hygiene Data'!E84))="","",OFFSET('Hygiene Data'!$E$11,0,10*ROW('Hygiene Data'!E84)))</f>
        <v/>
      </c>
      <c r="DS90" s="383" t="str">
        <f ca="1">+IF(OFFSET('Hygiene Data'!$E$12,0,10*ROW('Hygiene Data'!E84))="","",OFFSET('Hygiene Data'!$E$12,0,10*ROW('Hygiene Data'!E84)))</f>
        <v/>
      </c>
      <c r="DT90" s="383" t="str">
        <f ca="1">+IF(OFFSET('Hygiene Data'!$E$13,0,10*ROW('Hygiene Data'!E84))="","",OFFSET('Hygiene Data'!$E$13,0,10*ROW('Hygiene Data'!E84)))</f>
        <v/>
      </c>
      <c r="DU90" s="383" t="str">
        <f ca="1">+IF(OFFSET('Hygiene Data'!$F$11,0,10*ROW('Hygiene Data'!F84))="","",OFFSET('Hygiene Data'!$F$11,0,10*ROW('Hygiene Data'!F84)))</f>
        <v/>
      </c>
      <c r="DV90" s="383" t="str">
        <f ca="1">+IF(OFFSET('Hygiene Data'!$F$12,0,10*ROW('Hygiene Data'!F84))="","",OFFSET('Hygiene Data'!$F$12,0,10*ROW('Hygiene Data'!F84)))</f>
        <v/>
      </c>
      <c r="DW90" s="383" t="str">
        <f ca="1">+IF(OFFSET('Hygiene Data'!$F$13,0,10*ROW('Hygiene Data'!F84))="","",OFFSET('Hygiene Data'!$F$13,0,10*ROW('Hygiene Data'!F84)))</f>
        <v/>
      </c>
      <c r="DX90" s="383" t="str">
        <f ca="1">+IF(OFFSET('Hygiene Data'!$G$11,0,10*ROW('Hygiene Data'!G84))="","",OFFSET('Hygiene Data'!$G$11,0,10*ROW('Hygiene Data'!G84)))</f>
        <v/>
      </c>
      <c r="DY90" s="383" t="str">
        <f ca="1">+IF(OFFSET('Hygiene Data'!$G$12,0,10*ROW('Hygiene Data'!G84))="","",OFFSET('Hygiene Data'!$G$12,0,10*ROW('Hygiene Data'!G84)))</f>
        <v/>
      </c>
      <c r="DZ90" s="383" t="str">
        <f ca="1">+IF(OFFSET('Hygiene Data'!$G$13,0,10*ROW('Hygiene Data'!G84))="","",OFFSET('Hygiene Data'!$G$13,0,10*ROW('Hygiene Data'!G84)))</f>
        <v/>
      </c>
      <c r="EA90" s="383" t="str">
        <f ca="1">+IF(OFFSET('Hygiene Data'!$H$11,0,10*ROW('Hygiene Data'!H84))="","",OFFSET('Hygiene Data'!$H$11,0,10*ROW('Hygiene Data'!H84)))</f>
        <v/>
      </c>
      <c r="EB90" s="383" t="str">
        <f ca="1">+IF(OFFSET('Hygiene Data'!$H$12,0,10*ROW('Hygiene Data'!H84))="","",OFFSET('Hygiene Data'!$H$12,0,10*ROW('Hygiene Data'!H84)))</f>
        <v/>
      </c>
      <c r="EC90" s="383" t="str">
        <f ca="1">+IF(OFFSET('Hygiene Data'!$H$13,0,10*ROW('Hygiene Data'!H84))="","",OFFSET('Hygiene Data'!$H$13,0,10*ROW('Hygiene Data'!H84)))</f>
        <v/>
      </c>
      <c r="ED90" s="383" t="str">
        <f ca="1">+IF(OFFSET('Hygiene Data'!$I$11,0,10*ROW('Hygiene Data'!I84))="","",OFFSET('Hygiene Data'!$I$11,0,10*ROW('Hygiene Data'!I84)))</f>
        <v/>
      </c>
      <c r="EE90" s="383" t="str">
        <f ca="1">+IF(OFFSET('Hygiene Data'!$I$12,0,10*ROW('Hygiene Data'!I84))="","",OFFSET('Hygiene Data'!$I$12,0,10*ROW('Hygiene Data'!I84)))</f>
        <v/>
      </c>
      <c r="EF90" s="383" t="str">
        <f ca="1">+IF(OFFSET('Hygiene Data'!$I$13,0,10*ROW('Hygiene Data'!I84))="","",OFFSET('Hygiene Data'!$I$13,0,10*ROW('Hygiene Data'!I84)))</f>
        <v/>
      </c>
    </row>
    <row r="91" spans="1:136" x14ac:dyDescent="0.25">
      <c r="A91" s="492" t="str">
        <f ca="1">+IF(OFFSET('Water Data'!$B$2,0,10*ROW('Water Data'!E85))="","",OFFSET('Water Data'!$B$2,0,10*ROW('Water Data'!E85)))</f>
        <v/>
      </c>
      <c r="B91" s="49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9" t="str">
        <f t="shared" ca="1" si="1"/>
        <v/>
      </c>
      <c r="D91" s="52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3" t="str">
        <f ca="1">+IF(OFFSET('Water Data'!$D$27,0,10*ROW('Water Data'!D85))="","",OFFSET('Water Data'!$D$27,0,10*ROW('Water Data'!D85)))</f>
        <v/>
      </c>
      <c r="BT91" s="383" t="str">
        <f ca="1">+IF(OFFSET('Water Data'!$D$28,0,10*ROW('Water Data'!D85))="","",OFFSET('Water Data'!$D$28,0,10*ROW('Water Data'!D85)))</f>
        <v/>
      </c>
      <c r="BU91" s="383" t="str">
        <f ca="1">+IF(OFFSET('Water Data'!$D$29,0,10*ROW('Water Data'!D85))="","",OFFSET('Water Data'!$D$29,0,10*ROW('Water Data'!D85)))</f>
        <v/>
      </c>
      <c r="BV91" s="383" t="str">
        <f ca="1">+IF(OFFSET('Water Data'!$E$27,0,10*ROW('Water Data'!E85))="","",OFFSET('Water Data'!$E$27,0,10*ROW('Water Data'!E85)))</f>
        <v/>
      </c>
      <c r="BW91" s="383" t="str">
        <f ca="1">+IF(OFFSET('Water Data'!$E$28,0,10*ROW('Water Data'!E85))="","",OFFSET('Water Data'!$E$28,0,10*ROW('Water Data'!E85)))</f>
        <v/>
      </c>
      <c r="BX91" s="383" t="str">
        <f ca="1">+IF(OFFSET('Water Data'!$E$29,0,10*ROW('Water Data'!E85))="","",OFFSET('Water Data'!$E$29,0,10*ROW('Water Data'!E85)))</f>
        <v/>
      </c>
      <c r="BY91" s="383" t="str">
        <f ca="1">+IF(OFFSET('Water Data'!$F$27,0,10*ROW('Water Data'!F85))="","",OFFSET('Water Data'!$F$27,0,10*ROW('Water Data'!F85)))</f>
        <v/>
      </c>
      <c r="BZ91" s="383" t="str">
        <f ca="1">+IF(OFFSET('Water Data'!$F$28,0,10*ROW('Water Data'!F85))="","",OFFSET('Water Data'!$F$28,0,10*ROW('Water Data'!F85)))</f>
        <v/>
      </c>
      <c r="CA91" s="383" t="str">
        <f ca="1">+IF(OFFSET('Water Data'!$F$29,0,10*ROW('Water Data'!F85))="","",OFFSET('Water Data'!$F$29,0,10*ROW('Water Data'!F85)))</f>
        <v/>
      </c>
      <c r="CB91" s="383" t="str">
        <f ca="1">+IF(OFFSET('Water Data'!$G$27,0,10*ROW('Water Data'!G85))="","",OFFSET('Water Data'!$G$27,0,10*ROW('Water Data'!G85)))</f>
        <v/>
      </c>
      <c r="CC91" s="383" t="str">
        <f ca="1">+IF(OFFSET('Water Data'!$G$28,0,10*ROW('Water Data'!G85))="","",OFFSET('Water Data'!$G$28,0,10*ROW('Water Data'!G85)))</f>
        <v/>
      </c>
      <c r="CD91" s="383" t="str">
        <f ca="1">+IF(OFFSET('Water Data'!$G$29,0,10*ROW('Water Data'!G85))="","",OFFSET('Water Data'!$G$29,0,10*ROW('Water Data'!G85)))</f>
        <v/>
      </c>
      <c r="CE91" s="383" t="str">
        <f ca="1">+IF(OFFSET('Water Data'!$H$27,0,10*ROW('Water Data'!H85))="","",OFFSET('Water Data'!$H$27,0,10*ROW('Water Data'!H85)))</f>
        <v/>
      </c>
      <c r="CF91" s="383" t="str">
        <f ca="1">+IF(OFFSET('Water Data'!$H$28,0,10*ROW('Water Data'!H85))="","",OFFSET('Water Data'!$H$28,0,10*ROW('Water Data'!H85)))</f>
        <v/>
      </c>
      <c r="CG91" s="383" t="str">
        <f ca="1">+IF(OFFSET('Water Data'!$H$29,0,10*ROW('Water Data'!H85))="","",OFFSET('Water Data'!$H$29,0,10*ROW('Water Data'!H85)))</f>
        <v/>
      </c>
      <c r="CH91" s="383" t="str">
        <f ca="1">+IF(OFFSET('Water Data'!$I$27,0,10*ROW('Water Data'!I85))="","",OFFSET('Water Data'!$I$27,0,10*ROW('Water Data'!I85)))</f>
        <v/>
      </c>
      <c r="CI91" s="383" t="str">
        <f ca="1">+IF(OFFSET('Water Data'!$I$28,0,10*ROW('Water Data'!I85))="","",OFFSET('Water Data'!$I$28,0,10*ROW('Water Data'!I85)))</f>
        <v/>
      </c>
      <c r="CJ91" s="383" t="str">
        <f ca="1">+IF(OFFSET('Water Data'!$I$29,0,10*ROW('Water Data'!I85))="","",OFFSET('Water Data'!$I$29,0,10*ROW('Water Data'!I85)))</f>
        <v/>
      </c>
      <c r="CK91" s="383" t="str">
        <f ca="1">+IF(OFFSET('Sanitation Data'!$D$28,0,10*ROW('Sanitation Data'!D85))="","",OFFSET('Sanitation Data'!$D$28,0,10*ROW('Sanitation Data'!D85)))</f>
        <v/>
      </c>
      <c r="CL91" s="383" t="str">
        <f ca="1">+IF(OFFSET('Sanitation Data'!$D$29,0,10*ROW('Sanitation Data'!D85))="","",OFFSET('Sanitation Data'!$D$29,0,10*ROW('Sanitation Data'!D85)))</f>
        <v/>
      </c>
      <c r="CM91" s="383" t="str">
        <f ca="1">+IF(OFFSET('Sanitation Data'!$D$30,0,10*ROW('Sanitation Data'!D85))="","",OFFSET('Sanitation Data'!$D$30,0,10*ROW('Sanitation Data'!D85)))</f>
        <v/>
      </c>
      <c r="CN91" s="383" t="str">
        <f ca="1">+IF(OFFSET('Sanitation Data'!$D$31,0,10*ROW('Sanitation Data'!D85))="","",OFFSET('Sanitation Data'!$D$31,0,10*ROW('Sanitation Data'!D85)))</f>
        <v/>
      </c>
      <c r="CO91" s="383" t="str">
        <f ca="1">+IF(OFFSET('Sanitation Data'!$D$32,0,10*ROW('Sanitation Data'!D85))="","",OFFSET('Sanitation Data'!$D$32,0,10*ROW('Sanitation Data'!D85)))</f>
        <v/>
      </c>
      <c r="CP91" s="383" t="str">
        <f ca="1">+IF(OFFSET('Sanitation Data'!$E$28,0,10*ROW('Sanitation Data'!E85))="","",OFFSET('Sanitation Data'!$E$28,0,10*ROW('Sanitation Data'!E85)))</f>
        <v/>
      </c>
      <c r="CQ91" s="383" t="str">
        <f ca="1">+IF(OFFSET('Sanitation Data'!$E$29,0,10*ROW('Sanitation Data'!E85))="","",OFFSET('Sanitation Data'!$E$29,0,10*ROW('Sanitation Data'!E85)))</f>
        <v/>
      </c>
      <c r="CR91" s="383" t="str">
        <f ca="1">+IF(OFFSET('Sanitation Data'!$E$30,0,10*ROW('Sanitation Data'!E85))="","",OFFSET('Sanitation Data'!$E$30,0,10*ROW('Sanitation Data'!E85)))</f>
        <v/>
      </c>
      <c r="CS91" s="383" t="str">
        <f ca="1">+IF(OFFSET('Sanitation Data'!$E$31,0,10*ROW('Sanitation Data'!E85))="","",OFFSET('Sanitation Data'!$E$31,0,10*ROW('Sanitation Data'!E85)))</f>
        <v/>
      </c>
      <c r="CT91" s="383" t="str">
        <f ca="1">+IF(OFFSET('Sanitation Data'!$E$32,0,10*ROW('Sanitation Data'!E85))="","",OFFSET('Sanitation Data'!$E$32,0,10*ROW('Sanitation Data'!E85)))</f>
        <v/>
      </c>
      <c r="CU91" s="383" t="str">
        <f ca="1">+IF(OFFSET('Sanitation Data'!$F$28,0,10*ROW('Sanitation Data'!F85))="","",OFFSET('Sanitation Data'!$F$28,0,10*ROW('Sanitation Data'!F85)))</f>
        <v/>
      </c>
      <c r="CV91" s="383" t="str">
        <f ca="1">+IF(OFFSET('Sanitation Data'!$F$29,0,10*ROW('Sanitation Data'!F85))="","",OFFSET('Sanitation Data'!$F$29,0,10*ROW('Sanitation Data'!F85)))</f>
        <v/>
      </c>
      <c r="CW91" s="383" t="str">
        <f ca="1">+IF(OFFSET('Sanitation Data'!$F$30,0,10*ROW('Sanitation Data'!F85))="","",OFFSET('Sanitation Data'!$F$30,0,10*ROW('Sanitation Data'!F85)))</f>
        <v/>
      </c>
      <c r="CX91" s="383" t="str">
        <f ca="1">+IF(OFFSET('Sanitation Data'!$F$31,0,10*ROW('Sanitation Data'!F85))="","",OFFSET('Sanitation Data'!$F$31,0,10*ROW('Sanitation Data'!F85)))</f>
        <v/>
      </c>
      <c r="CY91" s="383" t="str">
        <f ca="1">+IF(OFFSET('Sanitation Data'!$F$32,0,10*ROW('Sanitation Data'!F85))="","",OFFSET('Sanitation Data'!$F$32,0,10*ROW('Sanitation Data'!F85)))</f>
        <v/>
      </c>
      <c r="CZ91" s="383" t="str">
        <f ca="1">+IF(OFFSET('Sanitation Data'!$G$28,0,10*ROW('Sanitation Data'!G85))="","",OFFSET('Sanitation Data'!$G$28,0,10*ROW('Sanitation Data'!G85)))</f>
        <v/>
      </c>
      <c r="DA91" s="383" t="str">
        <f ca="1">+IF(OFFSET('Sanitation Data'!$G$29,0,10*ROW('Sanitation Data'!G85))="","",OFFSET('Sanitation Data'!$G$29,0,10*ROW('Sanitation Data'!G85)))</f>
        <v/>
      </c>
      <c r="DB91" s="383" t="str">
        <f ca="1">+IF(OFFSET('Sanitation Data'!$G$30,0,10*ROW('Sanitation Data'!G85))="","",OFFSET('Sanitation Data'!$G$30,0,10*ROW('Sanitation Data'!G85)))</f>
        <v/>
      </c>
      <c r="DC91" s="383" t="str">
        <f ca="1">+IF(OFFSET('Sanitation Data'!$G$31,0,10*ROW('Sanitation Data'!G85))="","",OFFSET('Sanitation Data'!$G$31,0,10*ROW('Sanitation Data'!G85)))</f>
        <v/>
      </c>
      <c r="DD91" s="383" t="str">
        <f ca="1">+IF(OFFSET('Sanitation Data'!$G$32,0,10*ROW('Sanitation Data'!G85))="","",OFFSET('Sanitation Data'!$G$32,0,10*ROW('Sanitation Data'!G85)))</f>
        <v/>
      </c>
      <c r="DE91" s="383" t="str">
        <f ca="1">+IF(OFFSET('Sanitation Data'!$H$28,0,10*ROW('Sanitation Data'!H85))="","",OFFSET('Sanitation Data'!$H$28,0,10*ROW('Sanitation Data'!H85)))</f>
        <v/>
      </c>
      <c r="DF91" s="383" t="str">
        <f ca="1">+IF(OFFSET('Sanitation Data'!$H$29,0,10*ROW('Sanitation Data'!H85))="","",OFFSET('Sanitation Data'!$H$29,0,10*ROW('Sanitation Data'!H85)))</f>
        <v/>
      </c>
      <c r="DG91" s="383" t="str">
        <f ca="1">+IF(OFFSET('Sanitation Data'!$H$30,0,10*ROW('Sanitation Data'!H85))="","",OFFSET('Sanitation Data'!$H$30,0,10*ROW('Sanitation Data'!H85)))</f>
        <v/>
      </c>
      <c r="DH91" s="383" t="str">
        <f ca="1">+IF(OFFSET('Sanitation Data'!$H$31,0,10*ROW('Sanitation Data'!H85))="","",OFFSET('Sanitation Data'!$H$31,0,10*ROW('Sanitation Data'!H85)))</f>
        <v/>
      </c>
      <c r="DI91" s="383" t="str">
        <f ca="1">+IF(OFFSET('Sanitation Data'!$H$32,0,10*ROW('Sanitation Data'!H85))="","",OFFSET('Sanitation Data'!$H$32,0,10*ROW('Sanitation Data'!H85)))</f>
        <v/>
      </c>
      <c r="DJ91" s="383" t="str">
        <f ca="1">+IF(OFFSET('Sanitation Data'!$I$28,0,10*ROW('Sanitation Data'!I85))="","",OFFSET('Sanitation Data'!$I$28,0,10*ROW('Sanitation Data'!I85)))</f>
        <v/>
      </c>
      <c r="DK91" s="383" t="str">
        <f ca="1">+IF(OFFSET('Sanitation Data'!$I$29,0,10*ROW('Sanitation Data'!I85))="","",OFFSET('Sanitation Data'!$I$29,0,10*ROW('Sanitation Data'!I85)))</f>
        <v/>
      </c>
      <c r="DL91" s="383" t="str">
        <f ca="1">+IF(OFFSET('Sanitation Data'!$I$30,0,10*ROW('Sanitation Data'!I85))="","",OFFSET('Sanitation Data'!$I$30,0,10*ROW('Sanitation Data'!I85)))</f>
        <v/>
      </c>
      <c r="DM91" s="383" t="str">
        <f ca="1">+IF(OFFSET('Sanitation Data'!$I$31,0,10*ROW('Sanitation Data'!I85))="","",OFFSET('Sanitation Data'!$I$31,0,10*ROW('Sanitation Data'!I85)))</f>
        <v/>
      </c>
      <c r="DN91" s="383" t="str">
        <f ca="1">+IF(OFFSET('Sanitation Data'!$I$32,0,10*ROW('Sanitation Data'!I85))="","",OFFSET('Sanitation Data'!$I$32,0,10*ROW('Sanitation Data'!I85)))</f>
        <v/>
      </c>
      <c r="DO91" s="383" t="str">
        <f ca="1">+IF(OFFSET('Hygiene Data'!$D$11,0,10*ROW('Hygiene Data'!D85))="","",OFFSET('Hygiene Data'!$D$11,0,10*ROW('Hygiene Data'!D85)))</f>
        <v/>
      </c>
      <c r="DP91" s="383" t="str">
        <f ca="1">+IF(OFFSET('Hygiene Data'!$D$12,0,10*ROW('Hygiene Data'!D85))="","",OFFSET('Hygiene Data'!$D$12,0,10*ROW('Hygiene Data'!D85)))</f>
        <v/>
      </c>
      <c r="DQ91" s="383" t="str">
        <f ca="1">+IF(OFFSET('Hygiene Data'!$D$13,0,10*ROW('Hygiene Data'!D85))="","",OFFSET('Hygiene Data'!$D$13,0,10*ROW('Hygiene Data'!D85)))</f>
        <v/>
      </c>
      <c r="DR91" s="383" t="str">
        <f ca="1">+IF(OFFSET('Hygiene Data'!$E$11,0,10*ROW('Hygiene Data'!E85))="","",OFFSET('Hygiene Data'!$E$11,0,10*ROW('Hygiene Data'!E85)))</f>
        <v/>
      </c>
      <c r="DS91" s="383" t="str">
        <f ca="1">+IF(OFFSET('Hygiene Data'!$E$12,0,10*ROW('Hygiene Data'!E85))="","",OFFSET('Hygiene Data'!$E$12,0,10*ROW('Hygiene Data'!E85)))</f>
        <v/>
      </c>
      <c r="DT91" s="383" t="str">
        <f ca="1">+IF(OFFSET('Hygiene Data'!$E$13,0,10*ROW('Hygiene Data'!E85))="","",OFFSET('Hygiene Data'!$E$13,0,10*ROW('Hygiene Data'!E85)))</f>
        <v/>
      </c>
      <c r="DU91" s="383" t="str">
        <f ca="1">+IF(OFFSET('Hygiene Data'!$F$11,0,10*ROW('Hygiene Data'!F85))="","",OFFSET('Hygiene Data'!$F$11,0,10*ROW('Hygiene Data'!F85)))</f>
        <v/>
      </c>
      <c r="DV91" s="383" t="str">
        <f ca="1">+IF(OFFSET('Hygiene Data'!$F$12,0,10*ROW('Hygiene Data'!F85))="","",OFFSET('Hygiene Data'!$F$12,0,10*ROW('Hygiene Data'!F85)))</f>
        <v/>
      </c>
      <c r="DW91" s="383" t="str">
        <f ca="1">+IF(OFFSET('Hygiene Data'!$F$13,0,10*ROW('Hygiene Data'!F85))="","",OFFSET('Hygiene Data'!$F$13,0,10*ROW('Hygiene Data'!F85)))</f>
        <v/>
      </c>
      <c r="DX91" s="383" t="str">
        <f ca="1">+IF(OFFSET('Hygiene Data'!$G$11,0,10*ROW('Hygiene Data'!G85))="","",OFFSET('Hygiene Data'!$G$11,0,10*ROW('Hygiene Data'!G85)))</f>
        <v/>
      </c>
      <c r="DY91" s="383" t="str">
        <f ca="1">+IF(OFFSET('Hygiene Data'!$G$12,0,10*ROW('Hygiene Data'!G85))="","",OFFSET('Hygiene Data'!$G$12,0,10*ROW('Hygiene Data'!G85)))</f>
        <v/>
      </c>
      <c r="DZ91" s="383" t="str">
        <f ca="1">+IF(OFFSET('Hygiene Data'!$G$13,0,10*ROW('Hygiene Data'!G85))="","",OFFSET('Hygiene Data'!$G$13,0,10*ROW('Hygiene Data'!G85)))</f>
        <v/>
      </c>
      <c r="EA91" s="383" t="str">
        <f ca="1">+IF(OFFSET('Hygiene Data'!$H$11,0,10*ROW('Hygiene Data'!H85))="","",OFFSET('Hygiene Data'!$H$11,0,10*ROW('Hygiene Data'!H85)))</f>
        <v/>
      </c>
      <c r="EB91" s="383" t="str">
        <f ca="1">+IF(OFFSET('Hygiene Data'!$H$12,0,10*ROW('Hygiene Data'!H85))="","",OFFSET('Hygiene Data'!$H$12,0,10*ROW('Hygiene Data'!H85)))</f>
        <v/>
      </c>
      <c r="EC91" s="383" t="str">
        <f ca="1">+IF(OFFSET('Hygiene Data'!$H$13,0,10*ROW('Hygiene Data'!H85))="","",OFFSET('Hygiene Data'!$H$13,0,10*ROW('Hygiene Data'!H85)))</f>
        <v/>
      </c>
      <c r="ED91" s="383" t="str">
        <f ca="1">+IF(OFFSET('Hygiene Data'!$I$11,0,10*ROW('Hygiene Data'!I85))="","",OFFSET('Hygiene Data'!$I$11,0,10*ROW('Hygiene Data'!I85)))</f>
        <v/>
      </c>
      <c r="EE91" s="383" t="str">
        <f ca="1">+IF(OFFSET('Hygiene Data'!$I$12,0,10*ROW('Hygiene Data'!I85))="","",OFFSET('Hygiene Data'!$I$12,0,10*ROW('Hygiene Data'!I85)))</f>
        <v/>
      </c>
      <c r="EF91" s="383" t="str">
        <f ca="1">+IF(OFFSET('Hygiene Data'!$I$13,0,10*ROW('Hygiene Data'!I85))="","",OFFSET('Hygiene Data'!$I$13,0,10*ROW('Hygiene Data'!I85)))</f>
        <v/>
      </c>
    </row>
    <row r="92" spans="1:136" x14ac:dyDescent="0.25">
      <c r="A92" s="492" t="str">
        <f ca="1">+IF(OFFSET('Water Data'!$B$2,0,10*ROW('Water Data'!E86))="","",OFFSET('Water Data'!$B$2,0,10*ROW('Water Data'!E86)))</f>
        <v/>
      </c>
      <c r="B92" s="49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9" t="str">
        <f t="shared" ca="1" si="1"/>
        <v/>
      </c>
      <c r="D92" s="52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3" t="str">
        <f ca="1">+IF(OFFSET('Water Data'!$D$27,0,10*ROW('Water Data'!D86))="","",OFFSET('Water Data'!$D$27,0,10*ROW('Water Data'!D86)))</f>
        <v/>
      </c>
      <c r="BT92" s="383" t="str">
        <f ca="1">+IF(OFFSET('Water Data'!$D$28,0,10*ROW('Water Data'!D86))="","",OFFSET('Water Data'!$D$28,0,10*ROW('Water Data'!D86)))</f>
        <v/>
      </c>
      <c r="BU92" s="383" t="str">
        <f ca="1">+IF(OFFSET('Water Data'!$D$29,0,10*ROW('Water Data'!D86))="","",OFFSET('Water Data'!$D$29,0,10*ROW('Water Data'!D86)))</f>
        <v/>
      </c>
      <c r="BV92" s="383" t="str">
        <f ca="1">+IF(OFFSET('Water Data'!$E$27,0,10*ROW('Water Data'!E86))="","",OFFSET('Water Data'!$E$27,0,10*ROW('Water Data'!E86)))</f>
        <v/>
      </c>
      <c r="BW92" s="383" t="str">
        <f ca="1">+IF(OFFSET('Water Data'!$E$28,0,10*ROW('Water Data'!E86))="","",OFFSET('Water Data'!$E$28,0,10*ROW('Water Data'!E86)))</f>
        <v/>
      </c>
      <c r="BX92" s="383" t="str">
        <f ca="1">+IF(OFFSET('Water Data'!$E$29,0,10*ROW('Water Data'!E86))="","",OFFSET('Water Data'!$E$29,0,10*ROW('Water Data'!E86)))</f>
        <v/>
      </c>
      <c r="BY92" s="383" t="str">
        <f ca="1">+IF(OFFSET('Water Data'!$F$27,0,10*ROW('Water Data'!F86))="","",OFFSET('Water Data'!$F$27,0,10*ROW('Water Data'!F86)))</f>
        <v/>
      </c>
      <c r="BZ92" s="383" t="str">
        <f ca="1">+IF(OFFSET('Water Data'!$F$28,0,10*ROW('Water Data'!F86))="","",OFFSET('Water Data'!$F$28,0,10*ROW('Water Data'!F86)))</f>
        <v/>
      </c>
      <c r="CA92" s="383" t="str">
        <f ca="1">+IF(OFFSET('Water Data'!$F$29,0,10*ROW('Water Data'!F86))="","",OFFSET('Water Data'!$F$29,0,10*ROW('Water Data'!F86)))</f>
        <v/>
      </c>
      <c r="CB92" s="383" t="str">
        <f ca="1">+IF(OFFSET('Water Data'!$G$27,0,10*ROW('Water Data'!G86))="","",OFFSET('Water Data'!$G$27,0,10*ROW('Water Data'!G86)))</f>
        <v/>
      </c>
      <c r="CC92" s="383" t="str">
        <f ca="1">+IF(OFFSET('Water Data'!$G$28,0,10*ROW('Water Data'!G86))="","",OFFSET('Water Data'!$G$28,0,10*ROW('Water Data'!G86)))</f>
        <v/>
      </c>
      <c r="CD92" s="383" t="str">
        <f ca="1">+IF(OFFSET('Water Data'!$G$29,0,10*ROW('Water Data'!G86))="","",OFFSET('Water Data'!$G$29,0,10*ROW('Water Data'!G86)))</f>
        <v/>
      </c>
      <c r="CE92" s="383" t="str">
        <f ca="1">+IF(OFFSET('Water Data'!$H$27,0,10*ROW('Water Data'!H86))="","",OFFSET('Water Data'!$H$27,0,10*ROW('Water Data'!H86)))</f>
        <v/>
      </c>
      <c r="CF92" s="383" t="str">
        <f ca="1">+IF(OFFSET('Water Data'!$H$28,0,10*ROW('Water Data'!H86))="","",OFFSET('Water Data'!$H$28,0,10*ROW('Water Data'!H86)))</f>
        <v/>
      </c>
      <c r="CG92" s="383" t="str">
        <f ca="1">+IF(OFFSET('Water Data'!$H$29,0,10*ROW('Water Data'!H86))="","",OFFSET('Water Data'!$H$29,0,10*ROW('Water Data'!H86)))</f>
        <v/>
      </c>
      <c r="CH92" s="383" t="str">
        <f ca="1">+IF(OFFSET('Water Data'!$I$27,0,10*ROW('Water Data'!I86))="","",OFFSET('Water Data'!$I$27,0,10*ROW('Water Data'!I86)))</f>
        <v/>
      </c>
      <c r="CI92" s="383" t="str">
        <f ca="1">+IF(OFFSET('Water Data'!$I$28,0,10*ROW('Water Data'!I86))="","",OFFSET('Water Data'!$I$28,0,10*ROW('Water Data'!I86)))</f>
        <v/>
      </c>
      <c r="CJ92" s="383" t="str">
        <f ca="1">+IF(OFFSET('Water Data'!$I$29,0,10*ROW('Water Data'!I86))="","",OFFSET('Water Data'!$I$29,0,10*ROW('Water Data'!I86)))</f>
        <v/>
      </c>
      <c r="CK92" s="383" t="str">
        <f ca="1">+IF(OFFSET('Sanitation Data'!$D$28,0,10*ROW('Sanitation Data'!D86))="","",OFFSET('Sanitation Data'!$D$28,0,10*ROW('Sanitation Data'!D86)))</f>
        <v/>
      </c>
      <c r="CL92" s="383" t="str">
        <f ca="1">+IF(OFFSET('Sanitation Data'!$D$29,0,10*ROW('Sanitation Data'!D86))="","",OFFSET('Sanitation Data'!$D$29,0,10*ROW('Sanitation Data'!D86)))</f>
        <v/>
      </c>
      <c r="CM92" s="383" t="str">
        <f ca="1">+IF(OFFSET('Sanitation Data'!$D$30,0,10*ROW('Sanitation Data'!D86))="","",OFFSET('Sanitation Data'!$D$30,0,10*ROW('Sanitation Data'!D86)))</f>
        <v/>
      </c>
      <c r="CN92" s="383" t="str">
        <f ca="1">+IF(OFFSET('Sanitation Data'!$D$31,0,10*ROW('Sanitation Data'!D86))="","",OFFSET('Sanitation Data'!$D$31,0,10*ROW('Sanitation Data'!D86)))</f>
        <v/>
      </c>
      <c r="CO92" s="383" t="str">
        <f ca="1">+IF(OFFSET('Sanitation Data'!$D$32,0,10*ROW('Sanitation Data'!D86))="","",OFFSET('Sanitation Data'!$D$32,0,10*ROW('Sanitation Data'!D86)))</f>
        <v/>
      </c>
      <c r="CP92" s="383" t="str">
        <f ca="1">+IF(OFFSET('Sanitation Data'!$E$28,0,10*ROW('Sanitation Data'!E86))="","",OFFSET('Sanitation Data'!$E$28,0,10*ROW('Sanitation Data'!E86)))</f>
        <v/>
      </c>
      <c r="CQ92" s="383" t="str">
        <f ca="1">+IF(OFFSET('Sanitation Data'!$E$29,0,10*ROW('Sanitation Data'!E86))="","",OFFSET('Sanitation Data'!$E$29,0,10*ROW('Sanitation Data'!E86)))</f>
        <v/>
      </c>
      <c r="CR92" s="383" t="str">
        <f ca="1">+IF(OFFSET('Sanitation Data'!$E$30,0,10*ROW('Sanitation Data'!E86))="","",OFFSET('Sanitation Data'!$E$30,0,10*ROW('Sanitation Data'!E86)))</f>
        <v/>
      </c>
      <c r="CS92" s="383" t="str">
        <f ca="1">+IF(OFFSET('Sanitation Data'!$E$31,0,10*ROW('Sanitation Data'!E86))="","",OFFSET('Sanitation Data'!$E$31,0,10*ROW('Sanitation Data'!E86)))</f>
        <v/>
      </c>
      <c r="CT92" s="383" t="str">
        <f ca="1">+IF(OFFSET('Sanitation Data'!$E$32,0,10*ROW('Sanitation Data'!E86))="","",OFFSET('Sanitation Data'!$E$32,0,10*ROW('Sanitation Data'!E86)))</f>
        <v/>
      </c>
      <c r="CU92" s="383" t="str">
        <f ca="1">+IF(OFFSET('Sanitation Data'!$F$28,0,10*ROW('Sanitation Data'!F86))="","",OFFSET('Sanitation Data'!$F$28,0,10*ROW('Sanitation Data'!F86)))</f>
        <v/>
      </c>
      <c r="CV92" s="383" t="str">
        <f ca="1">+IF(OFFSET('Sanitation Data'!$F$29,0,10*ROW('Sanitation Data'!F86))="","",OFFSET('Sanitation Data'!$F$29,0,10*ROW('Sanitation Data'!F86)))</f>
        <v/>
      </c>
      <c r="CW92" s="383" t="str">
        <f ca="1">+IF(OFFSET('Sanitation Data'!$F$30,0,10*ROW('Sanitation Data'!F86))="","",OFFSET('Sanitation Data'!$F$30,0,10*ROW('Sanitation Data'!F86)))</f>
        <v/>
      </c>
      <c r="CX92" s="383" t="str">
        <f ca="1">+IF(OFFSET('Sanitation Data'!$F$31,0,10*ROW('Sanitation Data'!F86))="","",OFFSET('Sanitation Data'!$F$31,0,10*ROW('Sanitation Data'!F86)))</f>
        <v/>
      </c>
      <c r="CY92" s="383" t="str">
        <f ca="1">+IF(OFFSET('Sanitation Data'!$F$32,0,10*ROW('Sanitation Data'!F86))="","",OFFSET('Sanitation Data'!$F$32,0,10*ROW('Sanitation Data'!F86)))</f>
        <v/>
      </c>
      <c r="CZ92" s="383" t="str">
        <f ca="1">+IF(OFFSET('Sanitation Data'!$G$28,0,10*ROW('Sanitation Data'!G86))="","",OFFSET('Sanitation Data'!$G$28,0,10*ROW('Sanitation Data'!G86)))</f>
        <v/>
      </c>
      <c r="DA92" s="383" t="str">
        <f ca="1">+IF(OFFSET('Sanitation Data'!$G$29,0,10*ROW('Sanitation Data'!G86))="","",OFFSET('Sanitation Data'!$G$29,0,10*ROW('Sanitation Data'!G86)))</f>
        <v/>
      </c>
      <c r="DB92" s="383" t="str">
        <f ca="1">+IF(OFFSET('Sanitation Data'!$G$30,0,10*ROW('Sanitation Data'!G86))="","",OFFSET('Sanitation Data'!$G$30,0,10*ROW('Sanitation Data'!G86)))</f>
        <v/>
      </c>
      <c r="DC92" s="383" t="str">
        <f ca="1">+IF(OFFSET('Sanitation Data'!$G$31,0,10*ROW('Sanitation Data'!G86))="","",OFFSET('Sanitation Data'!$G$31,0,10*ROW('Sanitation Data'!G86)))</f>
        <v/>
      </c>
      <c r="DD92" s="383" t="str">
        <f ca="1">+IF(OFFSET('Sanitation Data'!$G$32,0,10*ROW('Sanitation Data'!G86))="","",OFFSET('Sanitation Data'!$G$32,0,10*ROW('Sanitation Data'!G86)))</f>
        <v/>
      </c>
      <c r="DE92" s="383" t="str">
        <f ca="1">+IF(OFFSET('Sanitation Data'!$H$28,0,10*ROW('Sanitation Data'!H86))="","",OFFSET('Sanitation Data'!$H$28,0,10*ROW('Sanitation Data'!H86)))</f>
        <v/>
      </c>
      <c r="DF92" s="383" t="str">
        <f ca="1">+IF(OFFSET('Sanitation Data'!$H$29,0,10*ROW('Sanitation Data'!H86))="","",OFFSET('Sanitation Data'!$H$29,0,10*ROW('Sanitation Data'!H86)))</f>
        <v/>
      </c>
      <c r="DG92" s="383" t="str">
        <f ca="1">+IF(OFFSET('Sanitation Data'!$H$30,0,10*ROW('Sanitation Data'!H86))="","",OFFSET('Sanitation Data'!$H$30,0,10*ROW('Sanitation Data'!H86)))</f>
        <v/>
      </c>
      <c r="DH92" s="383" t="str">
        <f ca="1">+IF(OFFSET('Sanitation Data'!$H$31,0,10*ROW('Sanitation Data'!H86))="","",OFFSET('Sanitation Data'!$H$31,0,10*ROW('Sanitation Data'!H86)))</f>
        <v/>
      </c>
      <c r="DI92" s="383" t="str">
        <f ca="1">+IF(OFFSET('Sanitation Data'!$H$32,0,10*ROW('Sanitation Data'!H86))="","",OFFSET('Sanitation Data'!$H$32,0,10*ROW('Sanitation Data'!H86)))</f>
        <v/>
      </c>
      <c r="DJ92" s="383" t="str">
        <f ca="1">+IF(OFFSET('Sanitation Data'!$I$28,0,10*ROW('Sanitation Data'!I86))="","",OFFSET('Sanitation Data'!$I$28,0,10*ROW('Sanitation Data'!I86)))</f>
        <v/>
      </c>
      <c r="DK92" s="383" t="str">
        <f ca="1">+IF(OFFSET('Sanitation Data'!$I$29,0,10*ROW('Sanitation Data'!I86))="","",OFFSET('Sanitation Data'!$I$29,0,10*ROW('Sanitation Data'!I86)))</f>
        <v/>
      </c>
      <c r="DL92" s="383" t="str">
        <f ca="1">+IF(OFFSET('Sanitation Data'!$I$30,0,10*ROW('Sanitation Data'!I86))="","",OFFSET('Sanitation Data'!$I$30,0,10*ROW('Sanitation Data'!I86)))</f>
        <v/>
      </c>
      <c r="DM92" s="383" t="str">
        <f ca="1">+IF(OFFSET('Sanitation Data'!$I$31,0,10*ROW('Sanitation Data'!I86))="","",OFFSET('Sanitation Data'!$I$31,0,10*ROW('Sanitation Data'!I86)))</f>
        <v/>
      </c>
      <c r="DN92" s="383" t="str">
        <f ca="1">+IF(OFFSET('Sanitation Data'!$I$32,0,10*ROW('Sanitation Data'!I86))="","",OFFSET('Sanitation Data'!$I$32,0,10*ROW('Sanitation Data'!I86)))</f>
        <v/>
      </c>
      <c r="DO92" s="383" t="str">
        <f ca="1">+IF(OFFSET('Hygiene Data'!$D$11,0,10*ROW('Hygiene Data'!D86))="","",OFFSET('Hygiene Data'!$D$11,0,10*ROW('Hygiene Data'!D86)))</f>
        <v/>
      </c>
      <c r="DP92" s="383" t="str">
        <f ca="1">+IF(OFFSET('Hygiene Data'!$D$12,0,10*ROW('Hygiene Data'!D86))="","",OFFSET('Hygiene Data'!$D$12,0,10*ROW('Hygiene Data'!D86)))</f>
        <v/>
      </c>
      <c r="DQ92" s="383" t="str">
        <f ca="1">+IF(OFFSET('Hygiene Data'!$D$13,0,10*ROW('Hygiene Data'!D86))="","",OFFSET('Hygiene Data'!$D$13,0,10*ROW('Hygiene Data'!D86)))</f>
        <v/>
      </c>
      <c r="DR92" s="383" t="str">
        <f ca="1">+IF(OFFSET('Hygiene Data'!$E$11,0,10*ROW('Hygiene Data'!E86))="","",OFFSET('Hygiene Data'!$E$11,0,10*ROW('Hygiene Data'!E86)))</f>
        <v/>
      </c>
      <c r="DS92" s="383" t="str">
        <f ca="1">+IF(OFFSET('Hygiene Data'!$E$12,0,10*ROW('Hygiene Data'!E86))="","",OFFSET('Hygiene Data'!$E$12,0,10*ROW('Hygiene Data'!E86)))</f>
        <v/>
      </c>
      <c r="DT92" s="383" t="str">
        <f ca="1">+IF(OFFSET('Hygiene Data'!$E$13,0,10*ROW('Hygiene Data'!E86))="","",OFFSET('Hygiene Data'!$E$13,0,10*ROW('Hygiene Data'!E86)))</f>
        <v/>
      </c>
      <c r="DU92" s="383" t="str">
        <f ca="1">+IF(OFFSET('Hygiene Data'!$F$11,0,10*ROW('Hygiene Data'!F86))="","",OFFSET('Hygiene Data'!$F$11,0,10*ROW('Hygiene Data'!F86)))</f>
        <v/>
      </c>
      <c r="DV92" s="383" t="str">
        <f ca="1">+IF(OFFSET('Hygiene Data'!$F$12,0,10*ROW('Hygiene Data'!F86))="","",OFFSET('Hygiene Data'!$F$12,0,10*ROW('Hygiene Data'!F86)))</f>
        <v/>
      </c>
      <c r="DW92" s="383" t="str">
        <f ca="1">+IF(OFFSET('Hygiene Data'!$F$13,0,10*ROW('Hygiene Data'!F86))="","",OFFSET('Hygiene Data'!$F$13,0,10*ROW('Hygiene Data'!F86)))</f>
        <v/>
      </c>
      <c r="DX92" s="383" t="str">
        <f ca="1">+IF(OFFSET('Hygiene Data'!$G$11,0,10*ROW('Hygiene Data'!G86))="","",OFFSET('Hygiene Data'!$G$11,0,10*ROW('Hygiene Data'!G86)))</f>
        <v/>
      </c>
      <c r="DY92" s="383" t="str">
        <f ca="1">+IF(OFFSET('Hygiene Data'!$G$12,0,10*ROW('Hygiene Data'!G86))="","",OFFSET('Hygiene Data'!$G$12,0,10*ROW('Hygiene Data'!G86)))</f>
        <v/>
      </c>
      <c r="DZ92" s="383" t="str">
        <f ca="1">+IF(OFFSET('Hygiene Data'!$G$13,0,10*ROW('Hygiene Data'!G86))="","",OFFSET('Hygiene Data'!$G$13,0,10*ROW('Hygiene Data'!G86)))</f>
        <v/>
      </c>
      <c r="EA92" s="383" t="str">
        <f ca="1">+IF(OFFSET('Hygiene Data'!$H$11,0,10*ROW('Hygiene Data'!H86))="","",OFFSET('Hygiene Data'!$H$11,0,10*ROW('Hygiene Data'!H86)))</f>
        <v/>
      </c>
      <c r="EB92" s="383" t="str">
        <f ca="1">+IF(OFFSET('Hygiene Data'!$H$12,0,10*ROW('Hygiene Data'!H86))="","",OFFSET('Hygiene Data'!$H$12,0,10*ROW('Hygiene Data'!H86)))</f>
        <v/>
      </c>
      <c r="EC92" s="383" t="str">
        <f ca="1">+IF(OFFSET('Hygiene Data'!$H$13,0,10*ROW('Hygiene Data'!H86))="","",OFFSET('Hygiene Data'!$H$13,0,10*ROW('Hygiene Data'!H86)))</f>
        <v/>
      </c>
      <c r="ED92" s="383" t="str">
        <f ca="1">+IF(OFFSET('Hygiene Data'!$I$11,0,10*ROW('Hygiene Data'!I86))="","",OFFSET('Hygiene Data'!$I$11,0,10*ROW('Hygiene Data'!I86)))</f>
        <v/>
      </c>
      <c r="EE92" s="383" t="str">
        <f ca="1">+IF(OFFSET('Hygiene Data'!$I$12,0,10*ROW('Hygiene Data'!I86))="","",OFFSET('Hygiene Data'!$I$12,0,10*ROW('Hygiene Data'!I86)))</f>
        <v/>
      </c>
      <c r="EF92" s="383" t="str">
        <f ca="1">+IF(OFFSET('Hygiene Data'!$I$13,0,10*ROW('Hygiene Data'!I86))="","",OFFSET('Hygiene Data'!$I$13,0,10*ROW('Hygiene Data'!I86)))</f>
        <v/>
      </c>
    </row>
    <row r="93" spans="1:136" x14ac:dyDescent="0.25">
      <c r="A93" s="492" t="str">
        <f ca="1">+IF(OFFSET('Water Data'!$B$2,0,10*ROW('Water Data'!E87))="","",OFFSET('Water Data'!$B$2,0,10*ROW('Water Data'!E87)))</f>
        <v/>
      </c>
      <c r="B93" s="49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9" t="str">
        <f t="shared" ca="1" si="1"/>
        <v/>
      </c>
      <c r="D93" s="52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3" t="str">
        <f ca="1">+IF(OFFSET('Water Data'!$D$27,0,10*ROW('Water Data'!D87))="","",OFFSET('Water Data'!$D$27,0,10*ROW('Water Data'!D87)))</f>
        <v/>
      </c>
      <c r="BT93" s="383" t="str">
        <f ca="1">+IF(OFFSET('Water Data'!$D$28,0,10*ROW('Water Data'!D87))="","",OFFSET('Water Data'!$D$28,0,10*ROW('Water Data'!D87)))</f>
        <v/>
      </c>
      <c r="BU93" s="383" t="str">
        <f ca="1">+IF(OFFSET('Water Data'!$D$29,0,10*ROW('Water Data'!D87))="","",OFFSET('Water Data'!$D$29,0,10*ROW('Water Data'!D87)))</f>
        <v/>
      </c>
      <c r="BV93" s="383" t="str">
        <f ca="1">+IF(OFFSET('Water Data'!$E$27,0,10*ROW('Water Data'!E87))="","",OFFSET('Water Data'!$E$27,0,10*ROW('Water Data'!E87)))</f>
        <v/>
      </c>
      <c r="BW93" s="383" t="str">
        <f ca="1">+IF(OFFSET('Water Data'!$E$28,0,10*ROW('Water Data'!E87))="","",OFFSET('Water Data'!$E$28,0,10*ROW('Water Data'!E87)))</f>
        <v/>
      </c>
      <c r="BX93" s="383" t="str">
        <f ca="1">+IF(OFFSET('Water Data'!$E$29,0,10*ROW('Water Data'!E87))="","",OFFSET('Water Data'!$E$29,0,10*ROW('Water Data'!E87)))</f>
        <v/>
      </c>
      <c r="BY93" s="383" t="str">
        <f ca="1">+IF(OFFSET('Water Data'!$F$27,0,10*ROW('Water Data'!F87))="","",OFFSET('Water Data'!$F$27,0,10*ROW('Water Data'!F87)))</f>
        <v/>
      </c>
      <c r="BZ93" s="383" t="str">
        <f ca="1">+IF(OFFSET('Water Data'!$F$28,0,10*ROW('Water Data'!F87))="","",OFFSET('Water Data'!$F$28,0,10*ROW('Water Data'!F87)))</f>
        <v/>
      </c>
      <c r="CA93" s="383" t="str">
        <f ca="1">+IF(OFFSET('Water Data'!$F$29,0,10*ROW('Water Data'!F87))="","",OFFSET('Water Data'!$F$29,0,10*ROW('Water Data'!F87)))</f>
        <v/>
      </c>
      <c r="CB93" s="383" t="str">
        <f ca="1">+IF(OFFSET('Water Data'!$G$27,0,10*ROW('Water Data'!G87))="","",OFFSET('Water Data'!$G$27,0,10*ROW('Water Data'!G87)))</f>
        <v/>
      </c>
      <c r="CC93" s="383" t="str">
        <f ca="1">+IF(OFFSET('Water Data'!$G$28,0,10*ROW('Water Data'!G87))="","",OFFSET('Water Data'!$G$28,0,10*ROW('Water Data'!G87)))</f>
        <v/>
      </c>
      <c r="CD93" s="383" t="str">
        <f ca="1">+IF(OFFSET('Water Data'!$G$29,0,10*ROW('Water Data'!G87))="","",OFFSET('Water Data'!$G$29,0,10*ROW('Water Data'!G87)))</f>
        <v/>
      </c>
      <c r="CE93" s="383" t="str">
        <f ca="1">+IF(OFFSET('Water Data'!$H$27,0,10*ROW('Water Data'!H87))="","",OFFSET('Water Data'!$H$27,0,10*ROW('Water Data'!H87)))</f>
        <v/>
      </c>
      <c r="CF93" s="383" t="str">
        <f ca="1">+IF(OFFSET('Water Data'!$H$28,0,10*ROW('Water Data'!H87))="","",OFFSET('Water Data'!$H$28,0,10*ROW('Water Data'!H87)))</f>
        <v/>
      </c>
      <c r="CG93" s="383" t="str">
        <f ca="1">+IF(OFFSET('Water Data'!$H$29,0,10*ROW('Water Data'!H87))="","",OFFSET('Water Data'!$H$29,0,10*ROW('Water Data'!H87)))</f>
        <v/>
      </c>
      <c r="CH93" s="383" t="str">
        <f ca="1">+IF(OFFSET('Water Data'!$I$27,0,10*ROW('Water Data'!I87))="","",OFFSET('Water Data'!$I$27,0,10*ROW('Water Data'!I87)))</f>
        <v/>
      </c>
      <c r="CI93" s="383" t="str">
        <f ca="1">+IF(OFFSET('Water Data'!$I$28,0,10*ROW('Water Data'!I87))="","",OFFSET('Water Data'!$I$28,0,10*ROW('Water Data'!I87)))</f>
        <v/>
      </c>
      <c r="CJ93" s="383" t="str">
        <f ca="1">+IF(OFFSET('Water Data'!$I$29,0,10*ROW('Water Data'!I87))="","",OFFSET('Water Data'!$I$29,0,10*ROW('Water Data'!I87)))</f>
        <v/>
      </c>
      <c r="CK93" s="383" t="str">
        <f ca="1">+IF(OFFSET('Sanitation Data'!$D$28,0,10*ROW('Sanitation Data'!D87))="","",OFFSET('Sanitation Data'!$D$28,0,10*ROW('Sanitation Data'!D87)))</f>
        <v/>
      </c>
      <c r="CL93" s="383" t="str">
        <f ca="1">+IF(OFFSET('Sanitation Data'!$D$29,0,10*ROW('Sanitation Data'!D87))="","",OFFSET('Sanitation Data'!$D$29,0,10*ROW('Sanitation Data'!D87)))</f>
        <v/>
      </c>
      <c r="CM93" s="383" t="str">
        <f ca="1">+IF(OFFSET('Sanitation Data'!$D$30,0,10*ROW('Sanitation Data'!D87))="","",OFFSET('Sanitation Data'!$D$30,0,10*ROW('Sanitation Data'!D87)))</f>
        <v/>
      </c>
      <c r="CN93" s="383" t="str">
        <f ca="1">+IF(OFFSET('Sanitation Data'!$D$31,0,10*ROW('Sanitation Data'!D87))="","",OFFSET('Sanitation Data'!$D$31,0,10*ROW('Sanitation Data'!D87)))</f>
        <v/>
      </c>
      <c r="CO93" s="383" t="str">
        <f ca="1">+IF(OFFSET('Sanitation Data'!$D$32,0,10*ROW('Sanitation Data'!D87))="","",OFFSET('Sanitation Data'!$D$32,0,10*ROW('Sanitation Data'!D87)))</f>
        <v/>
      </c>
      <c r="CP93" s="383" t="str">
        <f ca="1">+IF(OFFSET('Sanitation Data'!$E$28,0,10*ROW('Sanitation Data'!E87))="","",OFFSET('Sanitation Data'!$E$28,0,10*ROW('Sanitation Data'!E87)))</f>
        <v/>
      </c>
      <c r="CQ93" s="383" t="str">
        <f ca="1">+IF(OFFSET('Sanitation Data'!$E$29,0,10*ROW('Sanitation Data'!E87))="","",OFFSET('Sanitation Data'!$E$29,0,10*ROW('Sanitation Data'!E87)))</f>
        <v/>
      </c>
      <c r="CR93" s="383" t="str">
        <f ca="1">+IF(OFFSET('Sanitation Data'!$E$30,0,10*ROW('Sanitation Data'!E87))="","",OFFSET('Sanitation Data'!$E$30,0,10*ROW('Sanitation Data'!E87)))</f>
        <v/>
      </c>
      <c r="CS93" s="383" t="str">
        <f ca="1">+IF(OFFSET('Sanitation Data'!$E$31,0,10*ROW('Sanitation Data'!E87))="","",OFFSET('Sanitation Data'!$E$31,0,10*ROW('Sanitation Data'!E87)))</f>
        <v/>
      </c>
      <c r="CT93" s="383" t="str">
        <f ca="1">+IF(OFFSET('Sanitation Data'!$E$32,0,10*ROW('Sanitation Data'!E87))="","",OFFSET('Sanitation Data'!$E$32,0,10*ROW('Sanitation Data'!E87)))</f>
        <v/>
      </c>
      <c r="CU93" s="383" t="str">
        <f ca="1">+IF(OFFSET('Sanitation Data'!$F$28,0,10*ROW('Sanitation Data'!F87))="","",OFFSET('Sanitation Data'!$F$28,0,10*ROW('Sanitation Data'!F87)))</f>
        <v/>
      </c>
      <c r="CV93" s="383" t="str">
        <f ca="1">+IF(OFFSET('Sanitation Data'!$F$29,0,10*ROW('Sanitation Data'!F87))="","",OFFSET('Sanitation Data'!$F$29,0,10*ROW('Sanitation Data'!F87)))</f>
        <v/>
      </c>
      <c r="CW93" s="383" t="str">
        <f ca="1">+IF(OFFSET('Sanitation Data'!$F$30,0,10*ROW('Sanitation Data'!F87))="","",OFFSET('Sanitation Data'!$F$30,0,10*ROW('Sanitation Data'!F87)))</f>
        <v/>
      </c>
      <c r="CX93" s="383" t="str">
        <f ca="1">+IF(OFFSET('Sanitation Data'!$F$31,0,10*ROW('Sanitation Data'!F87))="","",OFFSET('Sanitation Data'!$F$31,0,10*ROW('Sanitation Data'!F87)))</f>
        <v/>
      </c>
      <c r="CY93" s="383" t="str">
        <f ca="1">+IF(OFFSET('Sanitation Data'!$F$32,0,10*ROW('Sanitation Data'!F87))="","",OFFSET('Sanitation Data'!$F$32,0,10*ROW('Sanitation Data'!F87)))</f>
        <v/>
      </c>
      <c r="CZ93" s="383" t="str">
        <f ca="1">+IF(OFFSET('Sanitation Data'!$G$28,0,10*ROW('Sanitation Data'!G87))="","",OFFSET('Sanitation Data'!$G$28,0,10*ROW('Sanitation Data'!G87)))</f>
        <v/>
      </c>
      <c r="DA93" s="383" t="str">
        <f ca="1">+IF(OFFSET('Sanitation Data'!$G$29,0,10*ROW('Sanitation Data'!G87))="","",OFFSET('Sanitation Data'!$G$29,0,10*ROW('Sanitation Data'!G87)))</f>
        <v/>
      </c>
      <c r="DB93" s="383" t="str">
        <f ca="1">+IF(OFFSET('Sanitation Data'!$G$30,0,10*ROW('Sanitation Data'!G87))="","",OFFSET('Sanitation Data'!$G$30,0,10*ROW('Sanitation Data'!G87)))</f>
        <v/>
      </c>
      <c r="DC93" s="383" t="str">
        <f ca="1">+IF(OFFSET('Sanitation Data'!$G$31,0,10*ROW('Sanitation Data'!G87))="","",OFFSET('Sanitation Data'!$G$31,0,10*ROW('Sanitation Data'!G87)))</f>
        <v/>
      </c>
      <c r="DD93" s="383" t="str">
        <f ca="1">+IF(OFFSET('Sanitation Data'!$G$32,0,10*ROW('Sanitation Data'!G87))="","",OFFSET('Sanitation Data'!$G$32,0,10*ROW('Sanitation Data'!G87)))</f>
        <v/>
      </c>
      <c r="DE93" s="383" t="str">
        <f ca="1">+IF(OFFSET('Sanitation Data'!$H$28,0,10*ROW('Sanitation Data'!H87))="","",OFFSET('Sanitation Data'!$H$28,0,10*ROW('Sanitation Data'!H87)))</f>
        <v/>
      </c>
      <c r="DF93" s="383" t="str">
        <f ca="1">+IF(OFFSET('Sanitation Data'!$H$29,0,10*ROW('Sanitation Data'!H87))="","",OFFSET('Sanitation Data'!$H$29,0,10*ROW('Sanitation Data'!H87)))</f>
        <v/>
      </c>
      <c r="DG93" s="383" t="str">
        <f ca="1">+IF(OFFSET('Sanitation Data'!$H$30,0,10*ROW('Sanitation Data'!H87))="","",OFFSET('Sanitation Data'!$H$30,0,10*ROW('Sanitation Data'!H87)))</f>
        <v/>
      </c>
      <c r="DH93" s="383" t="str">
        <f ca="1">+IF(OFFSET('Sanitation Data'!$H$31,0,10*ROW('Sanitation Data'!H87))="","",OFFSET('Sanitation Data'!$H$31,0,10*ROW('Sanitation Data'!H87)))</f>
        <v/>
      </c>
      <c r="DI93" s="383" t="str">
        <f ca="1">+IF(OFFSET('Sanitation Data'!$H$32,0,10*ROW('Sanitation Data'!H87))="","",OFFSET('Sanitation Data'!$H$32,0,10*ROW('Sanitation Data'!H87)))</f>
        <v/>
      </c>
      <c r="DJ93" s="383" t="str">
        <f ca="1">+IF(OFFSET('Sanitation Data'!$I$28,0,10*ROW('Sanitation Data'!I87))="","",OFFSET('Sanitation Data'!$I$28,0,10*ROW('Sanitation Data'!I87)))</f>
        <v/>
      </c>
      <c r="DK93" s="383" t="str">
        <f ca="1">+IF(OFFSET('Sanitation Data'!$I$29,0,10*ROW('Sanitation Data'!I87))="","",OFFSET('Sanitation Data'!$I$29,0,10*ROW('Sanitation Data'!I87)))</f>
        <v/>
      </c>
      <c r="DL93" s="383" t="str">
        <f ca="1">+IF(OFFSET('Sanitation Data'!$I$30,0,10*ROW('Sanitation Data'!I87))="","",OFFSET('Sanitation Data'!$I$30,0,10*ROW('Sanitation Data'!I87)))</f>
        <v/>
      </c>
      <c r="DM93" s="383" t="str">
        <f ca="1">+IF(OFFSET('Sanitation Data'!$I$31,0,10*ROW('Sanitation Data'!I87))="","",OFFSET('Sanitation Data'!$I$31,0,10*ROW('Sanitation Data'!I87)))</f>
        <v/>
      </c>
      <c r="DN93" s="383" t="str">
        <f ca="1">+IF(OFFSET('Sanitation Data'!$I$32,0,10*ROW('Sanitation Data'!I87))="","",OFFSET('Sanitation Data'!$I$32,0,10*ROW('Sanitation Data'!I87)))</f>
        <v/>
      </c>
      <c r="DO93" s="383" t="str">
        <f ca="1">+IF(OFFSET('Hygiene Data'!$D$11,0,10*ROW('Hygiene Data'!D87))="","",OFFSET('Hygiene Data'!$D$11,0,10*ROW('Hygiene Data'!D87)))</f>
        <v/>
      </c>
      <c r="DP93" s="383" t="str">
        <f ca="1">+IF(OFFSET('Hygiene Data'!$D$12,0,10*ROW('Hygiene Data'!D87))="","",OFFSET('Hygiene Data'!$D$12,0,10*ROW('Hygiene Data'!D87)))</f>
        <v/>
      </c>
      <c r="DQ93" s="383" t="str">
        <f ca="1">+IF(OFFSET('Hygiene Data'!$D$13,0,10*ROW('Hygiene Data'!D87))="","",OFFSET('Hygiene Data'!$D$13,0,10*ROW('Hygiene Data'!D87)))</f>
        <v/>
      </c>
      <c r="DR93" s="383" t="str">
        <f ca="1">+IF(OFFSET('Hygiene Data'!$E$11,0,10*ROW('Hygiene Data'!E87))="","",OFFSET('Hygiene Data'!$E$11,0,10*ROW('Hygiene Data'!E87)))</f>
        <v/>
      </c>
      <c r="DS93" s="383" t="str">
        <f ca="1">+IF(OFFSET('Hygiene Data'!$E$12,0,10*ROW('Hygiene Data'!E87))="","",OFFSET('Hygiene Data'!$E$12,0,10*ROW('Hygiene Data'!E87)))</f>
        <v/>
      </c>
      <c r="DT93" s="383" t="str">
        <f ca="1">+IF(OFFSET('Hygiene Data'!$E$13,0,10*ROW('Hygiene Data'!E87))="","",OFFSET('Hygiene Data'!$E$13,0,10*ROW('Hygiene Data'!E87)))</f>
        <v/>
      </c>
      <c r="DU93" s="383" t="str">
        <f ca="1">+IF(OFFSET('Hygiene Data'!$F$11,0,10*ROW('Hygiene Data'!F87))="","",OFFSET('Hygiene Data'!$F$11,0,10*ROW('Hygiene Data'!F87)))</f>
        <v/>
      </c>
      <c r="DV93" s="383" t="str">
        <f ca="1">+IF(OFFSET('Hygiene Data'!$F$12,0,10*ROW('Hygiene Data'!F87))="","",OFFSET('Hygiene Data'!$F$12,0,10*ROW('Hygiene Data'!F87)))</f>
        <v/>
      </c>
      <c r="DW93" s="383" t="str">
        <f ca="1">+IF(OFFSET('Hygiene Data'!$F$13,0,10*ROW('Hygiene Data'!F87))="","",OFFSET('Hygiene Data'!$F$13,0,10*ROW('Hygiene Data'!F87)))</f>
        <v/>
      </c>
      <c r="DX93" s="383" t="str">
        <f ca="1">+IF(OFFSET('Hygiene Data'!$G$11,0,10*ROW('Hygiene Data'!G87))="","",OFFSET('Hygiene Data'!$G$11,0,10*ROW('Hygiene Data'!G87)))</f>
        <v/>
      </c>
      <c r="DY93" s="383" t="str">
        <f ca="1">+IF(OFFSET('Hygiene Data'!$G$12,0,10*ROW('Hygiene Data'!G87))="","",OFFSET('Hygiene Data'!$G$12,0,10*ROW('Hygiene Data'!G87)))</f>
        <v/>
      </c>
      <c r="DZ93" s="383" t="str">
        <f ca="1">+IF(OFFSET('Hygiene Data'!$G$13,0,10*ROW('Hygiene Data'!G87))="","",OFFSET('Hygiene Data'!$G$13,0,10*ROW('Hygiene Data'!G87)))</f>
        <v/>
      </c>
      <c r="EA93" s="383" t="str">
        <f ca="1">+IF(OFFSET('Hygiene Data'!$H$11,0,10*ROW('Hygiene Data'!H87))="","",OFFSET('Hygiene Data'!$H$11,0,10*ROW('Hygiene Data'!H87)))</f>
        <v/>
      </c>
      <c r="EB93" s="383" t="str">
        <f ca="1">+IF(OFFSET('Hygiene Data'!$H$12,0,10*ROW('Hygiene Data'!H87))="","",OFFSET('Hygiene Data'!$H$12,0,10*ROW('Hygiene Data'!H87)))</f>
        <v/>
      </c>
      <c r="EC93" s="383" t="str">
        <f ca="1">+IF(OFFSET('Hygiene Data'!$H$13,0,10*ROW('Hygiene Data'!H87))="","",OFFSET('Hygiene Data'!$H$13,0,10*ROW('Hygiene Data'!H87)))</f>
        <v/>
      </c>
      <c r="ED93" s="383" t="str">
        <f ca="1">+IF(OFFSET('Hygiene Data'!$I$11,0,10*ROW('Hygiene Data'!I87))="","",OFFSET('Hygiene Data'!$I$11,0,10*ROW('Hygiene Data'!I87)))</f>
        <v/>
      </c>
      <c r="EE93" s="383" t="str">
        <f ca="1">+IF(OFFSET('Hygiene Data'!$I$12,0,10*ROW('Hygiene Data'!I87))="","",OFFSET('Hygiene Data'!$I$12,0,10*ROW('Hygiene Data'!I87)))</f>
        <v/>
      </c>
      <c r="EF93" s="383" t="str">
        <f ca="1">+IF(OFFSET('Hygiene Data'!$I$13,0,10*ROW('Hygiene Data'!I87))="","",OFFSET('Hygiene Data'!$I$13,0,10*ROW('Hygiene Data'!I87)))</f>
        <v/>
      </c>
    </row>
    <row r="94" spans="1:136" x14ac:dyDescent="0.25">
      <c r="A94" s="492" t="str">
        <f ca="1">+IF(OFFSET('Water Data'!$B$2,0,10*ROW('Water Data'!E88))="","",OFFSET('Water Data'!$B$2,0,10*ROW('Water Data'!E88)))</f>
        <v/>
      </c>
      <c r="B94" s="49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9" t="str">
        <f t="shared" ca="1" si="1"/>
        <v/>
      </c>
      <c r="D94" s="52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3" t="str">
        <f ca="1">+IF(OFFSET('Water Data'!$D$27,0,10*ROW('Water Data'!D88))="","",OFFSET('Water Data'!$D$27,0,10*ROW('Water Data'!D88)))</f>
        <v/>
      </c>
      <c r="BT94" s="383" t="str">
        <f ca="1">+IF(OFFSET('Water Data'!$D$28,0,10*ROW('Water Data'!D88))="","",OFFSET('Water Data'!$D$28,0,10*ROW('Water Data'!D88)))</f>
        <v/>
      </c>
      <c r="BU94" s="383" t="str">
        <f ca="1">+IF(OFFSET('Water Data'!$D$29,0,10*ROW('Water Data'!D88))="","",OFFSET('Water Data'!$D$29,0,10*ROW('Water Data'!D88)))</f>
        <v/>
      </c>
      <c r="BV94" s="383" t="str">
        <f ca="1">+IF(OFFSET('Water Data'!$E$27,0,10*ROW('Water Data'!E88))="","",OFFSET('Water Data'!$E$27,0,10*ROW('Water Data'!E88)))</f>
        <v/>
      </c>
      <c r="BW94" s="383" t="str">
        <f ca="1">+IF(OFFSET('Water Data'!$E$28,0,10*ROW('Water Data'!E88))="","",OFFSET('Water Data'!$E$28,0,10*ROW('Water Data'!E88)))</f>
        <v/>
      </c>
      <c r="BX94" s="383" t="str">
        <f ca="1">+IF(OFFSET('Water Data'!$E$29,0,10*ROW('Water Data'!E88))="","",OFFSET('Water Data'!$E$29,0,10*ROW('Water Data'!E88)))</f>
        <v/>
      </c>
      <c r="BY94" s="383" t="str">
        <f ca="1">+IF(OFFSET('Water Data'!$F$27,0,10*ROW('Water Data'!F88))="","",OFFSET('Water Data'!$F$27,0,10*ROW('Water Data'!F88)))</f>
        <v/>
      </c>
      <c r="BZ94" s="383" t="str">
        <f ca="1">+IF(OFFSET('Water Data'!$F$28,0,10*ROW('Water Data'!F88))="","",OFFSET('Water Data'!$F$28,0,10*ROW('Water Data'!F88)))</f>
        <v/>
      </c>
      <c r="CA94" s="383" t="str">
        <f ca="1">+IF(OFFSET('Water Data'!$F$29,0,10*ROW('Water Data'!F88))="","",OFFSET('Water Data'!$F$29,0,10*ROW('Water Data'!F88)))</f>
        <v/>
      </c>
      <c r="CB94" s="383" t="str">
        <f ca="1">+IF(OFFSET('Water Data'!$G$27,0,10*ROW('Water Data'!G88))="","",OFFSET('Water Data'!$G$27,0,10*ROW('Water Data'!G88)))</f>
        <v/>
      </c>
      <c r="CC94" s="383" t="str">
        <f ca="1">+IF(OFFSET('Water Data'!$G$28,0,10*ROW('Water Data'!G88))="","",OFFSET('Water Data'!$G$28,0,10*ROW('Water Data'!G88)))</f>
        <v/>
      </c>
      <c r="CD94" s="383" t="str">
        <f ca="1">+IF(OFFSET('Water Data'!$G$29,0,10*ROW('Water Data'!G88))="","",OFFSET('Water Data'!$G$29,0,10*ROW('Water Data'!G88)))</f>
        <v/>
      </c>
      <c r="CE94" s="383" t="str">
        <f ca="1">+IF(OFFSET('Water Data'!$H$27,0,10*ROW('Water Data'!H88))="","",OFFSET('Water Data'!$H$27,0,10*ROW('Water Data'!H88)))</f>
        <v/>
      </c>
      <c r="CF94" s="383" t="str">
        <f ca="1">+IF(OFFSET('Water Data'!$H$28,0,10*ROW('Water Data'!H88))="","",OFFSET('Water Data'!$H$28,0,10*ROW('Water Data'!H88)))</f>
        <v/>
      </c>
      <c r="CG94" s="383" t="str">
        <f ca="1">+IF(OFFSET('Water Data'!$H$29,0,10*ROW('Water Data'!H88))="","",OFFSET('Water Data'!$H$29,0,10*ROW('Water Data'!H88)))</f>
        <v/>
      </c>
      <c r="CH94" s="383" t="str">
        <f ca="1">+IF(OFFSET('Water Data'!$I$27,0,10*ROW('Water Data'!I88))="","",OFFSET('Water Data'!$I$27,0,10*ROW('Water Data'!I88)))</f>
        <v/>
      </c>
      <c r="CI94" s="383" t="str">
        <f ca="1">+IF(OFFSET('Water Data'!$I$28,0,10*ROW('Water Data'!I88))="","",OFFSET('Water Data'!$I$28,0,10*ROW('Water Data'!I88)))</f>
        <v/>
      </c>
      <c r="CJ94" s="383" t="str">
        <f ca="1">+IF(OFFSET('Water Data'!$I$29,0,10*ROW('Water Data'!I88))="","",OFFSET('Water Data'!$I$29,0,10*ROW('Water Data'!I88)))</f>
        <v/>
      </c>
      <c r="CK94" s="383" t="str">
        <f ca="1">+IF(OFFSET('Sanitation Data'!$D$28,0,10*ROW('Sanitation Data'!D88))="","",OFFSET('Sanitation Data'!$D$28,0,10*ROW('Sanitation Data'!D88)))</f>
        <v/>
      </c>
      <c r="CL94" s="383" t="str">
        <f ca="1">+IF(OFFSET('Sanitation Data'!$D$29,0,10*ROW('Sanitation Data'!D88))="","",OFFSET('Sanitation Data'!$D$29,0,10*ROW('Sanitation Data'!D88)))</f>
        <v/>
      </c>
      <c r="CM94" s="383" t="str">
        <f ca="1">+IF(OFFSET('Sanitation Data'!$D$30,0,10*ROW('Sanitation Data'!D88))="","",OFFSET('Sanitation Data'!$D$30,0,10*ROW('Sanitation Data'!D88)))</f>
        <v/>
      </c>
      <c r="CN94" s="383" t="str">
        <f ca="1">+IF(OFFSET('Sanitation Data'!$D$31,0,10*ROW('Sanitation Data'!D88))="","",OFFSET('Sanitation Data'!$D$31,0,10*ROW('Sanitation Data'!D88)))</f>
        <v/>
      </c>
      <c r="CO94" s="383" t="str">
        <f ca="1">+IF(OFFSET('Sanitation Data'!$D$32,0,10*ROW('Sanitation Data'!D88))="","",OFFSET('Sanitation Data'!$D$32,0,10*ROW('Sanitation Data'!D88)))</f>
        <v/>
      </c>
      <c r="CP94" s="383" t="str">
        <f ca="1">+IF(OFFSET('Sanitation Data'!$E$28,0,10*ROW('Sanitation Data'!E88))="","",OFFSET('Sanitation Data'!$E$28,0,10*ROW('Sanitation Data'!E88)))</f>
        <v/>
      </c>
      <c r="CQ94" s="383" t="str">
        <f ca="1">+IF(OFFSET('Sanitation Data'!$E$29,0,10*ROW('Sanitation Data'!E88))="","",OFFSET('Sanitation Data'!$E$29,0,10*ROW('Sanitation Data'!E88)))</f>
        <v/>
      </c>
      <c r="CR94" s="383" t="str">
        <f ca="1">+IF(OFFSET('Sanitation Data'!$E$30,0,10*ROW('Sanitation Data'!E88))="","",OFFSET('Sanitation Data'!$E$30,0,10*ROW('Sanitation Data'!E88)))</f>
        <v/>
      </c>
      <c r="CS94" s="383" t="str">
        <f ca="1">+IF(OFFSET('Sanitation Data'!$E$31,0,10*ROW('Sanitation Data'!E88))="","",OFFSET('Sanitation Data'!$E$31,0,10*ROW('Sanitation Data'!E88)))</f>
        <v/>
      </c>
      <c r="CT94" s="383" t="str">
        <f ca="1">+IF(OFFSET('Sanitation Data'!$E$32,0,10*ROW('Sanitation Data'!E88))="","",OFFSET('Sanitation Data'!$E$32,0,10*ROW('Sanitation Data'!E88)))</f>
        <v/>
      </c>
      <c r="CU94" s="383" t="str">
        <f ca="1">+IF(OFFSET('Sanitation Data'!$F$28,0,10*ROW('Sanitation Data'!F88))="","",OFFSET('Sanitation Data'!$F$28,0,10*ROW('Sanitation Data'!F88)))</f>
        <v/>
      </c>
      <c r="CV94" s="383" t="str">
        <f ca="1">+IF(OFFSET('Sanitation Data'!$F$29,0,10*ROW('Sanitation Data'!F88))="","",OFFSET('Sanitation Data'!$F$29,0,10*ROW('Sanitation Data'!F88)))</f>
        <v/>
      </c>
      <c r="CW94" s="383" t="str">
        <f ca="1">+IF(OFFSET('Sanitation Data'!$F$30,0,10*ROW('Sanitation Data'!F88))="","",OFFSET('Sanitation Data'!$F$30,0,10*ROW('Sanitation Data'!F88)))</f>
        <v/>
      </c>
      <c r="CX94" s="383" t="str">
        <f ca="1">+IF(OFFSET('Sanitation Data'!$F$31,0,10*ROW('Sanitation Data'!F88))="","",OFFSET('Sanitation Data'!$F$31,0,10*ROW('Sanitation Data'!F88)))</f>
        <v/>
      </c>
      <c r="CY94" s="383" t="str">
        <f ca="1">+IF(OFFSET('Sanitation Data'!$F$32,0,10*ROW('Sanitation Data'!F88))="","",OFFSET('Sanitation Data'!$F$32,0,10*ROW('Sanitation Data'!F88)))</f>
        <v/>
      </c>
      <c r="CZ94" s="383" t="str">
        <f ca="1">+IF(OFFSET('Sanitation Data'!$G$28,0,10*ROW('Sanitation Data'!G88))="","",OFFSET('Sanitation Data'!$G$28,0,10*ROW('Sanitation Data'!G88)))</f>
        <v/>
      </c>
      <c r="DA94" s="383" t="str">
        <f ca="1">+IF(OFFSET('Sanitation Data'!$G$29,0,10*ROW('Sanitation Data'!G88))="","",OFFSET('Sanitation Data'!$G$29,0,10*ROW('Sanitation Data'!G88)))</f>
        <v/>
      </c>
      <c r="DB94" s="383" t="str">
        <f ca="1">+IF(OFFSET('Sanitation Data'!$G$30,0,10*ROW('Sanitation Data'!G88))="","",OFFSET('Sanitation Data'!$G$30,0,10*ROW('Sanitation Data'!G88)))</f>
        <v/>
      </c>
      <c r="DC94" s="383" t="str">
        <f ca="1">+IF(OFFSET('Sanitation Data'!$G$31,0,10*ROW('Sanitation Data'!G88))="","",OFFSET('Sanitation Data'!$G$31,0,10*ROW('Sanitation Data'!G88)))</f>
        <v/>
      </c>
      <c r="DD94" s="383" t="str">
        <f ca="1">+IF(OFFSET('Sanitation Data'!$G$32,0,10*ROW('Sanitation Data'!G88))="","",OFFSET('Sanitation Data'!$G$32,0,10*ROW('Sanitation Data'!G88)))</f>
        <v/>
      </c>
      <c r="DE94" s="383" t="str">
        <f ca="1">+IF(OFFSET('Sanitation Data'!$H$28,0,10*ROW('Sanitation Data'!H88))="","",OFFSET('Sanitation Data'!$H$28,0,10*ROW('Sanitation Data'!H88)))</f>
        <v/>
      </c>
      <c r="DF94" s="383" t="str">
        <f ca="1">+IF(OFFSET('Sanitation Data'!$H$29,0,10*ROW('Sanitation Data'!H88))="","",OFFSET('Sanitation Data'!$H$29,0,10*ROW('Sanitation Data'!H88)))</f>
        <v/>
      </c>
      <c r="DG94" s="383" t="str">
        <f ca="1">+IF(OFFSET('Sanitation Data'!$H$30,0,10*ROW('Sanitation Data'!H88))="","",OFFSET('Sanitation Data'!$H$30,0,10*ROW('Sanitation Data'!H88)))</f>
        <v/>
      </c>
      <c r="DH94" s="383" t="str">
        <f ca="1">+IF(OFFSET('Sanitation Data'!$H$31,0,10*ROW('Sanitation Data'!H88))="","",OFFSET('Sanitation Data'!$H$31,0,10*ROW('Sanitation Data'!H88)))</f>
        <v/>
      </c>
      <c r="DI94" s="383" t="str">
        <f ca="1">+IF(OFFSET('Sanitation Data'!$H$32,0,10*ROW('Sanitation Data'!H88))="","",OFFSET('Sanitation Data'!$H$32,0,10*ROW('Sanitation Data'!H88)))</f>
        <v/>
      </c>
      <c r="DJ94" s="383" t="str">
        <f ca="1">+IF(OFFSET('Sanitation Data'!$I$28,0,10*ROW('Sanitation Data'!I88))="","",OFFSET('Sanitation Data'!$I$28,0,10*ROW('Sanitation Data'!I88)))</f>
        <v/>
      </c>
      <c r="DK94" s="383" t="str">
        <f ca="1">+IF(OFFSET('Sanitation Data'!$I$29,0,10*ROW('Sanitation Data'!I88))="","",OFFSET('Sanitation Data'!$I$29,0,10*ROW('Sanitation Data'!I88)))</f>
        <v/>
      </c>
      <c r="DL94" s="383" t="str">
        <f ca="1">+IF(OFFSET('Sanitation Data'!$I$30,0,10*ROW('Sanitation Data'!I88))="","",OFFSET('Sanitation Data'!$I$30,0,10*ROW('Sanitation Data'!I88)))</f>
        <v/>
      </c>
      <c r="DM94" s="383" t="str">
        <f ca="1">+IF(OFFSET('Sanitation Data'!$I$31,0,10*ROW('Sanitation Data'!I88))="","",OFFSET('Sanitation Data'!$I$31,0,10*ROW('Sanitation Data'!I88)))</f>
        <v/>
      </c>
      <c r="DN94" s="383" t="str">
        <f ca="1">+IF(OFFSET('Sanitation Data'!$I$32,0,10*ROW('Sanitation Data'!I88))="","",OFFSET('Sanitation Data'!$I$32,0,10*ROW('Sanitation Data'!I88)))</f>
        <v/>
      </c>
      <c r="DO94" s="383" t="str">
        <f ca="1">+IF(OFFSET('Hygiene Data'!$D$11,0,10*ROW('Hygiene Data'!D88))="","",OFFSET('Hygiene Data'!$D$11,0,10*ROW('Hygiene Data'!D88)))</f>
        <v/>
      </c>
      <c r="DP94" s="383" t="str">
        <f ca="1">+IF(OFFSET('Hygiene Data'!$D$12,0,10*ROW('Hygiene Data'!D88))="","",OFFSET('Hygiene Data'!$D$12,0,10*ROW('Hygiene Data'!D88)))</f>
        <v/>
      </c>
      <c r="DQ94" s="383" t="str">
        <f ca="1">+IF(OFFSET('Hygiene Data'!$D$13,0,10*ROW('Hygiene Data'!D88))="","",OFFSET('Hygiene Data'!$D$13,0,10*ROW('Hygiene Data'!D88)))</f>
        <v/>
      </c>
      <c r="DR94" s="383" t="str">
        <f ca="1">+IF(OFFSET('Hygiene Data'!$E$11,0,10*ROW('Hygiene Data'!E88))="","",OFFSET('Hygiene Data'!$E$11,0,10*ROW('Hygiene Data'!E88)))</f>
        <v/>
      </c>
      <c r="DS94" s="383" t="str">
        <f ca="1">+IF(OFFSET('Hygiene Data'!$E$12,0,10*ROW('Hygiene Data'!E88))="","",OFFSET('Hygiene Data'!$E$12,0,10*ROW('Hygiene Data'!E88)))</f>
        <v/>
      </c>
      <c r="DT94" s="383" t="str">
        <f ca="1">+IF(OFFSET('Hygiene Data'!$E$13,0,10*ROW('Hygiene Data'!E88))="","",OFFSET('Hygiene Data'!$E$13,0,10*ROW('Hygiene Data'!E88)))</f>
        <v/>
      </c>
      <c r="DU94" s="383" t="str">
        <f ca="1">+IF(OFFSET('Hygiene Data'!$F$11,0,10*ROW('Hygiene Data'!F88))="","",OFFSET('Hygiene Data'!$F$11,0,10*ROW('Hygiene Data'!F88)))</f>
        <v/>
      </c>
      <c r="DV94" s="383" t="str">
        <f ca="1">+IF(OFFSET('Hygiene Data'!$F$12,0,10*ROW('Hygiene Data'!F88))="","",OFFSET('Hygiene Data'!$F$12,0,10*ROW('Hygiene Data'!F88)))</f>
        <v/>
      </c>
      <c r="DW94" s="383" t="str">
        <f ca="1">+IF(OFFSET('Hygiene Data'!$F$13,0,10*ROW('Hygiene Data'!F88))="","",OFFSET('Hygiene Data'!$F$13,0,10*ROW('Hygiene Data'!F88)))</f>
        <v/>
      </c>
      <c r="DX94" s="383" t="str">
        <f ca="1">+IF(OFFSET('Hygiene Data'!$G$11,0,10*ROW('Hygiene Data'!G88))="","",OFFSET('Hygiene Data'!$G$11,0,10*ROW('Hygiene Data'!G88)))</f>
        <v/>
      </c>
      <c r="DY94" s="383" t="str">
        <f ca="1">+IF(OFFSET('Hygiene Data'!$G$12,0,10*ROW('Hygiene Data'!G88))="","",OFFSET('Hygiene Data'!$G$12,0,10*ROW('Hygiene Data'!G88)))</f>
        <v/>
      </c>
      <c r="DZ94" s="383" t="str">
        <f ca="1">+IF(OFFSET('Hygiene Data'!$G$13,0,10*ROW('Hygiene Data'!G88))="","",OFFSET('Hygiene Data'!$G$13,0,10*ROW('Hygiene Data'!G88)))</f>
        <v/>
      </c>
      <c r="EA94" s="383" t="str">
        <f ca="1">+IF(OFFSET('Hygiene Data'!$H$11,0,10*ROW('Hygiene Data'!H88))="","",OFFSET('Hygiene Data'!$H$11,0,10*ROW('Hygiene Data'!H88)))</f>
        <v/>
      </c>
      <c r="EB94" s="383" t="str">
        <f ca="1">+IF(OFFSET('Hygiene Data'!$H$12,0,10*ROW('Hygiene Data'!H88))="","",OFFSET('Hygiene Data'!$H$12,0,10*ROW('Hygiene Data'!H88)))</f>
        <v/>
      </c>
      <c r="EC94" s="383" t="str">
        <f ca="1">+IF(OFFSET('Hygiene Data'!$H$13,0,10*ROW('Hygiene Data'!H88))="","",OFFSET('Hygiene Data'!$H$13,0,10*ROW('Hygiene Data'!H88)))</f>
        <v/>
      </c>
      <c r="ED94" s="383" t="str">
        <f ca="1">+IF(OFFSET('Hygiene Data'!$I$11,0,10*ROW('Hygiene Data'!I88))="","",OFFSET('Hygiene Data'!$I$11,0,10*ROW('Hygiene Data'!I88)))</f>
        <v/>
      </c>
      <c r="EE94" s="383" t="str">
        <f ca="1">+IF(OFFSET('Hygiene Data'!$I$12,0,10*ROW('Hygiene Data'!I88))="","",OFFSET('Hygiene Data'!$I$12,0,10*ROW('Hygiene Data'!I88)))</f>
        <v/>
      </c>
      <c r="EF94" s="383" t="str">
        <f ca="1">+IF(OFFSET('Hygiene Data'!$I$13,0,10*ROW('Hygiene Data'!I88))="","",OFFSET('Hygiene Data'!$I$13,0,10*ROW('Hygiene Data'!I88)))</f>
        <v/>
      </c>
    </row>
    <row r="95" spans="1:136" x14ac:dyDescent="0.25">
      <c r="A95" s="492" t="str">
        <f ca="1">+IF(OFFSET('Water Data'!$B$2,0,10*ROW('Water Data'!E89))="","",OFFSET('Water Data'!$B$2,0,10*ROW('Water Data'!E89)))</f>
        <v/>
      </c>
      <c r="B95" s="49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9" t="str">
        <f t="shared" ca="1" si="1"/>
        <v/>
      </c>
      <c r="D95" s="52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3" t="str">
        <f ca="1">+IF(OFFSET('Water Data'!$D$27,0,10*ROW('Water Data'!D89))="","",OFFSET('Water Data'!$D$27,0,10*ROW('Water Data'!D89)))</f>
        <v/>
      </c>
      <c r="BT95" s="383" t="str">
        <f ca="1">+IF(OFFSET('Water Data'!$D$28,0,10*ROW('Water Data'!D89))="","",OFFSET('Water Data'!$D$28,0,10*ROW('Water Data'!D89)))</f>
        <v/>
      </c>
      <c r="BU95" s="383" t="str">
        <f ca="1">+IF(OFFSET('Water Data'!$D$29,0,10*ROW('Water Data'!D89))="","",OFFSET('Water Data'!$D$29,0,10*ROW('Water Data'!D89)))</f>
        <v/>
      </c>
      <c r="BV95" s="383" t="str">
        <f ca="1">+IF(OFFSET('Water Data'!$E$27,0,10*ROW('Water Data'!E89))="","",OFFSET('Water Data'!$E$27,0,10*ROW('Water Data'!E89)))</f>
        <v/>
      </c>
      <c r="BW95" s="383" t="str">
        <f ca="1">+IF(OFFSET('Water Data'!$E$28,0,10*ROW('Water Data'!E89))="","",OFFSET('Water Data'!$E$28,0,10*ROW('Water Data'!E89)))</f>
        <v/>
      </c>
      <c r="BX95" s="383" t="str">
        <f ca="1">+IF(OFFSET('Water Data'!$E$29,0,10*ROW('Water Data'!E89))="","",OFFSET('Water Data'!$E$29,0,10*ROW('Water Data'!E89)))</f>
        <v/>
      </c>
      <c r="BY95" s="383" t="str">
        <f ca="1">+IF(OFFSET('Water Data'!$F$27,0,10*ROW('Water Data'!F89))="","",OFFSET('Water Data'!$F$27,0,10*ROW('Water Data'!F89)))</f>
        <v/>
      </c>
      <c r="BZ95" s="383" t="str">
        <f ca="1">+IF(OFFSET('Water Data'!$F$28,0,10*ROW('Water Data'!F89))="","",OFFSET('Water Data'!$F$28,0,10*ROW('Water Data'!F89)))</f>
        <v/>
      </c>
      <c r="CA95" s="383" t="str">
        <f ca="1">+IF(OFFSET('Water Data'!$F$29,0,10*ROW('Water Data'!F89))="","",OFFSET('Water Data'!$F$29,0,10*ROW('Water Data'!F89)))</f>
        <v/>
      </c>
      <c r="CB95" s="383" t="str">
        <f ca="1">+IF(OFFSET('Water Data'!$G$27,0,10*ROW('Water Data'!G89))="","",OFFSET('Water Data'!$G$27,0,10*ROW('Water Data'!G89)))</f>
        <v/>
      </c>
      <c r="CC95" s="383" t="str">
        <f ca="1">+IF(OFFSET('Water Data'!$G$28,0,10*ROW('Water Data'!G89))="","",OFFSET('Water Data'!$G$28,0,10*ROW('Water Data'!G89)))</f>
        <v/>
      </c>
      <c r="CD95" s="383" t="str">
        <f ca="1">+IF(OFFSET('Water Data'!$G$29,0,10*ROW('Water Data'!G89))="","",OFFSET('Water Data'!$G$29,0,10*ROW('Water Data'!G89)))</f>
        <v/>
      </c>
      <c r="CE95" s="383" t="str">
        <f ca="1">+IF(OFFSET('Water Data'!$H$27,0,10*ROW('Water Data'!H89))="","",OFFSET('Water Data'!$H$27,0,10*ROW('Water Data'!H89)))</f>
        <v/>
      </c>
      <c r="CF95" s="383" t="str">
        <f ca="1">+IF(OFFSET('Water Data'!$H$28,0,10*ROW('Water Data'!H89))="","",OFFSET('Water Data'!$H$28,0,10*ROW('Water Data'!H89)))</f>
        <v/>
      </c>
      <c r="CG95" s="383" t="str">
        <f ca="1">+IF(OFFSET('Water Data'!$H$29,0,10*ROW('Water Data'!H89))="","",OFFSET('Water Data'!$H$29,0,10*ROW('Water Data'!H89)))</f>
        <v/>
      </c>
      <c r="CH95" s="383" t="str">
        <f ca="1">+IF(OFFSET('Water Data'!$I$27,0,10*ROW('Water Data'!I89))="","",OFFSET('Water Data'!$I$27,0,10*ROW('Water Data'!I89)))</f>
        <v/>
      </c>
      <c r="CI95" s="383" t="str">
        <f ca="1">+IF(OFFSET('Water Data'!$I$28,0,10*ROW('Water Data'!I89))="","",OFFSET('Water Data'!$I$28,0,10*ROW('Water Data'!I89)))</f>
        <v/>
      </c>
      <c r="CJ95" s="383" t="str">
        <f ca="1">+IF(OFFSET('Water Data'!$I$29,0,10*ROW('Water Data'!I89))="","",OFFSET('Water Data'!$I$29,0,10*ROW('Water Data'!I89)))</f>
        <v/>
      </c>
      <c r="CK95" s="383" t="str">
        <f ca="1">+IF(OFFSET('Sanitation Data'!$D$28,0,10*ROW('Sanitation Data'!D89))="","",OFFSET('Sanitation Data'!$D$28,0,10*ROW('Sanitation Data'!D89)))</f>
        <v/>
      </c>
      <c r="CL95" s="383" t="str">
        <f ca="1">+IF(OFFSET('Sanitation Data'!$D$29,0,10*ROW('Sanitation Data'!D89))="","",OFFSET('Sanitation Data'!$D$29,0,10*ROW('Sanitation Data'!D89)))</f>
        <v/>
      </c>
      <c r="CM95" s="383" t="str">
        <f ca="1">+IF(OFFSET('Sanitation Data'!$D$30,0,10*ROW('Sanitation Data'!D89))="","",OFFSET('Sanitation Data'!$D$30,0,10*ROW('Sanitation Data'!D89)))</f>
        <v/>
      </c>
      <c r="CN95" s="383" t="str">
        <f ca="1">+IF(OFFSET('Sanitation Data'!$D$31,0,10*ROW('Sanitation Data'!D89))="","",OFFSET('Sanitation Data'!$D$31,0,10*ROW('Sanitation Data'!D89)))</f>
        <v/>
      </c>
      <c r="CO95" s="383" t="str">
        <f ca="1">+IF(OFFSET('Sanitation Data'!$D$32,0,10*ROW('Sanitation Data'!D89))="","",OFFSET('Sanitation Data'!$D$32,0,10*ROW('Sanitation Data'!D89)))</f>
        <v/>
      </c>
      <c r="CP95" s="383" t="str">
        <f ca="1">+IF(OFFSET('Sanitation Data'!$E$28,0,10*ROW('Sanitation Data'!E89))="","",OFFSET('Sanitation Data'!$E$28,0,10*ROW('Sanitation Data'!E89)))</f>
        <v/>
      </c>
      <c r="CQ95" s="383" t="str">
        <f ca="1">+IF(OFFSET('Sanitation Data'!$E$29,0,10*ROW('Sanitation Data'!E89))="","",OFFSET('Sanitation Data'!$E$29,0,10*ROW('Sanitation Data'!E89)))</f>
        <v/>
      </c>
      <c r="CR95" s="383" t="str">
        <f ca="1">+IF(OFFSET('Sanitation Data'!$E$30,0,10*ROW('Sanitation Data'!E89))="","",OFFSET('Sanitation Data'!$E$30,0,10*ROW('Sanitation Data'!E89)))</f>
        <v/>
      </c>
      <c r="CS95" s="383" t="str">
        <f ca="1">+IF(OFFSET('Sanitation Data'!$E$31,0,10*ROW('Sanitation Data'!E89))="","",OFFSET('Sanitation Data'!$E$31,0,10*ROW('Sanitation Data'!E89)))</f>
        <v/>
      </c>
      <c r="CT95" s="383" t="str">
        <f ca="1">+IF(OFFSET('Sanitation Data'!$E$32,0,10*ROW('Sanitation Data'!E89))="","",OFFSET('Sanitation Data'!$E$32,0,10*ROW('Sanitation Data'!E89)))</f>
        <v/>
      </c>
      <c r="CU95" s="383" t="str">
        <f ca="1">+IF(OFFSET('Sanitation Data'!$F$28,0,10*ROW('Sanitation Data'!F89))="","",OFFSET('Sanitation Data'!$F$28,0,10*ROW('Sanitation Data'!F89)))</f>
        <v/>
      </c>
      <c r="CV95" s="383" t="str">
        <f ca="1">+IF(OFFSET('Sanitation Data'!$F$29,0,10*ROW('Sanitation Data'!F89))="","",OFFSET('Sanitation Data'!$F$29,0,10*ROW('Sanitation Data'!F89)))</f>
        <v/>
      </c>
      <c r="CW95" s="383" t="str">
        <f ca="1">+IF(OFFSET('Sanitation Data'!$F$30,0,10*ROW('Sanitation Data'!F89))="","",OFFSET('Sanitation Data'!$F$30,0,10*ROW('Sanitation Data'!F89)))</f>
        <v/>
      </c>
      <c r="CX95" s="383" t="str">
        <f ca="1">+IF(OFFSET('Sanitation Data'!$F$31,0,10*ROW('Sanitation Data'!F89))="","",OFFSET('Sanitation Data'!$F$31,0,10*ROW('Sanitation Data'!F89)))</f>
        <v/>
      </c>
      <c r="CY95" s="383" t="str">
        <f ca="1">+IF(OFFSET('Sanitation Data'!$F$32,0,10*ROW('Sanitation Data'!F89))="","",OFFSET('Sanitation Data'!$F$32,0,10*ROW('Sanitation Data'!F89)))</f>
        <v/>
      </c>
      <c r="CZ95" s="383" t="str">
        <f ca="1">+IF(OFFSET('Sanitation Data'!$G$28,0,10*ROW('Sanitation Data'!G89))="","",OFFSET('Sanitation Data'!$G$28,0,10*ROW('Sanitation Data'!G89)))</f>
        <v/>
      </c>
      <c r="DA95" s="383" t="str">
        <f ca="1">+IF(OFFSET('Sanitation Data'!$G$29,0,10*ROW('Sanitation Data'!G89))="","",OFFSET('Sanitation Data'!$G$29,0,10*ROW('Sanitation Data'!G89)))</f>
        <v/>
      </c>
      <c r="DB95" s="383" t="str">
        <f ca="1">+IF(OFFSET('Sanitation Data'!$G$30,0,10*ROW('Sanitation Data'!G89))="","",OFFSET('Sanitation Data'!$G$30,0,10*ROW('Sanitation Data'!G89)))</f>
        <v/>
      </c>
      <c r="DC95" s="383" t="str">
        <f ca="1">+IF(OFFSET('Sanitation Data'!$G$31,0,10*ROW('Sanitation Data'!G89))="","",OFFSET('Sanitation Data'!$G$31,0,10*ROW('Sanitation Data'!G89)))</f>
        <v/>
      </c>
      <c r="DD95" s="383" t="str">
        <f ca="1">+IF(OFFSET('Sanitation Data'!$G$32,0,10*ROW('Sanitation Data'!G89))="","",OFFSET('Sanitation Data'!$G$32,0,10*ROW('Sanitation Data'!G89)))</f>
        <v/>
      </c>
      <c r="DE95" s="383" t="str">
        <f ca="1">+IF(OFFSET('Sanitation Data'!$H$28,0,10*ROW('Sanitation Data'!H89))="","",OFFSET('Sanitation Data'!$H$28,0,10*ROW('Sanitation Data'!H89)))</f>
        <v/>
      </c>
      <c r="DF95" s="383" t="str">
        <f ca="1">+IF(OFFSET('Sanitation Data'!$H$29,0,10*ROW('Sanitation Data'!H89))="","",OFFSET('Sanitation Data'!$H$29,0,10*ROW('Sanitation Data'!H89)))</f>
        <v/>
      </c>
      <c r="DG95" s="383" t="str">
        <f ca="1">+IF(OFFSET('Sanitation Data'!$H$30,0,10*ROW('Sanitation Data'!H89))="","",OFFSET('Sanitation Data'!$H$30,0,10*ROW('Sanitation Data'!H89)))</f>
        <v/>
      </c>
      <c r="DH95" s="383" t="str">
        <f ca="1">+IF(OFFSET('Sanitation Data'!$H$31,0,10*ROW('Sanitation Data'!H89))="","",OFFSET('Sanitation Data'!$H$31,0,10*ROW('Sanitation Data'!H89)))</f>
        <v/>
      </c>
      <c r="DI95" s="383" t="str">
        <f ca="1">+IF(OFFSET('Sanitation Data'!$H$32,0,10*ROW('Sanitation Data'!H89))="","",OFFSET('Sanitation Data'!$H$32,0,10*ROW('Sanitation Data'!H89)))</f>
        <v/>
      </c>
      <c r="DJ95" s="383" t="str">
        <f ca="1">+IF(OFFSET('Sanitation Data'!$I$28,0,10*ROW('Sanitation Data'!I89))="","",OFFSET('Sanitation Data'!$I$28,0,10*ROW('Sanitation Data'!I89)))</f>
        <v/>
      </c>
      <c r="DK95" s="383" t="str">
        <f ca="1">+IF(OFFSET('Sanitation Data'!$I$29,0,10*ROW('Sanitation Data'!I89))="","",OFFSET('Sanitation Data'!$I$29,0,10*ROW('Sanitation Data'!I89)))</f>
        <v/>
      </c>
      <c r="DL95" s="383" t="str">
        <f ca="1">+IF(OFFSET('Sanitation Data'!$I$30,0,10*ROW('Sanitation Data'!I89))="","",OFFSET('Sanitation Data'!$I$30,0,10*ROW('Sanitation Data'!I89)))</f>
        <v/>
      </c>
      <c r="DM95" s="383" t="str">
        <f ca="1">+IF(OFFSET('Sanitation Data'!$I$31,0,10*ROW('Sanitation Data'!I89))="","",OFFSET('Sanitation Data'!$I$31,0,10*ROW('Sanitation Data'!I89)))</f>
        <v/>
      </c>
      <c r="DN95" s="383" t="str">
        <f ca="1">+IF(OFFSET('Sanitation Data'!$I$32,0,10*ROW('Sanitation Data'!I89))="","",OFFSET('Sanitation Data'!$I$32,0,10*ROW('Sanitation Data'!I89)))</f>
        <v/>
      </c>
      <c r="DO95" s="383" t="str">
        <f ca="1">+IF(OFFSET('Hygiene Data'!$D$11,0,10*ROW('Hygiene Data'!D89))="","",OFFSET('Hygiene Data'!$D$11,0,10*ROW('Hygiene Data'!D89)))</f>
        <v/>
      </c>
      <c r="DP95" s="383" t="str">
        <f ca="1">+IF(OFFSET('Hygiene Data'!$D$12,0,10*ROW('Hygiene Data'!D89))="","",OFFSET('Hygiene Data'!$D$12,0,10*ROW('Hygiene Data'!D89)))</f>
        <v/>
      </c>
      <c r="DQ95" s="383" t="str">
        <f ca="1">+IF(OFFSET('Hygiene Data'!$D$13,0,10*ROW('Hygiene Data'!D89))="","",OFFSET('Hygiene Data'!$D$13,0,10*ROW('Hygiene Data'!D89)))</f>
        <v/>
      </c>
      <c r="DR95" s="383" t="str">
        <f ca="1">+IF(OFFSET('Hygiene Data'!$E$11,0,10*ROW('Hygiene Data'!E89))="","",OFFSET('Hygiene Data'!$E$11,0,10*ROW('Hygiene Data'!E89)))</f>
        <v/>
      </c>
      <c r="DS95" s="383" t="str">
        <f ca="1">+IF(OFFSET('Hygiene Data'!$E$12,0,10*ROW('Hygiene Data'!E89))="","",OFFSET('Hygiene Data'!$E$12,0,10*ROW('Hygiene Data'!E89)))</f>
        <v/>
      </c>
      <c r="DT95" s="383" t="str">
        <f ca="1">+IF(OFFSET('Hygiene Data'!$E$13,0,10*ROW('Hygiene Data'!E89))="","",OFFSET('Hygiene Data'!$E$13,0,10*ROW('Hygiene Data'!E89)))</f>
        <v/>
      </c>
      <c r="DU95" s="383" t="str">
        <f ca="1">+IF(OFFSET('Hygiene Data'!$F$11,0,10*ROW('Hygiene Data'!F89))="","",OFFSET('Hygiene Data'!$F$11,0,10*ROW('Hygiene Data'!F89)))</f>
        <v/>
      </c>
      <c r="DV95" s="383" t="str">
        <f ca="1">+IF(OFFSET('Hygiene Data'!$F$12,0,10*ROW('Hygiene Data'!F89))="","",OFFSET('Hygiene Data'!$F$12,0,10*ROW('Hygiene Data'!F89)))</f>
        <v/>
      </c>
      <c r="DW95" s="383" t="str">
        <f ca="1">+IF(OFFSET('Hygiene Data'!$F$13,0,10*ROW('Hygiene Data'!F89))="","",OFFSET('Hygiene Data'!$F$13,0,10*ROW('Hygiene Data'!F89)))</f>
        <v/>
      </c>
      <c r="DX95" s="383" t="str">
        <f ca="1">+IF(OFFSET('Hygiene Data'!$G$11,0,10*ROW('Hygiene Data'!G89))="","",OFFSET('Hygiene Data'!$G$11,0,10*ROW('Hygiene Data'!G89)))</f>
        <v/>
      </c>
      <c r="DY95" s="383" t="str">
        <f ca="1">+IF(OFFSET('Hygiene Data'!$G$12,0,10*ROW('Hygiene Data'!G89))="","",OFFSET('Hygiene Data'!$G$12,0,10*ROW('Hygiene Data'!G89)))</f>
        <v/>
      </c>
      <c r="DZ95" s="383" t="str">
        <f ca="1">+IF(OFFSET('Hygiene Data'!$G$13,0,10*ROW('Hygiene Data'!G89))="","",OFFSET('Hygiene Data'!$G$13,0,10*ROW('Hygiene Data'!G89)))</f>
        <v/>
      </c>
      <c r="EA95" s="383" t="str">
        <f ca="1">+IF(OFFSET('Hygiene Data'!$H$11,0,10*ROW('Hygiene Data'!H89))="","",OFFSET('Hygiene Data'!$H$11,0,10*ROW('Hygiene Data'!H89)))</f>
        <v/>
      </c>
      <c r="EB95" s="383" t="str">
        <f ca="1">+IF(OFFSET('Hygiene Data'!$H$12,0,10*ROW('Hygiene Data'!H89))="","",OFFSET('Hygiene Data'!$H$12,0,10*ROW('Hygiene Data'!H89)))</f>
        <v/>
      </c>
      <c r="EC95" s="383" t="str">
        <f ca="1">+IF(OFFSET('Hygiene Data'!$H$13,0,10*ROW('Hygiene Data'!H89))="","",OFFSET('Hygiene Data'!$H$13,0,10*ROW('Hygiene Data'!H89)))</f>
        <v/>
      </c>
      <c r="ED95" s="383" t="str">
        <f ca="1">+IF(OFFSET('Hygiene Data'!$I$11,0,10*ROW('Hygiene Data'!I89))="","",OFFSET('Hygiene Data'!$I$11,0,10*ROW('Hygiene Data'!I89)))</f>
        <v/>
      </c>
      <c r="EE95" s="383" t="str">
        <f ca="1">+IF(OFFSET('Hygiene Data'!$I$12,0,10*ROW('Hygiene Data'!I89))="","",OFFSET('Hygiene Data'!$I$12,0,10*ROW('Hygiene Data'!I89)))</f>
        <v/>
      </c>
      <c r="EF95" s="383" t="str">
        <f ca="1">+IF(OFFSET('Hygiene Data'!$I$13,0,10*ROW('Hygiene Data'!I89))="","",OFFSET('Hygiene Data'!$I$13,0,10*ROW('Hygiene Data'!I89)))</f>
        <v/>
      </c>
    </row>
    <row r="96" spans="1:136" x14ac:dyDescent="0.25">
      <c r="A96" s="492" t="str">
        <f ca="1">+IF(OFFSET('Water Data'!$B$2,0,10*ROW('Water Data'!E90))="","",OFFSET('Water Data'!$B$2,0,10*ROW('Water Data'!E90)))</f>
        <v/>
      </c>
      <c r="B96" s="49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9" t="str">
        <f t="shared" ca="1" si="1"/>
        <v/>
      </c>
      <c r="D96" s="52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3" t="str">
        <f ca="1">+IF(OFFSET('Water Data'!$D$27,0,10*ROW('Water Data'!D90))="","",OFFSET('Water Data'!$D$27,0,10*ROW('Water Data'!D90)))</f>
        <v/>
      </c>
      <c r="BT96" s="383" t="str">
        <f ca="1">+IF(OFFSET('Water Data'!$D$28,0,10*ROW('Water Data'!D90))="","",OFFSET('Water Data'!$D$28,0,10*ROW('Water Data'!D90)))</f>
        <v/>
      </c>
      <c r="BU96" s="383" t="str">
        <f ca="1">+IF(OFFSET('Water Data'!$D$29,0,10*ROW('Water Data'!D90))="","",OFFSET('Water Data'!$D$29,0,10*ROW('Water Data'!D90)))</f>
        <v/>
      </c>
      <c r="BV96" s="383" t="str">
        <f ca="1">+IF(OFFSET('Water Data'!$E$27,0,10*ROW('Water Data'!E90))="","",OFFSET('Water Data'!$E$27,0,10*ROW('Water Data'!E90)))</f>
        <v/>
      </c>
      <c r="BW96" s="383" t="str">
        <f ca="1">+IF(OFFSET('Water Data'!$E$28,0,10*ROW('Water Data'!E90))="","",OFFSET('Water Data'!$E$28,0,10*ROW('Water Data'!E90)))</f>
        <v/>
      </c>
      <c r="BX96" s="383" t="str">
        <f ca="1">+IF(OFFSET('Water Data'!$E$29,0,10*ROW('Water Data'!E90))="","",OFFSET('Water Data'!$E$29,0,10*ROW('Water Data'!E90)))</f>
        <v/>
      </c>
      <c r="BY96" s="383" t="str">
        <f ca="1">+IF(OFFSET('Water Data'!$F$27,0,10*ROW('Water Data'!F90))="","",OFFSET('Water Data'!$F$27,0,10*ROW('Water Data'!F90)))</f>
        <v/>
      </c>
      <c r="BZ96" s="383" t="str">
        <f ca="1">+IF(OFFSET('Water Data'!$F$28,0,10*ROW('Water Data'!F90))="","",OFFSET('Water Data'!$F$28,0,10*ROW('Water Data'!F90)))</f>
        <v/>
      </c>
      <c r="CA96" s="383" t="str">
        <f ca="1">+IF(OFFSET('Water Data'!$F$29,0,10*ROW('Water Data'!F90))="","",OFFSET('Water Data'!$F$29,0,10*ROW('Water Data'!F90)))</f>
        <v/>
      </c>
      <c r="CB96" s="383" t="str">
        <f ca="1">+IF(OFFSET('Water Data'!$G$27,0,10*ROW('Water Data'!G90))="","",OFFSET('Water Data'!$G$27,0,10*ROW('Water Data'!G90)))</f>
        <v/>
      </c>
      <c r="CC96" s="383" t="str">
        <f ca="1">+IF(OFFSET('Water Data'!$G$28,0,10*ROW('Water Data'!G90))="","",OFFSET('Water Data'!$G$28,0,10*ROW('Water Data'!G90)))</f>
        <v/>
      </c>
      <c r="CD96" s="383" t="str">
        <f ca="1">+IF(OFFSET('Water Data'!$G$29,0,10*ROW('Water Data'!G90))="","",OFFSET('Water Data'!$G$29,0,10*ROW('Water Data'!G90)))</f>
        <v/>
      </c>
      <c r="CE96" s="383" t="str">
        <f ca="1">+IF(OFFSET('Water Data'!$H$27,0,10*ROW('Water Data'!H90))="","",OFFSET('Water Data'!$H$27,0,10*ROW('Water Data'!H90)))</f>
        <v/>
      </c>
      <c r="CF96" s="383" t="str">
        <f ca="1">+IF(OFFSET('Water Data'!$H$28,0,10*ROW('Water Data'!H90))="","",OFFSET('Water Data'!$H$28,0,10*ROW('Water Data'!H90)))</f>
        <v/>
      </c>
      <c r="CG96" s="383" t="str">
        <f ca="1">+IF(OFFSET('Water Data'!$H$29,0,10*ROW('Water Data'!H90))="","",OFFSET('Water Data'!$H$29,0,10*ROW('Water Data'!H90)))</f>
        <v/>
      </c>
      <c r="CH96" s="383" t="str">
        <f ca="1">+IF(OFFSET('Water Data'!$I$27,0,10*ROW('Water Data'!I90))="","",OFFSET('Water Data'!$I$27,0,10*ROW('Water Data'!I90)))</f>
        <v/>
      </c>
      <c r="CI96" s="383" t="str">
        <f ca="1">+IF(OFFSET('Water Data'!$I$28,0,10*ROW('Water Data'!I90))="","",OFFSET('Water Data'!$I$28,0,10*ROW('Water Data'!I90)))</f>
        <v/>
      </c>
      <c r="CJ96" s="383" t="str">
        <f ca="1">+IF(OFFSET('Water Data'!$I$29,0,10*ROW('Water Data'!I90))="","",OFFSET('Water Data'!$I$29,0,10*ROW('Water Data'!I90)))</f>
        <v/>
      </c>
      <c r="CK96" s="383" t="str">
        <f ca="1">+IF(OFFSET('Sanitation Data'!$D$28,0,10*ROW('Sanitation Data'!D90))="","",OFFSET('Sanitation Data'!$D$28,0,10*ROW('Sanitation Data'!D90)))</f>
        <v/>
      </c>
      <c r="CL96" s="383" t="str">
        <f ca="1">+IF(OFFSET('Sanitation Data'!$D$29,0,10*ROW('Sanitation Data'!D90))="","",OFFSET('Sanitation Data'!$D$29,0,10*ROW('Sanitation Data'!D90)))</f>
        <v/>
      </c>
      <c r="CM96" s="383" t="str">
        <f ca="1">+IF(OFFSET('Sanitation Data'!$D$30,0,10*ROW('Sanitation Data'!D90))="","",OFFSET('Sanitation Data'!$D$30,0,10*ROW('Sanitation Data'!D90)))</f>
        <v/>
      </c>
      <c r="CN96" s="383" t="str">
        <f ca="1">+IF(OFFSET('Sanitation Data'!$D$31,0,10*ROW('Sanitation Data'!D90))="","",OFFSET('Sanitation Data'!$D$31,0,10*ROW('Sanitation Data'!D90)))</f>
        <v/>
      </c>
      <c r="CO96" s="383" t="str">
        <f ca="1">+IF(OFFSET('Sanitation Data'!$D$32,0,10*ROW('Sanitation Data'!D90))="","",OFFSET('Sanitation Data'!$D$32,0,10*ROW('Sanitation Data'!D90)))</f>
        <v/>
      </c>
      <c r="CP96" s="383" t="str">
        <f ca="1">+IF(OFFSET('Sanitation Data'!$E$28,0,10*ROW('Sanitation Data'!E90))="","",OFFSET('Sanitation Data'!$E$28,0,10*ROW('Sanitation Data'!E90)))</f>
        <v/>
      </c>
      <c r="CQ96" s="383" t="str">
        <f ca="1">+IF(OFFSET('Sanitation Data'!$E$29,0,10*ROW('Sanitation Data'!E90))="","",OFFSET('Sanitation Data'!$E$29,0,10*ROW('Sanitation Data'!E90)))</f>
        <v/>
      </c>
      <c r="CR96" s="383" t="str">
        <f ca="1">+IF(OFFSET('Sanitation Data'!$E$30,0,10*ROW('Sanitation Data'!E90))="","",OFFSET('Sanitation Data'!$E$30,0,10*ROW('Sanitation Data'!E90)))</f>
        <v/>
      </c>
      <c r="CS96" s="383" t="str">
        <f ca="1">+IF(OFFSET('Sanitation Data'!$E$31,0,10*ROW('Sanitation Data'!E90))="","",OFFSET('Sanitation Data'!$E$31,0,10*ROW('Sanitation Data'!E90)))</f>
        <v/>
      </c>
      <c r="CT96" s="383" t="str">
        <f ca="1">+IF(OFFSET('Sanitation Data'!$E$32,0,10*ROW('Sanitation Data'!E90))="","",OFFSET('Sanitation Data'!$E$32,0,10*ROW('Sanitation Data'!E90)))</f>
        <v/>
      </c>
      <c r="CU96" s="383" t="str">
        <f ca="1">+IF(OFFSET('Sanitation Data'!$F$28,0,10*ROW('Sanitation Data'!F90))="","",OFFSET('Sanitation Data'!$F$28,0,10*ROW('Sanitation Data'!F90)))</f>
        <v/>
      </c>
      <c r="CV96" s="383" t="str">
        <f ca="1">+IF(OFFSET('Sanitation Data'!$F$29,0,10*ROW('Sanitation Data'!F90))="","",OFFSET('Sanitation Data'!$F$29,0,10*ROW('Sanitation Data'!F90)))</f>
        <v/>
      </c>
      <c r="CW96" s="383" t="str">
        <f ca="1">+IF(OFFSET('Sanitation Data'!$F$30,0,10*ROW('Sanitation Data'!F90))="","",OFFSET('Sanitation Data'!$F$30,0,10*ROW('Sanitation Data'!F90)))</f>
        <v/>
      </c>
      <c r="CX96" s="383" t="str">
        <f ca="1">+IF(OFFSET('Sanitation Data'!$F$31,0,10*ROW('Sanitation Data'!F90))="","",OFFSET('Sanitation Data'!$F$31,0,10*ROW('Sanitation Data'!F90)))</f>
        <v/>
      </c>
      <c r="CY96" s="383" t="str">
        <f ca="1">+IF(OFFSET('Sanitation Data'!$F$32,0,10*ROW('Sanitation Data'!F90))="","",OFFSET('Sanitation Data'!$F$32,0,10*ROW('Sanitation Data'!F90)))</f>
        <v/>
      </c>
      <c r="CZ96" s="383" t="str">
        <f ca="1">+IF(OFFSET('Sanitation Data'!$G$28,0,10*ROW('Sanitation Data'!G90))="","",OFFSET('Sanitation Data'!$G$28,0,10*ROW('Sanitation Data'!G90)))</f>
        <v/>
      </c>
      <c r="DA96" s="383" t="str">
        <f ca="1">+IF(OFFSET('Sanitation Data'!$G$29,0,10*ROW('Sanitation Data'!G90))="","",OFFSET('Sanitation Data'!$G$29,0,10*ROW('Sanitation Data'!G90)))</f>
        <v/>
      </c>
      <c r="DB96" s="383" t="str">
        <f ca="1">+IF(OFFSET('Sanitation Data'!$G$30,0,10*ROW('Sanitation Data'!G90))="","",OFFSET('Sanitation Data'!$G$30,0,10*ROW('Sanitation Data'!G90)))</f>
        <v/>
      </c>
      <c r="DC96" s="383" t="str">
        <f ca="1">+IF(OFFSET('Sanitation Data'!$G$31,0,10*ROW('Sanitation Data'!G90))="","",OFFSET('Sanitation Data'!$G$31,0,10*ROW('Sanitation Data'!G90)))</f>
        <v/>
      </c>
      <c r="DD96" s="383" t="str">
        <f ca="1">+IF(OFFSET('Sanitation Data'!$G$32,0,10*ROW('Sanitation Data'!G90))="","",OFFSET('Sanitation Data'!$G$32,0,10*ROW('Sanitation Data'!G90)))</f>
        <v/>
      </c>
      <c r="DE96" s="383" t="str">
        <f ca="1">+IF(OFFSET('Sanitation Data'!$H$28,0,10*ROW('Sanitation Data'!H90))="","",OFFSET('Sanitation Data'!$H$28,0,10*ROW('Sanitation Data'!H90)))</f>
        <v/>
      </c>
      <c r="DF96" s="383" t="str">
        <f ca="1">+IF(OFFSET('Sanitation Data'!$H$29,0,10*ROW('Sanitation Data'!H90))="","",OFFSET('Sanitation Data'!$H$29,0,10*ROW('Sanitation Data'!H90)))</f>
        <v/>
      </c>
      <c r="DG96" s="383" t="str">
        <f ca="1">+IF(OFFSET('Sanitation Data'!$H$30,0,10*ROW('Sanitation Data'!H90))="","",OFFSET('Sanitation Data'!$H$30,0,10*ROW('Sanitation Data'!H90)))</f>
        <v/>
      </c>
      <c r="DH96" s="383" t="str">
        <f ca="1">+IF(OFFSET('Sanitation Data'!$H$31,0,10*ROW('Sanitation Data'!H90))="","",OFFSET('Sanitation Data'!$H$31,0,10*ROW('Sanitation Data'!H90)))</f>
        <v/>
      </c>
      <c r="DI96" s="383" t="str">
        <f ca="1">+IF(OFFSET('Sanitation Data'!$H$32,0,10*ROW('Sanitation Data'!H90))="","",OFFSET('Sanitation Data'!$H$32,0,10*ROW('Sanitation Data'!H90)))</f>
        <v/>
      </c>
      <c r="DJ96" s="383" t="str">
        <f ca="1">+IF(OFFSET('Sanitation Data'!$I$28,0,10*ROW('Sanitation Data'!I90))="","",OFFSET('Sanitation Data'!$I$28,0,10*ROW('Sanitation Data'!I90)))</f>
        <v/>
      </c>
      <c r="DK96" s="383" t="str">
        <f ca="1">+IF(OFFSET('Sanitation Data'!$I$29,0,10*ROW('Sanitation Data'!I90))="","",OFFSET('Sanitation Data'!$I$29,0,10*ROW('Sanitation Data'!I90)))</f>
        <v/>
      </c>
      <c r="DL96" s="383" t="str">
        <f ca="1">+IF(OFFSET('Sanitation Data'!$I$30,0,10*ROW('Sanitation Data'!I90))="","",OFFSET('Sanitation Data'!$I$30,0,10*ROW('Sanitation Data'!I90)))</f>
        <v/>
      </c>
      <c r="DM96" s="383" t="str">
        <f ca="1">+IF(OFFSET('Sanitation Data'!$I$31,0,10*ROW('Sanitation Data'!I90))="","",OFFSET('Sanitation Data'!$I$31,0,10*ROW('Sanitation Data'!I90)))</f>
        <v/>
      </c>
      <c r="DN96" s="383" t="str">
        <f ca="1">+IF(OFFSET('Sanitation Data'!$I$32,0,10*ROW('Sanitation Data'!I90))="","",OFFSET('Sanitation Data'!$I$32,0,10*ROW('Sanitation Data'!I90)))</f>
        <v/>
      </c>
      <c r="DO96" s="383" t="str">
        <f ca="1">+IF(OFFSET('Hygiene Data'!$D$11,0,10*ROW('Hygiene Data'!D90))="","",OFFSET('Hygiene Data'!$D$11,0,10*ROW('Hygiene Data'!D90)))</f>
        <v/>
      </c>
      <c r="DP96" s="383" t="str">
        <f ca="1">+IF(OFFSET('Hygiene Data'!$D$12,0,10*ROW('Hygiene Data'!D90))="","",OFFSET('Hygiene Data'!$D$12,0,10*ROW('Hygiene Data'!D90)))</f>
        <v/>
      </c>
      <c r="DQ96" s="383" t="str">
        <f ca="1">+IF(OFFSET('Hygiene Data'!$D$13,0,10*ROW('Hygiene Data'!D90))="","",OFFSET('Hygiene Data'!$D$13,0,10*ROW('Hygiene Data'!D90)))</f>
        <v/>
      </c>
      <c r="DR96" s="383" t="str">
        <f ca="1">+IF(OFFSET('Hygiene Data'!$E$11,0,10*ROW('Hygiene Data'!E90))="","",OFFSET('Hygiene Data'!$E$11,0,10*ROW('Hygiene Data'!E90)))</f>
        <v/>
      </c>
      <c r="DS96" s="383" t="str">
        <f ca="1">+IF(OFFSET('Hygiene Data'!$E$12,0,10*ROW('Hygiene Data'!E90))="","",OFFSET('Hygiene Data'!$E$12,0,10*ROW('Hygiene Data'!E90)))</f>
        <v/>
      </c>
      <c r="DT96" s="383" t="str">
        <f ca="1">+IF(OFFSET('Hygiene Data'!$E$13,0,10*ROW('Hygiene Data'!E90))="","",OFFSET('Hygiene Data'!$E$13,0,10*ROW('Hygiene Data'!E90)))</f>
        <v/>
      </c>
      <c r="DU96" s="383" t="str">
        <f ca="1">+IF(OFFSET('Hygiene Data'!$F$11,0,10*ROW('Hygiene Data'!F90))="","",OFFSET('Hygiene Data'!$F$11,0,10*ROW('Hygiene Data'!F90)))</f>
        <v/>
      </c>
      <c r="DV96" s="383" t="str">
        <f ca="1">+IF(OFFSET('Hygiene Data'!$F$12,0,10*ROW('Hygiene Data'!F90))="","",OFFSET('Hygiene Data'!$F$12,0,10*ROW('Hygiene Data'!F90)))</f>
        <v/>
      </c>
      <c r="DW96" s="383" t="str">
        <f ca="1">+IF(OFFSET('Hygiene Data'!$F$13,0,10*ROW('Hygiene Data'!F90))="","",OFFSET('Hygiene Data'!$F$13,0,10*ROW('Hygiene Data'!F90)))</f>
        <v/>
      </c>
      <c r="DX96" s="383" t="str">
        <f ca="1">+IF(OFFSET('Hygiene Data'!$G$11,0,10*ROW('Hygiene Data'!G90))="","",OFFSET('Hygiene Data'!$G$11,0,10*ROW('Hygiene Data'!G90)))</f>
        <v/>
      </c>
      <c r="DY96" s="383" t="str">
        <f ca="1">+IF(OFFSET('Hygiene Data'!$G$12,0,10*ROW('Hygiene Data'!G90))="","",OFFSET('Hygiene Data'!$G$12,0,10*ROW('Hygiene Data'!G90)))</f>
        <v/>
      </c>
      <c r="DZ96" s="383" t="str">
        <f ca="1">+IF(OFFSET('Hygiene Data'!$G$13,0,10*ROW('Hygiene Data'!G90))="","",OFFSET('Hygiene Data'!$G$13,0,10*ROW('Hygiene Data'!G90)))</f>
        <v/>
      </c>
      <c r="EA96" s="383" t="str">
        <f ca="1">+IF(OFFSET('Hygiene Data'!$H$11,0,10*ROW('Hygiene Data'!H90))="","",OFFSET('Hygiene Data'!$H$11,0,10*ROW('Hygiene Data'!H90)))</f>
        <v/>
      </c>
      <c r="EB96" s="383" t="str">
        <f ca="1">+IF(OFFSET('Hygiene Data'!$H$12,0,10*ROW('Hygiene Data'!H90))="","",OFFSET('Hygiene Data'!$H$12,0,10*ROW('Hygiene Data'!H90)))</f>
        <v/>
      </c>
      <c r="EC96" s="383" t="str">
        <f ca="1">+IF(OFFSET('Hygiene Data'!$H$13,0,10*ROW('Hygiene Data'!H90))="","",OFFSET('Hygiene Data'!$H$13,0,10*ROW('Hygiene Data'!H90)))</f>
        <v/>
      </c>
      <c r="ED96" s="383" t="str">
        <f ca="1">+IF(OFFSET('Hygiene Data'!$I$11,0,10*ROW('Hygiene Data'!I90))="","",OFFSET('Hygiene Data'!$I$11,0,10*ROW('Hygiene Data'!I90)))</f>
        <v/>
      </c>
      <c r="EE96" s="383" t="str">
        <f ca="1">+IF(OFFSET('Hygiene Data'!$I$12,0,10*ROW('Hygiene Data'!I90))="","",OFFSET('Hygiene Data'!$I$12,0,10*ROW('Hygiene Data'!I90)))</f>
        <v/>
      </c>
      <c r="EF96" s="383" t="str">
        <f ca="1">+IF(OFFSET('Hygiene Data'!$I$13,0,10*ROW('Hygiene Data'!I90))="","",OFFSET('Hygiene Data'!$I$13,0,10*ROW('Hygiene Data'!I90)))</f>
        <v/>
      </c>
    </row>
    <row r="97" spans="1:136" x14ac:dyDescent="0.25">
      <c r="A97" s="492" t="str">
        <f ca="1">+IF(OFFSET('Water Data'!$B$2,0,10*ROW('Water Data'!E91))="","",OFFSET('Water Data'!$B$2,0,10*ROW('Water Data'!E91)))</f>
        <v/>
      </c>
      <c r="B97" s="49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9" t="str">
        <f t="shared" ca="1" si="1"/>
        <v/>
      </c>
      <c r="D97" s="52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3" t="str">
        <f ca="1">+IF(OFFSET('Water Data'!$D$27,0,10*ROW('Water Data'!D91))="","",OFFSET('Water Data'!$D$27,0,10*ROW('Water Data'!D91)))</f>
        <v/>
      </c>
      <c r="BT97" s="383" t="str">
        <f ca="1">+IF(OFFSET('Water Data'!$D$28,0,10*ROW('Water Data'!D91))="","",OFFSET('Water Data'!$D$28,0,10*ROW('Water Data'!D91)))</f>
        <v/>
      </c>
      <c r="BU97" s="383" t="str">
        <f ca="1">+IF(OFFSET('Water Data'!$D$29,0,10*ROW('Water Data'!D91))="","",OFFSET('Water Data'!$D$29,0,10*ROW('Water Data'!D91)))</f>
        <v/>
      </c>
      <c r="BV97" s="383" t="str">
        <f ca="1">+IF(OFFSET('Water Data'!$E$27,0,10*ROW('Water Data'!E91))="","",OFFSET('Water Data'!$E$27,0,10*ROW('Water Data'!E91)))</f>
        <v/>
      </c>
      <c r="BW97" s="383" t="str">
        <f ca="1">+IF(OFFSET('Water Data'!$E$28,0,10*ROW('Water Data'!E91))="","",OFFSET('Water Data'!$E$28,0,10*ROW('Water Data'!E91)))</f>
        <v/>
      </c>
      <c r="BX97" s="383" t="str">
        <f ca="1">+IF(OFFSET('Water Data'!$E$29,0,10*ROW('Water Data'!E91))="","",OFFSET('Water Data'!$E$29,0,10*ROW('Water Data'!E91)))</f>
        <v/>
      </c>
      <c r="BY97" s="383" t="str">
        <f ca="1">+IF(OFFSET('Water Data'!$F$27,0,10*ROW('Water Data'!F91))="","",OFFSET('Water Data'!$F$27,0,10*ROW('Water Data'!F91)))</f>
        <v/>
      </c>
      <c r="BZ97" s="383" t="str">
        <f ca="1">+IF(OFFSET('Water Data'!$F$28,0,10*ROW('Water Data'!F91))="","",OFFSET('Water Data'!$F$28,0,10*ROW('Water Data'!F91)))</f>
        <v/>
      </c>
      <c r="CA97" s="383" t="str">
        <f ca="1">+IF(OFFSET('Water Data'!$F$29,0,10*ROW('Water Data'!F91))="","",OFFSET('Water Data'!$F$29,0,10*ROW('Water Data'!F91)))</f>
        <v/>
      </c>
      <c r="CB97" s="383" t="str">
        <f ca="1">+IF(OFFSET('Water Data'!$G$27,0,10*ROW('Water Data'!G91))="","",OFFSET('Water Data'!$G$27,0,10*ROW('Water Data'!G91)))</f>
        <v/>
      </c>
      <c r="CC97" s="383" t="str">
        <f ca="1">+IF(OFFSET('Water Data'!$G$28,0,10*ROW('Water Data'!G91))="","",OFFSET('Water Data'!$G$28,0,10*ROW('Water Data'!G91)))</f>
        <v/>
      </c>
      <c r="CD97" s="383" t="str">
        <f ca="1">+IF(OFFSET('Water Data'!$G$29,0,10*ROW('Water Data'!G91))="","",OFFSET('Water Data'!$G$29,0,10*ROW('Water Data'!G91)))</f>
        <v/>
      </c>
      <c r="CE97" s="383" t="str">
        <f ca="1">+IF(OFFSET('Water Data'!$H$27,0,10*ROW('Water Data'!H91))="","",OFFSET('Water Data'!$H$27,0,10*ROW('Water Data'!H91)))</f>
        <v/>
      </c>
      <c r="CF97" s="383" t="str">
        <f ca="1">+IF(OFFSET('Water Data'!$H$28,0,10*ROW('Water Data'!H91))="","",OFFSET('Water Data'!$H$28,0,10*ROW('Water Data'!H91)))</f>
        <v/>
      </c>
      <c r="CG97" s="383" t="str">
        <f ca="1">+IF(OFFSET('Water Data'!$H$29,0,10*ROW('Water Data'!H91))="","",OFFSET('Water Data'!$H$29,0,10*ROW('Water Data'!H91)))</f>
        <v/>
      </c>
      <c r="CH97" s="383" t="str">
        <f ca="1">+IF(OFFSET('Water Data'!$I$27,0,10*ROW('Water Data'!I91))="","",OFFSET('Water Data'!$I$27,0,10*ROW('Water Data'!I91)))</f>
        <v/>
      </c>
      <c r="CI97" s="383" t="str">
        <f ca="1">+IF(OFFSET('Water Data'!$I$28,0,10*ROW('Water Data'!I91))="","",OFFSET('Water Data'!$I$28,0,10*ROW('Water Data'!I91)))</f>
        <v/>
      </c>
      <c r="CJ97" s="383" t="str">
        <f ca="1">+IF(OFFSET('Water Data'!$I$29,0,10*ROW('Water Data'!I91))="","",OFFSET('Water Data'!$I$29,0,10*ROW('Water Data'!I91)))</f>
        <v/>
      </c>
      <c r="CK97" s="383" t="str">
        <f ca="1">+IF(OFFSET('Sanitation Data'!$D$28,0,10*ROW('Sanitation Data'!D91))="","",OFFSET('Sanitation Data'!$D$28,0,10*ROW('Sanitation Data'!D91)))</f>
        <v/>
      </c>
      <c r="CL97" s="383" t="str">
        <f ca="1">+IF(OFFSET('Sanitation Data'!$D$29,0,10*ROW('Sanitation Data'!D91))="","",OFFSET('Sanitation Data'!$D$29,0,10*ROW('Sanitation Data'!D91)))</f>
        <v/>
      </c>
      <c r="CM97" s="383" t="str">
        <f ca="1">+IF(OFFSET('Sanitation Data'!$D$30,0,10*ROW('Sanitation Data'!D91))="","",OFFSET('Sanitation Data'!$D$30,0,10*ROW('Sanitation Data'!D91)))</f>
        <v/>
      </c>
      <c r="CN97" s="383" t="str">
        <f ca="1">+IF(OFFSET('Sanitation Data'!$D$31,0,10*ROW('Sanitation Data'!D91))="","",OFFSET('Sanitation Data'!$D$31,0,10*ROW('Sanitation Data'!D91)))</f>
        <v/>
      </c>
      <c r="CO97" s="383" t="str">
        <f ca="1">+IF(OFFSET('Sanitation Data'!$D$32,0,10*ROW('Sanitation Data'!D91))="","",OFFSET('Sanitation Data'!$D$32,0,10*ROW('Sanitation Data'!D91)))</f>
        <v/>
      </c>
      <c r="CP97" s="383" t="str">
        <f ca="1">+IF(OFFSET('Sanitation Data'!$E$28,0,10*ROW('Sanitation Data'!E91))="","",OFFSET('Sanitation Data'!$E$28,0,10*ROW('Sanitation Data'!E91)))</f>
        <v/>
      </c>
      <c r="CQ97" s="383" t="str">
        <f ca="1">+IF(OFFSET('Sanitation Data'!$E$29,0,10*ROW('Sanitation Data'!E91))="","",OFFSET('Sanitation Data'!$E$29,0,10*ROW('Sanitation Data'!E91)))</f>
        <v/>
      </c>
      <c r="CR97" s="383" t="str">
        <f ca="1">+IF(OFFSET('Sanitation Data'!$E$30,0,10*ROW('Sanitation Data'!E91))="","",OFFSET('Sanitation Data'!$E$30,0,10*ROW('Sanitation Data'!E91)))</f>
        <v/>
      </c>
      <c r="CS97" s="383" t="str">
        <f ca="1">+IF(OFFSET('Sanitation Data'!$E$31,0,10*ROW('Sanitation Data'!E91))="","",OFFSET('Sanitation Data'!$E$31,0,10*ROW('Sanitation Data'!E91)))</f>
        <v/>
      </c>
      <c r="CT97" s="383" t="str">
        <f ca="1">+IF(OFFSET('Sanitation Data'!$E$32,0,10*ROW('Sanitation Data'!E91))="","",OFFSET('Sanitation Data'!$E$32,0,10*ROW('Sanitation Data'!E91)))</f>
        <v/>
      </c>
      <c r="CU97" s="383" t="str">
        <f ca="1">+IF(OFFSET('Sanitation Data'!$F$28,0,10*ROW('Sanitation Data'!F91))="","",OFFSET('Sanitation Data'!$F$28,0,10*ROW('Sanitation Data'!F91)))</f>
        <v/>
      </c>
      <c r="CV97" s="383" t="str">
        <f ca="1">+IF(OFFSET('Sanitation Data'!$F$29,0,10*ROW('Sanitation Data'!F91))="","",OFFSET('Sanitation Data'!$F$29,0,10*ROW('Sanitation Data'!F91)))</f>
        <v/>
      </c>
      <c r="CW97" s="383" t="str">
        <f ca="1">+IF(OFFSET('Sanitation Data'!$F$30,0,10*ROW('Sanitation Data'!F91))="","",OFFSET('Sanitation Data'!$F$30,0,10*ROW('Sanitation Data'!F91)))</f>
        <v/>
      </c>
      <c r="CX97" s="383" t="str">
        <f ca="1">+IF(OFFSET('Sanitation Data'!$F$31,0,10*ROW('Sanitation Data'!F91))="","",OFFSET('Sanitation Data'!$F$31,0,10*ROW('Sanitation Data'!F91)))</f>
        <v/>
      </c>
      <c r="CY97" s="383" t="str">
        <f ca="1">+IF(OFFSET('Sanitation Data'!$F$32,0,10*ROW('Sanitation Data'!F91))="","",OFFSET('Sanitation Data'!$F$32,0,10*ROW('Sanitation Data'!F91)))</f>
        <v/>
      </c>
      <c r="CZ97" s="383" t="str">
        <f ca="1">+IF(OFFSET('Sanitation Data'!$G$28,0,10*ROW('Sanitation Data'!G91))="","",OFFSET('Sanitation Data'!$G$28,0,10*ROW('Sanitation Data'!G91)))</f>
        <v/>
      </c>
      <c r="DA97" s="383" t="str">
        <f ca="1">+IF(OFFSET('Sanitation Data'!$G$29,0,10*ROW('Sanitation Data'!G91))="","",OFFSET('Sanitation Data'!$G$29,0,10*ROW('Sanitation Data'!G91)))</f>
        <v/>
      </c>
      <c r="DB97" s="383" t="str">
        <f ca="1">+IF(OFFSET('Sanitation Data'!$G$30,0,10*ROW('Sanitation Data'!G91))="","",OFFSET('Sanitation Data'!$G$30,0,10*ROW('Sanitation Data'!G91)))</f>
        <v/>
      </c>
      <c r="DC97" s="383" t="str">
        <f ca="1">+IF(OFFSET('Sanitation Data'!$G$31,0,10*ROW('Sanitation Data'!G91))="","",OFFSET('Sanitation Data'!$G$31,0,10*ROW('Sanitation Data'!G91)))</f>
        <v/>
      </c>
      <c r="DD97" s="383" t="str">
        <f ca="1">+IF(OFFSET('Sanitation Data'!$G$32,0,10*ROW('Sanitation Data'!G91))="","",OFFSET('Sanitation Data'!$G$32,0,10*ROW('Sanitation Data'!G91)))</f>
        <v/>
      </c>
      <c r="DE97" s="383" t="str">
        <f ca="1">+IF(OFFSET('Sanitation Data'!$H$28,0,10*ROW('Sanitation Data'!H91))="","",OFFSET('Sanitation Data'!$H$28,0,10*ROW('Sanitation Data'!H91)))</f>
        <v/>
      </c>
      <c r="DF97" s="383" t="str">
        <f ca="1">+IF(OFFSET('Sanitation Data'!$H$29,0,10*ROW('Sanitation Data'!H91))="","",OFFSET('Sanitation Data'!$H$29,0,10*ROW('Sanitation Data'!H91)))</f>
        <v/>
      </c>
      <c r="DG97" s="383" t="str">
        <f ca="1">+IF(OFFSET('Sanitation Data'!$H$30,0,10*ROW('Sanitation Data'!H91))="","",OFFSET('Sanitation Data'!$H$30,0,10*ROW('Sanitation Data'!H91)))</f>
        <v/>
      </c>
      <c r="DH97" s="383" t="str">
        <f ca="1">+IF(OFFSET('Sanitation Data'!$H$31,0,10*ROW('Sanitation Data'!H91))="","",OFFSET('Sanitation Data'!$H$31,0,10*ROW('Sanitation Data'!H91)))</f>
        <v/>
      </c>
      <c r="DI97" s="383" t="str">
        <f ca="1">+IF(OFFSET('Sanitation Data'!$H$32,0,10*ROW('Sanitation Data'!H91))="","",OFFSET('Sanitation Data'!$H$32,0,10*ROW('Sanitation Data'!H91)))</f>
        <v/>
      </c>
      <c r="DJ97" s="383" t="str">
        <f ca="1">+IF(OFFSET('Sanitation Data'!$I$28,0,10*ROW('Sanitation Data'!I91))="","",OFFSET('Sanitation Data'!$I$28,0,10*ROW('Sanitation Data'!I91)))</f>
        <v/>
      </c>
      <c r="DK97" s="383" t="str">
        <f ca="1">+IF(OFFSET('Sanitation Data'!$I$29,0,10*ROW('Sanitation Data'!I91))="","",OFFSET('Sanitation Data'!$I$29,0,10*ROW('Sanitation Data'!I91)))</f>
        <v/>
      </c>
      <c r="DL97" s="383" t="str">
        <f ca="1">+IF(OFFSET('Sanitation Data'!$I$30,0,10*ROW('Sanitation Data'!I91))="","",OFFSET('Sanitation Data'!$I$30,0,10*ROW('Sanitation Data'!I91)))</f>
        <v/>
      </c>
      <c r="DM97" s="383" t="str">
        <f ca="1">+IF(OFFSET('Sanitation Data'!$I$31,0,10*ROW('Sanitation Data'!I91))="","",OFFSET('Sanitation Data'!$I$31,0,10*ROW('Sanitation Data'!I91)))</f>
        <v/>
      </c>
      <c r="DN97" s="383" t="str">
        <f ca="1">+IF(OFFSET('Sanitation Data'!$I$32,0,10*ROW('Sanitation Data'!I91))="","",OFFSET('Sanitation Data'!$I$32,0,10*ROW('Sanitation Data'!I91)))</f>
        <v/>
      </c>
      <c r="DO97" s="383" t="str">
        <f ca="1">+IF(OFFSET('Hygiene Data'!$D$11,0,10*ROW('Hygiene Data'!D91))="","",OFFSET('Hygiene Data'!$D$11,0,10*ROW('Hygiene Data'!D91)))</f>
        <v/>
      </c>
      <c r="DP97" s="383" t="str">
        <f ca="1">+IF(OFFSET('Hygiene Data'!$D$12,0,10*ROW('Hygiene Data'!D91))="","",OFFSET('Hygiene Data'!$D$12,0,10*ROW('Hygiene Data'!D91)))</f>
        <v/>
      </c>
      <c r="DQ97" s="383" t="str">
        <f ca="1">+IF(OFFSET('Hygiene Data'!$D$13,0,10*ROW('Hygiene Data'!D91))="","",OFFSET('Hygiene Data'!$D$13,0,10*ROW('Hygiene Data'!D91)))</f>
        <v/>
      </c>
      <c r="DR97" s="383" t="str">
        <f ca="1">+IF(OFFSET('Hygiene Data'!$E$11,0,10*ROW('Hygiene Data'!E91))="","",OFFSET('Hygiene Data'!$E$11,0,10*ROW('Hygiene Data'!E91)))</f>
        <v/>
      </c>
      <c r="DS97" s="383" t="str">
        <f ca="1">+IF(OFFSET('Hygiene Data'!$E$12,0,10*ROW('Hygiene Data'!E91))="","",OFFSET('Hygiene Data'!$E$12,0,10*ROW('Hygiene Data'!E91)))</f>
        <v/>
      </c>
      <c r="DT97" s="383" t="str">
        <f ca="1">+IF(OFFSET('Hygiene Data'!$E$13,0,10*ROW('Hygiene Data'!E91))="","",OFFSET('Hygiene Data'!$E$13,0,10*ROW('Hygiene Data'!E91)))</f>
        <v/>
      </c>
      <c r="DU97" s="383" t="str">
        <f ca="1">+IF(OFFSET('Hygiene Data'!$F$11,0,10*ROW('Hygiene Data'!F91))="","",OFFSET('Hygiene Data'!$F$11,0,10*ROW('Hygiene Data'!F91)))</f>
        <v/>
      </c>
      <c r="DV97" s="383" t="str">
        <f ca="1">+IF(OFFSET('Hygiene Data'!$F$12,0,10*ROW('Hygiene Data'!F91))="","",OFFSET('Hygiene Data'!$F$12,0,10*ROW('Hygiene Data'!F91)))</f>
        <v/>
      </c>
      <c r="DW97" s="383" t="str">
        <f ca="1">+IF(OFFSET('Hygiene Data'!$F$13,0,10*ROW('Hygiene Data'!F91))="","",OFFSET('Hygiene Data'!$F$13,0,10*ROW('Hygiene Data'!F91)))</f>
        <v/>
      </c>
      <c r="DX97" s="383" t="str">
        <f ca="1">+IF(OFFSET('Hygiene Data'!$G$11,0,10*ROW('Hygiene Data'!G91))="","",OFFSET('Hygiene Data'!$G$11,0,10*ROW('Hygiene Data'!G91)))</f>
        <v/>
      </c>
      <c r="DY97" s="383" t="str">
        <f ca="1">+IF(OFFSET('Hygiene Data'!$G$12,0,10*ROW('Hygiene Data'!G91))="","",OFFSET('Hygiene Data'!$G$12,0,10*ROW('Hygiene Data'!G91)))</f>
        <v/>
      </c>
      <c r="DZ97" s="383" t="str">
        <f ca="1">+IF(OFFSET('Hygiene Data'!$G$13,0,10*ROW('Hygiene Data'!G91))="","",OFFSET('Hygiene Data'!$G$13,0,10*ROW('Hygiene Data'!G91)))</f>
        <v/>
      </c>
      <c r="EA97" s="383" t="str">
        <f ca="1">+IF(OFFSET('Hygiene Data'!$H$11,0,10*ROW('Hygiene Data'!H91))="","",OFFSET('Hygiene Data'!$H$11,0,10*ROW('Hygiene Data'!H91)))</f>
        <v/>
      </c>
      <c r="EB97" s="383" t="str">
        <f ca="1">+IF(OFFSET('Hygiene Data'!$H$12,0,10*ROW('Hygiene Data'!H91))="","",OFFSET('Hygiene Data'!$H$12,0,10*ROW('Hygiene Data'!H91)))</f>
        <v/>
      </c>
      <c r="EC97" s="383" t="str">
        <f ca="1">+IF(OFFSET('Hygiene Data'!$H$13,0,10*ROW('Hygiene Data'!H91))="","",OFFSET('Hygiene Data'!$H$13,0,10*ROW('Hygiene Data'!H91)))</f>
        <v/>
      </c>
      <c r="ED97" s="383" t="str">
        <f ca="1">+IF(OFFSET('Hygiene Data'!$I$11,0,10*ROW('Hygiene Data'!I91))="","",OFFSET('Hygiene Data'!$I$11,0,10*ROW('Hygiene Data'!I91)))</f>
        <v/>
      </c>
      <c r="EE97" s="383" t="str">
        <f ca="1">+IF(OFFSET('Hygiene Data'!$I$12,0,10*ROW('Hygiene Data'!I91))="","",OFFSET('Hygiene Data'!$I$12,0,10*ROW('Hygiene Data'!I91)))</f>
        <v/>
      </c>
      <c r="EF97" s="383" t="str">
        <f ca="1">+IF(OFFSET('Hygiene Data'!$I$13,0,10*ROW('Hygiene Data'!I91))="","",OFFSET('Hygiene Data'!$I$13,0,10*ROW('Hygiene Data'!I91)))</f>
        <v/>
      </c>
    </row>
    <row r="98" spans="1:136" x14ac:dyDescent="0.25">
      <c r="A98" s="492" t="str">
        <f ca="1">+IF(OFFSET('Water Data'!$B$2,0,10*ROW('Water Data'!E92))="","",OFFSET('Water Data'!$B$2,0,10*ROW('Water Data'!E92)))</f>
        <v/>
      </c>
      <c r="B98" s="49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9" t="str">
        <f t="shared" ca="1" si="1"/>
        <v/>
      </c>
      <c r="D98" s="52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3" t="str">
        <f ca="1">+IF(OFFSET('Water Data'!$D$27,0,10*ROW('Water Data'!D92))="","",OFFSET('Water Data'!$D$27,0,10*ROW('Water Data'!D92)))</f>
        <v/>
      </c>
      <c r="BT98" s="383" t="str">
        <f ca="1">+IF(OFFSET('Water Data'!$D$28,0,10*ROW('Water Data'!D92))="","",OFFSET('Water Data'!$D$28,0,10*ROW('Water Data'!D92)))</f>
        <v/>
      </c>
      <c r="BU98" s="383" t="str">
        <f ca="1">+IF(OFFSET('Water Data'!$D$29,0,10*ROW('Water Data'!D92))="","",OFFSET('Water Data'!$D$29,0,10*ROW('Water Data'!D92)))</f>
        <v/>
      </c>
      <c r="BV98" s="383" t="str">
        <f ca="1">+IF(OFFSET('Water Data'!$E$27,0,10*ROW('Water Data'!E92))="","",OFFSET('Water Data'!$E$27,0,10*ROW('Water Data'!E92)))</f>
        <v/>
      </c>
      <c r="BW98" s="383" t="str">
        <f ca="1">+IF(OFFSET('Water Data'!$E$28,0,10*ROW('Water Data'!E92))="","",OFFSET('Water Data'!$E$28,0,10*ROW('Water Data'!E92)))</f>
        <v/>
      </c>
      <c r="BX98" s="383" t="str">
        <f ca="1">+IF(OFFSET('Water Data'!$E$29,0,10*ROW('Water Data'!E92))="","",OFFSET('Water Data'!$E$29,0,10*ROW('Water Data'!E92)))</f>
        <v/>
      </c>
      <c r="BY98" s="383" t="str">
        <f ca="1">+IF(OFFSET('Water Data'!$F$27,0,10*ROW('Water Data'!F92))="","",OFFSET('Water Data'!$F$27,0,10*ROW('Water Data'!F92)))</f>
        <v/>
      </c>
      <c r="BZ98" s="383" t="str">
        <f ca="1">+IF(OFFSET('Water Data'!$F$28,0,10*ROW('Water Data'!F92))="","",OFFSET('Water Data'!$F$28,0,10*ROW('Water Data'!F92)))</f>
        <v/>
      </c>
      <c r="CA98" s="383" t="str">
        <f ca="1">+IF(OFFSET('Water Data'!$F$29,0,10*ROW('Water Data'!F92))="","",OFFSET('Water Data'!$F$29,0,10*ROW('Water Data'!F92)))</f>
        <v/>
      </c>
      <c r="CB98" s="383" t="str">
        <f ca="1">+IF(OFFSET('Water Data'!$G$27,0,10*ROW('Water Data'!G92))="","",OFFSET('Water Data'!$G$27,0,10*ROW('Water Data'!G92)))</f>
        <v/>
      </c>
      <c r="CC98" s="383" t="str">
        <f ca="1">+IF(OFFSET('Water Data'!$G$28,0,10*ROW('Water Data'!G92))="","",OFFSET('Water Data'!$G$28,0,10*ROW('Water Data'!G92)))</f>
        <v/>
      </c>
      <c r="CD98" s="383" t="str">
        <f ca="1">+IF(OFFSET('Water Data'!$G$29,0,10*ROW('Water Data'!G92))="","",OFFSET('Water Data'!$G$29,0,10*ROW('Water Data'!G92)))</f>
        <v/>
      </c>
      <c r="CE98" s="383" t="str">
        <f ca="1">+IF(OFFSET('Water Data'!$H$27,0,10*ROW('Water Data'!H92))="","",OFFSET('Water Data'!$H$27,0,10*ROW('Water Data'!H92)))</f>
        <v/>
      </c>
      <c r="CF98" s="383" t="str">
        <f ca="1">+IF(OFFSET('Water Data'!$H$28,0,10*ROW('Water Data'!H92))="","",OFFSET('Water Data'!$H$28,0,10*ROW('Water Data'!H92)))</f>
        <v/>
      </c>
      <c r="CG98" s="383" t="str">
        <f ca="1">+IF(OFFSET('Water Data'!$H$29,0,10*ROW('Water Data'!H92))="","",OFFSET('Water Data'!$H$29,0,10*ROW('Water Data'!H92)))</f>
        <v/>
      </c>
      <c r="CH98" s="383" t="str">
        <f ca="1">+IF(OFFSET('Water Data'!$I$27,0,10*ROW('Water Data'!I92))="","",OFFSET('Water Data'!$I$27,0,10*ROW('Water Data'!I92)))</f>
        <v/>
      </c>
      <c r="CI98" s="383" t="str">
        <f ca="1">+IF(OFFSET('Water Data'!$I$28,0,10*ROW('Water Data'!I92))="","",OFFSET('Water Data'!$I$28,0,10*ROW('Water Data'!I92)))</f>
        <v/>
      </c>
      <c r="CJ98" s="383" t="str">
        <f ca="1">+IF(OFFSET('Water Data'!$I$29,0,10*ROW('Water Data'!I92))="","",OFFSET('Water Data'!$I$29,0,10*ROW('Water Data'!I92)))</f>
        <v/>
      </c>
      <c r="CK98" s="383" t="str">
        <f ca="1">+IF(OFFSET('Sanitation Data'!$D$28,0,10*ROW('Sanitation Data'!D92))="","",OFFSET('Sanitation Data'!$D$28,0,10*ROW('Sanitation Data'!D92)))</f>
        <v/>
      </c>
      <c r="CL98" s="383" t="str">
        <f ca="1">+IF(OFFSET('Sanitation Data'!$D$29,0,10*ROW('Sanitation Data'!D92))="","",OFFSET('Sanitation Data'!$D$29,0,10*ROW('Sanitation Data'!D92)))</f>
        <v/>
      </c>
      <c r="CM98" s="383" t="str">
        <f ca="1">+IF(OFFSET('Sanitation Data'!$D$30,0,10*ROW('Sanitation Data'!D92))="","",OFFSET('Sanitation Data'!$D$30,0,10*ROW('Sanitation Data'!D92)))</f>
        <v/>
      </c>
      <c r="CN98" s="383" t="str">
        <f ca="1">+IF(OFFSET('Sanitation Data'!$D$31,0,10*ROW('Sanitation Data'!D92))="","",OFFSET('Sanitation Data'!$D$31,0,10*ROW('Sanitation Data'!D92)))</f>
        <v/>
      </c>
      <c r="CO98" s="383" t="str">
        <f ca="1">+IF(OFFSET('Sanitation Data'!$D$32,0,10*ROW('Sanitation Data'!D92))="","",OFFSET('Sanitation Data'!$D$32,0,10*ROW('Sanitation Data'!D92)))</f>
        <v/>
      </c>
      <c r="CP98" s="383" t="str">
        <f ca="1">+IF(OFFSET('Sanitation Data'!$E$28,0,10*ROW('Sanitation Data'!E92))="","",OFFSET('Sanitation Data'!$E$28,0,10*ROW('Sanitation Data'!E92)))</f>
        <v/>
      </c>
      <c r="CQ98" s="383" t="str">
        <f ca="1">+IF(OFFSET('Sanitation Data'!$E$29,0,10*ROW('Sanitation Data'!E92))="","",OFFSET('Sanitation Data'!$E$29,0,10*ROW('Sanitation Data'!E92)))</f>
        <v/>
      </c>
      <c r="CR98" s="383" t="str">
        <f ca="1">+IF(OFFSET('Sanitation Data'!$E$30,0,10*ROW('Sanitation Data'!E92))="","",OFFSET('Sanitation Data'!$E$30,0,10*ROW('Sanitation Data'!E92)))</f>
        <v/>
      </c>
      <c r="CS98" s="383" t="str">
        <f ca="1">+IF(OFFSET('Sanitation Data'!$E$31,0,10*ROW('Sanitation Data'!E92))="","",OFFSET('Sanitation Data'!$E$31,0,10*ROW('Sanitation Data'!E92)))</f>
        <v/>
      </c>
      <c r="CT98" s="383" t="str">
        <f ca="1">+IF(OFFSET('Sanitation Data'!$E$32,0,10*ROW('Sanitation Data'!E92))="","",OFFSET('Sanitation Data'!$E$32,0,10*ROW('Sanitation Data'!E92)))</f>
        <v/>
      </c>
      <c r="CU98" s="383" t="str">
        <f ca="1">+IF(OFFSET('Sanitation Data'!$F$28,0,10*ROW('Sanitation Data'!F92))="","",OFFSET('Sanitation Data'!$F$28,0,10*ROW('Sanitation Data'!F92)))</f>
        <v/>
      </c>
      <c r="CV98" s="383" t="str">
        <f ca="1">+IF(OFFSET('Sanitation Data'!$F$29,0,10*ROW('Sanitation Data'!F92))="","",OFFSET('Sanitation Data'!$F$29,0,10*ROW('Sanitation Data'!F92)))</f>
        <v/>
      </c>
      <c r="CW98" s="383" t="str">
        <f ca="1">+IF(OFFSET('Sanitation Data'!$F$30,0,10*ROW('Sanitation Data'!F92))="","",OFFSET('Sanitation Data'!$F$30,0,10*ROW('Sanitation Data'!F92)))</f>
        <v/>
      </c>
      <c r="CX98" s="383" t="str">
        <f ca="1">+IF(OFFSET('Sanitation Data'!$F$31,0,10*ROW('Sanitation Data'!F92))="","",OFFSET('Sanitation Data'!$F$31,0,10*ROW('Sanitation Data'!F92)))</f>
        <v/>
      </c>
      <c r="CY98" s="383" t="str">
        <f ca="1">+IF(OFFSET('Sanitation Data'!$F$32,0,10*ROW('Sanitation Data'!F92))="","",OFFSET('Sanitation Data'!$F$32,0,10*ROW('Sanitation Data'!F92)))</f>
        <v/>
      </c>
      <c r="CZ98" s="383" t="str">
        <f ca="1">+IF(OFFSET('Sanitation Data'!$G$28,0,10*ROW('Sanitation Data'!G92))="","",OFFSET('Sanitation Data'!$G$28,0,10*ROW('Sanitation Data'!G92)))</f>
        <v/>
      </c>
      <c r="DA98" s="383" t="str">
        <f ca="1">+IF(OFFSET('Sanitation Data'!$G$29,0,10*ROW('Sanitation Data'!G92))="","",OFFSET('Sanitation Data'!$G$29,0,10*ROW('Sanitation Data'!G92)))</f>
        <v/>
      </c>
      <c r="DB98" s="383" t="str">
        <f ca="1">+IF(OFFSET('Sanitation Data'!$G$30,0,10*ROW('Sanitation Data'!G92))="","",OFFSET('Sanitation Data'!$G$30,0,10*ROW('Sanitation Data'!G92)))</f>
        <v/>
      </c>
      <c r="DC98" s="383" t="str">
        <f ca="1">+IF(OFFSET('Sanitation Data'!$G$31,0,10*ROW('Sanitation Data'!G92))="","",OFFSET('Sanitation Data'!$G$31,0,10*ROW('Sanitation Data'!G92)))</f>
        <v/>
      </c>
      <c r="DD98" s="383" t="str">
        <f ca="1">+IF(OFFSET('Sanitation Data'!$G$32,0,10*ROW('Sanitation Data'!G92))="","",OFFSET('Sanitation Data'!$G$32,0,10*ROW('Sanitation Data'!G92)))</f>
        <v/>
      </c>
      <c r="DE98" s="383" t="str">
        <f ca="1">+IF(OFFSET('Sanitation Data'!$H$28,0,10*ROW('Sanitation Data'!H92))="","",OFFSET('Sanitation Data'!$H$28,0,10*ROW('Sanitation Data'!H92)))</f>
        <v/>
      </c>
      <c r="DF98" s="383" t="str">
        <f ca="1">+IF(OFFSET('Sanitation Data'!$H$29,0,10*ROW('Sanitation Data'!H92))="","",OFFSET('Sanitation Data'!$H$29,0,10*ROW('Sanitation Data'!H92)))</f>
        <v/>
      </c>
      <c r="DG98" s="383" t="str">
        <f ca="1">+IF(OFFSET('Sanitation Data'!$H$30,0,10*ROW('Sanitation Data'!H92))="","",OFFSET('Sanitation Data'!$H$30,0,10*ROW('Sanitation Data'!H92)))</f>
        <v/>
      </c>
      <c r="DH98" s="383" t="str">
        <f ca="1">+IF(OFFSET('Sanitation Data'!$H$31,0,10*ROW('Sanitation Data'!H92))="","",OFFSET('Sanitation Data'!$H$31,0,10*ROW('Sanitation Data'!H92)))</f>
        <v/>
      </c>
      <c r="DI98" s="383" t="str">
        <f ca="1">+IF(OFFSET('Sanitation Data'!$H$32,0,10*ROW('Sanitation Data'!H92))="","",OFFSET('Sanitation Data'!$H$32,0,10*ROW('Sanitation Data'!H92)))</f>
        <v/>
      </c>
      <c r="DJ98" s="383" t="str">
        <f ca="1">+IF(OFFSET('Sanitation Data'!$I$28,0,10*ROW('Sanitation Data'!I92))="","",OFFSET('Sanitation Data'!$I$28,0,10*ROW('Sanitation Data'!I92)))</f>
        <v/>
      </c>
      <c r="DK98" s="383" t="str">
        <f ca="1">+IF(OFFSET('Sanitation Data'!$I$29,0,10*ROW('Sanitation Data'!I92))="","",OFFSET('Sanitation Data'!$I$29,0,10*ROW('Sanitation Data'!I92)))</f>
        <v/>
      </c>
      <c r="DL98" s="383" t="str">
        <f ca="1">+IF(OFFSET('Sanitation Data'!$I$30,0,10*ROW('Sanitation Data'!I92))="","",OFFSET('Sanitation Data'!$I$30,0,10*ROW('Sanitation Data'!I92)))</f>
        <v/>
      </c>
      <c r="DM98" s="383" t="str">
        <f ca="1">+IF(OFFSET('Sanitation Data'!$I$31,0,10*ROW('Sanitation Data'!I92))="","",OFFSET('Sanitation Data'!$I$31,0,10*ROW('Sanitation Data'!I92)))</f>
        <v/>
      </c>
      <c r="DN98" s="383" t="str">
        <f ca="1">+IF(OFFSET('Sanitation Data'!$I$32,0,10*ROW('Sanitation Data'!I92))="","",OFFSET('Sanitation Data'!$I$32,0,10*ROW('Sanitation Data'!I92)))</f>
        <v/>
      </c>
      <c r="DO98" s="383" t="str">
        <f ca="1">+IF(OFFSET('Hygiene Data'!$D$11,0,10*ROW('Hygiene Data'!D92))="","",OFFSET('Hygiene Data'!$D$11,0,10*ROW('Hygiene Data'!D92)))</f>
        <v/>
      </c>
      <c r="DP98" s="383" t="str">
        <f ca="1">+IF(OFFSET('Hygiene Data'!$D$12,0,10*ROW('Hygiene Data'!D92))="","",OFFSET('Hygiene Data'!$D$12,0,10*ROW('Hygiene Data'!D92)))</f>
        <v/>
      </c>
      <c r="DQ98" s="383" t="str">
        <f ca="1">+IF(OFFSET('Hygiene Data'!$D$13,0,10*ROW('Hygiene Data'!D92))="","",OFFSET('Hygiene Data'!$D$13,0,10*ROW('Hygiene Data'!D92)))</f>
        <v/>
      </c>
      <c r="DR98" s="383" t="str">
        <f ca="1">+IF(OFFSET('Hygiene Data'!$E$11,0,10*ROW('Hygiene Data'!E92))="","",OFFSET('Hygiene Data'!$E$11,0,10*ROW('Hygiene Data'!E92)))</f>
        <v/>
      </c>
      <c r="DS98" s="383" t="str">
        <f ca="1">+IF(OFFSET('Hygiene Data'!$E$12,0,10*ROW('Hygiene Data'!E92))="","",OFFSET('Hygiene Data'!$E$12,0,10*ROW('Hygiene Data'!E92)))</f>
        <v/>
      </c>
      <c r="DT98" s="383" t="str">
        <f ca="1">+IF(OFFSET('Hygiene Data'!$E$13,0,10*ROW('Hygiene Data'!E92))="","",OFFSET('Hygiene Data'!$E$13,0,10*ROW('Hygiene Data'!E92)))</f>
        <v/>
      </c>
      <c r="DU98" s="383" t="str">
        <f ca="1">+IF(OFFSET('Hygiene Data'!$F$11,0,10*ROW('Hygiene Data'!F92))="","",OFFSET('Hygiene Data'!$F$11,0,10*ROW('Hygiene Data'!F92)))</f>
        <v/>
      </c>
      <c r="DV98" s="383" t="str">
        <f ca="1">+IF(OFFSET('Hygiene Data'!$F$12,0,10*ROW('Hygiene Data'!F92))="","",OFFSET('Hygiene Data'!$F$12,0,10*ROW('Hygiene Data'!F92)))</f>
        <v/>
      </c>
      <c r="DW98" s="383" t="str">
        <f ca="1">+IF(OFFSET('Hygiene Data'!$F$13,0,10*ROW('Hygiene Data'!F92))="","",OFFSET('Hygiene Data'!$F$13,0,10*ROW('Hygiene Data'!F92)))</f>
        <v/>
      </c>
      <c r="DX98" s="383" t="str">
        <f ca="1">+IF(OFFSET('Hygiene Data'!$G$11,0,10*ROW('Hygiene Data'!G92))="","",OFFSET('Hygiene Data'!$G$11,0,10*ROW('Hygiene Data'!G92)))</f>
        <v/>
      </c>
      <c r="DY98" s="383" t="str">
        <f ca="1">+IF(OFFSET('Hygiene Data'!$G$12,0,10*ROW('Hygiene Data'!G92))="","",OFFSET('Hygiene Data'!$G$12,0,10*ROW('Hygiene Data'!G92)))</f>
        <v/>
      </c>
      <c r="DZ98" s="383" t="str">
        <f ca="1">+IF(OFFSET('Hygiene Data'!$G$13,0,10*ROW('Hygiene Data'!G92))="","",OFFSET('Hygiene Data'!$G$13,0,10*ROW('Hygiene Data'!G92)))</f>
        <v/>
      </c>
      <c r="EA98" s="383" t="str">
        <f ca="1">+IF(OFFSET('Hygiene Data'!$H$11,0,10*ROW('Hygiene Data'!H92))="","",OFFSET('Hygiene Data'!$H$11,0,10*ROW('Hygiene Data'!H92)))</f>
        <v/>
      </c>
      <c r="EB98" s="383" t="str">
        <f ca="1">+IF(OFFSET('Hygiene Data'!$H$12,0,10*ROW('Hygiene Data'!H92))="","",OFFSET('Hygiene Data'!$H$12,0,10*ROW('Hygiene Data'!H92)))</f>
        <v/>
      </c>
      <c r="EC98" s="383" t="str">
        <f ca="1">+IF(OFFSET('Hygiene Data'!$H$13,0,10*ROW('Hygiene Data'!H92))="","",OFFSET('Hygiene Data'!$H$13,0,10*ROW('Hygiene Data'!H92)))</f>
        <v/>
      </c>
      <c r="ED98" s="383" t="str">
        <f ca="1">+IF(OFFSET('Hygiene Data'!$I$11,0,10*ROW('Hygiene Data'!I92))="","",OFFSET('Hygiene Data'!$I$11,0,10*ROW('Hygiene Data'!I92)))</f>
        <v/>
      </c>
      <c r="EE98" s="383" t="str">
        <f ca="1">+IF(OFFSET('Hygiene Data'!$I$12,0,10*ROW('Hygiene Data'!I92))="","",OFFSET('Hygiene Data'!$I$12,0,10*ROW('Hygiene Data'!I92)))</f>
        <v/>
      </c>
      <c r="EF98" s="383" t="str">
        <f ca="1">+IF(OFFSET('Hygiene Data'!$I$13,0,10*ROW('Hygiene Data'!I92))="","",OFFSET('Hygiene Data'!$I$13,0,10*ROW('Hygiene Data'!I92)))</f>
        <v/>
      </c>
    </row>
    <row r="99" spans="1:136" x14ac:dyDescent="0.25">
      <c r="A99" s="492" t="str">
        <f ca="1">+IF(OFFSET('Water Data'!$B$2,0,10*ROW('Water Data'!E93))="","",OFFSET('Water Data'!$B$2,0,10*ROW('Water Data'!E93)))</f>
        <v/>
      </c>
      <c r="B99" s="49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9" t="str">
        <f t="shared" ca="1" si="1"/>
        <v/>
      </c>
      <c r="D99" s="52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3" t="str">
        <f ca="1">+IF(OFFSET('Water Data'!$D$27,0,10*ROW('Water Data'!D93))="","",OFFSET('Water Data'!$D$27,0,10*ROW('Water Data'!D93)))</f>
        <v/>
      </c>
      <c r="BT99" s="383" t="str">
        <f ca="1">+IF(OFFSET('Water Data'!$D$28,0,10*ROW('Water Data'!D93))="","",OFFSET('Water Data'!$D$28,0,10*ROW('Water Data'!D93)))</f>
        <v/>
      </c>
      <c r="BU99" s="383" t="str">
        <f ca="1">+IF(OFFSET('Water Data'!$D$29,0,10*ROW('Water Data'!D93))="","",OFFSET('Water Data'!$D$29,0,10*ROW('Water Data'!D93)))</f>
        <v/>
      </c>
      <c r="BV99" s="383" t="str">
        <f ca="1">+IF(OFFSET('Water Data'!$E$27,0,10*ROW('Water Data'!E93))="","",OFFSET('Water Data'!$E$27,0,10*ROW('Water Data'!E93)))</f>
        <v/>
      </c>
      <c r="BW99" s="383" t="str">
        <f ca="1">+IF(OFFSET('Water Data'!$E$28,0,10*ROW('Water Data'!E93))="","",OFFSET('Water Data'!$E$28,0,10*ROW('Water Data'!E93)))</f>
        <v/>
      </c>
      <c r="BX99" s="383" t="str">
        <f ca="1">+IF(OFFSET('Water Data'!$E$29,0,10*ROW('Water Data'!E93))="","",OFFSET('Water Data'!$E$29,0,10*ROW('Water Data'!E93)))</f>
        <v/>
      </c>
      <c r="BY99" s="383" t="str">
        <f ca="1">+IF(OFFSET('Water Data'!$F$27,0,10*ROW('Water Data'!F93))="","",OFFSET('Water Data'!$F$27,0,10*ROW('Water Data'!F93)))</f>
        <v/>
      </c>
      <c r="BZ99" s="383" t="str">
        <f ca="1">+IF(OFFSET('Water Data'!$F$28,0,10*ROW('Water Data'!F93))="","",OFFSET('Water Data'!$F$28,0,10*ROW('Water Data'!F93)))</f>
        <v/>
      </c>
      <c r="CA99" s="383" t="str">
        <f ca="1">+IF(OFFSET('Water Data'!$F$29,0,10*ROW('Water Data'!F93))="","",OFFSET('Water Data'!$F$29,0,10*ROW('Water Data'!F93)))</f>
        <v/>
      </c>
      <c r="CB99" s="383" t="str">
        <f ca="1">+IF(OFFSET('Water Data'!$G$27,0,10*ROW('Water Data'!G93))="","",OFFSET('Water Data'!$G$27,0,10*ROW('Water Data'!G93)))</f>
        <v/>
      </c>
      <c r="CC99" s="383" t="str">
        <f ca="1">+IF(OFFSET('Water Data'!$G$28,0,10*ROW('Water Data'!G93))="","",OFFSET('Water Data'!$G$28,0,10*ROW('Water Data'!G93)))</f>
        <v/>
      </c>
      <c r="CD99" s="383" t="str">
        <f ca="1">+IF(OFFSET('Water Data'!$G$29,0,10*ROW('Water Data'!G93))="","",OFFSET('Water Data'!$G$29,0,10*ROW('Water Data'!G93)))</f>
        <v/>
      </c>
      <c r="CE99" s="383" t="str">
        <f ca="1">+IF(OFFSET('Water Data'!$H$27,0,10*ROW('Water Data'!H93))="","",OFFSET('Water Data'!$H$27,0,10*ROW('Water Data'!H93)))</f>
        <v/>
      </c>
      <c r="CF99" s="383" t="str">
        <f ca="1">+IF(OFFSET('Water Data'!$H$28,0,10*ROW('Water Data'!H93))="","",OFFSET('Water Data'!$H$28,0,10*ROW('Water Data'!H93)))</f>
        <v/>
      </c>
      <c r="CG99" s="383" t="str">
        <f ca="1">+IF(OFFSET('Water Data'!$H$29,0,10*ROW('Water Data'!H93))="","",OFFSET('Water Data'!$H$29,0,10*ROW('Water Data'!H93)))</f>
        <v/>
      </c>
      <c r="CH99" s="383" t="str">
        <f ca="1">+IF(OFFSET('Water Data'!$I$27,0,10*ROW('Water Data'!I93))="","",OFFSET('Water Data'!$I$27,0,10*ROW('Water Data'!I93)))</f>
        <v/>
      </c>
      <c r="CI99" s="383" t="str">
        <f ca="1">+IF(OFFSET('Water Data'!$I$28,0,10*ROW('Water Data'!I93))="","",OFFSET('Water Data'!$I$28,0,10*ROW('Water Data'!I93)))</f>
        <v/>
      </c>
      <c r="CJ99" s="383" t="str">
        <f ca="1">+IF(OFFSET('Water Data'!$I$29,0,10*ROW('Water Data'!I93))="","",OFFSET('Water Data'!$I$29,0,10*ROW('Water Data'!I93)))</f>
        <v/>
      </c>
      <c r="CK99" s="383" t="str">
        <f ca="1">+IF(OFFSET('Sanitation Data'!$D$28,0,10*ROW('Sanitation Data'!D93))="","",OFFSET('Sanitation Data'!$D$28,0,10*ROW('Sanitation Data'!D93)))</f>
        <v/>
      </c>
      <c r="CL99" s="383" t="str">
        <f ca="1">+IF(OFFSET('Sanitation Data'!$D$29,0,10*ROW('Sanitation Data'!D93))="","",OFFSET('Sanitation Data'!$D$29,0,10*ROW('Sanitation Data'!D93)))</f>
        <v/>
      </c>
      <c r="CM99" s="383" t="str">
        <f ca="1">+IF(OFFSET('Sanitation Data'!$D$30,0,10*ROW('Sanitation Data'!D93))="","",OFFSET('Sanitation Data'!$D$30,0,10*ROW('Sanitation Data'!D93)))</f>
        <v/>
      </c>
      <c r="CN99" s="383" t="str">
        <f ca="1">+IF(OFFSET('Sanitation Data'!$D$31,0,10*ROW('Sanitation Data'!D93))="","",OFFSET('Sanitation Data'!$D$31,0,10*ROW('Sanitation Data'!D93)))</f>
        <v/>
      </c>
      <c r="CO99" s="383" t="str">
        <f ca="1">+IF(OFFSET('Sanitation Data'!$D$32,0,10*ROW('Sanitation Data'!D93))="","",OFFSET('Sanitation Data'!$D$32,0,10*ROW('Sanitation Data'!D93)))</f>
        <v/>
      </c>
      <c r="CP99" s="383" t="str">
        <f ca="1">+IF(OFFSET('Sanitation Data'!$E$28,0,10*ROW('Sanitation Data'!E93))="","",OFFSET('Sanitation Data'!$E$28,0,10*ROW('Sanitation Data'!E93)))</f>
        <v/>
      </c>
      <c r="CQ99" s="383" t="str">
        <f ca="1">+IF(OFFSET('Sanitation Data'!$E$29,0,10*ROW('Sanitation Data'!E93))="","",OFFSET('Sanitation Data'!$E$29,0,10*ROW('Sanitation Data'!E93)))</f>
        <v/>
      </c>
      <c r="CR99" s="383" t="str">
        <f ca="1">+IF(OFFSET('Sanitation Data'!$E$30,0,10*ROW('Sanitation Data'!E93))="","",OFFSET('Sanitation Data'!$E$30,0,10*ROW('Sanitation Data'!E93)))</f>
        <v/>
      </c>
      <c r="CS99" s="383" t="str">
        <f ca="1">+IF(OFFSET('Sanitation Data'!$E$31,0,10*ROW('Sanitation Data'!E93))="","",OFFSET('Sanitation Data'!$E$31,0,10*ROW('Sanitation Data'!E93)))</f>
        <v/>
      </c>
      <c r="CT99" s="383" t="str">
        <f ca="1">+IF(OFFSET('Sanitation Data'!$E$32,0,10*ROW('Sanitation Data'!E93))="","",OFFSET('Sanitation Data'!$E$32,0,10*ROW('Sanitation Data'!E93)))</f>
        <v/>
      </c>
      <c r="CU99" s="383" t="str">
        <f ca="1">+IF(OFFSET('Sanitation Data'!$F$28,0,10*ROW('Sanitation Data'!F93))="","",OFFSET('Sanitation Data'!$F$28,0,10*ROW('Sanitation Data'!F93)))</f>
        <v/>
      </c>
      <c r="CV99" s="383" t="str">
        <f ca="1">+IF(OFFSET('Sanitation Data'!$F$29,0,10*ROW('Sanitation Data'!F93))="","",OFFSET('Sanitation Data'!$F$29,0,10*ROW('Sanitation Data'!F93)))</f>
        <v/>
      </c>
      <c r="CW99" s="383" t="str">
        <f ca="1">+IF(OFFSET('Sanitation Data'!$F$30,0,10*ROW('Sanitation Data'!F93))="","",OFFSET('Sanitation Data'!$F$30,0,10*ROW('Sanitation Data'!F93)))</f>
        <v/>
      </c>
      <c r="CX99" s="383" t="str">
        <f ca="1">+IF(OFFSET('Sanitation Data'!$F$31,0,10*ROW('Sanitation Data'!F93))="","",OFFSET('Sanitation Data'!$F$31,0,10*ROW('Sanitation Data'!F93)))</f>
        <v/>
      </c>
      <c r="CY99" s="383" t="str">
        <f ca="1">+IF(OFFSET('Sanitation Data'!$F$32,0,10*ROW('Sanitation Data'!F93))="","",OFFSET('Sanitation Data'!$F$32,0,10*ROW('Sanitation Data'!F93)))</f>
        <v/>
      </c>
      <c r="CZ99" s="383" t="str">
        <f ca="1">+IF(OFFSET('Sanitation Data'!$G$28,0,10*ROW('Sanitation Data'!G93))="","",OFFSET('Sanitation Data'!$G$28,0,10*ROW('Sanitation Data'!G93)))</f>
        <v/>
      </c>
      <c r="DA99" s="383" t="str">
        <f ca="1">+IF(OFFSET('Sanitation Data'!$G$29,0,10*ROW('Sanitation Data'!G93))="","",OFFSET('Sanitation Data'!$G$29,0,10*ROW('Sanitation Data'!G93)))</f>
        <v/>
      </c>
      <c r="DB99" s="383" t="str">
        <f ca="1">+IF(OFFSET('Sanitation Data'!$G$30,0,10*ROW('Sanitation Data'!G93))="","",OFFSET('Sanitation Data'!$G$30,0,10*ROW('Sanitation Data'!G93)))</f>
        <v/>
      </c>
      <c r="DC99" s="383" t="str">
        <f ca="1">+IF(OFFSET('Sanitation Data'!$G$31,0,10*ROW('Sanitation Data'!G93))="","",OFFSET('Sanitation Data'!$G$31,0,10*ROW('Sanitation Data'!G93)))</f>
        <v/>
      </c>
      <c r="DD99" s="383" t="str">
        <f ca="1">+IF(OFFSET('Sanitation Data'!$G$32,0,10*ROW('Sanitation Data'!G93))="","",OFFSET('Sanitation Data'!$G$32,0,10*ROW('Sanitation Data'!G93)))</f>
        <v/>
      </c>
      <c r="DE99" s="383" t="str">
        <f ca="1">+IF(OFFSET('Sanitation Data'!$H$28,0,10*ROW('Sanitation Data'!H93))="","",OFFSET('Sanitation Data'!$H$28,0,10*ROW('Sanitation Data'!H93)))</f>
        <v/>
      </c>
      <c r="DF99" s="383" t="str">
        <f ca="1">+IF(OFFSET('Sanitation Data'!$H$29,0,10*ROW('Sanitation Data'!H93))="","",OFFSET('Sanitation Data'!$H$29,0,10*ROW('Sanitation Data'!H93)))</f>
        <v/>
      </c>
      <c r="DG99" s="383" t="str">
        <f ca="1">+IF(OFFSET('Sanitation Data'!$H$30,0,10*ROW('Sanitation Data'!H93))="","",OFFSET('Sanitation Data'!$H$30,0,10*ROW('Sanitation Data'!H93)))</f>
        <v/>
      </c>
      <c r="DH99" s="383" t="str">
        <f ca="1">+IF(OFFSET('Sanitation Data'!$H$31,0,10*ROW('Sanitation Data'!H93))="","",OFFSET('Sanitation Data'!$H$31,0,10*ROW('Sanitation Data'!H93)))</f>
        <v/>
      </c>
      <c r="DI99" s="383" t="str">
        <f ca="1">+IF(OFFSET('Sanitation Data'!$H$32,0,10*ROW('Sanitation Data'!H93))="","",OFFSET('Sanitation Data'!$H$32,0,10*ROW('Sanitation Data'!H93)))</f>
        <v/>
      </c>
      <c r="DJ99" s="383" t="str">
        <f ca="1">+IF(OFFSET('Sanitation Data'!$I$28,0,10*ROW('Sanitation Data'!I93))="","",OFFSET('Sanitation Data'!$I$28,0,10*ROW('Sanitation Data'!I93)))</f>
        <v/>
      </c>
      <c r="DK99" s="383" t="str">
        <f ca="1">+IF(OFFSET('Sanitation Data'!$I$29,0,10*ROW('Sanitation Data'!I93))="","",OFFSET('Sanitation Data'!$I$29,0,10*ROW('Sanitation Data'!I93)))</f>
        <v/>
      </c>
      <c r="DL99" s="383" t="str">
        <f ca="1">+IF(OFFSET('Sanitation Data'!$I$30,0,10*ROW('Sanitation Data'!I93))="","",OFFSET('Sanitation Data'!$I$30,0,10*ROW('Sanitation Data'!I93)))</f>
        <v/>
      </c>
      <c r="DM99" s="383" t="str">
        <f ca="1">+IF(OFFSET('Sanitation Data'!$I$31,0,10*ROW('Sanitation Data'!I93))="","",OFFSET('Sanitation Data'!$I$31,0,10*ROW('Sanitation Data'!I93)))</f>
        <v/>
      </c>
      <c r="DN99" s="383" t="str">
        <f ca="1">+IF(OFFSET('Sanitation Data'!$I$32,0,10*ROW('Sanitation Data'!I93))="","",OFFSET('Sanitation Data'!$I$32,0,10*ROW('Sanitation Data'!I93)))</f>
        <v/>
      </c>
      <c r="DO99" s="383" t="str">
        <f ca="1">+IF(OFFSET('Hygiene Data'!$D$11,0,10*ROW('Hygiene Data'!D93))="","",OFFSET('Hygiene Data'!$D$11,0,10*ROW('Hygiene Data'!D93)))</f>
        <v/>
      </c>
      <c r="DP99" s="383" t="str">
        <f ca="1">+IF(OFFSET('Hygiene Data'!$D$12,0,10*ROW('Hygiene Data'!D93))="","",OFFSET('Hygiene Data'!$D$12,0,10*ROW('Hygiene Data'!D93)))</f>
        <v/>
      </c>
      <c r="DQ99" s="383" t="str">
        <f ca="1">+IF(OFFSET('Hygiene Data'!$D$13,0,10*ROW('Hygiene Data'!D93))="","",OFFSET('Hygiene Data'!$D$13,0,10*ROW('Hygiene Data'!D93)))</f>
        <v/>
      </c>
      <c r="DR99" s="383" t="str">
        <f ca="1">+IF(OFFSET('Hygiene Data'!$E$11,0,10*ROW('Hygiene Data'!E93))="","",OFFSET('Hygiene Data'!$E$11,0,10*ROW('Hygiene Data'!E93)))</f>
        <v/>
      </c>
      <c r="DS99" s="383" t="str">
        <f ca="1">+IF(OFFSET('Hygiene Data'!$E$12,0,10*ROW('Hygiene Data'!E93))="","",OFFSET('Hygiene Data'!$E$12,0,10*ROW('Hygiene Data'!E93)))</f>
        <v/>
      </c>
      <c r="DT99" s="383" t="str">
        <f ca="1">+IF(OFFSET('Hygiene Data'!$E$13,0,10*ROW('Hygiene Data'!E93))="","",OFFSET('Hygiene Data'!$E$13,0,10*ROW('Hygiene Data'!E93)))</f>
        <v/>
      </c>
      <c r="DU99" s="383" t="str">
        <f ca="1">+IF(OFFSET('Hygiene Data'!$F$11,0,10*ROW('Hygiene Data'!F93))="","",OFFSET('Hygiene Data'!$F$11,0,10*ROW('Hygiene Data'!F93)))</f>
        <v/>
      </c>
      <c r="DV99" s="383" t="str">
        <f ca="1">+IF(OFFSET('Hygiene Data'!$F$12,0,10*ROW('Hygiene Data'!F93))="","",OFFSET('Hygiene Data'!$F$12,0,10*ROW('Hygiene Data'!F93)))</f>
        <v/>
      </c>
      <c r="DW99" s="383" t="str">
        <f ca="1">+IF(OFFSET('Hygiene Data'!$F$13,0,10*ROW('Hygiene Data'!F93))="","",OFFSET('Hygiene Data'!$F$13,0,10*ROW('Hygiene Data'!F93)))</f>
        <v/>
      </c>
      <c r="DX99" s="383" t="str">
        <f ca="1">+IF(OFFSET('Hygiene Data'!$G$11,0,10*ROW('Hygiene Data'!G93))="","",OFFSET('Hygiene Data'!$G$11,0,10*ROW('Hygiene Data'!G93)))</f>
        <v/>
      </c>
      <c r="DY99" s="383" t="str">
        <f ca="1">+IF(OFFSET('Hygiene Data'!$G$12,0,10*ROW('Hygiene Data'!G93))="","",OFFSET('Hygiene Data'!$G$12,0,10*ROW('Hygiene Data'!G93)))</f>
        <v/>
      </c>
      <c r="DZ99" s="383" t="str">
        <f ca="1">+IF(OFFSET('Hygiene Data'!$G$13,0,10*ROW('Hygiene Data'!G93))="","",OFFSET('Hygiene Data'!$G$13,0,10*ROW('Hygiene Data'!G93)))</f>
        <v/>
      </c>
      <c r="EA99" s="383" t="str">
        <f ca="1">+IF(OFFSET('Hygiene Data'!$H$11,0,10*ROW('Hygiene Data'!H93))="","",OFFSET('Hygiene Data'!$H$11,0,10*ROW('Hygiene Data'!H93)))</f>
        <v/>
      </c>
      <c r="EB99" s="383" t="str">
        <f ca="1">+IF(OFFSET('Hygiene Data'!$H$12,0,10*ROW('Hygiene Data'!H93))="","",OFFSET('Hygiene Data'!$H$12,0,10*ROW('Hygiene Data'!H93)))</f>
        <v/>
      </c>
      <c r="EC99" s="383" t="str">
        <f ca="1">+IF(OFFSET('Hygiene Data'!$H$13,0,10*ROW('Hygiene Data'!H93))="","",OFFSET('Hygiene Data'!$H$13,0,10*ROW('Hygiene Data'!H93)))</f>
        <v/>
      </c>
      <c r="ED99" s="383" t="str">
        <f ca="1">+IF(OFFSET('Hygiene Data'!$I$11,0,10*ROW('Hygiene Data'!I93))="","",OFFSET('Hygiene Data'!$I$11,0,10*ROW('Hygiene Data'!I93)))</f>
        <v/>
      </c>
      <c r="EE99" s="383" t="str">
        <f ca="1">+IF(OFFSET('Hygiene Data'!$I$12,0,10*ROW('Hygiene Data'!I93))="","",OFFSET('Hygiene Data'!$I$12,0,10*ROW('Hygiene Data'!I93)))</f>
        <v/>
      </c>
      <c r="EF99" s="383" t="str">
        <f ca="1">+IF(OFFSET('Hygiene Data'!$I$13,0,10*ROW('Hygiene Data'!I93))="","",OFFSET('Hygiene Data'!$I$13,0,10*ROW('Hygiene Data'!I93)))</f>
        <v/>
      </c>
    </row>
    <row r="100" spans="1:136" x14ac:dyDescent="0.25">
      <c r="A100" s="492" t="str">
        <f ca="1">+IF(OFFSET('Water Data'!$B$2,0,10*ROW('Water Data'!E94))="","",OFFSET('Water Data'!$B$2,0,10*ROW('Water Data'!E94)))</f>
        <v/>
      </c>
      <c r="B100" s="49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9" t="str">
        <f t="shared" ca="1" si="1"/>
        <v/>
      </c>
      <c r="D100" s="52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3" t="str">
        <f ca="1">+IF(OFFSET('Water Data'!$D$27,0,10*ROW('Water Data'!D94))="","",OFFSET('Water Data'!$D$27,0,10*ROW('Water Data'!D94)))</f>
        <v/>
      </c>
      <c r="BT100" s="383" t="str">
        <f ca="1">+IF(OFFSET('Water Data'!$D$28,0,10*ROW('Water Data'!D94))="","",OFFSET('Water Data'!$D$28,0,10*ROW('Water Data'!D94)))</f>
        <v/>
      </c>
      <c r="BU100" s="383" t="str">
        <f ca="1">+IF(OFFSET('Water Data'!$D$29,0,10*ROW('Water Data'!D94))="","",OFFSET('Water Data'!$D$29,0,10*ROW('Water Data'!D94)))</f>
        <v/>
      </c>
      <c r="BV100" s="383" t="str">
        <f ca="1">+IF(OFFSET('Water Data'!$E$27,0,10*ROW('Water Data'!E94))="","",OFFSET('Water Data'!$E$27,0,10*ROW('Water Data'!E94)))</f>
        <v/>
      </c>
      <c r="BW100" s="383" t="str">
        <f ca="1">+IF(OFFSET('Water Data'!$E$28,0,10*ROW('Water Data'!E94))="","",OFFSET('Water Data'!$E$28,0,10*ROW('Water Data'!E94)))</f>
        <v/>
      </c>
      <c r="BX100" s="383" t="str">
        <f ca="1">+IF(OFFSET('Water Data'!$E$29,0,10*ROW('Water Data'!E94))="","",OFFSET('Water Data'!$E$29,0,10*ROW('Water Data'!E94)))</f>
        <v/>
      </c>
      <c r="BY100" s="383" t="str">
        <f ca="1">+IF(OFFSET('Water Data'!$F$27,0,10*ROW('Water Data'!F94))="","",OFFSET('Water Data'!$F$27,0,10*ROW('Water Data'!F94)))</f>
        <v/>
      </c>
      <c r="BZ100" s="383" t="str">
        <f ca="1">+IF(OFFSET('Water Data'!$F$28,0,10*ROW('Water Data'!F94))="","",OFFSET('Water Data'!$F$28,0,10*ROW('Water Data'!F94)))</f>
        <v/>
      </c>
      <c r="CA100" s="383" t="str">
        <f ca="1">+IF(OFFSET('Water Data'!$F$29,0,10*ROW('Water Data'!F94))="","",OFFSET('Water Data'!$F$29,0,10*ROW('Water Data'!F94)))</f>
        <v/>
      </c>
      <c r="CB100" s="383" t="str">
        <f ca="1">+IF(OFFSET('Water Data'!$G$27,0,10*ROW('Water Data'!G94))="","",OFFSET('Water Data'!$G$27,0,10*ROW('Water Data'!G94)))</f>
        <v/>
      </c>
      <c r="CC100" s="383" t="str">
        <f ca="1">+IF(OFFSET('Water Data'!$G$28,0,10*ROW('Water Data'!G94))="","",OFFSET('Water Data'!$G$28,0,10*ROW('Water Data'!G94)))</f>
        <v/>
      </c>
      <c r="CD100" s="383" t="str">
        <f ca="1">+IF(OFFSET('Water Data'!$G$29,0,10*ROW('Water Data'!G94))="","",OFFSET('Water Data'!$G$29,0,10*ROW('Water Data'!G94)))</f>
        <v/>
      </c>
      <c r="CE100" s="383" t="str">
        <f ca="1">+IF(OFFSET('Water Data'!$H$27,0,10*ROW('Water Data'!H94))="","",OFFSET('Water Data'!$H$27,0,10*ROW('Water Data'!H94)))</f>
        <v/>
      </c>
      <c r="CF100" s="383" t="str">
        <f ca="1">+IF(OFFSET('Water Data'!$H$28,0,10*ROW('Water Data'!H94))="","",OFFSET('Water Data'!$H$28,0,10*ROW('Water Data'!H94)))</f>
        <v/>
      </c>
      <c r="CG100" s="383" t="str">
        <f ca="1">+IF(OFFSET('Water Data'!$H$29,0,10*ROW('Water Data'!H94))="","",OFFSET('Water Data'!$H$29,0,10*ROW('Water Data'!H94)))</f>
        <v/>
      </c>
      <c r="CH100" s="383" t="str">
        <f ca="1">+IF(OFFSET('Water Data'!$I$27,0,10*ROW('Water Data'!I94))="","",OFFSET('Water Data'!$I$27,0,10*ROW('Water Data'!I94)))</f>
        <v/>
      </c>
      <c r="CI100" s="383" t="str">
        <f ca="1">+IF(OFFSET('Water Data'!$I$28,0,10*ROW('Water Data'!I94))="","",OFFSET('Water Data'!$I$28,0,10*ROW('Water Data'!I94)))</f>
        <v/>
      </c>
      <c r="CJ100" s="383" t="str">
        <f ca="1">+IF(OFFSET('Water Data'!$I$29,0,10*ROW('Water Data'!I94))="","",OFFSET('Water Data'!$I$29,0,10*ROW('Water Data'!I94)))</f>
        <v/>
      </c>
      <c r="CK100" s="383" t="str">
        <f ca="1">+IF(OFFSET('Sanitation Data'!$D$28,0,10*ROW('Sanitation Data'!D94))="","",OFFSET('Sanitation Data'!$D$28,0,10*ROW('Sanitation Data'!D94)))</f>
        <v/>
      </c>
      <c r="CL100" s="383" t="str">
        <f ca="1">+IF(OFFSET('Sanitation Data'!$D$29,0,10*ROW('Sanitation Data'!D94))="","",OFFSET('Sanitation Data'!$D$29,0,10*ROW('Sanitation Data'!D94)))</f>
        <v/>
      </c>
      <c r="CM100" s="383" t="str">
        <f ca="1">+IF(OFFSET('Sanitation Data'!$D$30,0,10*ROW('Sanitation Data'!D94))="","",OFFSET('Sanitation Data'!$D$30,0,10*ROW('Sanitation Data'!D94)))</f>
        <v/>
      </c>
      <c r="CN100" s="383" t="str">
        <f ca="1">+IF(OFFSET('Sanitation Data'!$D$31,0,10*ROW('Sanitation Data'!D94))="","",OFFSET('Sanitation Data'!$D$31,0,10*ROW('Sanitation Data'!D94)))</f>
        <v/>
      </c>
      <c r="CO100" s="383" t="str">
        <f ca="1">+IF(OFFSET('Sanitation Data'!$D$32,0,10*ROW('Sanitation Data'!D94))="","",OFFSET('Sanitation Data'!$D$32,0,10*ROW('Sanitation Data'!D94)))</f>
        <v/>
      </c>
      <c r="CP100" s="383" t="str">
        <f ca="1">+IF(OFFSET('Sanitation Data'!$E$28,0,10*ROW('Sanitation Data'!E94))="","",OFFSET('Sanitation Data'!$E$28,0,10*ROW('Sanitation Data'!E94)))</f>
        <v/>
      </c>
      <c r="CQ100" s="383" t="str">
        <f ca="1">+IF(OFFSET('Sanitation Data'!$E$29,0,10*ROW('Sanitation Data'!E94))="","",OFFSET('Sanitation Data'!$E$29,0,10*ROW('Sanitation Data'!E94)))</f>
        <v/>
      </c>
      <c r="CR100" s="383" t="str">
        <f ca="1">+IF(OFFSET('Sanitation Data'!$E$30,0,10*ROW('Sanitation Data'!E94))="","",OFFSET('Sanitation Data'!$E$30,0,10*ROW('Sanitation Data'!E94)))</f>
        <v/>
      </c>
      <c r="CS100" s="383" t="str">
        <f ca="1">+IF(OFFSET('Sanitation Data'!$E$31,0,10*ROW('Sanitation Data'!E94))="","",OFFSET('Sanitation Data'!$E$31,0,10*ROW('Sanitation Data'!E94)))</f>
        <v/>
      </c>
      <c r="CT100" s="383" t="str">
        <f ca="1">+IF(OFFSET('Sanitation Data'!$E$32,0,10*ROW('Sanitation Data'!E94))="","",OFFSET('Sanitation Data'!$E$32,0,10*ROW('Sanitation Data'!E94)))</f>
        <v/>
      </c>
      <c r="CU100" s="383" t="str">
        <f ca="1">+IF(OFFSET('Sanitation Data'!$F$28,0,10*ROW('Sanitation Data'!F94))="","",OFFSET('Sanitation Data'!$F$28,0,10*ROW('Sanitation Data'!F94)))</f>
        <v/>
      </c>
      <c r="CV100" s="383" t="str">
        <f ca="1">+IF(OFFSET('Sanitation Data'!$F$29,0,10*ROW('Sanitation Data'!F94))="","",OFFSET('Sanitation Data'!$F$29,0,10*ROW('Sanitation Data'!F94)))</f>
        <v/>
      </c>
      <c r="CW100" s="383" t="str">
        <f ca="1">+IF(OFFSET('Sanitation Data'!$F$30,0,10*ROW('Sanitation Data'!F94))="","",OFFSET('Sanitation Data'!$F$30,0,10*ROW('Sanitation Data'!F94)))</f>
        <v/>
      </c>
      <c r="CX100" s="383" t="str">
        <f ca="1">+IF(OFFSET('Sanitation Data'!$F$31,0,10*ROW('Sanitation Data'!F94))="","",OFFSET('Sanitation Data'!$F$31,0,10*ROW('Sanitation Data'!F94)))</f>
        <v/>
      </c>
      <c r="CY100" s="383" t="str">
        <f ca="1">+IF(OFFSET('Sanitation Data'!$F$32,0,10*ROW('Sanitation Data'!F94))="","",OFFSET('Sanitation Data'!$F$32,0,10*ROW('Sanitation Data'!F94)))</f>
        <v/>
      </c>
      <c r="CZ100" s="383" t="str">
        <f ca="1">+IF(OFFSET('Sanitation Data'!$G$28,0,10*ROW('Sanitation Data'!G94))="","",OFFSET('Sanitation Data'!$G$28,0,10*ROW('Sanitation Data'!G94)))</f>
        <v/>
      </c>
      <c r="DA100" s="383" t="str">
        <f ca="1">+IF(OFFSET('Sanitation Data'!$G$29,0,10*ROW('Sanitation Data'!G94))="","",OFFSET('Sanitation Data'!$G$29,0,10*ROW('Sanitation Data'!G94)))</f>
        <v/>
      </c>
      <c r="DB100" s="383" t="str">
        <f ca="1">+IF(OFFSET('Sanitation Data'!$G$30,0,10*ROW('Sanitation Data'!G94))="","",OFFSET('Sanitation Data'!$G$30,0,10*ROW('Sanitation Data'!G94)))</f>
        <v/>
      </c>
      <c r="DC100" s="383" t="str">
        <f ca="1">+IF(OFFSET('Sanitation Data'!$G$31,0,10*ROW('Sanitation Data'!G94))="","",OFFSET('Sanitation Data'!$G$31,0,10*ROW('Sanitation Data'!G94)))</f>
        <v/>
      </c>
      <c r="DD100" s="383" t="str">
        <f ca="1">+IF(OFFSET('Sanitation Data'!$G$32,0,10*ROW('Sanitation Data'!G94))="","",OFFSET('Sanitation Data'!$G$32,0,10*ROW('Sanitation Data'!G94)))</f>
        <v/>
      </c>
      <c r="DE100" s="383" t="str">
        <f ca="1">+IF(OFFSET('Sanitation Data'!$H$28,0,10*ROW('Sanitation Data'!H94))="","",OFFSET('Sanitation Data'!$H$28,0,10*ROW('Sanitation Data'!H94)))</f>
        <v/>
      </c>
      <c r="DF100" s="383" t="str">
        <f ca="1">+IF(OFFSET('Sanitation Data'!$H$29,0,10*ROW('Sanitation Data'!H94))="","",OFFSET('Sanitation Data'!$H$29,0,10*ROW('Sanitation Data'!H94)))</f>
        <v/>
      </c>
      <c r="DG100" s="383" t="str">
        <f ca="1">+IF(OFFSET('Sanitation Data'!$H$30,0,10*ROW('Sanitation Data'!H94))="","",OFFSET('Sanitation Data'!$H$30,0,10*ROW('Sanitation Data'!H94)))</f>
        <v/>
      </c>
      <c r="DH100" s="383" t="str">
        <f ca="1">+IF(OFFSET('Sanitation Data'!$H$31,0,10*ROW('Sanitation Data'!H94))="","",OFFSET('Sanitation Data'!$H$31,0,10*ROW('Sanitation Data'!H94)))</f>
        <v/>
      </c>
      <c r="DI100" s="383" t="str">
        <f ca="1">+IF(OFFSET('Sanitation Data'!$H$32,0,10*ROW('Sanitation Data'!H94))="","",OFFSET('Sanitation Data'!$H$32,0,10*ROW('Sanitation Data'!H94)))</f>
        <v/>
      </c>
      <c r="DJ100" s="383" t="str">
        <f ca="1">+IF(OFFSET('Sanitation Data'!$I$28,0,10*ROW('Sanitation Data'!I94))="","",OFFSET('Sanitation Data'!$I$28,0,10*ROW('Sanitation Data'!I94)))</f>
        <v/>
      </c>
      <c r="DK100" s="383" t="str">
        <f ca="1">+IF(OFFSET('Sanitation Data'!$I$29,0,10*ROW('Sanitation Data'!I94))="","",OFFSET('Sanitation Data'!$I$29,0,10*ROW('Sanitation Data'!I94)))</f>
        <v/>
      </c>
      <c r="DL100" s="383" t="str">
        <f ca="1">+IF(OFFSET('Sanitation Data'!$I$30,0,10*ROW('Sanitation Data'!I94))="","",OFFSET('Sanitation Data'!$I$30,0,10*ROW('Sanitation Data'!I94)))</f>
        <v/>
      </c>
      <c r="DM100" s="383" t="str">
        <f ca="1">+IF(OFFSET('Sanitation Data'!$I$31,0,10*ROW('Sanitation Data'!I94))="","",OFFSET('Sanitation Data'!$I$31,0,10*ROW('Sanitation Data'!I94)))</f>
        <v/>
      </c>
      <c r="DN100" s="383" t="str">
        <f ca="1">+IF(OFFSET('Sanitation Data'!$I$32,0,10*ROW('Sanitation Data'!I94))="","",OFFSET('Sanitation Data'!$I$32,0,10*ROW('Sanitation Data'!I94)))</f>
        <v/>
      </c>
      <c r="DO100" s="383" t="str">
        <f ca="1">+IF(OFFSET('Hygiene Data'!$D$11,0,10*ROW('Hygiene Data'!D94))="","",OFFSET('Hygiene Data'!$D$11,0,10*ROW('Hygiene Data'!D94)))</f>
        <v/>
      </c>
      <c r="DP100" s="383" t="str">
        <f ca="1">+IF(OFFSET('Hygiene Data'!$D$12,0,10*ROW('Hygiene Data'!D94))="","",OFFSET('Hygiene Data'!$D$12,0,10*ROW('Hygiene Data'!D94)))</f>
        <v/>
      </c>
      <c r="DQ100" s="383" t="str">
        <f ca="1">+IF(OFFSET('Hygiene Data'!$D$13,0,10*ROW('Hygiene Data'!D94))="","",OFFSET('Hygiene Data'!$D$13,0,10*ROW('Hygiene Data'!D94)))</f>
        <v/>
      </c>
      <c r="DR100" s="383" t="str">
        <f ca="1">+IF(OFFSET('Hygiene Data'!$E$11,0,10*ROW('Hygiene Data'!E94))="","",OFFSET('Hygiene Data'!$E$11,0,10*ROW('Hygiene Data'!E94)))</f>
        <v/>
      </c>
      <c r="DS100" s="383" t="str">
        <f ca="1">+IF(OFFSET('Hygiene Data'!$E$12,0,10*ROW('Hygiene Data'!E94))="","",OFFSET('Hygiene Data'!$E$12,0,10*ROW('Hygiene Data'!E94)))</f>
        <v/>
      </c>
      <c r="DT100" s="383" t="str">
        <f ca="1">+IF(OFFSET('Hygiene Data'!$E$13,0,10*ROW('Hygiene Data'!E94))="","",OFFSET('Hygiene Data'!$E$13,0,10*ROW('Hygiene Data'!E94)))</f>
        <v/>
      </c>
      <c r="DU100" s="383" t="str">
        <f ca="1">+IF(OFFSET('Hygiene Data'!$F$11,0,10*ROW('Hygiene Data'!F94))="","",OFFSET('Hygiene Data'!$F$11,0,10*ROW('Hygiene Data'!F94)))</f>
        <v/>
      </c>
      <c r="DV100" s="383" t="str">
        <f ca="1">+IF(OFFSET('Hygiene Data'!$F$12,0,10*ROW('Hygiene Data'!F94))="","",OFFSET('Hygiene Data'!$F$12,0,10*ROW('Hygiene Data'!F94)))</f>
        <v/>
      </c>
      <c r="DW100" s="383" t="str">
        <f ca="1">+IF(OFFSET('Hygiene Data'!$F$13,0,10*ROW('Hygiene Data'!F94))="","",OFFSET('Hygiene Data'!$F$13,0,10*ROW('Hygiene Data'!F94)))</f>
        <v/>
      </c>
      <c r="DX100" s="383" t="str">
        <f ca="1">+IF(OFFSET('Hygiene Data'!$G$11,0,10*ROW('Hygiene Data'!G94))="","",OFFSET('Hygiene Data'!$G$11,0,10*ROW('Hygiene Data'!G94)))</f>
        <v/>
      </c>
      <c r="DY100" s="383" t="str">
        <f ca="1">+IF(OFFSET('Hygiene Data'!$G$12,0,10*ROW('Hygiene Data'!G94))="","",OFFSET('Hygiene Data'!$G$12,0,10*ROW('Hygiene Data'!G94)))</f>
        <v/>
      </c>
      <c r="DZ100" s="383" t="str">
        <f ca="1">+IF(OFFSET('Hygiene Data'!$G$13,0,10*ROW('Hygiene Data'!G94))="","",OFFSET('Hygiene Data'!$G$13,0,10*ROW('Hygiene Data'!G94)))</f>
        <v/>
      </c>
      <c r="EA100" s="383" t="str">
        <f ca="1">+IF(OFFSET('Hygiene Data'!$H$11,0,10*ROW('Hygiene Data'!H94))="","",OFFSET('Hygiene Data'!$H$11,0,10*ROW('Hygiene Data'!H94)))</f>
        <v/>
      </c>
      <c r="EB100" s="383" t="str">
        <f ca="1">+IF(OFFSET('Hygiene Data'!$H$12,0,10*ROW('Hygiene Data'!H94))="","",OFFSET('Hygiene Data'!$H$12,0,10*ROW('Hygiene Data'!H94)))</f>
        <v/>
      </c>
      <c r="EC100" s="383" t="str">
        <f ca="1">+IF(OFFSET('Hygiene Data'!$H$13,0,10*ROW('Hygiene Data'!H94))="","",OFFSET('Hygiene Data'!$H$13,0,10*ROW('Hygiene Data'!H94)))</f>
        <v/>
      </c>
      <c r="ED100" s="383" t="str">
        <f ca="1">+IF(OFFSET('Hygiene Data'!$I$11,0,10*ROW('Hygiene Data'!I94))="","",OFFSET('Hygiene Data'!$I$11,0,10*ROW('Hygiene Data'!I94)))</f>
        <v/>
      </c>
      <c r="EE100" s="383" t="str">
        <f ca="1">+IF(OFFSET('Hygiene Data'!$I$12,0,10*ROW('Hygiene Data'!I94))="","",OFFSET('Hygiene Data'!$I$12,0,10*ROW('Hygiene Data'!I94)))</f>
        <v/>
      </c>
      <c r="EF100" s="383" t="str">
        <f ca="1">+IF(OFFSET('Hygiene Data'!$I$13,0,10*ROW('Hygiene Data'!I94))="","",OFFSET('Hygiene Data'!$I$13,0,10*ROW('Hygiene Data'!I94)))</f>
        <v/>
      </c>
    </row>
    <row r="101" spans="1:136" x14ac:dyDescent="0.25">
      <c r="A101" s="492" t="str">
        <f ca="1">+IF(OFFSET('Water Data'!$B$2,0,10*ROW('Water Data'!E95))="","",OFFSET('Water Data'!$B$2,0,10*ROW('Water Data'!E95)))</f>
        <v/>
      </c>
      <c r="B101" s="49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9" t="str">
        <f t="shared" ca="1" si="1"/>
        <v/>
      </c>
      <c r="D101" s="52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3" t="str">
        <f ca="1">+IF(OFFSET('Water Data'!$D$27,0,10*ROW('Water Data'!D95))="","",OFFSET('Water Data'!$D$27,0,10*ROW('Water Data'!D95)))</f>
        <v/>
      </c>
      <c r="BT101" s="383" t="str">
        <f ca="1">+IF(OFFSET('Water Data'!$D$28,0,10*ROW('Water Data'!D95))="","",OFFSET('Water Data'!$D$28,0,10*ROW('Water Data'!D95)))</f>
        <v/>
      </c>
      <c r="BU101" s="383" t="str">
        <f ca="1">+IF(OFFSET('Water Data'!$D$29,0,10*ROW('Water Data'!D95))="","",OFFSET('Water Data'!$D$29,0,10*ROW('Water Data'!D95)))</f>
        <v/>
      </c>
      <c r="BV101" s="383" t="str">
        <f ca="1">+IF(OFFSET('Water Data'!$E$27,0,10*ROW('Water Data'!E95))="","",OFFSET('Water Data'!$E$27,0,10*ROW('Water Data'!E95)))</f>
        <v/>
      </c>
      <c r="BW101" s="383" t="str">
        <f ca="1">+IF(OFFSET('Water Data'!$E$28,0,10*ROW('Water Data'!E95))="","",OFFSET('Water Data'!$E$28,0,10*ROW('Water Data'!E95)))</f>
        <v/>
      </c>
      <c r="BX101" s="383" t="str">
        <f ca="1">+IF(OFFSET('Water Data'!$E$29,0,10*ROW('Water Data'!E95))="","",OFFSET('Water Data'!$E$29,0,10*ROW('Water Data'!E95)))</f>
        <v/>
      </c>
      <c r="BY101" s="383" t="str">
        <f ca="1">+IF(OFFSET('Water Data'!$F$27,0,10*ROW('Water Data'!F95))="","",OFFSET('Water Data'!$F$27,0,10*ROW('Water Data'!F95)))</f>
        <v/>
      </c>
      <c r="BZ101" s="383" t="str">
        <f ca="1">+IF(OFFSET('Water Data'!$F$28,0,10*ROW('Water Data'!F95))="","",OFFSET('Water Data'!$F$28,0,10*ROW('Water Data'!F95)))</f>
        <v/>
      </c>
      <c r="CA101" s="383" t="str">
        <f ca="1">+IF(OFFSET('Water Data'!$F$29,0,10*ROW('Water Data'!F95))="","",OFFSET('Water Data'!$F$29,0,10*ROW('Water Data'!F95)))</f>
        <v/>
      </c>
      <c r="CB101" s="383" t="str">
        <f ca="1">+IF(OFFSET('Water Data'!$G$27,0,10*ROW('Water Data'!G95))="","",OFFSET('Water Data'!$G$27,0,10*ROW('Water Data'!G95)))</f>
        <v/>
      </c>
      <c r="CC101" s="383" t="str">
        <f ca="1">+IF(OFFSET('Water Data'!$G$28,0,10*ROW('Water Data'!G95))="","",OFFSET('Water Data'!$G$28,0,10*ROW('Water Data'!G95)))</f>
        <v/>
      </c>
      <c r="CD101" s="383" t="str">
        <f ca="1">+IF(OFFSET('Water Data'!$G$29,0,10*ROW('Water Data'!G95))="","",OFFSET('Water Data'!$G$29,0,10*ROW('Water Data'!G95)))</f>
        <v/>
      </c>
      <c r="CE101" s="383" t="str">
        <f ca="1">+IF(OFFSET('Water Data'!$H$27,0,10*ROW('Water Data'!H95))="","",OFFSET('Water Data'!$H$27,0,10*ROW('Water Data'!H95)))</f>
        <v/>
      </c>
      <c r="CF101" s="383" t="str">
        <f ca="1">+IF(OFFSET('Water Data'!$H$28,0,10*ROW('Water Data'!H95))="","",OFFSET('Water Data'!$H$28,0,10*ROW('Water Data'!H95)))</f>
        <v/>
      </c>
      <c r="CG101" s="383" t="str">
        <f ca="1">+IF(OFFSET('Water Data'!$H$29,0,10*ROW('Water Data'!H95))="","",OFFSET('Water Data'!$H$29,0,10*ROW('Water Data'!H95)))</f>
        <v/>
      </c>
      <c r="CH101" s="383" t="str">
        <f ca="1">+IF(OFFSET('Water Data'!$I$27,0,10*ROW('Water Data'!I95))="","",OFFSET('Water Data'!$I$27,0,10*ROW('Water Data'!I95)))</f>
        <v/>
      </c>
      <c r="CI101" s="383" t="str">
        <f ca="1">+IF(OFFSET('Water Data'!$I$28,0,10*ROW('Water Data'!I95))="","",OFFSET('Water Data'!$I$28,0,10*ROW('Water Data'!I95)))</f>
        <v/>
      </c>
      <c r="CJ101" s="383" t="str">
        <f ca="1">+IF(OFFSET('Water Data'!$I$29,0,10*ROW('Water Data'!I95))="","",OFFSET('Water Data'!$I$29,0,10*ROW('Water Data'!I95)))</f>
        <v/>
      </c>
      <c r="CK101" s="383" t="str">
        <f ca="1">+IF(OFFSET('Sanitation Data'!$D$28,0,10*ROW('Sanitation Data'!D95))="","",OFFSET('Sanitation Data'!$D$28,0,10*ROW('Sanitation Data'!D95)))</f>
        <v/>
      </c>
      <c r="CL101" s="383" t="str">
        <f ca="1">+IF(OFFSET('Sanitation Data'!$D$29,0,10*ROW('Sanitation Data'!D95))="","",OFFSET('Sanitation Data'!$D$29,0,10*ROW('Sanitation Data'!D95)))</f>
        <v/>
      </c>
      <c r="CM101" s="383" t="str">
        <f ca="1">+IF(OFFSET('Sanitation Data'!$D$30,0,10*ROW('Sanitation Data'!D95))="","",OFFSET('Sanitation Data'!$D$30,0,10*ROW('Sanitation Data'!D95)))</f>
        <v/>
      </c>
      <c r="CN101" s="383" t="str">
        <f ca="1">+IF(OFFSET('Sanitation Data'!$D$31,0,10*ROW('Sanitation Data'!D95))="","",OFFSET('Sanitation Data'!$D$31,0,10*ROW('Sanitation Data'!D95)))</f>
        <v/>
      </c>
      <c r="CO101" s="383" t="str">
        <f ca="1">+IF(OFFSET('Sanitation Data'!$D$32,0,10*ROW('Sanitation Data'!D95))="","",OFFSET('Sanitation Data'!$D$32,0,10*ROW('Sanitation Data'!D95)))</f>
        <v/>
      </c>
      <c r="CP101" s="383" t="str">
        <f ca="1">+IF(OFFSET('Sanitation Data'!$E$28,0,10*ROW('Sanitation Data'!E95))="","",OFFSET('Sanitation Data'!$E$28,0,10*ROW('Sanitation Data'!E95)))</f>
        <v/>
      </c>
      <c r="CQ101" s="383" t="str">
        <f ca="1">+IF(OFFSET('Sanitation Data'!$E$29,0,10*ROW('Sanitation Data'!E95))="","",OFFSET('Sanitation Data'!$E$29,0,10*ROW('Sanitation Data'!E95)))</f>
        <v/>
      </c>
      <c r="CR101" s="383" t="str">
        <f ca="1">+IF(OFFSET('Sanitation Data'!$E$30,0,10*ROW('Sanitation Data'!E95))="","",OFFSET('Sanitation Data'!$E$30,0,10*ROW('Sanitation Data'!E95)))</f>
        <v/>
      </c>
      <c r="CS101" s="383" t="str">
        <f ca="1">+IF(OFFSET('Sanitation Data'!$E$31,0,10*ROW('Sanitation Data'!E95))="","",OFFSET('Sanitation Data'!$E$31,0,10*ROW('Sanitation Data'!E95)))</f>
        <v/>
      </c>
      <c r="CT101" s="383" t="str">
        <f ca="1">+IF(OFFSET('Sanitation Data'!$E$32,0,10*ROW('Sanitation Data'!E95))="","",OFFSET('Sanitation Data'!$E$32,0,10*ROW('Sanitation Data'!E95)))</f>
        <v/>
      </c>
      <c r="CU101" s="383" t="str">
        <f ca="1">+IF(OFFSET('Sanitation Data'!$F$28,0,10*ROW('Sanitation Data'!F95))="","",OFFSET('Sanitation Data'!$F$28,0,10*ROW('Sanitation Data'!F95)))</f>
        <v/>
      </c>
      <c r="CV101" s="383" t="str">
        <f ca="1">+IF(OFFSET('Sanitation Data'!$F$29,0,10*ROW('Sanitation Data'!F95))="","",OFFSET('Sanitation Data'!$F$29,0,10*ROW('Sanitation Data'!F95)))</f>
        <v/>
      </c>
      <c r="CW101" s="383" t="str">
        <f ca="1">+IF(OFFSET('Sanitation Data'!$F$30,0,10*ROW('Sanitation Data'!F95))="","",OFFSET('Sanitation Data'!$F$30,0,10*ROW('Sanitation Data'!F95)))</f>
        <v/>
      </c>
      <c r="CX101" s="383" t="str">
        <f ca="1">+IF(OFFSET('Sanitation Data'!$F$31,0,10*ROW('Sanitation Data'!F95))="","",OFFSET('Sanitation Data'!$F$31,0,10*ROW('Sanitation Data'!F95)))</f>
        <v/>
      </c>
      <c r="CY101" s="383" t="str">
        <f ca="1">+IF(OFFSET('Sanitation Data'!$F$32,0,10*ROW('Sanitation Data'!F95))="","",OFFSET('Sanitation Data'!$F$32,0,10*ROW('Sanitation Data'!F95)))</f>
        <v/>
      </c>
      <c r="CZ101" s="383" t="str">
        <f ca="1">+IF(OFFSET('Sanitation Data'!$G$28,0,10*ROW('Sanitation Data'!G95))="","",OFFSET('Sanitation Data'!$G$28,0,10*ROW('Sanitation Data'!G95)))</f>
        <v/>
      </c>
      <c r="DA101" s="383" t="str">
        <f ca="1">+IF(OFFSET('Sanitation Data'!$G$29,0,10*ROW('Sanitation Data'!G95))="","",OFFSET('Sanitation Data'!$G$29,0,10*ROW('Sanitation Data'!G95)))</f>
        <v/>
      </c>
      <c r="DB101" s="383" t="str">
        <f ca="1">+IF(OFFSET('Sanitation Data'!$G$30,0,10*ROW('Sanitation Data'!G95))="","",OFFSET('Sanitation Data'!$G$30,0,10*ROW('Sanitation Data'!G95)))</f>
        <v/>
      </c>
      <c r="DC101" s="383" t="str">
        <f ca="1">+IF(OFFSET('Sanitation Data'!$G$31,0,10*ROW('Sanitation Data'!G95))="","",OFFSET('Sanitation Data'!$G$31,0,10*ROW('Sanitation Data'!G95)))</f>
        <v/>
      </c>
      <c r="DD101" s="383" t="str">
        <f ca="1">+IF(OFFSET('Sanitation Data'!$G$32,0,10*ROW('Sanitation Data'!G95))="","",OFFSET('Sanitation Data'!$G$32,0,10*ROW('Sanitation Data'!G95)))</f>
        <v/>
      </c>
      <c r="DE101" s="383" t="str">
        <f ca="1">+IF(OFFSET('Sanitation Data'!$H$28,0,10*ROW('Sanitation Data'!H95))="","",OFFSET('Sanitation Data'!$H$28,0,10*ROW('Sanitation Data'!H95)))</f>
        <v/>
      </c>
      <c r="DF101" s="383" t="str">
        <f ca="1">+IF(OFFSET('Sanitation Data'!$H$29,0,10*ROW('Sanitation Data'!H95))="","",OFFSET('Sanitation Data'!$H$29,0,10*ROW('Sanitation Data'!H95)))</f>
        <v/>
      </c>
      <c r="DG101" s="383" t="str">
        <f ca="1">+IF(OFFSET('Sanitation Data'!$H$30,0,10*ROW('Sanitation Data'!H95))="","",OFFSET('Sanitation Data'!$H$30,0,10*ROW('Sanitation Data'!H95)))</f>
        <v/>
      </c>
      <c r="DH101" s="383" t="str">
        <f ca="1">+IF(OFFSET('Sanitation Data'!$H$31,0,10*ROW('Sanitation Data'!H95))="","",OFFSET('Sanitation Data'!$H$31,0,10*ROW('Sanitation Data'!H95)))</f>
        <v/>
      </c>
      <c r="DI101" s="383" t="str">
        <f ca="1">+IF(OFFSET('Sanitation Data'!$H$32,0,10*ROW('Sanitation Data'!H95))="","",OFFSET('Sanitation Data'!$H$32,0,10*ROW('Sanitation Data'!H95)))</f>
        <v/>
      </c>
      <c r="DJ101" s="383" t="str">
        <f ca="1">+IF(OFFSET('Sanitation Data'!$I$28,0,10*ROW('Sanitation Data'!I95))="","",OFFSET('Sanitation Data'!$I$28,0,10*ROW('Sanitation Data'!I95)))</f>
        <v/>
      </c>
      <c r="DK101" s="383" t="str">
        <f ca="1">+IF(OFFSET('Sanitation Data'!$I$29,0,10*ROW('Sanitation Data'!I95))="","",OFFSET('Sanitation Data'!$I$29,0,10*ROW('Sanitation Data'!I95)))</f>
        <v/>
      </c>
      <c r="DL101" s="383" t="str">
        <f ca="1">+IF(OFFSET('Sanitation Data'!$I$30,0,10*ROW('Sanitation Data'!I95))="","",OFFSET('Sanitation Data'!$I$30,0,10*ROW('Sanitation Data'!I95)))</f>
        <v/>
      </c>
      <c r="DM101" s="383" t="str">
        <f ca="1">+IF(OFFSET('Sanitation Data'!$I$31,0,10*ROW('Sanitation Data'!I95))="","",OFFSET('Sanitation Data'!$I$31,0,10*ROW('Sanitation Data'!I95)))</f>
        <v/>
      </c>
      <c r="DN101" s="383" t="str">
        <f ca="1">+IF(OFFSET('Sanitation Data'!$I$32,0,10*ROW('Sanitation Data'!I95))="","",OFFSET('Sanitation Data'!$I$32,0,10*ROW('Sanitation Data'!I95)))</f>
        <v/>
      </c>
      <c r="DO101" s="383" t="str">
        <f ca="1">+IF(OFFSET('Hygiene Data'!$D$11,0,10*ROW('Hygiene Data'!D95))="","",OFFSET('Hygiene Data'!$D$11,0,10*ROW('Hygiene Data'!D95)))</f>
        <v/>
      </c>
      <c r="DP101" s="383" t="str">
        <f ca="1">+IF(OFFSET('Hygiene Data'!$D$12,0,10*ROW('Hygiene Data'!D95))="","",OFFSET('Hygiene Data'!$D$12,0,10*ROW('Hygiene Data'!D95)))</f>
        <v/>
      </c>
      <c r="DQ101" s="383" t="str">
        <f ca="1">+IF(OFFSET('Hygiene Data'!$D$13,0,10*ROW('Hygiene Data'!D95))="","",OFFSET('Hygiene Data'!$D$13,0,10*ROW('Hygiene Data'!D95)))</f>
        <v/>
      </c>
      <c r="DR101" s="383" t="str">
        <f ca="1">+IF(OFFSET('Hygiene Data'!$E$11,0,10*ROW('Hygiene Data'!E95))="","",OFFSET('Hygiene Data'!$E$11,0,10*ROW('Hygiene Data'!E95)))</f>
        <v/>
      </c>
      <c r="DS101" s="383" t="str">
        <f ca="1">+IF(OFFSET('Hygiene Data'!$E$12,0,10*ROW('Hygiene Data'!E95))="","",OFFSET('Hygiene Data'!$E$12,0,10*ROW('Hygiene Data'!E95)))</f>
        <v/>
      </c>
      <c r="DT101" s="383" t="str">
        <f ca="1">+IF(OFFSET('Hygiene Data'!$E$13,0,10*ROW('Hygiene Data'!E95))="","",OFFSET('Hygiene Data'!$E$13,0,10*ROW('Hygiene Data'!E95)))</f>
        <v/>
      </c>
      <c r="DU101" s="383" t="str">
        <f ca="1">+IF(OFFSET('Hygiene Data'!$F$11,0,10*ROW('Hygiene Data'!F95))="","",OFFSET('Hygiene Data'!$F$11,0,10*ROW('Hygiene Data'!F95)))</f>
        <v/>
      </c>
      <c r="DV101" s="383" t="str">
        <f ca="1">+IF(OFFSET('Hygiene Data'!$F$12,0,10*ROW('Hygiene Data'!F95))="","",OFFSET('Hygiene Data'!$F$12,0,10*ROW('Hygiene Data'!F95)))</f>
        <v/>
      </c>
      <c r="DW101" s="383" t="str">
        <f ca="1">+IF(OFFSET('Hygiene Data'!$F$13,0,10*ROW('Hygiene Data'!F95))="","",OFFSET('Hygiene Data'!$F$13,0,10*ROW('Hygiene Data'!F95)))</f>
        <v/>
      </c>
      <c r="DX101" s="383" t="str">
        <f ca="1">+IF(OFFSET('Hygiene Data'!$G$11,0,10*ROW('Hygiene Data'!G95))="","",OFFSET('Hygiene Data'!$G$11,0,10*ROW('Hygiene Data'!G95)))</f>
        <v/>
      </c>
      <c r="DY101" s="383" t="str">
        <f ca="1">+IF(OFFSET('Hygiene Data'!$G$12,0,10*ROW('Hygiene Data'!G95))="","",OFFSET('Hygiene Data'!$G$12,0,10*ROW('Hygiene Data'!G95)))</f>
        <v/>
      </c>
      <c r="DZ101" s="383" t="str">
        <f ca="1">+IF(OFFSET('Hygiene Data'!$G$13,0,10*ROW('Hygiene Data'!G95))="","",OFFSET('Hygiene Data'!$G$13,0,10*ROW('Hygiene Data'!G95)))</f>
        <v/>
      </c>
      <c r="EA101" s="383" t="str">
        <f ca="1">+IF(OFFSET('Hygiene Data'!$H$11,0,10*ROW('Hygiene Data'!H95))="","",OFFSET('Hygiene Data'!$H$11,0,10*ROW('Hygiene Data'!H95)))</f>
        <v/>
      </c>
      <c r="EB101" s="383" t="str">
        <f ca="1">+IF(OFFSET('Hygiene Data'!$H$12,0,10*ROW('Hygiene Data'!H95))="","",OFFSET('Hygiene Data'!$H$12,0,10*ROW('Hygiene Data'!H95)))</f>
        <v/>
      </c>
      <c r="EC101" s="383" t="str">
        <f ca="1">+IF(OFFSET('Hygiene Data'!$H$13,0,10*ROW('Hygiene Data'!H95))="","",OFFSET('Hygiene Data'!$H$13,0,10*ROW('Hygiene Data'!H95)))</f>
        <v/>
      </c>
      <c r="ED101" s="383" t="str">
        <f ca="1">+IF(OFFSET('Hygiene Data'!$I$11,0,10*ROW('Hygiene Data'!I95))="","",OFFSET('Hygiene Data'!$I$11,0,10*ROW('Hygiene Data'!I95)))</f>
        <v/>
      </c>
      <c r="EE101" s="383" t="str">
        <f ca="1">+IF(OFFSET('Hygiene Data'!$I$12,0,10*ROW('Hygiene Data'!I95))="","",OFFSET('Hygiene Data'!$I$12,0,10*ROW('Hygiene Data'!I95)))</f>
        <v/>
      </c>
      <c r="EF101" s="383" t="str">
        <f ca="1">+IF(OFFSET('Hygiene Data'!$I$13,0,10*ROW('Hygiene Data'!I95))="","",OFFSET('Hygiene Data'!$I$13,0,10*ROW('Hygiene Data'!I95)))</f>
        <v/>
      </c>
    </row>
    <row r="102" spans="1:136" x14ac:dyDescent="0.25">
      <c r="A102" s="492" t="str">
        <f ca="1">+IF(OFFSET('Water Data'!$B$2,0,10*ROW('Water Data'!E96))="","",OFFSET('Water Data'!$B$2,0,10*ROW('Water Data'!E96)))</f>
        <v/>
      </c>
      <c r="B102" s="49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9" t="str">
        <f t="shared" ca="1" si="1"/>
        <v/>
      </c>
      <c r="D102" s="52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3" t="str">
        <f ca="1">+IF(OFFSET('Water Data'!$D$27,0,10*ROW('Water Data'!D96))="","",OFFSET('Water Data'!$D$27,0,10*ROW('Water Data'!D96)))</f>
        <v/>
      </c>
      <c r="BT102" s="383" t="str">
        <f ca="1">+IF(OFFSET('Water Data'!$D$28,0,10*ROW('Water Data'!D96))="","",OFFSET('Water Data'!$D$28,0,10*ROW('Water Data'!D96)))</f>
        <v/>
      </c>
      <c r="BU102" s="383" t="str">
        <f ca="1">+IF(OFFSET('Water Data'!$D$29,0,10*ROW('Water Data'!D96))="","",OFFSET('Water Data'!$D$29,0,10*ROW('Water Data'!D96)))</f>
        <v/>
      </c>
      <c r="BV102" s="383" t="str">
        <f ca="1">+IF(OFFSET('Water Data'!$E$27,0,10*ROW('Water Data'!E96))="","",OFFSET('Water Data'!$E$27,0,10*ROW('Water Data'!E96)))</f>
        <v/>
      </c>
      <c r="BW102" s="383" t="str">
        <f ca="1">+IF(OFFSET('Water Data'!$E$28,0,10*ROW('Water Data'!E96))="","",OFFSET('Water Data'!$E$28,0,10*ROW('Water Data'!E96)))</f>
        <v/>
      </c>
      <c r="BX102" s="383" t="str">
        <f ca="1">+IF(OFFSET('Water Data'!$E$29,0,10*ROW('Water Data'!E96))="","",OFFSET('Water Data'!$E$29,0,10*ROW('Water Data'!E96)))</f>
        <v/>
      </c>
      <c r="BY102" s="383" t="str">
        <f ca="1">+IF(OFFSET('Water Data'!$F$27,0,10*ROW('Water Data'!F96))="","",OFFSET('Water Data'!$F$27,0,10*ROW('Water Data'!F96)))</f>
        <v/>
      </c>
      <c r="BZ102" s="383" t="str">
        <f ca="1">+IF(OFFSET('Water Data'!$F$28,0,10*ROW('Water Data'!F96))="","",OFFSET('Water Data'!$F$28,0,10*ROW('Water Data'!F96)))</f>
        <v/>
      </c>
      <c r="CA102" s="383" t="str">
        <f ca="1">+IF(OFFSET('Water Data'!$F$29,0,10*ROW('Water Data'!F96))="","",OFFSET('Water Data'!$F$29,0,10*ROW('Water Data'!F96)))</f>
        <v/>
      </c>
      <c r="CB102" s="383" t="str">
        <f ca="1">+IF(OFFSET('Water Data'!$G$27,0,10*ROW('Water Data'!G96))="","",OFFSET('Water Data'!$G$27,0,10*ROW('Water Data'!G96)))</f>
        <v/>
      </c>
      <c r="CC102" s="383" t="str">
        <f ca="1">+IF(OFFSET('Water Data'!$G$28,0,10*ROW('Water Data'!G96))="","",OFFSET('Water Data'!$G$28,0,10*ROW('Water Data'!G96)))</f>
        <v/>
      </c>
      <c r="CD102" s="383" t="str">
        <f ca="1">+IF(OFFSET('Water Data'!$G$29,0,10*ROW('Water Data'!G96))="","",OFFSET('Water Data'!$G$29,0,10*ROW('Water Data'!G96)))</f>
        <v/>
      </c>
      <c r="CE102" s="383" t="str">
        <f ca="1">+IF(OFFSET('Water Data'!$H$27,0,10*ROW('Water Data'!H96))="","",OFFSET('Water Data'!$H$27,0,10*ROW('Water Data'!H96)))</f>
        <v/>
      </c>
      <c r="CF102" s="383" t="str">
        <f ca="1">+IF(OFFSET('Water Data'!$H$28,0,10*ROW('Water Data'!H96))="","",OFFSET('Water Data'!$H$28,0,10*ROW('Water Data'!H96)))</f>
        <v/>
      </c>
      <c r="CG102" s="383" t="str">
        <f ca="1">+IF(OFFSET('Water Data'!$H$29,0,10*ROW('Water Data'!H96))="","",OFFSET('Water Data'!$H$29,0,10*ROW('Water Data'!H96)))</f>
        <v/>
      </c>
      <c r="CH102" s="383" t="str">
        <f ca="1">+IF(OFFSET('Water Data'!$I$27,0,10*ROW('Water Data'!I96))="","",OFFSET('Water Data'!$I$27,0,10*ROW('Water Data'!I96)))</f>
        <v/>
      </c>
      <c r="CI102" s="383" t="str">
        <f ca="1">+IF(OFFSET('Water Data'!$I$28,0,10*ROW('Water Data'!I96))="","",OFFSET('Water Data'!$I$28,0,10*ROW('Water Data'!I96)))</f>
        <v/>
      </c>
      <c r="CJ102" s="383" t="str">
        <f ca="1">+IF(OFFSET('Water Data'!$I$29,0,10*ROW('Water Data'!I96))="","",OFFSET('Water Data'!$I$29,0,10*ROW('Water Data'!I96)))</f>
        <v/>
      </c>
      <c r="CK102" s="383" t="str">
        <f ca="1">+IF(OFFSET('Sanitation Data'!$D$28,0,10*ROW('Sanitation Data'!D96))="","",OFFSET('Sanitation Data'!$D$28,0,10*ROW('Sanitation Data'!D96)))</f>
        <v/>
      </c>
      <c r="CL102" s="383" t="str">
        <f ca="1">+IF(OFFSET('Sanitation Data'!$D$29,0,10*ROW('Sanitation Data'!D96))="","",OFFSET('Sanitation Data'!$D$29,0,10*ROW('Sanitation Data'!D96)))</f>
        <v/>
      </c>
      <c r="CM102" s="383" t="str">
        <f ca="1">+IF(OFFSET('Sanitation Data'!$D$30,0,10*ROW('Sanitation Data'!D96))="","",OFFSET('Sanitation Data'!$D$30,0,10*ROW('Sanitation Data'!D96)))</f>
        <v/>
      </c>
      <c r="CN102" s="383" t="str">
        <f ca="1">+IF(OFFSET('Sanitation Data'!$D$31,0,10*ROW('Sanitation Data'!D96))="","",OFFSET('Sanitation Data'!$D$31,0,10*ROW('Sanitation Data'!D96)))</f>
        <v/>
      </c>
      <c r="CO102" s="383" t="str">
        <f ca="1">+IF(OFFSET('Sanitation Data'!$D$32,0,10*ROW('Sanitation Data'!D96))="","",OFFSET('Sanitation Data'!$D$32,0,10*ROW('Sanitation Data'!D96)))</f>
        <v/>
      </c>
      <c r="CP102" s="383" t="str">
        <f ca="1">+IF(OFFSET('Sanitation Data'!$E$28,0,10*ROW('Sanitation Data'!E96))="","",OFFSET('Sanitation Data'!$E$28,0,10*ROW('Sanitation Data'!E96)))</f>
        <v/>
      </c>
      <c r="CQ102" s="383" t="str">
        <f ca="1">+IF(OFFSET('Sanitation Data'!$E$29,0,10*ROW('Sanitation Data'!E96))="","",OFFSET('Sanitation Data'!$E$29,0,10*ROW('Sanitation Data'!E96)))</f>
        <v/>
      </c>
      <c r="CR102" s="383" t="str">
        <f ca="1">+IF(OFFSET('Sanitation Data'!$E$30,0,10*ROW('Sanitation Data'!E96))="","",OFFSET('Sanitation Data'!$E$30,0,10*ROW('Sanitation Data'!E96)))</f>
        <v/>
      </c>
      <c r="CS102" s="383" t="str">
        <f ca="1">+IF(OFFSET('Sanitation Data'!$E$31,0,10*ROW('Sanitation Data'!E96))="","",OFFSET('Sanitation Data'!$E$31,0,10*ROW('Sanitation Data'!E96)))</f>
        <v/>
      </c>
      <c r="CT102" s="383" t="str">
        <f ca="1">+IF(OFFSET('Sanitation Data'!$E$32,0,10*ROW('Sanitation Data'!E96))="","",OFFSET('Sanitation Data'!$E$32,0,10*ROW('Sanitation Data'!E96)))</f>
        <v/>
      </c>
      <c r="CU102" s="383" t="str">
        <f ca="1">+IF(OFFSET('Sanitation Data'!$F$28,0,10*ROW('Sanitation Data'!F96))="","",OFFSET('Sanitation Data'!$F$28,0,10*ROW('Sanitation Data'!F96)))</f>
        <v/>
      </c>
      <c r="CV102" s="383" t="str">
        <f ca="1">+IF(OFFSET('Sanitation Data'!$F$29,0,10*ROW('Sanitation Data'!F96))="","",OFFSET('Sanitation Data'!$F$29,0,10*ROW('Sanitation Data'!F96)))</f>
        <v/>
      </c>
      <c r="CW102" s="383" t="str">
        <f ca="1">+IF(OFFSET('Sanitation Data'!$F$30,0,10*ROW('Sanitation Data'!F96))="","",OFFSET('Sanitation Data'!$F$30,0,10*ROW('Sanitation Data'!F96)))</f>
        <v/>
      </c>
      <c r="CX102" s="383" t="str">
        <f ca="1">+IF(OFFSET('Sanitation Data'!$F$31,0,10*ROW('Sanitation Data'!F96))="","",OFFSET('Sanitation Data'!$F$31,0,10*ROW('Sanitation Data'!F96)))</f>
        <v/>
      </c>
      <c r="CY102" s="383" t="str">
        <f ca="1">+IF(OFFSET('Sanitation Data'!$F$32,0,10*ROW('Sanitation Data'!F96))="","",OFFSET('Sanitation Data'!$F$32,0,10*ROW('Sanitation Data'!F96)))</f>
        <v/>
      </c>
      <c r="CZ102" s="383" t="str">
        <f ca="1">+IF(OFFSET('Sanitation Data'!$G$28,0,10*ROW('Sanitation Data'!G96))="","",OFFSET('Sanitation Data'!$G$28,0,10*ROW('Sanitation Data'!G96)))</f>
        <v/>
      </c>
      <c r="DA102" s="383" t="str">
        <f ca="1">+IF(OFFSET('Sanitation Data'!$G$29,0,10*ROW('Sanitation Data'!G96))="","",OFFSET('Sanitation Data'!$G$29,0,10*ROW('Sanitation Data'!G96)))</f>
        <v/>
      </c>
      <c r="DB102" s="383" t="str">
        <f ca="1">+IF(OFFSET('Sanitation Data'!$G$30,0,10*ROW('Sanitation Data'!G96))="","",OFFSET('Sanitation Data'!$G$30,0,10*ROW('Sanitation Data'!G96)))</f>
        <v/>
      </c>
      <c r="DC102" s="383" t="str">
        <f ca="1">+IF(OFFSET('Sanitation Data'!$G$31,0,10*ROW('Sanitation Data'!G96))="","",OFFSET('Sanitation Data'!$G$31,0,10*ROW('Sanitation Data'!G96)))</f>
        <v/>
      </c>
      <c r="DD102" s="383" t="str">
        <f ca="1">+IF(OFFSET('Sanitation Data'!$G$32,0,10*ROW('Sanitation Data'!G96))="","",OFFSET('Sanitation Data'!$G$32,0,10*ROW('Sanitation Data'!G96)))</f>
        <v/>
      </c>
      <c r="DE102" s="383" t="str">
        <f ca="1">+IF(OFFSET('Sanitation Data'!$H$28,0,10*ROW('Sanitation Data'!H96))="","",OFFSET('Sanitation Data'!$H$28,0,10*ROW('Sanitation Data'!H96)))</f>
        <v/>
      </c>
      <c r="DF102" s="383" t="str">
        <f ca="1">+IF(OFFSET('Sanitation Data'!$H$29,0,10*ROW('Sanitation Data'!H96))="","",OFFSET('Sanitation Data'!$H$29,0,10*ROW('Sanitation Data'!H96)))</f>
        <v/>
      </c>
      <c r="DG102" s="383" t="str">
        <f ca="1">+IF(OFFSET('Sanitation Data'!$H$30,0,10*ROW('Sanitation Data'!H96))="","",OFFSET('Sanitation Data'!$H$30,0,10*ROW('Sanitation Data'!H96)))</f>
        <v/>
      </c>
      <c r="DH102" s="383" t="str">
        <f ca="1">+IF(OFFSET('Sanitation Data'!$H$31,0,10*ROW('Sanitation Data'!H96))="","",OFFSET('Sanitation Data'!$H$31,0,10*ROW('Sanitation Data'!H96)))</f>
        <v/>
      </c>
      <c r="DI102" s="383" t="str">
        <f ca="1">+IF(OFFSET('Sanitation Data'!$H$32,0,10*ROW('Sanitation Data'!H96))="","",OFFSET('Sanitation Data'!$H$32,0,10*ROW('Sanitation Data'!H96)))</f>
        <v/>
      </c>
      <c r="DJ102" s="383" t="str">
        <f ca="1">+IF(OFFSET('Sanitation Data'!$I$28,0,10*ROW('Sanitation Data'!I96))="","",OFFSET('Sanitation Data'!$I$28,0,10*ROW('Sanitation Data'!I96)))</f>
        <v/>
      </c>
      <c r="DK102" s="383" t="str">
        <f ca="1">+IF(OFFSET('Sanitation Data'!$I$29,0,10*ROW('Sanitation Data'!I96))="","",OFFSET('Sanitation Data'!$I$29,0,10*ROW('Sanitation Data'!I96)))</f>
        <v/>
      </c>
      <c r="DL102" s="383" t="str">
        <f ca="1">+IF(OFFSET('Sanitation Data'!$I$30,0,10*ROW('Sanitation Data'!I96))="","",OFFSET('Sanitation Data'!$I$30,0,10*ROW('Sanitation Data'!I96)))</f>
        <v/>
      </c>
      <c r="DM102" s="383" t="str">
        <f ca="1">+IF(OFFSET('Sanitation Data'!$I$31,0,10*ROW('Sanitation Data'!I96))="","",OFFSET('Sanitation Data'!$I$31,0,10*ROW('Sanitation Data'!I96)))</f>
        <v/>
      </c>
      <c r="DN102" s="383" t="str">
        <f ca="1">+IF(OFFSET('Sanitation Data'!$I$32,0,10*ROW('Sanitation Data'!I96))="","",OFFSET('Sanitation Data'!$I$32,0,10*ROW('Sanitation Data'!I96)))</f>
        <v/>
      </c>
      <c r="DO102" s="383" t="str">
        <f ca="1">+IF(OFFSET('Hygiene Data'!$D$11,0,10*ROW('Hygiene Data'!D96))="","",OFFSET('Hygiene Data'!$D$11,0,10*ROW('Hygiene Data'!D96)))</f>
        <v/>
      </c>
      <c r="DP102" s="383" t="str">
        <f ca="1">+IF(OFFSET('Hygiene Data'!$D$12,0,10*ROW('Hygiene Data'!D96))="","",OFFSET('Hygiene Data'!$D$12,0,10*ROW('Hygiene Data'!D96)))</f>
        <v/>
      </c>
      <c r="DQ102" s="383" t="str">
        <f ca="1">+IF(OFFSET('Hygiene Data'!$D$13,0,10*ROW('Hygiene Data'!D96))="","",OFFSET('Hygiene Data'!$D$13,0,10*ROW('Hygiene Data'!D96)))</f>
        <v/>
      </c>
      <c r="DR102" s="383" t="str">
        <f ca="1">+IF(OFFSET('Hygiene Data'!$E$11,0,10*ROW('Hygiene Data'!E96))="","",OFFSET('Hygiene Data'!$E$11,0,10*ROW('Hygiene Data'!E96)))</f>
        <v/>
      </c>
      <c r="DS102" s="383" t="str">
        <f ca="1">+IF(OFFSET('Hygiene Data'!$E$12,0,10*ROW('Hygiene Data'!E96))="","",OFFSET('Hygiene Data'!$E$12,0,10*ROW('Hygiene Data'!E96)))</f>
        <v/>
      </c>
      <c r="DT102" s="383" t="str">
        <f ca="1">+IF(OFFSET('Hygiene Data'!$E$13,0,10*ROW('Hygiene Data'!E96))="","",OFFSET('Hygiene Data'!$E$13,0,10*ROW('Hygiene Data'!E96)))</f>
        <v/>
      </c>
      <c r="DU102" s="383" t="str">
        <f ca="1">+IF(OFFSET('Hygiene Data'!$F$11,0,10*ROW('Hygiene Data'!F96))="","",OFFSET('Hygiene Data'!$F$11,0,10*ROW('Hygiene Data'!F96)))</f>
        <v/>
      </c>
      <c r="DV102" s="383" t="str">
        <f ca="1">+IF(OFFSET('Hygiene Data'!$F$12,0,10*ROW('Hygiene Data'!F96))="","",OFFSET('Hygiene Data'!$F$12,0,10*ROW('Hygiene Data'!F96)))</f>
        <v/>
      </c>
      <c r="DW102" s="383" t="str">
        <f ca="1">+IF(OFFSET('Hygiene Data'!$F$13,0,10*ROW('Hygiene Data'!F96))="","",OFFSET('Hygiene Data'!$F$13,0,10*ROW('Hygiene Data'!F96)))</f>
        <v/>
      </c>
      <c r="DX102" s="383" t="str">
        <f ca="1">+IF(OFFSET('Hygiene Data'!$G$11,0,10*ROW('Hygiene Data'!G96))="","",OFFSET('Hygiene Data'!$G$11,0,10*ROW('Hygiene Data'!G96)))</f>
        <v/>
      </c>
      <c r="DY102" s="383" t="str">
        <f ca="1">+IF(OFFSET('Hygiene Data'!$G$12,0,10*ROW('Hygiene Data'!G96))="","",OFFSET('Hygiene Data'!$G$12,0,10*ROW('Hygiene Data'!G96)))</f>
        <v/>
      </c>
      <c r="DZ102" s="383" t="str">
        <f ca="1">+IF(OFFSET('Hygiene Data'!$G$13,0,10*ROW('Hygiene Data'!G96))="","",OFFSET('Hygiene Data'!$G$13,0,10*ROW('Hygiene Data'!G96)))</f>
        <v/>
      </c>
      <c r="EA102" s="383" t="str">
        <f ca="1">+IF(OFFSET('Hygiene Data'!$H$11,0,10*ROW('Hygiene Data'!H96))="","",OFFSET('Hygiene Data'!$H$11,0,10*ROW('Hygiene Data'!H96)))</f>
        <v/>
      </c>
      <c r="EB102" s="383" t="str">
        <f ca="1">+IF(OFFSET('Hygiene Data'!$H$12,0,10*ROW('Hygiene Data'!H96))="","",OFFSET('Hygiene Data'!$H$12,0,10*ROW('Hygiene Data'!H96)))</f>
        <v/>
      </c>
      <c r="EC102" s="383" t="str">
        <f ca="1">+IF(OFFSET('Hygiene Data'!$H$13,0,10*ROW('Hygiene Data'!H96))="","",OFFSET('Hygiene Data'!$H$13,0,10*ROW('Hygiene Data'!H96)))</f>
        <v/>
      </c>
      <c r="ED102" s="383" t="str">
        <f ca="1">+IF(OFFSET('Hygiene Data'!$I$11,0,10*ROW('Hygiene Data'!I96))="","",OFFSET('Hygiene Data'!$I$11,0,10*ROW('Hygiene Data'!I96)))</f>
        <v/>
      </c>
      <c r="EE102" s="383" t="str">
        <f ca="1">+IF(OFFSET('Hygiene Data'!$I$12,0,10*ROW('Hygiene Data'!I96))="","",OFFSET('Hygiene Data'!$I$12,0,10*ROW('Hygiene Data'!I96)))</f>
        <v/>
      </c>
      <c r="EF102" s="383" t="str">
        <f ca="1">+IF(OFFSET('Hygiene Data'!$I$13,0,10*ROW('Hygiene Data'!I96))="","",OFFSET('Hygiene Data'!$I$13,0,10*ROW('Hygiene Data'!I96)))</f>
        <v/>
      </c>
    </row>
    <row r="103" spans="1:136" x14ac:dyDescent="0.25">
      <c r="A103" s="492" t="str">
        <f ca="1">+IF(OFFSET('Water Data'!$B$2,0,10*ROW('Water Data'!E97))="","",OFFSET('Water Data'!$B$2,0,10*ROW('Water Data'!E97)))</f>
        <v/>
      </c>
      <c r="B103" s="49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9" t="str">
        <f t="shared" ca="1" si="1"/>
        <v/>
      </c>
      <c r="D103" s="52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3" t="str">
        <f ca="1">+IF(OFFSET('Water Data'!$D$27,0,10*ROW('Water Data'!D97))="","",OFFSET('Water Data'!$D$27,0,10*ROW('Water Data'!D97)))</f>
        <v/>
      </c>
      <c r="BT103" s="383" t="str">
        <f ca="1">+IF(OFFSET('Water Data'!$D$28,0,10*ROW('Water Data'!D97))="","",OFFSET('Water Data'!$D$28,0,10*ROW('Water Data'!D97)))</f>
        <v/>
      </c>
      <c r="BU103" s="383" t="str">
        <f ca="1">+IF(OFFSET('Water Data'!$D$29,0,10*ROW('Water Data'!D97))="","",OFFSET('Water Data'!$D$29,0,10*ROW('Water Data'!D97)))</f>
        <v/>
      </c>
      <c r="BV103" s="383" t="str">
        <f ca="1">+IF(OFFSET('Water Data'!$E$27,0,10*ROW('Water Data'!E97))="","",OFFSET('Water Data'!$E$27,0,10*ROW('Water Data'!E97)))</f>
        <v/>
      </c>
      <c r="BW103" s="383" t="str">
        <f ca="1">+IF(OFFSET('Water Data'!$E$28,0,10*ROW('Water Data'!E97))="","",OFFSET('Water Data'!$E$28,0,10*ROW('Water Data'!E97)))</f>
        <v/>
      </c>
      <c r="BX103" s="383" t="str">
        <f ca="1">+IF(OFFSET('Water Data'!$E$29,0,10*ROW('Water Data'!E97))="","",OFFSET('Water Data'!$E$29,0,10*ROW('Water Data'!E97)))</f>
        <v/>
      </c>
      <c r="BY103" s="383" t="str">
        <f ca="1">+IF(OFFSET('Water Data'!$F$27,0,10*ROW('Water Data'!F97))="","",OFFSET('Water Data'!$F$27,0,10*ROW('Water Data'!F97)))</f>
        <v/>
      </c>
      <c r="BZ103" s="383" t="str">
        <f ca="1">+IF(OFFSET('Water Data'!$F$28,0,10*ROW('Water Data'!F97))="","",OFFSET('Water Data'!$F$28,0,10*ROW('Water Data'!F97)))</f>
        <v/>
      </c>
      <c r="CA103" s="383" t="str">
        <f ca="1">+IF(OFFSET('Water Data'!$F$29,0,10*ROW('Water Data'!F97))="","",OFFSET('Water Data'!$F$29,0,10*ROW('Water Data'!F97)))</f>
        <v/>
      </c>
      <c r="CB103" s="383" t="str">
        <f ca="1">+IF(OFFSET('Water Data'!$G$27,0,10*ROW('Water Data'!G97))="","",OFFSET('Water Data'!$G$27,0,10*ROW('Water Data'!G97)))</f>
        <v/>
      </c>
      <c r="CC103" s="383" t="str">
        <f ca="1">+IF(OFFSET('Water Data'!$G$28,0,10*ROW('Water Data'!G97))="","",OFFSET('Water Data'!$G$28,0,10*ROW('Water Data'!G97)))</f>
        <v/>
      </c>
      <c r="CD103" s="383" t="str">
        <f ca="1">+IF(OFFSET('Water Data'!$G$29,0,10*ROW('Water Data'!G97))="","",OFFSET('Water Data'!$G$29,0,10*ROW('Water Data'!G97)))</f>
        <v/>
      </c>
      <c r="CE103" s="383" t="str">
        <f ca="1">+IF(OFFSET('Water Data'!$H$27,0,10*ROW('Water Data'!H97))="","",OFFSET('Water Data'!$H$27,0,10*ROW('Water Data'!H97)))</f>
        <v/>
      </c>
      <c r="CF103" s="383" t="str">
        <f ca="1">+IF(OFFSET('Water Data'!$H$28,0,10*ROW('Water Data'!H97))="","",OFFSET('Water Data'!$H$28,0,10*ROW('Water Data'!H97)))</f>
        <v/>
      </c>
      <c r="CG103" s="383" t="str">
        <f ca="1">+IF(OFFSET('Water Data'!$H$29,0,10*ROW('Water Data'!H97))="","",OFFSET('Water Data'!$H$29,0,10*ROW('Water Data'!H97)))</f>
        <v/>
      </c>
      <c r="CH103" s="383" t="str">
        <f ca="1">+IF(OFFSET('Water Data'!$I$27,0,10*ROW('Water Data'!I97))="","",OFFSET('Water Data'!$I$27,0,10*ROW('Water Data'!I97)))</f>
        <v/>
      </c>
      <c r="CI103" s="383" t="str">
        <f ca="1">+IF(OFFSET('Water Data'!$I$28,0,10*ROW('Water Data'!I97))="","",OFFSET('Water Data'!$I$28,0,10*ROW('Water Data'!I97)))</f>
        <v/>
      </c>
      <c r="CJ103" s="383" t="str">
        <f ca="1">+IF(OFFSET('Water Data'!$I$29,0,10*ROW('Water Data'!I97))="","",OFFSET('Water Data'!$I$29,0,10*ROW('Water Data'!I97)))</f>
        <v/>
      </c>
      <c r="CK103" s="383" t="str">
        <f ca="1">+IF(OFFSET('Sanitation Data'!$D$28,0,10*ROW('Sanitation Data'!D97))="","",OFFSET('Sanitation Data'!$D$28,0,10*ROW('Sanitation Data'!D97)))</f>
        <v/>
      </c>
      <c r="CL103" s="383" t="str">
        <f ca="1">+IF(OFFSET('Sanitation Data'!$D$29,0,10*ROW('Sanitation Data'!D97))="","",OFFSET('Sanitation Data'!$D$29,0,10*ROW('Sanitation Data'!D97)))</f>
        <v/>
      </c>
      <c r="CM103" s="383" t="str">
        <f ca="1">+IF(OFFSET('Sanitation Data'!$D$30,0,10*ROW('Sanitation Data'!D97))="","",OFFSET('Sanitation Data'!$D$30,0,10*ROW('Sanitation Data'!D97)))</f>
        <v/>
      </c>
      <c r="CN103" s="383" t="str">
        <f ca="1">+IF(OFFSET('Sanitation Data'!$D$31,0,10*ROW('Sanitation Data'!D97))="","",OFFSET('Sanitation Data'!$D$31,0,10*ROW('Sanitation Data'!D97)))</f>
        <v/>
      </c>
      <c r="CO103" s="383" t="str">
        <f ca="1">+IF(OFFSET('Sanitation Data'!$D$32,0,10*ROW('Sanitation Data'!D97))="","",OFFSET('Sanitation Data'!$D$32,0,10*ROW('Sanitation Data'!D97)))</f>
        <v/>
      </c>
      <c r="CP103" s="383" t="str">
        <f ca="1">+IF(OFFSET('Sanitation Data'!$E$28,0,10*ROW('Sanitation Data'!E97))="","",OFFSET('Sanitation Data'!$E$28,0,10*ROW('Sanitation Data'!E97)))</f>
        <v/>
      </c>
      <c r="CQ103" s="383" t="str">
        <f ca="1">+IF(OFFSET('Sanitation Data'!$E$29,0,10*ROW('Sanitation Data'!E97))="","",OFFSET('Sanitation Data'!$E$29,0,10*ROW('Sanitation Data'!E97)))</f>
        <v/>
      </c>
      <c r="CR103" s="383" t="str">
        <f ca="1">+IF(OFFSET('Sanitation Data'!$E$30,0,10*ROW('Sanitation Data'!E97))="","",OFFSET('Sanitation Data'!$E$30,0,10*ROW('Sanitation Data'!E97)))</f>
        <v/>
      </c>
      <c r="CS103" s="383" t="str">
        <f ca="1">+IF(OFFSET('Sanitation Data'!$E$31,0,10*ROW('Sanitation Data'!E97))="","",OFFSET('Sanitation Data'!$E$31,0,10*ROW('Sanitation Data'!E97)))</f>
        <v/>
      </c>
      <c r="CT103" s="383" t="str">
        <f ca="1">+IF(OFFSET('Sanitation Data'!$E$32,0,10*ROW('Sanitation Data'!E97))="","",OFFSET('Sanitation Data'!$E$32,0,10*ROW('Sanitation Data'!E97)))</f>
        <v/>
      </c>
      <c r="CU103" s="383" t="str">
        <f ca="1">+IF(OFFSET('Sanitation Data'!$F$28,0,10*ROW('Sanitation Data'!F97))="","",OFFSET('Sanitation Data'!$F$28,0,10*ROW('Sanitation Data'!F97)))</f>
        <v/>
      </c>
      <c r="CV103" s="383" t="str">
        <f ca="1">+IF(OFFSET('Sanitation Data'!$F$29,0,10*ROW('Sanitation Data'!F97))="","",OFFSET('Sanitation Data'!$F$29,0,10*ROW('Sanitation Data'!F97)))</f>
        <v/>
      </c>
      <c r="CW103" s="383" t="str">
        <f ca="1">+IF(OFFSET('Sanitation Data'!$F$30,0,10*ROW('Sanitation Data'!F97))="","",OFFSET('Sanitation Data'!$F$30,0,10*ROW('Sanitation Data'!F97)))</f>
        <v/>
      </c>
      <c r="CX103" s="383" t="str">
        <f ca="1">+IF(OFFSET('Sanitation Data'!$F$31,0,10*ROW('Sanitation Data'!F97))="","",OFFSET('Sanitation Data'!$F$31,0,10*ROW('Sanitation Data'!F97)))</f>
        <v/>
      </c>
      <c r="CY103" s="383" t="str">
        <f ca="1">+IF(OFFSET('Sanitation Data'!$F$32,0,10*ROW('Sanitation Data'!F97))="","",OFFSET('Sanitation Data'!$F$32,0,10*ROW('Sanitation Data'!F97)))</f>
        <v/>
      </c>
      <c r="CZ103" s="383" t="str">
        <f ca="1">+IF(OFFSET('Sanitation Data'!$G$28,0,10*ROW('Sanitation Data'!G97))="","",OFFSET('Sanitation Data'!$G$28,0,10*ROW('Sanitation Data'!G97)))</f>
        <v/>
      </c>
      <c r="DA103" s="383" t="str">
        <f ca="1">+IF(OFFSET('Sanitation Data'!$G$29,0,10*ROW('Sanitation Data'!G97))="","",OFFSET('Sanitation Data'!$G$29,0,10*ROW('Sanitation Data'!G97)))</f>
        <v/>
      </c>
      <c r="DB103" s="383" t="str">
        <f ca="1">+IF(OFFSET('Sanitation Data'!$G$30,0,10*ROW('Sanitation Data'!G97))="","",OFFSET('Sanitation Data'!$G$30,0,10*ROW('Sanitation Data'!G97)))</f>
        <v/>
      </c>
      <c r="DC103" s="383" t="str">
        <f ca="1">+IF(OFFSET('Sanitation Data'!$G$31,0,10*ROW('Sanitation Data'!G97))="","",OFFSET('Sanitation Data'!$G$31,0,10*ROW('Sanitation Data'!G97)))</f>
        <v/>
      </c>
      <c r="DD103" s="383" t="str">
        <f ca="1">+IF(OFFSET('Sanitation Data'!$G$32,0,10*ROW('Sanitation Data'!G97))="","",OFFSET('Sanitation Data'!$G$32,0,10*ROW('Sanitation Data'!G97)))</f>
        <v/>
      </c>
      <c r="DE103" s="383" t="str">
        <f ca="1">+IF(OFFSET('Sanitation Data'!$H$28,0,10*ROW('Sanitation Data'!H97))="","",OFFSET('Sanitation Data'!$H$28,0,10*ROW('Sanitation Data'!H97)))</f>
        <v/>
      </c>
      <c r="DF103" s="383" t="str">
        <f ca="1">+IF(OFFSET('Sanitation Data'!$H$29,0,10*ROW('Sanitation Data'!H97))="","",OFFSET('Sanitation Data'!$H$29,0,10*ROW('Sanitation Data'!H97)))</f>
        <v/>
      </c>
      <c r="DG103" s="383" t="str">
        <f ca="1">+IF(OFFSET('Sanitation Data'!$H$30,0,10*ROW('Sanitation Data'!H97))="","",OFFSET('Sanitation Data'!$H$30,0,10*ROW('Sanitation Data'!H97)))</f>
        <v/>
      </c>
      <c r="DH103" s="383" t="str">
        <f ca="1">+IF(OFFSET('Sanitation Data'!$H$31,0,10*ROW('Sanitation Data'!H97))="","",OFFSET('Sanitation Data'!$H$31,0,10*ROW('Sanitation Data'!H97)))</f>
        <v/>
      </c>
      <c r="DI103" s="383" t="str">
        <f ca="1">+IF(OFFSET('Sanitation Data'!$H$32,0,10*ROW('Sanitation Data'!H97))="","",OFFSET('Sanitation Data'!$H$32,0,10*ROW('Sanitation Data'!H97)))</f>
        <v/>
      </c>
      <c r="DJ103" s="383" t="str">
        <f ca="1">+IF(OFFSET('Sanitation Data'!$I$28,0,10*ROW('Sanitation Data'!I97))="","",OFFSET('Sanitation Data'!$I$28,0,10*ROW('Sanitation Data'!I97)))</f>
        <v/>
      </c>
      <c r="DK103" s="383" t="str">
        <f ca="1">+IF(OFFSET('Sanitation Data'!$I$29,0,10*ROW('Sanitation Data'!I97))="","",OFFSET('Sanitation Data'!$I$29,0,10*ROW('Sanitation Data'!I97)))</f>
        <v/>
      </c>
      <c r="DL103" s="383" t="str">
        <f ca="1">+IF(OFFSET('Sanitation Data'!$I$30,0,10*ROW('Sanitation Data'!I97))="","",OFFSET('Sanitation Data'!$I$30,0,10*ROW('Sanitation Data'!I97)))</f>
        <v/>
      </c>
      <c r="DM103" s="383" t="str">
        <f ca="1">+IF(OFFSET('Sanitation Data'!$I$31,0,10*ROW('Sanitation Data'!I97))="","",OFFSET('Sanitation Data'!$I$31,0,10*ROW('Sanitation Data'!I97)))</f>
        <v/>
      </c>
      <c r="DN103" s="383" t="str">
        <f ca="1">+IF(OFFSET('Sanitation Data'!$I$32,0,10*ROW('Sanitation Data'!I97))="","",OFFSET('Sanitation Data'!$I$32,0,10*ROW('Sanitation Data'!I97)))</f>
        <v/>
      </c>
      <c r="DO103" s="383" t="str">
        <f ca="1">+IF(OFFSET('Hygiene Data'!$D$11,0,10*ROW('Hygiene Data'!D97))="","",OFFSET('Hygiene Data'!$D$11,0,10*ROW('Hygiene Data'!D97)))</f>
        <v/>
      </c>
      <c r="DP103" s="383" t="str">
        <f ca="1">+IF(OFFSET('Hygiene Data'!$D$12,0,10*ROW('Hygiene Data'!D97))="","",OFFSET('Hygiene Data'!$D$12,0,10*ROW('Hygiene Data'!D97)))</f>
        <v/>
      </c>
      <c r="DQ103" s="383" t="str">
        <f ca="1">+IF(OFFSET('Hygiene Data'!$D$13,0,10*ROW('Hygiene Data'!D97))="","",OFFSET('Hygiene Data'!$D$13,0,10*ROW('Hygiene Data'!D97)))</f>
        <v/>
      </c>
      <c r="DR103" s="383" t="str">
        <f ca="1">+IF(OFFSET('Hygiene Data'!$E$11,0,10*ROW('Hygiene Data'!E97))="","",OFFSET('Hygiene Data'!$E$11,0,10*ROW('Hygiene Data'!E97)))</f>
        <v/>
      </c>
      <c r="DS103" s="383" t="str">
        <f ca="1">+IF(OFFSET('Hygiene Data'!$E$12,0,10*ROW('Hygiene Data'!E97))="","",OFFSET('Hygiene Data'!$E$12,0,10*ROW('Hygiene Data'!E97)))</f>
        <v/>
      </c>
      <c r="DT103" s="383" t="str">
        <f ca="1">+IF(OFFSET('Hygiene Data'!$E$13,0,10*ROW('Hygiene Data'!E97))="","",OFFSET('Hygiene Data'!$E$13,0,10*ROW('Hygiene Data'!E97)))</f>
        <v/>
      </c>
      <c r="DU103" s="383" t="str">
        <f ca="1">+IF(OFFSET('Hygiene Data'!$F$11,0,10*ROW('Hygiene Data'!F97))="","",OFFSET('Hygiene Data'!$F$11,0,10*ROW('Hygiene Data'!F97)))</f>
        <v/>
      </c>
      <c r="DV103" s="383" t="str">
        <f ca="1">+IF(OFFSET('Hygiene Data'!$F$12,0,10*ROW('Hygiene Data'!F97))="","",OFFSET('Hygiene Data'!$F$12,0,10*ROW('Hygiene Data'!F97)))</f>
        <v/>
      </c>
      <c r="DW103" s="383" t="str">
        <f ca="1">+IF(OFFSET('Hygiene Data'!$F$13,0,10*ROW('Hygiene Data'!F97))="","",OFFSET('Hygiene Data'!$F$13,0,10*ROW('Hygiene Data'!F97)))</f>
        <v/>
      </c>
      <c r="DX103" s="383" t="str">
        <f ca="1">+IF(OFFSET('Hygiene Data'!$G$11,0,10*ROW('Hygiene Data'!G97))="","",OFFSET('Hygiene Data'!$G$11,0,10*ROW('Hygiene Data'!G97)))</f>
        <v/>
      </c>
      <c r="DY103" s="383" t="str">
        <f ca="1">+IF(OFFSET('Hygiene Data'!$G$12,0,10*ROW('Hygiene Data'!G97))="","",OFFSET('Hygiene Data'!$G$12,0,10*ROW('Hygiene Data'!G97)))</f>
        <v/>
      </c>
      <c r="DZ103" s="383" t="str">
        <f ca="1">+IF(OFFSET('Hygiene Data'!$G$13,0,10*ROW('Hygiene Data'!G97))="","",OFFSET('Hygiene Data'!$G$13,0,10*ROW('Hygiene Data'!G97)))</f>
        <v/>
      </c>
      <c r="EA103" s="383" t="str">
        <f ca="1">+IF(OFFSET('Hygiene Data'!$H$11,0,10*ROW('Hygiene Data'!H97))="","",OFFSET('Hygiene Data'!$H$11,0,10*ROW('Hygiene Data'!H97)))</f>
        <v/>
      </c>
      <c r="EB103" s="383" t="str">
        <f ca="1">+IF(OFFSET('Hygiene Data'!$H$12,0,10*ROW('Hygiene Data'!H97))="","",OFFSET('Hygiene Data'!$H$12,0,10*ROW('Hygiene Data'!H97)))</f>
        <v/>
      </c>
      <c r="EC103" s="383" t="str">
        <f ca="1">+IF(OFFSET('Hygiene Data'!$H$13,0,10*ROW('Hygiene Data'!H97))="","",OFFSET('Hygiene Data'!$H$13,0,10*ROW('Hygiene Data'!H97)))</f>
        <v/>
      </c>
      <c r="ED103" s="383" t="str">
        <f ca="1">+IF(OFFSET('Hygiene Data'!$I$11,0,10*ROW('Hygiene Data'!I97))="","",OFFSET('Hygiene Data'!$I$11,0,10*ROW('Hygiene Data'!I97)))</f>
        <v/>
      </c>
      <c r="EE103" s="383" t="str">
        <f ca="1">+IF(OFFSET('Hygiene Data'!$I$12,0,10*ROW('Hygiene Data'!I97))="","",OFFSET('Hygiene Data'!$I$12,0,10*ROW('Hygiene Data'!I97)))</f>
        <v/>
      </c>
      <c r="EF103" s="383" t="str">
        <f ca="1">+IF(OFFSET('Hygiene Data'!$I$13,0,10*ROW('Hygiene Data'!I97))="","",OFFSET('Hygiene Data'!$I$13,0,10*ROW('Hygiene Data'!I97)))</f>
        <v/>
      </c>
    </row>
    <row r="104" spans="1:136" x14ac:dyDescent="0.25">
      <c r="A104" s="492" t="str">
        <f ca="1">+IF(OFFSET('Water Data'!$B$2,0,10*ROW('Water Data'!E98))="","",OFFSET('Water Data'!$B$2,0,10*ROW('Water Data'!E98)))</f>
        <v/>
      </c>
      <c r="B104" s="49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9" t="str">
        <f t="shared" ca="1" si="1"/>
        <v/>
      </c>
      <c r="D104" s="52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3" t="str">
        <f ca="1">+IF(OFFSET('Water Data'!$D$27,0,10*ROW('Water Data'!D98))="","",OFFSET('Water Data'!$D$27,0,10*ROW('Water Data'!D98)))</f>
        <v/>
      </c>
      <c r="BT104" s="383" t="str">
        <f ca="1">+IF(OFFSET('Water Data'!$D$28,0,10*ROW('Water Data'!D98))="","",OFFSET('Water Data'!$D$28,0,10*ROW('Water Data'!D98)))</f>
        <v/>
      </c>
      <c r="BU104" s="383" t="str">
        <f ca="1">+IF(OFFSET('Water Data'!$D$29,0,10*ROW('Water Data'!D98))="","",OFFSET('Water Data'!$D$29,0,10*ROW('Water Data'!D98)))</f>
        <v/>
      </c>
      <c r="BV104" s="383" t="str">
        <f ca="1">+IF(OFFSET('Water Data'!$E$27,0,10*ROW('Water Data'!E98))="","",OFFSET('Water Data'!$E$27,0,10*ROW('Water Data'!E98)))</f>
        <v/>
      </c>
      <c r="BW104" s="383" t="str">
        <f ca="1">+IF(OFFSET('Water Data'!$E$28,0,10*ROW('Water Data'!E98))="","",OFFSET('Water Data'!$E$28,0,10*ROW('Water Data'!E98)))</f>
        <v/>
      </c>
      <c r="BX104" s="383" t="str">
        <f ca="1">+IF(OFFSET('Water Data'!$E$29,0,10*ROW('Water Data'!E98))="","",OFFSET('Water Data'!$E$29,0,10*ROW('Water Data'!E98)))</f>
        <v/>
      </c>
      <c r="BY104" s="383" t="str">
        <f ca="1">+IF(OFFSET('Water Data'!$F$27,0,10*ROW('Water Data'!F98))="","",OFFSET('Water Data'!$F$27,0,10*ROW('Water Data'!F98)))</f>
        <v/>
      </c>
      <c r="BZ104" s="383" t="str">
        <f ca="1">+IF(OFFSET('Water Data'!$F$28,0,10*ROW('Water Data'!F98))="","",OFFSET('Water Data'!$F$28,0,10*ROW('Water Data'!F98)))</f>
        <v/>
      </c>
      <c r="CA104" s="383" t="str">
        <f ca="1">+IF(OFFSET('Water Data'!$F$29,0,10*ROW('Water Data'!F98))="","",OFFSET('Water Data'!$F$29,0,10*ROW('Water Data'!F98)))</f>
        <v/>
      </c>
      <c r="CB104" s="383" t="str">
        <f ca="1">+IF(OFFSET('Water Data'!$G$27,0,10*ROW('Water Data'!G98))="","",OFFSET('Water Data'!$G$27,0,10*ROW('Water Data'!G98)))</f>
        <v/>
      </c>
      <c r="CC104" s="383" t="str">
        <f ca="1">+IF(OFFSET('Water Data'!$G$28,0,10*ROW('Water Data'!G98))="","",OFFSET('Water Data'!$G$28,0,10*ROW('Water Data'!G98)))</f>
        <v/>
      </c>
      <c r="CD104" s="383" t="str">
        <f ca="1">+IF(OFFSET('Water Data'!$G$29,0,10*ROW('Water Data'!G98))="","",OFFSET('Water Data'!$G$29,0,10*ROW('Water Data'!G98)))</f>
        <v/>
      </c>
      <c r="CE104" s="383" t="str">
        <f ca="1">+IF(OFFSET('Water Data'!$H$27,0,10*ROW('Water Data'!H98))="","",OFFSET('Water Data'!$H$27,0,10*ROW('Water Data'!H98)))</f>
        <v/>
      </c>
      <c r="CF104" s="383" t="str">
        <f ca="1">+IF(OFFSET('Water Data'!$H$28,0,10*ROW('Water Data'!H98))="","",OFFSET('Water Data'!$H$28,0,10*ROW('Water Data'!H98)))</f>
        <v/>
      </c>
      <c r="CG104" s="383" t="str">
        <f ca="1">+IF(OFFSET('Water Data'!$H$29,0,10*ROW('Water Data'!H98))="","",OFFSET('Water Data'!$H$29,0,10*ROW('Water Data'!H98)))</f>
        <v/>
      </c>
      <c r="CH104" s="383" t="str">
        <f ca="1">+IF(OFFSET('Water Data'!$I$27,0,10*ROW('Water Data'!I98))="","",OFFSET('Water Data'!$I$27,0,10*ROW('Water Data'!I98)))</f>
        <v/>
      </c>
      <c r="CI104" s="383" t="str">
        <f ca="1">+IF(OFFSET('Water Data'!$I$28,0,10*ROW('Water Data'!I98))="","",OFFSET('Water Data'!$I$28,0,10*ROW('Water Data'!I98)))</f>
        <v/>
      </c>
      <c r="CJ104" s="383" t="str">
        <f ca="1">+IF(OFFSET('Water Data'!$I$29,0,10*ROW('Water Data'!I98))="","",OFFSET('Water Data'!$I$29,0,10*ROW('Water Data'!I98)))</f>
        <v/>
      </c>
      <c r="CK104" s="383" t="str">
        <f ca="1">+IF(OFFSET('Sanitation Data'!$D$28,0,10*ROW('Sanitation Data'!D98))="","",OFFSET('Sanitation Data'!$D$28,0,10*ROW('Sanitation Data'!D98)))</f>
        <v/>
      </c>
      <c r="CL104" s="383" t="str">
        <f ca="1">+IF(OFFSET('Sanitation Data'!$D$29,0,10*ROW('Sanitation Data'!D98))="","",OFFSET('Sanitation Data'!$D$29,0,10*ROW('Sanitation Data'!D98)))</f>
        <v/>
      </c>
      <c r="CM104" s="383" t="str">
        <f ca="1">+IF(OFFSET('Sanitation Data'!$D$30,0,10*ROW('Sanitation Data'!D98))="","",OFFSET('Sanitation Data'!$D$30,0,10*ROW('Sanitation Data'!D98)))</f>
        <v/>
      </c>
      <c r="CN104" s="383" t="str">
        <f ca="1">+IF(OFFSET('Sanitation Data'!$D$31,0,10*ROW('Sanitation Data'!D98))="","",OFFSET('Sanitation Data'!$D$31,0,10*ROW('Sanitation Data'!D98)))</f>
        <v/>
      </c>
      <c r="CO104" s="383" t="str">
        <f ca="1">+IF(OFFSET('Sanitation Data'!$D$32,0,10*ROW('Sanitation Data'!D98))="","",OFFSET('Sanitation Data'!$D$32,0,10*ROW('Sanitation Data'!D98)))</f>
        <v/>
      </c>
      <c r="CP104" s="383" t="str">
        <f ca="1">+IF(OFFSET('Sanitation Data'!$E$28,0,10*ROW('Sanitation Data'!E98))="","",OFFSET('Sanitation Data'!$E$28,0,10*ROW('Sanitation Data'!E98)))</f>
        <v/>
      </c>
      <c r="CQ104" s="383" t="str">
        <f ca="1">+IF(OFFSET('Sanitation Data'!$E$29,0,10*ROW('Sanitation Data'!E98))="","",OFFSET('Sanitation Data'!$E$29,0,10*ROW('Sanitation Data'!E98)))</f>
        <v/>
      </c>
      <c r="CR104" s="383" t="str">
        <f ca="1">+IF(OFFSET('Sanitation Data'!$E$30,0,10*ROW('Sanitation Data'!E98))="","",OFFSET('Sanitation Data'!$E$30,0,10*ROW('Sanitation Data'!E98)))</f>
        <v/>
      </c>
      <c r="CS104" s="383" t="str">
        <f ca="1">+IF(OFFSET('Sanitation Data'!$E$31,0,10*ROW('Sanitation Data'!E98))="","",OFFSET('Sanitation Data'!$E$31,0,10*ROW('Sanitation Data'!E98)))</f>
        <v/>
      </c>
      <c r="CT104" s="383" t="str">
        <f ca="1">+IF(OFFSET('Sanitation Data'!$E$32,0,10*ROW('Sanitation Data'!E98))="","",OFFSET('Sanitation Data'!$E$32,0,10*ROW('Sanitation Data'!E98)))</f>
        <v/>
      </c>
      <c r="CU104" s="383" t="str">
        <f ca="1">+IF(OFFSET('Sanitation Data'!$F$28,0,10*ROW('Sanitation Data'!F98))="","",OFFSET('Sanitation Data'!$F$28,0,10*ROW('Sanitation Data'!F98)))</f>
        <v/>
      </c>
      <c r="CV104" s="383" t="str">
        <f ca="1">+IF(OFFSET('Sanitation Data'!$F$29,0,10*ROW('Sanitation Data'!F98))="","",OFFSET('Sanitation Data'!$F$29,0,10*ROW('Sanitation Data'!F98)))</f>
        <v/>
      </c>
      <c r="CW104" s="383" t="str">
        <f ca="1">+IF(OFFSET('Sanitation Data'!$F$30,0,10*ROW('Sanitation Data'!F98))="","",OFFSET('Sanitation Data'!$F$30,0,10*ROW('Sanitation Data'!F98)))</f>
        <v/>
      </c>
      <c r="CX104" s="383" t="str">
        <f ca="1">+IF(OFFSET('Sanitation Data'!$F$31,0,10*ROW('Sanitation Data'!F98))="","",OFFSET('Sanitation Data'!$F$31,0,10*ROW('Sanitation Data'!F98)))</f>
        <v/>
      </c>
      <c r="CY104" s="383" t="str">
        <f ca="1">+IF(OFFSET('Sanitation Data'!$F$32,0,10*ROW('Sanitation Data'!F98))="","",OFFSET('Sanitation Data'!$F$32,0,10*ROW('Sanitation Data'!F98)))</f>
        <v/>
      </c>
      <c r="CZ104" s="383" t="str">
        <f ca="1">+IF(OFFSET('Sanitation Data'!$G$28,0,10*ROW('Sanitation Data'!G98))="","",OFFSET('Sanitation Data'!$G$28,0,10*ROW('Sanitation Data'!G98)))</f>
        <v/>
      </c>
      <c r="DA104" s="383" t="str">
        <f ca="1">+IF(OFFSET('Sanitation Data'!$G$29,0,10*ROW('Sanitation Data'!G98))="","",OFFSET('Sanitation Data'!$G$29,0,10*ROW('Sanitation Data'!G98)))</f>
        <v/>
      </c>
      <c r="DB104" s="383" t="str">
        <f ca="1">+IF(OFFSET('Sanitation Data'!$G$30,0,10*ROW('Sanitation Data'!G98))="","",OFFSET('Sanitation Data'!$G$30,0,10*ROW('Sanitation Data'!G98)))</f>
        <v/>
      </c>
      <c r="DC104" s="383" t="str">
        <f ca="1">+IF(OFFSET('Sanitation Data'!$G$31,0,10*ROW('Sanitation Data'!G98))="","",OFFSET('Sanitation Data'!$G$31,0,10*ROW('Sanitation Data'!G98)))</f>
        <v/>
      </c>
      <c r="DD104" s="383" t="str">
        <f ca="1">+IF(OFFSET('Sanitation Data'!$G$32,0,10*ROW('Sanitation Data'!G98))="","",OFFSET('Sanitation Data'!$G$32,0,10*ROW('Sanitation Data'!G98)))</f>
        <v/>
      </c>
      <c r="DE104" s="383" t="str">
        <f ca="1">+IF(OFFSET('Sanitation Data'!$H$28,0,10*ROW('Sanitation Data'!H98))="","",OFFSET('Sanitation Data'!$H$28,0,10*ROW('Sanitation Data'!H98)))</f>
        <v/>
      </c>
      <c r="DF104" s="383" t="str">
        <f ca="1">+IF(OFFSET('Sanitation Data'!$H$29,0,10*ROW('Sanitation Data'!H98))="","",OFFSET('Sanitation Data'!$H$29,0,10*ROW('Sanitation Data'!H98)))</f>
        <v/>
      </c>
      <c r="DG104" s="383" t="str">
        <f ca="1">+IF(OFFSET('Sanitation Data'!$H$30,0,10*ROW('Sanitation Data'!H98))="","",OFFSET('Sanitation Data'!$H$30,0,10*ROW('Sanitation Data'!H98)))</f>
        <v/>
      </c>
      <c r="DH104" s="383" t="str">
        <f ca="1">+IF(OFFSET('Sanitation Data'!$H$31,0,10*ROW('Sanitation Data'!H98))="","",OFFSET('Sanitation Data'!$H$31,0,10*ROW('Sanitation Data'!H98)))</f>
        <v/>
      </c>
      <c r="DI104" s="383" t="str">
        <f ca="1">+IF(OFFSET('Sanitation Data'!$H$32,0,10*ROW('Sanitation Data'!H98))="","",OFFSET('Sanitation Data'!$H$32,0,10*ROW('Sanitation Data'!H98)))</f>
        <v/>
      </c>
      <c r="DJ104" s="383" t="str">
        <f ca="1">+IF(OFFSET('Sanitation Data'!$I$28,0,10*ROW('Sanitation Data'!I98))="","",OFFSET('Sanitation Data'!$I$28,0,10*ROW('Sanitation Data'!I98)))</f>
        <v/>
      </c>
      <c r="DK104" s="383" t="str">
        <f ca="1">+IF(OFFSET('Sanitation Data'!$I$29,0,10*ROW('Sanitation Data'!I98))="","",OFFSET('Sanitation Data'!$I$29,0,10*ROW('Sanitation Data'!I98)))</f>
        <v/>
      </c>
      <c r="DL104" s="383" t="str">
        <f ca="1">+IF(OFFSET('Sanitation Data'!$I$30,0,10*ROW('Sanitation Data'!I98))="","",OFFSET('Sanitation Data'!$I$30,0,10*ROW('Sanitation Data'!I98)))</f>
        <v/>
      </c>
      <c r="DM104" s="383" t="str">
        <f ca="1">+IF(OFFSET('Sanitation Data'!$I$31,0,10*ROW('Sanitation Data'!I98))="","",OFFSET('Sanitation Data'!$I$31,0,10*ROW('Sanitation Data'!I98)))</f>
        <v/>
      </c>
      <c r="DN104" s="383" t="str">
        <f ca="1">+IF(OFFSET('Sanitation Data'!$I$32,0,10*ROW('Sanitation Data'!I98))="","",OFFSET('Sanitation Data'!$I$32,0,10*ROW('Sanitation Data'!I98)))</f>
        <v/>
      </c>
      <c r="DO104" s="383" t="str">
        <f ca="1">+IF(OFFSET('Hygiene Data'!$D$11,0,10*ROW('Hygiene Data'!D98))="","",OFFSET('Hygiene Data'!$D$11,0,10*ROW('Hygiene Data'!D98)))</f>
        <v/>
      </c>
      <c r="DP104" s="383" t="str">
        <f ca="1">+IF(OFFSET('Hygiene Data'!$D$12,0,10*ROW('Hygiene Data'!D98))="","",OFFSET('Hygiene Data'!$D$12,0,10*ROW('Hygiene Data'!D98)))</f>
        <v/>
      </c>
      <c r="DQ104" s="383" t="str">
        <f ca="1">+IF(OFFSET('Hygiene Data'!$D$13,0,10*ROW('Hygiene Data'!D98))="","",OFFSET('Hygiene Data'!$D$13,0,10*ROW('Hygiene Data'!D98)))</f>
        <v/>
      </c>
      <c r="DR104" s="383" t="str">
        <f ca="1">+IF(OFFSET('Hygiene Data'!$E$11,0,10*ROW('Hygiene Data'!E98))="","",OFFSET('Hygiene Data'!$E$11,0,10*ROW('Hygiene Data'!E98)))</f>
        <v/>
      </c>
      <c r="DS104" s="383" t="str">
        <f ca="1">+IF(OFFSET('Hygiene Data'!$E$12,0,10*ROW('Hygiene Data'!E98))="","",OFFSET('Hygiene Data'!$E$12,0,10*ROW('Hygiene Data'!E98)))</f>
        <v/>
      </c>
      <c r="DT104" s="383" t="str">
        <f ca="1">+IF(OFFSET('Hygiene Data'!$E$13,0,10*ROW('Hygiene Data'!E98))="","",OFFSET('Hygiene Data'!$E$13,0,10*ROW('Hygiene Data'!E98)))</f>
        <v/>
      </c>
      <c r="DU104" s="383" t="str">
        <f ca="1">+IF(OFFSET('Hygiene Data'!$F$11,0,10*ROW('Hygiene Data'!F98))="","",OFFSET('Hygiene Data'!$F$11,0,10*ROW('Hygiene Data'!F98)))</f>
        <v/>
      </c>
      <c r="DV104" s="383" t="str">
        <f ca="1">+IF(OFFSET('Hygiene Data'!$F$12,0,10*ROW('Hygiene Data'!F98))="","",OFFSET('Hygiene Data'!$F$12,0,10*ROW('Hygiene Data'!F98)))</f>
        <v/>
      </c>
      <c r="DW104" s="383" t="str">
        <f ca="1">+IF(OFFSET('Hygiene Data'!$F$13,0,10*ROW('Hygiene Data'!F98))="","",OFFSET('Hygiene Data'!$F$13,0,10*ROW('Hygiene Data'!F98)))</f>
        <v/>
      </c>
      <c r="DX104" s="383" t="str">
        <f ca="1">+IF(OFFSET('Hygiene Data'!$G$11,0,10*ROW('Hygiene Data'!G98))="","",OFFSET('Hygiene Data'!$G$11,0,10*ROW('Hygiene Data'!G98)))</f>
        <v/>
      </c>
      <c r="DY104" s="383" t="str">
        <f ca="1">+IF(OFFSET('Hygiene Data'!$G$12,0,10*ROW('Hygiene Data'!G98))="","",OFFSET('Hygiene Data'!$G$12,0,10*ROW('Hygiene Data'!G98)))</f>
        <v/>
      </c>
      <c r="DZ104" s="383" t="str">
        <f ca="1">+IF(OFFSET('Hygiene Data'!$G$13,0,10*ROW('Hygiene Data'!G98))="","",OFFSET('Hygiene Data'!$G$13,0,10*ROW('Hygiene Data'!G98)))</f>
        <v/>
      </c>
      <c r="EA104" s="383" t="str">
        <f ca="1">+IF(OFFSET('Hygiene Data'!$H$11,0,10*ROW('Hygiene Data'!H98))="","",OFFSET('Hygiene Data'!$H$11,0,10*ROW('Hygiene Data'!H98)))</f>
        <v/>
      </c>
      <c r="EB104" s="383" t="str">
        <f ca="1">+IF(OFFSET('Hygiene Data'!$H$12,0,10*ROW('Hygiene Data'!H98))="","",OFFSET('Hygiene Data'!$H$12,0,10*ROW('Hygiene Data'!H98)))</f>
        <v/>
      </c>
      <c r="EC104" s="383" t="str">
        <f ca="1">+IF(OFFSET('Hygiene Data'!$H$13,0,10*ROW('Hygiene Data'!H98))="","",OFFSET('Hygiene Data'!$H$13,0,10*ROW('Hygiene Data'!H98)))</f>
        <v/>
      </c>
      <c r="ED104" s="383" t="str">
        <f ca="1">+IF(OFFSET('Hygiene Data'!$I$11,0,10*ROW('Hygiene Data'!I98))="","",OFFSET('Hygiene Data'!$I$11,0,10*ROW('Hygiene Data'!I98)))</f>
        <v/>
      </c>
      <c r="EE104" s="383" t="str">
        <f ca="1">+IF(OFFSET('Hygiene Data'!$I$12,0,10*ROW('Hygiene Data'!I98))="","",OFFSET('Hygiene Data'!$I$12,0,10*ROW('Hygiene Data'!I98)))</f>
        <v/>
      </c>
      <c r="EF104" s="383" t="str">
        <f ca="1">+IF(OFFSET('Hygiene Data'!$I$13,0,10*ROW('Hygiene Data'!I98))="","",OFFSET('Hygiene Data'!$I$13,0,10*ROW('Hygiene Data'!I98)))</f>
        <v/>
      </c>
    </row>
    <row r="105" spans="1:136" x14ac:dyDescent="0.25">
      <c r="A105" s="492" t="str">
        <f ca="1">+IF(OFFSET('Water Data'!$B$2,0,10*ROW('Water Data'!E99))="","",OFFSET('Water Data'!$B$2,0,10*ROW('Water Data'!E99)))</f>
        <v/>
      </c>
      <c r="B105" s="49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9" t="str">
        <f t="shared" ca="1" si="1"/>
        <v/>
      </c>
      <c r="D105" s="52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3" t="str">
        <f ca="1">+IF(OFFSET('Water Data'!$D$27,0,10*ROW('Water Data'!D99))="","",OFFSET('Water Data'!$D$27,0,10*ROW('Water Data'!D99)))</f>
        <v/>
      </c>
      <c r="BT105" s="383" t="str">
        <f ca="1">+IF(OFFSET('Water Data'!$D$28,0,10*ROW('Water Data'!D99))="","",OFFSET('Water Data'!$D$28,0,10*ROW('Water Data'!D99)))</f>
        <v/>
      </c>
      <c r="BU105" s="383" t="str">
        <f ca="1">+IF(OFFSET('Water Data'!$D$29,0,10*ROW('Water Data'!D99))="","",OFFSET('Water Data'!$D$29,0,10*ROW('Water Data'!D99)))</f>
        <v/>
      </c>
      <c r="BV105" s="383" t="str">
        <f ca="1">+IF(OFFSET('Water Data'!$E$27,0,10*ROW('Water Data'!E99))="","",OFFSET('Water Data'!$E$27,0,10*ROW('Water Data'!E99)))</f>
        <v/>
      </c>
      <c r="BW105" s="383" t="str">
        <f ca="1">+IF(OFFSET('Water Data'!$E$28,0,10*ROW('Water Data'!E99))="","",OFFSET('Water Data'!$E$28,0,10*ROW('Water Data'!E99)))</f>
        <v/>
      </c>
      <c r="BX105" s="383" t="str">
        <f ca="1">+IF(OFFSET('Water Data'!$E$29,0,10*ROW('Water Data'!E99))="","",OFFSET('Water Data'!$E$29,0,10*ROW('Water Data'!E99)))</f>
        <v/>
      </c>
      <c r="BY105" s="383" t="str">
        <f ca="1">+IF(OFFSET('Water Data'!$F$27,0,10*ROW('Water Data'!F99))="","",OFFSET('Water Data'!$F$27,0,10*ROW('Water Data'!F99)))</f>
        <v/>
      </c>
      <c r="BZ105" s="383" t="str">
        <f ca="1">+IF(OFFSET('Water Data'!$F$28,0,10*ROW('Water Data'!F99))="","",OFFSET('Water Data'!$F$28,0,10*ROW('Water Data'!F99)))</f>
        <v/>
      </c>
      <c r="CA105" s="383" t="str">
        <f ca="1">+IF(OFFSET('Water Data'!$F$29,0,10*ROW('Water Data'!F99))="","",OFFSET('Water Data'!$F$29,0,10*ROW('Water Data'!F99)))</f>
        <v/>
      </c>
      <c r="CB105" s="383" t="str">
        <f ca="1">+IF(OFFSET('Water Data'!$G$27,0,10*ROW('Water Data'!G99))="","",OFFSET('Water Data'!$G$27,0,10*ROW('Water Data'!G99)))</f>
        <v/>
      </c>
      <c r="CC105" s="383" t="str">
        <f ca="1">+IF(OFFSET('Water Data'!$G$28,0,10*ROW('Water Data'!G99))="","",OFFSET('Water Data'!$G$28,0,10*ROW('Water Data'!G99)))</f>
        <v/>
      </c>
      <c r="CD105" s="383" t="str">
        <f ca="1">+IF(OFFSET('Water Data'!$G$29,0,10*ROW('Water Data'!G99))="","",OFFSET('Water Data'!$G$29,0,10*ROW('Water Data'!G99)))</f>
        <v/>
      </c>
      <c r="CE105" s="383" t="str">
        <f ca="1">+IF(OFFSET('Water Data'!$H$27,0,10*ROW('Water Data'!H99))="","",OFFSET('Water Data'!$H$27,0,10*ROW('Water Data'!H99)))</f>
        <v/>
      </c>
      <c r="CF105" s="383" t="str">
        <f ca="1">+IF(OFFSET('Water Data'!$H$28,0,10*ROW('Water Data'!H99))="","",OFFSET('Water Data'!$H$28,0,10*ROW('Water Data'!H99)))</f>
        <v/>
      </c>
      <c r="CG105" s="383" t="str">
        <f ca="1">+IF(OFFSET('Water Data'!$H$29,0,10*ROW('Water Data'!H99))="","",OFFSET('Water Data'!$H$29,0,10*ROW('Water Data'!H99)))</f>
        <v/>
      </c>
      <c r="CH105" s="383" t="str">
        <f ca="1">+IF(OFFSET('Water Data'!$I$27,0,10*ROW('Water Data'!I99))="","",OFFSET('Water Data'!$I$27,0,10*ROW('Water Data'!I99)))</f>
        <v/>
      </c>
      <c r="CI105" s="383" t="str">
        <f ca="1">+IF(OFFSET('Water Data'!$I$28,0,10*ROW('Water Data'!I99))="","",OFFSET('Water Data'!$I$28,0,10*ROW('Water Data'!I99)))</f>
        <v/>
      </c>
      <c r="CJ105" s="383" t="str">
        <f ca="1">+IF(OFFSET('Water Data'!$I$29,0,10*ROW('Water Data'!I99))="","",OFFSET('Water Data'!$I$29,0,10*ROW('Water Data'!I99)))</f>
        <v/>
      </c>
      <c r="CK105" s="383" t="str">
        <f ca="1">+IF(OFFSET('Sanitation Data'!$D$28,0,10*ROW('Sanitation Data'!D99))="","",OFFSET('Sanitation Data'!$D$28,0,10*ROW('Sanitation Data'!D99)))</f>
        <v/>
      </c>
      <c r="CL105" s="383" t="str">
        <f ca="1">+IF(OFFSET('Sanitation Data'!$D$29,0,10*ROW('Sanitation Data'!D99))="","",OFFSET('Sanitation Data'!$D$29,0,10*ROW('Sanitation Data'!D99)))</f>
        <v/>
      </c>
      <c r="CM105" s="383" t="str">
        <f ca="1">+IF(OFFSET('Sanitation Data'!$D$30,0,10*ROW('Sanitation Data'!D99))="","",OFFSET('Sanitation Data'!$D$30,0,10*ROW('Sanitation Data'!D99)))</f>
        <v/>
      </c>
      <c r="CN105" s="383" t="str">
        <f ca="1">+IF(OFFSET('Sanitation Data'!$D$31,0,10*ROW('Sanitation Data'!D99))="","",OFFSET('Sanitation Data'!$D$31,0,10*ROW('Sanitation Data'!D99)))</f>
        <v/>
      </c>
      <c r="CO105" s="383" t="str">
        <f ca="1">+IF(OFFSET('Sanitation Data'!$D$32,0,10*ROW('Sanitation Data'!D99))="","",OFFSET('Sanitation Data'!$D$32,0,10*ROW('Sanitation Data'!D99)))</f>
        <v/>
      </c>
      <c r="CP105" s="383" t="str">
        <f ca="1">+IF(OFFSET('Sanitation Data'!$E$28,0,10*ROW('Sanitation Data'!E99))="","",OFFSET('Sanitation Data'!$E$28,0,10*ROW('Sanitation Data'!E99)))</f>
        <v/>
      </c>
      <c r="CQ105" s="383" t="str">
        <f ca="1">+IF(OFFSET('Sanitation Data'!$E$29,0,10*ROW('Sanitation Data'!E99))="","",OFFSET('Sanitation Data'!$E$29,0,10*ROW('Sanitation Data'!E99)))</f>
        <v/>
      </c>
      <c r="CR105" s="383" t="str">
        <f ca="1">+IF(OFFSET('Sanitation Data'!$E$30,0,10*ROW('Sanitation Data'!E99))="","",OFFSET('Sanitation Data'!$E$30,0,10*ROW('Sanitation Data'!E99)))</f>
        <v/>
      </c>
      <c r="CS105" s="383" t="str">
        <f ca="1">+IF(OFFSET('Sanitation Data'!$E$31,0,10*ROW('Sanitation Data'!E99))="","",OFFSET('Sanitation Data'!$E$31,0,10*ROW('Sanitation Data'!E99)))</f>
        <v/>
      </c>
      <c r="CT105" s="383" t="str">
        <f ca="1">+IF(OFFSET('Sanitation Data'!$E$32,0,10*ROW('Sanitation Data'!E99))="","",OFFSET('Sanitation Data'!$E$32,0,10*ROW('Sanitation Data'!E99)))</f>
        <v/>
      </c>
      <c r="CU105" s="383" t="str">
        <f ca="1">+IF(OFFSET('Sanitation Data'!$F$28,0,10*ROW('Sanitation Data'!F99))="","",OFFSET('Sanitation Data'!$F$28,0,10*ROW('Sanitation Data'!F99)))</f>
        <v/>
      </c>
      <c r="CV105" s="383" t="str">
        <f ca="1">+IF(OFFSET('Sanitation Data'!$F$29,0,10*ROW('Sanitation Data'!F99))="","",OFFSET('Sanitation Data'!$F$29,0,10*ROW('Sanitation Data'!F99)))</f>
        <v/>
      </c>
      <c r="CW105" s="383" t="str">
        <f ca="1">+IF(OFFSET('Sanitation Data'!$F$30,0,10*ROW('Sanitation Data'!F99))="","",OFFSET('Sanitation Data'!$F$30,0,10*ROW('Sanitation Data'!F99)))</f>
        <v/>
      </c>
      <c r="CX105" s="383" t="str">
        <f ca="1">+IF(OFFSET('Sanitation Data'!$F$31,0,10*ROW('Sanitation Data'!F99))="","",OFFSET('Sanitation Data'!$F$31,0,10*ROW('Sanitation Data'!F99)))</f>
        <v/>
      </c>
      <c r="CY105" s="383" t="str">
        <f ca="1">+IF(OFFSET('Sanitation Data'!$F$32,0,10*ROW('Sanitation Data'!F99))="","",OFFSET('Sanitation Data'!$F$32,0,10*ROW('Sanitation Data'!F99)))</f>
        <v/>
      </c>
      <c r="CZ105" s="383" t="str">
        <f ca="1">+IF(OFFSET('Sanitation Data'!$G$28,0,10*ROW('Sanitation Data'!G99))="","",OFFSET('Sanitation Data'!$G$28,0,10*ROW('Sanitation Data'!G99)))</f>
        <v/>
      </c>
      <c r="DA105" s="383" t="str">
        <f ca="1">+IF(OFFSET('Sanitation Data'!$G$29,0,10*ROW('Sanitation Data'!G99))="","",OFFSET('Sanitation Data'!$G$29,0,10*ROW('Sanitation Data'!G99)))</f>
        <v/>
      </c>
      <c r="DB105" s="383" t="str">
        <f ca="1">+IF(OFFSET('Sanitation Data'!$G$30,0,10*ROW('Sanitation Data'!G99))="","",OFFSET('Sanitation Data'!$G$30,0,10*ROW('Sanitation Data'!G99)))</f>
        <v/>
      </c>
      <c r="DC105" s="383" t="str">
        <f ca="1">+IF(OFFSET('Sanitation Data'!$G$31,0,10*ROW('Sanitation Data'!G99))="","",OFFSET('Sanitation Data'!$G$31,0,10*ROW('Sanitation Data'!G99)))</f>
        <v/>
      </c>
      <c r="DD105" s="383" t="str">
        <f ca="1">+IF(OFFSET('Sanitation Data'!$G$32,0,10*ROW('Sanitation Data'!G99))="","",OFFSET('Sanitation Data'!$G$32,0,10*ROW('Sanitation Data'!G99)))</f>
        <v/>
      </c>
      <c r="DE105" s="383" t="str">
        <f ca="1">+IF(OFFSET('Sanitation Data'!$H$28,0,10*ROW('Sanitation Data'!H99))="","",OFFSET('Sanitation Data'!$H$28,0,10*ROW('Sanitation Data'!H99)))</f>
        <v/>
      </c>
      <c r="DF105" s="383" t="str">
        <f ca="1">+IF(OFFSET('Sanitation Data'!$H$29,0,10*ROW('Sanitation Data'!H99))="","",OFFSET('Sanitation Data'!$H$29,0,10*ROW('Sanitation Data'!H99)))</f>
        <v/>
      </c>
      <c r="DG105" s="383" t="str">
        <f ca="1">+IF(OFFSET('Sanitation Data'!$H$30,0,10*ROW('Sanitation Data'!H99))="","",OFFSET('Sanitation Data'!$H$30,0,10*ROW('Sanitation Data'!H99)))</f>
        <v/>
      </c>
      <c r="DH105" s="383" t="str">
        <f ca="1">+IF(OFFSET('Sanitation Data'!$H$31,0,10*ROW('Sanitation Data'!H99))="","",OFFSET('Sanitation Data'!$H$31,0,10*ROW('Sanitation Data'!H99)))</f>
        <v/>
      </c>
      <c r="DI105" s="383" t="str">
        <f ca="1">+IF(OFFSET('Sanitation Data'!$H$32,0,10*ROW('Sanitation Data'!H99))="","",OFFSET('Sanitation Data'!$H$32,0,10*ROW('Sanitation Data'!H99)))</f>
        <v/>
      </c>
      <c r="DJ105" s="383" t="str">
        <f ca="1">+IF(OFFSET('Sanitation Data'!$I$28,0,10*ROW('Sanitation Data'!I99))="","",OFFSET('Sanitation Data'!$I$28,0,10*ROW('Sanitation Data'!I99)))</f>
        <v/>
      </c>
      <c r="DK105" s="383" t="str">
        <f ca="1">+IF(OFFSET('Sanitation Data'!$I$29,0,10*ROW('Sanitation Data'!I99))="","",OFFSET('Sanitation Data'!$I$29,0,10*ROW('Sanitation Data'!I99)))</f>
        <v/>
      </c>
      <c r="DL105" s="383" t="str">
        <f ca="1">+IF(OFFSET('Sanitation Data'!$I$30,0,10*ROW('Sanitation Data'!I99))="","",OFFSET('Sanitation Data'!$I$30,0,10*ROW('Sanitation Data'!I99)))</f>
        <v/>
      </c>
      <c r="DM105" s="383" t="str">
        <f ca="1">+IF(OFFSET('Sanitation Data'!$I$31,0,10*ROW('Sanitation Data'!I99))="","",OFFSET('Sanitation Data'!$I$31,0,10*ROW('Sanitation Data'!I99)))</f>
        <v/>
      </c>
      <c r="DN105" s="383" t="str">
        <f ca="1">+IF(OFFSET('Sanitation Data'!$I$32,0,10*ROW('Sanitation Data'!I99))="","",OFFSET('Sanitation Data'!$I$32,0,10*ROW('Sanitation Data'!I99)))</f>
        <v/>
      </c>
      <c r="DO105" s="383" t="str">
        <f ca="1">+IF(OFFSET('Hygiene Data'!$D$11,0,10*ROW('Hygiene Data'!D99))="","",OFFSET('Hygiene Data'!$D$11,0,10*ROW('Hygiene Data'!D99)))</f>
        <v/>
      </c>
      <c r="DP105" s="383" t="str">
        <f ca="1">+IF(OFFSET('Hygiene Data'!$D$12,0,10*ROW('Hygiene Data'!D99))="","",OFFSET('Hygiene Data'!$D$12,0,10*ROW('Hygiene Data'!D99)))</f>
        <v/>
      </c>
      <c r="DQ105" s="383" t="str">
        <f ca="1">+IF(OFFSET('Hygiene Data'!$D$13,0,10*ROW('Hygiene Data'!D99))="","",OFFSET('Hygiene Data'!$D$13,0,10*ROW('Hygiene Data'!D99)))</f>
        <v/>
      </c>
      <c r="DR105" s="383" t="str">
        <f ca="1">+IF(OFFSET('Hygiene Data'!$E$11,0,10*ROW('Hygiene Data'!E99))="","",OFFSET('Hygiene Data'!$E$11,0,10*ROW('Hygiene Data'!E99)))</f>
        <v/>
      </c>
      <c r="DS105" s="383" t="str">
        <f ca="1">+IF(OFFSET('Hygiene Data'!$E$12,0,10*ROW('Hygiene Data'!E99))="","",OFFSET('Hygiene Data'!$E$12,0,10*ROW('Hygiene Data'!E99)))</f>
        <v/>
      </c>
      <c r="DT105" s="383" t="str">
        <f ca="1">+IF(OFFSET('Hygiene Data'!$E$13,0,10*ROW('Hygiene Data'!E99))="","",OFFSET('Hygiene Data'!$E$13,0,10*ROW('Hygiene Data'!E99)))</f>
        <v/>
      </c>
      <c r="DU105" s="383" t="str">
        <f ca="1">+IF(OFFSET('Hygiene Data'!$F$11,0,10*ROW('Hygiene Data'!F99))="","",OFFSET('Hygiene Data'!$F$11,0,10*ROW('Hygiene Data'!F99)))</f>
        <v/>
      </c>
      <c r="DV105" s="383" t="str">
        <f ca="1">+IF(OFFSET('Hygiene Data'!$F$12,0,10*ROW('Hygiene Data'!F99))="","",OFFSET('Hygiene Data'!$F$12,0,10*ROW('Hygiene Data'!F99)))</f>
        <v/>
      </c>
      <c r="DW105" s="383" t="str">
        <f ca="1">+IF(OFFSET('Hygiene Data'!$F$13,0,10*ROW('Hygiene Data'!F99))="","",OFFSET('Hygiene Data'!$F$13,0,10*ROW('Hygiene Data'!F99)))</f>
        <v/>
      </c>
      <c r="DX105" s="383" t="str">
        <f ca="1">+IF(OFFSET('Hygiene Data'!$G$11,0,10*ROW('Hygiene Data'!G99))="","",OFFSET('Hygiene Data'!$G$11,0,10*ROW('Hygiene Data'!G99)))</f>
        <v/>
      </c>
      <c r="DY105" s="383" t="str">
        <f ca="1">+IF(OFFSET('Hygiene Data'!$G$12,0,10*ROW('Hygiene Data'!G99))="","",OFFSET('Hygiene Data'!$G$12,0,10*ROW('Hygiene Data'!G99)))</f>
        <v/>
      </c>
      <c r="DZ105" s="383" t="str">
        <f ca="1">+IF(OFFSET('Hygiene Data'!$G$13,0,10*ROW('Hygiene Data'!G99))="","",OFFSET('Hygiene Data'!$G$13,0,10*ROW('Hygiene Data'!G99)))</f>
        <v/>
      </c>
      <c r="EA105" s="383" t="str">
        <f ca="1">+IF(OFFSET('Hygiene Data'!$H$11,0,10*ROW('Hygiene Data'!H99))="","",OFFSET('Hygiene Data'!$H$11,0,10*ROW('Hygiene Data'!H99)))</f>
        <v/>
      </c>
      <c r="EB105" s="383" t="str">
        <f ca="1">+IF(OFFSET('Hygiene Data'!$H$12,0,10*ROW('Hygiene Data'!H99))="","",OFFSET('Hygiene Data'!$H$12,0,10*ROW('Hygiene Data'!H99)))</f>
        <v/>
      </c>
      <c r="EC105" s="383" t="str">
        <f ca="1">+IF(OFFSET('Hygiene Data'!$H$13,0,10*ROW('Hygiene Data'!H99))="","",OFFSET('Hygiene Data'!$H$13,0,10*ROW('Hygiene Data'!H99)))</f>
        <v/>
      </c>
      <c r="ED105" s="383" t="str">
        <f ca="1">+IF(OFFSET('Hygiene Data'!$I$11,0,10*ROW('Hygiene Data'!I99))="","",OFFSET('Hygiene Data'!$I$11,0,10*ROW('Hygiene Data'!I99)))</f>
        <v/>
      </c>
      <c r="EE105" s="383" t="str">
        <f ca="1">+IF(OFFSET('Hygiene Data'!$I$12,0,10*ROW('Hygiene Data'!I99))="","",OFFSET('Hygiene Data'!$I$12,0,10*ROW('Hygiene Data'!I99)))</f>
        <v/>
      </c>
      <c r="EF105" s="383" t="str">
        <f ca="1">+IF(OFFSET('Hygiene Data'!$I$13,0,10*ROW('Hygiene Data'!I99))="","",OFFSET('Hygiene Data'!$I$13,0,10*ROW('Hygiene Data'!I99)))</f>
        <v/>
      </c>
    </row>
    <row r="106" spans="1:136" x14ac:dyDescent="0.25">
      <c r="A106" s="492" t="str">
        <f ca="1">+IF(OFFSET('Water Data'!$B$2,0,10*ROW('Water Data'!E100))="","",OFFSET('Water Data'!$B$2,0,10*ROW('Water Data'!E100)))</f>
        <v/>
      </c>
      <c r="B106" s="49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9" t="str">
        <f t="shared" ca="1" si="1"/>
        <v/>
      </c>
      <c r="D106" s="52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3" t="str">
        <f ca="1">+IF(OFFSET('Water Data'!$D$27,0,10*ROW('Water Data'!D100))="","",OFFSET('Water Data'!$D$27,0,10*ROW('Water Data'!D100)))</f>
        <v/>
      </c>
      <c r="BT106" s="383" t="str">
        <f ca="1">+IF(OFFSET('Water Data'!$D$28,0,10*ROW('Water Data'!D100))="","",OFFSET('Water Data'!$D$28,0,10*ROW('Water Data'!D100)))</f>
        <v/>
      </c>
      <c r="BU106" s="383" t="str">
        <f ca="1">+IF(OFFSET('Water Data'!$D$29,0,10*ROW('Water Data'!D100))="","",OFFSET('Water Data'!$D$29,0,10*ROW('Water Data'!D100)))</f>
        <v/>
      </c>
      <c r="BV106" s="383" t="str">
        <f ca="1">+IF(OFFSET('Water Data'!$E$27,0,10*ROW('Water Data'!E100))="","",OFFSET('Water Data'!$E$27,0,10*ROW('Water Data'!E100)))</f>
        <v/>
      </c>
      <c r="BW106" s="383" t="str">
        <f ca="1">+IF(OFFSET('Water Data'!$E$28,0,10*ROW('Water Data'!E100))="","",OFFSET('Water Data'!$E$28,0,10*ROW('Water Data'!E100)))</f>
        <v/>
      </c>
      <c r="BX106" s="383" t="str">
        <f ca="1">+IF(OFFSET('Water Data'!$E$29,0,10*ROW('Water Data'!E100))="","",OFFSET('Water Data'!$E$29,0,10*ROW('Water Data'!E100)))</f>
        <v/>
      </c>
      <c r="BY106" s="383" t="str">
        <f ca="1">+IF(OFFSET('Water Data'!$F$27,0,10*ROW('Water Data'!F100))="","",OFFSET('Water Data'!$F$27,0,10*ROW('Water Data'!F100)))</f>
        <v/>
      </c>
      <c r="BZ106" s="383" t="str">
        <f ca="1">+IF(OFFSET('Water Data'!$F$28,0,10*ROW('Water Data'!F100))="","",OFFSET('Water Data'!$F$28,0,10*ROW('Water Data'!F100)))</f>
        <v/>
      </c>
      <c r="CA106" s="383" t="str">
        <f ca="1">+IF(OFFSET('Water Data'!$F$29,0,10*ROW('Water Data'!F100))="","",OFFSET('Water Data'!$F$29,0,10*ROW('Water Data'!F100)))</f>
        <v/>
      </c>
      <c r="CB106" s="383" t="str">
        <f ca="1">+IF(OFFSET('Water Data'!$G$27,0,10*ROW('Water Data'!G100))="","",OFFSET('Water Data'!$G$27,0,10*ROW('Water Data'!G100)))</f>
        <v/>
      </c>
      <c r="CC106" s="383" t="str">
        <f ca="1">+IF(OFFSET('Water Data'!$G$28,0,10*ROW('Water Data'!G100))="","",OFFSET('Water Data'!$G$28,0,10*ROW('Water Data'!G100)))</f>
        <v/>
      </c>
      <c r="CD106" s="383" t="str">
        <f ca="1">+IF(OFFSET('Water Data'!$G$29,0,10*ROW('Water Data'!G100))="","",OFFSET('Water Data'!$G$29,0,10*ROW('Water Data'!G100)))</f>
        <v/>
      </c>
      <c r="CE106" s="383" t="str">
        <f ca="1">+IF(OFFSET('Water Data'!$H$27,0,10*ROW('Water Data'!H100))="","",OFFSET('Water Data'!$H$27,0,10*ROW('Water Data'!H100)))</f>
        <v/>
      </c>
      <c r="CF106" s="383" t="str">
        <f ca="1">+IF(OFFSET('Water Data'!$H$28,0,10*ROW('Water Data'!H100))="","",OFFSET('Water Data'!$H$28,0,10*ROW('Water Data'!H100)))</f>
        <v/>
      </c>
      <c r="CG106" s="383" t="str">
        <f ca="1">+IF(OFFSET('Water Data'!$H$29,0,10*ROW('Water Data'!H100))="","",OFFSET('Water Data'!$H$29,0,10*ROW('Water Data'!H100)))</f>
        <v/>
      </c>
      <c r="CH106" s="383" t="str">
        <f ca="1">+IF(OFFSET('Water Data'!$I$27,0,10*ROW('Water Data'!I100))="","",OFFSET('Water Data'!$I$27,0,10*ROW('Water Data'!I100)))</f>
        <v/>
      </c>
      <c r="CI106" s="383" t="str">
        <f ca="1">+IF(OFFSET('Water Data'!$I$28,0,10*ROW('Water Data'!I100))="","",OFFSET('Water Data'!$I$28,0,10*ROW('Water Data'!I100)))</f>
        <v/>
      </c>
      <c r="CJ106" s="383" t="str">
        <f ca="1">+IF(OFFSET('Water Data'!$I$29,0,10*ROW('Water Data'!I100))="","",OFFSET('Water Data'!$I$29,0,10*ROW('Water Data'!I100)))</f>
        <v/>
      </c>
      <c r="CK106" s="383" t="str">
        <f ca="1">+IF(OFFSET('Sanitation Data'!$D$28,0,10*ROW('Sanitation Data'!D100))="","",OFFSET('Sanitation Data'!$D$28,0,10*ROW('Sanitation Data'!D100)))</f>
        <v/>
      </c>
      <c r="CL106" s="383" t="str">
        <f ca="1">+IF(OFFSET('Sanitation Data'!$D$29,0,10*ROW('Sanitation Data'!D100))="","",OFFSET('Sanitation Data'!$D$29,0,10*ROW('Sanitation Data'!D100)))</f>
        <v/>
      </c>
      <c r="CM106" s="383" t="str">
        <f ca="1">+IF(OFFSET('Sanitation Data'!$D$30,0,10*ROW('Sanitation Data'!D100))="","",OFFSET('Sanitation Data'!$D$30,0,10*ROW('Sanitation Data'!D100)))</f>
        <v/>
      </c>
      <c r="CN106" s="383" t="str">
        <f ca="1">+IF(OFFSET('Sanitation Data'!$D$31,0,10*ROW('Sanitation Data'!D100))="","",OFFSET('Sanitation Data'!$D$31,0,10*ROW('Sanitation Data'!D100)))</f>
        <v/>
      </c>
      <c r="CO106" s="383" t="str">
        <f ca="1">+IF(OFFSET('Sanitation Data'!$D$32,0,10*ROW('Sanitation Data'!D100))="","",OFFSET('Sanitation Data'!$D$32,0,10*ROW('Sanitation Data'!D100)))</f>
        <v/>
      </c>
      <c r="CP106" s="383" t="str">
        <f ca="1">+IF(OFFSET('Sanitation Data'!$E$28,0,10*ROW('Sanitation Data'!E100))="","",OFFSET('Sanitation Data'!$E$28,0,10*ROW('Sanitation Data'!E100)))</f>
        <v/>
      </c>
      <c r="CQ106" s="383" t="str">
        <f ca="1">+IF(OFFSET('Sanitation Data'!$E$29,0,10*ROW('Sanitation Data'!E100))="","",OFFSET('Sanitation Data'!$E$29,0,10*ROW('Sanitation Data'!E100)))</f>
        <v/>
      </c>
      <c r="CR106" s="383" t="str">
        <f ca="1">+IF(OFFSET('Sanitation Data'!$E$30,0,10*ROW('Sanitation Data'!E100))="","",OFFSET('Sanitation Data'!$E$30,0,10*ROW('Sanitation Data'!E100)))</f>
        <v/>
      </c>
      <c r="CS106" s="383" t="str">
        <f ca="1">+IF(OFFSET('Sanitation Data'!$E$31,0,10*ROW('Sanitation Data'!E100))="","",OFFSET('Sanitation Data'!$E$31,0,10*ROW('Sanitation Data'!E100)))</f>
        <v/>
      </c>
      <c r="CT106" s="383" t="str">
        <f ca="1">+IF(OFFSET('Sanitation Data'!$E$32,0,10*ROW('Sanitation Data'!E100))="","",OFFSET('Sanitation Data'!$E$32,0,10*ROW('Sanitation Data'!E100)))</f>
        <v/>
      </c>
      <c r="CU106" s="383" t="str">
        <f ca="1">+IF(OFFSET('Sanitation Data'!$F$28,0,10*ROW('Sanitation Data'!F100))="","",OFFSET('Sanitation Data'!$F$28,0,10*ROW('Sanitation Data'!F100)))</f>
        <v/>
      </c>
      <c r="CV106" s="383" t="str">
        <f ca="1">+IF(OFFSET('Sanitation Data'!$F$29,0,10*ROW('Sanitation Data'!F100))="","",OFFSET('Sanitation Data'!$F$29,0,10*ROW('Sanitation Data'!F100)))</f>
        <v/>
      </c>
      <c r="CW106" s="383" t="str">
        <f ca="1">+IF(OFFSET('Sanitation Data'!$F$30,0,10*ROW('Sanitation Data'!F100))="","",OFFSET('Sanitation Data'!$F$30,0,10*ROW('Sanitation Data'!F100)))</f>
        <v/>
      </c>
      <c r="CX106" s="383" t="str">
        <f ca="1">+IF(OFFSET('Sanitation Data'!$F$31,0,10*ROW('Sanitation Data'!F100))="","",OFFSET('Sanitation Data'!$F$31,0,10*ROW('Sanitation Data'!F100)))</f>
        <v/>
      </c>
      <c r="CY106" s="383" t="str">
        <f ca="1">+IF(OFFSET('Sanitation Data'!$F$32,0,10*ROW('Sanitation Data'!F100))="","",OFFSET('Sanitation Data'!$F$32,0,10*ROW('Sanitation Data'!F100)))</f>
        <v/>
      </c>
      <c r="CZ106" s="383" t="str">
        <f ca="1">+IF(OFFSET('Sanitation Data'!$G$28,0,10*ROW('Sanitation Data'!G100))="","",OFFSET('Sanitation Data'!$G$28,0,10*ROW('Sanitation Data'!G100)))</f>
        <v/>
      </c>
      <c r="DA106" s="383" t="str">
        <f ca="1">+IF(OFFSET('Sanitation Data'!$G$29,0,10*ROW('Sanitation Data'!G100))="","",OFFSET('Sanitation Data'!$G$29,0,10*ROW('Sanitation Data'!G100)))</f>
        <v/>
      </c>
      <c r="DB106" s="383" t="str">
        <f ca="1">+IF(OFFSET('Sanitation Data'!$G$30,0,10*ROW('Sanitation Data'!G100))="","",OFFSET('Sanitation Data'!$G$30,0,10*ROW('Sanitation Data'!G100)))</f>
        <v/>
      </c>
      <c r="DC106" s="383" t="str">
        <f ca="1">+IF(OFFSET('Sanitation Data'!$G$31,0,10*ROW('Sanitation Data'!G100))="","",OFFSET('Sanitation Data'!$G$31,0,10*ROW('Sanitation Data'!G100)))</f>
        <v/>
      </c>
      <c r="DD106" s="383" t="str">
        <f ca="1">+IF(OFFSET('Sanitation Data'!$G$32,0,10*ROW('Sanitation Data'!G100))="","",OFFSET('Sanitation Data'!$G$32,0,10*ROW('Sanitation Data'!G100)))</f>
        <v/>
      </c>
      <c r="DE106" s="383" t="str">
        <f ca="1">+IF(OFFSET('Sanitation Data'!$H$28,0,10*ROW('Sanitation Data'!H100))="","",OFFSET('Sanitation Data'!$H$28,0,10*ROW('Sanitation Data'!H100)))</f>
        <v/>
      </c>
      <c r="DF106" s="383" t="str">
        <f ca="1">+IF(OFFSET('Sanitation Data'!$H$29,0,10*ROW('Sanitation Data'!H100))="","",OFFSET('Sanitation Data'!$H$29,0,10*ROW('Sanitation Data'!H100)))</f>
        <v/>
      </c>
      <c r="DG106" s="383" t="str">
        <f ca="1">+IF(OFFSET('Sanitation Data'!$H$30,0,10*ROW('Sanitation Data'!H100))="","",OFFSET('Sanitation Data'!$H$30,0,10*ROW('Sanitation Data'!H100)))</f>
        <v/>
      </c>
      <c r="DH106" s="383" t="str">
        <f ca="1">+IF(OFFSET('Sanitation Data'!$H$31,0,10*ROW('Sanitation Data'!H100))="","",OFFSET('Sanitation Data'!$H$31,0,10*ROW('Sanitation Data'!H100)))</f>
        <v/>
      </c>
      <c r="DI106" s="383" t="str">
        <f ca="1">+IF(OFFSET('Sanitation Data'!$H$32,0,10*ROW('Sanitation Data'!H100))="","",OFFSET('Sanitation Data'!$H$32,0,10*ROW('Sanitation Data'!H100)))</f>
        <v/>
      </c>
      <c r="DJ106" s="383" t="str">
        <f ca="1">+IF(OFFSET('Sanitation Data'!$I$28,0,10*ROW('Sanitation Data'!I100))="","",OFFSET('Sanitation Data'!$I$28,0,10*ROW('Sanitation Data'!I100)))</f>
        <v/>
      </c>
      <c r="DK106" s="383" t="str">
        <f ca="1">+IF(OFFSET('Sanitation Data'!$I$29,0,10*ROW('Sanitation Data'!I100))="","",OFFSET('Sanitation Data'!$I$29,0,10*ROW('Sanitation Data'!I100)))</f>
        <v/>
      </c>
      <c r="DL106" s="383" t="str">
        <f ca="1">+IF(OFFSET('Sanitation Data'!$I$30,0,10*ROW('Sanitation Data'!I100))="","",OFFSET('Sanitation Data'!$I$30,0,10*ROW('Sanitation Data'!I100)))</f>
        <v/>
      </c>
      <c r="DM106" s="383" t="str">
        <f ca="1">+IF(OFFSET('Sanitation Data'!$I$31,0,10*ROW('Sanitation Data'!I100))="","",OFFSET('Sanitation Data'!$I$31,0,10*ROW('Sanitation Data'!I100)))</f>
        <v/>
      </c>
      <c r="DN106" s="383" t="str">
        <f ca="1">+IF(OFFSET('Sanitation Data'!$I$32,0,10*ROW('Sanitation Data'!I100))="","",OFFSET('Sanitation Data'!$I$32,0,10*ROW('Sanitation Data'!I100)))</f>
        <v/>
      </c>
      <c r="DO106" s="383" t="str">
        <f ca="1">+IF(OFFSET('Hygiene Data'!$D$11,0,10*ROW('Hygiene Data'!D100))="","",OFFSET('Hygiene Data'!$D$11,0,10*ROW('Hygiene Data'!D100)))</f>
        <v/>
      </c>
      <c r="DP106" s="383" t="str">
        <f ca="1">+IF(OFFSET('Hygiene Data'!$D$12,0,10*ROW('Hygiene Data'!D100))="","",OFFSET('Hygiene Data'!$D$12,0,10*ROW('Hygiene Data'!D100)))</f>
        <v/>
      </c>
      <c r="DQ106" s="383" t="str">
        <f ca="1">+IF(OFFSET('Hygiene Data'!$D$13,0,10*ROW('Hygiene Data'!D100))="","",OFFSET('Hygiene Data'!$D$13,0,10*ROW('Hygiene Data'!D100)))</f>
        <v/>
      </c>
      <c r="DR106" s="383" t="str">
        <f ca="1">+IF(OFFSET('Hygiene Data'!$E$11,0,10*ROW('Hygiene Data'!E100))="","",OFFSET('Hygiene Data'!$E$11,0,10*ROW('Hygiene Data'!E100)))</f>
        <v/>
      </c>
      <c r="DS106" s="383" t="str">
        <f ca="1">+IF(OFFSET('Hygiene Data'!$E$12,0,10*ROW('Hygiene Data'!E100))="","",OFFSET('Hygiene Data'!$E$12,0,10*ROW('Hygiene Data'!E100)))</f>
        <v/>
      </c>
      <c r="DT106" s="383" t="str">
        <f ca="1">+IF(OFFSET('Hygiene Data'!$E$13,0,10*ROW('Hygiene Data'!E100))="","",OFFSET('Hygiene Data'!$E$13,0,10*ROW('Hygiene Data'!E100)))</f>
        <v/>
      </c>
      <c r="DU106" s="383" t="str">
        <f ca="1">+IF(OFFSET('Hygiene Data'!$F$11,0,10*ROW('Hygiene Data'!F100))="","",OFFSET('Hygiene Data'!$F$11,0,10*ROW('Hygiene Data'!F100)))</f>
        <v/>
      </c>
      <c r="DV106" s="383" t="str">
        <f ca="1">+IF(OFFSET('Hygiene Data'!$F$12,0,10*ROW('Hygiene Data'!F100))="","",OFFSET('Hygiene Data'!$F$12,0,10*ROW('Hygiene Data'!F100)))</f>
        <v/>
      </c>
      <c r="DW106" s="383" t="str">
        <f ca="1">+IF(OFFSET('Hygiene Data'!$F$13,0,10*ROW('Hygiene Data'!F100))="","",OFFSET('Hygiene Data'!$F$13,0,10*ROW('Hygiene Data'!F100)))</f>
        <v/>
      </c>
      <c r="DX106" s="383" t="str">
        <f ca="1">+IF(OFFSET('Hygiene Data'!$G$11,0,10*ROW('Hygiene Data'!G100))="","",OFFSET('Hygiene Data'!$G$11,0,10*ROW('Hygiene Data'!G100)))</f>
        <v/>
      </c>
      <c r="DY106" s="383" t="str">
        <f ca="1">+IF(OFFSET('Hygiene Data'!$G$12,0,10*ROW('Hygiene Data'!G100))="","",OFFSET('Hygiene Data'!$G$12,0,10*ROW('Hygiene Data'!G100)))</f>
        <v/>
      </c>
      <c r="DZ106" s="383" t="str">
        <f ca="1">+IF(OFFSET('Hygiene Data'!$G$13,0,10*ROW('Hygiene Data'!G100))="","",OFFSET('Hygiene Data'!$G$13,0,10*ROW('Hygiene Data'!G100)))</f>
        <v/>
      </c>
      <c r="EA106" s="383" t="str">
        <f ca="1">+IF(OFFSET('Hygiene Data'!$H$11,0,10*ROW('Hygiene Data'!H100))="","",OFFSET('Hygiene Data'!$H$11,0,10*ROW('Hygiene Data'!H100)))</f>
        <v/>
      </c>
      <c r="EB106" s="383" t="str">
        <f ca="1">+IF(OFFSET('Hygiene Data'!$H$12,0,10*ROW('Hygiene Data'!H100))="","",OFFSET('Hygiene Data'!$H$12,0,10*ROW('Hygiene Data'!H100)))</f>
        <v/>
      </c>
      <c r="EC106" s="383" t="str">
        <f ca="1">+IF(OFFSET('Hygiene Data'!$H$13,0,10*ROW('Hygiene Data'!H100))="","",OFFSET('Hygiene Data'!$H$13,0,10*ROW('Hygiene Data'!H100)))</f>
        <v/>
      </c>
      <c r="ED106" s="383" t="str">
        <f ca="1">+IF(OFFSET('Hygiene Data'!$I$11,0,10*ROW('Hygiene Data'!I100))="","",OFFSET('Hygiene Data'!$I$11,0,10*ROW('Hygiene Data'!I100)))</f>
        <v/>
      </c>
      <c r="EE106" s="383" t="str">
        <f ca="1">+IF(OFFSET('Hygiene Data'!$I$12,0,10*ROW('Hygiene Data'!I100))="","",OFFSET('Hygiene Data'!$I$12,0,10*ROW('Hygiene Data'!I100)))</f>
        <v/>
      </c>
      <c r="EF106" s="383" t="str">
        <f ca="1">+IF(OFFSET('Hygiene Data'!$I$13,0,10*ROW('Hygiene Data'!I100))="","",OFFSET('Hygiene Data'!$I$13,0,10*ROW('Hygiene Data'!I100)))</f>
        <v/>
      </c>
    </row>
    <row r="107" spans="1:136" x14ac:dyDescent="0.25">
      <c r="A107" s="492" t="str">
        <f ca="1">+IF(OFFSET('Water Data'!$B$2,0,10*ROW('Water Data'!E101))="","",OFFSET('Water Data'!$B$2,0,10*ROW('Water Data'!E101)))</f>
        <v/>
      </c>
      <c r="B107" s="49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9" t="str">
        <f t="shared" ca="1" si="1"/>
        <v/>
      </c>
      <c r="D107" s="52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3" t="str">
        <f ca="1">+IF(OFFSET('Water Data'!$D$27,0,10*ROW('Water Data'!D101))="","",OFFSET('Water Data'!$D$27,0,10*ROW('Water Data'!D101)))</f>
        <v/>
      </c>
      <c r="BT107" s="383" t="str">
        <f ca="1">+IF(OFFSET('Water Data'!$D$28,0,10*ROW('Water Data'!D101))="","",OFFSET('Water Data'!$D$28,0,10*ROW('Water Data'!D101)))</f>
        <v/>
      </c>
      <c r="BU107" s="383" t="str">
        <f ca="1">+IF(OFFSET('Water Data'!$D$29,0,10*ROW('Water Data'!D101))="","",OFFSET('Water Data'!$D$29,0,10*ROW('Water Data'!D101)))</f>
        <v/>
      </c>
      <c r="BV107" s="383" t="str">
        <f ca="1">+IF(OFFSET('Water Data'!$E$27,0,10*ROW('Water Data'!E101))="","",OFFSET('Water Data'!$E$27,0,10*ROW('Water Data'!E101)))</f>
        <v/>
      </c>
      <c r="BW107" s="383" t="str">
        <f ca="1">+IF(OFFSET('Water Data'!$E$28,0,10*ROW('Water Data'!E101))="","",OFFSET('Water Data'!$E$28,0,10*ROW('Water Data'!E101)))</f>
        <v/>
      </c>
      <c r="BX107" s="383" t="str">
        <f ca="1">+IF(OFFSET('Water Data'!$E$29,0,10*ROW('Water Data'!E101))="","",OFFSET('Water Data'!$E$29,0,10*ROW('Water Data'!E101)))</f>
        <v/>
      </c>
      <c r="BY107" s="383" t="str">
        <f ca="1">+IF(OFFSET('Water Data'!$F$27,0,10*ROW('Water Data'!F101))="","",OFFSET('Water Data'!$F$27,0,10*ROW('Water Data'!F101)))</f>
        <v/>
      </c>
      <c r="BZ107" s="383" t="str">
        <f ca="1">+IF(OFFSET('Water Data'!$F$28,0,10*ROW('Water Data'!F101))="","",OFFSET('Water Data'!$F$28,0,10*ROW('Water Data'!F101)))</f>
        <v/>
      </c>
      <c r="CA107" s="383" t="str">
        <f ca="1">+IF(OFFSET('Water Data'!$F$29,0,10*ROW('Water Data'!F101))="","",OFFSET('Water Data'!$F$29,0,10*ROW('Water Data'!F101)))</f>
        <v/>
      </c>
      <c r="CB107" s="383" t="str">
        <f ca="1">+IF(OFFSET('Water Data'!$G$27,0,10*ROW('Water Data'!G101))="","",OFFSET('Water Data'!$G$27,0,10*ROW('Water Data'!G101)))</f>
        <v/>
      </c>
      <c r="CC107" s="383" t="str">
        <f ca="1">+IF(OFFSET('Water Data'!$G$28,0,10*ROW('Water Data'!G101))="","",OFFSET('Water Data'!$G$28,0,10*ROW('Water Data'!G101)))</f>
        <v/>
      </c>
      <c r="CD107" s="383" t="str">
        <f ca="1">+IF(OFFSET('Water Data'!$G$29,0,10*ROW('Water Data'!G101))="","",OFFSET('Water Data'!$G$29,0,10*ROW('Water Data'!G101)))</f>
        <v/>
      </c>
      <c r="CE107" s="383" t="str">
        <f ca="1">+IF(OFFSET('Water Data'!$H$27,0,10*ROW('Water Data'!H101))="","",OFFSET('Water Data'!$H$27,0,10*ROW('Water Data'!H101)))</f>
        <v/>
      </c>
      <c r="CF107" s="383" t="str">
        <f ca="1">+IF(OFFSET('Water Data'!$H$28,0,10*ROW('Water Data'!H101))="","",OFFSET('Water Data'!$H$28,0,10*ROW('Water Data'!H101)))</f>
        <v/>
      </c>
      <c r="CG107" s="383" t="str">
        <f ca="1">+IF(OFFSET('Water Data'!$H$29,0,10*ROW('Water Data'!H101))="","",OFFSET('Water Data'!$H$29,0,10*ROW('Water Data'!H101)))</f>
        <v/>
      </c>
      <c r="CH107" s="383" t="str">
        <f ca="1">+IF(OFFSET('Water Data'!$I$27,0,10*ROW('Water Data'!I101))="","",OFFSET('Water Data'!$I$27,0,10*ROW('Water Data'!I101)))</f>
        <v/>
      </c>
      <c r="CI107" s="383" t="str">
        <f ca="1">+IF(OFFSET('Water Data'!$I$28,0,10*ROW('Water Data'!I101))="","",OFFSET('Water Data'!$I$28,0,10*ROW('Water Data'!I101)))</f>
        <v/>
      </c>
      <c r="CJ107" s="383" t="str">
        <f ca="1">+IF(OFFSET('Water Data'!$I$29,0,10*ROW('Water Data'!I101))="","",OFFSET('Water Data'!$I$29,0,10*ROW('Water Data'!I101)))</f>
        <v/>
      </c>
      <c r="CK107" s="383" t="str">
        <f ca="1">+IF(OFFSET('Sanitation Data'!$D$28,0,10*ROW('Sanitation Data'!D101))="","",OFFSET('Sanitation Data'!$D$28,0,10*ROW('Sanitation Data'!D101)))</f>
        <v/>
      </c>
      <c r="CL107" s="383" t="str">
        <f ca="1">+IF(OFFSET('Sanitation Data'!$D$29,0,10*ROW('Sanitation Data'!D101))="","",OFFSET('Sanitation Data'!$D$29,0,10*ROW('Sanitation Data'!D101)))</f>
        <v/>
      </c>
      <c r="CM107" s="383" t="str">
        <f ca="1">+IF(OFFSET('Sanitation Data'!$D$30,0,10*ROW('Sanitation Data'!D101))="","",OFFSET('Sanitation Data'!$D$30,0,10*ROW('Sanitation Data'!D101)))</f>
        <v/>
      </c>
      <c r="CN107" s="383" t="str">
        <f ca="1">+IF(OFFSET('Sanitation Data'!$D$31,0,10*ROW('Sanitation Data'!D101))="","",OFFSET('Sanitation Data'!$D$31,0,10*ROW('Sanitation Data'!D101)))</f>
        <v/>
      </c>
      <c r="CO107" s="383" t="str">
        <f ca="1">+IF(OFFSET('Sanitation Data'!$D$32,0,10*ROW('Sanitation Data'!D101))="","",OFFSET('Sanitation Data'!$D$32,0,10*ROW('Sanitation Data'!D101)))</f>
        <v/>
      </c>
      <c r="CP107" s="383" t="str">
        <f ca="1">+IF(OFFSET('Sanitation Data'!$E$28,0,10*ROW('Sanitation Data'!E101))="","",OFFSET('Sanitation Data'!$E$28,0,10*ROW('Sanitation Data'!E101)))</f>
        <v/>
      </c>
      <c r="CQ107" s="383" t="str">
        <f ca="1">+IF(OFFSET('Sanitation Data'!$E$29,0,10*ROW('Sanitation Data'!E101))="","",OFFSET('Sanitation Data'!$E$29,0,10*ROW('Sanitation Data'!E101)))</f>
        <v/>
      </c>
      <c r="CR107" s="383" t="str">
        <f ca="1">+IF(OFFSET('Sanitation Data'!$E$30,0,10*ROW('Sanitation Data'!E101))="","",OFFSET('Sanitation Data'!$E$30,0,10*ROW('Sanitation Data'!E101)))</f>
        <v/>
      </c>
      <c r="CS107" s="383" t="str">
        <f ca="1">+IF(OFFSET('Sanitation Data'!$E$31,0,10*ROW('Sanitation Data'!E101))="","",OFFSET('Sanitation Data'!$E$31,0,10*ROW('Sanitation Data'!E101)))</f>
        <v/>
      </c>
      <c r="CT107" s="383" t="str">
        <f ca="1">+IF(OFFSET('Sanitation Data'!$E$32,0,10*ROW('Sanitation Data'!E101))="","",OFFSET('Sanitation Data'!$E$32,0,10*ROW('Sanitation Data'!E101)))</f>
        <v/>
      </c>
      <c r="CU107" s="383" t="str">
        <f ca="1">+IF(OFFSET('Sanitation Data'!$F$28,0,10*ROW('Sanitation Data'!F101))="","",OFFSET('Sanitation Data'!$F$28,0,10*ROW('Sanitation Data'!F101)))</f>
        <v/>
      </c>
      <c r="CV107" s="383" t="str">
        <f ca="1">+IF(OFFSET('Sanitation Data'!$F$29,0,10*ROW('Sanitation Data'!F101))="","",OFFSET('Sanitation Data'!$F$29,0,10*ROW('Sanitation Data'!F101)))</f>
        <v/>
      </c>
      <c r="CW107" s="383" t="str">
        <f ca="1">+IF(OFFSET('Sanitation Data'!$F$30,0,10*ROW('Sanitation Data'!F101))="","",OFFSET('Sanitation Data'!$F$30,0,10*ROW('Sanitation Data'!F101)))</f>
        <v/>
      </c>
      <c r="CX107" s="383" t="str">
        <f ca="1">+IF(OFFSET('Sanitation Data'!$F$31,0,10*ROW('Sanitation Data'!F101))="","",OFFSET('Sanitation Data'!$F$31,0,10*ROW('Sanitation Data'!F101)))</f>
        <v/>
      </c>
      <c r="CY107" s="383" t="str">
        <f ca="1">+IF(OFFSET('Sanitation Data'!$F$32,0,10*ROW('Sanitation Data'!F101))="","",OFFSET('Sanitation Data'!$F$32,0,10*ROW('Sanitation Data'!F101)))</f>
        <v/>
      </c>
      <c r="CZ107" s="383" t="str">
        <f ca="1">+IF(OFFSET('Sanitation Data'!$G$28,0,10*ROW('Sanitation Data'!G101))="","",OFFSET('Sanitation Data'!$G$28,0,10*ROW('Sanitation Data'!G101)))</f>
        <v/>
      </c>
      <c r="DA107" s="383" t="str">
        <f ca="1">+IF(OFFSET('Sanitation Data'!$G$29,0,10*ROW('Sanitation Data'!G101))="","",OFFSET('Sanitation Data'!$G$29,0,10*ROW('Sanitation Data'!G101)))</f>
        <v/>
      </c>
      <c r="DB107" s="383" t="str">
        <f ca="1">+IF(OFFSET('Sanitation Data'!$G$30,0,10*ROW('Sanitation Data'!G101))="","",OFFSET('Sanitation Data'!$G$30,0,10*ROW('Sanitation Data'!G101)))</f>
        <v/>
      </c>
      <c r="DC107" s="383" t="str">
        <f ca="1">+IF(OFFSET('Sanitation Data'!$G$31,0,10*ROW('Sanitation Data'!G101))="","",OFFSET('Sanitation Data'!$G$31,0,10*ROW('Sanitation Data'!G101)))</f>
        <v/>
      </c>
      <c r="DD107" s="383" t="str">
        <f ca="1">+IF(OFFSET('Sanitation Data'!$G$32,0,10*ROW('Sanitation Data'!G101))="","",OFFSET('Sanitation Data'!$G$32,0,10*ROW('Sanitation Data'!G101)))</f>
        <v/>
      </c>
      <c r="DE107" s="383" t="str">
        <f ca="1">+IF(OFFSET('Sanitation Data'!$H$28,0,10*ROW('Sanitation Data'!H101))="","",OFFSET('Sanitation Data'!$H$28,0,10*ROW('Sanitation Data'!H101)))</f>
        <v/>
      </c>
      <c r="DF107" s="383" t="str">
        <f ca="1">+IF(OFFSET('Sanitation Data'!$H$29,0,10*ROW('Sanitation Data'!H101))="","",OFFSET('Sanitation Data'!$H$29,0,10*ROW('Sanitation Data'!H101)))</f>
        <v/>
      </c>
      <c r="DG107" s="383" t="str">
        <f ca="1">+IF(OFFSET('Sanitation Data'!$H$30,0,10*ROW('Sanitation Data'!H101))="","",OFFSET('Sanitation Data'!$H$30,0,10*ROW('Sanitation Data'!H101)))</f>
        <v/>
      </c>
      <c r="DH107" s="383" t="str">
        <f ca="1">+IF(OFFSET('Sanitation Data'!$H$31,0,10*ROW('Sanitation Data'!H101))="","",OFFSET('Sanitation Data'!$H$31,0,10*ROW('Sanitation Data'!H101)))</f>
        <v/>
      </c>
      <c r="DI107" s="383" t="str">
        <f ca="1">+IF(OFFSET('Sanitation Data'!$H$32,0,10*ROW('Sanitation Data'!H101))="","",OFFSET('Sanitation Data'!$H$32,0,10*ROW('Sanitation Data'!H101)))</f>
        <v/>
      </c>
      <c r="DJ107" s="383" t="str">
        <f ca="1">+IF(OFFSET('Sanitation Data'!$I$28,0,10*ROW('Sanitation Data'!I101))="","",OFFSET('Sanitation Data'!$I$28,0,10*ROW('Sanitation Data'!I101)))</f>
        <v/>
      </c>
      <c r="DK107" s="383" t="str">
        <f ca="1">+IF(OFFSET('Sanitation Data'!$I$29,0,10*ROW('Sanitation Data'!I101))="","",OFFSET('Sanitation Data'!$I$29,0,10*ROW('Sanitation Data'!I101)))</f>
        <v/>
      </c>
      <c r="DL107" s="383" t="str">
        <f ca="1">+IF(OFFSET('Sanitation Data'!$I$30,0,10*ROW('Sanitation Data'!I101))="","",OFFSET('Sanitation Data'!$I$30,0,10*ROW('Sanitation Data'!I101)))</f>
        <v/>
      </c>
      <c r="DM107" s="383" t="str">
        <f ca="1">+IF(OFFSET('Sanitation Data'!$I$31,0,10*ROW('Sanitation Data'!I101))="","",OFFSET('Sanitation Data'!$I$31,0,10*ROW('Sanitation Data'!I101)))</f>
        <v/>
      </c>
      <c r="DN107" s="383" t="str">
        <f ca="1">+IF(OFFSET('Sanitation Data'!$I$32,0,10*ROW('Sanitation Data'!I101))="","",OFFSET('Sanitation Data'!$I$32,0,10*ROW('Sanitation Data'!I101)))</f>
        <v/>
      </c>
      <c r="DO107" s="383" t="str">
        <f ca="1">+IF(OFFSET('Hygiene Data'!$D$11,0,10*ROW('Hygiene Data'!D101))="","",OFFSET('Hygiene Data'!$D$11,0,10*ROW('Hygiene Data'!D101)))</f>
        <v/>
      </c>
      <c r="DP107" s="383" t="str">
        <f ca="1">+IF(OFFSET('Hygiene Data'!$D$12,0,10*ROW('Hygiene Data'!D101))="","",OFFSET('Hygiene Data'!$D$12,0,10*ROW('Hygiene Data'!D101)))</f>
        <v/>
      </c>
      <c r="DQ107" s="383" t="str">
        <f ca="1">+IF(OFFSET('Hygiene Data'!$D$13,0,10*ROW('Hygiene Data'!D101))="","",OFFSET('Hygiene Data'!$D$13,0,10*ROW('Hygiene Data'!D101)))</f>
        <v/>
      </c>
      <c r="DR107" s="383" t="str">
        <f ca="1">+IF(OFFSET('Hygiene Data'!$E$11,0,10*ROW('Hygiene Data'!E101))="","",OFFSET('Hygiene Data'!$E$11,0,10*ROW('Hygiene Data'!E101)))</f>
        <v/>
      </c>
      <c r="DS107" s="383" t="str">
        <f ca="1">+IF(OFFSET('Hygiene Data'!$E$12,0,10*ROW('Hygiene Data'!E101))="","",OFFSET('Hygiene Data'!$E$12,0,10*ROW('Hygiene Data'!E101)))</f>
        <v/>
      </c>
      <c r="DT107" s="383" t="str">
        <f ca="1">+IF(OFFSET('Hygiene Data'!$E$13,0,10*ROW('Hygiene Data'!E101))="","",OFFSET('Hygiene Data'!$E$13,0,10*ROW('Hygiene Data'!E101)))</f>
        <v/>
      </c>
      <c r="DU107" s="383" t="str">
        <f ca="1">+IF(OFFSET('Hygiene Data'!$F$11,0,10*ROW('Hygiene Data'!F101))="","",OFFSET('Hygiene Data'!$F$11,0,10*ROW('Hygiene Data'!F101)))</f>
        <v/>
      </c>
      <c r="DV107" s="383" t="str">
        <f ca="1">+IF(OFFSET('Hygiene Data'!$F$12,0,10*ROW('Hygiene Data'!F101))="","",OFFSET('Hygiene Data'!$F$12,0,10*ROW('Hygiene Data'!F101)))</f>
        <v/>
      </c>
      <c r="DW107" s="383" t="str">
        <f ca="1">+IF(OFFSET('Hygiene Data'!$F$13,0,10*ROW('Hygiene Data'!F101))="","",OFFSET('Hygiene Data'!$F$13,0,10*ROW('Hygiene Data'!F101)))</f>
        <v/>
      </c>
      <c r="DX107" s="383" t="str">
        <f ca="1">+IF(OFFSET('Hygiene Data'!$G$11,0,10*ROW('Hygiene Data'!G101))="","",OFFSET('Hygiene Data'!$G$11,0,10*ROW('Hygiene Data'!G101)))</f>
        <v/>
      </c>
      <c r="DY107" s="383" t="str">
        <f ca="1">+IF(OFFSET('Hygiene Data'!$G$12,0,10*ROW('Hygiene Data'!G101))="","",OFFSET('Hygiene Data'!$G$12,0,10*ROW('Hygiene Data'!G101)))</f>
        <v/>
      </c>
      <c r="DZ107" s="383" t="str">
        <f ca="1">+IF(OFFSET('Hygiene Data'!$G$13,0,10*ROW('Hygiene Data'!G101))="","",OFFSET('Hygiene Data'!$G$13,0,10*ROW('Hygiene Data'!G101)))</f>
        <v/>
      </c>
      <c r="EA107" s="383" t="str">
        <f ca="1">+IF(OFFSET('Hygiene Data'!$H$11,0,10*ROW('Hygiene Data'!H101))="","",OFFSET('Hygiene Data'!$H$11,0,10*ROW('Hygiene Data'!H101)))</f>
        <v/>
      </c>
      <c r="EB107" s="383" t="str">
        <f ca="1">+IF(OFFSET('Hygiene Data'!$H$12,0,10*ROW('Hygiene Data'!H101))="","",OFFSET('Hygiene Data'!$H$12,0,10*ROW('Hygiene Data'!H101)))</f>
        <v/>
      </c>
      <c r="EC107" s="383" t="str">
        <f ca="1">+IF(OFFSET('Hygiene Data'!$H$13,0,10*ROW('Hygiene Data'!H101))="","",OFFSET('Hygiene Data'!$H$13,0,10*ROW('Hygiene Data'!H101)))</f>
        <v/>
      </c>
      <c r="ED107" s="383" t="str">
        <f ca="1">+IF(OFFSET('Hygiene Data'!$I$11,0,10*ROW('Hygiene Data'!I101))="","",OFFSET('Hygiene Data'!$I$11,0,10*ROW('Hygiene Data'!I101)))</f>
        <v/>
      </c>
      <c r="EE107" s="383" t="str">
        <f ca="1">+IF(OFFSET('Hygiene Data'!$I$12,0,10*ROW('Hygiene Data'!I101))="","",OFFSET('Hygiene Data'!$I$12,0,10*ROW('Hygiene Data'!I101)))</f>
        <v/>
      </c>
      <c r="EF107" s="383" t="str">
        <f ca="1">+IF(OFFSET('Hygiene Data'!$I$13,0,10*ROW('Hygiene Data'!I101))="","",OFFSET('Hygiene Data'!$I$13,0,10*ROW('Hygiene Data'!I101)))</f>
        <v/>
      </c>
    </row>
    <row r="108" spans="1:136" x14ac:dyDescent="0.25">
      <c r="A108" s="492" t="str">
        <f ca="1">+IF(OFFSET('Water Data'!$B$2,0,10*ROW('Water Data'!E102))="","",OFFSET('Water Data'!$B$2,0,10*ROW('Water Data'!E102)))</f>
        <v/>
      </c>
      <c r="B108" s="49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9" t="str">
        <f t="shared" ca="1" si="1"/>
        <v/>
      </c>
      <c r="D108" s="52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3" t="str">
        <f ca="1">+IF(OFFSET('Water Data'!$D$27,0,10*ROW('Water Data'!D102))="","",OFFSET('Water Data'!$D$27,0,10*ROW('Water Data'!D102)))</f>
        <v/>
      </c>
      <c r="BT108" s="383" t="str">
        <f ca="1">+IF(OFFSET('Water Data'!$D$28,0,10*ROW('Water Data'!D102))="","",OFFSET('Water Data'!$D$28,0,10*ROW('Water Data'!D102)))</f>
        <v/>
      </c>
      <c r="BU108" s="383" t="str">
        <f ca="1">+IF(OFFSET('Water Data'!$D$29,0,10*ROW('Water Data'!D102))="","",OFFSET('Water Data'!$D$29,0,10*ROW('Water Data'!D102)))</f>
        <v/>
      </c>
      <c r="BV108" s="383" t="str">
        <f ca="1">+IF(OFFSET('Water Data'!$E$27,0,10*ROW('Water Data'!E102))="","",OFFSET('Water Data'!$E$27,0,10*ROW('Water Data'!E102)))</f>
        <v/>
      </c>
      <c r="BW108" s="383" t="str">
        <f ca="1">+IF(OFFSET('Water Data'!$E$28,0,10*ROW('Water Data'!E102))="","",OFFSET('Water Data'!$E$28,0,10*ROW('Water Data'!E102)))</f>
        <v/>
      </c>
      <c r="BX108" s="383" t="str">
        <f ca="1">+IF(OFFSET('Water Data'!$E$29,0,10*ROW('Water Data'!E102))="","",OFFSET('Water Data'!$E$29,0,10*ROW('Water Data'!E102)))</f>
        <v/>
      </c>
      <c r="BY108" s="383" t="str">
        <f ca="1">+IF(OFFSET('Water Data'!$F$27,0,10*ROW('Water Data'!F102))="","",OFFSET('Water Data'!$F$27,0,10*ROW('Water Data'!F102)))</f>
        <v/>
      </c>
      <c r="BZ108" s="383" t="str">
        <f ca="1">+IF(OFFSET('Water Data'!$F$28,0,10*ROW('Water Data'!F102))="","",OFFSET('Water Data'!$F$28,0,10*ROW('Water Data'!F102)))</f>
        <v/>
      </c>
      <c r="CA108" s="383" t="str">
        <f ca="1">+IF(OFFSET('Water Data'!$F$29,0,10*ROW('Water Data'!F102))="","",OFFSET('Water Data'!$F$29,0,10*ROW('Water Data'!F102)))</f>
        <v/>
      </c>
      <c r="CB108" s="383" t="str">
        <f ca="1">+IF(OFFSET('Water Data'!$G$27,0,10*ROW('Water Data'!G102))="","",OFFSET('Water Data'!$G$27,0,10*ROW('Water Data'!G102)))</f>
        <v/>
      </c>
      <c r="CC108" s="383" t="str">
        <f ca="1">+IF(OFFSET('Water Data'!$G$28,0,10*ROW('Water Data'!G102))="","",OFFSET('Water Data'!$G$28,0,10*ROW('Water Data'!G102)))</f>
        <v/>
      </c>
      <c r="CD108" s="383" t="str">
        <f ca="1">+IF(OFFSET('Water Data'!$G$29,0,10*ROW('Water Data'!G102))="","",OFFSET('Water Data'!$G$29,0,10*ROW('Water Data'!G102)))</f>
        <v/>
      </c>
      <c r="CE108" s="383" t="str">
        <f ca="1">+IF(OFFSET('Water Data'!$H$27,0,10*ROW('Water Data'!H102))="","",OFFSET('Water Data'!$H$27,0,10*ROW('Water Data'!H102)))</f>
        <v/>
      </c>
      <c r="CF108" s="383" t="str">
        <f ca="1">+IF(OFFSET('Water Data'!$H$28,0,10*ROW('Water Data'!H102))="","",OFFSET('Water Data'!$H$28,0,10*ROW('Water Data'!H102)))</f>
        <v/>
      </c>
      <c r="CG108" s="383" t="str">
        <f ca="1">+IF(OFFSET('Water Data'!$H$29,0,10*ROW('Water Data'!H102))="","",OFFSET('Water Data'!$H$29,0,10*ROW('Water Data'!H102)))</f>
        <v/>
      </c>
      <c r="CH108" s="383" t="str">
        <f ca="1">+IF(OFFSET('Water Data'!$I$27,0,10*ROW('Water Data'!I102))="","",OFFSET('Water Data'!$I$27,0,10*ROW('Water Data'!I102)))</f>
        <v/>
      </c>
      <c r="CI108" s="383" t="str">
        <f ca="1">+IF(OFFSET('Water Data'!$I$28,0,10*ROW('Water Data'!I102))="","",OFFSET('Water Data'!$I$28,0,10*ROW('Water Data'!I102)))</f>
        <v/>
      </c>
      <c r="CJ108" s="383" t="str">
        <f ca="1">+IF(OFFSET('Water Data'!$I$29,0,10*ROW('Water Data'!I102))="","",OFFSET('Water Data'!$I$29,0,10*ROW('Water Data'!I102)))</f>
        <v/>
      </c>
      <c r="CK108" s="383" t="str">
        <f ca="1">+IF(OFFSET('Sanitation Data'!$D$28,0,10*ROW('Sanitation Data'!D102))="","",OFFSET('Sanitation Data'!$D$28,0,10*ROW('Sanitation Data'!D102)))</f>
        <v/>
      </c>
      <c r="CL108" s="383" t="str">
        <f ca="1">+IF(OFFSET('Sanitation Data'!$D$29,0,10*ROW('Sanitation Data'!D102))="","",OFFSET('Sanitation Data'!$D$29,0,10*ROW('Sanitation Data'!D102)))</f>
        <v/>
      </c>
      <c r="CM108" s="383" t="str">
        <f ca="1">+IF(OFFSET('Sanitation Data'!$D$30,0,10*ROW('Sanitation Data'!D102))="","",OFFSET('Sanitation Data'!$D$30,0,10*ROW('Sanitation Data'!D102)))</f>
        <v/>
      </c>
      <c r="CN108" s="383" t="str">
        <f ca="1">+IF(OFFSET('Sanitation Data'!$D$31,0,10*ROW('Sanitation Data'!D102))="","",OFFSET('Sanitation Data'!$D$31,0,10*ROW('Sanitation Data'!D102)))</f>
        <v/>
      </c>
      <c r="CO108" s="383" t="str">
        <f ca="1">+IF(OFFSET('Sanitation Data'!$D$32,0,10*ROW('Sanitation Data'!D102))="","",OFFSET('Sanitation Data'!$D$32,0,10*ROW('Sanitation Data'!D102)))</f>
        <v/>
      </c>
      <c r="CP108" s="383" t="str">
        <f ca="1">+IF(OFFSET('Sanitation Data'!$E$28,0,10*ROW('Sanitation Data'!E102))="","",OFFSET('Sanitation Data'!$E$28,0,10*ROW('Sanitation Data'!E102)))</f>
        <v/>
      </c>
      <c r="CQ108" s="383" t="str">
        <f ca="1">+IF(OFFSET('Sanitation Data'!$E$29,0,10*ROW('Sanitation Data'!E102))="","",OFFSET('Sanitation Data'!$E$29,0,10*ROW('Sanitation Data'!E102)))</f>
        <v/>
      </c>
      <c r="CR108" s="383" t="str">
        <f ca="1">+IF(OFFSET('Sanitation Data'!$E$30,0,10*ROW('Sanitation Data'!E102))="","",OFFSET('Sanitation Data'!$E$30,0,10*ROW('Sanitation Data'!E102)))</f>
        <v/>
      </c>
      <c r="CS108" s="383" t="str">
        <f ca="1">+IF(OFFSET('Sanitation Data'!$E$31,0,10*ROW('Sanitation Data'!E102))="","",OFFSET('Sanitation Data'!$E$31,0,10*ROW('Sanitation Data'!E102)))</f>
        <v/>
      </c>
      <c r="CT108" s="383" t="str">
        <f ca="1">+IF(OFFSET('Sanitation Data'!$E$32,0,10*ROW('Sanitation Data'!E102))="","",OFFSET('Sanitation Data'!$E$32,0,10*ROW('Sanitation Data'!E102)))</f>
        <v/>
      </c>
      <c r="CU108" s="383" t="str">
        <f ca="1">+IF(OFFSET('Sanitation Data'!$F$28,0,10*ROW('Sanitation Data'!F102))="","",OFFSET('Sanitation Data'!$F$28,0,10*ROW('Sanitation Data'!F102)))</f>
        <v/>
      </c>
      <c r="CV108" s="383" t="str">
        <f ca="1">+IF(OFFSET('Sanitation Data'!$F$29,0,10*ROW('Sanitation Data'!F102))="","",OFFSET('Sanitation Data'!$F$29,0,10*ROW('Sanitation Data'!F102)))</f>
        <v/>
      </c>
      <c r="CW108" s="383" t="str">
        <f ca="1">+IF(OFFSET('Sanitation Data'!$F$30,0,10*ROW('Sanitation Data'!F102))="","",OFFSET('Sanitation Data'!$F$30,0,10*ROW('Sanitation Data'!F102)))</f>
        <v/>
      </c>
      <c r="CX108" s="383" t="str">
        <f ca="1">+IF(OFFSET('Sanitation Data'!$F$31,0,10*ROW('Sanitation Data'!F102))="","",OFFSET('Sanitation Data'!$F$31,0,10*ROW('Sanitation Data'!F102)))</f>
        <v/>
      </c>
      <c r="CY108" s="383" t="str">
        <f ca="1">+IF(OFFSET('Sanitation Data'!$F$32,0,10*ROW('Sanitation Data'!F102))="","",OFFSET('Sanitation Data'!$F$32,0,10*ROW('Sanitation Data'!F102)))</f>
        <v/>
      </c>
      <c r="CZ108" s="383" t="str">
        <f ca="1">+IF(OFFSET('Sanitation Data'!$G$28,0,10*ROW('Sanitation Data'!G102))="","",OFFSET('Sanitation Data'!$G$28,0,10*ROW('Sanitation Data'!G102)))</f>
        <v/>
      </c>
      <c r="DA108" s="383" t="str">
        <f ca="1">+IF(OFFSET('Sanitation Data'!$G$29,0,10*ROW('Sanitation Data'!G102))="","",OFFSET('Sanitation Data'!$G$29,0,10*ROW('Sanitation Data'!G102)))</f>
        <v/>
      </c>
      <c r="DB108" s="383" t="str">
        <f ca="1">+IF(OFFSET('Sanitation Data'!$G$30,0,10*ROW('Sanitation Data'!G102))="","",OFFSET('Sanitation Data'!$G$30,0,10*ROW('Sanitation Data'!G102)))</f>
        <v/>
      </c>
      <c r="DC108" s="383" t="str">
        <f ca="1">+IF(OFFSET('Sanitation Data'!$G$31,0,10*ROW('Sanitation Data'!G102))="","",OFFSET('Sanitation Data'!$G$31,0,10*ROW('Sanitation Data'!G102)))</f>
        <v/>
      </c>
      <c r="DD108" s="383" t="str">
        <f ca="1">+IF(OFFSET('Sanitation Data'!$G$32,0,10*ROW('Sanitation Data'!G102))="","",OFFSET('Sanitation Data'!$G$32,0,10*ROW('Sanitation Data'!G102)))</f>
        <v/>
      </c>
      <c r="DE108" s="383" t="str">
        <f ca="1">+IF(OFFSET('Sanitation Data'!$H$28,0,10*ROW('Sanitation Data'!H102))="","",OFFSET('Sanitation Data'!$H$28,0,10*ROW('Sanitation Data'!H102)))</f>
        <v/>
      </c>
      <c r="DF108" s="383" t="str">
        <f ca="1">+IF(OFFSET('Sanitation Data'!$H$29,0,10*ROW('Sanitation Data'!H102))="","",OFFSET('Sanitation Data'!$H$29,0,10*ROW('Sanitation Data'!H102)))</f>
        <v/>
      </c>
      <c r="DG108" s="383" t="str">
        <f ca="1">+IF(OFFSET('Sanitation Data'!$H$30,0,10*ROW('Sanitation Data'!H102))="","",OFFSET('Sanitation Data'!$H$30,0,10*ROW('Sanitation Data'!H102)))</f>
        <v/>
      </c>
      <c r="DH108" s="383" t="str">
        <f ca="1">+IF(OFFSET('Sanitation Data'!$H$31,0,10*ROW('Sanitation Data'!H102))="","",OFFSET('Sanitation Data'!$H$31,0,10*ROW('Sanitation Data'!H102)))</f>
        <v/>
      </c>
      <c r="DI108" s="383" t="str">
        <f ca="1">+IF(OFFSET('Sanitation Data'!$H$32,0,10*ROW('Sanitation Data'!H102))="","",OFFSET('Sanitation Data'!$H$32,0,10*ROW('Sanitation Data'!H102)))</f>
        <v/>
      </c>
      <c r="DJ108" s="383" t="str">
        <f ca="1">+IF(OFFSET('Sanitation Data'!$I$28,0,10*ROW('Sanitation Data'!I102))="","",OFFSET('Sanitation Data'!$I$28,0,10*ROW('Sanitation Data'!I102)))</f>
        <v/>
      </c>
      <c r="DK108" s="383" t="str">
        <f ca="1">+IF(OFFSET('Sanitation Data'!$I$29,0,10*ROW('Sanitation Data'!I102))="","",OFFSET('Sanitation Data'!$I$29,0,10*ROW('Sanitation Data'!I102)))</f>
        <v/>
      </c>
      <c r="DL108" s="383" t="str">
        <f ca="1">+IF(OFFSET('Sanitation Data'!$I$30,0,10*ROW('Sanitation Data'!I102))="","",OFFSET('Sanitation Data'!$I$30,0,10*ROW('Sanitation Data'!I102)))</f>
        <v/>
      </c>
      <c r="DM108" s="383" t="str">
        <f ca="1">+IF(OFFSET('Sanitation Data'!$I$31,0,10*ROW('Sanitation Data'!I102))="","",OFFSET('Sanitation Data'!$I$31,0,10*ROW('Sanitation Data'!I102)))</f>
        <v/>
      </c>
      <c r="DN108" s="383" t="str">
        <f ca="1">+IF(OFFSET('Sanitation Data'!$I$32,0,10*ROW('Sanitation Data'!I102))="","",OFFSET('Sanitation Data'!$I$32,0,10*ROW('Sanitation Data'!I102)))</f>
        <v/>
      </c>
      <c r="DO108" s="383" t="str">
        <f ca="1">+IF(OFFSET('Hygiene Data'!$D$11,0,10*ROW('Hygiene Data'!D102))="","",OFFSET('Hygiene Data'!$D$11,0,10*ROW('Hygiene Data'!D102)))</f>
        <v/>
      </c>
      <c r="DP108" s="383" t="str">
        <f ca="1">+IF(OFFSET('Hygiene Data'!$D$12,0,10*ROW('Hygiene Data'!D102))="","",OFFSET('Hygiene Data'!$D$12,0,10*ROW('Hygiene Data'!D102)))</f>
        <v/>
      </c>
      <c r="DQ108" s="383" t="str">
        <f ca="1">+IF(OFFSET('Hygiene Data'!$D$13,0,10*ROW('Hygiene Data'!D102))="","",OFFSET('Hygiene Data'!$D$13,0,10*ROW('Hygiene Data'!D102)))</f>
        <v/>
      </c>
      <c r="DR108" s="383" t="str">
        <f ca="1">+IF(OFFSET('Hygiene Data'!$E$11,0,10*ROW('Hygiene Data'!E102))="","",OFFSET('Hygiene Data'!$E$11,0,10*ROW('Hygiene Data'!E102)))</f>
        <v/>
      </c>
      <c r="DS108" s="383" t="str">
        <f ca="1">+IF(OFFSET('Hygiene Data'!$E$12,0,10*ROW('Hygiene Data'!E102))="","",OFFSET('Hygiene Data'!$E$12,0,10*ROW('Hygiene Data'!E102)))</f>
        <v/>
      </c>
      <c r="DT108" s="383" t="str">
        <f ca="1">+IF(OFFSET('Hygiene Data'!$E$13,0,10*ROW('Hygiene Data'!E102))="","",OFFSET('Hygiene Data'!$E$13,0,10*ROW('Hygiene Data'!E102)))</f>
        <v/>
      </c>
      <c r="DU108" s="383" t="str">
        <f ca="1">+IF(OFFSET('Hygiene Data'!$F$11,0,10*ROW('Hygiene Data'!F102))="","",OFFSET('Hygiene Data'!$F$11,0,10*ROW('Hygiene Data'!F102)))</f>
        <v/>
      </c>
      <c r="DV108" s="383" t="str">
        <f ca="1">+IF(OFFSET('Hygiene Data'!$F$12,0,10*ROW('Hygiene Data'!F102))="","",OFFSET('Hygiene Data'!$F$12,0,10*ROW('Hygiene Data'!F102)))</f>
        <v/>
      </c>
      <c r="DW108" s="383" t="str">
        <f ca="1">+IF(OFFSET('Hygiene Data'!$F$13,0,10*ROW('Hygiene Data'!F102))="","",OFFSET('Hygiene Data'!$F$13,0,10*ROW('Hygiene Data'!F102)))</f>
        <v/>
      </c>
      <c r="DX108" s="383" t="str">
        <f ca="1">+IF(OFFSET('Hygiene Data'!$G$11,0,10*ROW('Hygiene Data'!G102))="","",OFFSET('Hygiene Data'!$G$11,0,10*ROW('Hygiene Data'!G102)))</f>
        <v/>
      </c>
      <c r="DY108" s="383" t="str">
        <f ca="1">+IF(OFFSET('Hygiene Data'!$G$12,0,10*ROW('Hygiene Data'!G102))="","",OFFSET('Hygiene Data'!$G$12,0,10*ROW('Hygiene Data'!G102)))</f>
        <v/>
      </c>
      <c r="DZ108" s="383" t="str">
        <f ca="1">+IF(OFFSET('Hygiene Data'!$G$13,0,10*ROW('Hygiene Data'!G102))="","",OFFSET('Hygiene Data'!$G$13,0,10*ROW('Hygiene Data'!G102)))</f>
        <v/>
      </c>
      <c r="EA108" s="383" t="str">
        <f ca="1">+IF(OFFSET('Hygiene Data'!$H$11,0,10*ROW('Hygiene Data'!H102))="","",OFFSET('Hygiene Data'!$H$11,0,10*ROW('Hygiene Data'!H102)))</f>
        <v/>
      </c>
      <c r="EB108" s="383" t="str">
        <f ca="1">+IF(OFFSET('Hygiene Data'!$H$12,0,10*ROW('Hygiene Data'!H102))="","",OFFSET('Hygiene Data'!$H$12,0,10*ROW('Hygiene Data'!H102)))</f>
        <v/>
      </c>
      <c r="EC108" s="383" t="str">
        <f ca="1">+IF(OFFSET('Hygiene Data'!$H$13,0,10*ROW('Hygiene Data'!H102))="","",OFFSET('Hygiene Data'!$H$13,0,10*ROW('Hygiene Data'!H102)))</f>
        <v/>
      </c>
      <c r="ED108" s="383" t="str">
        <f ca="1">+IF(OFFSET('Hygiene Data'!$I$11,0,10*ROW('Hygiene Data'!I102))="","",OFFSET('Hygiene Data'!$I$11,0,10*ROW('Hygiene Data'!I102)))</f>
        <v/>
      </c>
      <c r="EE108" s="383" t="str">
        <f ca="1">+IF(OFFSET('Hygiene Data'!$I$12,0,10*ROW('Hygiene Data'!I102))="","",OFFSET('Hygiene Data'!$I$12,0,10*ROW('Hygiene Data'!I102)))</f>
        <v/>
      </c>
      <c r="EF108" s="383" t="str">
        <f ca="1">+IF(OFFSET('Hygiene Data'!$I$13,0,10*ROW('Hygiene Data'!I102))="","",OFFSET('Hygiene Data'!$I$13,0,10*ROW('Hygiene Data'!I102)))</f>
        <v/>
      </c>
    </row>
    <row r="109" spans="1:136" x14ac:dyDescent="0.25">
      <c r="A109" s="492" t="str">
        <f ca="1">+IF(OFFSET('Water Data'!$B$2,0,10*ROW('Water Data'!E103))="","",OFFSET('Water Data'!$B$2,0,10*ROW('Water Data'!E103)))</f>
        <v/>
      </c>
      <c r="B109" s="49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9" t="str">
        <f t="shared" ca="1" si="1"/>
        <v/>
      </c>
      <c r="D109" s="52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3" t="str">
        <f ca="1">+IF(OFFSET('Water Data'!$D$27,0,10*ROW('Water Data'!D103))="","",OFFSET('Water Data'!$D$27,0,10*ROW('Water Data'!D103)))</f>
        <v/>
      </c>
      <c r="BT109" s="383" t="str">
        <f ca="1">+IF(OFFSET('Water Data'!$D$28,0,10*ROW('Water Data'!D103))="","",OFFSET('Water Data'!$D$28,0,10*ROW('Water Data'!D103)))</f>
        <v/>
      </c>
      <c r="BU109" s="383" t="str">
        <f ca="1">+IF(OFFSET('Water Data'!$D$29,0,10*ROW('Water Data'!D103))="","",OFFSET('Water Data'!$D$29,0,10*ROW('Water Data'!D103)))</f>
        <v/>
      </c>
      <c r="BV109" s="383" t="str">
        <f ca="1">+IF(OFFSET('Water Data'!$E$27,0,10*ROW('Water Data'!E103))="","",OFFSET('Water Data'!$E$27,0,10*ROW('Water Data'!E103)))</f>
        <v/>
      </c>
      <c r="BW109" s="383" t="str">
        <f ca="1">+IF(OFFSET('Water Data'!$E$28,0,10*ROW('Water Data'!E103))="","",OFFSET('Water Data'!$E$28,0,10*ROW('Water Data'!E103)))</f>
        <v/>
      </c>
      <c r="BX109" s="383" t="str">
        <f ca="1">+IF(OFFSET('Water Data'!$E$29,0,10*ROW('Water Data'!E103))="","",OFFSET('Water Data'!$E$29,0,10*ROW('Water Data'!E103)))</f>
        <v/>
      </c>
      <c r="BY109" s="383" t="str">
        <f ca="1">+IF(OFFSET('Water Data'!$F$27,0,10*ROW('Water Data'!F103))="","",OFFSET('Water Data'!$F$27,0,10*ROW('Water Data'!F103)))</f>
        <v/>
      </c>
      <c r="BZ109" s="383" t="str">
        <f ca="1">+IF(OFFSET('Water Data'!$F$28,0,10*ROW('Water Data'!F103))="","",OFFSET('Water Data'!$F$28,0,10*ROW('Water Data'!F103)))</f>
        <v/>
      </c>
      <c r="CA109" s="383" t="str">
        <f ca="1">+IF(OFFSET('Water Data'!$F$29,0,10*ROW('Water Data'!F103))="","",OFFSET('Water Data'!$F$29,0,10*ROW('Water Data'!F103)))</f>
        <v/>
      </c>
      <c r="CB109" s="383" t="str">
        <f ca="1">+IF(OFFSET('Water Data'!$G$27,0,10*ROW('Water Data'!G103))="","",OFFSET('Water Data'!$G$27,0,10*ROW('Water Data'!G103)))</f>
        <v/>
      </c>
      <c r="CC109" s="383" t="str">
        <f ca="1">+IF(OFFSET('Water Data'!$G$28,0,10*ROW('Water Data'!G103))="","",OFFSET('Water Data'!$G$28,0,10*ROW('Water Data'!G103)))</f>
        <v/>
      </c>
      <c r="CD109" s="383" t="str">
        <f ca="1">+IF(OFFSET('Water Data'!$G$29,0,10*ROW('Water Data'!G103))="","",OFFSET('Water Data'!$G$29,0,10*ROW('Water Data'!G103)))</f>
        <v/>
      </c>
      <c r="CE109" s="383" t="str">
        <f ca="1">+IF(OFFSET('Water Data'!$H$27,0,10*ROW('Water Data'!H103))="","",OFFSET('Water Data'!$H$27,0,10*ROW('Water Data'!H103)))</f>
        <v/>
      </c>
      <c r="CF109" s="383" t="str">
        <f ca="1">+IF(OFFSET('Water Data'!$H$28,0,10*ROW('Water Data'!H103))="","",OFFSET('Water Data'!$H$28,0,10*ROW('Water Data'!H103)))</f>
        <v/>
      </c>
      <c r="CG109" s="383" t="str">
        <f ca="1">+IF(OFFSET('Water Data'!$H$29,0,10*ROW('Water Data'!H103))="","",OFFSET('Water Data'!$H$29,0,10*ROW('Water Data'!H103)))</f>
        <v/>
      </c>
      <c r="CH109" s="383" t="str">
        <f ca="1">+IF(OFFSET('Water Data'!$I$27,0,10*ROW('Water Data'!I103))="","",OFFSET('Water Data'!$I$27,0,10*ROW('Water Data'!I103)))</f>
        <v/>
      </c>
      <c r="CI109" s="383" t="str">
        <f ca="1">+IF(OFFSET('Water Data'!$I$28,0,10*ROW('Water Data'!I103))="","",OFFSET('Water Data'!$I$28,0,10*ROW('Water Data'!I103)))</f>
        <v/>
      </c>
      <c r="CJ109" s="383" t="str">
        <f ca="1">+IF(OFFSET('Water Data'!$I$29,0,10*ROW('Water Data'!I103))="","",OFFSET('Water Data'!$I$29,0,10*ROW('Water Data'!I103)))</f>
        <v/>
      </c>
      <c r="CK109" s="383" t="str">
        <f ca="1">+IF(OFFSET('Sanitation Data'!$D$28,0,10*ROW('Sanitation Data'!D103))="","",OFFSET('Sanitation Data'!$D$28,0,10*ROW('Sanitation Data'!D103)))</f>
        <v/>
      </c>
      <c r="CL109" s="383" t="str">
        <f ca="1">+IF(OFFSET('Sanitation Data'!$D$29,0,10*ROW('Sanitation Data'!D103))="","",OFFSET('Sanitation Data'!$D$29,0,10*ROW('Sanitation Data'!D103)))</f>
        <v/>
      </c>
      <c r="CM109" s="383" t="str">
        <f ca="1">+IF(OFFSET('Sanitation Data'!$D$30,0,10*ROW('Sanitation Data'!D103))="","",OFFSET('Sanitation Data'!$D$30,0,10*ROW('Sanitation Data'!D103)))</f>
        <v/>
      </c>
      <c r="CN109" s="383" t="str">
        <f ca="1">+IF(OFFSET('Sanitation Data'!$D$31,0,10*ROW('Sanitation Data'!D103))="","",OFFSET('Sanitation Data'!$D$31,0,10*ROW('Sanitation Data'!D103)))</f>
        <v/>
      </c>
      <c r="CO109" s="383" t="str">
        <f ca="1">+IF(OFFSET('Sanitation Data'!$D$32,0,10*ROW('Sanitation Data'!D103))="","",OFFSET('Sanitation Data'!$D$32,0,10*ROW('Sanitation Data'!D103)))</f>
        <v/>
      </c>
      <c r="CP109" s="383" t="str">
        <f ca="1">+IF(OFFSET('Sanitation Data'!$E$28,0,10*ROW('Sanitation Data'!E103))="","",OFFSET('Sanitation Data'!$E$28,0,10*ROW('Sanitation Data'!E103)))</f>
        <v/>
      </c>
      <c r="CQ109" s="383" t="str">
        <f ca="1">+IF(OFFSET('Sanitation Data'!$E$29,0,10*ROW('Sanitation Data'!E103))="","",OFFSET('Sanitation Data'!$E$29,0,10*ROW('Sanitation Data'!E103)))</f>
        <v/>
      </c>
      <c r="CR109" s="383" t="str">
        <f ca="1">+IF(OFFSET('Sanitation Data'!$E$30,0,10*ROW('Sanitation Data'!E103))="","",OFFSET('Sanitation Data'!$E$30,0,10*ROW('Sanitation Data'!E103)))</f>
        <v/>
      </c>
      <c r="CS109" s="383" t="str">
        <f ca="1">+IF(OFFSET('Sanitation Data'!$E$31,0,10*ROW('Sanitation Data'!E103))="","",OFFSET('Sanitation Data'!$E$31,0,10*ROW('Sanitation Data'!E103)))</f>
        <v/>
      </c>
      <c r="CT109" s="383" t="str">
        <f ca="1">+IF(OFFSET('Sanitation Data'!$E$32,0,10*ROW('Sanitation Data'!E103))="","",OFFSET('Sanitation Data'!$E$32,0,10*ROW('Sanitation Data'!E103)))</f>
        <v/>
      </c>
      <c r="CU109" s="383" t="str">
        <f ca="1">+IF(OFFSET('Sanitation Data'!$F$28,0,10*ROW('Sanitation Data'!F103))="","",OFFSET('Sanitation Data'!$F$28,0,10*ROW('Sanitation Data'!F103)))</f>
        <v/>
      </c>
      <c r="CV109" s="383" t="str">
        <f ca="1">+IF(OFFSET('Sanitation Data'!$F$29,0,10*ROW('Sanitation Data'!F103))="","",OFFSET('Sanitation Data'!$F$29,0,10*ROW('Sanitation Data'!F103)))</f>
        <v/>
      </c>
      <c r="CW109" s="383" t="str">
        <f ca="1">+IF(OFFSET('Sanitation Data'!$F$30,0,10*ROW('Sanitation Data'!F103))="","",OFFSET('Sanitation Data'!$F$30,0,10*ROW('Sanitation Data'!F103)))</f>
        <v/>
      </c>
      <c r="CX109" s="383" t="str">
        <f ca="1">+IF(OFFSET('Sanitation Data'!$F$31,0,10*ROW('Sanitation Data'!F103))="","",OFFSET('Sanitation Data'!$F$31,0,10*ROW('Sanitation Data'!F103)))</f>
        <v/>
      </c>
      <c r="CY109" s="383" t="str">
        <f ca="1">+IF(OFFSET('Sanitation Data'!$F$32,0,10*ROW('Sanitation Data'!F103))="","",OFFSET('Sanitation Data'!$F$32,0,10*ROW('Sanitation Data'!F103)))</f>
        <v/>
      </c>
      <c r="CZ109" s="383" t="str">
        <f ca="1">+IF(OFFSET('Sanitation Data'!$G$28,0,10*ROW('Sanitation Data'!G103))="","",OFFSET('Sanitation Data'!$G$28,0,10*ROW('Sanitation Data'!G103)))</f>
        <v/>
      </c>
      <c r="DA109" s="383" t="str">
        <f ca="1">+IF(OFFSET('Sanitation Data'!$G$29,0,10*ROW('Sanitation Data'!G103))="","",OFFSET('Sanitation Data'!$G$29,0,10*ROW('Sanitation Data'!G103)))</f>
        <v/>
      </c>
      <c r="DB109" s="383" t="str">
        <f ca="1">+IF(OFFSET('Sanitation Data'!$G$30,0,10*ROW('Sanitation Data'!G103))="","",OFFSET('Sanitation Data'!$G$30,0,10*ROW('Sanitation Data'!G103)))</f>
        <v/>
      </c>
      <c r="DC109" s="383" t="str">
        <f ca="1">+IF(OFFSET('Sanitation Data'!$G$31,0,10*ROW('Sanitation Data'!G103))="","",OFFSET('Sanitation Data'!$G$31,0,10*ROW('Sanitation Data'!G103)))</f>
        <v/>
      </c>
      <c r="DD109" s="383" t="str">
        <f ca="1">+IF(OFFSET('Sanitation Data'!$G$32,0,10*ROW('Sanitation Data'!G103))="","",OFFSET('Sanitation Data'!$G$32,0,10*ROW('Sanitation Data'!G103)))</f>
        <v/>
      </c>
      <c r="DE109" s="383" t="str">
        <f ca="1">+IF(OFFSET('Sanitation Data'!$H$28,0,10*ROW('Sanitation Data'!H103))="","",OFFSET('Sanitation Data'!$H$28,0,10*ROW('Sanitation Data'!H103)))</f>
        <v/>
      </c>
      <c r="DF109" s="383" t="str">
        <f ca="1">+IF(OFFSET('Sanitation Data'!$H$29,0,10*ROW('Sanitation Data'!H103))="","",OFFSET('Sanitation Data'!$H$29,0,10*ROW('Sanitation Data'!H103)))</f>
        <v/>
      </c>
      <c r="DG109" s="383" t="str">
        <f ca="1">+IF(OFFSET('Sanitation Data'!$H$30,0,10*ROW('Sanitation Data'!H103))="","",OFFSET('Sanitation Data'!$H$30,0,10*ROW('Sanitation Data'!H103)))</f>
        <v/>
      </c>
      <c r="DH109" s="383" t="str">
        <f ca="1">+IF(OFFSET('Sanitation Data'!$H$31,0,10*ROW('Sanitation Data'!H103))="","",OFFSET('Sanitation Data'!$H$31,0,10*ROW('Sanitation Data'!H103)))</f>
        <v/>
      </c>
      <c r="DI109" s="383" t="str">
        <f ca="1">+IF(OFFSET('Sanitation Data'!$H$32,0,10*ROW('Sanitation Data'!H103))="","",OFFSET('Sanitation Data'!$H$32,0,10*ROW('Sanitation Data'!H103)))</f>
        <v/>
      </c>
      <c r="DJ109" s="383" t="str">
        <f ca="1">+IF(OFFSET('Sanitation Data'!$I$28,0,10*ROW('Sanitation Data'!I103))="","",OFFSET('Sanitation Data'!$I$28,0,10*ROW('Sanitation Data'!I103)))</f>
        <v/>
      </c>
      <c r="DK109" s="383" t="str">
        <f ca="1">+IF(OFFSET('Sanitation Data'!$I$29,0,10*ROW('Sanitation Data'!I103))="","",OFFSET('Sanitation Data'!$I$29,0,10*ROW('Sanitation Data'!I103)))</f>
        <v/>
      </c>
      <c r="DL109" s="383" t="str">
        <f ca="1">+IF(OFFSET('Sanitation Data'!$I$30,0,10*ROW('Sanitation Data'!I103))="","",OFFSET('Sanitation Data'!$I$30,0,10*ROW('Sanitation Data'!I103)))</f>
        <v/>
      </c>
      <c r="DM109" s="383" t="str">
        <f ca="1">+IF(OFFSET('Sanitation Data'!$I$31,0,10*ROW('Sanitation Data'!I103))="","",OFFSET('Sanitation Data'!$I$31,0,10*ROW('Sanitation Data'!I103)))</f>
        <v/>
      </c>
      <c r="DN109" s="383" t="str">
        <f ca="1">+IF(OFFSET('Sanitation Data'!$I$32,0,10*ROW('Sanitation Data'!I103))="","",OFFSET('Sanitation Data'!$I$32,0,10*ROW('Sanitation Data'!I103)))</f>
        <v/>
      </c>
      <c r="DO109" s="383" t="str">
        <f ca="1">+IF(OFFSET('Hygiene Data'!$D$11,0,10*ROW('Hygiene Data'!D103))="","",OFFSET('Hygiene Data'!$D$11,0,10*ROW('Hygiene Data'!D103)))</f>
        <v/>
      </c>
      <c r="DP109" s="383" t="str">
        <f ca="1">+IF(OFFSET('Hygiene Data'!$D$12,0,10*ROW('Hygiene Data'!D103))="","",OFFSET('Hygiene Data'!$D$12,0,10*ROW('Hygiene Data'!D103)))</f>
        <v/>
      </c>
      <c r="DQ109" s="383" t="str">
        <f ca="1">+IF(OFFSET('Hygiene Data'!$D$13,0,10*ROW('Hygiene Data'!D103))="","",OFFSET('Hygiene Data'!$D$13,0,10*ROW('Hygiene Data'!D103)))</f>
        <v/>
      </c>
      <c r="DR109" s="383" t="str">
        <f ca="1">+IF(OFFSET('Hygiene Data'!$E$11,0,10*ROW('Hygiene Data'!E103))="","",OFFSET('Hygiene Data'!$E$11,0,10*ROW('Hygiene Data'!E103)))</f>
        <v/>
      </c>
      <c r="DS109" s="383" t="str">
        <f ca="1">+IF(OFFSET('Hygiene Data'!$E$12,0,10*ROW('Hygiene Data'!E103))="","",OFFSET('Hygiene Data'!$E$12,0,10*ROW('Hygiene Data'!E103)))</f>
        <v/>
      </c>
      <c r="DT109" s="383" t="str">
        <f ca="1">+IF(OFFSET('Hygiene Data'!$E$13,0,10*ROW('Hygiene Data'!E103))="","",OFFSET('Hygiene Data'!$E$13,0,10*ROW('Hygiene Data'!E103)))</f>
        <v/>
      </c>
      <c r="DU109" s="383" t="str">
        <f ca="1">+IF(OFFSET('Hygiene Data'!$F$11,0,10*ROW('Hygiene Data'!F103))="","",OFFSET('Hygiene Data'!$F$11,0,10*ROW('Hygiene Data'!F103)))</f>
        <v/>
      </c>
      <c r="DV109" s="383" t="str">
        <f ca="1">+IF(OFFSET('Hygiene Data'!$F$12,0,10*ROW('Hygiene Data'!F103))="","",OFFSET('Hygiene Data'!$F$12,0,10*ROW('Hygiene Data'!F103)))</f>
        <v/>
      </c>
      <c r="DW109" s="383" t="str">
        <f ca="1">+IF(OFFSET('Hygiene Data'!$F$13,0,10*ROW('Hygiene Data'!F103))="","",OFFSET('Hygiene Data'!$F$13,0,10*ROW('Hygiene Data'!F103)))</f>
        <v/>
      </c>
      <c r="DX109" s="383" t="str">
        <f ca="1">+IF(OFFSET('Hygiene Data'!$G$11,0,10*ROW('Hygiene Data'!G103))="","",OFFSET('Hygiene Data'!$G$11,0,10*ROW('Hygiene Data'!G103)))</f>
        <v/>
      </c>
      <c r="DY109" s="383" t="str">
        <f ca="1">+IF(OFFSET('Hygiene Data'!$G$12,0,10*ROW('Hygiene Data'!G103))="","",OFFSET('Hygiene Data'!$G$12,0,10*ROW('Hygiene Data'!G103)))</f>
        <v/>
      </c>
      <c r="DZ109" s="383" t="str">
        <f ca="1">+IF(OFFSET('Hygiene Data'!$G$13,0,10*ROW('Hygiene Data'!G103))="","",OFFSET('Hygiene Data'!$G$13,0,10*ROW('Hygiene Data'!G103)))</f>
        <v/>
      </c>
      <c r="EA109" s="383" t="str">
        <f ca="1">+IF(OFFSET('Hygiene Data'!$H$11,0,10*ROW('Hygiene Data'!H103))="","",OFFSET('Hygiene Data'!$H$11,0,10*ROW('Hygiene Data'!H103)))</f>
        <v/>
      </c>
      <c r="EB109" s="383" t="str">
        <f ca="1">+IF(OFFSET('Hygiene Data'!$H$12,0,10*ROW('Hygiene Data'!H103))="","",OFFSET('Hygiene Data'!$H$12,0,10*ROW('Hygiene Data'!H103)))</f>
        <v/>
      </c>
      <c r="EC109" s="383" t="str">
        <f ca="1">+IF(OFFSET('Hygiene Data'!$H$13,0,10*ROW('Hygiene Data'!H103))="","",OFFSET('Hygiene Data'!$H$13,0,10*ROW('Hygiene Data'!H103)))</f>
        <v/>
      </c>
      <c r="ED109" s="383" t="str">
        <f ca="1">+IF(OFFSET('Hygiene Data'!$I$11,0,10*ROW('Hygiene Data'!I103))="","",OFFSET('Hygiene Data'!$I$11,0,10*ROW('Hygiene Data'!I103)))</f>
        <v/>
      </c>
      <c r="EE109" s="383" t="str">
        <f ca="1">+IF(OFFSET('Hygiene Data'!$I$12,0,10*ROW('Hygiene Data'!I103))="","",OFFSET('Hygiene Data'!$I$12,0,10*ROW('Hygiene Data'!I103)))</f>
        <v/>
      </c>
      <c r="EF109" s="383" t="str">
        <f ca="1">+IF(OFFSET('Hygiene Data'!$I$13,0,10*ROW('Hygiene Data'!I103))="","",OFFSET('Hygiene Data'!$I$13,0,10*ROW('Hygiene Data'!I103)))</f>
        <v/>
      </c>
    </row>
    <row r="110" spans="1:136" x14ac:dyDescent="0.25">
      <c r="A110" s="492" t="str">
        <f ca="1">+IF(OFFSET('Water Data'!$B$2,0,10*ROW('Water Data'!E104))="","",OFFSET('Water Data'!$B$2,0,10*ROW('Water Data'!E104)))</f>
        <v/>
      </c>
      <c r="B110" s="49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9" t="str">
        <f t="shared" ca="1" si="1"/>
        <v/>
      </c>
      <c r="D110" s="52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3" t="str">
        <f ca="1">+IF(OFFSET('Water Data'!$D$27,0,10*ROW('Water Data'!D104))="","",OFFSET('Water Data'!$D$27,0,10*ROW('Water Data'!D104)))</f>
        <v/>
      </c>
      <c r="BT110" s="383" t="str">
        <f ca="1">+IF(OFFSET('Water Data'!$D$28,0,10*ROW('Water Data'!D104))="","",OFFSET('Water Data'!$D$28,0,10*ROW('Water Data'!D104)))</f>
        <v/>
      </c>
      <c r="BU110" s="383" t="str">
        <f ca="1">+IF(OFFSET('Water Data'!$D$29,0,10*ROW('Water Data'!D104))="","",OFFSET('Water Data'!$D$29,0,10*ROW('Water Data'!D104)))</f>
        <v/>
      </c>
      <c r="BV110" s="383" t="str">
        <f ca="1">+IF(OFFSET('Water Data'!$E$27,0,10*ROW('Water Data'!E104))="","",OFFSET('Water Data'!$E$27,0,10*ROW('Water Data'!E104)))</f>
        <v/>
      </c>
      <c r="BW110" s="383" t="str">
        <f ca="1">+IF(OFFSET('Water Data'!$E$28,0,10*ROW('Water Data'!E104))="","",OFFSET('Water Data'!$E$28,0,10*ROW('Water Data'!E104)))</f>
        <v/>
      </c>
      <c r="BX110" s="383" t="str">
        <f ca="1">+IF(OFFSET('Water Data'!$E$29,0,10*ROW('Water Data'!E104))="","",OFFSET('Water Data'!$E$29,0,10*ROW('Water Data'!E104)))</f>
        <v/>
      </c>
      <c r="BY110" s="383" t="str">
        <f ca="1">+IF(OFFSET('Water Data'!$F$27,0,10*ROW('Water Data'!F104))="","",OFFSET('Water Data'!$F$27,0,10*ROW('Water Data'!F104)))</f>
        <v/>
      </c>
      <c r="BZ110" s="383" t="str">
        <f ca="1">+IF(OFFSET('Water Data'!$F$28,0,10*ROW('Water Data'!F104))="","",OFFSET('Water Data'!$F$28,0,10*ROW('Water Data'!F104)))</f>
        <v/>
      </c>
      <c r="CA110" s="383" t="str">
        <f ca="1">+IF(OFFSET('Water Data'!$F$29,0,10*ROW('Water Data'!F104))="","",OFFSET('Water Data'!$F$29,0,10*ROW('Water Data'!F104)))</f>
        <v/>
      </c>
      <c r="CB110" s="383" t="str">
        <f ca="1">+IF(OFFSET('Water Data'!$G$27,0,10*ROW('Water Data'!G104))="","",OFFSET('Water Data'!$G$27,0,10*ROW('Water Data'!G104)))</f>
        <v/>
      </c>
      <c r="CC110" s="383" t="str">
        <f ca="1">+IF(OFFSET('Water Data'!$G$28,0,10*ROW('Water Data'!G104))="","",OFFSET('Water Data'!$G$28,0,10*ROW('Water Data'!G104)))</f>
        <v/>
      </c>
      <c r="CD110" s="383" t="str">
        <f ca="1">+IF(OFFSET('Water Data'!$G$29,0,10*ROW('Water Data'!G104))="","",OFFSET('Water Data'!$G$29,0,10*ROW('Water Data'!G104)))</f>
        <v/>
      </c>
      <c r="CE110" s="383" t="str">
        <f ca="1">+IF(OFFSET('Water Data'!$H$27,0,10*ROW('Water Data'!H104))="","",OFFSET('Water Data'!$H$27,0,10*ROW('Water Data'!H104)))</f>
        <v/>
      </c>
      <c r="CF110" s="383" t="str">
        <f ca="1">+IF(OFFSET('Water Data'!$H$28,0,10*ROW('Water Data'!H104))="","",OFFSET('Water Data'!$H$28,0,10*ROW('Water Data'!H104)))</f>
        <v/>
      </c>
      <c r="CG110" s="383" t="str">
        <f ca="1">+IF(OFFSET('Water Data'!$H$29,0,10*ROW('Water Data'!H104))="","",OFFSET('Water Data'!$H$29,0,10*ROW('Water Data'!H104)))</f>
        <v/>
      </c>
      <c r="CH110" s="383" t="str">
        <f ca="1">+IF(OFFSET('Water Data'!$I$27,0,10*ROW('Water Data'!I104))="","",OFFSET('Water Data'!$I$27,0,10*ROW('Water Data'!I104)))</f>
        <v/>
      </c>
      <c r="CI110" s="383" t="str">
        <f ca="1">+IF(OFFSET('Water Data'!$I$28,0,10*ROW('Water Data'!I104))="","",OFFSET('Water Data'!$I$28,0,10*ROW('Water Data'!I104)))</f>
        <v/>
      </c>
      <c r="CJ110" s="383" t="str">
        <f ca="1">+IF(OFFSET('Water Data'!$I$29,0,10*ROW('Water Data'!I104))="","",OFFSET('Water Data'!$I$29,0,10*ROW('Water Data'!I104)))</f>
        <v/>
      </c>
      <c r="CK110" s="383" t="str">
        <f ca="1">+IF(OFFSET('Sanitation Data'!$D$28,0,10*ROW('Sanitation Data'!D104))="","",OFFSET('Sanitation Data'!$D$28,0,10*ROW('Sanitation Data'!D104)))</f>
        <v/>
      </c>
      <c r="CL110" s="383" t="str">
        <f ca="1">+IF(OFFSET('Sanitation Data'!$D$29,0,10*ROW('Sanitation Data'!D104))="","",OFFSET('Sanitation Data'!$D$29,0,10*ROW('Sanitation Data'!D104)))</f>
        <v/>
      </c>
      <c r="CM110" s="383" t="str">
        <f ca="1">+IF(OFFSET('Sanitation Data'!$D$30,0,10*ROW('Sanitation Data'!D104))="","",OFFSET('Sanitation Data'!$D$30,0,10*ROW('Sanitation Data'!D104)))</f>
        <v/>
      </c>
      <c r="CN110" s="383" t="str">
        <f ca="1">+IF(OFFSET('Sanitation Data'!$D$31,0,10*ROW('Sanitation Data'!D104))="","",OFFSET('Sanitation Data'!$D$31,0,10*ROW('Sanitation Data'!D104)))</f>
        <v/>
      </c>
      <c r="CO110" s="383" t="str">
        <f ca="1">+IF(OFFSET('Sanitation Data'!$D$32,0,10*ROW('Sanitation Data'!D104))="","",OFFSET('Sanitation Data'!$D$32,0,10*ROW('Sanitation Data'!D104)))</f>
        <v/>
      </c>
      <c r="CP110" s="383" t="str">
        <f ca="1">+IF(OFFSET('Sanitation Data'!$E$28,0,10*ROW('Sanitation Data'!E104))="","",OFFSET('Sanitation Data'!$E$28,0,10*ROW('Sanitation Data'!E104)))</f>
        <v/>
      </c>
      <c r="CQ110" s="383" t="str">
        <f ca="1">+IF(OFFSET('Sanitation Data'!$E$29,0,10*ROW('Sanitation Data'!E104))="","",OFFSET('Sanitation Data'!$E$29,0,10*ROW('Sanitation Data'!E104)))</f>
        <v/>
      </c>
      <c r="CR110" s="383" t="str">
        <f ca="1">+IF(OFFSET('Sanitation Data'!$E$30,0,10*ROW('Sanitation Data'!E104))="","",OFFSET('Sanitation Data'!$E$30,0,10*ROW('Sanitation Data'!E104)))</f>
        <v/>
      </c>
      <c r="CS110" s="383" t="str">
        <f ca="1">+IF(OFFSET('Sanitation Data'!$E$31,0,10*ROW('Sanitation Data'!E104))="","",OFFSET('Sanitation Data'!$E$31,0,10*ROW('Sanitation Data'!E104)))</f>
        <v/>
      </c>
      <c r="CT110" s="383" t="str">
        <f ca="1">+IF(OFFSET('Sanitation Data'!$E$32,0,10*ROW('Sanitation Data'!E104))="","",OFFSET('Sanitation Data'!$E$32,0,10*ROW('Sanitation Data'!E104)))</f>
        <v/>
      </c>
      <c r="CU110" s="383" t="str">
        <f ca="1">+IF(OFFSET('Sanitation Data'!$F$28,0,10*ROW('Sanitation Data'!F104))="","",OFFSET('Sanitation Data'!$F$28,0,10*ROW('Sanitation Data'!F104)))</f>
        <v/>
      </c>
      <c r="CV110" s="383" t="str">
        <f ca="1">+IF(OFFSET('Sanitation Data'!$F$29,0,10*ROW('Sanitation Data'!F104))="","",OFFSET('Sanitation Data'!$F$29,0,10*ROW('Sanitation Data'!F104)))</f>
        <v/>
      </c>
      <c r="CW110" s="383" t="str">
        <f ca="1">+IF(OFFSET('Sanitation Data'!$F$30,0,10*ROW('Sanitation Data'!F104))="","",OFFSET('Sanitation Data'!$F$30,0,10*ROW('Sanitation Data'!F104)))</f>
        <v/>
      </c>
      <c r="CX110" s="383" t="str">
        <f ca="1">+IF(OFFSET('Sanitation Data'!$F$31,0,10*ROW('Sanitation Data'!F104))="","",OFFSET('Sanitation Data'!$F$31,0,10*ROW('Sanitation Data'!F104)))</f>
        <v/>
      </c>
      <c r="CY110" s="383" t="str">
        <f ca="1">+IF(OFFSET('Sanitation Data'!$F$32,0,10*ROW('Sanitation Data'!F104))="","",OFFSET('Sanitation Data'!$F$32,0,10*ROW('Sanitation Data'!F104)))</f>
        <v/>
      </c>
      <c r="CZ110" s="383" t="str">
        <f ca="1">+IF(OFFSET('Sanitation Data'!$G$28,0,10*ROW('Sanitation Data'!G104))="","",OFFSET('Sanitation Data'!$G$28,0,10*ROW('Sanitation Data'!G104)))</f>
        <v/>
      </c>
      <c r="DA110" s="383" t="str">
        <f ca="1">+IF(OFFSET('Sanitation Data'!$G$29,0,10*ROW('Sanitation Data'!G104))="","",OFFSET('Sanitation Data'!$G$29,0,10*ROW('Sanitation Data'!G104)))</f>
        <v/>
      </c>
      <c r="DB110" s="383" t="str">
        <f ca="1">+IF(OFFSET('Sanitation Data'!$G$30,0,10*ROW('Sanitation Data'!G104))="","",OFFSET('Sanitation Data'!$G$30,0,10*ROW('Sanitation Data'!G104)))</f>
        <v/>
      </c>
      <c r="DC110" s="383" t="str">
        <f ca="1">+IF(OFFSET('Sanitation Data'!$G$31,0,10*ROW('Sanitation Data'!G104))="","",OFFSET('Sanitation Data'!$G$31,0,10*ROW('Sanitation Data'!G104)))</f>
        <v/>
      </c>
      <c r="DD110" s="383" t="str">
        <f ca="1">+IF(OFFSET('Sanitation Data'!$G$32,0,10*ROW('Sanitation Data'!G104))="","",OFFSET('Sanitation Data'!$G$32,0,10*ROW('Sanitation Data'!G104)))</f>
        <v/>
      </c>
      <c r="DE110" s="383" t="str">
        <f ca="1">+IF(OFFSET('Sanitation Data'!$H$28,0,10*ROW('Sanitation Data'!H104))="","",OFFSET('Sanitation Data'!$H$28,0,10*ROW('Sanitation Data'!H104)))</f>
        <v/>
      </c>
      <c r="DF110" s="383" t="str">
        <f ca="1">+IF(OFFSET('Sanitation Data'!$H$29,0,10*ROW('Sanitation Data'!H104))="","",OFFSET('Sanitation Data'!$H$29,0,10*ROW('Sanitation Data'!H104)))</f>
        <v/>
      </c>
      <c r="DG110" s="383" t="str">
        <f ca="1">+IF(OFFSET('Sanitation Data'!$H$30,0,10*ROW('Sanitation Data'!H104))="","",OFFSET('Sanitation Data'!$H$30,0,10*ROW('Sanitation Data'!H104)))</f>
        <v/>
      </c>
      <c r="DH110" s="383" t="str">
        <f ca="1">+IF(OFFSET('Sanitation Data'!$H$31,0,10*ROW('Sanitation Data'!H104))="","",OFFSET('Sanitation Data'!$H$31,0,10*ROW('Sanitation Data'!H104)))</f>
        <v/>
      </c>
      <c r="DI110" s="383" t="str">
        <f ca="1">+IF(OFFSET('Sanitation Data'!$H$32,0,10*ROW('Sanitation Data'!H104))="","",OFFSET('Sanitation Data'!$H$32,0,10*ROW('Sanitation Data'!H104)))</f>
        <v/>
      </c>
      <c r="DJ110" s="383" t="str">
        <f ca="1">+IF(OFFSET('Sanitation Data'!$I$28,0,10*ROW('Sanitation Data'!I104))="","",OFFSET('Sanitation Data'!$I$28,0,10*ROW('Sanitation Data'!I104)))</f>
        <v/>
      </c>
      <c r="DK110" s="383" t="str">
        <f ca="1">+IF(OFFSET('Sanitation Data'!$I$29,0,10*ROW('Sanitation Data'!I104))="","",OFFSET('Sanitation Data'!$I$29,0,10*ROW('Sanitation Data'!I104)))</f>
        <v/>
      </c>
      <c r="DL110" s="383" t="str">
        <f ca="1">+IF(OFFSET('Sanitation Data'!$I$30,0,10*ROW('Sanitation Data'!I104))="","",OFFSET('Sanitation Data'!$I$30,0,10*ROW('Sanitation Data'!I104)))</f>
        <v/>
      </c>
      <c r="DM110" s="383" t="str">
        <f ca="1">+IF(OFFSET('Sanitation Data'!$I$31,0,10*ROW('Sanitation Data'!I104))="","",OFFSET('Sanitation Data'!$I$31,0,10*ROW('Sanitation Data'!I104)))</f>
        <v/>
      </c>
      <c r="DN110" s="383" t="str">
        <f ca="1">+IF(OFFSET('Sanitation Data'!$I$32,0,10*ROW('Sanitation Data'!I104))="","",OFFSET('Sanitation Data'!$I$32,0,10*ROW('Sanitation Data'!I104)))</f>
        <v/>
      </c>
      <c r="DO110" s="383" t="str">
        <f ca="1">+IF(OFFSET('Hygiene Data'!$D$11,0,10*ROW('Hygiene Data'!D104))="","",OFFSET('Hygiene Data'!$D$11,0,10*ROW('Hygiene Data'!D104)))</f>
        <v/>
      </c>
      <c r="DP110" s="383" t="str">
        <f ca="1">+IF(OFFSET('Hygiene Data'!$D$12,0,10*ROW('Hygiene Data'!D104))="","",OFFSET('Hygiene Data'!$D$12,0,10*ROW('Hygiene Data'!D104)))</f>
        <v/>
      </c>
      <c r="DQ110" s="383" t="str">
        <f ca="1">+IF(OFFSET('Hygiene Data'!$D$13,0,10*ROW('Hygiene Data'!D104))="","",OFFSET('Hygiene Data'!$D$13,0,10*ROW('Hygiene Data'!D104)))</f>
        <v/>
      </c>
      <c r="DR110" s="383" t="str">
        <f ca="1">+IF(OFFSET('Hygiene Data'!$E$11,0,10*ROW('Hygiene Data'!E104))="","",OFFSET('Hygiene Data'!$E$11,0,10*ROW('Hygiene Data'!E104)))</f>
        <v/>
      </c>
      <c r="DS110" s="383" t="str">
        <f ca="1">+IF(OFFSET('Hygiene Data'!$E$12,0,10*ROW('Hygiene Data'!E104))="","",OFFSET('Hygiene Data'!$E$12,0,10*ROW('Hygiene Data'!E104)))</f>
        <v/>
      </c>
      <c r="DT110" s="383" t="str">
        <f ca="1">+IF(OFFSET('Hygiene Data'!$E$13,0,10*ROW('Hygiene Data'!E104))="","",OFFSET('Hygiene Data'!$E$13,0,10*ROW('Hygiene Data'!E104)))</f>
        <v/>
      </c>
      <c r="DU110" s="383" t="str">
        <f ca="1">+IF(OFFSET('Hygiene Data'!$F$11,0,10*ROW('Hygiene Data'!F104))="","",OFFSET('Hygiene Data'!$F$11,0,10*ROW('Hygiene Data'!F104)))</f>
        <v/>
      </c>
      <c r="DV110" s="383" t="str">
        <f ca="1">+IF(OFFSET('Hygiene Data'!$F$12,0,10*ROW('Hygiene Data'!F104))="","",OFFSET('Hygiene Data'!$F$12,0,10*ROW('Hygiene Data'!F104)))</f>
        <v/>
      </c>
      <c r="DW110" s="383" t="str">
        <f ca="1">+IF(OFFSET('Hygiene Data'!$F$13,0,10*ROW('Hygiene Data'!F104))="","",OFFSET('Hygiene Data'!$F$13,0,10*ROW('Hygiene Data'!F104)))</f>
        <v/>
      </c>
      <c r="DX110" s="383" t="str">
        <f ca="1">+IF(OFFSET('Hygiene Data'!$G$11,0,10*ROW('Hygiene Data'!G104))="","",OFFSET('Hygiene Data'!$G$11,0,10*ROW('Hygiene Data'!G104)))</f>
        <v/>
      </c>
      <c r="DY110" s="383" t="str">
        <f ca="1">+IF(OFFSET('Hygiene Data'!$G$12,0,10*ROW('Hygiene Data'!G104))="","",OFFSET('Hygiene Data'!$G$12,0,10*ROW('Hygiene Data'!G104)))</f>
        <v/>
      </c>
      <c r="DZ110" s="383" t="str">
        <f ca="1">+IF(OFFSET('Hygiene Data'!$G$13,0,10*ROW('Hygiene Data'!G104))="","",OFFSET('Hygiene Data'!$G$13,0,10*ROW('Hygiene Data'!G104)))</f>
        <v/>
      </c>
      <c r="EA110" s="383" t="str">
        <f ca="1">+IF(OFFSET('Hygiene Data'!$H$11,0,10*ROW('Hygiene Data'!H104))="","",OFFSET('Hygiene Data'!$H$11,0,10*ROW('Hygiene Data'!H104)))</f>
        <v/>
      </c>
      <c r="EB110" s="383" t="str">
        <f ca="1">+IF(OFFSET('Hygiene Data'!$H$12,0,10*ROW('Hygiene Data'!H104))="","",OFFSET('Hygiene Data'!$H$12,0,10*ROW('Hygiene Data'!H104)))</f>
        <v/>
      </c>
      <c r="EC110" s="383" t="str">
        <f ca="1">+IF(OFFSET('Hygiene Data'!$H$13,0,10*ROW('Hygiene Data'!H104))="","",OFFSET('Hygiene Data'!$H$13,0,10*ROW('Hygiene Data'!H104)))</f>
        <v/>
      </c>
      <c r="ED110" s="383" t="str">
        <f ca="1">+IF(OFFSET('Hygiene Data'!$I$11,0,10*ROW('Hygiene Data'!I104))="","",OFFSET('Hygiene Data'!$I$11,0,10*ROW('Hygiene Data'!I104)))</f>
        <v/>
      </c>
      <c r="EE110" s="383" t="str">
        <f ca="1">+IF(OFFSET('Hygiene Data'!$I$12,0,10*ROW('Hygiene Data'!I104))="","",OFFSET('Hygiene Data'!$I$12,0,10*ROW('Hygiene Data'!I104)))</f>
        <v/>
      </c>
      <c r="EF110" s="383" t="str">
        <f ca="1">+IF(OFFSET('Hygiene Data'!$I$13,0,10*ROW('Hygiene Data'!I104))="","",OFFSET('Hygiene Data'!$I$13,0,10*ROW('Hygiene Data'!I104)))</f>
        <v/>
      </c>
    </row>
    <row r="111" spans="1:136" x14ac:dyDescent="0.25">
      <c r="A111" s="492" t="str">
        <f ca="1">+IF(OFFSET('Water Data'!$B$2,0,10*ROW('Water Data'!E105))="","",OFFSET('Water Data'!$B$2,0,10*ROW('Water Data'!E105)))</f>
        <v/>
      </c>
      <c r="B111" s="49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9" t="str">
        <f t="shared" ca="1" si="1"/>
        <v/>
      </c>
      <c r="D111" s="52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3" t="str">
        <f ca="1">+IF(OFFSET('Water Data'!$D$27,0,10*ROW('Water Data'!D105))="","",OFFSET('Water Data'!$D$27,0,10*ROW('Water Data'!D105)))</f>
        <v/>
      </c>
      <c r="BT111" s="383" t="str">
        <f ca="1">+IF(OFFSET('Water Data'!$D$28,0,10*ROW('Water Data'!D105))="","",OFFSET('Water Data'!$D$28,0,10*ROW('Water Data'!D105)))</f>
        <v/>
      </c>
      <c r="BU111" s="383" t="str">
        <f ca="1">+IF(OFFSET('Water Data'!$D$29,0,10*ROW('Water Data'!D105))="","",OFFSET('Water Data'!$D$29,0,10*ROW('Water Data'!D105)))</f>
        <v/>
      </c>
      <c r="BV111" s="383" t="str">
        <f ca="1">+IF(OFFSET('Water Data'!$E$27,0,10*ROW('Water Data'!E105))="","",OFFSET('Water Data'!$E$27,0,10*ROW('Water Data'!E105)))</f>
        <v/>
      </c>
      <c r="BW111" s="383" t="str">
        <f ca="1">+IF(OFFSET('Water Data'!$E$28,0,10*ROW('Water Data'!E105))="","",OFFSET('Water Data'!$E$28,0,10*ROW('Water Data'!E105)))</f>
        <v/>
      </c>
      <c r="BX111" s="383" t="str">
        <f ca="1">+IF(OFFSET('Water Data'!$E$29,0,10*ROW('Water Data'!E105))="","",OFFSET('Water Data'!$E$29,0,10*ROW('Water Data'!E105)))</f>
        <v/>
      </c>
      <c r="BY111" s="383" t="str">
        <f ca="1">+IF(OFFSET('Water Data'!$F$27,0,10*ROW('Water Data'!F105))="","",OFFSET('Water Data'!$F$27,0,10*ROW('Water Data'!F105)))</f>
        <v/>
      </c>
      <c r="BZ111" s="383" t="str">
        <f ca="1">+IF(OFFSET('Water Data'!$F$28,0,10*ROW('Water Data'!F105))="","",OFFSET('Water Data'!$F$28,0,10*ROW('Water Data'!F105)))</f>
        <v/>
      </c>
      <c r="CA111" s="383" t="str">
        <f ca="1">+IF(OFFSET('Water Data'!$F$29,0,10*ROW('Water Data'!F105))="","",OFFSET('Water Data'!$F$29,0,10*ROW('Water Data'!F105)))</f>
        <v/>
      </c>
      <c r="CB111" s="383" t="str">
        <f ca="1">+IF(OFFSET('Water Data'!$G$27,0,10*ROW('Water Data'!G105))="","",OFFSET('Water Data'!$G$27,0,10*ROW('Water Data'!G105)))</f>
        <v/>
      </c>
      <c r="CC111" s="383" t="str">
        <f ca="1">+IF(OFFSET('Water Data'!$G$28,0,10*ROW('Water Data'!G105))="","",OFFSET('Water Data'!$G$28,0,10*ROW('Water Data'!G105)))</f>
        <v/>
      </c>
      <c r="CD111" s="383" t="str">
        <f ca="1">+IF(OFFSET('Water Data'!$G$29,0,10*ROW('Water Data'!G105))="","",OFFSET('Water Data'!$G$29,0,10*ROW('Water Data'!G105)))</f>
        <v/>
      </c>
      <c r="CE111" s="383" t="str">
        <f ca="1">+IF(OFFSET('Water Data'!$H$27,0,10*ROW('Water Data'!H105))="","",OFFSET('Water Data'!$H$27,0,10*ROW('Water Data'!H105)))</f>
        <v/>
      </c>
      <c r="CF111" s="383" t="str">
        <f ca="1">+IF(OFFSET('Water Data'!$H$28,0,10*ROW('Water Data'!H105))="","",OFFSET('Water Data'!$H$28,0,10*ROW('Water Data'!H105)))</f>
        <v/>
      </c>
      <c r="CG111" s="383" t="str">
        <f ca="1">+IF(OFFSET('Water Data'!$H$29,0,10*ROW('Water Data'!H105))="","",OFFSET('Water Data'!$H$29,0,10*ROW('Water Data'!H105)))</f>
        <v/>
      </c>
      <c r="CH111" s="383" t="str">
        <f ca="1">+IF(OFFSET('Water Data'!$I$27,0,10*ROW('Water Data'!I105))="","",OFFSET('Water Data'!$I$27,0,10*ROW('Water Data'!I105)))</f>
        <v/>
      </c>
      <c r="CI111" s="383" t="str">
        <f ca="1">+IF(OFFSET('Water Data'!$I$28,0,10*ROW('Water Data'!I105))="","",OFFSET('Water Data'!$I$28,0,10*ROW('Water Data'!I105)))</f>
        <v/>
      </c>
      <c r="CJ111" s="383" t="str">
        <f ca="1">+IF(OFFSET('Water Data'!$I$29,0,10*ROW('Water Data'!I105))="","",OFFSET('Water Data'!$I$29,0,10*ROW('Water Data'!I105)))</f>
        <v/>
      </c>
      <c r="CK111" s="383" t="str">
        <f ca="1">+IF(OFFSET('Sanitation Data'!$D$28,0,10*ROW('Sanitation Data'!D105))="","",OFFSET('Sanitation Data'!$D$28,0,10*ROW('Sanitation Data'!D105)))</f>
        <v/>
      </c>
      <c r="CL111" s="383" t="str">
        <f ca="1">+IF(OFFSET('Sanitation Data'!$D$29,0,10*ROW('Sanitation Data'!D105))="","",OFFSET('Sanitation Data'!$D$29,0,10*ROW('Sanitation Data'!D105)))</f>
        <v/>
      </c>
      <c r="CM111" s="383" t="str">
        <f ca="1">+IF(OFFSET('Sanitation Data'!$D$30,0,10*ROW('Sanitation Data'!D105))="","",OFFSET('Sanitation Data'!$D$30,0,10*ROW('Sanitation Data'!D105)))</f>
        <v/>
      </c>
      <c r="CN111" s="383" t="str">
        <f ca="1">+IF(OFFSET('Sanitation Data'!$D$31,0,10*ROW('Sanitation Data'!D105))="","",OFFSET('Sanitation Data'!$D$31,0,10*ROW('Sanitation Data'!D105)))</f>
        <v/>
      </c>
      <c r="CO111" s="383" t="str">
        <f ca="1">+IF(OFFSET('Sanitation Data'!$D$32,0,10*ROW('Sanitation Data'!D105))="","",OFFSET('Sanitation Data'!$D$32,0,10*ROW('Sanitation Data'!D105)))</f>
        <v/>
      </c>
      <c r="CP111" s="383" t="str">
        <f ca="1">+IF(OFFSET('Sanitation Data'!$E$28,0,10*ROW('Sanitation Data'!E105))="","",OFFSET('Sanitation Data'!$E$28,0,10*ROW('Sanitation Data'!E105)))</f>
        <v/>
      </c>
      <c r="CQ111" s="383" t="str">
        <f ca="1">+IF(OFFSET('Sanitation Data'!$E$29,0,10*ROW('Sanitation Data'!E105))="","",OFFSET('Sanitation Data'!$E$29,0,10*ROW('Sanitation Data'!E105)))</f>
        <v/>
      </c>
      <c r="CR111" s="383" t="str">
        <f ca="1">+IF(OFFSET('Sanitation Data'!$E$30,0,10*ROW('Sanitation Data'!E105))="","",OFFSET('Sanitation Data'!$E$30,0,10*ROW('Sanitation Data'!E105)))</f>
        <v/>
      </c>
      <c r="CS111" s="383" t="str">
        <f ca="1">+IF(OFFSET('Sanitation Data'!$E$31,0,10*ROW('Sanitation Data'!E105))="","",OFFSET('Sanitation Data'!$E$31,0,10*ROW('Sanitation Data'!E105)))</f>
        <v/>
      </c>
      <c r="CT111" s="383" t="str">
        <f ca="1">+IF(OFFSET('Sanitation Data'!$E$32,0,10*ROW('Sanitation Data'!E105))="","",OFFSET('Sanitation Data'!$E$32,0,10*ROW('Sanitation Data'!E105)))</f>
        <v/>
      </c>
      <c r="CU111" s="383" t="str">
        <f ca="1">+IF(OFFSET('Sanitation Data'!$F$28,0,10*ROW('Sanitation Data'!F105))="","",OFFSET('Sanitation Data'!$F$28,0,10*ROW('Sanitation Data'!F105)))</f>
        <v/>
      </c>
      <c r="CV111" s="383" t="str">
        <f ca="1">+IF(OFFSET('Sanitation Data'!$F$29,0,10*ROW('Sanitation Data'!F105))="","",OFFSET('Sanitation Data'!$F$29,0,10*ROW('Sanitation Data'!F105)))</f>
        <v/>
      </c>
      <c r="CW111" s="383" t="str">
        <f ca="1">+IF(OFFSET('Sanitation Data'!$F$30,0,10*ROW('Sanitation Data'!F105))="","",OFFSET('Sanitation Data'!$F$30,0,10*ROW('Sanitation Data'!F105)))</f>
        <v/>
      </c>
      <c r="CX111" s="383" t="str">
        <f ca="1">+IF(OFFSET('Sanitation Data'!$F$31,0,10*ROW('Sanitation Data'!F105))="","",OFFSET('Sanitation Data'!$F$31,0,10*ROW('Sanitation Data'!F105)))</f>
        <v/>
      </c>
      <c r="CY111" s="383" t="str">
        <f ca="1">+IF(OFFSET('Sanitation Data'!$F$32,0,10*ROW('Sanitation Data'!F105))="","",OFFSET('Sanitation Data'!$F$32,0,10*ROW('Sanitation Data'!F105)))</f>
        <v/>
      </c>
      <c r="CZ111" s="383" t="str">
        <f ca="1">+IF(OFFSET('Sanitation Data'!$G$28,0,10*ROW('Sanitation Data'!G105))="","",OFFSET('Sanitation Data'!$G$28,0,10*ROW('Sanitation Data'!G105)))</f>
        <v/>
      </c>
      <c r="DA111" s="383" t="str">
        <f ca="1">+IF(OFFSET('Sanitation Data'!$G$29,0,10*ROW('Sanitation Data'!G105))="","",OFFSET('Sanitation Data'!$G$29,0,10*ROW('Sanitation Data'!G105)))</f>
        <v/>
      </c>
      <c r="DB111" s="383" t="str">
        <f ca="1">+IF(OFFSET('Sanitation Data'!$G$30,0,10*ROW('Sanitation Data'!G105))="","",OFFSET('Sanitation Data'!$G$30,0,10*ROW('Sanitation Data'!G105)))</f>
        <v/>
      </c>
      <c r="DC111" s="383" t="str">
        <f ca="1">+IF(OFFSET('Sanitation Data'!$G$31,0,10*ROW('Sanitation Data'!G105))="","",OFFSET('Sanitation Data'!$G$31,0,10*ROW('Sanitation Data'!G105)))</f>
        <v/>
      </c>
      <c r="DD111" s="383" t="str">
        <f ca="1">+IF(OFFSET('Sanitation Data'!$G$32,0,10*ROW('Sanitation Data'!G105))="","",OFFSET('Sanitation Data'!$G$32,0,10*ROW('Sanitation Data'!G105)))</f>
        <v/>
      </c>
      <c r="DE111" s="383" t="str">
        <f ca="1">+IF(OFFSET('Sanitation Data'!$H$28,0,10*ROW('Sanitation Data'!H105))="","",OFFSET('Sanitation Data'!$H$28,0,10*ROW('Sanitation Data'!H105)))</f>
        <v/>
      </c>
      <c r="DF111" s="383" t="str">
        <f ca="1">+IF(OFFSET('Sanitation Data'!$H$29,0,10*ROW('Sanitation Data'!H105))="","",OFFSET('Sanitation Data'!$H$29,0,10*ROW('Sanitation Data'!H105)))</f>
        <v/>
      </c>
      <c r="DG111" s="383" t="str">
        <f ca="1">+IF(OFFSET('Sanitation Data'!$H$30,0,10*ROW('Sanitation Data'!H105))="","",OFFSET('Sanitation Data'!$H$30,0,10*ROW('Sanitation Data'!H105)))</f>
        <v/>
      </c>
      <c r="DH111" s="383" t="str">
        <f ca="1">+IF(OFFSET('Sanitation Data'!$H$31,0,10*ROW('Sanitation Data'!H105))="","",OFFSET('Sanitation Data'!$H$31,0,10*ROW('Sanitation Data'!H105)))</f>
        <v/>
      </c>
      <c r="DI111" s="383" t="str">
        <f ca="1">+IF(OFFSET('Sanitation Data'!$H$32,0,10*ROW('Sanitation Data'!H105))="","",OFFSET('Sanitation Data'!$H$32,0,10*ROW('Sanitation Data'!H105)))</f>
        <v/>
      </c>
      <c r="DJ111" s="383" t="str">
        <f ca="1">+IF(OFFSET('Sanitation Data'!$I$28,0,10*ROW('Sanitation Data'!I105))="","",OFFSET('Sanitation Data'!$I$28,0,10*ROW('Sanitation Data'!I105)))</f>
        <v/>
      </c>
      <c r="DK111" s="383" t="str">
        <f ca="1">+IF(OFFSET('Sanitation Data'!$I$29,0,10*ROW('Sanitation Data'!I105))="","",OFFSET('Sanitation Data'!$I$29,0,10*ROW('Sanitation Data'!I105)))</f>
        <v/>
      </c>
      <c r="DL111" s="383" t="str">
        <f ca="1">+IF(OFFSET('Sanitation Data'!$I$30,0,10*ROW('Sanitation Data'!I105))="","",OFFSET('Sanitation Data'!$I$30,0,10*ROW('Sanitation Data'!I105)))</f>
        <v/>
      </c>
      <c r="DM111" s="383" t="str">
        <f ca="1">+IF(OFFSET('Sanitation Data'!$I$31,0,10*ROW('Sanitation Data'!I105))="","",OFFSET('Sanitation Data'!$I$31,0,10*ROW('Sanitation Data'!I105)))</f>
        <v/>
      </c>
      <c r="DN111" s="383" t="str">
        <f ca="1">+IF(OFFSET('Sanitation Data'!$I$32,0,10*ROW('Sanitation Data'!I105))="","",OFFSET('Sanitation Data'!$I$32,0,10*ROW('Sanitation Data'!I105)))</f>
        <v/>
      </c>
      <c r="DO111" s="383" t="str">
        <f ca="1">+IF(OFFSET('Hygiene Data'!$D$11,0,10*ROW('Hygiene Data'!D105))="","",OFFSET('Hygiene Data'!$D$11,0,10*ROW('Hygiene Data'!D105)))</f>
        <v/>
      </c>
      <c r="DP111" s="383" t="str">
        <f ca="1">+IF(OFFSET('Hygiene Data'!$D$12,0,10*ROW('Hygiene Data'!D105))="","",OFFSET('Hygiene Data'!$D$12,0,10*ROW('Hygiene Data'!D105)))</f>
        <v/>
      </c>
      <c r="DQ111" s="383" t="str">
        <f ca="1">+IF(OFFSET('Hygiene Data'!$D$13,0,10*ROW('Hygiene Data'!D105))="","",OFFSET('Hygiene Data'!$D$13,0,10*ROW('Hygiene Data'!D105)))</f>
        <v/>
      </c>
      <c r="DR111" s="383" t="str">
        <f ca="1">+IF(OFFSET('Hygiene Data'!$E$11,0,10*ROW('Hygiene Data'!E105))="","",OFFSET('Hygiene Data'!$E$11,0,10*ROW('Hygiene Data'!E105)))</f>
        <v/>
      </c>
      <c r="DS111" s="383" t="str">
        <f ca="1">+IF(OFFSET('Hygiene Data'!$E$12,0,10*ROW('Hygiene Data'!E105))="","",OFFSET('Hygiene Data'!$E$12,0,10*ROW('Hygiene Data'!E105)))</f>
        <v/>
      </c>
      <c r="DT111" s="383" t="str">
        <f ca="1">+IF(OFFSET('Hygiene Data'!$E$13,0,10*ROW('Hygiene Data'!E105))="","",OFFSET('Hygiene Data'!$E$13,0,10*ROW('Hygiene Data'!E105)))</f>
        <v/>
      </c>
      <c r="DU111" s="383" t="str">
        <f ca="1">+IF(OFFSET('Hygiene Data'!$F$11,0,10*ROW('Hygiene Data'!F105))="","",OFFSET('Hygiene Data'!$F$11,0,10*ROW('Hygiene Data'!F105)))</f>
        <v/>
      </c>
      <c r="DV111" s="383" t="str">
        <f ca="1">+IF(OFFSET('Hygiene Data'!$F$12,0,10*ROW('Hygiene Data'!F105))="","",OFFSET('Hygiene Data'!$F$12,0,10*ROW('Hygiene Data'!F105)))</f>
        <v/>
      </c>
      <c r="DW111" s="383" t="str">
        <f ca="1">+IF(OFFSET('Hygiene Data'!$F$13,0,10*ROW('Hygiene Data'!F105))="","",OFFSET('Hygiene Data'!$F$13,0,10*ROW('Hygiene Data'!F105)))</f>
        <v/>
      </c>
      <c r="DX111" s="383" t="str">
        <f ca="1">+IF(OFFSET('Hygiene Data'!$G$11,0,10*ROW('Hygiene Data'!G105))="","",OFFSET('Hygiene Data'!$G$11,0,10*ROW('Hygiene Data'!G105)))</f>
        <v/>
      </c>
      <c r="DY111" s="383" t="str">
        <f ca="1">+IF(OFFSET('Hygiene Data'!$G$12,0,10*ROW('Hygiene Data'!G105))="","",OFFSET('Hygiene Data'!$G$12,0,10*ROW('Hygiene Data'!G105)))</f>
        <v/>
      </c>
      <c r="DZ111" s="383" t="str">
        <f ca="1">+IF(OFFSET('Hygiene Data'!$G$13,0,10*ROW('Hygiene Data'!G105))="","",OFFSET('Hygiene Data'!$G$13,0,10*ROW('Hygiene Data'!G105)))</f>
        <v/>
      </c>
      <c r="EA111" s="383" t="str">
        <f ca="1">+IF(OFFSET('Hygiene Data'!$H$11,0,10*ROW('Hygiene Data'!H105))="","",OFFSET('Hygiene Data'!$H$11,0,10*ROW('Hygiene Data'!H105)))</f>
        <v/>
      </c>
      <c r="EB111" s="383" t="str">
        <f ca="1">+IF(OFFSET('Hygiene Data'!$H$12,0,10*ROW('Hygiene Data'!H105))="","",OFFSET('Hygiene Data'!$H$12,0,10*ROW('Hygiene Data'!H105)))</f>
        <v/>
      </c>
      <c r="EC111" s="383" t="str">
        <f ca="1">+IF(OFFSET('Hygiene Data'!$H$13,0,10*ROW('Hygiene Data'!H105))="","",OFFSET('Hygiene Data'!$H$13,0,10*ROW('Hygiene Data'!H105)))</f>
        <v/>
      </c>
      <c r="ED111" s="383" t="str">
        <f ca="1">+IF(OFFSET('Hygiene Data'!$I$11,0,10*ROW('Hygiene Data'!I105))="","",OFFSET('Hygiene Data'!$I$11,0,10*ROW('Hygiene Data'!I105)))</f>
        <v/>
      </c>
      <c r="EE111" s="383" t="str">
        <f ca="1">+IF(OFFSET('Hygiene Data'!$I$12,0,10*ROW('Hygiene Data'!I105))="","",OFFSET('Hygiene Data'!$I$12,0,10*ROW('Hygiene Data'!I105)))</f>
        <v/>
      </c>
      <c r="EF111" s="383" t="str">
        <f ca="1">+IF(OFFSET('Hygiene Data'!$I$13,0,10*ROW('Hygiene Data'!I105))="","",OFFSET('Hygiene Data'!$I$13,0,10*ROW('Hygiene Data'!I105)))</f>
        <v/>
      </c>
    </row>
    <row r="112" spans="1:136" x14ac:dyDescent="0.25">
      <c r="A112" s="492" t="str">
        <f ca="1">+IF(OFFSET('Water Data'!$B$2,0,10*ROW('Water Data'!E106))="","",OFFSET('Water Data'!$B$2,0,10*ROW('Water Data'!E106)))</f>
        <v/>
      </c>
      <c r="B112" s="49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9" t="str">
        <f t="shared" ca="1" si="1"/>
        <v/>
      </c>
      <c r="D112" s="52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3" t="str">
        <f ca="1">+IF(OFFSET('Water Data'!$D$27,0,10*ROW('Water Data'!D106))="","",OFFSET('Water Data'!$D$27,0,10*ROW('Water Data'!D106)))</f>
        <v/>
      </c>
      <c r="BT112" s="383" t="str">
        <f ca="1">+IF(OFFSET('Water Data'!$D$28,0,10*ROW('Water Data'!D106))="","",OFFSET('Water Data'!$D$28,0,10*ROW('Water Data'!D106)))</f>
        <v/>
      </c>
      <c r="BU112" s="383" t="str">
        <f ca="1">+IF(OFFSET('Water Data'!$D$29,0,10*ROW('Water Data'!D106))="","",OFFSET('Water Data'!$D$29,0,10*ROW('Water Data'!D106)))</f>
        <v/>
      </c>
      <c r="BV112" s="383" t="str">
        <f ca="1">+IF(OFFSET('Water Data'!$E$27,0,10*ROW('Water Data'!E106))="","",OFFSET('Water Data'!$E$27,0,10*ROW('Water Data'!E106)))</f>
        <v/>
      </c>
      <c r="BW112" s="383" t="str">
        <f ca="1">+IF(OFFSET('Water Data'!$E$28,0,10*ROW('Water Data'!E106))="","",OFFSET('Water Data'!$E$28,0,10*ROW('Water Data'!E106)))</f>
        <v/>
      </c>
      <c r="BX112" s="383" t="str">
        <f ca="1">+IF(OFFSET('Water Data'!$E$29,0,10*ROW('Water Data'!E106))="","",OFFSET('Water Data'!$E$29,0,10*ROW('Water Data'!E106)))</f>
        <v/>
      </c>
      <c r="BY112" s="383" t="str">
        <f ca="1">+IF(OFFSET('Water Data'!$F$27,0,10*ROW('Water Data'!F106))="","",OFFSET('Water Data'!$F$27,0,10*ROW('Water Data'!F106)))</f>
        <v/>
      </c>
      <c r="BZ112" s="383" t="str">
        <f ca="1">+IF(OFFSET('Water Data'!$F$28,0,10*ROW('Water Data'!F106))="","",OFFSET('Water Data'!$F$28,0,10*ROW('Water Data'!F106)))</f>
        <v/>
      </c>
      <c r="CA112" s="383" t="str">
        <f ca="1">+IF(OFFSET('Water Data'!$F$29,0,10*ROW('Water Data'!F106))="","",OFFSET('Water Data'!$F$29,0,10*ROW('Water Data'!F106)))</f>
        <v/>
      </c>
      <c r="CB112" s="383" t="str">
        <f ca="1">+IF(OFFSET('Water Data'!$G$27,0,10*ROW('Water Data'!G106))="","",OFFSET('Water Data'!$G$27,0,10*ROW('Water Data'!G106)))</f>
        <v/>
      </c>
      <c r="CC112" s="383" t="str">
        <f ca="1">+IF(OFFSET('Water Data'!$G$28,0,10*ROW('Water Data'!G106))="","",OFFSET('Water Data'!$G$28,0,10*ROW('Water Data'!G106)))</f>
        <v/>
      </c>
      <c r="CD112" s="383" t="str">
        <f ca="1">+IF(OFFSET('Water Data'!$G$29,0,10*ROW('Water Data'!G106))="","",OFFSET('Water Data'!$G$29,0,10*ROW('Water Data'!G106)))</f>
        <v/>
      </c>
      <c r="CE112" s="383" t="str">
        <f ca="1">+IF(OFFSET('Water Data'!$H$27,0,10*ROW('Water Data'!H106))="","",OFFSET('Water Data'!$H$27,0,10*ROW('Water Data'!H106)))</f>
        <v/>
      </c>
      <c r="CF112" s="383" t="str">
        <f ca="1">+IF(OFFSET('Water Data'!$H$28,0,10*ROW('Water Data'!H106))="","",OFFSET('Water Data'!$H$28,0,10*ROW('Water Data'!H106)))</f>
        <v/>
      </c>
      <c r="CG112" s="383" t="str">
        <f ca="1">+IF(OFFSET('Water Data'!$H$29,0,10*ROW('Water Data'!H106))="","",OFFSET('Water Data'!$H$29,0,10*ROW('Water Data'!H106)))</f>
        <v/>
      </c>
      <c r="CH112" s="383" t="str">
        <f ca="1">+IF(OFFSET('Water Data'!$I$27,0,10*ROW('Water Data'!I106))="","",OFFSET('Water Data'!$I$27,0,10*ROW('Water Data'!I106)))</f>
        <v/>
      </c>
      <c r="CI112" s="383" t="str">
        <f ca="1">+IF(OFFSET('Water Data'!$I$28,0,10*ROW('Water Data'!I106))="","",OFFSET('Water Data'!$I$28,0,10*ROW('Water Data'!I106)))</f>
        <v/>
      </c>
      <c r="CJ112" s="383" t="str">
        <f ca="1">+IF(OFFSET('Water Data'!$I$29,0,10*ROW('Water Data'!I106))="","",OFFSET('Water Data'!$I$29,0,10*ROW('Water Data'!I106)))</f>
        <v/>
      </c>
      <c r="CK112" s="383" t="str">
        <f ca="1">+IF(OFFSET('Sanitation Data'!$D$28,0,10*ROW('Sanitation Data'!D106))="","",OFFSET('Sanitation Data'!$D$28,0,10*ROW('Sanitation Data'!D106)))</f>
        <v/>
      </c>
      <c r="CL112" s="383" t="str">
        <f ca="1">+IF(OFFSET('Sanitation Data'!$D$29,0,10*ROW('Sanitation Data'!D106))="","",OFFSET('Sanitation Data'!$D$29,0,10*ROW('Sanitation Data'!D106)))</f>
        <v/>
      </c>
      <c r="CM112" s="383" t="str">
        <f ca="1">+IF(OFFSET('Sanitation Data'!$D$30,0,10*ROW('Sanitation Data'!D106))="","",OFFSET('Sanitation Data'!$D$30,0,10*ROW('Sanitation Data'!D106)))</f>
        <v/>
      </c>
      <c r="CN112" s="383" t="str">
        <f ca="1">+IF(OFFSET('Sanitation Data'!$D$31,0,10*ROW('Sanitation Data'!D106))="","",OFFSET('Sanitation Data'!$D$31,0,10*ROW('Sanitation Data'!D106)))</f>
        <v/>
      </c>
      <c r="CO112" s="383" t="str">
        <f ca="1">+IF(OFFSET('Sanitation Data'!$D$32,0,10*ROW('Sanitation Data'!D106))="","",OFFSET('Sanitation Data'!$D$32,0,10*ROW('Sanitation Data'!D106)))</f>
        <v/>
      </c>
      <c r="CP112" s="383" t="str">
        <f ca="1">+IF(OFFSET('Sanitation Data'!$E$28,0,10*ROW('Sanitation Data'!E106))="","",OFFSET('Sanitation Data'!$E$28,0,10*ROW('Sanitation Data'!E106)))</f>
        <v/>
      </c>
      <c r="CQ112" s="383" t="str">
        <f ca="1">+IF(OFFSET('Sanitation Data'!$E$29,0,10*ROW('Sanitation Data'!E106))="","",OFFSET('Sanitation Data'!$E$29,0,10*ROW('Sanitation Data'!E106)))</f>
        <v/>
      </c>
      <c r="CR112" s="383" t="str">
        <f ca="1">+IF(OFFSET('Sanitation Data'!$E$30,0,10*ROW('Sanitation Data'!E106))="","",OFFSET('Sanitation Data'!$E$30,0,10*ROW('Sanitation Data'!E106)))</f>
        <v/>
      </c>
      <c r="CS112" s="383" t="str">
        <f ca="1">+IF(OFFSET('Sanitation Data'!$E$31,0,10*ROW('Sanitation Data'!E106))="","",OFFSET('Sanitation Data'!$E$31,0,10*ROW('Sanitation Data'!E106)))</f>
        <v/>
      </c>
      <c r="CT112" s="383" t="str">
        <f ca="1">+IF(OFFSET('Sanitation Data'!$E$32,0,10*ROW('Sanitation Data'!E106))="","",OFFSET('Sanitation Data'!$E$32,0,10*ROW('Sanitation Data'!E106)))</f>
        <v/>
      </c>
      <c r="CU112" s="383" t="str">
        <f ca="1">+IF(OFFSET('Sanitation Data'!$F$28,0,10*ROW('Sanitation Data'!F106))="","",OFFSET('Sanitation Data'!$F$28,0,10*ROW('Sanitation Data'!F106)))</f>
        <v/>
      </c>
      <c r="CV112" s="383" t="str">
        <f ca="1">+IF(OFFSET('Sanitation Data'!$F$29,0,10*ROW('Sanitation Data'!F106))="","",OFFSET('Sanitation Data'!$F$29,0,10*ROW('Sanitation Data'!F106)))</f>
        <v/>
      </c>
      <c r="CW112" s="383" t="str">
        <f ca="1">+IF(OFFSET('Sanitation Data'!$F$30,0,10*ROW('Sanitation Data'!F106))="","",OFFSET('Sanitation Data'!$F$30,0,10*ROW('Sanitation Data'!F106)))</f>
        <v/>
      </c>
      <c r="CX112" s="383" t="str">
        <f ca="1">+IF(OFFSET('Sanitation Data'!$F$31,0,10*ROW('Sanitation Data'!F106))="","",OFFSET('Sanitation Data'!$F$31,0,10*ROW('Sanitation Data'!F106)))</f>
        <v/>
      </c>
      <c r="CY112" s="383" t="str">
        <f ca="1">+IF(OFFSET('Sanitation Data'!$F$32,0,10*ROW('Sanitation Data'!F106))="","",OFFSET('Sanitation Data'!$F$32,0,10*ROW('Sanitation Data'!F106)))</f>
        <v/>
      </c>
      <c r="CZ112" s="383" t="str">
        <f ca="1">+IF(OFFSET('Sanitation Data'!$G$28,0,10*ROW('Sanitation Data'!G106))="","",OFFSET('Sanitation Data'!$G$28,0,10*ROW('Sanitation Data'!G106)))</f>
        <v/>
      </c>
      <c r="DA112" s="383" t="str">
        <f ca="1">+IF(OFFSET('Sanitation Data'!$G$29,0,10*ROW('Sanitation Data'!G106))="","",OFFSET('Sanitation Data'!$G$29,0,10*ROW('Sanitation Data'!G106)))</f>
        <v/>
      </c>
      <c r="DB112" s="383" t="str">
        <f ca="1">+IF(OFFSET('Sanitation Data'!$G$30,0,10*ROW('Sanitation Data'!G106))="","",OFFSET('Sanitation Data'!$G$30,0,10*ROW('Sanitation Data'!G106)))</f>
        <v/>
      </c>
      <c r="DC112" s="383" t="str">
        <f ca="1">+IF(OFFSET('Sanitation Data'!$G$31,0,10*ROW('Sanitation Data'!G106))="","",OFFSET('Sanitation Data'!$G$31,0,10*ROW('Sanitation Data'!G106)))</f>
        <v/>
      </c>
      <c r="DD112" s="383" t="str">
        <f ca="1">+IF(OFFSET('Sanitation Data'!$G$32,0,10*ROW('Sanitation Data'!G106))="","",OFFSET('Sanitation Data'!$G$32,0,10*ROW('Sanitation Data'!G106)))</f>
        <v/>
      </c>
      <c r="DE112" s="383" t="str">
        <f ca="1">+IF(OFFSET('Sanitation Data'!$H$28,0,10*ROW('Sanitation Data'!H106))="","",OFFSET('Sanitation Data'!$H$28,0,10*ROW('Sanitation Data'!H106)))</f>
        <v/>
      </c>
      <c r="DF112" s="383" t="str">
        <f ca="1">+IF(OFFSET('Sanitation Data'!$H$29,0,10*ROW('Sanitation Data'!H106))="","",OFFSET('Sanitation Data'!$H$29,0,10*ROW('Sanitation Data'!H106)))</f>
        <v/>
      </c>
      <c r="DG112" s="383" t="str">
        <f ca="1">+IF(OFFSET('Sanitation Data'!$H$30,0,10*ROW('Sanitation Data'!H106))="","",OFFSET('Sanitation Data'!$H$30,0,10*ROW('Sanitation Data'!H106)))</f>
        <v/>
      </c>
      <c r="DH112" s="383" t="str">
        <f ca="1">+IF(OFFSET('Sanitation Data'!$H$31,0,10*ROW('Sanitation Data'!H106))="","",OFFSET('Sanitation Data'!$H$31,0,10*ROW('Sanitation Data'!H106)))</f>
        <v/>
      </c>
      <c r="DI112" s="383" t="str">
        <f ca="1">+IF(OFFSET('Sanitation Data'!$H$32,0,10*ROW('Sanitation Data'!H106))="","",OFFSET('Sanitation Data'!$H$32,0,10*ROW('Sanitation Data'!H106)))</f>
        <v/>
      </c>
      <c r="DJ112" s="383" t="str">
        <f ca="1">+IF(OFFSET('Sanitation Data'!$I$28,0,10*ROW('Sanitation Data'!I106))="","",OFFSET('Sanitation Data'!$I$28,0,10*ROW('Sanitation Data'!I106)))</f>
        <v/>
      </c>
      <c r="DK112" s="383" t="str">
        <f ca="1">+IF(OFFSET('Sanitation Data'!$I$29,0,10*ROW('Sanitation Data'!I106))="","",OFFSET('Sanitation Data'!$I$29,0,10*ROW('Sanitation Data'!I106)))</f>
        <v/>
      </c>
      <c r="DL112" s="383" t="str">
        <f ca="1">+IF(OFFSET('Sanitation Data'!$I$30,0,10*ROW('Sanitation Data'!I106))="","",OFFSET('Sanitation Data'!$I$30,0,10*ROW('Sanitation Data'!I106)))</f>
        <v/>
      </c>
      <c r="DM112" s="383" t="str">
        <f ca="1">+IF(OFFSET('Sanitation Data'!$I$31,0,10*ROW('Sanitation Data'!I106))="","",OFFSET('Sanitation Data'!$I$31,0,10*ROW('Sanitation Data'!I106)))</f>
        <v/>
      </c>
      <c r="DN112" s="383" t="str">
        <f ca="1">+IF(OFFSET('Sanitation Data'!$I$32,0,10*ROW('Sanitation Data'!I106))="","",OFFSET('Sanitation Data'!$I$32,0,10*ROW('Sanitation Data'!I106)))</f>
        <v/>
      </c>
      <c r="DO112" s="383" t="str">
        <f ca="1">+IF(OFFSET('Hygiene Data'!$D$11,0,10*ROW('Hygiene Data'!D106))="","",OFFSET('Hygiene Data'!$D$11,0,10*ROW('Hygiene Data'!D106)))</f>
        <v/>
      </c>
      <c r="DP112" s="383" t="str">
        <f ca="1">+IF(OFFSET('Hygiene Data'!$D$12,0,10*ROW('Hygiene Data'!D106))="","",OFFSET('Hygiene Data'!$D$12,0,10*ROW('Hygiene Data'!D106)))</f>
        <v/>
      </c>
      <c r="DQ112" s="383" t="str">
        <f ca="1">+IF(OFFSET('Hygiene Data'!$D$13,0,10*ROW('Hygiene Data'!D106))="","",OFFSET('Hygiene Data'!$D$13,0,10*ROW('Hygiene Data'!D106)))</f>
        <v/>
      </c>
      <c r="DR112" s="383" t="str">
        <f ca="1">+IF(OFFSET('Hygiene Data'!$E$11,0,10*ROW('Hygiene Data'!E106))="","",OFFSET('Hygiene Data'!$E$11,0,10*ROW('Hygiene Data'!E106)))</f>
        <v/>
      </c>
      <c r="DS112" s="383" t="str">
        <f ca="1">+IF(OFFSET('Hygiene Data'!$E$12,0,10*ROW('Hygiene Data'!E106))="","",OFFSET('Hygiene Data'!$E$12,0,10*ROW('Hygiene Data'!E106)))</f>
        <v/>
      </c>
      <c r="DT112" s="383" t="str">
        <f ca="1">+IF(OFFSET('Hygiene Data'!$E$13,0,10*ROW('Hygiene Data'!E106))="","",OFFSET('Hygiene Data'!$E$13,0,10*ROW('Hygiene Data'!E106)))</f>
        <v/>
      </c>
      <c r="DU112" s="383" t="str">
        <f ca="1">+IF(OFFSET('Hygiene Data'!$F$11,0,10*ROW('Hygiene Data'!F106))="","",OFFSET('Hygiene Data'!$F$11,0,10*ROW('Hygiene Data'!F106)))</f>
        <v/>
      </c>
      <c r="DV112" s="383" t="str">
        <f ca="1">+IF(OFFSET('Hygiene Data'!$F$12,0,10*ROW('Hygiene Data'!F106))="","",OFFSET('Hygiene Data'!$F$12,0,10*ROW('Hygiene Data'!F106)))</f>
        <v/>
      </c>
      <c r="DW112" s="383" t="str">
        <f ca="1">+IF(OFFSET('Hygiene Data'!$F$13,0,10*ROW('Hygiene Data'!F106))="","",OFFSET('Hygiene Data'!$F$13,0,10*ROW('Hygiene Data'!F106)))</f>
        <v/>
      </c>
      <c r="DX112" s="383" t="str">
        <f ca="1">+IF(OFFSET('Hygiene Data'!$G$11,0,10*ROW('Hygiene Data'!G106))="","",OFFSET('Hygiene Data'!$G$11,0,10*ROW('Hygiene Data'!G106)))</f>
        <v/>
      </c>
      <c r="DY112" s="383" t="str">
        <f ca="1">+IF(OFFSET('Hygiene Data'!$G$12,0,10*ROW('Hygiene Data'!G106))="","",OFFSET('Hygiene Data'!$G$12,0,10*ROW('Hygiene Data'!G106)))</f>
        <v/>
      </c>
      <c r="DZ112" s="383" t="str">
        <f ca="1">+IF(OFFSET('Hygiene Data'!$G$13,0,10*ROW('Hygiene Data'!G106))="","",OFFSET('Hygiene Data'!$G$13,0,10*ROW('Hygiene Data'!G106)))</f>
        <v/>
      </c>
      <c r="EA112" s="383" t="str">
        <f ca="1">+IF(OFFSET('Hygiene Data'!$H$11,0,10*ROW('Hygiene Data'!H106))="","",OFFSET('Hygiene Data'!$H$11,0,10*ROW('Hygiene Data'!H106)))</f>
        <v/>
      </c>
      <c r="EB112" s="383" t="str">
        <f ca="1">+IF(OFFSET('Hygiene Data'!$H$12,0,10*ROW('Hygiene Data'!H106))="","",OFFSET('Hygiene Data'!$H$12,0,10*ROW('Hygiene Data'!H106)))</f>
        <v/>
      </c>
      <c r="EC112" s="383" t="str">
        <f ca="1">+IF(OFFSET('Hygiene Data'!$H$13,0,10*ROW('Hygiene Data'!H106))="","",OFFSET('Hygiene Data'!$H$13,0,10*ROW('Hygiene Data'!H106)))</f>
        <v/>
      </c>
      <c r="ED112" s="383" t="str">
        <f ca="1">+IF(OFFSET('Hygiene Data'!$I$11,0,10*ROW('Hygiene Data'!I106))="","",OFFSET('Hygiene Data'!$I$11,0,10*ROW('Hygiene Data'!I106)))</f>
        <v/>
      </c>
      <c r="EE112" s="383" t="str">
        <f ca="1">+IF(OFFSET('Hygiene Data'!$I$12,0,10*ROW('Hygiene Data'!I106))="","",OFFSET('Hygiene Data'!$I$12,0,10*ROW('Hygiene Data'!I106)))</f>
        <v/>
      </c>
      <c r="EF112" s="383" t="str">
        <f ca="1">+IF(OFFSET('Hygiene Data'!$I$13,0,10*ROW('Hygiene Data'!I106))="","",OFFSET('Hygiene Data'!$I$13,0,10*ROW('Hygiene Data'!I106)))</f>
        <v/>
      </c>
    </row>
    <row r="113" spans="1:136" x14ac:dyDescent="0.25">
      <c r="A113" s="492" t="str">
        <f ca="1">+IF(OFFSET('Water Data'!$B$2,0,10*ROW('Water Data'!E107))="","",OFFSET('Water Data'!$B$2,0,10*ROW('Water Data'!E107)))</f>
        <v/>
      </c>
      <c r="B113" s="49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9" t="str">
        <f t="shared" ca="1" si="1"/>
        <v/>
      </c>
      <c r="D113" s="52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3" t="str">
        <f ca="1">+IF(OFFSET('Water Data'!$D$27,0,10*ROW('Water Data'!D107))="","",OFFSET('Water Data'!$D$27,0,10*ROW('Water Data'!D107)))</f>
        <v/>
      </c>
      <c r="BT113" s="383" t="str">
        <f ca="1">+IF(OFFSET('Water Data'!$D$28,0,10*ROW('Water Data'!D107))="","",OFFSET('Water Data'!$D$28,0,10*ROW('Water Data'!D107)))</f>
        <v/>
      </c>
      <c r="BU113" s="383" t="str">
        <f ca="1">+IF(OFFSET('Water Data'!$D$29,0,10*ROW('Water Data'!D107))="","",OFFSET('Water Data'!$D$29,0,10*ROW('Water Data'!D107)))</f>
        <v/>
      </c>
      <c r="BV113" s="383" t="str">
        <f ca="1">+IF(OFFSET('Water Data'!$E$27,0,10*ROW('Water Data'!E107))="","",OFFSET('Water Data'!$E$27,0,10*ROW('Water Data'!E107)))</f>
        <v/>
      </c>
      <c r="BW113" s="383" t="str">
        <f ca="1">+IF(OFFSET('Water Data'!$E$28,0,10*ROW('Water Data'!E107))="","",OFFSET('Water Data'!$E$28,0,10*ROW('Water Data'!E107)))</f>
        <v/>
      </c>
      <c r="BX113" s="383" t="str">
        <f ca="1">+IF(OFFSET('Water Data'!$E$29,0,10*ROW('Water Data'!E107))="","",OFFSET('Water Data'!$E$29,0,10*ROW('Water Data'!E107)))</f>
        <v/>
      </c>
      <c r="BY113" s="383" t="str">
        <f ca="1">+IF(OFFSET('Water Data'!$F$27,0,10*ROW('Water Data'!F107))="","",OFFSET('Water Data'!$F$27,0,10*ROW('Water Data'!F107)))</f>
        <v/>
      </c>
      <c r="BZ113" s="383" t="str">
        <f ca="1">+IF(OFFSET('Water Data'!$F$28,0,10*ROW('Water Data'!F107))="","",OFFSET('Water Data'!$F$28,0,10*ROW('Water Data'!F107)))</f>
        <v/>
      </c>
      <c r="CA113" s="383" t="str">
        <f ca="1">+IF(OFFSET('Water Data'!$F$29,0,10*ROW('Water Data'!F107))="","",OFFSET('Water Data'!$F$29,0,10*ROW('Water Data'!F107)))</f>
        <v/>
      </c>
      <c r="CB113" s="383" t="str">
        <f ca="1">+IF(OFFSET('Water Data'!$G$27,0,10*ROW('Water Data'!G107))="","",OFFSET('Water Data'!$G$27,0,10*ROW('Water Data'!G107)))</f>
        <v/>
      </c>
      <c r="CC113" s="383" t="str">
        <f ca="1">+IF(OFFSET('Water Data'!$G$28,0,10*ROW('Water Data'!G107))="","",OFFSET('Water Data'!$G$28,0,10*ROW('Water Data'!G107)))</f>
        <v/>
      </c>
      <c r="CD113" s="383" t="str">
        <f ca="1">+IF(OFFSET('Water Data'!$G$29,0,10*ROW('Water Data'!G107))="","",OFFSET('Water Data'!$G$29,0,10*ROW('Water Data'!G107)))</f>
        <v/>
      </c>
      <c r="CE113" s="383" t="str">
        <f ca="1">+IF(OFFSET('Water Data'!$H$27,0,10*ROW('Water Data'!H107))="","",OFFSET('Water Data'!$H$27,0,10*ROW('Water Data'!H107)))</f>
        <v/>
      </c>
      <c r="CF113" s="383" t="str">
        <f ca="1">+IF(OFFSET('Water Data'!$H$28,0,10*ROW('Water Data'!H107))="","",OFFSET('Water Data'!$H$28,0,10*ROW('Water Data'!H107)))</f>
        <v/>
      </c>
      <c r="CG113" s="383" t="str">
        <f ca="1">+IF(OFFSET('Water Data'!$H$29,0,10*ROW('Water Data'!H107))="","",OFFSET('Water Data'!$H$29,0,10*ROW('Water Data'!H107)))</f>
        <v/>
      </c>
      <c r="CH113" s="383" t="str">
        <f ca="1">+IF(OFFSET('Water Data'!$I$27,0,10*ROW('Water Data'!I107))="","",OFFSET('Water Data'!$I$27,0,10*ROW('Water Data'!I107)))</f>
        <v/>
      </c>
      <c r="CI113" s="383" t="str">
        <f ca="1">+IF(OFFSET('Water Data'!$I$28,0,10*ROW('Water Data'!I107))="","",OFFSET('Water Data'!$I$28,0,10*ROW('Water Data'!I107)))</f>
        <v/>
      </c>
      <c r="CJ113" s="383" t="str">
        <f ca="1">+IF(OFFSET('Water Data'!$I$29,0,10*ROW('Water Data'!I107))="","",OFFSET('Water Data'!$I$29,0,10*ROW('Water Data'!I107)))</f>
        <v/>
      </c>
      <c r="CK113" s="383" t="str">
        <f ca="1">+IF(OFFSET('Sanitation Data'!$D$28,0,10*ROW('Sanitation Data'!D107))="","",OFFSET('Sanitation Data'!$D$28,0,10*ROW('Sanitation Data'!D107)))</f>
        <v/>
      </c>
      <c r="CL113" s="383" t="str">
        <f ca="1">+IF(OFFSET('Sanitation Data'!$D$29,0,10*ROW('Sanitation Data'!D107))="","",OFFSET('Sanitation Data'!$D$29,0,10*ROW('Sanitation Data'!D107)))</f>
        <v/>
      </c>
      <c r="CM113" s="383" t="str">
        <f ca="1">+IF(OFFSET('Sanitation Data'!$D$30,0,10*ROW('Sanitation Data'!D107))="","",OFFSET('Sanitation Data'!$D$30,0,10*ROW('Sanitation Data'!D107)))</f>
        <v/>
      </c>
      <c r="CN113" s="383" t="str">
        <f ca="1">+IF(OFFSET('Sanitation Data'!$D$31,0,10*ROW('Sanitation Data'!D107))="","",OFFSET('Sanitation Data'!$D$31,0,10*ROW('Sanitation Data'!D107)))</f>
        <v/>
      </c>
      <c r="CO113" s="383" t="str">
        <f ca="1">+IF(OFFSET('Sanitation Data'!$D$32,0,10*ROW('Sanitation Data'!D107))="","",OFFSET('Sanitation Data'!$D$32,0,10*ROW('Sanitation Data'!D107)))</f>
        <v/>
      </c>
      <c r="CP113" s="383" t="str">
        <f ca="1">+IF(OFFSET('Sanitation Data'!$E$28,0,10*ROW('Sanitation Data'!E107))="","",OFFSET('Sanitation Data'!$E$28,0,10*ROW('Sanitation Data'!E107)))</f>
        <v/>
      </c>
      <c r="CQ113" s="383" t="str">
        <f ca="1">+IF(OFFSET('Sanitation Data'!$E$29,0,10*ROW('Sanitation Data'!E107))="","",OFFSET('Sanitation Data'!$E$29,0,10*ROW('Sanitation Data'!E107)))</f>
        <v/>
      </c>
      <c r="CR113" s="383" t="str">
        <f ca="1">+IF(OFFSET('Sanitation Data'!$E$30,0,10*ROW('Sanitation Data'!E107))="","",OFFSET('Sanitation Data'!$E$30,0,10*ROW('Sanitation Data'!E107)))</f>
        <v/>
      </c>
      <c r="CS113" s="383" t="str">
        <f ca="1">+IF(OFFSET('Sanitation Data'!$E$31,0,10*ROW('Sanitation Data'!E107))="","",OFFSET('Sanitation Data'!$E$31,0,10*ROW('Sanitation Data'!E107)))</f>
        <v/>
      </c>
      <c r="CT113" s="383" t="str">
        <f ca="1">+IF(OFFSET('Sanitation Data'!$E$32,0,10*ROW('Sanitation Data'!E107))="","",OFFSET('Sanitation Data'!$E$32,0,10*ROW('Sanitation Data'!E107)))</f>
        <v/>
      </c>
      <c r="CU113" s="383" t="str">
        <f ca="1">+IF(OFFSET('Sanitation Data'!$F$28,0,10*ROW('Sanitation Data'!F107))="","",OFFSET('Sanitation Data'!$F$28,0,10*ROW('Sanitation Data'!F107)))</f>
        <v/>
      </c>
      <c r="CV113" s="383" t="str">
        <f ca="1">+IF(OFFSET('Sanitation Data'!$F$29,0,10*ROW('Sanitation Data'!F107))="","",OFFSET('Sanitation Data'!$F$29,0,10*ROW('Sanitation Data'!F107)))</f>
        <v/>
      </c>
      <c r="CW113" s="383" t="str">
        <f ca="1">+IF(OFFSET('Sanitation Data'!$F$30,0,10*ROW('Sanitation Data'!F107))="","",OFFSET('Sanitation Data'!$F$30,0,10*ROW('Sanitation Data'!F107)))</f>
        <v/>
      </c>
      <c r="CX113" s="383" t="str">
        <f ca="1">+IF(OFFSET('Sanitation Data'!$F$31,0,10*ROW('Sanitation Data'!F107))="","",OFFSET('Sanitation Data'!$F$31,0,10*ROW('Sanitation Data'!F107)))</f>
        <v/>
      </c>
      <c r="CY113" s="383" t="str">
        <f ca="1">+IF(OFFSET('Sanitation Data'!$F$32,0,10*ROW('Sanitation Data'!F107))="","",OFFSET('Sanitation Data'!$F$32,0,10*ROW('Sanitation Data'!F107)))</f>
        <v/>
      </c>
      <c r="CZ113" s="383" t="str">
        <f ca="1">+IF(OFFSET('Sanitation Data'!$G$28,0,10*ROW('Sanitation Data'!G107))="","",OFFSET('Sanitation Data'!$G$28,0,10*ROW('Sanitation Data'!G107)))</f>
        <v/>
      </c>
      <c r="DA113" s="383" t="str">
        <f ca="1">+IF(OFFSET('Sanitation Data'!$G$29,0,10*ROW('Sanitation Data'!G107))="","",OFFSET('Sanitation Data'!$G$29,0,10*ROW('Sanitation Data'!G107)))</f>
        <v/>
      </c>
      <c r="DB113" s="383" t="str">
        <f ca="1">+IF(OFFSET('Sanitation Data'!$G$30,0,10*ROW('Sanitation Data'!G107))="","",OFFSET('Sanitation Data'!$G$30,0,10*ROW('Sanitation Data'!G107)))</f>
        <v/>
      </c>
      <c r="DC113" s="383" t="str">
        <f ca="1">+IF(OFFSET('Sanitation Data'!$G$31,0,10*ROW('Sanitation Data'!G107))="","",OFFSET('Sanitation Data'!$G$31,0,10*ROW('Sanitation Data'!G107)))</f>
        <v/>
      </c>
      <c r="DD113" s="383" t="str">
        <f ca="1">+IF(OFFSET('Sanitation Data'!$G$32,0,10*ROW('Sanitation Data'!G107))="","",OFFSET('Sanitation Data'!$G$32,0,10*ROW('Sanitation Data'!G107)))</f>
        <v/>
      </c>
      <c r="DE113" s="383" t="str">
        <f ca="1">+IF(OFFSET('Sanitation Data'!$H$28,0,10*ROW('Sanitation Data'!H107))="","",OFFSET('Sanitation Data'!$H$28,0,10*ROW('Sanitation Data'!H107)))</f>
        <v/>
      </c>
      <c r="DF113" s="383" t="str">
        <f ca="1">+IF(OFFSET('Sanitation Data'!$H$29,0,10*ROW('Sanitation Data'!H107))="","",OFFSET('Sanitation Data'!$H$29,0,10*ROW('Sanitation Data'!H107)))</f>
        <v/>
      </c>
      <c r="DG113" s="383" t="str">
        <f ca="1">+IF(OFFSET('Sanitation Data'!$H$30,0,10*ROW('Sanitation Data'!H107))="","",OFFSET('Sanitation Data'!$H$30,0,10*ROW('Sanitation Data'!H107)))</f>
        <v/>
      </c>
      <c r="DH113" s="383" t="str">
        <f ca="1">+IF(OFFSET('Sanitation Data'!$H$31,0,10*ROW('Sanitation Data'!H107))="","",OFFSET('Sanitation Data'!$H$31,0,10*ROW('Sanitation Data'!H107)))</f>
        <v/>
      </c>
      <c r="DI113" s="383" t="str">
        <f ca="1">+IF(OFFSET('Sanitation Data'!$H$32,0,10*ROW('Sanitation Data'!H107))="","",OFFSET('Sanitation Data'!$H$32,0,10*ROW('Sanitation Data'!H107)))</f>
        <v/>
      </c>
      <c r="DJ113" s="383" t="str">
        <f ca="1">+IF(OFFSET('Sanitation Data'!$I$28,0,10*ROW('Sanitation Data'!I107))="","",OFFSET('Sanitation Data'!$I$28,0,10*ROW('Sanitation Data'!I107)))</f>
        <v/>
      </c>
      <c r="DK113" s="383" t="str">
        <f ca="1">+IF(OFFSET('Sanitation Data'!$I$29,0,10*ROW('Sanitation Data'!I107))="","",OFFSET('Sanitation Data'!$I$29,0,10*ROW('Sanitation Data'!I107)))</f>
        <v/>
      </c>
      <c r="DL113" s="383" t="str">
        <f ca="1">+IF(OFFSET('Sanitation Data'!$I$30,0,10*ROW('Sanitation Data'!I107))="","",OFFSET('Sanitation Data'!$I$30,0,10*ROW('Sanitation Data'!I107)))</f>
        <v/>
      </c>
      <c r="DM113" s="383" t="str">
        <f ca="1">+IF(OFFSET('Sanitation Data'!$I$31,0,10*ROW('Sanitation Data'!I107))="","",OFFSET('Sanitation Data'!$I$31,0,10*ROW('Sanitation Data'!I107)))</f>
        <v/>
      </c>
      <c r="DN113" s="383" t="str">
        <f ca="1">+IF(OFFSET('Sanitation Data'!$I$32,0,10*ROW('Sanitation Data'!I107))="","",OFFSET('Sanitation Data'!$I$32,0,10*ROW('Sanitation Data'!I107)))</f>
        <v/>
      </c>
      <c r="DO113" s="383" t="str">
        <f ca="1">+IF(OFFSET('Hygiene Data'!$D$11,0,10*ROW('Hygiene Data'!D107))="","",OFFSET('Hygiene Data'!$D$11,0,10*ROW('Hygiene Data'!D107)))</f>
        <v/>
      </c>
      <c r="DP113" s="383" t="str">
        <f ca="1">+IF(OFFSET('Hygiene Data'!$D$12,0,10*ROW('Hygiene Data'!D107))="","",OFFSET('Hygiene Data'!$D$12,0,10*ROW('Hygiene Data'!D107)))</f>
        <v/>
      </c>
      <c r="DQ113" s="383" t="str">
        <f ca="1">+IF(OFFSET('Hygiene Data'!$D$13,0,10*ROW('Hygiene Data'!D107))="","",OFFSET('Hygiene Data'!$D$13,0,10*ROW('Hygiene Data'!D107)))</f>
        <v/>
      </c>
      <c r="DR113" s="383" t="str">
        <f ca="1">+IF(OFFSET('Hygiene Data'!$E$11,0,10*ROW('Hygiene Data'!E107))="","",OFFSET('Hygiene Data'!$E$11,0,10*ROW('Hygiene Data'!E107)))</f>
        <v/>
      </c>
      <c r="DS113" s="383" t="str">
        <f ca="1">+IF(OFFSET('Hygiene Data'!$E$12,0,10*ROW('Hygiene Data'!E107))="","",OFFSET('Hygiene Data'!$E$12,0,10*ROW('Hygiene Data'!E107)))</f>
        <v/>
      </c>
      <c r="DT113" s="383" t="str">
        <f ca="1">+IF(OFFSET('Hygiene Data'!$E$13,0,10*ROW('Hygiene Data'!E107))="","",OFFSET('Hygiene Data'!$E$13,0,10*ROW('Hygiene Data'!E107)))</f>
        <v/>
      </c>
      <c r="DU113" s="383" t="str">
        <f ca="1">+IF(OFFSET('Hygiene Data'!$F$11,0,10*ROW('Hygiene Data'!F107))="","",OFFSET('Hygiene Data'!$F$11,0,10*ROW('Hygiene Data'!F107)))</f>
        <v/>
      </c>
      <c r="DV113" s="383" t="str">
        <f ca="1">+IF(OFFSET('Hygiene Data'!$F$12,0,10*ROW('Hygiene Data'!F107))="","",OFFSET('Hygiene Data'!$F$12,0,10*ROW('Hygiene Data'!F107)))</f>
        <v/>
      </c>
      <c r="DW113" s="383" t="str">
        <f ca="1">+IF(OFFSET('Hygiene Data'!$F$13,0,10*ROW('Hygiene Data'!F107))="","",OFFSET('Hygiene Data'!$F$13,0,10*ROW('Hygiene Data'!F107)))</f>
        <v/>
      </c>
      <c r="DX113" s="383" t="str">
        <f ca="1">+IF(OFFSET('Hygiene Data'!$G$11,0,10*ROW('Hygiene Data'!G107))="","",OFFSET('Hygiene Data'!$G$11,0,10*ROW('Hygiene Data'!G107)))</f>
        <v/>
      </c>
      <c r="DY113" s="383" t="str">
        <f ca="1">+IF(OFFSET('Hygiene Data'!$G$12,0,10*ROW('Hygiene Data'!G107))="","",OFFSET('Hygiene Data'!$G$12,0,10*ROW('Hygiene Data'!G107)))</f>
        <v/>
      </c>
      <c r="DZ113" s="383" t="str">
        <f ca="1">+IF(OFFSET('Hygiene Data'!$G$13,0,10*ROW('Hygiene Data'!G107))="","",OFFSET('Hygiene Data'!$G$13,0,10*ROW('Hygiene Data'!G107)))</f>
        <v/>
      </c>
      <c r="EA113" s="383" t="str">
        <f ca="1">+IF(OFFSET('Hygiene Data'!$H$11,0,10*ROW('Hygiene Data'!H107))="","",OFFSET('Hygiene Data'!$H$11,0,10*ROW('Hygiene Data'!H107)))</f>
        <v/>
      </c>
      <c r="EB113" s="383" t="str">
        <f ca="1">+IF(OFFSET('Hygiene Data'!$H$12,0,10*ROW('Hygiene Data'!H107))="","",OFFSET('Hygiene Data'!$H$12,0,10*ROW('Hygiene Data'!H107)))</f>
        <v/>
      </c>
      <c r="EC113" s="383" t="str">
        <f ca="1">+IF(OFFSET('Hygiene Data'!$H$13,0,10*ROW('Hygiene Data'!H107))="","",OFFSET('Hygiene Data'!$H$13,0,10*ROW('Hygiene Data'!H107)))</f>
        <v/>
      </c>
      <c r="ED113" s="383" t="str">
        <f ca="1">+IF(OFFSET('Hygiene Data'!$I$11,0,10*ROW('Hygiene Data'!I107))="","",OFFSET('Hygiene Data'!$I$11,0,10*ROW('Hygiene Data'!I107)))</f>
        <v/>
      </c>
      <c r="EE113" s="383" t="str">
        <f ca="1">+IF(OFFSET('Hygiene Data'!$I$12,0,10*ROW('Hygiene Data'!I107))="","",OFFSET('Hygiene Data'!$I$12,0,10*ROW('Hygiene Data'!I107)))</f>
        <v/>
      </c>
      <c r="EF113" s="383" t="str">
        <f ca="1">+IF(OFFSET('Hygiene Data'!$I$13,0,10*ROW('Hygiene Data'!I107))="","",OFFSET('Hygiene Data'!$I$13,0,10*ROW('Hygiene Data'!I107)))</f>
        <v/>
      </c>
    </row>
    <row r="114" spans="1:136" x14ac:dyDescent="0.25">
      <c r="A114" s="492" t="str">
        <f ca="1">+IF(OFFSET('Water Data'!$B$2,0,10*ROW('Water Data'!E108))="","",OFFSET('Water Data'!$B$2,0,10*ROW('Water Data'!E108)))</f>
        <v/>
      </c>
      <c r="B114" s="49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9" t="str">
        <f t="shared" ca="1" si="1"/>
        <v/>
      </c>
      <c r="D114" s="52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3" t="str">
        <f ca="1">+IF(OFFSET('Water Data'!$D$27,0,10*ROW('Water Data'!D108))="","",OFFSET('Water Data'!$D$27,0,10*ROW('Water Data'!D108)))</f>
        <v/>
      </c>
      <c r="BT114" s="383" t="str">
        <f ca="1">+IF(OFFSET('Water Data'!$D$28,0,10*ROW('Water Data'!D108))="","",OFFSET('Water Data'!$D$28,0,10*ROW('Water Data'!D108)))</f>
        <v/>
      </c>
      <c r="BU114" s="383" t="str">
        <f ca="1">+IF(OFFSET('Water Data'!$D$29,0,10*ROW('Water Data'!D108))="","",OFFSET('Water Data'!$D$29,0,10*ROW('Water Data'!D108)))</f>
        <v/>
      </c>
      <c r="BV114" s="383" t="str">
        <f ca="1">+IF(OFFSET('Water Data'!$E$27,0,10*ROW('Water Data'!E108))="","",OFFSET('Water Data'!$E$27,0,10*ROW('Water Data'!E108)))</f>
        <v/>
      </c>
      <c r="BW114" s="383" t="str">
        <f ca="1">+IF(OFFSET('Water Data'!$E$28,0,10*ROW('Water Data'!E108))="","",OFFSET('Water Data'!$E$28,0,10*ROW('Water Data'!E108)))</f>
        <v/>
      </c>
      <c r="BX114" s="383" t="str">
        <f ca="1">+IF(OFFSET('Water Data'!$E$29,0,10*ROW('Water Data'!E108))="","",OFFSET('Water Data'!$E$29,0,10*ROW('Water Data'!E108)))</f>
        <v/>
      </c>
      <c r="BY114" s="383" t="str">
        <f ca="1">+IF(OFFSET('Water Data'!$F$27,0,10*ROW('Water Data'!F108))="","",OFFSET('Water Data'!$F$27,0,10*ROW('Water Data'!F108)))</f>
        <v/>
      </c>
      <c r="BZ114" s="383" t="str">
        <f ca="1">+IF(OFFSET('Water Data'!$F$28,0,10*ROW('Water Data'!F108))="","",OFFSET('Water Data'!$F$28,0,10*ROW('Water Data'!F108)))</f>
        <v/>
      </c>
      <c r="CA114" s="383" t="str">
        <f ca="1">+IF(OFFSET('Water Data'!$F$29,0,10*ROW('Water Data'!F108))="","",OFFSET('Water Data'!$F$29,0,10*ROW('Water Data'!F108)))</f>
        <v/>
      </c>
      <c r="CB114" s="383" t="str">
        <f ca="1">+IF(OFFSET('Water Data'!$G$27,0,10*ROW('Water Data'!G108))="","",OFFSET('Water Data'!$G$27,0,10*ROW('Water Data'!G108)))</f>
        <v/>
      </c>
      <c r="CC114" s="383" t="str">
        <f ca="1">+IF(OFFSET('Water Data'!$G$28,0,10*ROW('Water Data'!G108))="","",OFFSET('Water Data'!$G$28,0,10*ROW('Water Data'!G108)))</f>
        <v/>
      </c>
      <c r="CD114" s="383" t="str">
        <f ca="1">+IF(OFFSET('Water Data'!$G$29,0,10*ROW('Water Data'!G108))="","",OFFSET('Water Data'!$G$29,0,10*ROW('Water Data'!G108)))</f>
        <v/>
      </c>
      <c r="CE114" s="383" t="str">
        <f ca="1">+IF(OFFSET('Water Data'!$H$27,0,10*ROW('Water Data'!H108))="","",OFFSET('Water Data'!$H$27,0,10*ROW('Water Data'!H108)))</f>
        <v/>
      </c>
      <c r="CF114" s="383" t="str">
        <f ca="1">+IF(OFFSET('Water Data'!$H$28,0,10*ROW('Water Data'!H108))="","",OFFSET('Water Data'!$H$28,0,10*ROW('Water Data'!H108)))</f>
        <v/>
      </c>
      <c r="CG114" s="383" t="str">
        <f ca="1">+IF(OFFSET('Water Data'!$H$29,0,10*ROW('Water Data'!H108))="","",OFFSET('Water Data'!$H$29,0,10*ROW('Water Data'!H108)))</f>
        <v/>
      </c>
      <c r="CH114" s="383" t="str">
        <f ca="1">+IF(OFFSET('Water Data'!$I$27,0,10*ROW('Water Data'!I108))="","",OFFSET('Water Data'!$I$27,0,10*ROW('Water Data'!I108)))</f>
        <v/>
      </c>
      <c r="CI114" s="383" t="str">
        <f ca="1">+IF(OFFSET('Water Data'!$I$28,0,10*ROW('Water Data'!I108))="","",OFFSET('Water Data'!$I$28,0,10*ROW('Water Data'!I108)))</f>
        <v/>
      </c>
      <c r="CJ114" s="383" t="str">
        <f ca="1">+IF(OFFSET('Water Data'!$I$29,0,10*ROW('Water Data'!I108))="","",OFFSET('Water Data'!$I$29,0,10*ROW('Water Data'!I108)))</f>
        <v/>
      </c>
      <c r="CK114" s="383" t="str">
        <f ca="1">+IF(OFFSET('Sanitation Data'!$D$28,0,10*ROW('Sanitation Data'!D108))="","",OFFSET('Sanitation Data'!$D$28,0,10*ROW('Sanitation Data'!D108)))</f>
        <v/>
      </c>
      <c r="CL114" s="383" t="str">
        <f ca="1">+IF(OFFSET('Sanitation Data'!$D$29,0,10*ROW('Sanitation Data'!D108))="","",OFFSET('Sanitation Data'!$D$29,0,10*ROW('Sanitation Data'!D108)))</f>
        <v/>
      </c>
      <c r="CM114" s="383" t="str">
        <f ca="1">+IF(OFFSET('Sanitation Data'!$D$30,0,10*ROW('Sanitation Data'!D108))="","",OFFSET('Sanitation Data'!$D$30,0,10*ROW('Sanitation Data'!D108)))</f>
        <v/>
      </c>
      <c r="CN114" s="383" t="str">
        <f ca="1">+IF(OFFSET('Sanitation Data'!$D$31,0,10*ROW('Sanitation Data'!D108))="","",OFFSET('Sanitation Data'!$D$31,0,10*ROW('Sanitation Data'!D108)))</f>
        <v/>
      </c>
      <c r="CO114" s="383" t="str">
        <f ca="1">+IF(OFFSET('Sanitation Data'!$D$32,0,10*ROW('Sanitation Data'!D108))="","",OFFSET('Sanitation Data'!$D$32,0,10*ROW('Sanitation Data'!D108)))</f>
        <v/>
      </c>
      <c r="CP114" s="383" t="str">
        <f ca="1">+IF(OFFSET('Sanitation Data'!$E$28,0,10*ROW('Sanitation Data'!E108))="","",OFFSET('Sanitation Data'!$E$28,0,10*ROW('Sanitation Data'!E108)))</f>
        <v/>
      </c>
      <c r="CQ114" s="383" t="str">
        <f ca="1">+IF(OFFSET('Sanitation Data'!$E$29,0,10*ROW('Sanitation Data'!E108))="","",OFFSET('Sanitation Data'!$E$29,0,10*ROW('Sanitation Data'!E108)))</f>
        <v/>
      </c>
      <c r="CR114" s="383" t="str">
        <f ca="1">+IF(OFFSET('Sanitation Data'!$E$30,0,10*ROW('Sanitation Data'!E108))="","",OFFSET('Sanitation Data'!$E$30,0,10*ROW('Sanitation Data'!E108)))</f>
        <v/>
      </c>
      <c r="CS114" s="383" t="str">
        <f ca="1">+IF(OFFSET('Sanitation Data'!$E$31,0,10*ROW('Sanitation Data'!E108))="","",OFFSET('Sanitation Data'!$E$31,0,10*ROW('Sanitation Data'!E108)))</f>
        <v/>
      </c>
      <c r="CT114" s="383" t="str">
        <f ca="1">+IF(OFFSET('Sanitation Data'!$E$32,0,10*ROW('Sanitation Data'!E108))="","",OFFSET('Sanitation Data'!$E$32,0,10*ROW('Sanitation Data'!E108)))</f>
        <v/>
      </c>
      <c r="CU114" s="383" t="str">
        <f ca="1">+IF(OFFSET('Sanitation Data'!$F$28,0,10*ROW('Sanitation Data'!F108))="","",OFFSET('Sanitation Data'!$F$28,0,10*ROW('Sanitation Data'!F108)))</f>
        <v/>
      </c>
      <c r="CV114" s="383" t="str">
        <f ca="1">+IF(OFFSET('Sanitation Data'!$F$29,0,10*ROW('Sanitation Data'!F108))="","",OFFSET('Sanitation Data'!$F$29,0,10*ROW('Sanitation Data'!F108)))</f>
        <v/>
      </c>
      <c r="CW114" s="383" t="str">
        <f ca="1">+IF(OFFSET('Sanitation Data'!$F$30,0,10*ROW('Sanitation Data'!F108))="","",OFFSET('Sanitation Data'!$F$30,0,10*ROW('Sanitation Data'!F108)))</f>
        <v/>
      </c>
      <c r="CX114" s="383" t="str">
        <f ca="1">+IF(OFFSET('Sanitation Data'!$F$31,0,10*ROW('Sanitation Data'!F108))="","",OFFSET('Sanitation Data'!$F$31,0,10*ROW('Sanitation Data'!F108)))</f>
        <v/>
      </c>
      <c r="CY114" s="383" t="str">
        <f ca="1">+IF(OFFSET('Sanitation Data'!$F$32,0,10*ROW('Sanitation Data'!F108))="","",OFFSET('Sanitation Data'!$F$32,0,10*ROW('Sanitation Data'!F108)))</f>
        <v/>
      </c>
      <c r="CZ114" s="383" t="str">
        <f ca="1">+IF(OFFSET('Sanitation Data'!$G$28,0,10*ROW('Sanitation Data'!G108))="","",OFFSET('Sanitation Data'!$G$28,0,10*ROW('Sanitation Data'!G108)))</f>
        <v/>
      </c>
      <c r="DA114" s="383" t="str">
        <f ca="1">+IF(OFFSET('Sanitation Data'!$G$29,0,10*ROW('Sanitation Data'!G108))="","",OFFSET('Sanitation Data'!$G$29,0,10*ROW('Sanitation Data'!G108)))</f>
        <v/>
      </c>
      <c r="DB114" s="383" t="str">
        <f ca="1">+IF(OFFSET('Sanitation Data'!$G$30,0,10*ROW('Sanitation Data'!G108))="","",OFFSET('Sanitation Data'!$G$30,0,10*ROW('Sanitation Data'!G108)))</f>
        <v/>
      </c>
      <c r="DC114" s="383" t="str">
        <f ca="1">+IF(OFFSET('Sanitation Data'!$G$31,0,10*ROW('Sanitation Data'!G108))="","",OFFSET('Sanitation Data'!$G$31,0,10*ROW('Sanitation Data'!G108)))</f>
        <v/>
      </c>
      <c r="DD114" s="383" t="str">
        <f ca="1">+IF(OFFSET('Sanitation Data'!$G$32,0,10*ROW('Sanitation Data'!G108))="","",OFFSET('Sanitation Data'!$G$32,0,10*ROW('Sanitation Data'!G108)))</f>
        <v/>
      </c>
      <c r="DE114" s="383" t="str">
        <f ca="1">+IF(OFFSET('Sanitation Data'!$H$28,0,10*ROW('Sanitation Data'!H108))="","",OFFSET('Sanitation Data'!$H$28,0,10*ROW('Sanitation Data'!H108)))</f>
        <v/>
      </c>
      <c r="DF114" s="383" t="str">
        <f ca="1">+IF(OFFSET('Sanitation Data'!$H$29,0,10*ROW('Sanitation Data'!H108))="","",OFFSET('Sanitation Data'!$H$29,0,10*ROW('Sanitation Data'!H108)))</f>
        <v/>
      </c>
      <c r="DG114" s="383" t="str">
        <f ca="1">+IF(OFFSET('Sanitation Data'!$H$30,0,10*ROW('Sanitation Data'!H108))="","",OFFSET('Sanitation Data'!$H$30,0,10*ROW('Sanitation Data'!H108)))</f>
        <v/>
      </c>
      <c r="DH114" s="383" t="str">
        <f ca="1">+IF(OFFSET('Sanitation Data'!$H$31,0,10*ROW('Sanitation Data'!H108))="","",OFFSET('Sanitation Data'!$H$31,0,10*ROW('Sanitation Data'!H108)))</f>
        <v/>
      </c>
      <c r="DI114" s="383" t="str">
        <f ca="1">+IF(OFFSET('Sanitation Data'!$H$32,0,10*ROW('Sanitation Data'!H108))="","",OFFSET('Sanitation Data'!$H$32,0,10*ROW('Sanitation Data'!H108)))</f>
        <v/>
      </c>
      <c r="DJ114" s="383" t="str">
        <f ca="1">+IF(OFFSET('Sanitation Data'!$I$28,0,10*ROW('Sanitation Data'!I108))="","",OFFSET('Sanitation Data'!$I$28,0,10*ROW('Sanitation Data'!I108)))</f>
        <v/>
      </c>
      <c r="DK114" s="383" t="str">
        <f ca="1">+IF(OFFSET('Sanitation Data'!$I$29,0,10*ROW('Sanitation Data'!I108))="","",OFFSET('Sanitation Data'!$I$29,0,10*ROW('Sanitation Data'!I108)))</f>
        <v/>
      </c>
      <c r="DL114" s="383" t="str">
        <f ca="1">+IF(OFFSET('Sanitation Data'!$I$30,0,10*ROW('Sanitation Data'!I108))="","",OFFSET('Sanitation Data'!$I$30,0,10*ROW('Sanitation Data'!I108)))</f>
        <v/>
      </c>
      <c r="DM114" s="383" t="str">
        <f ca="1">+IF(OFFSET('Sanitation Data'!$I$31,0,10*ROW('Sanitation Data'!I108))="","",OFFSET('Sanitation Data'!$I$31,0,10*ROW('Sanitation Data'!I108)))</f>
        <v/>
      </c>
      <c r="DN114" s="383" t="str">
        <f ca="1">+IF(OFFSET('Sanitation Data'!$I$32,0,10*ROW('Sanitation Data'!I108))="","",OFFSET('Sanitation Data'!$I$32,0,10*ROW('Sanitation Data'!I108)))</f>
        <v/>
      </c>
      <c r="DO114" s="383" t="str">
        <f ca="1">+IF(OFFSET('Hygiene Data'!$D$11,0,10*ROW('Hygiene Data'!D108))="","",OFFSET('Hygiene Data'!$D$11,0,10*ROW('Hygiene Data'!D108)))</f>
        <v/>
      </c>
      <c r="DP114" s="383" t="str">
        <f ca="1">+IF(OFFSET('Hygiene Data'!$D$12,0,10*ROW('Hygiene Data'!D108))="","",OFFSET('Hygiene Data'!$D$12,0,10*ROW('Hygiene Data'!D108)))</f>
        <v/>
      </c>
      <c r="DQ114" s="383" t="str">
        <f ca="1">+IF(OFFSET('Hygiene Data'!$D$13,0,10*ROW('Hygiene Data'!D108))="","",OFFSET('Hygiene Data'!$D$13,0,10*ROW('Hygiene Data'!D108)))</f>
        <v/>
      </c>
      <c r="DR114" s="383" t="str">
        <f ca="1">+IF(OFFSET('Hygiene Data'!$E$11,0,10*ROW('Hygiene Data'!E108))="","",OFFSET('Hygiene Data'!$E$11,0,10*ROW('Hygiene Data'!E108)))</f>
        <v/>
      </c>
      <c r="DS114" s="383" t="str">
        <f ca="1">+IF(OFFSET('Hygiene Data'!$E$12,0,10*ROW('Hygiene Data'!E108))="","",OFFSET('Hygiene Data'!$E$12,0,10*ROW('Hygiene Data'!E108)))</f>
        <v/>
      </c>
      <c r="DT114" s="383" t="str">
        <f ca="1">+IF(OFFSET('Hygiene Data'!$E$13,0,10*ROW('Hygiene Data'!E108))="","",OFFSET('Hygiene Data'!$E$13,0,10*ROW('Hygiene Data'!E108)))</f>
        <v/>
      </c>
      <c r="DU114" s="383" t="str">
        <f ca="1">+IF(OFFSET('Hygiene Data'!$F$11,0,10*ROW('Hygiene Data'!F108))="","",OFFSET('Hygiene Data'!$F$11,0,10*ROW('Hygiene Data'!F108)))</f>
        <v/>
      </c>
      <c r="DV114" s="383" t="str">
        <f ca="1">+IF(OFFSET('Hygiene Data'!$F$12,0,10*ROW('Hygiene Data'!F108))="","",OFFSET('Hygiene Data'!$F$12,0,10*ROW('Hygiene Data'!F108)))</f>
        <v/>
      </c>
      <c r="DW114" s="383" t="str">
        <f ca="1">+IF(OFFSET('Hygiene Data'!$F$13,0,10*ROW('Hygiene Data'!F108))="","",OFFSET('Hygiene Data'!$F$13,0,10*ROW('Hygiene Data'!F108)))</f>
        <v/>
      </c>
      <c r="DX114" s="383" t="str">
        <f ca="1">+IF(OFFSET('Hygiene Data'!$G$11,0,10*ROW('Hygiene Data'!G108))="","",OFFSET('Hygiene Data'!$G$11,0,10*ROW('Hygiene Data'!G108)))</f>
        <v/>
      </c>
      <c r="DY114" s="383" t="str">
        <f ca="1">+IF(OFFSET('Hygiene Data'!$G$12,0,10*ROW('Hygiene Data'!G108))="","",OFFSET('Hygiene Data'!$G$12,0,10*ROW('Hygiene Data'!G108)))</f>
        <v/>
      </c>
      <c r="DZ114" s="383" t="str">
        <f ca="1">+IF(OFFSET('Hygiene Data'!$G$13,0,10*ROW('Hygiene Data'!G108))="","",OFFSET('Hygiene Data'!$G$13,0,10*ROW('Hygiene Data'!G108)))</f>
        <v/>
      </c>
      <c r="EA114" s="383" t="str">
        <f ca="1">+IF(OFFSET('Hygiene Data'!$H$11,0,10*ROW('Hygiene Data'!H108))="","",OFFSET('Hygiene Data'!$H$11,0,10*ROW('Hygiene Data'!H108)))</f>
        <v/>
      </c>
      <c r="EB114" s="383" t="str">
        <f ca="1">+IF(OFFSET('Hygiene Data'!$H$12,0,10*ROW('Hygiene Data'!H108))="","",OFFSET('Hygiene Data'!$H$12,0,10*ROW('Hygiene Data'!H108)))</f>
        <v/>
      </c>
      <c r="EC114" s="383" t="str">
        <f ca="1">+IF(OFFSET('Hygiene Data'!$H$13,0,10*ROW('Hygiene Data'!H108))="","",OFFSET('Hygiene Data'!$H$13,0,10*ROW('Hygiene Data'!H108)))</f>
        <v/>
      </c>
      <c r="ED114" s="383" t="str">
        <f ca="1">+IF(OFFSET('Hygiene Data'!$I$11,0,10*ROW('Hygiene Data'!I108))="","",OFFSET('Hygiene Data'!$I$11,0,10*ROW('Hygiene Data'!I108)))</f>
        <v/>
      </c>
      <c r="EE114" s="383" t="str">
        <f ca="1">+IF(OFFSET('Hygiene Data'!$I$12,0,10*ROW('Hygiene Data'!I108))="","",OFFSET('Hygiene Data'!$I$12,0,10*ROW('Hygiene Data'!I108)))</f>
        <v/>
      </c>
      <c r="EF114" s="383" t="str">
        <f ca="1">+IF(OFFSET('Hygiene Data'!$I$13,0,10*ROW('Hygiene Data'!I108))="","",OFFSET('Hygiene Data'!$I$13,0,10*ROW('Hygiene Data'!I108)))</f>
        <v/>
      </c>
    </row>
    <row r="115" spans="1:136" x14ac:dyDescent="0.25">
      <c r="A115" s="492" t="str">
        <f ca="1">+IF(OFFSET('Water Data'!$B$2,0,10*ROW('Water Data'!E109))="","",OFFSET('Water Data'!$B$2,0,10*ROW('Water Data'!E109)))</f>
        <v/>
      </c>
      <c r="B115" s="49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9" t="str">
        <f t="shared" ca="1" si="1"/>
        <v/>
      </c>
      <c r="D115" s="52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3" t="str">
        <f ca="1">+IF(OFFSET('Water Data'!$D$27,0,10*ROW('Water Data'!D109))="","",OFFSET('Water Data'!$D$27,0,10*ROW('Water Data'!D109)))</f>
        <v/>
      </c>
      <c r="BT115" s="383" t="str">
        <f ca="1">+IF(OFFSET('Water Data'!$D$28,0,10*ROW('Water Data'!D109))="","",OFFSET('Water Data'!$D$28,0,10*ROW('Water Data'!D109)))</f>
        <v/>
      </c>
      <c r="BU115" s="383" t="str">
        <f ca="1">+IF(OFFSET('Water Data'!$D$29,0,10*ROW('Water Data'!D109))="","",OFFSET('Water Data'!$D$29,0,10*ROW('Water Data'!D109)))</f>
        <v/>
      </c>
      <c r="BV115" s="383" t="str">
        <f ca="1">+IF(OFFSET('Water Data'!$E$27,0,10*ROW('Water Data'!E109))="","",OFFSET('Water Data'!$E$27,0,10*ROW('Water Data'!E109)))</f>
        <v/>
      </c>
      <c r="BW115" s="383" t="str">
        <f ca="1">+IF(OFFSET('Water Data'!$E$28,0,10*ROW('Water Data'!E109))="","",OFFSET('Water Data'!$E$28,0,10*ROW('Water Data'!E109)))</f>
        <v/>
      </c>
      <c r="BX115" s="383" t="str">
        <f ca="1">+IF(OFFSET('Water Data'!$E$29,0,10*ROW('Water Data'!E109))="","",OFFSET('Water Data'!$E$29,0,10*ROW('Water Data'!E109)))</f>
        <v/>
      </c>
      <c r="BY115" s="383" t="str">
        <f ca="1">+IF(OFFSET('Water Data'!$F$27,0,10*ROW('Water Data'!F109))="","",OFFSET('Water Data'!$F$27,0,10*ROW('Water Data'!F109)))</f>
        <v/>
      </c>
      <c r="BZ115" s="383" t="str">
        <f ca="1">+IF(OFFSET('Water Data'!$F$28,0,10*ROW('Water Data'!F109))="","",OFFSET('Water Data'!$F$28,0,10*ROW('Water Data'!F109)))</f>
        <v/>
      </c>
      <c r="CA115" s="383" t="str">
        <f ca="1">+IF(OFFSET('Water Data'!$F$29,0,10*ROW('Water Data'!F109))="","",OFFSET('Water Data'!$F$29,0,10*ROW('Water Data'!F109)))</f>
        <v/>
      </c>
      <c r="CB115" s="383" t="str">
        <f ca="1">+IF(OFFSET('Water Data'!$G$27,0,10*ROW('Water Data'!G109))="","",OFFSET('Water Data'!$G$27,0,10*ROW('Water Data'!G109)))</f>
        <v/>
      </c>
      <c r="CC115" s="383" t="str">
        <f ca="1">+IF(OFFSET('Water Data'!$G$28,0,10*ROW('Water Data'!G109))="","",OFFSET('Water Data'!$G$28,0,10*ROW('Water Data'!G109)))</f>
        <v/>
      </c>
      <c r="CD115" s="383" t="str">
        <f ca="1">+IF(OFFSET('Water Data'!$G$29,0,10*ROW('Water Data'!G109))="","",OFFSET('Water Data'!$G$29,0,10*ROW('Water Data'!G109)))</f>
        <v/>
      </c>
      <c r="CE115" s="383" t="str">
        <f ca="1">+IF(OFFSET('Water Data'!$H$27,0,10*ROW('Water Data'!H109))="","",OFFSET('Water Data'!$H$27,0,10*ROW('Water Data'!H109)))</f>
        <v/>
      </c>
      <c r="CF115" s="383" t="str">
        <f ca="1">+IF(OFFSET('Water Data'!$H$28,0,10*ROW('Water Data'!H109))="","",OFFSET('Water Data'!$H$28,0,10*ROW('Water Data'!H109)))</f>
        <v/>
      </c>
      <c r="CG115" s="383" t="str">
        <f ca="1">+IF(OFFSET('Water Data'!$H$29,0,10*ROW('Water Data'!H109))="","",OFFSET('Water Data'!$H$29,0,10*ROW('Water Data'!H109)))</f>
        <v/>
      </c>
      <c r="CH115" s="383" t="str">
        <f ca="1">+IF(OFFSET('Water Data'!$I$27,0,10*ROW('Water Data'!I109))="","",OFFSET('Water Data'!$I$27,0,10*ROW('Water Data'!I109)))</f>
        <v/>
      </c>
      <c r="CI115" s="383" t="str">
        <f ca="1">+IF(OFFSET('Water Data'!$I$28,0,10*ROW('Water Data'!I109))="","",OFFSET('Water Data'!$I$28,0,10*ROW('Water Data'!I109)))</f>
        <v/>
      </c>
      <c r="CJ115" s="383" t="str">
        <f ca="1">+IF(OFFSET('Water Data'!$I$29,0,10*ROW('Water Data'!I109))="","",OFFSET('Water Data'!$I$29,0,10*ROW('Water Data'!I109)))</f>
        <v/>
      </c>
      <c r="CK115" s="383" t="str">
        <f ca="1">+IF(OFFSET('Sanitation Data'!$D$28,0,10*ROW('Sanitation Data'!D109))="","",OFFSET('Sanitation Data'!$D$28,0,10*ROW('Sanitation Data'!D109)))</f>
        <v/>
      </c>
      <c r="CL115" s="383" t="str">
        <f ca="1">+IF(OFFSET('Sanitation Data'!$D$29,0,10*ROW('Sanitation Data'!D109))="","",OFFSET('Sanitation Data'!$D$29,0,10*ROW('Sanitation Data'!D109)))</f>
        <v/>
      </c>
      <c r="CM115" s="383" t="str">
        <f ca="1">+IF(OFFSET('Sanitation Data'!$D$30,0,10*ROW('Sanitation Data'!D109))="","",OFFSET('Sanitation Data'!$D$30,0,10*ROW('Sanitation Data'!D109)))</f>
        <v/>
      </c>
      <c r="CN115" s="383" t="str">
        <f ca="1">+IF(OFFSET('Sanitation Data'!$D$31,0,10*ROW('Sanitation Data'!D109))="","",OFFSET('Sanitation Data'!$D$31,0,10*ROW('Sanitation Data'!D109)))</f>
        <v/>
      </c>
      <c r="CO115" s="383" t="str">
        <f ca="1">+IF(OFFSET('Sanitation Data'!$D$32,0,10*ROW('Sanitation Data'!D109))="","",OFFSET('Sanitation Data'!$D$32,0,10*ROW('Sanitation Data'!D109)))</f>
        <v/>
      </c>
      <c r="CP115" s="383" t="str">
        <f ca="1">+IF(OFFSET('Sanitation Data'!$E$28,0,10*ROW('Sanitation Data'!E109))="","",OFFSET('Sanitation Data'!$E$28,0,10*ROW('Sanitation Data'!E109)))</f>
        <v/>
      </c>
      <c r="CQ115" s="383" t="str">
        <f ca="1">+IF(OFFSET('Sanitation Data'!$E$29,0,10*ROW('Sanitation Data'!E109))="","",OFFSET('Sanitation Data'!$E$29,0,10*ROW('Sanitation Data'!E109)))</f>
        <v/>
      </c>
      <c r="CR115" s="383" t="str">
        <f ca="1">+IF(OFFSET('Sanitation Data'!$E$30,0,10*ROW('Sanitation Data'!E109))="","",OFFSET('Sanitation Data'!$E$30,0,10*ROW('Sanitation Data'!E109)))</f>
        <v/>
      </c>
      <c r="CS115" s="383" t="str">
        <f ca="1">+IF(OFFSET('Sanitation Data'!$E$31,0,10*ROW('Sanitation Data'!E109))="","",OFFSET('Sanitation Data'!$E$31,0,10*ROW('Sanitation Data'!E109)))</f>
        <v/>
      </c>
      <c r="CT115" s="383" t="str">
        <f ca="1">+IF(OFFSET('Sanitation Data'!$E$32,0,10*ROW('Sanitation Data'!E109))="","",OFFSET('Sanitation Data'!$E$32,0,10*ROW('Sanitation Data'!E109)))</f>
        <v/>
      </c>
      <c r="CU115" s="383" t="str">
        <f ca="1">+IF(OFFSET('Sanitation Data'!$F$28,0,10*ROW('Sanitation Data'!F109))="","",OFFSET('Sanitation Data'!$F$28,0,10*ROW('Sanitation Data'!F109)))</f>
        <v/>
      </c>
      <c r="CV115" s="383" t="str">
        <f ca="1">+IF(OFFSET('Sanitation Data'!$F$29,0,10*ROW('Sanitation Data'!F109))="","",OFFSET('Sanitation Data'!$F$29,0,10*ROW('Sanitation Data'!F109)))</f>
        <v/>
      </c>
      <c r="CW115" s="383" t="str">
        <f ca="1">+IF(OFFSET('Sanitation Data'!$F$30,0,10*ROW('Sanitation Data'!F109))="","",OFFSET('Sanitation Data'!$F$30,0,10*ROW('Sanitation Data'!F109)))</f>
        <v/>
      </c>
      <c r="CX115" s="383" t="str">
        <f ca="1">+IF(OFFSET('Sanitation Data'!$F$31,0,10*ROW('Sanitation Data'!F109))="","",OFFSET('Sanitation Data'!$F$31,0,10*ROW('Sanitation Data'!F109)))</f>
        <v/>
      </c>
      <c r="CY115" s="383" t="str">
        <f ca="1">+IF(OFFSET('Sanitation Data'!$F$32,0,10*ROW('Sanitation Data'!F109))="","",OFFSET('Sanitation Data'!$F$32,0,10*ROW('Sanitation Data'!F109)))</f>
        <v/>
      </c>
      <c r="CZ115" s="383" t="str">
        <f ca="1">+IF(OFFSET('Sanitation Data'!$G$28,0,10*ROW('Sanitation Data'!G109))="","",OFFSET('Sanitation Data'!$G$28,0,10*ROW('Sanitation Data'!G109)))</f>
        <v/>
      </c>
      <c r="DA115" s="383" t="str">
        <f ca="1">+IF(OFFSET('Sanitation Data'!$G$29,0,10*ROW('Sanitation Data'!G109))="","",OFFSET('Sanitation Data'!$G$29,0,10*ROW('Sanitation Data'!G109)))</f>
        <v/>
      </c>
      <c r="DB115" s="383" t="str">
        <f ca="1">+IF(OFFSET('Sanitation Data'!$G$30,0,10*ROW('Sanitation Data'!G109))="","",OFFSET('Sanitation Data'!$G$30,0,10*ROW('Sanitation Data'!G109)))</f>
        <v/>
      </c>
      <c r="DC115" s="383" t="str">
        <f ca="1">+IF(OFFSET('Sanitation Data'!$G$31,0,10*ROW('Sanitation Data'!G109))="","",OFFSET('Sanitation Data'!$G$31,0,10*ROW('Sanitation Data'!G109)))</f>
        <v/>
      </c>
      <c r="DD115" s="383" t="str">
        <f ca="1">+IF(OFFSET('Sanitation Data'!$G$32,0,10*ROW('Sanitation Data'!G109))="","",OFFSET('Sanitation Data'!$G$32,0,10*ROW('Sanitation Data'!G109)))</f>
        <v/>
      </c>
      <c r="DE115" s="383" t="str">
        <f ca="1">+IF(OFFSET('Sanitation Data'!$H$28,0,10*ROW('Sanitation Data'!H109))="","",OFFSET('Sanitation Data'!$H$28,0,10*ROW('Sanitation Data'!H109)))</f>
        <v/>
      </c>
      <c r="DF115" s="383" t="str">
        <f ca="1">+IF(OFFSET('Sanitation Data'!$H$29,0,10*ROW('Sanitation Data'!H109))="","",OFFSET('Sanitation Data'!$H$29,0,10*ROW('Sanitation Data'!H109)))</f>
        <v/>
      </c>
      <c r="DG115" s="383" t="str">
        <f ca="1">+IF(OFFSET('Sanitation Data'!$H$30,0,10*ROW('Sanitation Data'!H109))="","",OFFSET('Sanitation Data'!$H$30,0,10*ROW('Sanitation Data'!H109)))</f>
        <v/>
      </c>
      <c r="DH115" s="383" t="str">
        <f ca="1">+IF(OFFSET('Sanitation Data'!$H$31,0,10*ROW('Sanitation Data'!H109))="","",OFFSET('Sanitation Data'!$H$31,0,10*ROW('Sanitation Data'!H109)))</f>
        <v/>
      </c>
      <c r="DI115" s="383" t="str">
        <f ca="1">+IF(OFFSET('Sanitation Data'!$H$32,0,10*ROW('Sanitation Data'!H109))="","",OFFSET('Sanitation Data'!$H$32,0,10*ROW('Sanitation Data'!H109)))</f>
        <v/>
      </c>
      <c r="DJ115" s="383" t="str">
        <f ca="1">+IF(OFFSET('Sanitation Data'!$I$28,0,10*ROW('Sanitation Data'!I109))="","",OFFSET('Sanitation Data'!$I$28,0,10*ROW('Sanitation Data'!I109)))</f>
        <v/>
      </c>
      <c r="DK115" s="383" t="str">
        <f ca="1">+IF(OFFSET('Sanitation Data'!$I$29,0,10*ROW('Sanitation Data'!I109))="","",OFFSET('Sanitation Data'!$I$29,0,10*ROW('Sanitation Data'!I109)))</f>
        <v/>
      </c>
      <c r="DL115" s="383" t="str">
        <f ca="1">+IF(OFFSET('Sanitation Data'!$I$30,0,10*ROW('Sanitation Data'!I109))="","",OFFSET('Sanitation Data'!$I$30,0,10*ROW('Sanitation Data'!I109)))</f>
        <v/>
      </c>
      <c r="DM115" s="383" t="str">
        <f ca="1">+IF(OFFSET('Sanitation Data'!$I$31,0,10*ROW('Sanitation Data'!I109))="","",OFFSET('Sanitation Data'!$I$31,0,10*ROW('Sanitation Data'!I109)))</f>
        <v/>
      </c>
      <c r="DN115" s="383" t="str">
        <f ca="1">+IF(OFFSET('Sanitation Data'!$I$32,0,10*ROW('Sanitation Data'!I109))="","",OFFSET('Sanitation Data'!$I$32,0,10*ROW('Sanitation Data'!I109)))</f>
        <v/>
      </c>
      <c r="DO115" s="383" t="str">
        <f ca="1">+IF(OFFSET('Hygiene Data'!$D$11,0,10*ROW('Hygiene Data'!D109))="","",OFFSET('Hygiene Data'!$D$11,0,10*ROW('Hygiene Data'!D109)))</f>
        <v/>
      </c>
      <c r="DP115" s="383" t="str">
        <f ca="1">+IF(OFFSET('Hygiene Data'!$D$12,0,10*ROW('Hygiene Data'!D109))="","",OFFSET('Hygiene Data'!$D$12,0,10*ROW('Hygiene Data'!D109)))</f>
        <v/>
      </c>
      <c r="DQ115" s="383" t="str">
        <f ca="1">+IF(OFFSET('Hygiene Data'!$D$13,0,10*ROW('Hygiene Data'!D109))="","",OFFSET('Hygiene Data'!$D$13,0,10*ROW('Hygiene Data'!D109)))</f>
        <v/>
      </c>
      <c r="DR115" s="383" t="str">
        <f ca="1">+IF(OFFSET('Hygiene Data'!$E$11,0,10*ROW('Hygiene Data'!E109))="","",OFFSET('Hygiene Data'!$E$11,0,10*ROW('Hygiene Data'!E109)))</f>
        <v/>
      </c>
      <c r="DS115" s="383" t="str">
        <f ca="1">+IF(OFFSET('Hygiene Data'!$E$12,0,10*ROW('Hygiene Data'!E109))="","",OFFSET('Hygiene Data'!$E$12,0,10*ROW('Hygiene Data'!E109)))</f>
        <v/>
      </c>
      <c r="DT115" s="383" t="str">
        <f ca="1">+IF(OFFSET('Hygiene Data'!$E$13,0,10*ROW('Hygiene Data'!E109))="","",OFFSET('Hygiene Data'!$E$13,0,10*ROW('Hygiene Data'!E109)))</f>
        <v/>
      </c>
      <c r="DU115" s="383" t="str">
        <f ca="1">+IF(OFFSET('Hygiene Data'!$F$11,0,10*ROW('Hygiene Data'!F109))="","",OFFSET('Hygiene Data'!$F$11,0,10*ROW('Hygiene Data'!F109)))</f>
        <v/>
      </c>
      <c r="DV115" s="383" t="str">
        <f ca="1">+IF(OFFSET('Hygiene Data'!$F$12,0,10*ROW('Hygiene Data'!F109))="","",OFFSET('Hygiene Data'!$F$12,0,10*ROW('Hygiene Data'!F109)))</f>
        <v/>
      </c>
      <c r="DW115" s="383" t="str">
        <f ca="1">+IF(OFFSET('Hygiene Data'!$F$13,0,10*ROW('Hygiene Data'!F109))="","",OFFSET('Hygiene Data'!$F$13,0,10*ROW('Hygiene Data'!F109)))</f>
        <v/>
      </c>
      <c r="DX115" s="383" t="str">
        <f ca="1">+IF(OFFSET('Hygiene Data'!$G$11,0,10*ROW('Hygiene Data'!G109))="","",OFFSET('Hygiene Data'!$G$11,0,10*ROW('Hygiene Data'!G109)))</f>
        <v/>
      </c>
      <c r="DY115" s="383" t="str">
        <f ca="1">+IF(OFFSET('Hygiene Data'!$G$12,0,10*ROW('Hygiene Data'!G109))="","",OFFSET('Hygiene Data'!$G$12,0,10*ROW('Hygiene Data'!G109)))</f>
        <v/>
      </c>
      <c r="DZ115" s="383" t="str">
        <f ca="1">+IF(OFFSET('Hygiene Data'!$G$13,0,10*ROW('Hygiene Data'!G109))="","",OFFSET('Hygiene Data'!$G$13,0,10*ROW('Hygiene Data'!G109)))</f>
        <v/>
      </c>
      <c r="EA115" s="383" t="str">
        <f ca="1">+IF(OFFSET('Hygiene Data'!$H$11,0,10*ROW('Hygiene Data'!H109))="","",OFFSET('Hygiene Data'!$H$11,0,10*ROW('Hygiene Data'!H109)))</f>
        <v/>
      </c>
      <c r="EB115" s="383" t="str">
        <f ca="1">+IF(OFFSET('Hygiene Data'!$H$12,0,10*ROW('Hygiene Data'!H109))="","",OFFSET('Hygiene Data'!$H$12,0,10*ROW('Hygiene Data'!H109)))</f>
        <v/>
      </c>
      <c r="EC115" s="383" t="str">
        <f ca="1">+IF(OFFSET('Hygiene Data'!$H$13,0,10*ROW('Hygiene Data'!H109))="","",OFFSET('Hygiene Data'!$H$13,0,10*ROW('Hygiene Data'!H109)))</f>
        <v/>
      </c>
      <c r="ED115" s="383" t="str">
        <f ca="1">+IF(OFFSET('Hygiene Data'!$I$11,0,10*ROW('Hygiene Data'!I109))="","",OFFSET('Hygiene Data'!$I$11,0,10*ROW('Hygiene Data'!I109)))</f>
        <v/>
      </c>
      <c r="EE115" s="383" t="str">
        <f ca="1">+IF(OFFSET('Hygiene Data'!$I$12,0,10*ROW('Hygiene Data'!I109))="","",OFFSET('Hygiene Data'!$I$12,0,10*ROW('Hygiene Data'!I109)))</f>
        <v/>
      </c>
      <c r="EF115" s="383" t="str">
        <f ca="1">+IF(OFFSET('Hygiene Data'!$I$13,0,10*ROW('Hygiene Data'!I109))="","",OFFSET('Hygiene Data'!$I$13,0,10*ROW('Hygiene Data'!I109)))</f>
        <v/>
      </c>
    </row>
    <row r="116" spans="1:136" x14ac:dyDescent="0.25">
      <c r="A116" s="492" t="str">
        <f ca="1">+IF(OFFSET('Water Data'!$B$2,0,10*ROW('Water Data'!E110))="","",OFFSET('Water Data'!$B$2,0,10*ROW('Water Data'!E110)))</f>
        <v/>
      </c>
      <c r="B116" s="49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9" t="str">
        <f t="shared" ca="1" si="1"/>
        <v/>
      </c>
      <c r="D116" s="52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3" t="str">
        <f ca="1">+IF(OFFSET('Water Data'!$D$27,0,10*ROW('Water Data'!D110))="","",OFFSET('Water Data'!$D$27,0,10*ROW('Water Data'!D110)))</f>
        <v/>
      </c>
      <c r="BT116" s="383" t="str">
        <f ca="1">+IF(OFFSET('Water Data'!$D$28,0,10*ROW('Water Data'!D110))="","",OFFSET('Water Data'!$D$28,0,10*ROW('Water Data'!D110)))</f>
        <v/>
      </c>
      <c r="BU116" s="383" t="str">
        <f ca="1">+IF(OFFSET('Water Data'!$D$29,0,10*ROW('Water Data'!D110))="","",OFFSET('Water Data'!$D$29,0,10*ROW('Water Data'!D110)))</f>
        <v/>
      </c>
      <c r="BV116" s="383" t="str">
        <f ca="1">+IF(OFFSET('Water Data'!$E$27,0,10*ROW('Water Data'!E110))="","",OFFSET('Water Data'!$E$27,0,10*ROW('Water Data'!E110)))</f>
        <v/>
      </c>
      <c r="BW116" s="383" t="str">
        <f ca="1">+IF(OFFSET('Water Data'!$E$28,0,10*ROW('Water Data'!E110))="","",OFFSET('Water Data'!$E$28,0,10*ROW('Water Data'!E110)))</f>
        <v/>
      </c>
      <c r="BX116" s="383" t="str">
        <f ca="1">+IF(OFFSET('Water Data'!$E$29,0,10*ROW('Water Data'!E110))="","",OFFSET('Water Data'!$E$29,0,10*ROW('Water Data'!E110)))</f>
        <v/>
      </c>
      <c r="BY116" s="383" t="str">
        <f ca="1">+IF(OFFSET('Water Data'!$F$27,0,10*ROW('Water Data'!F110))="","",OFFSET('Water Data'!$F$27,0,10*ROW('Water Data'!F110)))</f>
        <v/>
      </c>
      <c r="BZ116" s="383" t="str">
        <f ca="1">+IF(OFFSET('Water Data'!$F$28,0,10*ROW('Water Data'!F110))="","",OFFSET('Water Data'!$F$28,0,10*ROW('Water Data'!F110)))</f>
        <v/>
      </c>
      <c r="CA116" s="383" t="str">
        <f ca="1">+IF(OFFSET('Water Data'!$F$29,0,10*ROW('Water Data'!F110))="","",OFFSET('Water Data'!$F$29,0,10*ROW('Water Data'!F110)))</f>
        <v/>
      </c>
      <c r="CB116" s="383" t="str">
        <f ca="1">+IF(OFFSET('Water Data'!$G$27,0,10*ROW('Water Data'!G110))="","",OFFSET('Water Data'!$G$27,0,10*ROW('Water Data'!G110)))</f>
        <v/>
      </c>
      <c r="CC116" s="383" t="str">
        <f ca="1">+IF(OFFSET('Water Data'!$G$28,0,10*ROW('Water Data'!G110))="","",OFFSET('Water Data'!$G$28,0,10*ROW('Water Data'!G110)))</f>
        <v/>
      </c>
      <c r="CD116" s="383" t="str">
        <f ca="1">+IF(OFFSET('Water Data'!$G$29,0,10*ROW('Water Data'!G110))="","",OFFSET('Water Data'!$G$29,0,10*ROW('Water Data'!G110)))</f>
        <v/>
      </c>
      <c r="CE116" s="383" t="str">
        <f ca="1">+IF(OFFSET('Water Data'!$H$27,0,10*ROW('Water Data'!H110))="","",OFFSET('Water Data'!$H$27,0,10*ROW('Water Data'!H110)))</f>
        <v/>
      </c>
      <c r="CF116" s="383" t="str">
        <f ca="1">+IF(OFFSET('Water Data'!$H$28,0,10*ROW('Water Data'!H110))="","",OFFSET('Water Data'!$H$28,0,10*ROW('Water Data'!H110)))</f>
        <v/>
      </c>
      <c r="CG116" s="383" t="str">
        <f ca="1">+IF(OFFSET('Water Data'!$H$29,0,10*ROW('Water Data'!H110))="","",OFFSET('Water Data'!$H$29,0,10*ROW('Water Data'!H110)))</f>
        <v/>
      </c>
      <c r="CH116" s="383" t="str">
        <f ca="1">+IF(OFFSET('Water Data'!$I$27,0,10*ROW('Water Data'!I110))="","",OFFSET('Water Data'!$I$27,0,10*ROW('Water Data'!I110)))</f>
        <v/>
      </c>
      <c r="CI116" s="383" t="str">
        <f ca="1">+IF(OFFSET('Water Data'!$I$28,0,10*ROW('Water Data'!I110))="","",OFFSET('Water Data'!$I$28,0,10*ROW('Water Data'!I110)))</f>
        <v/>
      </c>
      <c r="CJ116" s="383" t="str">
        <f ca="1">+IF(OFFSET('Water Data'!$I$29,0,10*ROW('Water Data'!I110))="","",OFFSET('Water Data'!$I$29,0,10*ROW('Water Data'!I110)))</f>
        <v/>
      </c>
      <c r="CK116" s="383" t="str">
        <f ca="1">+IF(OFFSET('Sanitation Data'!$D$28,0,10*ROW('Sanitation Data'!D110))="","",OFFSET('Sanitation Data'!$D$28,0,10*ROW('Sanitation Data'!D110)))</f>
        <v/>
      </c>
      <c r="CL116" s="383" t="str">
        <f ca="1">+IF(OFFSET('Sanitation Data'!$D$29,0,10*ROW('Sanitation Data'!D110))="","",OFFSET('Sanitation Data'!$D$29,0,10*ROW('Sanitation Data'!D110)))</f>
        <v/>
      </c>
      <c r="CM116" s="383" t="str">
        <f ca="1">+IF(OFFSET('Sanitation Data'!$D$30,0,10*ROW('Sanitation Data'!D110))="","",OFFSET('Sanitation Data'!$D$30,0,10*ROW('Sanitation Data'!D110)))</f>
        <v/>
      </c>
      <c r="CN116" s="383" t="str">
        <f ca="1">+IF(OFFSET('Sanitation Data'!$D$31,0,10*ROW('Sanitation Data'!D110))="","",OFFSET('Sanitation Data'!$D$31,0,10*ROW('Sanitation Data'!D110)))</f>
        <v/>
      </c>
      <c r="CO116" s="383" t="str">
        <f ca="1">+IF(OFFSET('Sanitation Data'!$D$32,0,10*ROW('Sanitation Data'!D110))="","",OFFSET('Sanitation Data'!$D$32,0,10*ROW('Sanitation Data'!D110)))</f>
        <v/>
      </c>
      <c r="CP116" s="383" t="str">
        <f ca="1">+IF(OFFSET('Sanitation Data'!$E$28,0,10*ROW('Sanitation Data'!E110))="","",OFFSET('Sanitation Data'!$E$28,0,10*ROW('Sanitation Data'!E110)))</f>
        <v/>
      </c>
      <c r="CQ116" s="383" t="str">
        <f ca="1">+IF(OFFSET('Sanitation Data'!$E$29,0,10*ROW('Sanitation Data'!E110))="","",OFFSET('Sanitation Data'!$E$29,0,10*ROW('Sanitation Data'!E110)))</f>
        <v/>
      </c>
      <c r="CR116" s="383" t="str">
        <f ca="1">+IF(OFFSET('Sanitation Data'!$E$30,0,10*ROW('Sanitation Data'!E110))="","",OFFSET('Sanitation Data'!$E$30,0,10*ROW('Sanitation Data'!E110)))</f>
        <v/>
      </c>
      <c r="CS116" s="383" t="str">
        <f ca="1">+IF(OFFSET('Sanitation Data'!$E$31,0,10*ROW('Sanitation Data'!E110))="","",OFFSET('Sanitation Data'!$E$31,0,10*ROW('Sanitation Data'!E110)))</f>
        <v/>
      </c>
      <c r="CT116" s="383" t="str">
        <f ca="1">+IF(OFFSET('Sanitation Data'!$E$32,0,10*ROW('Sanitation Data'!E110))="","",OFFSET('Sanitation Data'!$E$32,0,10*ROW('Sanitation Data'!E110)))</f>
        <v/>
      </c>
      <c r="CU116" s="383" t="str">
        <f ca="1">+IF(OFFSET('Sanitation Data'!$F$28,0,10*ROW('Sanitation Data'!F110))="","",OFFSET('Sanitation Data'!$F$28,0,10*ROW('Sanitation Data'!F110)))</f>
        <v/>
      </c>
      <c r="CV116" s="383" t="str">
        <f ca="1">+IF(OFFSET('Sanitation Data'!$F$29,0,10*ROW('Sanitation Data'!F110))="","",OFFSET('Sanitation Data'!$F$29,0,10*ROW('Sanitation Data'!F110)))</f>
        <v/>
      </c>
      <c r="CW116" s="383" t="str">
        <f ca="1">+IF(OFFSET('Sanitation Data'!$F$30,0,10*ROW('Sanitation Data'!F110))="","",OFFSET('Sanitation Data'!$F$30,0,10*ROW('Sanitation Data'!F110)))</f>
        <v/>
      </c>
      <c r="CX116" s="383" t="str">
        <f ca="1">+IF(OFFSET('Sanitation Data'!$F$31,0,10*ROW('Sanitation Data'!F110))="","",OFFSET('Sanitation Data'!$F$31,0,10*ROW('Sanitation Data'!F110)))</f>
        <v/>
      </c>
      <c r="CY116" s="383" t="str">
        <f ca="1">+IF(OFFSET('Sanitation Data'!$F$32,0,10*ROW('Sanitation Data'!F110))="","",OFFSET('Sanitation Data'!$F$32,0,10*ROW('Sanitation Data'!F110)))</f>
        <v/>
      </c>
      <c r="CZ116" s="383" t="str">
        <f ca="1">+IF(OFFSET('Sanitation Data'!$G$28,0,10*ROW('Sanitation Data'!G110))="","",OFFSET('Sanitation Data'!$G$28,0,10*ROW('Sanitation Data'!G110)))</f>
        <v/>
      </c>
      <c r="DA116" s="383" t="str">
        <f ca="1">+IF(OFFSET('Sanitation Data'!$G$29,0,10*ROW('Sanitation Data'!G110))="","",OFFSET('Sanitation Data'!$G$29,0,10*ROW('Sanitation Data'!G110)))</f>
        <v/>
      </c>
      <c r="DB116" s="383" t="str">
        <f ca="1">+IF(OFFSET('Sanitation Data'!$G$30,0,10*ROW('Sanitation Data'!G110))="","",OFFSET('Sanitation Data'!$G$30,0,10*ROW('Sanitation Data'!G110)))</f>
        <v/>
      </c>
      <c r="DC116" s="383" t="str">
        <f ca="1">+IF(OFFSET('Sanitation Data'!$G$31,0,10*ROW('Sanitation Data'!G110))="","",OFFSET('Sanitation Data'!$G$31,0,10*ROW('Sanitation Data'!G110)))</f>
        <v/>
      </c>
      <c r="DD116" s="383" t="str">
        <f ca="1">+IF(OFFSET('Sanitation Data'!$G$32,0,10*ROW('Sanitation Data'!G110))="","",OFFSET('Sanitation Data'!$G$32,0,10*ROW('Sanitation Data'!G110)))</f>
        <v/>
      </c>
      <c r="DE116" s="383" t="str">
        <f ca="1">+IF(OFFSET('Sanitation Data'!$H$28,0,10*ROW('Sanitation Data'!H110))="","",OFFSET('Sanitation Data'!$H$28,0,10*ROW('Sanitation Data'!H110)))</f>
        <v/>
      </c>
      <c r="DF116" s="383" t="str">
        <f ca="1">+IF(OFFSET('Sanitation Data'!$H$29,0,10*ROW('Sanitation Data'!H110))="","",OFFSET('Sanitation Data'!$H$29,0,10*ROW('Sanitation Data'!H110)))</f>
        <v/>
      </c>
      <c r="DG116" s="383" t="str">
        <f ca="1">+IF(OFFSET('Sanitation Data'!$H$30,0,10*ROW('Sanitation Data'!H110))="","",OFFSET('Sanitation Data'!$H$30,0,10*ROW('Sanitation Data'!H110)))</f>
        <v/>
      </c>
      <c r="DH116" s="383" t="str">
        <f ca="1">+IF(OFFSET('Sanitation Data'!$H$31,0,10*ROW('Sanitation Data'!H110))="","",OFFSET('Sanitation Data'!$H$31,0,10*ROW('Sanitation Data'!H110)))</f>
        <v/>
      </c>
      <c r="DI116" s="383" t="str">
        <f ca="1">+IF(OFFSET('Sanitation Data'!$H$32,0,10*ROW('Sanitation Data'!H110))="","",OFFSET('Sanitation Data'!$H$32,0,10*ROW('Sanitation Data'!H110)))</f>
        <v/>
      </c>
      <c r="DJ116" s="383" t="str">
        <f ca="1">+IF(OFFSET('Sanitation Data'!$I$28,0,10*ROW('Sanitation Data'!I110))="","",OFFSET('Sanitation Data'!$I$28,0,10*ROW('Sanitation Data'!I110)))</f>
        <v/>
      </c>
      <c r="DK116" s="383" t="str">
        <f ca="1">+IF(OFFSET('Sanitation Data'!$I$29,0,10*ROW('Sanitation Data'!I110))="","",OFFSET('Sanitation Data'!$I$29,0,10*ROW('Sanitation Data'!I110)))</f>
        <v/>
      </c>
      <c r="DL116" s="383" t="str">
        <f ca="1">+IF(OFFSET('Sanitation Data'!$I$30,0,10*ROW('Sanitation Data'!I110))="","",OFFSET('Sanitation Data'!$I$30,0,10*ROW('Sanitation Data'!I110)))</f>
        <v/>
      </c>
      <c r="DM116" s="383" t="str">
        <f ca="1">+IF(OFFSET('Sanitation Data'!$I$31,0,10*ROW('Sanitation Data'!I110))="","",OFFSET('Sanitation Data'!$I$31,0,10*ROW('Sanitation Data'!I110)))</f>
        <v/>
      </c>
      <c r="DN116" s="383" t="str">
        <f ca="1">+IF(OFFSET('Sanitation Data'!$I$32,0,10*ROW('Sanitation Data'!I110))="","",OFFSET('Sanitation Data'!$I$32,0,10*ROW('Sanitation Data'!I110)))</f>
        <v/>
      </c>
      <c r="DO116" s="383" t="str">
        <f ca="1">+IF(OFFSET('Hygiene Data'!$D$11,0,10*ROW('Hygiene Data'!D110))="","",OFFSET('Hygiene Data'!$D$11,0,10*ROW('Hygiene Data'!D110)))</f>
        <v/>
      </c>
      <c r="DP116" s="383" t="str">
        <f ca="1">+IF(OFFSET('Hygiene Data'!$D$12,0,10*ROW('Hygiene Data'!D110))="","",OFFSET('Hygiene Data'!$D$12,0,10*ROW('Hygiene Data'!D110)))</f>
        <v/>
      </c>
      <c r="DQ116" s="383" t="str">
        <f ca="1">+IF(OFFSET('Hygiene Data'!$D$13,0,10*ROW('Hygiene Data'!D110))="","",OFFSET('Hygiene Data'!$D$13,0,10*ROW('Hygiene Data'!D110)))</f>
        <v/>
      </c>
      <c r="DR116" s="383" t="str">
        <f ca="1">+IF(OFFSET('Hygiene Data'!$E$11,0,10*ROW('Hygiene Data'!E110))="","",OFFSET('Hygiene Data'!$E$11,0,10*ROW('Hygiene Data'!E110)))</f>
        <v/>
      </c>
      <c r="DS116" s="383" t="str">
        <f ca="1">+IF(OFFSET('Hygiene Data'!$E$12,0,10*ROW('Hygiene Data'!E110))="","",OFFSET('Hygiene Data'!$E$12,0,10*ROW('Hygiene Data'!E110)))</f>
        <v/>
      </c>
      <c r="DT116" s="383" t="str">
        <f ca="1">+IF(OFFSET('Hygiene Data'!$E$13,0,10*ROW('Hygiene Data'!E110))="","",OFFSET('Hygiene Data'!$E$13,0,10*ROW('Hygiene Data'!E110)))</f>
        <v/>
      </c>
      <c r="DU116" s="383" t="str">
        <f ca="1">+IF(OFFSET('Hygiene Data'!$F$11,0,10*ROW('Hygiene Data'!F110))="","",OFFSET('Hygiene Data'!$F$11,0,10*ROW('Hygiene Data'!F110)))</f>
        <v/>
      </c>
      <c r="DV116" s="383" t="str">
        <f ca="1">+IF(OFFSET('Hygiene Data'!$F$12,0,10*ROW('Hygiene Data'!F110))="","",OFFSET('Hygiene Data'!$F$12,0,10*ROW('Hygiene Data'!F110)))</f>
        <v/>
      </c>
      <c r="DW116" s="383" t="str">
        <f ca="1">+IF(OFFSET('Hygiene Data'!$F$13,0,10*ROW('Hygiene Data'!F110))="","",OFFSET('Hygiene Data'!$F$13,0,10*ROW('Hygiene Data'!F110)))</f>
        <v/>
      </c>
      <c r="DX116" s="383" t="str">
        <f ca="1">+IF(OFFSET('Hygiene Data'!$G$11,0,10*ROW('Hygiene Data'!G110))="","",OFFSET('Hygiene Data'!$G$11,0,10*ROW('Hygiene Data'!G110)))</f>
        <v/>
      </c>
      <c r="DY116" s="383" t="str">
        <f ca="1">+IF(OFFSET('Hygiene Data'!$G$12,0,10*ROW('Hygiene Data'!G110))="","",OFFSET('Hygiene Data'!$G$12,0,10*ROW('Hygiene Data'!G110)))</f>
        <v/>
      </c>
      <c r="DZ116" s="383" t="str">
        <f ca="1">+IF(OFFSET('Hygiene Data'!$G$13,0,10*ROW('Hygiene Data'!G110))="","",OFFSET('Hygiene Data'!$G$13,0,10*ROW('Hygiene Data'!G110)))</f>
        <v/>
      </c>
      <c r="EA116" s="383" t="str">
        <f ca="1">+IF(OFFSET('Hygiene Data'!$H$11,0,10*ROW('Hygiene Data'!H110))="","",OFFSET('Hygiene Data'!$H$11,0,10*ROW('Hygiene Data'!H110)))</f>
        <v/>
      </c>
      <c r="EB116" s="383" t="str">
        <f ca="1">+IF(OFFSET('Hygiene Data'!$H$12,0,10*ROW('Hygiene Data'!H110))="","",OFFSET('Hygiene Data'!$H$12,0,10*ROW('Hygiene Data'!H110)))</f>
        <v/>
      </c>
      <c r="EC116" s="383" t="str">
        <f ca="1">+IF(OFFSET('Hygiene Data'!$H$13,0,10*ROW('Hygiene Data'!H110))="","",OFFSET('Hygiene Data'!$H$13,0,10*ROW('Hygiene Data'!H110)))</f>
        <v/>
      </c>
      <c r="ED116" s="383" t="str">
        <f ca="1">+IF(OFFSET('Hygiene Data'!$I$11,0,10*ROW('Hygiene Data'!I110))="","",OFFSET('Hygiene Data'!$I$11,0,10*ROW('Hygiene Data'!I110)))</f>
        <v/>
      </c>
      <c r="EE116" s="383" t="str">
        <f ca="1">+IF(OFFSET('Hygiene Data'!$I$12,0,10*ROW('Hygiene Data'!I110))="","",OFFSET('Hygiene Data'!$I$12,0,10*ROW('Hygiene Data'!I110)))</f>
        <v/>
      </c>
      <c r="EF116" s="383" t="str">
        <f ca="1">+IF(OFFSET('Hygiene Data'!$I$13,0,10*ROW('Hygiene Data'!I110))="","",OFFSET('Hygiene Data'!$I$13,0,10*ROW('Hygiene Data'!I110)))</f>
        <v/>
      </c>
    </row>
    <row r="117" spans="1:136" x14ac:dyDescent="0.25">
      <c r="A117" s="492" t="str">
        <f ca="1">+IF(OFFSET('Water Data'!$B$2,0,10*ROW('Water Data'!E111))="","",OFFSET('Water Data'!$B$2,0,10*ROW('Water Data'!E111)))</f>
        <v/>
      </c>
      <c r="B117" s="49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9" t="str">
        <f t="shared" ca="1" si="1"/>
        <v/>
      </c>
      <c r="D117" s="52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3" t="str">
        <f ca="1">+IF(OFFSET('Water Data'!$D$27,0,10*ROW('Water Data'!D111))="","",OFFSET('Water Data'!$D$27,0,10*ROW('Water Data'!D111)))</f>
        <v/>
      </c>
      <c r="BT117" s="383" t="str">
        <f ca="1">+IF(OFFSET('Water Data'!$D$28,0,10*ROW('Water Data'!D111))="","",OFFSET('Water Data'!$D$28,0,10*ROW('Water Data'!D111)))</f>
        <v/>
      </c>
      <c r="BU117" s="383" t="str">
        <f ca="1">+IF(OFFSET('Water Data'!$D$29,0,10*ROW('Water Data'!D111))="","",OFFSET('Water Data'!$D$29,0,10*ROW('Water Data'!D111)))</f>
        <v/>
      </c>
      <c r="BV117" s="383" t="str">
        <f ca="1">+IF(OFFSET('Water Data'!$E$27,0,10*ROW('Water Data'!E111))="","",OFFSET('Water Data'!$E$27,0,10*ROW('Water Data'!E111)))</f>
        <v/>
      </c>
      <c r="BW117" s="383" t="str">
        <f ca="1">+IF(OFFSET('Water Data'!$E$28,0,10*ROW('Water Data'!E111))="","",OFFSET('Water Data'!$E$28,0,10*ROW('Water Data'!E111)))</f>
        <v/>
      </c>
      <c r="BX117" s="383" t="str">
        <f ca="1">+IF(OFFSET('Water Data'!$E$29,0,10*ROW('Water Data'!E111))="","",OFFSET('Water Data'!$E$29,0,10*ROW('Water Data'!E111)))</f>
        <v/>
      </c>
      <c r="BY117" s="383" t="str">
        <f ca="1">+IF(OFFSET('Water Data'!$F$27,0,10*ROW('Water Data'!F111))="","",OFFSET('Water Data'!$F$27,0,10*ROW('Water Data'!F111)))</f>
        <v/>
      </c>
      <c r="BZ117" s="383" t="str">
        <f ca="1">+IF(OFFSET('Water Data'!$F$28,0,10*ROW('Water Data'!F111))="","",OFFSET('Water Data'!$F$28,0,10*ROW('Water Data'!F111)))</f>
        <v/>
      </c>
      <c r="CA117" s="383" t="str">
        <f ca="1">+IF(OFFSET('Water Data'!$F$29,0,10*ROW('Water Data'!F111))="","",OFFSET('Water Data'!$F$29,0,10*ROW('Water Data'!F111)))</f>
        <v/>
      </c>
      <c r="CB117" s="383" t="str">
        <f ca="1">+IF(OFFSET('Water Data'!$G$27,0,10*ROW('Water Data'!G111))="","",OFFSET('Water Data'!$G$27,0,10*ROW('Water Data'!G111)))</f>
        <v/>
      </c>
      <c r="CC117" s="383" t="str">
        <f ca="1">+IF(OFFSET('Water Data'!$G$28,0,10*ROW('Water Data'!G111))="","",OFFSET('Water Data'!$G$28,0,10*ROW('Water Data'!G111)))</f>
        <v/>
      </c>
      <c r="CD117" s="383" t="str">
        <f ca="1">+IF(OFFSET('Water Data'!$G$29,0,10*ROW('Water Data'!G111))="","",OFFSET('Water Data'!$G$29,0,10*ROW('Water Data'!G111)))</f>
        <v/>
      </c>
      <c r="CE117" s="383" t="str">
        <f ca="1">+IF(OFFSET('Water Data'!$H$27,0,10*ROW('Water Data'!H111))="","",OFFSET('Water Data'!$H$27,0,10*ROW('Water Data'!H111)))</f>
        <v/>
      </c>
      <c r="CF117" s="383" t="str">
        <f ca="1">+IF(OFFSET('Water Data'!$H$28,0,10*ROW('Water Data'!H111))="","",OFFSET('Water Data'!$H$28,0,10*ROW('Water Data'!H111)))</f>
        <v/>
      </c>
      <c r="CG117" s="383" t="str">
        <f ca="1">+IF(OFFSET('Water Data'!$H$29,0,10*ROW('Water Data'!H111))="","",OFFSET('Water Data'!$H$29,0,10*ROW('Water Data'!H111)))</f>
        <v/>
      </c>
      <c r="CH117" s="383" t="str">
        <f ca="1">+IF(OFFSET('Water Data'!$I$27,0,10*ROW('Water Data'!I111))="","",OFFSET('Water Data'!$I$27,0,10*ROW('Water Data'!I111)))</f>
        <v/>
      </c>
      <c r="CI117" s="383" t="str">
        <f ca="1">+IF(OFFSET('Water Data'!$I$28,0,10*ROW('Water Data'!I111))="","",OFFSET('Water Data'!$I$28,0,10*ROW('Water Data'!I111)))</f>
        <v/>
      </c>
      <c r="CJ117" s="383" t="str">
        <f ca="1">+IF(OFFSET('Water Data'!$I$29,0,10*ROW('Water Data'!I111))="","",OFFSET('Water Data'!$I$29,0,10*ROW('Water Data'!I111)))</f>
        <v/>
      </c>
      <c r="CK117" s="383" t="str">
        <f ca="1">+IF(OFFSET('Sanitation Data'!$D$28,0,10*ROW('Sanitation Data'!D111))="","",OFFSET('Sanitation Data'!$D$28,0,10*ROW('Sanitation Data'!D111)))</f>
        <v/>
      </c>
      <c r="CL117" s="383" t="str">
        <f ca="1">+IF(OFFSET('Sanitation Data'!$D$29,0,10*ROW('Sanitation Data'!D111))="","",OFFSET('Sanitation Data'!$D$29,0,10*ROW('Sanitation Data'!D111)))</f>
        <v/>
      </c>
      <c r="CM117" s="383" t="str">
        <f ca="1">+IF(OFFSET('Sanitation Data'!$D$30,0,10*ROW('Sanitation Data'!D111))="","",OFFSET('Sanitation Data'!$D$30,0,10*ROW('Sanitation Data'!D111)))</f>
        <v/>
      </c>
      <c r="CN117" s="383" t="str">
        <f ca="1">+IF(OFFSET('Sanitation Data'!$D$31,0,10*ROW('Sanitation Data'!D111))="","",OFFSET('Sanitation Data'!$D$31,0,10*ROW('Sanitation Data'!D111)))</f>
        <v/>
      </c>
      <c r="CO117" s="383" t="str">
        <f ca="1">+IF(OFFSET('Sanitation Data'!$D$32,0,10*ROW('Sanitation Data'!D111))="","",OFFSET('Sanitation Data'!$D$32,0,10*ROW('Sanitation Data'!D111)))</f>
        <v/>
      </c>
      <c r="CP117" s="383" t="str">
        <f ca="1">+IF(OFFSET('Sanitation Data'!$E$28,0,10*ROW('Sanitation Data'!E111))="","",OFFSET('Sanitation Data'!$E$28,0,10*ROW('Sanitation Data'!E111)))</f>
        <v/>
      </c>
      <c r="CQ117" s="383" t="str">
        <f ca="1">+IF(OFFSET('Sanitation Data'!$E$29,0,10*ROW('Sanitation Data'!E111))="","",OFFSET('Sanitation Data'!$E$29,0,10*ROW('Sanitation Data'!E111)))</f>
        <v/>
      </c>
      <c r="CR117" s="383" t="str">
        <f ca="1">+IF(OFFSET('Sanitation Data'!$E$30,0,10*ROW('Sanitation Data'!E111))="","",OFFSET('Sanitation Data'!$E$30,0,10*ROW('Sanitation Data'!E111)))</f>
        <v/>
      </c>
      <c r="CS117" s="383" t="str">
        <f ca="1">+IF(OFFSET('Sanitation Data'!$E$31,0,10*ROW('Sanitation Data'!E111))="","",OFFSET('Sanitation Data'!$E$31,0,10*ROW('Sanitation Data'!E111)))</f>
        <v/>
      </c>
      <c r="CT117" s="383" t="str">
        <f ca="1">+IF(OFFSET('Sanitation Data'!$E$32,0,10*ROW('Sanitation Data'!E111))="","",OFFSET('Sanitation Data'!$E$32,0,10*ROW('Sanitation Data'!E111)))</f>
        <v/>
      </c>
      <c r="CU117" s="383" t="str">
        <f ca="1">+IF(OFFSET('Sanitation Data'!$F$28,0,10*ROW('Sanitation Data'!F111))="","",OFFSET('Sanitation Data'!$F$28,0,10*ROW('Sanitation Data'!F111)))</f>
        <v/>
      </c>
      <c r="CV117" s="383" t="str">
        <f ca="1">+IF(OFFSET('Sanitation Data'!$F$29,0,10*ROW('Sanitation Data'!F111))="","",OFFSET('Sanitation Data'!$F$29,0,10*ROW('Sanitation Data'!F111)))</f>
        <v/>
      </c>
      <c r="CW117" s="383" t="str">
        <f ca="1">+IF(OFFSET('Sanitation Data'!$F$30,0,10*ROW('Sanitation Data'!F111))="","",OFFSET('Sanitation Data'!$F$30,0,10*ROW('Sanitation Data'!F111)))</f>
        <v/>
      </c>
      <c r="CX117" s="383" t="str">
        <f ca="1">+IF(OFFSET('Sanitation Data'!$F$31,0,10*ROW('Sanitation Data'!F111))="","",OFFSET('Sanitation Data'!$F$31,0,10*ROW('Sanitation Data'!F111)))</f>
        <v/>
      </c>
      <c r="CY117" s="383" t="str">
        <f ca="1">+IF(OFFSET('Sanitation Data'!$F$32,0,10*ROW('Sanitation Data'!F111))="","",OFFSET('Sanitation Data'!$F$32,0,10*ROW('Sanitation Data'!F111)))</f>
        <v/>
      </c>
      <c r="CZ117" s="383" t="str">
        <f ca="1">+IF(OFFSET('Sanitation Data'!$G$28,0,10*ROW('Sanitation Data'!G111))="","",OFFSET('Sanitation Data'!$G$28,0,10*ROW('Sanitation Data'!G111)))</f>
        <v/>
      </c>
      <c r="DA117" s="383" t="str">
        <f ca="1">+IF(OFFSET('Sanitation Data'!$G$29,0,10*ROW('Sanitation Data'!G111))="","",OFFSET('Sanitation Data'!$G$29,0,10*ROW('Sanitation Data'!G111)))</f>
        <v/>
      </c>
      <c r="DB117" s="383" t="str">
        <f ca="1">+IF(OFFSET('Sanitation Data'!$G$30,0,10*ROW('Sanitation Data'!G111))="","",OFFSET('Sanitation Data'!$G$30,0,10*ROW('Sanitation Data'!G111)))</f>
        <v/>
      </c>
      <c r="DC117" s="383" t="str">
        <f ca="1">+IF(OFFSET('Sanitation Data'!$G$31,0,10*ROW('Sanitation Data'!G111))="","",OFFSET('Sanitation Data'!$G$31,0,10*ROW('Sanitation Data'!G111)))</f>
        <v/>
      </c>
      <c r="DD117" s="383" t="str">
        <f ca="1">+IF(OFFSET('Sanitation Data'!$G$32,0,10*ROW('Sanitation Data'!G111))="","",OFFSET('Sanitation Data'!$G$32,0,10*ROW('Sanitation Data'!G111)))</f>
        <v/>
      </c>
      <c r="DE117" s="383" t="str">
        <f ca="1">+IF(OFFSET('Sanitation Data'!$H$28,0,10*ROW('Sanitation Data'!H111))="","",OFFSET('Sanitation Data'!$H$28,0,10*ROW('Sanitation Data'!H111)))</f>
        <v/>
      </c>
      <c r="DF117" s="383" t="str">
        <f ca="1">+IF(OFFSET('Sanitation Data'!$H$29,0,10*ROW('Sanitation Data'!H111))="","",OFFSET('Sanitation Data'!$H$29,0,10*ROW('Sanitation Data'!H111)))</f>
        <v/>
      </c>
      <c r="DG117" s="383" t="str">
        <f ca="1">+IF(OFFSET('Sanitation Data'!$H$30,0,10*ROW('Sanitation Data'!H111))="","",OFFSET('Sanitation Data'!$H$30,0,10*ROW('Sanitation Data'!H111)))</f>
        <v/>
      </c>
      <c r="DH117" s="383" t="str">
        <f ca="1">+IF(OFFSET('Sanitation Data'!$H$31,0,10*ROW('Sanitation Data'!H111))="","",OFFSET('Sanitation Data'!$H$31,0,10*ROW('Sanitation Data'!H111)))</f>
        <v/>
      </c>
      <c r="DI117" s="383" t="str">
        <f ca="1">+IF(OFFSET('Sanitation Data'!$H$32,0,10*ROW('Sanitation Data'!H111))="","",OFFSET('Sanitation Data'!$H$32,0,10*ROW('Sanitation Data'!H111)))</f>
        <v/>
      </c>
      <c r="DJ117" s="383" t="str">
        <f ca="1">+IF(OFFSET('Sanitation Data'!$I$28,0,10*ROW('Sanitation Data'!I111))="","",OFFSET('Sanitation Data'!$I$28,0,10*ROW('Sanitation Data'!I111)))</f>
        <v/>
      </c>
      <c r="DK117" s="383" t="str">
        <f ca="1">+IF(OFFSET('Sanitation Data'!$I$29,0,10*ROW('Sanitation Data'!I111))="","",OFFSET('Sanitation Data'!$I$29,0,10*ROW('Sanitation Data'!I111)))</f>
        <v/>
      </c>
      <c r="DL117" s="383" t="str">
        <f ca="1">+IF(OFFSET('Sanitation Data'!$I$30,0,10*ROW('Sanitation Data'!I111))="","",OFFSET('Sanitation Data'!$I$30,0,10*ROW('Sanitation Data'!I111)))</f>
        <v/>
      </c>
      <c r="DM117" s="383" t="str">
        <f ca="1">+IF(OFFSET('Sanitation Data'!$I$31,0,10*ROW('Sanitation Data'!I111))="","",OFFSET('Sanitation Data'!$I$31,0,10*ROW('Sanitation Data'!I111)))</f>
        <v/>
      </c>
      <c r="DN117" s="383" t="str">
        <f ca="1">+IF(OFFSET('Sanitation Data'!$I$32,0,10*ROW('Sanitation Data'!I111))="","",OFFSET('Sanitation Data'!$I$32,0,10*ROW('Sanitation Data'!I111)))</f>
        <v/>
      </c>
      <c r="DO117" s="383" t="str">
        <f ca="1">+IF(OFFSET('Hygiene Data'!$D$11,0,10*ROW('Hygiene Data'!D111))="","",OFFSET('Hygiene Data'!$D$11,0,10*ROW('Hygiene Data'!D111)))</f>
        <v/>
      </c>
      <c r="DP117" s="383" t="str">
        <f ca="1">+IF(OFFSET('Hygiene Data'!$D$12,0,10*ROW('Hygiene Data'!D111))="","",OFFSET('Hygiene Data'!$D$12,0,10*ROW('Hygiene Data'!D111)))</f>
        <v/>
      </c>
      <c r="DQ117" s="383" t="str">
        <f ca="1">+IF(OFFSET('Hygiene Data'!$D$13,0,10*ROW('Hygiene Data'!D111))="","",OFFSET('Hygiene Data'!$D$13,0,10*ROW('Hygiene Data'!D111)))</f>
        <v/>
      </c>
      <c r="DR117" s="383" t="str">
        <f ca="1">+IF(OFFSET('Hygiene Data'!$E$11,0,10*ROW('Hygiene Data'!E111))="","",OFFSET('Hygiene Data'!$E$11,0,10*ROW('Hygiene Data'!E111)))</f>
        <v/>
      </c>
      <c r="DS117" s="383" t="str">
        <f ca="1">+IF(OFFSET('Hygiene Data'!$E$12,0,10*ROW('Hygiene Data'!E111))="","",OFFSET('Hygiene Data'!$E$12,0,10*ROW('Hygiene Data'!E111)))</f>
        <v/>
      </c>
      <c r="DT117" s="383" t="str">
        <f ca="1">+IF(OFFSET('Hygiene Data'!$E$13,0,10*ROW('Hygiene Data'!E111))="","",OFFSET('Hygiene Data'!$E$13,0,10*ROW('Hygiene Data'!E111)))</f>
        <v/>
      </c>
      <c r="DU117" s="383" t="str">
        <f ca="1">+IF(OFFSET('Hygiene Data'!$F$11,0,10*ROW('Hygiene Data'!F111))="","",OFFSET('Hygiene Data'!$F$11,0,10*ROW('Hygiene Data'!F111)))</f>
        <v/>
      </c>
      <c r="DV117" s="383" t="str">
        <f ca="1">+IF(OFFSET('Hygiene Data'!$F$12,0,10*ROW('Hygiene Data'!F111))="","",OFFSET('Hygiene Data'!$F$12,0,10*ROW('Hygiene Data'!F111)))</f>
        <v/>
      </c>
      <c r="DW117" s="383" t="str">
        <f ca="1">+IF(OFFSET('Hygiene Data'!$F$13,0,10*ROW('Hygiene Data'!F111))="","",OFFSET('Hygiene Data'!$F$13,0,10*ROW('Hygiene Data'!F111)))</f>
        <v/>
      </c>
      <c r="DX117" s="383" t="str">
        <f ca="1">+IF(OFFSET('Hygiene Data'!$G$11,0,10*ROW('Hygiene Data'!G111))="","",OFFSET('Hygiene Data'!$G$11,0,10*ROW('Hygiene Data'!G111)))</f>
        <v/>
      </c>
      <c r="DY117" s="383" t="str">
        <f ca="1">+IF(OFFSET('Hygiene Data'!$G$12,0,10*ROW('Hygiene Data'!G111))="","",OFFSET('Hygiene Data'!$G$12,0,10*ROW('Hygiene Data'!G111)))</f>
        <v/>
      </c>
      <c r="DZ117" s="383" t="str">
        <f ca="1">+IF(OFFSET('Hygiene Data'!$G$13,0,10*ROW('Hygiene Data'!G111))="","",OFFSET('Hygiene Data'!$G$13,0,10*ROW('Hygiene Data'!G111)))</f>
        <v/>
      </c>
      <c r="EA117" s="383" t="str">
        <f ca="1">+IF(OFFSET('Hygiene Data'!$H$11,0,10*ROW('Hygiene Data'!H111))="","",OFFSET('Hygiene Data'!$H$11,0,10*ROW('Hygiene Data'!H111)))</f>
        <v/>
      </c>
      <c r="EB117" s="383" t="str">
        <f ca="1">+IF(OFFSET('Hygiene Data'!$H$12,0,10*ROW('Hygiene Data'!H111))="","",OFFSET('Hygiene Data'!$H$12,0,10*ROW('Hygiene Data'!H111)))</f>
        <v/>
      </c>
      <c r="EC117" s="383" t="str">
        <f ca="1">+IF(OFFSET('Hygiene Data'!$H$13,0,10*ROW('Hygiene Data'!H111))="","",OFFSET('Hygiene Data'!$H$13,0,10*ROW('Hygiene Data'!H111)))</f>
        <v/>
      </c>
      <c r="ED117" s="383" t="str">
        <f ca="1">+IF(OFFSET('Hygiene Data'!$I$11,0,10*ROW('Hygiene Data'!I111))="","",OFFSET('Hygiene Data'!$I$11,0,10*ROW('Hygiene Data'!I111)))</f>
        <v/>
      </c>
      <c r="EE117" s="383" t="str">
        <f ca="1">+IF(OFFSET('Hygiene Data'!$I$12,0,10*ROW('Hygiene Data'!I111))="","",OFFSET('Hygiene Data'!$I$12,0,10*ROW('Hygiene Data'!I111)))</f>
        <v/>
      </c>
      <c r="EF117" s="383" t="str">
        <f ca="1">+IF(OFFSET('Hygiene Data'!$I$13,0,10*ROW('Hygiene Data'!I111))="","",OFFSET('Hygiene Data'!$I$13,0,10*ROW('Hygiene Data'!I111)))</f>
        <v/>
      </c>
    </row>
    <row r="118" spans="1:136" x14ac:dyDescent="0.25">
      <c r="A118" s="492" t="str">
        <f ca="1">+IF(OFFSET('Water Data'!$B$2,0,10*ROW('Water Data'!E112))="","",OFFSET('Water Data'!$B$2,0,10*ROW('Water Data'!E112)))</f>
        <v/>
      </c>
      <c r="B118" s="49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9" t="str">
        <f t="shared" ca="1" si="1"/>
        <v/>
      </c>
      <c r="D118" s="52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3" t="str">
        <f ca="1">+IF(OFFSET('Water Data'!$D$27,0,10*ROW('Water Data'!D112))="","",OFFSET('Water Data'!$D$27,0,10*ROW('Water Data'!D112)))</f>
        <v/>
      </c>
      <c r="BT118" s="383" t="str">
        <f ca="1">+IF(OFFSET('Water Data'!$D$28,0,10*ROW('Water Data'!D112))="","",OFFSET('Water Data'!$D$28,0,10*ROW('Water Data'!D112)))</f>
        <v/>
      </c>
      <c r="BU118" s="383" t="str">
        <f ca="1">+IF(OFFSET('Water Data'!$D$29,0,10*ROW('Water Data'!D112))="","",OFFSET('Water Data'!$D$29,0,10*ROW('Water Data'!D112)))</f>
        <v/>
      </c>
      <c r="BV118" s="383" t="str">
        <f ca="1">+IF(OFFSET('Water Data'!$E$27,0,10*ROW('Water Data'!E112))="","",OFFSET('Water Data'!$E$27,0,10*ROW('Water Data'!E112)))</f>
        <v/>
      </c>
      <c r="BW118" s="383" t="str">
        <f ca="1">+IF(OFFSET('Water Data'!$E$28,0,10*ROW('Water Data'!E112))="","",OFFSET('Water Data'!$E$28,0,10*ROW('Water Data'!E112)))</f>
        <v/>
      </c>
      <c r="BX118" s="383" t="str">
        <f ca="1">+IF(OFFSET('Water Data'!$E$29,0,10*ROW('Water Data'!E112))="","",OFFSET('Water Data'!$E$29,0,10*ROW('Water Data'!E112)))</f>
        <v/>
      </c>
      <c r="BY118" s="383" t="str">
        <f ca="1">+IF(OFFSET('Water Data'!$F$27,0,10*ROW('Water Data'!F112))="","",OFFSET('Water Data'!$F$27,0,10*ROW('Water Data'!F112)))</f>
        <v/>
      </c>
      <c r="BZ118" s="383" t="str">
        <f ca="1">+IF(OFFSET('Water Data'!$F$28,0,10*ROW('Water Data'!F112))="","",OFFSET('Water Data'!$F$28,0,10*ROW('Water Data'!F112)))</f>
        <v/>
      </c>
      <c r="CA118" s="383" t="str">
        <f ca="1">+IF(OFFSET('Water Data'!$F$29,0,10*ROW('Water Data'!F112))="","",OFFSET('Water Data'!$F$29,0,10*ROW('Water Data'!F112)))</f>
        <v/>
      </c>
      <c r="CB118" s="383" t="str">
        <f ca="1">+IF(OFFSET('Water Data'!$G$27,0,10*ROW('Water Data'!G112))="","",OFFSET('Water Data'!$G$27,0,10*ROW('Water Data'!G112)))</f>
        <v/>
      </c>
      <c r="CC118" s="383" t="str">
        <f ca="1">+IF(OFFSET('Water Data'!$G$28,0,10*ROW('Water Data'!G112))="","",OFFSET('Water Data'!$G$28,0,10*ROW('Water Data'!G112)))</f>
        <v/>
      </c>
      <c r="CD118" s="383" t="str">
        <f ca="1">+IF(OFFSET('Water Data'!$G$29,0,10*ROW('Water Data'!G112))="","",OFFSET('Water Data'!$G$29,0,10*ROW('Water Data'!G112)))</f>
        <v/>
      </c>
      <c r="CE118" s="383" t="str">
        <f ca="1">+IF(OFFSET('Water Data'!$H$27,0,10*ROW('Water Data'!H112))="","",OFFSET('Water Data'!$H$27,0,10*ROW('Water Data'!H112)))</f>
        <v/>
      </c>
      <c r="CF118" s="383" t="str">
        <f ca="1">+IF(OFFSET('Water Data'!$H$28,0,10*ROW('Water Data'!H112))="","",OFFSET('Water Data'!$H$28,0,10*ROW('Water Data'!H112)))</f>
        <v/>
      </c>
      <c r="CG118" s="383" t="str">
        <f ca="1">+IF(OFFSET('Water Data'!$H$29,0,10*ROW('Water Data'!H112))="","",OFFSET('Water Data'!$H$29,0,10*ROW('Water Data'!H112)))</f>
        <v/>
      </c>
      <c r="CH118" s="383" t="str">
        <f ca="1">+IF(OFFSET('Water Data'!$I$27,0,10*ROW('Water Data'!I112))="","",OFFSET('Water Data'!$I$27,0,10*ROW('Water Data'!I112)))</f>
        <v/>
      </c>
      <c r="CI118" s="383" t="str">
        <f ca="1">+IF(OFFSET('Water Data'!$I$28,0,10*ROW('Water Data'!I112))="","",OFFSET('Water Data'!$I$28,0,10*ROW('Water Data'!I112)))</f>
        <v/>
      </c>
      <c r="CJ118" s="383" t="str">
        <f ca="1">+IF(OFFSET('Water Data'!$I$29,0,10*ROW('Water Data'!I112))="","",OFFSET('Water Data'!$I$29,0,10*ROW('Water Data'!I112)))</f>
        <v/>
      </c>
      <c r="CK118" s="383" t="str">
        <f ca="1">+IF(OFFSET('Sanitation Data'!$D$28,0,10*ROW('Sanitation Data'!D112))="","",OFFSET('Sanitation Data'!$D$28,0,10*ROW('Sanitation Data'!D112)))</f>
        <v/>
      </c>
      <c r="CL118" s="383" t="str">
        <f ca="1">+IF(OFFSET('Sanitation Data'!$D$29,0,10*ROW('Sanitation Data'!D112))="","",OFFSET('Sanitation Data'!$D$29,0,10*ROW('Sanitation Data'!D112)))</f>
        <v/>
      </c>
      <c r="CM118" s="383" t="str">
        <f ca="1">+IF(OFFSET('Sanitation Data'!$D$30,0,10*ROW('Sanitation Data'!D112))="","",OFFSET('Sanitation Data'!$D$30,0,10*ROW('Sanitation Data'!D112)))</f>
        <v/>
      </c>
      <c r="CN118" s="383" t="str">
        <f ca="1">+IF(OFFSET('Sanitation Data'!$D$31,0,10*ROW('Sanitation Data'!D112))="","",OFFSET('Sanitation Data'!$D$31,0,10*ROW('Sanitation Data'!D112)))</f>
        <v/>
      </c>
      <c r="CO118" s="383" t="str">
        <f ca="1">+IF(OFFSET('Sanitation Data'!$D$32,0,10*ROW('Sanitation Data'!D112))="","",OFFSET('Sanitation Data'!$D$32,0,10*ROW('Sanitation Data'!D112)))</f>
        <v/>
      </c>
      <c r="CP118" s="383" t="str">
        <f ca="1">+IF(OFFSET('Sanitation Data'!$E$28,0,10*ROW('Sanitation Data'!E112))="","",OFFSET('Sanitation Data'!$E$28,0,10*ROW('Sanitation Data'!E112)))</f>
        <v/>
      </c>
      <c r="CQ118" s="383" t="str">
        <f ca="1">+IF(OFFSET('Sanitation Data'!$E$29,0,10*ROW('Sanitation Data'!E112))="","",OFFSET('Sanitation Data'!$E$29,0,10*ROW('Sanitation Data'!E112)))</f>
        <v/>
      </c>
      <c r="CR118" s="383" t="str">
        <f ca="1">+IF(OFFSET('Sanitation Data'!$E$30,0,10*ROW('Sanitation Data'!E112))="","",OFFSET('Sanitation Data'!$E$30,0,10*ROW('Sanitation Data'!E112)))</f>
        <v/>
      </c>
      <c r="CS118" s="383" t="str">
        <f ca="1">+IF(OFFSET('Sanitation Data'!$E$31,0,10*ROW('Sanitation Data'!E112))="","",OFFSET('Sanitation Data'!$E$31,0,10*ROW('Sanitation Data'!E112)))</f>
        <v/>
      </c>
      <c r="CT118" s="383" t="str">
        <f ca="1">+IF(OFFSET('Sanitation Data'!$E$32,0,10*ROW('Sanitation Data'!E112))="","",OFFSET('Sanitation Data'!$E$32,0,10*ROW('Sanitation Data'!E112)))</f>
        <v/>
      </c>
      <c r="CU118" s="383" t="str">
        <f ca="1">+IF(OFFSET('Sanitation Data'!$F$28,0,10*ROW('Sanitation Data'!F112))="","",OFFSET('Sanitation Data'!$F$28,0,10*ROW('Sanitation Data'!F112)))</f>
        <v/>
      </c>
      <c r="CV118" s="383" t="str">
        <f ca="1">+IF(OFFSET('Sanitation Data'!$F$29,0,10*ROW('Sanitation Data'!F112))="","",OFFSET('Sanitation Data'!$F$29,0,10*ROW('Sanitation Data'!F112)))</f>
        <v/>
      </c>
      <c r="CW118" s="383" t="str">
        <f ca="1">+IF(OFFSET('Sanitation Data'!$F$30,0,10*ROW('Sanitation Data'!F112))="","",OFFSET('Sanitation Data'!$F$30,0,10*ROW('Sanitation Data'!F112)))</f>
        <v/>
      </c>
      <c r="CX118" s="383" t="str">
        <f ca="1">+IF(OFFSET('Sanitation Data'!$F$31,0,10*ROW('Sanitation Data'!F112))="","",OFFSET('Sanitation Data'!$F$31,0,10*ROW('Sanitation Data'!F112)))</f>
        <v/>
      </c>
      <c r="CY118" s="383" t="str">
        <f ca="1">+IF(OFFSET('Sanitation Data'!$F$32,0,10*ROW('Sanitation Data'!F112))="","",OFFSET('Sanitation Data'!$F$32,0,10*ROW('Sanitation Data'!F112)))</f>
        <v/>
      </c>
      <c r="CZ118" s="383" t="str">
        <f ca="1">+IF(OFFSET('Sanitation Data'!$G$28,0,10*ROW('Sanitation Data'!G112))="","",OFFSET('Sanitation Data'!$G$28,0,10*ROW('Sanitation Data'!G112)))</f>
        <v/>
      </c>
      <c r="DA118" s="383" t="str">
        <f ca="1">+IF(OFFSET('Sanitation Data'!$G$29,0,10*ROW('Sanitation Data'!G112))="","",OFFSET('Sanitation Data'!$G$29,0,10*ROW('Sanitation Data'!G112)))</f>
        <v/>
      </c>
      <c r="DB118" s="383" t="str">
        <f ca="1">+IF(OFFSET('Sanitation Data'!$G$30,0,10*ROW('Sanitation Data'!G112))="","",OFFSET('Sanitation Data'!$G$30,0,10*ROW('Sanitation Data'!G112)))</f>
        <v/>
      </c>
      <c r="DC118" s="383" t="str">
        <f ca="1">+IF(OFFSET('Sanitation Data'!$G$31,0,10*ROW('Sanitation Data'!G112))="","",OFFSET('Sanitation Data'!$G$31,0,10*ROW('Sanitation Data'!G112)))</f>
        <v/>
      </c>
      <c r="DD118" s="383" t="str">
        <f ca="1">+IF(OFFSET('Sanitation Data'!$G$32,0,10*ROW('Sanitation Data'!G112))="","",OFFSET('Sanitation Data'!$G$32,0,10*ROW('Sanitation Data'!G112)))</f>
        <v/>
      </c>
      <c r="DE118" s="383" t="str">
        <f ca="1">+IF(OFFSET('Sanitation Data'!$H$28,0,10*ROW('Sanitation Data'!H112))="","",OFFSET('Sanitation Data'!$H$28,0,10*ROW('Sanitation Data'!H112)))</f>
        <v/>
      </c>
      <c r="DF118" s="383" t="str">
        <f ca="1">+IF(OFFSET('Sanitation Data'!$H$29,0,10*ROW('Sanitation Data'!H112))="","",OFFSET('Sanitation Data'!$H$29,0,10*ROW('Sanitation Data'!H112)))</f>
        <v/>
      </c>
      <c r="DG118" s="383" t="str">
        <f ca="1">+IF(OFFSET('Sanitation Data'!$H$30,0,10*ROW('Sanitation Data'!H112))="","",OFFSET('Sanitation Data'!$H$30,0,10*ROW('Sanitation Data'!H112)))</f>
        <v/>
      </c>
      <c r="DH118" s="383" t="str">
        <f ca="1">+IF(OFFSET('Sanitation Data'!$H$31,0,10*ROW('Sanitation Data'!H112))="","",OFFSET('Sanitation Data'!$H$31,0,10*ROW('Sanitation Data'!H112)))</f>
        <v/>
      </c>
      <c r="DI118" s="383" t="str">
        <f ca="1">+IF(OFFSET('Sanitation Data'!$H$32,0,10*ROW('Sanitation Data'!H112))="","",OFFSET('Sanitation Data'!$H$32,0,10*ROW('Sanitation Data'!H112)))</f>
        <v/>
      </c>
      <c r="DJ118" s="383" t="str">
        <f ca="1">+IF(OFFSET('Sanitation Data'!$I$28,0,10*ROW('Sanitation Data'!I112))="","",OFFSET('Sanitation Data'!$I$28,0,10*ROW('Sanitation Data'!I112)))</f>
        <v/>
      </c>
      <c r="DK118" s="383" t="str">
        <f ca="1">+IF(OFFSET('Sanitation Data'!$I$29,0,10*ROW('Sanitation Data'!I112))="","",OFFSET('Sanitation Data'!$I$29,0,10*ROW('Sanitation Data'!I112)))</f>
        <v/>
      </c>
      <c r="DL118" s="383" t="str">
        <f ca="1">+IF(OFFSET('Sanitation Data'!$I$30,0,10*ROW('Sanitation Data'!I112))="","",OFFSET('Sanitation Data'!$I$30,0,10*ROW('Sanitation Data'!I112)))</f>
        <v/>
      </c>
      <c r="DM118" s="383" t="str">
        <f ca="1">+IF(OFFSET('Sanitation Data'!$I$31,0,10*ROW('Sanitation Data'!I112))="","",OFFSET('Sanitation Data'!$I$31,0,10*ROW('Sanitation Data'!I112)))</f>
        <v/>
      </c>
      <c r="DN118" s="383" t="str">
        <f ca="1">+IF(OFFSET('Sanitation Data'!$I$32,0,10*ROW('Sanitation Data'!I112))="","",OFFSET('Sanitation Data'!$I$32,0,10*ROW('Sanitation Data'!I112)))</f>
        <v/>
      </c>
      <c r="DO118" s="383" t="str">
        <f ca="1">+IF(OFFSET('Hygiene Data'!$D$11,0,10*ROW('Hygiene Data'!D112))="","",OFFSET('Hygiene Data'!$D$11,0,10*ROW('Hygiene Data'!D112)))</f>
        <v/>
      </c>
      <c r="DP118" s="383" t="str">
        <f ca="1">+IF(OFFSET('Hygiene Data'!$D$12,0,10*ROW('Hygiene Data'!D112))="","",OFFSET('Hygiene Data'!$D$12,0,10*ROW('Hygiene Data'!D112)))</f>
        <v/>
      </c>
      <c r="DQ118" s="383" t="str">
        <f ca="1">+IF(OFFSET('Hygiene Data'!$D$13,0,10*ROW('Hygiene Data'!D112))="","",OFFSET('Hygiene Data'!$D$13,0,10*ROW('Hygiene Data'!D112)))</f>
        <v/>
      </c>
      <c r="DR118" s="383" t="str">
        <f ca="1">+IF(OFFSET('Hygiene Data'!$E$11,0,10*ROW('Hygiene Data'!E112))="","",OFFSET('Hygiene Data'!$E$11,0,10*ROW('Hygiene Data'!E112)))</f>
        <v/>
      </c>
      <c r="DS118" s="383" t="str">
        <f ca="1">+IF(OFFSET('Hygiene Data'!$E$12,0,10*ROW('Hygiene Data'!E112))="","",OFFSET('Hygiene Data'!$E$12,0,10*ROW('Hygiene Data'!E112)))</f>
        <v/>
      </c>
      <c r="DT118" s="383" t="str">
        <f ca="1">+IF(OFFSET('Hygiene Data'!$E$13,0,10*ROW('Hygiene Data'!E112))="","",OFFSET('Hygiene Data'!$E$13,0,10*ROW('Hygiene Data'!E112)))</f>
        <v/>
      </c>
      <c r="DU118" s="383" t="str">
        <f ca="1">+IF(OFFSET('Hygiene Data'!$F$11,0,10*ROW('Hygiene Data'!F112))="","",OFFSET('Hygiene Data'!$F$11,0,10*ROW('Hygiene Data'!F112)))</f>
        <v/>
      </c>
      <c r="DV118" s="383" t="str">
        <f ca="1">+IF(OFFSET('Hygiene Data'!$F$12,0,10*ROW('Hygiene Data'!F112))="","",OFFSET('Hygiene Data'!$F$12,0,10*ROW('Hygiene Data'!F112)))</f>
        <v/>
      </c>
      <c r="DW118" s="383" t="str">
        <f ca="1">+IF(OFFSET('Hygiene Data'!$F$13,0,10*ROW('Hygiene Data'!F112))="","",OFFSET('Hygiene Data'!$F$13,0,10*ROW('Hygiene Data'!F112)))</f>
        <v/>
      </c>
      <c r="DX118" s="383" t="str">
        <f ca="1">+IF(OFFSET('Hygiene Data'!$G$11,0,10*ROW('Hygiene Data'!G112))="","",OFFSET('Hygiene Data'!$G$11,0,10*ROW('Hygiene Data'!G112)))</f>
        <v/>
      </c>
      <c r="DY118" s="383" t="str">
        <f ca="1">+IF(OFFSET('Hygiene Data'!$G$12,0,10*ROW('Hygiene Data'!G112))="","",OFFSET('Hygiene Data'!$G$12,0,10*ROW('Hygiene Data'!G112)))</f>
        <v/>
      </c>
      <c r="DZ118" s="383" t="str">
        <f ca="1">+IF(OFFSET('Hygiene Data'!$G$13,0,10*ROW('Hygiene Data'!G112))="","",OFFSET('Hygiene Data'!$G$13,0,10*ROW('Hygiene Data'!G112)))</f>
        <v/>
      </c>
      <c r="EA118" s="383" t="str">
        <f ca="1">+IF(OFFSET('Hygiene Data'!$H$11,0,10*ROW('Hygiene Data'!H112))="","",OFFSET('Hygiene Data'!$H$11,0,10*ROW('Hygiene Data'!H112)))</f>
        <v/>
      </c>
      <c r="EB118" s="383" t="str">
        <f ca="1">+IF(OFFSET('Hygiene Data'!$H$12,0,10*ROW('Hygiene Data'!H112))="","",OFFSET('Hygiene Data'!$H$12,0,10*ROW('Hygiene Data'!H112)))</f>
        <v/>
      </c>
      <c r="EC118" s="383" t="str">
        <f ca="1">+IF(OFFSET('Hygiene Data'!$H$13,0,10*ROW('Hygiene Data'!H112))="","",OFFSET('Hygiene Data'!$H$13,0,10*ROW('Hygiene Data'!H112)))</f>
        <v/>
      </c>
      <c r="ED118" s="383" t="str">
        <f ca="1">+IF(OFFSET('Hygiene Data'!$I$11,0,10*ROW('Hygiene Data'!I112))="","",OFFSET('Hygiene Data'!$I$11,0,10*ROW('Hygiene Data'!I112)))</f>
        <v/>
      </c>
      <c r="EE118" s="383" t="str">
        <f ca="1">+IF(OFFSET('Hygiene Data'!$I$12,0,10*ROW('Hygiene Data'!I112))="","",OFFSET('Hygiene Data'!$I$12,0,10*ROW('Hygiene Data'!I112)))</f>
        <v/>
      </c>
      <c r="EF118" s="383" t="str">
        <f ca="1">+IF(OFFSET('Hygiene Data'!$I$13,0,10*ROW('Hygiene Data'!I112))="","",OFFSET('Hygiene Data'!$I$13,0,10*ROW('Hygiene Data'!I112)))</f>
        <v/>
      </c>
    </row>
    <row r="119" spans="1:136" x14ac:dyDescent="0.25">
      <c r="A119" s="492" t="str">
        <f ca="1">+IF(OFFSET('Water Data'!$B$2,0,10*ROW('Water Data'!E113))="","",OFFSET('Water Data'!$B$2,0,10*ROW('Water Data'!E113)))</f>
        <v/>
      </c>
      <c r="B119" s="49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9" t="str">
        <f t="shared" ca="1" si="1"/>
        <v/>
      </c>
      <c r="D119" s="52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3" t="str">
        <f ca="1">+IF(OFFSET('Water Data'!$D$27,0,10*ROW('Water Data'!D113))="","",OFFSET('Water Data'!$D$27,0,10*ROW('Water Data'!D113)))</f>
        <v/>
      </c>
      <c r="BT119" s="383" t="str">
        <f ca="1">+IF(OFFSET('Water Data'!$D$28,0,10*ROW('Water Data'!D113))="","",OFFSET('Water Data'!$D$28,0,10*ROW('Water Data'!D113)))</f>
        <v/>
      </c>
      <c r="BU119" s="383" t="str">
        <f ca="1">+IF(OFFSET('Water Data'!$D$29,0,10*ROW('Water Data'!D113))="","",OFFSET('Water Data'!$D$29,0,10*ROW('Water Data'!D113)))</f>
        <v/>
      </c>
      <c r="BV119" s="383" t="str">
        <f ca="1">+IF(OFFSET('Water Data'!$E$27,0,10*ROW('Water Data'!E113))="","",OFFSET('Water Data'!$E$27,0,10*ROW('Water Data'!E113)))</f>
        <v/>
      </c>
      <c r="BW119" s="383" t="str">
        <f ca="1">+IF(OFFSET('Water Data'!$E$28,0,10*ROW('Water Data'!E113))="","",OFFSET('Water Data'!$E$28,0,10*ROW('Water Data'!E113)))</f>
        <v/>
      </c>
      <c r="BX119" s="383" t="str">
        <f ca="1">+IF(OFFSET('Water Data'!$E$29,0,10*ROW('Water Data'!E113))="","",OFFSET('Water Data'!$E$29,0,10*ROW('Water Data'!E113)))</f>
        <v/>
      </c>
      <c r="BY119" s="383" t="str">
        <f ca="1">+IF(OFFSET('Water Data'!$F$27,0,10*ROW('Water Data'!F113))="","",OFFSET('Water Data'!$F$27,0,10*ROW('Water Data'!F113)))</f>
        <v/>
      </c>
      <c r="BZ119" s="383" t="str">
        <f ca="1">+IF(OFFSET('Water Data'!$F$28,0,10*ROW('Water Data'!F113))="","",OFFSET('Water Data'!$F$28,0,10*ROW('Water Data'!F113)))</f>
        <v/>
      </c>
      <c r="CA119" s="383" t="str">
        <f ca="1">+IF(OFFSET('Water Data'!$F$29,0,10*ROW('Water Data'!F113))="","",OFFSET('Water Data'!$F$29,0,10*ROW('Water Data'!F113)))</f>
        <v/>
      </c>
      <c r="CB119" s="383" t="str">
        <f ca="1">+IF(OFFSET('Water Data'!$G$27,0,10*ROW('Water Data'!G113))="","",OFFSET('Water Data'!$G$27,0,10*ROW('Water Data'!G113)))</f>
        <v/>
      </c>
      <c r="CC119" s="383" t="str">
        <f ca="1">+IF(OFFSET('Water Data'!$G$28,0,10*ROW('Water Data'!G113))="","",OFFSET('Water Data'!$G$28,0,10*ROW('Water Data'!G113)))</f>
        <v/>
      </c>
      <c r="CD119" s="383" t="str">
        <f ca="1">+IF(OFFSET('Water Data'!$G$29,0,10*ROW('Water Data'!G113))="","",OFFSET('Water Data'!$G$29,0,10*ROW('Water Data'!G113)))</f>
        <v/>
      </c>
      <c r="CE119" s="383" t="str">
        <f ca="1">+IF(OFFSET('Water Data'!$H$27,0,10*ROW('Water Data'!H113))="","",OFFSET('Water Data'!$H$27,0,10*ROW('Water Data'!H113)))</f>
        <v/>
      </c>
      <c r="CF119" s="383" t="str">
        <f ca="1">+IF(OFFSET('Water Data'!$H$28,0,10*ROW('Water Data'!H113))="","",OFFSET('Water Data'!$H$28,0,10*ROW('Water Data'!H113)))</f>
        <v/>
      </c>
      <c r="CG119" s="383" t="str">
        <f ca="1">+IF(OFFSET('Water Data'!$H$29,0,10*ROW('Water Data'!H113))="","",OFFSET('Water Data'!$H$29,0,10*ROW('Water Data'!H113)))</f>
        <v/>
      </c>
      <c r="CH119" s="383" t="str">
        <f ca="1">+IF(OFFSET('Water Data'!$I$27,0,10*ROW('Water Data'!I113))="","",OFFSET('Water Data'!$I$27,0,10*ROW('Water Data'!I113)))</f>
        <v/>
      </c>
      <c r="CI119" s="383" t="str">
        <f ca="1">+IF(OFFSET('Water Data'!$I$28,0,10*ROW('Water Data'!I113))="","",OFFSET('Water Data'!$I$28,0,10*ROW('Water Data'!I113)))</f>
        <v/>
      </c>
      <c r="CJ119" s="383" t="str">
        <f ca="1">+IF(OFFSET('Water Data'!$I$29,0,10*ROW('Water Data'!I113))="","",OFFSET('Water Data'!$I$29,0,10*ROW('Water Data'!I113)))</f>
        <v/>
      </c>
      <c r="CK119" s="383" t="str">
        <f ca="1">+IF(OFFSET('Sanitation Data'!$D$28,0,10*ROW('Sanitation Data'!D113))="","",OFFSET('Sanitation Data'!$D$28,0,10*ROW('Sanitation Data'!D113)))</f>
        <v/>
      </c>
      <c r="CL119" s="383" t="str">
        <f ca="1">+IF(OFFSET('Sanitation Data'!$D$29,0,10*ROW('Sanitation Data'!D113))="","",OFFSET('Sanitation Data'!$D$29,0,10*ROW('Sanitation Data'!D113)))</f>
        <v/>
      </c>
      <c r="CM119" s="383" t="str">
        <f ca="1">+IF(OFFSET('Sanitation Data'!$D$30,0,10*ROW('Sanitation Data'!D113))="","",OFFSET('Sanitation Data'!$D$30,0,10*ROW('Sanitation Data'!D113)))</f>
        <v/>
      </c>
      <c r="CN119" s="383" t="str">
        <f ca="1">+IF(OFFSET('Sanitation Data'!$D$31,0,10*ROW('Sanitation Data'!D113))="","",OFFSET('Sanitation Data'!$D$31,0,10*ROW('Sanitation Data'!D113)))</f>
        <v/>
      </c>
      <c r="CO119" s="383" t="str">
        <f ca="1">+IF(OFFSET('Sanitation Data'!$D$32,0,10*ROW('Sanitation Data'!D113))="","",OFFSET('Sanitation Data'!$D$32,0,10*ROW('Sanitation Data'!D113)))</f>
        <v/>
      </c>
      <c r="CP119" s="383" t="str">
        <f ca="1">+IF(OFFSET('Sanitation Data'!$E$28,0,10*ROW('Sanitation Data'!E113))="","",OFFSET('Sanitation Data'!$E$28,0,10*ROW('Sanitation Data'!E113)))</f>
        <v/>
      </c>
      <c r="CQ119" s="383" t="str">
        <f ca="1">+IF(OFFSET('Sanitation Data'!$E$29,0,10*ROW('Sanitation Data'!E113))="","",OFFSET('Sanitation Data'!$E$29,0,10*ROW('Sanitation Data'!E113)))</f>
        <v/>
      </c>
      <c r="CR119" s="383" t="str">
        <f ca="1">+IF(OFFSET('Sanitation Data'!$E$30,0,10*ROW('Sanitation Data'!E113))="","",OFFSET('Sanitation Data'!$E$30,0,10*ROW('Sanitation Data'!E113)))</f>
        <v/>
      </c>
      <c r="CS119" s="383" t="str">
        <f ca="1">+IF(OFFSET('Sanitation Data'!$E$31,0,10*ROW('Sanitation Data'!E113))="","",OFFSET('Sanitation Data'!$E$31,0,10*ROW('Sanitation Data'!E113)))</f>
        <v/>
      </c>
      <c r="CT119" s="383" t="str">
        <f ca="1">+IF(OFFSET('Sanitation Data'!$E$32,0,10*ROW('Sanitation Data'!E113))="","",OFFSET('Sanitation Data'!$E$32,0,10*ROW('Sanitation Data'!E113)))</f>
        <v/>
      </c>
      <c r="CU119" s="383" t="str">
        <f ca="1">+IF(OFFSET('Sanitation Data'!$F$28,0,10*ROW('Sanitation Data'!F113))="","",OFFSET('Sanitation Data'!$F$28,0,10*ROW('Sanitation Data'!F113)))</f>
        <v/>
      </c>
      <c r="CV119" s="383" t="str">
        <f ca="1">+IF(OFFSET('Sanitation Data'!$F$29,0,10*ROW('Sanitation Data'!F113))="","",OFFSET('Sanitation Data'!$F$29,0,10*ROW('Sanitation Data'!F113)))</f>
        <v/>
      </c>
      <c r="CW119" s="383" t="str">
        <f ca="1">+IF(OFFSET('Sanitation Data'!$F$30,0,10*ROW('Sanitation Data'!F113))="","",OFFSET('Sanitation Data'!$F$30,0,10*ROW('Sanitation Data'!F113)))</f>
        <v/>
      </c>
      <c r="CX119" s="383" t="str">
        <f ca="1">+IF(OFFSET('Sanitation Data'!$F$31,0,10*ROW('Sanitation Data'!F113))="","",OFFSET('Sanitation Data'!$F$31,0,10*ROW('Sanitation Data'!F113)))</f>
        <v/>
      </c>
      <c r="CY119" s="383" t="str">
        <f ca="1">+IF(OFFSET('Sanitation Data'!$F$32,0,10*ROW('Sanitation Data'!F113))="","",OFFSET('Sanitation Data'!$F$32,0,10*ROW('Sanitation Data'!F113)))</f>
        <v/>
      </c>
      <c r="CZ119" s="383" t="str">
        <f ca="1">+IF(OFFSET('Sanitation Data'!$G$28,0,10*ROW('Sanitation Data'!G113))="","",OFFSET('Sanitation Data'!$G$28,0,10*ROW('Sanitation Data'!G113)))</f>
        <v/>
      </c>
      <c r="DA119" s="383" t="str">
        <f ca="1">+IF(OFFSET('Sanitation Data'!$G$29,0,10*ROW('Sanitation Data'!G113))="","",OFFSET('Sanitation Data'!$G$29,0,10*ROW('Sanitation Data'!G113)))</f>
        <v/>
      </c>
      <c r="DB119" s="383" t="str">
        <f ca="1">+IF(OFFSET('Sanitation Data'!$G$30,0,10*ROW('Sanitation Data'!G113))="","",OFFSET('Sanitation Data'!$G$30,0,10*ROW('Sanitation Data'!G113)))</f>
        <v/>
      </c>
      <c r="DC119" s="383" t="str">
        <f ca="1">+IF(OFFSET('Sanitation Data'!$G$31,0,10*ROW('Sanitation Data'!G113))="","",OFFSET('Sanitation Data'!$G$31,0,10*ROW('Sanitation Data'!G113)))</f>
        <v/>
      </c>
      <c r="DD119" s="383" t="str">
        <f ca="1">+IF(OFFSET('Sanitation Data'!$G$32,0,10*ROW('Sanitation Data'!G113))="","",OFFSET('Sanitation Data'!$G$32,0,10*ROW('Sanitation Data'!G113)))</f>
        <v/>
      </c>
      <c r="DE119" s="383" t="str">
        <f ca="1">+IF(OFFSET('Sanitation Data'!$H$28,0,10*ROW('Sanitation Data'!H113))="","",OFFSET('Sanitation Data'!$H$28,0,10*ROW('Sanitation Data'!H113)))</f>
        <v/>
      </c>
      <c r="DF119" s="383" t="str">
        <f ca="1">+IF(OFFSET('Sanitation Data'!$H$29,0,10*ROW('Sanitation Data'!H113))="","",OFFSET('Sanitation Data'!$H$29,0,10*ROW('Sanitation Data'!H113)))</f>
        <v/>
      </c>
      <c r="DG119" s="383" t="str">
        <f ca="1">+IF(OFFSET('Sanitation Data'!$H$30,0,10*ROW('Sanitation Data'!H113))="","",OFFSET('Sanitation Data'!$H$30,0,10*ROW('Sanitation Data'!H113)))</f>
        <v/>
      </c>
      <c r="DH119" s="383" t="str">
        <f ca="1">+IF(OFFSET('Sanitation Data'!$H$31,0,10*ROW('Sanitation Data'!H113))="","",OFFSET('Sanitation Data'!$H$31,0,10*ROW('Sanitation Data'!H113)))</f>
        <v/>
      </c>
      <c r="DI119" s="383" t="str">
        <f ca="1">+IF(OFFSET('Sanitation Data'!$H$32,0,10*ROW('Sanitation Data'!H113))="","",OFFSET('Sanitation Data'!$H$32,0,10*ROW('Sanitation Data'!H113)))</f>
        <v/>
      </c>
      <c r="DJ119" s="383" t="str">
        <f ca="1">+IF(OFFSET('Sanitation Data'!$I$28,0,10*ROW('Sanitation Data'!I113))="","",OFFSET('Sanitation Data'!$I$28,0,10*ROW('Sanitation Data'!I113)))</f>
        <v/>
      </c>
      <c r="DK119" s="383" t="str">
        <f ca="1">+IF(OFFSET('Sanitation Data'!$I$29,0,10*ROW('Sanitation Data'!I113))="","",OFFSET('Sanitation Data'!$I$29,0,10*ROW('Sanitation Data'!I113)))</f>
        <v/>
      </c>
      <c r="DL119" s="383" t="str">
        <f ca="1">+IF(OFFSET('Sanitation Data'!$I$30,0,10*ROW('Sanitation Data'!I113))="","",OFFSET('Sanitation Data'!$I$30,0,10*ROW('Sanitation Data'!I113)))</f>
        <v/>
      </c>
      <c r="DM119" s="383" t="str">
        <f ca="1">+IF(OFFSET('Sanitation Data'!$I$31,0,10*ROW('Sanitation Data'!I113))="","",OFFSET('Sanitation Data'!$I$31,0,10*ROW('Sanitation Data'!I113)))</f>
        <v/>
      </c>
      <c r="DN119" s="383" t="str">
        <f ca="1">+IF(OFFSET('Sanitation Data'!$I$32,0,10*ROW('Sanitation Data'!I113))="","",OFFSET('Sanitation Data'!$I$32,0,10*ROW('Sanitation Data'!I113)))</f>
        <v/>
      </c>
      <c r="DO119" s="383" t="str">
        <f ca="1">+IF(OFFSET('Hygiene Data'!$D$11,0,10*ROW('Hygiene Data'!D113))="","",OFFSET('Hygiene Data'!$D$11,0,10*ROW('Hygiene Data'!D113)))</f>
        <v/>
      </c>
      <c r="DP119" s="383" t="str">
        <f ca="1">+IF(OFFSET('Hygiene Data'!$D$12,0,10*ROW('Hygiene Data'!D113))="","",OFFSET('Hygiene Data'!$D$12,0,10*ROW('Hygiene Data'!D113)))</f>
        <v/>
      </c>
      <c r="DQ119" s="383" t="str">
        <f ca="1">+IF(OFFSET('Hygiene Data'!$D$13,0,10*ROW('Hygiene Data'!D113))="","",OFFSET('Hygiene Data'!$D$13,0,10*ROW('Hygiene Data'!D113)))</f>
        <v/>
      </c>
      <c r="DR119" s="383" t="str">
        <f ca="1">+IF(OFFSET('Hygiene Data'!$E$11,0,10*ROW('Hygiene Data'!E113))="","",OFFSET('Hygiene Data'!$E$11,0,10*ROW('Hygiene Data'!E113)))</f>
        <v/>
      </c>
      <c r="DS119" s="383" t="str">
        <f ca="1">+IF(OFFSET('Hygiene Data'!$E$12,0,10*ROW('Hygiene Data'!E113))="","",OFFSET('Hygiene Data'!$E$12,0,10*ROW('Hygiene Data'!E113)))</f>
        <v/>
      </c>
      <c r="DT119" s="383" t="str">
        <f ca="1">+IF(OFFSET('Hygiene Data'!$E$13,0,10*ROW('Hygiene Data'!E113))="","",OFFSET('Hygiene Data'!$E$13,0,10*ROW('Hygiene Data'!E113)))</f>
        <v/>
      </c>
      <c r="DU119" s="383" t="str">
        <f ca="1">+IF(OFFSET('Hygiene Data'!$F$11,0,10*ROW('Hygiene Data'!F113))="","",OFFSET('Hygiene Data'!$F$11,0,10*ROW('Hygiene Data'!F113)))</f>
        <v/>
      </c>
      <c r="DV119" s="383" t="str">
        <f ca="1">+IF(OFFSET('Hygiene Data'!$F$12,0,10*ROW('Hygiene Data'!F113))="","",OFFSET('Hygiene Data'!$F$12,0,10*ROW('Hygiene Data'!F113)))</f>
        <v/>
      </c>
      <c r="DW119" s="383" t="str">
        <f ca="1">+IF(OFFSET('Hygiene Data'!$F$13,0,10*ROW('Hygiene Data'!F113))="","",OFFSET('Hygiene Data'!$F$13,0,10*ROW('Hygiene Data'!F113)))</f>
        <v/>
      </c>
      <c r="DX119" s="383" t="str">
        <f ca="1">+IF(OFFSET('Hygiene Data'!$G$11,0,10*ROW('Hygiene Data'!G113))="","",OFFSET('Hygiene Data'!$G$11,0,10*ROW('Hygiene Data'!G113)))</f>
        <v/>
      </c>
      <c r="DY119" s="383" t="str">
        <f ca="1">+IF(OFFSET('Hygiene Data'!$G$12,0,10*ROW('Hygiene Data'!G113))="","",OFFSET('Hygiene Data'!$G$12,0,10*ROW('Hygiene Data'!G113)))</f>
        <v/>
      </c>
      <c r="DZ119" s="383" t="str">
        <f ca="1">+IF(OFFSET('Hygiene Data'!$G$13,0,10*ROW('Hygiene Data'!G113))="","",OFFSET('Hygiene Data'!$G$13,0,10*ROW('Hygiene Data'!G113)))</f>
        <v/>
      </c>
      <c r="EA119" s="383" t="str">
        <f ca="1">+IF(OFFSET('Hygiene Data'!$H$11,0,10*ROW('Hygiene Data'!H113))="","",OFFSET('Hygiene Data'!$H$11,0,10*ROW('Hygiene Data'!H113)))</f>
        <v/>
      </c>
      <c r="EB119" s="383" t="str">
        <f ca="1">+IF(OFFSET('Hygiene Data'!$H$12,0,10*ROW('Hygiene Data'!H113))="","",OFFSET('Hygiene Data'!$H$12,0,10*ROW('Hygiene Data'!H113)))</f>
        <v/>
      </c>
      <c r="EC119" s="383" t="str">
        <f ca="1">+IF(OFFSET('Hygiene Data'!$H$13,0,10*ROW('Hygiene Data'!H113))="","",OFFSET('Hygiene Data'!$H$13,0,10*ROW('Hygiene Data'!H113)))</f>
        <v/>
      </c>
      <c r="ED119" s="383" t="str">
        <f ca="1">+IF(OFFSET('Hygiene Data'!$I$11,0,10*ROW('Hygiene Data'!I113))="","",OFFSET('Hygiene Data'!$I$11,0,10*ROW('Hygiene Data'!I113)))</f>
        <v/>
      </c>
      <c r="EE119" s="383" t="str">
        <f ca="1">+IF(OFFSET('Hygiene Data'!$I$12,0,10*ROW('Hygiene Data'!I113))="","",OFFSET('Hygiene Data'!$I$12,0,10*ROW('Hygiene Data'!I113)))</f>
        <v/>
      </c>
      <c r="EF119" s="383" t="str">
        <f ca="1">+IF(OFFSET('Hygiene Data'!$I$13,0,10*ROW('Hygiene Data'!I113))="","",OFFSET('Hygiene Data'!$I$13,0,10*ROW('Hygiene Data'!I113)))</f>
        <v/>
      </c>
    </row>
    <row r="120" spans="1:136" x14ac:dyDescent="0.25">
      <c r="A120" s="492" t="str">
        <f ca="1">+IF(OFFSET('Water Data'!$B$2,0,10*ROW('Water Data'!E114))="","",OFFSET('Water Data'!$B$2,0,10*ROW('Water Data'!E114)))</f>
        <v/>
      </c>
      <c r="B120" s="49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9" t="str">
        <f t="shared" ca="1" si="1"/>
        <v/>
      </c>
      <c r="D120" s="52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3" t="str">
        <f ca="1">+IF(OFFSET('Water Data'!$D$27,0,10*ROW('Water Data'!D114))="","",OFFSET('Water Data'!$D$27,0,10*ROW('Water Data'!D114)))</f>
        <v/>
      </c>
      <c r="BT120" s="383" t="str">
        <f ca="1">+IF(OFFSET('Water Data'!$D$28,0,10*ROW('Water Data'!D114))="","",OFFSET('Water Data'!$D$28,0,10*ROW('Water Data'!D114)))</f>
        <v/>
      </c>
      <c r="BU120" s="383" t="str">
        <f ca="1">+IF(OFFSET('Water Data'!$D$29,0,10*ROW('Water Data'!D114))="","",OFFSET('Water Data'!$D$29,0,10*ROW('Water Data'!D114)))</f>
        <v/>
      </c>
      <c r="BV120" s="383" t="str">
        <f ca="1">+IF(OFFSET('Water Data'!$E$27,0,10*ROW('Water Data'!E114))="","",OFFSET('Water Data'!$E$27,0,10*ROW('Water Data'!E114)))</f>
        <v/>
      </c>
      <c r="BW120" s="383" t="str">
        <f ca="1">+IF(OFFSET('Water Data'!$E$28,0,10*ROW('Water Data'!E114))="","",OFFSET('Water Data'!$E$28,0,10*ROW('Water Data'!E114)))</f>
        <v/>
      </c>
      <c r="BX120" s="383" t="str">
        <f ca="1">+IF(OFFSET('Water Data'!$E$29,0,10*ROW('Water Data'!E114))="","",OFFSET('Water Data'!$E$29,0,10*ROW('Water Data'!E114)))</f>
        <v/>
      </c>
      <c r="BY120" s="383" t="str">
        <f ca="1">+IF(OFFSET('Water Data'!$F$27,0,10*ROW('Water Data'!F114))="","",OFFSET('Water Data'!$F$27,0,10*ROW('Water Data'!F114)))</f>
        <v/>
      </c>
      <c r="BZ120" s="383" t="str">
        <f ca="1">+IF(OFFSET('Water Data'!$F$28,0,10*ROW('Water Data'!F114))="","",OFFSET('Water Data'!$F$28,0,10*ROW('Water Data'!F114)))</f>
        <v/>
      </c>
      <c r="CA120" s="383" t="str">
        <f ca="1">+IF(OFFSET('Water Data'!$F$29,0,10*ROW('Water Data'!F114))="","",OFFSET('Water Data'!$F$29,0,10*ROW('Water Data'!F114)))</f>
        <v/>
      </c>
      <c r="CB120" s="383" t="str">
        <f ca="1">+IF(OFFSET('Water Data'!$G$27,0,10*ROW('Water Data'!G114))="","",OFFSET('Water Data'!$G$27,0,10*ROW('Water Data'!G114)))</f>
        <v/>
      </c>
      <c r="CC120" s="383" t="str">
        <f ca="1">+IF(OFFSET('Water Data'!$G$28,0,10*ROW('Water Data'!G114))="","",OFFSET('Water Data'!$G$28,0,10*ROW('Water Data'!G114)))</f>
        <v/>
      </c>
      <c r="CD120" s="383" t="str">
        <f ca="1">+IF(OFFSET('Water Data'!$G$29,0,10*ROW('Water Data'!G114))="","",OFFSET('Water Data'!$G$29,0,10*ROW('Water Data'!G114)))</f>
        <v/>
      </c>
      <c r="CE120" s="383" t="str">
        <f ca="1">+IF(OFFSET('Water Data'!$H$27,0,10*ROW('Water Data'!H114))="","",OFFSET('Water Data'!$H$27,0,10*ROW('Water Data'!H114)))</f>
        <v/>
      </c>
      <c r="CF120" s="383" t="str">
        <f ca="1">+IF(OFFSET('Water Data'!$H$28,0,10*ROW('Water Data'!H114))="","",OFFSET('Water Data'!$H$28,0,10*ROW('Water Data'!H114)))</f>
        <v/>
      </c>
      <c r="CG120" s="383" t="str">
        <f ca="1">+IF(OFFSET('Water Data'!$H$29,0,10*ROW('Water Data'!H114))="","",OFFSET('Water Data'!$H$29,0,10*ROW('Water Data'!H114)))</f>
        <v/>
      </c>
      <c r="CH120" s="383" t="str">
        <f ca="1">+IF(OFFSET('Water Data'!$I$27,0,10*ROW('Water Data'!I114))="","",OFFSET('Water Data'!$I$27,0,10*ROW('Water Data'!I114)))</f>
        <v/>
      </c>
      <c r="CI120" s="383" t="str">
        <f ca="1">+IF(OFFSET('Water Data'!$I$28,0,10*ROW('Water Data'!I114))="","",OFFSET('Water Data'!$I$28,0,10*ROW('Water Data'!I114)))</f>
        <v/>
      </c>
      <c r="CJ120" s="383" t="str">
        <f ca="1">+IF(OFFSET('Water Data'!$I$29,0,10*ROW('Water Data'!I114))="","",OFFSET('Water Data'!$I$29,0,10*ROW('Water Data'!I114)))</f>
        <v/>
      </c>
      <c r="CK120" s="383" t="str">
        <f ca="1">+IF(OFFSET('Sanitation Data'!$D$28,0,10*ROW('Sanitation Data'!D114))="","",OFFSET('Sanitation Data'!$D$28,0,10*ROW('Sanitation Data'!D114)))</f>
        <v/>
      </c>
      <c r="CL120" s="383" t="str">
        <f ca="1">+IF(OFFSET('Sanitation Data'!$D$29,0,10*ROW('Sanitation Data'!D114))="","",OFFSET('Sanitation Data'!$D$29,0,10*ROW('Sanitation Data'!D114)))</f>
        <v/>
      </c>
      <c r="CM120" s="383" t="str">
        <f ca="1">+IF(OFFSET('Sanitation Data'!$D$30,0,10*ROW('Sanitation Data'!D114))="","",OFFSET('Sanitation Data'!$D$30,0,10*ROW('Sanitation Data'!D114)))</f>
        <v/>
      </c>
      <c r="CN120" s="383" t="str">
        <f ca="1">+IF(OFFSET('Sanitation Data'!$D$31,0,10*ROW('Sanitation Data'!D114))="","",OFFSET('Sanitation Data'!$D$31,0,10*ROW('Sanitation Data'!D114)))</f>
        <v/>
      </c>
      <c r="CO120" s="383" t="str">
        <f ca="1">+IF(OFFSET('Sanitation Data'!$D$32,0,10*ROW('Sanitation Data'!D114))="","",OFFSET('Sanitation Data'!$D$32,0,10*ROW('Sanitation Data'!D114)))</f>
        <v/>
      </c>
      <c r="CP120" s="383" t="str">
        <f ca="1">+IF(OFFSET('Sanitation Data'!$E$28,0,10*ROW('Sanitation Data'!E114))="","",OFFSET('Sanitation Data'!$E$28,0,10*ROW('Sanitation Data'!E114)))</f>
        <v/>
      </c>
      <c r="CQ120" s="383" t="str">
        <f ca="1">+IF(OFFSET('Sanitation Data'!$E$29,0,10*ROW('Sanitation Data'!E114))="","",OFFSET('Sanitation Data'!$E$29,0,10*ROW('Sanitation Data'!E114)))</f>
        <v/>
      </c>
      <c r="CR120" s="383" t="str">
        <f ca="1">+IF(OFFSET('Sanitation Data'!$E$30,0,10*ROW('Sanitation Data'!E114))="","",OFFSET('Sanitation Data'!$E$30,0,10*ROW('Sanitation Data'!E114)))</f>
        <v/>
      </c>
      <c r="CS120" s="383" t="str">
        <f ca="1">+IF(OFFSET('Sanitation Data'!$E$31,0,10*ROW('Sanitation Data'!E114))="","",OFFSET('Sanitation Data'!$E$31,0,10*ROW('Sanitation Data'!E114)))</f>
        <v/>
      </c>
      <c r="CT120" s="383" t="str">
        <f ca="1">+IF(OFFSET('Sanitation Data'!$E$32,0,10*ROW('Sanitation Data'!E114))="","",OFFSET('Sanitation Data'!$E$32,0,10*ROW('Sanitation Data'!E114)))</f>
        <v/>
      </c>
      <c r="CU120" s="383" t="str">
        <f ca="1">+IF(OFFSET('Sanitation Data'!$F$28,0,10*ROW('Sanitation Data'!F114))="","",OFFSET('Sanitation Data'!$F$28,0,10*ROW('Sanitation Data'!F114)))</f>
        <v/>
      </c>
      <c r="CV120" s="383" t="str">
        <f ca="1">+IF(OFFSET('Sanitation Data'!$F$29,0,10*ROW('Sanitation Data'!F114))="","",OFFSET('Sanitation Data'!$F$29,0,10*ROW('Sanitation Data'!F114)))</f>
        <v/>
      </c>
      <c r="CW120" s="383" t="str">
        <f ca="1">+IF(OFFSET('Sanitation Data'!$F$30,0,10*ROW('Sanitation Data'!F114))="","",OFFSET('Sanitation Data'!$F$30,0,10*ROW('Sanitation Data'!F114)))</f>
        <v/>
      </c>
      <c r="CX120" s="383" t="str">
        <f ca="1">+IF(OFFSET('Sanitation Data'!$F$31,0,10*ROW('Sanitation Data'!F114))="","",OFFSET('Sanitation Data'!$F$31,0,10*ROW('Sanitation Data'!F114)))</f>
        <v/>
      </c>
      <c r="CY120" s="383" t="str">
        <f ca="1">+IF(OFFSET('Sanitation Data'!$F$32,0,10*ROW('Sanitation Data'!F114))="","",OFFSET('Sanitation Data'!$F$32,0,10*ROW('Sanitation Data'!F114)))</f>
        <v/>
      </c>
      <c r="CZ120" s="383" t="str">
        <f ca="1">+IF(OFFSET('Sanitation Data'!$G$28,0,10*ROW('Sanitation Data'!G114))="","",OFFSET('Sanitation Data'!$G$28,0,10*ROW('Sanitation Data'!G114)))</f>
        <v/>
      </c>
      <c r="DA120" s="383" t="str">
        <f ca="1">+IF(OFFSET('Sanitation Data'!$G$29,0,10*ROW('Sanitation Data'!G114))="","",OFFSET('Sanitation Data'!$G$29,0,10*ROW('Sanitation Data'!G114)))</f>
        <v/>
      </c>
      <c r="DB120" s="383" t="str">
        <f ca="1">+IF(OFFSET('Sanitation Data'!$G$30,0,10*ROW('Sanitation Data'!G114))="","",OFFSET('Sanitation Data'!$G$30,0,10*ROW('Sanitation Data'!G114)))</f>
        <v/>
      </c>
      <c r="DC120" s="383" t="str">
        <f ca="1">+IF(OFFSET('Sanitation Data'!$G$31,0,10*ROW('Sanitation Data'!G114))="","",OFFSET('Sanitation Data'!$G$31,0,10*ROW('Sanitation Data'!G114)))</f>
        <v/>
      </c>
      <c r="DD120" s="383" t="str">
        <f ca="1">+IF(OFFSET('Sanitation Data'!$G$32,0,10*ROW('Sanitation Data'!G114))="","",OFFSET('Sanitation Data'!$G$32,0,10*ROW('Sanitation Data'!G114)))</f>
        <v/>
      </c>
      <c r="DE120" s="383" t="str">
        <f ca="1">+IF(OFFSET('Sanitation Data'!$H$28,0,10*ROW('Sanitation Data'!H114))="","",OFFSET('Sanitation Data'!$H$28,0,10*ROW('Sanitation Data'!H114)))</f>
        <v/>
      </c>
      <c r="DF120" s="383" t="str">
        <f ca="1">+IF(OFFSET('Sanitation Data'!$H$29,0,10*ROW('Sanitation Data'!H114))="","",OFFSET('Sanitation Data'!$H$29,0,10*ROW('Sanitation Data'!H114)))</f>
        <v/>
      </c>
      <c r="DG120" s="383" t="str">
        <f ca="1">+IF(OFFSET('Sanitation Data'!$H$30,0,10*ROW('Sanitation Data'!H114))="","",OFFSET('Sanitation Data'!$H$30,0,10*ROW('Sanitation Data'!H114)))</f>
        <v/>
      </c>
      <c r="DH120" s="383" t="str">
        <f ca="1">+IF(OFFSET('Sanitation Data'!$H$31,0,10*ROW('Sanitation Data'!H114))="","",OFFSET('Sanitation Data'!$H$31,0,10*ROW('Sanitation Data'!H114)))</f>
        <v/>
      </c>
      <c r="DI120" s="383" t="str">
        <f ca="1">+IF(OFFSET('Sanitation Data'!$H$32,0,10*ROW('Sanitation Data'!H114))="","",OFFSET('Sanitation Data'!$H$32,0,10*ROW('Sanitation Data'!H114)))</f>
        <v/>
      </c>
      <c r="DJ120" s="383" t="str">
        <f ca="1">+IF(OFFSET('Sanitation Data'!$I$28,0,10*ROW('Sanitation Data'!I114))="","",OFFSET('Sanitation Data'!$I$28,0,10*ROW('Sanitation Data'!I114)))</f>
        <v/>
      </c>
      <c r="DK120" s="383" t="str">
        <f ca="1">+IF(OFFSET('Sanitation Data'!$I$29,0,10*ROW('Sanitation Data'!I114))="","",OFFSET('Sanitation Data'!$I$29,0,10*ROW('Sanitation Data'!I114)))</f>
        <v/>
      </c>
      <c r="DL120" s="383" t="str">
        <f ca="1">+IF(OFFSET('Sanitation Data'!$I$30,0,10*ROW('Sanitation Data'!I114))="","",OFFSET('Sanitation Data'!$I$30,0,10*ROW('Sanitation Data'!I114)))</f>
        <v/>
      </c>
      <c r="DM120" s="383" t="str">
        <f ca="1">+IF(OFFSET('Sanitation Data'!$I$31,0,10*ROW('Sanitation Data'!I114))="","",OFFSET('Sanitation Data'!$I$31,0,10*ROW('Sanitation Data'!I114)))</f>
        <v/>
      </c>
      <c r="DN120" s="383" t="str">
        <f ca="1">+IF(OFFSET('Sanitation Data'!$I$32,0,10*ROW('Sanitation Data'!I114))="","",OFFSET('Sanitation Data'!$I$32,0,10*ROW('Sanitation Data'!I114)))</f>
        <v/>
      </c>
      <c r="DO120" s="383" t="str">
        <f ca="1">+IF(OFFSET('Hygiene Data'!$D$11,0,10*ROW('Hygiene Data'!D114))="","",OFFSET('Hygiene Data'!$D$11,0,10*ROW('Hygiene Data'!D114)))</f>
        <v/>
      </c>
      <c r="DP120" s="383" t="str">
        <f ca="1">+IF(OFFSET('Hygiene Data'!$D$12,0,10*ROW('Hygiene Data'!D114))="","",OFFSET('Hygiene Data'!$D$12,0,10*ROW('Hygiene Data'!D114)))</f>
        <v/>
      </c>
      <c r="DQ120" s="383" t="str">
        <f ca="1">+IF(OFFSET('Hygiene Data'!$D$13,0,10*ROW('Hygiene Data'!D114))="","",OFFSET('Hygiene Data'!$D$13,0,10*ROW('Hygiene Data'!D114)))</f>
        <v/>
      </c>
      <c r="DR120" s="383" t="str">
        <f ca="1">+IF(OFFSET('Hygiene Data'!$E$11,0,10*ROW('Hygiene Data'!E114))="","",OFFSET('Hygiene Data'!$E$11,0,10*ROW('Hygiene Data'!E114)))</f>
        <v/>
      </c>
      <c r="DS120" s="383" t="str">
        <f ca="1">+IF(OFFSET('Hygiene Data'!$E$12,0,10*ROW('Hygiene Data'!E114))="","",OFFSET('Hygiene Data'!$E$12,0,10*ROW('Hygiene Data'!E114)))</f>
        <v/>
      </c>
      <c r="DT120" s="383" t="str">
        <f ca="1">+IF(OFFSET('Hygiene Data'!$E$13,0,10*ROW('Hygiene Data'!E114))="","",OFFSET('Hygiene Data'!$E$13,0,10*ROW('Hygiene Data'!E114)))</f>
        <v/>
      </c>
      <c r="DU120" s="383" t="str">
        <f ca="1">+IF(OFFSET('Hygiene Data'!$F$11,0,10*ROW('Hygiene Data'!F114))="","",OFFSET('Hygiene Data'!$F$11,0,10*ROW('Hygiene Data'!F114)))</f>
        <v/>
      </c>
      <c r="DV120" s="383" t="str">
        <f ca="1">+IF(OFFSET('Hygiene Data'!$F$12,0,10*ROW('Hygiene Data'!F114))="","",OFFSET('Hygiene Data'!$F$12,0,10*ROW('Hygiene Data'!F114)))</f>
        <v/>
      </c>
      <c r="DW120" s="383" t="str">
        <f ca="1">+IF(OFFSET('Hygiene Data'!$F$13,0,10*ROW('Hygiene Data'!F114))="","",OFFSET('Hygiene Data'!$F$13,0,10*ROW('Hygiene Data'!F114)))</f>
        <v/>
      </c>
      <c r="DX120" s="383" t="str">
        <f ca="1">+IF(OFFSET('Hygiene Data'!$G$11,0,10*ROW('Hygiene Data'!G114))="","",OFFSET('Hygiene Data'!$G$11,0,10*ROW('Hygiene Data'!G114)))</f>
        <v/>
      </c>
      <c r="DY120" s="383" t="str">
        <f ca="1">+IF(OFFSET('Hygiene Data'!$G$12,0,10*ROW('Hygiene Data'!G114))="","",OFFSET('Hygiene Data'!$G$12,0,10*ROW('Hygiene Data'!G114)))</f>
        <v/>
      </c>
      <c r="DZ120" s="383" t="str">
        <f ca="1">+IF(OFFSET('Hygiene Data'!$G$13,0,10*ROW('Hygiene Data'!G114))="","",OFFSET('Hygiene Data'!$G$13,0,10*ROW('Hygiene Data'!G114)))</f>
        <v/>
      </c>
      <c r="EA120" s="383" t="str">
        <f ca="1">+IF(OFFSET('Hygiene Data'!$H$11,0,10*ROW('Hygiene Data'!H114))="","",OFFSET('Hygiene Data'!$H$11,0,10*ROW('Hygiene Data'!H114)))</f>
        <v/>
      </c>
      <c r="EB120" s="383" t="str">
        <f ca="1">+IF(OFFSET('Hygiene Data'!$H$12,0,10*ROW('Hygiene Data'!H114))="","",OFFSET('Hygiene Data'!$H$12,0,10*ROW('Hygiene Data'!H114)))</f>
        <v/>
      </c>
      <c r="EC120" s="383" t="str">
        <f ca="1">+IF(OFFSET('Hygiene Data'!$H$13,0,10*ROW('Hygiene Data'!H114))="","",OFFSET('Hygiene Data'!$H$13,0,10*ROW('Hygiene Data'!H114)))</f>
        <v/>
      </c>
      <c r="ED120" s="383" t="str">
        <f ca="1">+IF(OFFSET('Hygiene Data'!$I$11,0,10*ROW('Hygiene Data'!I114))="","",OFFSET('Hygiene Data'!$I$11,0,10*ROW('Hygiene Data'!I114)))</f>
        <v/>
      </c>
      <c r="EE120" s="383" t="str">
        <f ca="1">+IF(OFFSET('Hygiene Data'!$I$12,0,10*ROW('Hygiene Data'!I114))="","",OFFSET('Hygiene Data'!$I$12,0,10*ROW('Hygiene Data'!I114)))</f>
        <v/>
      </c>
      <c r="EF120" s="383" t="str">
        <f ca="1">+IF(OFFSET('Hygiene Data'!$I$13,0,10*ROW('Hygiene Data'!I114))="","",OFFSET('Hygiene Data'!$I$13,0,10*ROW('Hygiene Data'!I114)))</f>
        <v/>
      </c>
    </row>
    <row r="121" spans="1:136" x14ac:dyDescent="0.25">
      <c r="A121" s="492" t="str">
        <f ca="1">+IF(OFFSET('Water Data'!$B$2,0,10*ROW('Water Data'!E115))="","",OFFSET('Water Data'!$B$2,0,10*ROW('Water Data'!E115)))</f>
        <v/>
      </c>
      <c r="B121" s="49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9" t="str">
        <f t="shared" ca="1" si="1"/>
        <v/>
      </c>
      <c r="D121" s="52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3" t="str">
        <f ca="1">+IF(OFFSET('Water Data'!$D$27,0,10*ROW('Water Data'!D115))="","",OFFSET('Water Data'!$D$27,0,10*ROW('Water Data'!D115)))</f>
        <v/>
      </c>
      <c r="BT121" s="383" t="str">
        <f ca="1">+IF(OFFSET('Water Data'!$D$28,0,10*ROW('Water Data'!D115))="","",OFFSET('Water Data'!$D$28,0,10*ROW('Water Data'!D115)))</f>
        <v/>
      </c>
      <c r="BU121" s="383" t="str">
        <f ca="1">+IF(OFFSET('Water Data'!$D$29,0,10*ROW('Water Data'!D115))="","",OFFSET('Water Data'!$D$29,0,10*ROW('Water Data'!D115)))</f>
        <v/>
      </c>
      <c r="BV121" s="383" t="str">
        <f ca="1">+IF(OFFSET('Water Data'!$E$27,0,10*ROW('Water Data'!E115))="","",OFFSET('Water Data'!$E$27,0,10*ROW('Water Data'!E115)))</f>
        <v/>
      </c>
      <c r="BW121" s="383" t="str">
        <f ca="1">+IF(OFFSET('Water Data'!$E$28,0,10*ROW('Water Data'!E115))="","",OFFSET('Water Data'!$E$28,0,10*ROW('Water Data'!E115)))</f>
        <v/>
      </c>
      <c r="BX121" s="383" t="str">
        <f ca="1">+IF(OFFSET('Water Data'!$E$29,0,10*ROW('Water Data'!E115))="","",OFFSET('Water Data'!$E$29,0,10*ROW('Water Data'!E115)))</f>
        <v/>
      </c>
      <c r="BY121" s="383" t="str">
        <f ca="1">+IF(OFFSET('Water Data'!$F$27,0,10*ROW('Water Data'!F115))="","",OFFSET('Water Data'!$F$27,0,10*ROW('Water Data'!F115)))</f>
        <v/>
      </c>
      <c r="BZ121" s="383" t="str">
        <f ca="1">+IF(OFFSET('Water Data'!$F$28,0,10*ROW('Water Data'!F115))="","",OFFSET('Water Data'!$F$28,0,10*ROW('Water Data'!F115)))</f>
        <v/>
      </c>
      <c r="CA121" s="383" t="str">
        <f ca="1">+IF(OFFSET('Water Data'!$F$29,0,10*ROW('Water Data'!F115))="","",OFFSET('Water Data'!$F$29,0,10*ROW('Water Data'!F115)))</f>
        <v/>
      </c>
      <c r="CB121" s="383" t="str">
        <f ca="1">+IF(OFFSET('Water Data'!$G$27,0,10*ROW('Water Data'!G115))="","",OFFSET('Water Data'!$G$27,0,10*ROW('Water Data'!G115)))</f>
        <v/>
      </c>
      <c r="CC121" s="383" t="str">
        <f ca="1">+IF(OFFSET('Water Data'!$G$28,0,10*ROW('Water Data'!G115))="","",OFFSET('Water Data'!$G$28,0,10*ROW('Water Data'!G115)))</f>
        <v/>
      </c>
      <c r="CD121" s="383" t="str">
        <f ca="1">+IF(OFFSET('Water Data'!$G$29,0,10*ROW('Water Data'!G115))="","",OFFSET('Water Data'!$G$29,0,10*ROW('Water Data'!G115)))</f>
        <v/>
      </c>
      <c r="CE121" s="383" t="str">
        <f ca="1">+IF(OFFSET('Water Data'!$H$27,0,10*ROW('Water Data'!H115))="","",OFFSET('Water Data'!$H$27,0,10*ROW('Water Data'!H115)))</f>
        <v/>
      </c>
      <c r="CF121" s="383" t="str">
        <f ca="1">+IF(OFFSET('Water Data'!$H$28,0,10*ROW('Water Data'!H115))="","",OFFSET('Water Data'!$H$28,0,10*ROW('Water Data'!H115)))</f>
        <v/>
      </c>
      <c r="CG121" s="383" t="str">
        <f ca="1">+IF(OFFSET('Water Data'!$H$29,0,10*ROW('Water Data'!H115))="","",OFFSET('Water Data'!$H$29,0,10*ROW('Water Data'!H115)))</f>
        <v/>
      </c>
      <c r="CH121" s="383" t="str">
        <f ca="1">+IF(OFFSET('Water Data'!$I$27,0,10*ROW('Water Data'!I115))="","",OFFSET('Water Data'!$I$27,0,10*ROW('Water Data'!I115)))</f>
        <v/>
      </c>
      <c r="CI121" s="383" t="str">
        <f ca="1">+IF(OFFSET('Water Data'!$I$28,0,10*ROW('Water Data'!I115))="","",OFFSET('Water Data'!$I$28,0,10*ROW('Water Data'!I115)))</f>
        <v/>
      </c>
      <c r="CJ121" s="383" t="str">
        <f ca="1">+IF(OFFSET('Water Data'!$I$29,0,10*ROW('Water Data'!I115))="","",OFFSET('Water Data'!$I$29,0,10*ROW('Water Data'!I115)))</f>
        <v/>
      </c>
      <c r="CK121" s="383" t="str">
        <f ca="1">+IF(OFFSET('Sanitation Data'!$D$28,0,10*ROW('Sanitation Data'!D115))="","",OFFSET('Sanitation Data'!$D$28,0,10*ROW('Sanitation Data'!D115)))</f>
        <v/>
      </c>
      <c r="CL121" s="383" t="str">
        <f ca="1">+IF(OFFSET('Sanitation Data'!$D$29,0,10*ROW('Sanitation Data'!D115))="","",OFFSET('Sanitation Data'!$D$29,0,10*ROW('Sanitation Data'!D115)))</f>
        <v/>
      </c>
      <c r="CM121" s="383" t="str">
        <f ca="1">+IF(OFFSET('Sanitation Data'!$D$30,0,10*ROW('Sanitation Data'!D115))="","",OFFSET('Sanitation Data'!$D$30,0,10*ROW('Sanitation Data'!D115)))</f>
        <v/>
      </c>
      <c r="CN121" s="383" t="str">
        <f ca="1">+IF(OFFSET('Sanitation Data'!$D$31,0,10*ROW('Sanitation Data'!D115))="","",OFFSET('Sanitation Data'!$D$31,0,10*ROW('Sanitation Data'!D115)))</f>
        <v/>
      </c>
      <c r="CO121" s="383" t="str">
        <f ca="1">+IF(OFFSET('Sanitation Data'!$D$32,0,10*ROW('Sanitation Data'!D115))="","",OFFSET('Sanitation Data'!$D$32,0,10*ROW('Sanitation Data'!D115)))</f>
        <v/>
      </c>
      <c r="CP121" s="383" t="str">
        <f ca="1">+IF(OFFSET('Sanitation Data'!$E$28,0,10*ROW('Sanitation Data'!E115))="","",OFFSET('Sanitation Data'!$E$28,0,10*ROW('Sanitation Data'!E115)))</f>
        <v/>
      </c>
      <c r="CQ121" s="383" t="str">
        <f ca="1">+IF(OFFSET('Sanitation Data'!$E$29,0,10*ROW('Sanitation Data'!E115))="","",OFFSET('Sanitation Data'!$E$29,0,10*ROW('Sanitation Data'!E115)))</f>
        <v/>
      </c>
      <c r="CR121" s="383" t="str">
        <f ca="1">+IF(OFFSET('Sanitation Data'!$E$30,0,10*ROW('Sanitation Data'!E115))="","",OFFSET('Sanitation Data'!$E$30,0,10*ROW('Sanitation Data'!E115)))</f>
        <v/>
      </c>
      <c r="CS121" s="383" t="str">
        <f ca="1">+IF(OFFSET('Sanitation Data'!$E$31,0,10*ROW('Sanitation Data'!E115))="","",OFFSET('Sanitation Data'!$E$31,0,10*ROW('Sanitation Data'!E115)))</f>
        <v/>
      </c>
      <c r="CT121" s="383" t="str">
        <f ca="1">+IF(OFFSET('Sanitation Data'!$E$32,0,10*ROW('Sanitation Data'!E115))="","",OFFSET('Sanitation Data'!$E$32,0,10*ROW('Sanitation Data'!E115)))</f>
        <v/>
      </c>
      <c r="CU121" s="383" t="str">
        <f ca="1">+IF(OFFSET('Sanitation Data'!$F$28,0,10*ROW('Sanitation Data'!F115))="","",OFFSET('Sanitation Data'!$F$28,0,10*ROW('Sanitation Data'!F115)))</f>
        <v/>
      </c>
      <c r="CV121" s="383" t="str">
        <f ca="1">+IF(OFFSET('Sanitation Data'!$F$29,0,10*ROW('Sanitation Data'!F115))="","",OFFSET('Sanitation Data'!$F$29,0,10*ROW('Sanitation Data'!F115)))</f>
        <v/>
      </c>
      <c r="CW121" s="383" t="str">
        <f ca="1">+IF(OFFSET('Sanitation Data'!$F$30,0,10*ROW('Sanitation Data'!F115))="","",OFFSET('Sanitation Data'!$F$30,0,10*ROW('Sanitation Data'!F115)))</f>
        <v/>
      </c>
      <c r="CX121" s="383" t="str">
        <f ca="1">+IF(OFFSET('Sanitation Data'!$F$31,0,10*ROW('Sanitation Data'!F115))="","",OFFSET('Sanitation Data'!$F$31,0,10*ROW('Sanitation Data'!F115)))</f>
        <v/>
      </c>
      <c r="CY121" s="383" t="str">
        <f ca="1">+IF(OFFSET('Sanitation Data'!$F$32,0,10*ROW('Sanitation Data'!F115))="","",OFFSET('Sanitation Data'!$F$32,0,10*ROW('Sanitation Data'!F115)))</f>
        <v/>
      </c>
      <c r="CZ121" s="383" t="str">
        <f ca="1">+IF(OFFSET('Sanitation Data'!$G$28,0,10*ROW('Sanitation Data'!G115))="","",OFFSET('Sanitation Data'!$G$28,0,10*ROW('Sanitation Data'!G115)))</f>
        <v/>
      </c>
      <c r="DA121" s="383" t="str">
        <f ca="1">+IF(OFFSET('Sanitation Data'!$G$29,0,10*ROW('Sanitation Data'!G115))="","",OFFSET('Sanitation Data'!$G$29,0,10*ROW('Sanitation Data'!G115)))</f>
        <v/>
      </c>
      <c r="DB121" s="383" t="str">
        <f ca="1">+IF(OFFSET('Sanitation Data'!$G$30,0,10*ROW('Sanitation Data'!G115))="","",OFFSET('Sanitation Data'!$G$30,0,10*ROW('Sanitation Data'!G115)))</f>
        <v/>
      </c>
      <c r="DC121" s="383" t="str">
        <f ca="1">+IF(OFFSET('Sanitation Data'!$G$31,0,10*ROW('Sanitation Data'!G115))="","",OFFSET('Sanitation Data'!$G$31,0,10*ROW('Sanitation Data'!G115)))</f>
        <v/>
      </c>
      <c r="DD121" s="383" t="str">
        <f ca="1">+IF(OFFSET('Sanitation Data'!$G$32,0,10*ROW('Sanitation Data'!G115))="","",OFFSET('Sanitation Data'!$G$32,0,10*ROW('Sanitation Data'!G115)))</f>
        <v/>
      </c>
      <c r="DE121" s="383" t="str">
        <f ca="1">+IF(OFFSET('Sanitation Data'!$H$28,0,10*ROW('Sanitation Data'!H115))="","",OFFSET('Sanitation Data'!$H$28,0,10*ROW('Sanitation Data'!H115)))</f>
        <v/>
      </c>
      <c r="DF121" s="383" t="str">
        <f ca="1">+IF(OFFSET('Sanitation Data'!$H$29,0,10*ROW('Sanitation Data'!H115))="","",OFFSET('Sanitation Data'!$H$29,0,10*ROW('Sanitation Data'!H115)))</f>
        <v/>
      </c>
      <c r="DG121" s="383" t="str">
        <f ca="1">+IF(OFFSET('Sanitation Data'!$H$30,0,10*ROW('Sanitation Data'!H115))="","",OFFSET('Sanitation Data'!$H$30,0,10*ROW('Sanitation Data'!H115)))</f>
        <v/>
      </c>
      <c r="DH121" s="383" t="str">
        <f ca="1">+IF(OFFSET('Sanitation Data'!$H$31,0,10*ROW('Sanitation Data'!H115))="","",OFFSET('Sanitation Data'!$H$31,0,10*ROW('Sanitation Data'!H115)))</f>
        <v/>
      </c>
      <c r="DI121" s="383" t="str">
        <f ca="1">+IF(OFFSET('Sanitation Data'!$H$32,0,10*ROW('Sanitation Data'!H115))="","",OFFSET('Sanitation Data'!$H$32,0,10*ROW('Sanitation Data'!H115)))</f>
        <v/>
      </c>
      <c r="DJ121" s="383" t="str">
        <f ca="1">+IF(OFFSET('Sanitation Data'!$I$28,0,10*ROW('Sanitation Data'!I115))="","",OFFSET('Sanitation Data'!$I$28,0,10*ROW('Sanitation Data'!I115)))</f>
        <v/>
      </c>
      <c r="DK121" s="383" t="str">
        <f ca="1">+IF(OFFSET('Sanitation Data'!$I$29,0,10*ROW('Sanitation Data'!I115))="","",OFFSET('Sanitation Data'!$I$29,0,10*ROW('Sanitation Data'!I115)))</f>
        <v/>
      </c>
      <c r="DL121" s="383" t="str">
        <f ca="1">+IF(OFFSET('Sanitation Data'!$I$30,0,10*ROW('Sanitation Data'!I115))="","",OFFSET('Sanitation Data'!$I$30,0,10*ROW('Sanitation Data'!I115)))</f>
        <v/>
      </c>
      <c r="DM121" s="383" t="str">
        <f ca="1">+IF(OFFSET('Sanitation Data'!$I$31,0,10*ROW('Sanitation Data'!I115))="","",OFFSET('Sanitation Data'!$I$31,0,10*ROW('Sanitation Data'!I115)))</f>
        <v/>
      </c>
      <c r="DN121" s="383" t="str">
        <f ca="1">+IF(OFFSET('Sanitation Data'!$I$32,0,10*ROW('Sanitation Data'!I115))="","",OFFSET('Sanitation Data'!$I$32,0,10*ROW('Sanitation Data'!I115)))</f>
        <v/>
      </c>
      <c r="DO121" s="383" t="str">
        <f ca="1">+IF(OFFSET('Hygiene Data'!$D$11,0,10*ROW('Hygiene Data'!D115))="","",OFFSET('Hygiene Data'!$D$11,0,10*ROW('Hygiene Data'!D115)))</f>
        <v/>
      </c>
      <c r="DP121" s="383" t="str">
        <f ca="1">+IF(OFFSET('Hygiene Data'!$D$12,0,10*ROW('Hygiene Data'!D115))="","",OFFSET('Hygiene Data'!$D$12,0,10*ROW('Hygiene Data'!D115)))</f>
        <v/>
      </c>
      <c r="DQ121" s="383" t="str">
        <f ca="1">+IF(OFFSET('Hygiene Data'!$D$13,0,10*ROW('Hygiene Data'!D115))="","",OFFSET('Hygiene Data'!$D$13,0,10*ROW('Hygiene Data'!D115)))</f>
        <v/>
      </c>
      <c r="DR121" s="383" t="str">
        <f ca="1">+IF(OFFSET('Hygiene Data'!$E$11,0,10*ROW('Hygiene Data'!E115))="","",OFFSET('Hygiene Data'!$E$11,0,10*ROW('Hygiene Data'!E115)))</f>
        <v/>
      </c>
      <c r="DS121" s="383" t="str">
        <f ca="1">+IF(OFFSET('Hygiene Data'!$E$12,0,10*ROW('Hygiene Data'!E115))="","",OFFSET('Hygiene Data'!$E$12,0,10*ROW('Hygiene Data'!E115)))</f>
        <v/>
      </c>
      <c r="DT121" s="383" t="str">
        <f ca="1">+IF(OFFSET('Hygiene Data'!$E$13,0,10*ROW('Hygiene Data'!E115))="","",OFFSET('Hygiene Data'!$E$13,0,10*ROW('Hygiene Data'!E115)))</f>
        <v/>
      </c>
      <c r="DU121" s="383" t="str">
        <f ca="1">+IF(OFFSET('Hygiene Data'!$F$11,0,10*ROW('Hygiene Data'!F115))="","",OFFSET('Hygiene Data'!$F$11,0,10*ROW('Hygiene Data'!F115)))</f>
        <v/>
      </c>
      <c r="DV121" s="383" t="str">
        <f ca="1">+IF(OFFSET('Hygiene Data'!$F$12,0,10*ROW('Hygiene Data'!F115))="","",OFFSET('Hygiene Data'!$F$12,0,10*ROW('Hygiene Data'!F115)))</f>
        <v/>
      </c>
      <c r="DW121" s="383" t="str">
        <f ca="1">+IF(OFFSET('Hygiene Data'!$F$13,0,10*ROW('Hygiene Data'!F115))="","",OFFSET('Hygiene Data'!$F$13,0,10*ROW('Hygiene Data'!F115)))</f>
        <v/>
      </c>
      <c r="DX121" s="383" t="str">
        <f ca="1">+IF(OFFSET('Hygiene Data'!$G$11,0,10*ROW('Hygiene Data'!G115))="","",OFFSET('Hygiene Data'!$G$11,0,10*ROW('Hygiene Data'!G115)))</f>
        <v/>
      </c>
      <c r="DY121" s="383" t="str">
        <f ca="1">+IF(OFFSET('Hygiene Data'!$G$12,0,10*ROW('Hygiene Data'!G115))="","",OFFSET('Hygiene Data'!$G$12,0,10*ROW('Hygiene Data'!G115)))</f>
        <v/>
      </c>
      <c r="DZ121" s="383" t="str">
        <f ca="1">+IF(OFFSET('Hygiene Data'!$G$13,0,10*ROW('Hygiene Data'!G115))="","",OFFSET('Hygiene Data'!$G$13,0,10*ROW('Hygiene Data'!G115)))</f>
        <v/>
      </c>
      <c r="EA121" s="383" t="str">
        <f ca="1">+IF(OFFSET('Hygiene Data'!$H$11,0,10*ROW('Hygiene Data'!H115))="","",OFFSET('Hygiene Data'!$H$11,0,10*ROW('Hygiene Data'!H115)))</f>
        <v/>
      </c>
      <c r="EB121" s="383" t="str">
        <f ca="1">+IF(OFFSET('Hygiene Data'!$H$12,0,10*ROW('Hygiene Data'!H115))="","",OFFSET('Hygiene Data'!$H$12,0,10*ROW('Hygiene Data'!H115)))</f>
        <v/>
      </c>
      <c r="EC121" s="383" t="str">
        <f ca="1">+IF(OFFSET('Hygiene Data'!$H$13,0,10*ROW('Hygiene Data'!H115))="","",OFFSET('Hygiene Data'!$H$13,0,10*ROW('Hygiene Data'!H115)))</f>
        <v/>
      </c>
      <c r="ED121" s="383" t="str">
        <f ca="1">+IF(OFFSET('Hygiene Data'!$I$11,0,10*ROW('Hygiene Data'!I115))="","",OFFSET('Hygiene Data'!$I$11,0,10*ROW('Hygiene Data'!I115)))</f>
        <v/>
      </c>
      <c r="EE121" s="383" t="str">
        <f ca="1">+IF(OFFSET('Hygiene Data'!$I$12,0,10*ROW('Hygiene Data'!I115))="","",OFFSET('Hygiene Data'!$I$12,0,10*ROW('Hygiene Data'!I115)))</f>
        <v/>
      </c>
      <c r="EF121" s="383" t="str">
        <f ca="1">+IF(OFFSET('Hygiene Data'!$I$13,0,10*ROW('Hygiene Data'!I115))="","",OFFSET('Hygiene Data'!$I$13,0,10*ROW('Hygiene Data'!I115)))</f>
        <v/>
      </c>
    </row>
    <row r="122" spans="1:136" x14ac:dyDescent="0.25">
      <c r="A122" s="492" t="str">
        <f ca="1">+IF(OFFSET('Water Data'!$B$2,0,10*ROW('Water Data'!E116))="","",OFFSET('Water Data'!$B$2,0,10*ROW('Water Data'!E116)))</f>
        <v/>
      </c>
      <c r="B122" s="49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9" t="str">
        <f t="shared" ca="1" si="1"/>
        <v/>
      </c>
      <c r="D122" s="52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3" t="str">
        <f ca="1">+IF(OFFSET('Water Data'!$D$27,0,10*ROW('Water Data'!D116))="","",OFFSET('Water Data'!$D$27,0,10*ROW('Water Data'!D116)))</f>
        <v/>
      </c>
      <c r="BT122" s="383" t="str">
        <f ca="1">+IF(OFFSET('Water Data'!$D$28,0,10*ROW('Water Data'!D116))="","",OFFSET('Water Data'!$D$28,0,10*ROW('Water Data'!D116)))</f>
        <v/>
      </c>
      <c r="BU122" s="383" t="str">
        <f ca="1">+IF(OFFSET('Water Data'!$D$29,0,10*ROW('Water Data'!D116))="","",OFFSET('Water Data'!$D$29,0,10*ROW('Water Data'!D116)))</f>
        <v/>
      </c>
      <c r="BV122" s="383" t="str">
        <f ca="1">+IF(OFFSET('Water Data'!$E$27,0,10*ROW('Water Data'!E116))="","",OFFSET('Water Data'!$E$27,0,10*ROW('Water Data'!E116)))</f>
        <v/>
      </c>
      <c r="BW122" s="383" t="str">
        <f ca="1">+IF(OFFSET('Water Data'!$E$28,0,10*ROW('Water Data'!E116))="","",OFFSET('Water Data'!$E$28,0,10*ROW('Water Data'!E116)))</f>
        <v/>
      </c>
      <c r="BX122" s="383" t="str">
        <f ca="1">+IF(OFFSET('Water Data'!$E$29,0,10*ROW('Water Data'!E116))="","",OFFSET('Water Data'!$E$29,0,10*ROW('Water Data'!E116)))</f>
        <v/>
      </c>
      <c r="BY122" s="383" t="str">
        <f ca="1">+IF(OFFSET('Water Data'!$F$27,0,10*ROW('Water Data'!F116))="","",OFFSET('Water Data'!$F$27,0,10*ROW('Water Data'!F116)))</f>
        <v/>
      </c>
      <c r="BZ122" s="383" t="str">
        <f ca="1">+IF(OFFSET('Water Data'!$F$28,0,10*ROW('Water Data'!F116))="","",OFFSET('Water Data'!$F$28,0,10*ROW('Water Data'!F116)))</f>
        <v/>
      </c>
      <c r="CA122" s="383" t="str">
        <f ca="1">+IF(OFFSET('Water Data'!$F$29,0,10*ROW('Water Data'!F116))="","",OFFSET('Water Data'!$F$29,0,10*ROW('Water Data'!F116)))</f>
        <v/>
      </c>
      <c r="CB122" s="383" t="str">
        <f ca="1">+IF(OFFSET('Water Data'!$G$27,0,10*ROW('Water Data'!G116))="","",OFFSET('Water Data'!$G$27,0,10*ROW('Water Data'!G116)))</f>
        <v/>
      </c>
      <c r="CC122" s="383" t="str">
        <f ca="1">+IF(OFFSET('Water Data'!$G$28,0,10*ROW('Water Data'!G116))="","",OFFSET('Water Data'!$G$28,0,10*ROW('Water Data'!G116)))</f>
        <v/>
      </c>
      <c r="CD122" s="383" t="str">
        <f ca="1">+IF(OFFSET('Water Data'!$G$29,0,10*ROW('Water Data'!G116))="","",OFFSET('Water Data'!$G$29,0,10*ROW('Water Data'!G116)))</f>
        <v/>
      </c>
      <c r="CE122" s="383" t="str">
        <f ca="1">+IF(OFFSET('Water Data'!$H$27,0,10*ROW('Water Data'!H116))="","",OFFSET('Water Data'!$H$27,0,10*ROW('Water Data'!H116)))</f>
        <v/>
      </c>
      <c r="CF122" s="383" t="str">
        <f ca="1">+IF(OFFSET('Water Data'!$H$28,0,10*ROW('Water Data'!H116))="","",OFFSET('Water Data'!$H$28,0,10*ROW('Water Data'!H116)))</f>
        <v/>
      </c>
      <c r="CG122" s="383" t="str">
        <f ca="1">+IF(OFFSET('Water Data'!$H$29,0,10*ROW('Water Data'!H116))="","",OFFSET('Water Data'!$H$29,0,10*ROW('Water Data'!H116)))</f>
        <v/>
      </c>
      <c r="CH122" s="383" t="str">
        <f ca="1">+IF(OFFSET('Water Data'!$I$27,0,10*ROW('Water Data'!I116))="","",OFFSET('Water Data'!$I$27,0,10*ROW('Water Data'!I116)))</f>
        <v/>
      </c>
      <c r="CI122" s="383" t="str">
        <f ca="1">+IF(OFFSET('Water Data'!$I$28,0,10*ROW('Water Data'!I116))="","",OFFSET('Water Data'!$I$28,0,10*ROW('Water Data'!I116)))</f>
        <v/>
      </c>
      <c r="CJ122" s="383" t="str">
        <f ca="1">+IF(OFFSET('Water Data'!$I$29,0,10*ROW('Water Data'!I116))="","",OFFSET('Water Data'!$I$29,0,10*ROW('Water Data'!I116)))</f>
        <v/>
      </c>
      <c r="CK122" s="383" t="str">
        <f ca="1">+IF(OFFSET('Sanitation Data'!$D$28,0,10*ROW('Sanitation Data'!D116))="","",OFFSET('Sanitation Data'!$D$28,0,10*ROW('Sanitation Data'!D116)))</f>
        <v/>
      </c>
      <c r="CL122" s="383" t="str">
        <f ca="1">+IF(OFFSET('Sanitation Data'!$D$29,0,10*ROW('Sanitation Data'!D116))="","",OFFSET('Sanitation Data'!$D$29,0,10*ROW('Sanitation Data'!D116)))</f>
        <v/>
      </c>
      <c r="CM122" s="383" t="str">
        <f ca="1">+IF(OFFSET('Sanitation Data'!$D$30,0,10*ROW('Sanitation Data'!D116))="","",OFFSET('Sanitation Data'!$D$30,0,10*ROW('Sanitation Data'!D116)))</f>
        <v/>
      </c>
      <c r="CN122" s="383" t="str">
        <f ca="1">+IF(OFFSET('Sanitation Data'!$D$31,0,10*ROW('Sanitation Data'!D116))="","",OFFSET('Sanitation Data'!$D$31,0,10*ROW('Sanitation Data'!D116)))</f>
        <v/>
      </c>
      <c r="CO122" s="383" t="str">
        <f ca="1">+IF(OFFSET('Sanitation Data'!$D$32,0,10*ROW('Sanitation Data'!D116))="","",OFFSET('Sanitation Data'!$D$32,0,10*ROW('Sanitation Data'!D116)))</f>
        <v/>
      </c>
      <c r="CP122" s="383" t="str">
        <f ca="1">+IF(OFFSET('Sanitation Data'!$E$28,0,10*ROW('Sanitation Data'!E116))="","",OFFSET('Sanitation Data'!$E$28,0,10*ROW('Sanitation Data'!E116)))</f>
        <v/>
      </c>
      <c r="CQ122" s="383" t="str">
        <f ca="1">+IF(OFFSET('Sanitation Data'!$E$29,0,10*ROW('Sanitation Data'!E116))="","",OFFSET('Sanitation Data'!$E$29,0,10*ROW('Sanitation Data'!E116)))</f>
        <v/>
      </c>
      <c r="CR122" s="383" t="str">
        <f ca="1">+IF(OFFSET('Sanitation Data'!$E$30,0,10*ROW('Sanitation Data'!E116))="","",OFFSET('Sanitation Data'!$E$30,0,10*ROW('Sanitation Data'!E116)))</f>
        <v/>
      </c>
      <c r="CS122" s="383" t="str">
        <f ca="1">+IF(OFFSET('Sanitation Data'!$E$31,0,10*ROW('Sanitation Data'!E116))="","",OFFSET('Sanitation Data'!$E$31,0,10*ROW('Sanitation Data'!E116)))</f>
        <v/>
      </c>
      <c r="CT122" s="383" t="str">
        <f ca="1">+IF(OFFSET('Sanitation Data'!$E$32,0,10*ROW('Sanitation Data'!E116))="","",OFFSET('Sanitation Data'!$E$32,0,10*ROW('Sanitation Data'!E116)))</f>
        <v/>
      </c>
      <c r="CU122" s="383" t="str">
        <f ca="1">+IF(OFFSET('Sanitation Data'!$F$28,0,10*ROW('Sanitation Data'!F116))="","",OFFSET('Sanitation Data'!$F$28,0,10*ROW('Sanitation Data'!F116)))</f>
        <v/>
      </c>
      <c r="CV122" s="383" t="str">
        <f ca="1">+IF(OFFSET('Sanitation Data'!$F$29,0,10*ROW('Sanitation Data'!F116))="","",OFFSET('Sanitation Data'!$F$29,0,10*ROW('Sanitation Data'!F116)))</f>
        <v/>
      </c>
      <c r="CW122" s="383" t="str">
        <f ca="1">+IF(OFFSET('Sanitation Data'!$F$30,0,10*ROW('Sanitation Data'!F116))="","",OFFSET('Sanitation Data'!$F$30,0,10*ROW('Sanitation Data'!F116)))</f>
        <v/>
      </c>
      <c r="CX122" s="383" t="str">
        <f ca="1">+IF(OFFSET('Sanitation Data'!$F$31,0,10*ROW('Sanitation Data'!F116))="","",OFFSET('Sanitation Data'!$F$31,0,10*ROW('Sanitation Data'!F116)))</f>
        <v/>
      </c>
      <c r="CY122" s="383" t="str">
        <f ca="1">+IF(OFFSET('Sanitation Data'!$F$32,0,10*ROW('Sanitation Data'!F116))="","",OFFSET('Sanitation Data'!$F$32,0,10*ROW('Sanitation Data'!F116)))</f>
        <v/>
      </c>
      <c r="CZ122" s="383" t="str">
        <f ca="1">+IF(OFFSET('Sanitation Data'!$G$28,0,10*ROW('Sanitation Data'!G116))="","",OFFSET('Sanitation Data'!$G$28,0,10*ROW('Sanitation Data'!G116)))</f>
        <v/>
      </c>
      <c r="DA122" s="383" t="str">
        <f ca="1">+IF(OFFSET('Sanitation Data'!$G$29,0,10*ROW('Sanitation Data'!G116))="","",OFFSET('Sanitation Data'!$G$29,0,10*ROW('Sanitation Data'!G116)))</f>
        <v/>
      </c>
      <c r="DB122" s="383" t="str">
        <f ca="1">+IF(OFFSET('Sanitation Data'!$G$30,0,10*ROW('Sanitation Data'!G116))="","",OFFSET('Sanitation Data'!$G$30,0,10*ROW('Sanitation Data'!G116)))</f>
        <v/>
      </c>
      <c r="DC122" s="383" t="str">
        <f ca="1">+IF(OFFSET('Sanitation Data'!$G$31,0,10*ROW('Sanitation Data'!G116))="","",OFFSET('Sanitation Data'!$G$31,0,10*ROW('Sanitation Data'!G116)))</f>
        <v/>
      </c>
      <c r="DD122" s="383" t="str">
        <f ca="1">+IF(OFFSET('Sanitation Data'!$G$32,0,10*ROW('Sanitation Data'!G116))="","",OFFSET('Sanitation Data'!$G$32,0,10*ROW('Sanitation Data'!G116)))</f>
        <v/>
      </c>
      <c r="DE122" s="383" t="str">
        <f ca="1">+IF(OFFSET('Sanitation Data'!$H$28,0,10*ROW('Sanitation Data'!H116))="","",OFFSET('Sanitation Data'!$H$28,0,10*ROW('Sanitation Data'!H116)))</f>
        <v/>
      </c>
      <c r="DF122" s="383" t="str">
        <f ca="1">+IF(OFFSET('Sanitation Data'!$H$29,0,10*ROW('Sanitation Data'!H116))="","",OFFSET('Sanitation Data'!$H$29,0,10*ROW('Sanitation Data'!H116)))</f>
        <v/>
      </c>
      <c r="DG122" s="383" t="str">
        <f ca="1">+IF(OFFSET('Sanitation Data'!$H$30,0,10*ROW('Sanitation Data'!H116))="","",OFFSET('Sanitation Data'!$H$30,0,10*ROW('Sanitation Data'!H116)))</f>
        <v/>
      </c>
      <c r="DH122" s="383" t="str">
        <f ca="1">+IF(OFFSET('Sanitation Data'!$H$31,0,10*ROW('Sanitation Data'!H116))="","",OFFSET('Sanitation Data'!$H$31,0,10*ROW('Sanitation Data'!H116)))</f>
        <v/>
      </c>
      <c r="DI122" s="383" t="str">
        <f ca="1">+IF(OFFSET('Sanitation Data'!$H$32,0,10*ROW('Sanitation Data'!H116))="","",OFFSET('Sanitation Data'!$H$32,0,10*ROW('Sanitation Data'!H116)))</f>
        <v/>
      </c>
      <c r="DJ122" s="383" t="str">
        <f ca="1">+IF(OFFSET('Sanitation Data'!$I$28,0,10*ROW('Sanitation Data'!I116))="","",OFFSET('Sanitation Data'!$I$28,0,10*ROW('Sanitation Data'!I116)))</f>
        <v/>
      </c>
      <c r="DK122" s="383" t="str">
        <f ca="1">+IF(OFFSET('Sanitation Data'!$I$29,0,10*ROW('Sanitation Data'!I116))="","",OFFSET('Sanitation Data'!$I$29,0,10*ROW('Sanitation Data'!I116)))</f>
        <v/>
      </c>
      <c r="DL122" s="383" t="str">
        <f ca="1">+IF(OFFSET('Sanitation Data'!$I$30,0,10*ROW('Sanitation Data'!I116))="","",OFFSET('Sanitation Data'!$I$30,0,10*ROW('Sanitation Data'!I116)))</f>
        <v/>
      </c>
      <c r="DM122" s="383" t="str">
        <f ca="1">+IF(OFFSET('Sanitation Data'!$I$31,0,10*ROW('Sanitation Data'!I116))="","",OFFSET('Sanitation Data'!$I$31,0,10*ROW('Sanitation Data'!I116)))</f>
        <v/>
      </c>
      <c r="DN122" s="383" t="str">
        <f ca="1">+IF(OFFSET('Sanitation Data'!$I$32,0,10*ROW('Sanitation Data'!I116))="","",OFFSET('Sanitation Data'!$I$32,0,10*ROW('Sanitation Data'!I116)))</f>
        <v/>
      </c>
      <c r="DO122" s="383" t="str">
        <f ca="1">+IF(OFFSET('Hygiene Data'!$D$11,0,10*ROW('Hygiene Data'!D116))="","",OFFSET('Hygiene Data'!$D$11,0,10*ROW('Hygiene Data'!D116)))</f>
        <v/>
      </c>
      <c r="DP122" s="383" t="str">
        <f ca="1">+IF(OFFSET('Hygiene Data'!$D$12,0,10*ROW('Hygiene Data'!D116))="","",OFFSET('Hygiene Data'!$D$12,0,10*ROW('Hygiene Data'!D116)))</f>
        <v/>
      </c>
      <c r="DQ122" s="383" t="str">
        <f ca="1">+IF(OFFSET('Hygiene Data'!$D$13,0,10*ROW('Hygiene Data'!D116))="","",OFFSET('Hygiene Data'!$D$13,0,10*ROW('Hygiene Data'!D116)))</f>
        <v/>
      </c>
      <c r="DR122" s="383" t="str">
        <f ca="1">+IF(OFFSET('Hygiene Data'!$E$11,0,10*ROW('Hygiene Data'!E116))="","",OFFSET('Hygiene Data'!$E$11,0,10*ROW('Hygiene Data'!E116)))</f>
        <v/>
      </c>
      <c r="DS122" s="383" t="str">
        <f ca="1">+IF(OFFSET('Hygiene Data'!$E$12,0,10*ROW('Hygiene Data'!E116))="","",OFFSET('Hygiene Data'!$E$12,0,10*ROW('Hygiene Data'!E116)))</f>
        <v/>
      </c>
      <c r="DT122" s="383" t="str">
        <f ca="1">+IF(OFFSET('Hygiene Data'!$E$13,0,10*ROW('Hygiene Data'!E116))="","",OFFSET('Hygiene Data'!$E$13,0,10*ROW('Hygiene Data'!E116)))</f>
        <v/>
      </c>
      <c r="DU122" s="383" t="str">
        <f ca="1">+IF(OFFSET('Hygiene Data'!$F$11,0,10*ROW('Hygiene Data'!F116))="","",OFFSET('Hygiene Data'!$F$11,0,10*ROW('Hygiene Data'!F116)))</f>
        <v/>
      </c>
      <c r="DV122" s="383" t="str">
        <f ca="1">+IF(OFFSET('Hygiene Data'!$F$12,0,10*ROW('Hygiene Data'!F116))="","",OFFSET('Hygiene Data'!$F$12,0,10*ROW('Hygiene Data'!F116)))</f>
        <v/>
      </c>
      <c r="DW122" s="383" t="str">
        <f ca="1">+IF(OFFSET('Hygiene Data'!$F$13,0,10*ROW('Hygiene Data'!F116))="","",OFFSET('Hygiene Data'!$F$13,0,10*ROW('Hygiene Data'!F116)))</f>
        <v/>
      </c>
      <c r="DX122" s="383" t="str">
        <f ca="1">+IF(OFFSET('Hygiene Data'!$G$11,0,10*ROW('Hygiene Data'!G116))="","",OFFSET('Hygiene Data'!$G$11,0,10*ROW('Hygiene Data'!G116)))</f>
        <v/>
      </c>
      <c r="DY122" s="383" t="str">
        <f ca="1">+IF(OFFSET('Hygiene Data'!$G$12,0,10*ROW('Hygiene Data'!G116))="","",OFFSET('Hygiene Data'!$G$12,0,10*ROW('Hygiene Data'!G116)))</f>
        <v/>
      </c>
      <c r="DZ122" s="383" t="str">
        <f ca="1">+IF(OFFSET('Hygiene Data'!$G$13,0,10*ROW('Hygiene Data'!G116))="","",OFFSET('Hygiene Data'!$G$13,0,10*ROW('Hygiene Data'!G116)))</f>
        <v/>
      </c>
      <c r="EA122" s="383" t="str">
        <f ca="1">+IF(OFFSET('Hygiene Data'!$H$11,0,10*ROW('Hygiene Data'!H116))="","",OFFSET('Hygiene Data'!$H$11,0,10*ROW('Hygiene Data'!H116)))</f>
        <v/>
      </c>
      <c r="EB122" s="383" t="str">
        <f ca="1">+IF(OFFSET('Hygiene Data'!$H$12,0,10*ROW('Hygiene Data'!H116))="","",OFFSET('Hygiene Data'!$H$12,0,10*ROW('Hygiene Data'!H116)))</f>
        <v/>
      </c>
      <c r="EC122" s="383" t="str">
        <f ca="1">+IF(OFFSET('Hygiene Data'!$H$13,0,10*ROW('Hygiene Data'!H116))="","",OFFSET('Hygiene Data'!$H$13,0,10*ROW('Hygiene Data'!H116)))</f>
        <v/>
      </c>
      <c r="ED122" s="383" t="str">
        <f ca="1">+IF(OFFSET('Hygiene Data'!$I$11,0,10*ROW('Hygiene Data'!I116))="","",OFFSET('Hygiene Data'!$I$11,0,10*ROW('Hygiene Data'!I116)))</f>
        <v/>
      </c>
      <c r="EE122" s="383" t="str">
        <f ca="1">+IF(OFFSET('Hygiene Data'!$I$12,0,10*ROW('Hygiene Data'!I116))="","",OFFSET('Hygiene Data'!$I$12,0,10*ROW('Hygiene Data'!I116)))</f>
        <v/>
      </c>
      <c r="EF122" s="383" t="str">
        <f ca="1">+IF(OFFSET('Hygiene Data'!$I$13,0,10*ROW('Hygiene Data'!I116))="","",OFFSET('Hygiene Data'!$I$13,0,10*ROW('Hygiene Data'!I116)))</f>
        <v/>
      </c>
    </row>
    <row r="123" spans="1:136" x14ac:dyDescent="0.25">
      <c r="A123" s="492" t="str">
        <f ca="1">+IF(OFFSET('Water Data'!$B$2,0,10*ROW('Water Data'!E117))="","",OFFSET('Water Data'!$B$2,0,10*ROW('Water Data'!E117)))</f>
        <v/>
      </c>
      <c r="B123" s="49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9" t="str">
        <f t="shared" ca="1" si="1"/>
        <v/>
      </c>
      <c r="D123" s="52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3" t="str">
        <f ca="1">+IF(OFFSET('Water Data'!$D$27,0,10*ROW('Water Data'!D117))="","",OFFSET('Water Data'!$D$27,0,10*ROW('Water Data'!D117)))</f>
        <v/>
      </c>
      <c r="BT123" s="383" t="str">
        <f ca="1">+IF(OFFSET('Water Data'!$D$28,0,10*ROW('Water Data'!D117))="","",OFFSET('Water Data'!$D$28,0,10*ROW('Water Data'!D117)))</f>
        <v/>
      </c>
      <c r="BU123" s="383" t="str">
        <f ca="1">+IF(OFFSET('Water Data'!$D$29,0,10*ROW('Water Data'!D117))="","",OFFSET('Water Data'!$D$29,0,10*ROW('Water Data'!D117)))</f>
        <v/>
      </c>
      <c r="BV123" s="383" t="str">
        <f ca="1">+IF(OFFSET('Water Data'!$E$27,0,10*ROW('Water Data'!E117))="","",OFFSET('Water Data'!$E$27,0,10*ROW('Water Data'!E117)))</f>
        <v/>
      </c>
      <c r="BW123" s="383" t="str">
        <f ca="1">+IF(OFFSET('Water Data'!$E$28,0,10*ROW('Water Data'!E117))="","",OFFSET('Water Data'!$E$28,0,10*ROW('Water Data'!E117)))</f>
        <v/>
      </c>
      <c r="BX123" s="383" t="str">
        <f ca="1">+IF(OFFSET('Water Data'!$E$29,0,10*ROW('Water Data'!E117))="","",OFFSET('Water Data'!$E$29,0,10*ROW('Water Data'!E117)))</f>
        <v/>
      </c>
      <c r="BY123" s="383" t="str">
        <f ca="1">+IF(OFFSET('Water Data'!$F$27,0,10*ROW('Water Data'!F117))="","",OFFSET('Water Data'!$F$27,0,10*ROW('Water Data'!F117)))</f>
        <v/>
      </c>
      <c r="BZ123" s="383" t="str">
        <f ca="1">+IF(OFFSET('Water Data'!$F$28,0,10*ROW('Water Data'!F117))="","",OFFSET('Water Data'!$F$28,0,10*ROW('Water Data'!F117)))</f>
        <v/>
      </c>
      <c r="CA123" s="383" t="str">
        <f ca="1">+IF(OFFSET('Water Data'!$F$29,0,10*ROW('Water Data'!F117))="","",OFFSET('Water Data'!$F$29,0,10*ROW('Water Data'!F117)))</f>
        <v/>
      </c>
      <c r="CB123" s="383" t="str">
        <f ca="1">+IF(OFFSET('Water Data'!$G$27,0,10*ROW('Water Data'!G117))="","",OFFSET('Water Data'!$G$27,0,10*ROW('Water Data'!G117)))</f>
        <v/>
      </c>
      <c r="CC123" s="383" t="str">
        <f ca="1">+IF(OFFSET('Water Data'!$G$28,0,10*ROW('Water Data'!G117))="","",OFFSET('Water Data'!$G$28,0,10*ROW('Water Data'!G117)))</f>
        <v/>
      </c>
      <c r="CD123" s="383" t="str">
        <f ca="1">+IF(OFFSET('Water Data'!$G$29,0,10*ROW('Water Data'!G117))="","",OFFSET('Water Data'!$G$29,0,10*ROW('Water Data'!G117)))</f>
        <v/>
      </c>
      <c r="CE123" s="383" t="str">
        <f ca="1">+IF(OFFSET('Water Data'!$H$27,0,10*ROW('Water Data'!H117))="","",OFFSET('Water Data'!$H$27,0,10*ROW('Water Data'!H117)))</f>
        <v/>
      </c>
      <c r="CF123" s="383" t="str">
        <f ca="1">+IF(OFFSET('Water Data'!$H$28,0,10*ROW('Water Data'!H117))="","",OFFSET('Water Data'!$H$28,0,10*ROW('Water Data'!H117)))</f>
        <v/>
      </c>
      <c r="CG123" s="383" t="str">
        <f ca="1">+IF(OFFSET('Water Data'!$H$29,0,10*ROW('Water Data'!H117))="","",OFFSET('Water Data'!$H$29,0,10*ROW('Water Data'!H117)))</f>
        <v/>
      </c>
      <c r="CH123" s="383" t="str">
        <f ca="1">+IF(OFFSET('Water Data'!$I$27,0,10*ROW('Water Data'!I117))="","",OFFSET('Water Data'!$I$27,0,10*ROW('Water Data'!I117)))</f>
        <v/>
      </c>
      <c r="CI123" s="383" t="str">
        <f ca="1">+IF(OFFSET('Water Data'!$I$28,0,10*ROW('Water Data'!I117))="","",OFFSET('Water Data'!$I$28,0,10*ROW('Water Data'!I117)))</f>
        <v/>
      </c>
      <c r="CJ123" s="383" t="str">
        <f ca="1">+IF(OFFSET('Water Data'!$I$29,0,10*ROW('Water Data'!I117))="","",OFFSET('Water Data'!$I$29,0,10*ROW('Water Data'!I117)))</f>
        <v/>
      </c>
      <c r="CK123" s="383" t="str">
        <f ca="1">+IF(OFFSET('Sanitation Data'!$D$28,0,10*ROW('Sanitation Data'!D117))="","",OFFSET('Sanitation Data'!$D$28,0,10*ROW('Sanitation Data'!D117)))</f>
        <v/>
      </c>
      <c r="CL123" s="383" t="str">
        <f ca="1">+IF(OFFSET('Sanitation Data'!$D$29,0,10*ROW('Sanitation Data'!D117))="","",OFFSET('Sanitation Data'!$D$29,0,10*ROW('Sanitation Data'!D117)))</f>
        <v/>
      </c>
      <c r="CM123" s="383" t="str">
        <f ca="1">+IF(OFFSET('Sanitation Data'!$D$30,0,10*ROW('Sanitation Data'!D117))="","",OFFSET('Sanitation Data'!$D$30,0,10*ROW('Sanitation Data'!D117)))</f>
        <v/>
      </c>
      <c r="CN123" s="383" t="str">
        <f ca="1">+IF(OFFSET('Sanitation Data'!$D$31,0,10*ROW('Sanitation Data'!D117))="","",OFFSET('Sanitation Data'!$D$31,0,10*ROW('Sanitation Data'!D117)))</f>
        <v/>
      </c>
      <c r="CO123" s="383" t="str">
        <f ca="1">+IF(OFFSET('Sanitation Data'!$D$32,0,10*ROW('Sanitation Data'!D117))="","",OFFSET('Sanitation Data'!$D$32,0,10*ROW('Sanitation Data'!D117)))</f>
        <v/>
      </c>
      <c r="CP123" s="383" t="str">
        <f ca="1">+IF(OFFSET('Sanitation Data'!$E$28,0,10*ROW('Sanitation Data'!E117))="","",OFFSET('Sanitation Data'!$E$28,0,10*ROW('Sanitation Data'!E117)))</f>
        <v/>
      </c>
      <c r="CQ123" s="383" t="str">
        <f ca="1">+IF(OFFSET('Sanitation Data'!$E$29,0,10*ROW('Sanitation Data'!E117))="","",OFFSET('Sanitation Data'!$E$29,0,10*ROW('Sanitation Data'!E117)))</f>
        <v/>
      </c>
      <c r="CR123" s="383" t="str">
        <f ca="1">+IF(OFFSET('Sanitation Data'!$E$30,0,10*ROW('Sanitation Data'!E117))="","",OFFSET('Sanitation Data'!$E$30,0,10*ROW('Sanitation Data'!E117)))</f>
        <v/>
      </c>
      <c r="CS123" s="383" t="str">
        <f ca="1">+IF(OFFSET('Sanitation Data'!$E$31,0,10*ROW('Sanitation Data'!E117))="","",OFFSET('Sanitation Data'!$E$31,0,10*ROW('Sanitation Data'!E117)))</f>
        <v/>
      </c>
      <c r="CT123" s="383" t="str">
        <f ca="1">+IF(OFFSET('Sanitation Data'!$E$32,0,10*ROW('Sanitation Data'!E117))="","",OFFSET('Sanitation Data'!$E$32,0,10*ROW('Sanitation Data'!E117)))</f>
        <v/>
      </c>
      <c r="CU123" s="383" t="str">
        <f ca="1">+IF(OFFSET('Sanitation Data'!$F$28,0,10*ROW('Sanitation Data'!F117))="","",OFFSET('Sanitation Data'!$F$28,0,10*ROW('Sanitation Data'!F117)))</f>
        <v/>
      </c>
      <c r="CV123" s="383" t="str">
        <f ca="1">+IF(OFFSET('Sanitation Data'!$F$29,0,10*ROW('Sanitation Data'!F117))="","",OFFSET('Sanitation Data'!$F$29,0,10*ROW('Sanitation Data'!F117)))</f>
        <v/>
      </c>
      <c r="CW123" s="383" t="str">
        <f ca="1">+IF(OFFSET('Sanitation Data'!$F$30,0,10*ROW('Sanitation Data'!F117))="","",OFFSET('Sanitation Data'!$F$30,0,10*ROW('Sanitation Data'!F117)))</f>
        <v/>
      </c>
      <c r="CX123" s="383" t="str">
        <f ca="1">+IF(OFFSET('Sanitation Data'!$F$31,0,10*ROW('Sanitation Data'!F117))="","",OFFSET('Sanitation Data'!$F$31,0,10*ROW('Sanitation Data'!F117)))</f>
        <v/>
      </c>
      <c r="CY123" s="383" t="str">
        <f ca="1">+IF(OFFSET('Sanitation Data'!$F$32,0,10*ROW('Sanitation Data'!F117))="","",OFFSET('Sanitation Data'!$F$32,0,10*ROW('Sanitation Data'!F117)))</f>
        <v/>
      </c>
      <c r="CZ123" s="383" t="str">
        <f ca="1">+IF(OFFSET('Sanitation Data'!$G$28,0,10*ROW('Sanitation Data'!G117))="","",OFFSET('Sanitation Data'!$G$28,0,10*ROW('Sanitation Data'!G117)))</f>
        <v/>
      </c>
      <c r="DA123" s="383" t="str">
        <f ca="1">+IF(OFFSET('Sanitation Data'!$G$29,0,10*ROW('Sanitation Data'!G117))="","",OFFSET('Sanitation Data'!$G$29,0,10*ROW('Sanitation Data'!G117)))</f>
        <v/>
      </c>
      <c r="DB123" s="383" t="str">
        <f ca="1">+IF(OFFSET('Sanitation Data'!$G$30,0,10*ROW('Sanitation Data'!G117))="","",OFFSET('Sanitation Data'!$G$30,0,10*ROW('Sanitation Data'!G117)))</f>
        <v/>
      </c>
      <c r="DC123" s="383" t="str">
        <f ca="1">+IF(OFFSET('Sanitation Data'!$G$31,0,10*ROW('Sanitation Data'!G117))="","",OFFSET('Sanitation Data'!$G$31,0,10*ROW('Sanitation Data'!G117)))</f>
        <v/>
      </c>
      <c r="DD123" s="383" t="str">
        <f ca="1">+IF(OFFSET('Sanitation Data'!$G$32,0,10*ROW('Sanitation Data'!G117))="","",OFFSET('Sanitation Data'!$G$32,0,10*ROW('Sanitation Data'!G117)))</f>
        <v/>
      </c>
      <c r="DE123" s="383" t="str">
        <f ca="1">+IF(OFFSET('Sanitation Data'!$H$28,0,10*ROW('Sanitation Data'!H117))="","",OFFSET('Sanitation Data'!$H$28,0,10*ROW('Sanitation Data'!H117)))</f>
        <v/>
      </c>
      <c r="DF123" s="383" t="str">
        <f ca="1">+IF(OFFSET('Sanitation Data'!$H$29,0,10*ROW('Sanitation Data'!H117))="","",OFFSET('Sanitation Data'!$H$29,0,10*ROW('Sanitation Data'!H117)))</f>
        <v/>
      </c>
      <c r="DG123" s="383" t="str">
        <f ca="1">+IF(OFFSET('Sanitation Data'!$H$30,0,10*ROW('Sanitation Data'!H117))="","",OFFSET('Sanitation Data'!$H$30,0,10*ROW('Sanitation Data'!H117)))</f>
        <v/>
      </c>
      <c r="DH123" s="383" t="str">
        <f ca="1">+IF(OFFSET('Sanitation Data'!$H$31,0,10*ROW('Sanitation Data'!H117))="","",OFFSET('Sanitation Data'!$H$31,0,10*ROW('Sanitation Data'!H117)))</f>
        <v/>
      </c>
      <c r="DI123" s="383" t="str">
        <f ca="1">+IF(OFFSET('Sanitation Data'!$H$32,0,10*ROW('Sanitation Data'!H117))="","",OFFSET('Sanitation Data'!$H$32,0,10*ROW('Sanitation Data'!H117)))</f>
        <v/>
      </c>
      <c r="DJ123" s="383" t="str">
        <f ca="1">+IF(OFFSET('Sanitation Data'!$I$28,0,10*ROW('Sanitation Data'!I117))="","",OFFSET('Sanitation Data'!$I$28,0,10*ROW('Sanitation Data'!I117)))</f>
        <v/>
      </c>
      <c r="DK123" s="383" t="str">
        <f ca="1">+IF(OFFSET('Sanitation Data'!$I$29,0,10*ROW('Sanitation Data'!I117))="","",OFFSET('Sanitation Data'!$I$29,0,10*ROW('Sanitation Data'!I117)))</f>
        <v/>
      </c>
      <c r="DL123" s="383" t="str">
        <f ca="1">+IF(OFFSET('Sanitation Data'!$I$30,0,10*ROW('Sanitation Data'!I117))="","",OFFSET('Sanitation Data'!$I$30,0,10*ROW('Sanitation Data'!I117)))</f>
        <v/>
      </c>
      <c r="DM123" s="383" t="str">
        <f ca="1">+IF(OFFSET('Sanitation Data'!$I$31,0,10*ROW('Sanitation Data'!I117))="","",OFFSET('Sanitation Data'!$I$31,0,10*ROW('Sanitation Data'!I117)))</f>
        <v/>
      </c>
      <c r="DN123" s="383" t="str">
        <f ca="1">+IF(OFFSET('Sanitation Data'!$I$32,0,10*ROW('Sanitation Data'!I117))="","",OFFSET('Sanitation Data'!$I$32,0,10*ROW('Sanitation Data'!I117)))</f>
        <v/>
      </c>
      <c r="DO123" s="383" t="str">
        <f ca="1">+IF(OFFSET('Hygiene Data'!$D$11,0,10*ROW('Hygiene Data'!D117))="","",OFFSET('Hygiene Data'!$D$11,0,10*ROW('Hygiene Data'!D117)))</f>
        <v/>
      </c>
      <c r="DP123" s="383" t="str">
        <f ca="1">+IF(OFFSET('Hygiene Data'!$D$12,0,10*ROW('Hygiene Data'!D117))="","",OFFSET('Hygiene Data'!$D$12,0,10*ROW('Hygiene Data'!D117)))</f>
        <v/>
      </c>
      <c r="DQ123" s="383" t="str">
        <f ca="1">+IF(OFFSET('Hygiene Data'!$D$13,0,10*ROW('Hygiene Data'!D117))="","",OFFSET('Hygiene Data'!$D$13,0,10*ROW('Hygiene Data'!D117)))</f>
        <v/>
      </c>
      <c r="DR123" s="383" t="str">
        <f ca="1">+IF(OFFSET('Hygiene Data'!$E$11,0,10*ROW('Hygiene Data'!E117))="","",OFFSET('Hygiene Data'!$E$11,0,10*ROW('Hygiene Data'!E117)))</f>
        <v/>
      </c>
      <c r="DS123" s="383" t="str">
        <f ca="1">+IF(OFFSET('Hygiene Data'!$E$12,0,10*ROW('Hygiene Data'!E117))="","",OFFSET('Hygiene Data'!$E$12,0,10*ROW('Hygiene Data'!E117)))</f>
        <v/>
      </c>
      <c r="DT123" s="383" t="str">
        <f ca="1">+IF(OFFSET('Hygiene Data'!$E$13,0,10*ROW('Hygiene Data'!E117))="","",OFFSET('Hygiene Data'!$E$13,0,10*ROW('Hygiene Data'!E117)))</f>
        <v/>
      </c>
      <c r="DU123" s="383" t="str">
        <f ca="1">+IF(OFFSET('Hygiene Data'!$F$11,0,10*ROW('Hygiene Data'!F117))="","",OFFSET('Hygiene Data'!$F$11,0,10*ROW('Hygiene Data'!F117)))</f>
        <v/>
      </c>
      <c r="DV123" s="383" t="str">
        <f ca="1">+IF(OFFSET('Hygiene Data'!$F$12,0,10*ROW('Hygiene Data'!F117))="","",OFFSET('Hygiene Data'!$F$12,0,10*ROW('Hygiene Data'!F117)))</f>
        <v/>
      </c>
      <c r="DW123" s="383" t="str">
        <f ca="1">+IF(OFFSET('Hygiene Data'!$F$13,0,10*ROW('Hygiene Data'!F117))="","",OFFSET('Hygiene Data'!$F$13,0,10*ROW('Hygiene Data'!F117)))</f>
        <v/>
      </c>
      <c r="DX123" s="383" t="str">
        <f ca="1">+IF(OFFSET('Hygiene Data'!$G$11,0,10*ROW('Hygiene Data'!G117))="","",OFFSET('Hygiene Data'!$G$11,0,10*ROW('Hygiene Data'!G117)))</f>
        <v/>
      </c>
      <c r="DY123" s="383" t="str">
        <f ca="1">+IF(OFFSET('Hygiene Data'!$G$12,0,10*ROW('Hygiene Data'!G117))="","",OFFSET('Hygiene Data'!$G$12,0,10*ROW('Hygiene Data'!G117)))</f>
        <v/>
      </c>
      <c r="DZ123" s="383" t="str">
        <f ca="1">+IF(OFFSET('Hygiene Data'!$G$13,0,10*ROW('Hygiene Data'!G117))="","",OFFSET('Hygiene Data'!$G$13,0,10*ROW('Hygiene Data'!G117)))</f>
        <v/>
      </c>
      <c r="EA123" s="383" t="str">
        <f ca="1">+IF(OFFSET('Hygiene Data'!$H$11,0,10*ROW('Hygiene Data'!H117))="","",OFFSET('Hygiene Data'!$H$11,0,10*ROW('Hygiene Data'!H117)))</f>
        <v/>
      </c>
      <c r="EB123" s="383" t="str">
        <f ca="1">+IF(OFFSET('Hygiene Data'!$H$12,0,10*ROW('Hygiene Data'!H117))="","",OFFSET('Hygiene Data'!$H$12,0,10*ROW('Hygiene Data'!H117)))</f>
        <v/>
      </c>
      <c r="EC123" s="383" t="str">
        <f ca="1">+IF(OFFSET('Hygiene Data'!$H$13,0,10*ROW('Hygiene Data'!H117))="","",OFFSET('Hygiene Data'!$H$13,0,10*ROW('Hygiene Data'!H117)))</f>
        <v/>
      </c>
      <c r="ED123" s="383" t="str">
        <f ca="1">+IF(OFFSET('Hygiene Data'!$I$11,0,10*ROW('Hygiene Data'!I117))="","",OFFSET('Hygiene Data'!$I$11,0,10*ROW('Hygiene Data'!I117)))</f>
        <v/>
      </c>
      <c r="EE123" s="383" t="str">
        <f ca="1">+IF(OFFSET('Hygiene Data'!$I$12,0,10*ROW('Hygiene Data'!I117))="","",OFFSET('Hygiene Data'!$I$12,0,10*ROW('Hygiene Data'!I117)))</f>
        <v/>
      </c>
      <c r="EF123" s="383" t="str">
        <f ca="1">+IF(OFFSET('Hygiene Data'!$I$13,0,10*ROW('Hygiene Data'!I117))="","",OFFSET('Hygiene Data'!$I$13,0,10*ROW('Hygiene Data'!I117)))</f>
        <v/>
      </c>
    </row>
    <row r="124" spans="1:136" x14ac:dyDescent="0.25">
      <c r="A124" s="492" t="str">
        <f ca="1">+IF(OFFSET('Water Data'!$B$2,0,10*ROW('Water Data'!E118))="","",OFFSET('Water Data'!$B$2,0,10*ROW('Water Data'!E118)))</f>
        <v/>
      </c>
      <c r="B124" s="49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9" t="str">
        <f t="shared" ca="1" si="1"/>
        <v/>
      </c>
      <c r="D124" s="52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3" t="str">
        <f ca="1">+IF(OFFSET('Water Data'!$D$27,0,10*ROW('Water Data'!D118))="","",OFFSET('Water Data'!$D$27,0,10*ROW('Water Data'!D118)))</f>
        <v/>
      </c>
      <c r="BT124" s="383" t="str">
        <f ca="1">+IF(OFFSET('Water Data'!$D$28,0,10*ROW('Water Data'!D118))="","",OFFSET('Water Data'!$D$28,0,10*ROW('Water Data'!D118)))</f>
        <v/>
      </c>
      <c r="BU124" s="383" t="str">
        <f ca="1">+IF(OFFSET('Water Data'!$D$29,0,10*ROW('Water Data'!D118))="","",OFFSET('Water Data'!$D$29,0,10*ROW('Water Data'!D118)))</f>
        <v/>
      </c>
      <c r="BV124" s="383" t="str">
        <f ca="1">+IF(OFFSET('Water Data'!$E$27,0,10*ROW('Water Data'!E118))="","",OFFSET('Water Data'!$E$27,0,10*ROW('Water Data'!E118)))</f>
        <v/>
      </c>
      <c r="BW124" s="383" t="str">
        <f ca="1">+IF(OFFSET('Water Data'!$E$28,0,10*ROW('Water Data'!E118))="","",OFFSET('Water Data'!$E$28,0,10*ROW('Water Data'!E118)))</f>
        <v/>
      </c>
      <c r="BX124" s="383" t="str">
        <f ca="1">+IF(OFFSET('Water Data'!$E$29,0,10*ROW('Water Data'!E118))="","",OFFSET('Water Data'!$E$29,0,10*ROW('Water Data'!E118)))</f>
        <v/>
      </c>
      <c r="BY124" s="383" t="str">
        <f ca="1">+IF(OFFSET('Water Data'!$F$27,0,10*ROW('Water Data'!F118))="","",OFFSET('Water Data'!$F$27,0,10*ROW('Water Data'!F118)))</f>
        <v/>
      </c>
      <c r="BZ124" s="383" t="str">
        <f ca="1">+IF(OFFSET('Water Data'!$F$28,0,10*ROW('Water Data'!F118))="","",OFFSET('Water Data'!$F$28,0,10*ROW('Water Data'!F118)))</f>
        <v/>
      </c>
      <c r="CA124" s="383" t="str">
        <f ca="1">+IF(OFFSET('Water Data'!$F$29,0,10*ROW('Water Data'!F118))="","",OFFSET('Water Data'!$F$29,0,10*ROW('Water Data'!F118)))</f>
        <v/>
      </c>
      <c r="CB124" s="383" t="str">
        <f ca="1">+IF(OFFSET('Water Data'!$G$27,0,10*ROW('Water Data'!G118))="","",OFFSET('Water Data'!$G$27,0,10*ROW('Water Data'!G118)))</f>
        <v/>
      </c>
      <c r="CC124" s="383" t="str">
        <f ca="1">+IF(OFFSET('Water Data'!$G$28,0,10*ROW('Water Data'!G118))="","",OFFSET('Water Data'!$G$28,0,10*ROW('Water Data'!G118)))</f>
        <v/>
      </c>
      <c r="CD124" s="383" t="str">
        <f ca="1">+IF(OFFSET('Water Data'!$G$29,0,10*ROW('Water Data'!G118))="","",OFFSET('Water Data'!$G$29,0,10*ROW('Water Data'!G118)))</f>
        <v/>
      </c>
      <c r="CE124" s="383" t="str">
        <f ca="1">+IF(OFFSET('Water Data'!$H$27,0,10*ROW('Water Data'!H118))="","",OFFSET('Water Data'!$H$27,0,10*ROW('Water Data'!H118)))</f>
        <v/>
      </c>
      <c r="CF124" s="383" t="str">
        <f ca="1">+IF(OFFSET('Water Data'!$H$28,0,10*ROW('Water Data'!H118))="","",OFFSET('Water Data'!$H$28,0,10*ROW('Water Data'!H118)))</f>
        <v/>
      </c>
      <c r="CG124" s="383" t="str">
        <f ca="1">+IF(OFFSET('Water Data'!$H$29,0,10*ROW('Water Data'!H118))="","",OFFSET('Water Data'!$H$29,0,10*ROW('Water Data'!H118)))</f>
        <v/>
      </c>
      <c r="CH124" s="383" t="str">
        <f ca="1">+IF(OFFSET('Water Data'!$I$27,0,10*ROW('Water Data'!I118))="","",OFFSET('Water Data'!$I$27,0,10*ROW('Water Data'!I118)))</f>
        <v/>
      </c>
      <c r="CI124" s="383" t="str">
        <f ca="1">+IF(OFFSET('Water Data'!$I$28,0,10*ROW('Water Data'!I118))="","",OFFSET('Water Data'!$I$28,0,10*ROW('Water Data'!I118)))</f>
        <v/>
      </c>
      <c r="CJ124" s="383" t="str">
        <f ca="1">+IF(OFFSET('Water Data'!$I$29,0,10*ROW('Water Data'!I118))="","",OFFSET('Water Data'!$I$29,0,10*ROW('Water Data'!I118)))</f>
        <v/>
      </c>
      <c r="CK124" s="383" t="str">
        <f ca="1">+IF(OFFSET('Sanitation Data'!$D$28,0,10*ROW('Sanitation Data'!D118))="","",OFFSET('Sanitation Data'!$D$28,0,10*ROW('Sanitation Data'!D118)))</f>
        <v/>
      </c>
      <c r="CL124" s="383" t="str">
        <f ca="1">+IF(OFFSET('Sanitation Data'!$D$29,0,10*ROW('Sanitation Data'!D118))="","",OFFSET('Sanitation Data'!$D$29,0,10*ROW('Sanitation Data'!D118)))</f>
        <v/>
      </c>
      <c r="CM124" s="383" t="str">
        <f ca="1">+IF(OFFSET('Sanitation Data'!$D$30,0,10*ROW('Sanitation Data'!D118))="","",OFFSET('Sanitation Data'!$D$30,0,10*ROW('Sanitation Data'!D118)))</f>
        <v/>
      </c>
      <c r="CN124" s="383" t="str">
        <f ca="1">+IF(OFFSET('Sanitation Data'!$D$31,0,10*ROW('Sanitation Data'!D118))="","",OFFSET('Sanitation Data'!$D$31,0,10*ROW('Sanitation Data'!D118)))</f>
        <v/>
      </c>
      <c r="CO124" s="383" t="str">
        <f ca="1">+IF(OFFSET('Sanitation Data'!$D$32,0,10*ROW('Sanitation Data'!D118))="","",OFFSET('Sanitation Data'!$D$32,0,10*ROW('Sanitation Data'!D118)))</f>
        <v/>
      </c>
      <c r="CP124" s="383" t="str">
        <f ca="1">+IF(OFFSET('Sanitation Data'!$E$28,0,10*ROW('Sanitation Data'!E118))="","",OFFSET('Sanitation Data'!$E$28,0,10*ROW('Sanitation Data'!E118)))</f>
        <v/>
      </c>
      <c r="CQ124" s="383" t="str">
        <f ca="1">+IF(OFFSET('Sanitation Data'!$E$29,0,10*ROW('Sanitation Data'!E118))="","",OFFSET('Sanitation Data'!$E$29,0,10*ROW('Sanitation Data'!E118)))</f>
        <v/>
      </c>
      <c r="CR124" s="383" t="str">
        <f ca="1">+IF(OFFSET('Sanitation Data'!$E$30,0,10*ROW('Sanitation Data'!E118))="","",OFFSET('Sanitation Data'!$E$30,0,10*ROW('Sanitation Data'!E118)))</f>
        <v/>
      </c>
      <c r="CS124" s="383" t="str">
        <f ca="1">+IF(OFFSET('Sanitation Data'!$E$31,0,10*ROW('Sanitation Data'!E118))="","",OFFSET('Sanitation Data'!$E$31,0,10*ROW('Sanitation Data'!E118)))</f>
        <v/>
      </c>
      <c r="CT124" s="383" t="str">
        <f ca="1">+IF(OFFSET('Sanitation Data'!$E$32,0,10*ROW('Sanitation Data'!E118))="","",OFFSET('Sanitation Data'!$E$32,0,10*ROW('Sanitation Data'!E118)))</f>
        <v/>
      </c>
      <c r="CU124" s="383" t="str">
        <f ca="1">+IF(OFFSET('Sanitation Data'!$F$28,0,10*ROW('Sanitation Data'!F118))="","",OFFSET('Sanitation Data'!$F$28,0,10*ROW('Sanitation Data'!F118)))</f>
        <v/>
      </c>
      <c r="CV124" s="383" t="str">
        <f ca="1">+IF(OFFSET('Sanitation Data'!$F$29,0,10*ROW('Sanitation Data'!F118))="","",OFFSET('Sanitation Data'!$F$29,0,10*ROW('Sanitation Data'!F118)))</f>
        <v/>
      </c>
      <c r="CW124" s="383" t="str">
        <f ca="1">+IF(OFFSET('Sanitation Data'!$F$30,0,10*ROW('Sanitation Data'!F118))="","",OFFSET('Sanitation Data'!$F$30,0,10*ROW('Sanitation Data'!F118)))</f>
        <v/>
      </c>
      <c r="CX124" s="383" t="str">
        <f ca="1">+IF(OFFSET('Sanitation Data'!$F$31,0,10*ROW('Sanitation Data'!F118))="","",OFFSET('Sanitation Data'!$F$31,0,10*ROW('Sanitation Data'!F118)))</f>
        <v/>
      </c>
      <c r="CY124" s="383" t="str">
        <f ca="1">+IF(OFFSET('Sanitation Data'!$F$32,0,10*ROW('Sanitation Data'!F118))="","",OFFSET('Sanitation Data'!$F$32,0,10*ROW('Sanitation Data'!F118)))</f>
        <v/>
      </c>
      <c r="CZ124" s="383" t="str">
        <f ca="1">+IF(OFFSET('Sanitation Data'!$G$28,0,10*ROW('Sanitation Data'!G118))="","",OFFSET('Sanitation Data'!$G$28,0,10*ROW('Sanitation Data'!G118)))</f>
        <v/>
      </c>
      <c r="DA124" s="383" t="str">
        <f ca="1">+IF(OFFSET('Sanitation Data'!$G$29,0,10*ROW('Sanitation Data'!G118))="","",OFFSET('Sanitation Data'!$G$29,0,10*ROW('Sanitation Data'!G118)))</f>
        <v/>
      </c>
      <c r="DB124" s="383" t="str">
        <f ca="1">+IF(OFFSET('Sanitation Data'!$G$30,0,10*ROW('Sanitation Data'!G118))="","",OFFSET('Sanitation Data'!$G$30,0,10*ROW('Sanitation Data'!G118)))</f>
        <v/>
      </c>
      <c r="DC124" s="383" t="str">
        <f ca="1">+IF(OFFSET('Sanitation Data'!$G$31,0,10*ROW('Sanitation Data'!G118))="","",OFFSET('Sanitation Data'!$G$31,0,10*ROW('Sanitation Data'!G118)))</f>
        <v/>
      </c>
      <c r="DD124" s="383" t="str">
        <f ca="1">+IF(OFFSET('Sanitation Data'!$G$32,0,10*ROW('Sanitation Data'!G118))="","",OFFSET('Sanitation Data'!$G$32,0,10*ROW('Sanitation Data'!G118)))</f>
        <v/>
      </c>
      <c r="DE124" s="383" t="str">
        <f ca="1">+IF(OFFSET('Sanitation Data'!$H$28,0,10*ROW('Sanitation Data'!H118))="","",OFFSET('Sanitation Data'!$H$28,0,10*ROW('Sanitation Data'!H118)))</f>
        <v/>
      </c>
      <c r="DF124" s="383" t="str">
        <f ca="1">+IF(OFFSET('Sanitation Data'!$H$29,0,10*ROW('Sanitation Data'!H118))="","",OFFSET('Sanitation Data'!$H$29,0,10*ROW('Sanitation Data'!H118)))</f>
        <v/>
      </c>
      <c r="DG124" s="383" t="str">
        <f ca="1">+IF(OFFSET('Sanitation Data'!$H$30,0,10*ROW('Sanitation Data'!H118))="","",OFFSET('Sanitation Data'!$H$30,0,10*ROW('Sanitation Data'!H118)))</f>
        <v/>
      </c>
      <c r="DH124" s="383" t="str">
        <f ca="1">+IF(OFFSET('Sanitation Data'!$H$31,0,10*ROW('Sanitation Data'!H118))="","",OFFSET('Sanitation Data'!$H$31,0,10*ROW('Sanitation Data'!H118)))</f>
        <v/>
      </c>
      <c r="DI124" s="383" t="str">
        <f ca="1">+IF(OFFSET('Sanitation Data'!$H$32,0,10*ROW('Sanitation Data'!H118))="","",OFFSET('Sanitation Data'!$H$32,0,10*ROW('Sanitation Data'!H118)))</f>
        <v/>
      </c>
      <c r="DJ124" s="383" t="str">
        <f ca="1">+IF(OFFSET('Sanitation Data'!$I$28,0,10*ROW('Sanitation Data'!I118))="","",OFFSET('Sanitation Data'!$I$28,0,10*ROW('Sanitation Data'!I118)))</f>
        <v/>
      </c>
      <c r="DK124" s="383" t="str">
        <f ca="1">+IF(OFFSET('Sanitation Data'!$I$29,0,10*ROW('Sanitation Data'!I118))="","",OFFSET('Sanitation Data'!$I$29,0,10*ROW('Sanitation Data'!I118)))</f>
        <v/>
      </c>
      <c r="DL124" s="383" t="str">
        <f ca="1">+IF(OFFSET('Sanitation Data'!$I$30,0,10*ROW('Sanitation Data'!I118))="","",OFFSET('Sanitation Data'!$I$30,0,10*ROW('Sanitation Data'!I118)))</f>
        <v/>
      </c>
      <c r="DM124" s="383" t="str">
        <f ca="1">+IF(OFFSET('Sanitation Data'!$I$31,0,10*ROW('Sanitation Data'!I118))="","",OFFSET('Sanitation Data'!$I$31,0,10*ROW('Sanitation Data'!I118)))</f>
        <v/>
      </c>
      <c r="DN124" s="383" t="str">
        <f ca="1">+IF(OFFSET('Sanitation Data'!$I$32,0,10*ROW('Sanitation Data'!I118))="","",OFFSET('Sanitation Data'!$I$32,0,10*ROW('Sanitation Data'!I118)))</f>
        <v/>
      </c>
      <c r="DO124" s="383" t="str">
        <f ca="1">+IF(OFFSET('Hygiene Data'!$D$11,0,10*ROW('Hygiene Data'!D118))="","",OFFSET('Hygiene Data'!$D$11,0,10*ROW('Hygiene Data'!D118)))</f>
        <v/>
      </c>
      <c r="DP124" s="383" t="str">
        <f ca="1">+IF(OFFSET('Hygiene Data'!$D$12,0,10*ROW('Hygiene Data'!D118))="","",OFFSET('Hygiene Data'!$D$12,0,10*ROW('Hygiene Data'!D118)))</f>
        <v/>
      </c>
      <c r="DQ124" s="383" t="str">
        <f ca="1">+IF(OFFSET('Hygiene Data'!$D$13,0,10*ROW('Hygiene Data'!D118))="","",OFFSET('Hygiene Data'!$D$13,0,10*ROW('Hygiene Data'!D118)))</f>
        <v/>
      </c>
      <c r="DR124" s="383" t="str">
        <f ca="1">+IF(OFFSET('Hygiene Data'!$E$11,0,10*ROW('Hygiene Data'!E118))="","",OFFSET('Hygiene Data'!$E$11,0,10*ROW('Hygiene Data'!E118)))</f>
        <v/>
      </c>
      <c r="DS124" s="383" t="str">
        <f ca="1">+IF(OFFSET('Hygiene Data'!$E$12,0,10*ROW('Hygiene Data'!E118))="","",OFFSET('Hygiene Data'!$E$12,0,10*ROW('Hygiene Data'!E118)))</f>
        <v/>
      </c>
      <c r="DT124" s="383" t="str">
        <f ca="1">+IF(OFFSET('Hygiene Data'!$E$13,0,10*ROW('Hygiene Data'!E118))="","",OFFSET('Hygiene Data'!$E$13,0,10*ROW('Hygiene Data'!E118)))</f>
        <v/>
      </c>
      <c r="DU124" s="383" t="str">
        <f ca="1">+IF(OFFSET('Hygiene Data'!$F$11,0,10*ROW('Hygiene Data'!F118))="","",OFFSET('Hygiene Data'!$F$11,0,10*ROW('Hygiene Data'!F118)))</f>
        <v/>
      </c>
      <c r="DV124" s="383" t="str">
        <f ca="1">+IF(OFFSET('Hygiene Data'!$F$12,0,10*ROW('Hygiene Data'!F118))="","",OFFSET('Hygiene Data'!$F$12,0,10*ROW('Hygiene Data'!F118)))</f>
        <v/>
      </c>
      <c r="DW124" s="383" t="str">
        <f ca="1">+IF(OFFSET('Hygiene Data'!$F$13,0,10*ROW('Hygiene Data'!F118))="","",OFFSET('Hygiene Data'!$F$13,0,10*ROW('Hygiene Data'!F118)))</f>
        <v/>
      </c>
      <c r="DX124" s="383" t="str">
        <f ca="1">+IF(OFFSET('Hygiene Data'!$G$11,0,10*ROW('Hygiene Data'!G118))="","",OFFSET('Hygiene Data'!$G$11,0,10*ROW('Hygiene Data'!G118)))</f>
        <v/>
      </c>
      <c r="DY124" s="383" t="str">
        <f ca="1">+IF(OFFSET('Hygiene Data'!$G$12,0,10*ROW('Hygiene Data'!G118))="","",OFFSET('Hygiene Data'!$G$12,0,10*ROW('Hygiene Data'!G118)))</f>
        <v/>
      </c>
      <c r="DZ124" s="383" t="str">
        <f ca="1">+IF(OFFSET('Hygiene Data'!$G$13,0,10*ROW('Hygiene Data'!G118))="","",OFFSET('Hygiene Data'!$G$13,0,10*ROW('Hygiene Data'!G118)))</f>
        <v/>
      </c>
      <c r="EA124" s="383" t="str">
        <f ca="1">+IF(OFFSET('Hygiene Data'!$H$11,0,10*ROW('Hygiene Data'!H118))="","",OFFSET('Hygiene Data'!$H$11,0,10*ROW('Hygiene Data'!H118)))</f>
        <v/>
      </c>
      <c r="EB124" s="383" t="str">
        <f ca="1">+IF(OFFSET('Hygiene Data'!$H$12,0,10*ROW('Hygiene Data'!H118))="","",OFFSET('Hygiene Data'!$H$12,0,10*ROW('Hygiene Data'!H118)))</f>
        <v/>
      </c>
      <c r="EC124" s="383" t="str">
        <f ca="1">+IF(OFFSET('Hygiene Data'!$H$13,0,10*ROW('Hygiene Data'!H118))="","",OFFSET('Hygiene Data'!$H$13,0,10*ROW('Hygiene Data'!H118)))</f>
        <v/>
      </c>
      <c r="ED124" s="383" t="str">
        <f ca="1">+IF(OFFSET('Hygiene Data'!$I$11,0,10*ROW('Hygiene Data'!I118))="","",OFFSET('Hygiene Data'!$I$11,0,10*ROW('Hygiene Data'!I118)))</f>
        <v/>
      </c>
      <c r="EE124" s="383" t="str">
        <f ca="1">+IF(OFFSET('Hygiene Data'!$I$12,0,10*ROW('Hygiene Data'!I118))="","",OFFSET('Hygiene Data'!$I$12,0,10*ROW('Hygiene Data'!I118)))</f>
        <v/>
      </c>
      <c r="EF124" s="383" t="str">
        <f ca="1">+IF(OFFSET('Hygiene Data'!$I$13,0,10*ROW('Hygiene Data'!I118))="","",OFFSET('Hygiene Data'!$I$13,0,10*ROW('Hygiene Data'!I118)))</f>
        <v/>
      </c>
    </row>
    <row r="125" spans="1:136" x14ac:dyDescent="0.25">
      <c r="A125" s="492" t="str">
        <f ca="1">+IF(OFFSET('Water Data'!$B$2,0,10*ROW('Water Data'!E119))="","",OFFSET('Water Data'!$B$2,0,10*ROW('Water Data'!E119)))</f>
        <v/>
      </c>
      <c r="B125" s="49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9" t="str">
        <f t="shared" ca="1" si="1"/>
        <v/>
      </c>
      <c r="D125" s="52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3" t="str">
        <f ca="1">+IF(OFFSET('Water Data'!$D$27,0,10*ROW('Water Data'!D119))="","",OFFSET('Water Data'!$D$27,0,10*ROW('Water Data'!D119)))</f>
        <v/>
      </c>
      <c r="BT125" s="383" t="str">
        <f ca="1">+IF(OFFSET('Water Data'!$D$28,0,10*ROW('Water Data'!D119))="","",OFFSET('Water Data'!$D$28,0,10*ROW('Water Data'!D119)))</f>
        <v/>
      </c>
      <c r="BU125" s="383" t="str">
        <f ca="1">+IF(OFFSET('Water Data'!$D$29,0,10*ROW('Water Data'!D119))="","",OFFSET('Water Data'!$D$29,0,10*ROW('Water Data'!D119)))</f>
        <v/>
      </c>
      <c r="BV125" s="383" t="str">
        <f ca="1">+IF(OFFSET('Water Data'!$E$27,0,10*ROW('Water Data'!E119))="","",OFFSET('Water Data'!$E$27,0,10*ROW('Water Data'!E119)))</f>
        <v/>
      </c>
      <c r="BW125" s="383" t="str">
        <f ca="1">+IF(OFFSET('Water Data'!$E$28,0,10*ROW('Water Data'!E119))="","",OFFSET('Water Data'!$E$28,0,10*ROW('Water Data'!E119)))</f>
        <v/>
      </c>
      <c r="BX125" s="383" t="str">
        <f ca="1">+IF(OFFSET('Water Data'!$E$29,0,10*ROW('Water Data'!E119))="","",OFFSET('Water Data'!$E$29,0,10*ROW('Water Data'!E119)))</f>
        <v/>
      </c>
      <c r="BY125" s="383" t="str">
        <f ca="1">+IF(OFFSET('Water Data'!$F$27,0,10*ROW('Water Data'!F119))="","",OFFSET('Water Data'!$F$27,0,10*ROW('Water Data'!F119)))</f>
        <v/>
      </c>
      <c r="BZ125" s="383" t="str">
        <f ca="1">+IF(OFFSET('Water Data'!$F$28,0,10*ROW('Water Data'!F119))="","",OFFSET('Water Data'!$F$28,0,10*ROW('Water Data'!F119)))</f>
        <v/>
      </c>
      <c r="CA125" s="383" t="str">
        <f ca="1">+IF(OFFSET('Water Data'!$F$29,0,10*ROW('Water Data'!F119))="","",OFFSET('Water Data'!$F$29,0,10*ROW('Water Data'!F119)))</f>
        <v/>
      </c>
      <c r="CB125" s="383" t="str">
        <f ca="1">+IF(OFFSET('Water Data'!$G$27,0,10*ROW('Water Data'!G119))="","",OFFSET('Water Data'!$G$27,0,10*ROW('Water Data'!G119)))</f>
        <v/>
      </c>
      <c r="CC125" s="383" t="str">
        <f ca="1">+IF(OFFSET('Water Data'!$G$28,0,10*ROW('Water Data'!G119))="","",OFFSET('Water Data'!$G$28,0,10*ROW('Water Data'!G119)))</f>
        <v/>
      </c>
      <c r="CD125" s="383" t="str">
        <f ca="1">+IF(OFFSET('Water Data'!$G$29,0,10*ROW('Water Data'!G119))="","",OFFSET('Water Data'!$G$29,0,10*ROW('Water Data'!G119)))</f>
        <v/>
      </c>
      <c r="CE125" s="383" t="str">
        <f ca="1">+IF(OFFSET('Water Data'!$H$27,0,10*ROW('Water Data'!H119))="","",OFFSET('Water Data'!$H$27,0,10*ROW('Water Data'!H119)))</f>
        <v/>
      </c>
      <c r="CF125" s="383" t="str">
        <f ca="1">+IF(OFFSET('Water Data'!$H$28,0,10*ROW('Water Data'!H119))="","",OFFSET('Water Data'!$H$28,0,10*ROW('Water Data'!H119)))</f>
        <v/>
      </c>
      <c r="CG125" s="383" t="str">
        <f ca="1">+IF(OFFSET('Water Data'!$H$29,0,10*ROW('Water Data'!H119))="","",OFFSET('Water Data'!$H$29,0,10*ROW('Water Data'!H119)))</f>
        <v/>
      </c>
      <c r="CH125" s="383" t="str">
        <f ca="1">+IF(OFFSET('Water Data'!$I$27,0,10*ROW('Water Data'!I119))="","",OFFSET('Water Data'!$I$27,0,10*ROW('Water Data'!I119)))</f>
        <v/>
      </c>
      <c r="CI125" s="383" t="str">
        <f ca="1">+IF(OFFSET('Water Data'!$I$28,0,10*ROW('Water Data'!I119))="","",OFFSET('Water Data'!$I$28,0,10*ROW('Water Data'!I119)))</f>
        <v/>
      </c>
      <c r="CJ125" s="383" t="str">
        <f ca="1">+IF(OFFSET('Water Data'!$I$29,0,10*ROW('Water Data'!I119))="","",OFFSET('Water Data'!$I$29,0,10*ROW('Water Data'!I119)))</f>
        <v/>
      </c>
      <c r="CK125" s="383" t="str">
        <f ca="1">+IF(OFFSET('Sanitation Data'!$D$28,0,10*ROW('Sanitation Data'!D119))="","",OFFSET('Sanitation Data'!$D$28,0,10*ROW('Sanitation Data'!D119)))</f>
        <v/>
      </c>
      <c r="CL125" s="383" t="str">
        <f ca="1">+IF(OFFSET('Sanitation Data'!$D$29,0,10*ROW('Sanitation Data'!D119))="","",OFFSET('Sanitation Data'!$D$29,0,10*ROW('Sanitation Data'!D119)))</f>
        <v/>
      </c>
      <c r="CM125" s="383" t="str">
        <f ca="1">+IF(OFFSET('Sanitation Data'!$D$30,0,10*ROW('Sanitation Data'!D119))="","",OFFSET('Sanitation Data'!$D$30,0,10*ROW('Sanitation Data'!D119)))</f>
        <v/>
      </c>
      <c r="CN125" s="383" t="str">
        <f ca="1">+IF(OFFSET('Sanitation Data'!$D$31,0,10*ROW('Sanitation Data'!D119))="","",OFFSET('Sanitation Data'!$D$31,0,10*ROW('Sanitation Data'!D119)))</f>
        <v/>
      </c>
      <c r="CO125" s="383" t="str">
        <f ca="1">+IF(OFFSET('Sanitation Data'!$D$32,0,10*ROW('Sanitation Data'!D119))="","",OFFSET('Sanitation Data'!$D$32,0,10*ROW('Sanitation Data'!D119)))</f>
        <v/>
      </c>
      <c r="CP125" s="383" t="str">
        <f ca="1">+IF(OFFSET('Sanitation Data'!$E$28,0,10*ROW('Sanitation Data'!E119))="","",OFFSET('Sanitation Data'!$E$28,0,10*ROW('Sanitation Data'!E119)))</f>
        <v/>
      </c>
      <c r="CQ125" s="383" t="str">
        <f ca="1">+IF(OFFSET('Sanitation Data'!$E$29,0,10*ROW('Sanitation Data'!E119))="","",OFFSET('Sanitation Data'!$E$29,0,10*ROW('Sanitation Data'!E119)))</f>
        <v/>
      </c>
      <c r="CR125" s="383" t="str">
        <f ca="1">+IF(OFFSET('Sanitation Data'!$E$30,0,10*ROW('Sanitation Data'!E119))="","",OFFSET('Sanitation Data'!$E$30,0,10*ROW('Sanitation Data'!E119)))</f>
        <v/>
      </c>
      <c r="CS125" s="383" t="str">
        <f ca="1">+IF(OFFSET('Sanitation Data'!$E$31,0,10*ROW('Sanitation Data'!E119))="","",OFFSET('Sanitation Data'!$E$31,0,10*ROW('Sanitation Data'!E119)))</f>
        <v/>
      </c>
      <c r="CT125" s="383" t="str">
        <f ca="1">+IF(OFFSET('Sanitation Data'!$E$32,0,10*ROW('Sanitation Data'!E119))="","",OFFSET('Sanitation Data'!$E$32,0,10*ROW('Sanitation Data'!E119)))</f>
        <v/>
      </c>
      <c r="CU125" s="383" t="str">
        <f ca="1">+IF(OFFSET('Sanitation Data'!$F$28,0,10*ROW('Sanitation Data'!F119))="","",OFFSET('Sanitation Data'!$F$28,0,10*ROW('Sanitation Data'!F119)))</f>
        <v/>
      </c>
      <c r="CV125" s="383" t="str">
        <f ca="1">+IF(OFFSET('Sanitation Data'!$F$29,0,10*ROW('Sanitation Data'!F119))="","",OFFSET('Sanitation Data'!$F$29,0,10*ROW('Sanitation Data'!F119)))</f>
        <v/>
      </c>
      <c r="CW125" s="383" t="str">
        <f ca="1">+IF(OFFSET('Sanitation Data'!$F$30,0,10*ROW('Sanitation Data'!F119))="","",OFFSET('Sanitation Data'!$F$30,0,10*ROW('Sanitation Data'!F119)))</f>
        <v/>
      </c>
      <c r="CX125" s="383" t="str">
        <f ca="1">+IF(OFFSET('Sanitation Data'!$F$31,0,10*ROW('Sanitation Data'!F119))="","",OFFSET('Sanitation Data'!$F$31,0,10*ROW('Sanitation Data'!F119)))</f>
        <v/>
      </c>
      <c r="CY125" s="383" t="str">
        <f ca="1">+IF(OFFSET('Sanitation Data'!$F$32,0,10*ROW('Sanitation Data'!F119))="","",OFFSET('Sanitation Data'!$F$32,0,10*ROW('Sanitation Data'!F119)))</f>
        <v/>
      </c>
      <c r="CZ125" s="383" t="str">
        <f ca="1">+IF(OFFSET('Sanitation Data'!$G$28,0,10*ROW('Sanitation Data'!G119))="","",OFFSET('Sanitation Data'!$G$28,0,10*ROW('Sanitation Data'!G119)))</f>
        <v/>
      </c>
      <c r="DA125" s="383" t="str">
        <f ca="1">+IF(OFFSET('Sanitation Data'!$G$29,0,10*ROW('Sanitation Data'!G119))="","",OFFSET('Sanitation Data'!$G$29,0,10*ROW('Sanitation Data'!G119)))</f>
        <v/>
      </c>
      <c r="DB125" s="383" t="str">
        <f ca="1">+IF(OFFSET('Sanitation Data'!$G$30,0,10*ROW('Sanitation Data'!G119))="","",OFFSET('Sanitation Data'!$G$30,0,10*ROW('Sanitation Data'!G119)))</f>
        <v/>
      </c>
      <c r="DC125" s="383" t="str">
        <f ca="1">+IF(OFFSET('Sanitation Data'!$G$31,0,10*ROW('Sanitation Data'!G119))="","",OFFSET('Sanitation Data'!$G$31,0,10*ROW('Sanitation Data'!G119)))</f>
        <v/>
      </c>
      <c r="DD125" s="383" t="str">
        <f ca="1">+IF(OFFSET('Sanitation Data'!$G$32,0,10*ROW('Sanitation Data'!G119))="","",OFFSET('Sanitation Data'!$G$32,0,10*ROW('Sanitation Data'!G119)))</f>
        <v/>
      </c>
      <c r="DE125" s="383" t="str">
        <f ca="1">+IF(OFFSET('Sanitation Data'!$H$28,0,10*ROW('Sanitation Data'!H119))="","",OFFSET('Sanitation Data'!$H$28,0,10*ROW('Sanitation Data'!H119)))</f>
        <v/>
      </c>
      <c r="DF125" s="383" t="str">
        <f ca="1">+IF(OFFSET('Sanitation Data'!$H$29,0,10*ROW('Sanitation Data'!H119))="","",OFFSET('Sanitation Data'!$H$29,0,10*ROW('Sanitation Data'!H119)))</f>
        <v/>
      </c>
      <c r="DG125" s="383" t="str">
        <f ca="1">+IF(OFFSET('Sanitation Data'!$H$30,0,10*ROW('Sanitation Data'!H119))="","",OFFSET('Sanitation Data'!$H$30,0,10*ROW('Sanitation Data'!H119)))</f>
        <v/>
      </c>
      <c r="DH125" s="383" t="str">
        <f ca="1">+IF(OFFSET('Sanitation Data'!$H$31,0,10*ROW('Sanitation Data'!H119))="","",OFFSET('Sanitation Data'!$H$31,0,10*ROW('Sanitation Data'!H119)))</f>
        <v/>
      </c>
      <c r="DI125" s="383" t="str">
        <f ca="1">+IF(OFFSET('Sanitation Data'!$H$32,0,10*ROW('Sanitation Data'!H119))="","",OFFSET('Sanitation Data'!$H$32,0,10*ROW('Sanitation Data'!H119)))</f>
        <v/>
      </c>
      <c r="DJ125" s="383" t="str">
        <f ca="1">+IF(OFFSET('Sanitation Data'!$I$28,0,10*ROW('Sanitation Data'!I119))="","",OFFSET('Sanitation Data'!$I$28,0,10*ROW('Sanitation Data'!I119)))</f>
        <v/>
      </c>
      <c r="DK125" s="383" t="str">
        <f ca="1">+IF(OFFSET('Sanitation Data'!$I$29,0,10*ROW('Sanitation Data'!I119))="","",OFFSET('Sanitation Data'!$I$29,0,10*ROW('Sanitation Data'!I119)))</f>
        <v/>
      </c>
      <c r="DL125" s="383" t="str">
        <f ca="1">+IF(OFFSET('Sanitation Data'!$I$30,0,10*ROW('Sanitation Data'!I119))="","",OFFSET('Sanitation Data'!$I$30,0,10*ROW('Sanitation Data'!I119)))</f>
        <v/>
      </c>
      <c r="DM125" s="383" t="str">
        <f ca="1">+IF(OFFSET('Sanitation Data'!$I$31,0,10*ROW('Sanitation Data'!I119))="","",OFFSET('Sanitation Data'!$I$31,0,10*ROW('Sanitation Data'!I119)))</f>
        <v/>
      </c>
      <c r="DN125" s="383" t="str">
        <f ca="1">+IF(OFFSET('Sanitation Data'!$I$32,0,10*ROW('Sanitation Data'!I119))="","",OFFSET('Sanitation Data'!$I$32,0,10*ROW('Sanitation Data'!I119)))</f>
        <v/>
      </c>
      <c r="DO125" s="383" t="str">
        <f ca="1">+IF(OFFSET('Hygiene Data'!$D$11,0,10*ROW('Hygiene Data'!D119))="","",OFFSET('Hygiene Data'!$D$11,0,10*ROW('Hygiene Data'!D119)))</f>
        <v/>
      </c>
      <c r="DP125" s="383" t="str">
        <f ca="1">+IF(OFFSET('Hygiene Data'!$D$12,0,10*ROW('Hygiene Data'!D119))="","",OFFSET('Hygiene Data'!$D$12,0,10*ROW('Hygiene Data'!D119)))</f>
        <v/>
      </c>
      <c r="DQ125" s="383" t="str">
        <f ca="1">+IF(OFFSET('Hygiene Data'!$D$13,0,10*ROW('Hygiene Data'!D119))="","",OFFSET('Hygiene Data'!$D$13,0,10*ROW('Hygiene Data'!D119)))</f>
        <v/>
      </c>
      <c r="DR125" s="383" t="str">
        <f ca="1">+IF(OFFSET('Hygiene Data'!$E$11,0,10*ROW('Hygiene Data'!E119))="","",OFFSET('Hygiene Data'!$E$11,0,10*ROW('Hygiene Data'!E119)))</f>
        <v/>
      </c>
      <c r="DS125" s="383" t="str">
        <f ca="1">+IF(OFFSET('Hygiene Data'!$E$12,0,10*ROW('Hygiene Data'!E119))="","",OFFSET('Hygiene Data'!$E$12,0,10*ROW('Hygiene Data'!E119)))</f>
        <v/>
      </c>
      <c r="DT125" s="383" t="str">
        <f ca="1">+IF(OFFSET('Hygiene Data'!$E$13,0,10*ROW('Hygiene Data'!E119))="","",OFFSET('Hygiene Data'!$E$13,0,10*ROW('Hygiene Data'!E119)))</f>
        <v/>
      </c>
      <c r="DU125" s="383" t="str">
        <f ca="1">+IF(OFFSET('Hygiene Data'!$F$11,0,10*ROW('Hygiene Data'!F119))="","",OFFSET('Hygiene Data'!$F$11,0,10*ROW('Hygiene Data'!F119)))</f>
        <v/>
      </c>
      <c r="DV125" s="383" t="str">
        <f ca="1">+IF(OFFSET('Hygiene Data'!$F$12,0,10*ROW('Hygiene Data'!F119))="","",OFFSET('Hygiene Data'!$F$12,0,10*ROW('Hygiene Data'!F119)))</f>
        <v/>
      </c>
      <c r="DW125" s="383" t="str">
        <f ca="1">+IF(OFFSET('Hygiene Data'!$F$13,0,10*ROW('Hygiene Data'!F119))="","",OFFSET('Hygiene Data'!$F$13,0,10*ROW('Hygiene Data'!F119)))</f>
        <v/>
      </c>
      <c r="DX125" s="383" t="str">
        <f ca="1">+IF(OFFSET('Hygiene Data'!$G$11,0,10*ROW('Hygiene Data'!G119))="","",OFFSET('Hygiene Data'!$G$11,0,10*ROW('Hygiene Data'!G119)))</f>
        <v/>
      </c>
      <c r="DY125" s="383" t="str">
        <f ca="1">+IF(OFFSET('Hygiene Data'!$G$12,0,10*ROW('Hygiene Data'!G119))="","",OFFSET('Hygiene Data'!$G$12,0,10*ROW('Hygiene Data'!G119)))</f>
        <v/>
      </c>
      <c r="DZ125" s="383" t="str">
        <f ca="1">+IF(OFFSET('Hygiene Data'!$G$13,0,10*ROW('Hygiene Data'!G119))="","",OFFSET('Hygiene Data'!$G$13,0,10*ROW('Hygiene Data'!G119)))</f>
        <v/>
      </c>
      <c r="EA125" s="383" t="str">
        <f ca="1">+IF(OFFSET('Hygiene Data'!$H$11,0,10*ROW('Hygiene Data'!H119))="","",OFFSET('Hygiene Data'!$H$11,0,10*ROW('Hygiene Data'!H119)))</f>
        <v/>
      </c>
      <c r="EB125" s="383" t="str">
        <f ca="1">+IF(OFFSET('Hygiene Data'!$H$12,0,10*ROW('Hygiene Data'!H119))="","",OFFSET('Hygiene Data'!$H$12,0,10*ROW('Hygiene Data'!H119)))</f>
        <v/>
      </c>
      <c r="EC125" s="383" t="str">
        <f ca="1">+IF(OFFSET('Hygiene Data'!$H$13,0,10*ROW('Hygiene Data'!H119))="","",OFFSET('Hygiene Data'!$H$13,0,10*ROW('Hygiene Data'!H119)))</f>
        <v/>
      </c>
      <c r="ED125" s="383" t="str">
        <f ca="1">+IF(OFFSET('Hygiene Data'!$I$11,0,10*ROW('Hygiene Data'!I119))="","",OFFSET('Hygiene Data'!$I$11,0,10*ROW('Hygiene Data'!I119)))</f>
        <v/>
      </c>
      <c r="EE125" s="383" t="str">
        <f ca="1">+IF(OFFSET('Hygiene Data'!$I$12,0,10*ROW('Hygiene Data'!I119))="","",OFFSET('Hygiene Data'!$I$12,0,10*ROW('Hygiene Data'!I119)))</f>
        <v/>
      </c>
      <c r="EF125" s="383" t="str">
        <f ca="1">+IF(OFFSET('Hygiene Data'!$I$13,0,10*ROW('Hygiene Data'!I119))="","",OFFSET('Hygiene Data'!$I$13,0,10*ROW('Hygiene Data'!I119)))</f>
        <v/>
      </c>
    </row>
    <row r="126" spans="1:136" x14ac:dyDescent="0.25">
      <c r="A126" s="492" t="str">
        <f ca="1">+IF(OFFSET('Water Data'!$B$2,0,10*ROW('Water Data'!E120))="","",OFFSET('Water Data'!$B$2,0,10*ROW('Water Data'!E120)))</f>
        <v/>
      </c>
      <c r="B126" s="49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9" t="str">
        <f t="shared" ca="1" si="1"/>
        <v/>
      </c>
      <c r="D126" s="52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3" t="str">
        <f ca="1">+IF(OFFSET('Water Data'!$D$27,0,10*ROW('Water Data'!D120))="","",OFFSET('Water Data'!$D$27,0,10*ROW('Water Data'!D120)))</f>
        <v/>
      </c>
      <c r="BT126" s="383" t="str">
        <f ca="1">+IF(OFFSET('Water Data'!$D$28,0,10*ROW('Water Data'!D120))="","",OFFSET('Water Data'!$D$28,0,10*ROW('Water Data'!D120)))</f>
        <v/>
      </c>
      <c r="BU126" s="383" t="str">
        <f ca="1">+IF(OFFSET('Water Data'!$D$29,0,10*ROW('Water Data'!D120))="","",OFFSET('Water Data'!$D$29,0,10*ROW('Water Data'!D120)))</f>
        <v/>
      </c>
      <c r="BV126" s="383" t="str">
        <f ca="1">+IF(OFFSET('Water Data'!$E$27,0,10*ROW('Water Data'!E120))="","",OFFSET('Water Data'!$E$27,0,10*ROW('Water Data'!E120)))</f>
        <v/>
      </c>
      <c r="BW126" s="383" t="str">
        <f ca="1">+IF(OFFSET('Water Data'!$E$28,0,10*ROW('Water Data'!E120))="","",OFFSET('Water Data'!$E$28,0,10*ROW('Water Data'!E120)))</f>
        <v/>
      </c>
      <c r="BX126" s="383" t="str">
        <f ca="1">+IF(OFFSET('Water Data'!$E$29,0,10*ROW('Water Data'!E120))="","",OFFSET('Water Data'!$E$29,0,10*ROW('Water Data'!E120)))</f>
        <v/>
      </c>
      <c r="BY126" s="383" t="str">
        <f ca="1">+IF(OFFSET('Water Data'!$F$27,0,10*ROW('Water Data'!F120))="","",OFFSET('Water Data'!$F$27,0,10*ROW('Water Data'!F120)))</f>
        <v/>
      </c>
      <c r="BZ126" s="383" t="str">
        <f ca="1">+IF(OFFSET('Water Data'!$F$28,0,10*ROW('Water Data'!F120))="","",OFFSET('Water Data'!$F$28,0,10*ROW('Water Data'!F120)))</f>
        <v/>
      </c>
      <c r="CA126" s="383" t="str">
        <f ca="1">+IF(OFFSET('Water Data'!$F$29,0,10*ROW('Water Data'!F120))="","",OFFSET('Water Data'!$F$29,0,10*ROW('Water Data'!F120)))</f>
        <v/>
      </c>
      <c r="CB126" s="383" t="str">
        <f ca="1">+IF(OFFSET('Water Data'!$G$27,0,10*ROW('Water Data'!G120))="","",OFFSET('Water Data'!$G$27,0,10*ROW('Water Data'!G120)))</f>
        <v/>
      </c>
      <c r="CC126" s="383" t="str">
        <f ca="1">+IF(OFFSET('Water Data'!$G$28,0,10*ROW('Water Data'!G120))="","",OFFSET('Water Data'!$G$28,0,10*ROW('Water Data'!G120)))</f>
        <v/>
      </c>
      <c r="CD126" s="383" t="str">
        <f ca="1">+IF(OFFSET('Water Data'!$G$29,0,10*ROW('Water Data'!G120))="","",OFFSET('Water Data'!$G$29,0,10*ROW('Water Data'!G120)))</f>
        <v/>
      </c>
      <c r="CE126" s="383" t="str">
        <f ca="1">+IF(OFFSET('Water Data'!$H$27,0,10*ROW('Water Data'!H120))="","",OFFSET('Water Data'!$H$27,0,10*ROW('Water Data'!H120)))</f>
        <v/>
      </c>
      <c r="CF126" s="383" t="str">
        <f ca="1">+IF(OFFSET('Water Data'!$H$28,0,10*ROW('Water Data'!H120))="","",OFFSET('Water Data'!$H$28,0,10*ROW('Water Data'!H120)))</f>
        <v/>
      </c>
      <c r="CG126" s="383" t="str">
        <f ca="1">+IF(OFFSET('Water Data'!$H$29,0,10*ROW('Water Data'!H120))="","",OFFSET('Water Data'!$H$29,0,10*ROW('Water Data'!H120)))</f>
        <v/>
      </c>
      <c r="CH126" s="383" t="str">
        <f ca="1">+IF(OFFSET('Water Data'!$I$27,0,10*ROW('Water Data'!I120))="","",OFFSET('Water Data'!$I$27,0,10*ROW('Water Data'!I120)))</f>
        <v/>
      </c>
      <c r="CI126" s="383" t="str">
        <f ca="1">+IF(OFFSET('Water Data'!$I$28,0,10*ROW('Water Data'!I120))="","",OFFSET('Water Data'!$I$28,0,10*ROW('Water Data'!I120)))</f>
        <v/>
      </c>
      <c r="CJ126" s="383" t="str">
        <f ca="1">+IF(OFFSET('Water Data'!$I$29,0,10*ROW('Water Data'!I120))="","",OFFSET('Water Data'!$I$29,0,10*ROW('Water Data'!I120)))</f>
        <v/>
      </c>
      <c r="CK126" s="383" t="str">
        <f ca="1">+IF(OFFSET('Sanitation Data'!$D$28,0,10*ROW('Sanitation Data'!D120))="","",OFFSET('Sanitation Data'!$D$28,0,10*ROW('Sanitation Data'!D120)))</f>
        <v/>
      </c>
      <c r="CL126" s="383" t="str">
        <f ca="1">+IF(OFFSET('Sanitation Data'!$D$29,0,10*ROW('Sanitation Data'!D120))="","",OFFSET('Sanitation Data'!$D$29,0,10*ROW('Sanitation Data'!D120)))</f>
        <v/>
      </c>
      <c r="CM126" s="383" t="str">
        <f ca="1">+IF(OFFSET('Sanitation Data'!$D$30,0,10*ROW('Sanitation Data'!D120))="","",OFFSET('Sanitation Data'!$D$30,0,10*ROW('Sanitation Data'!D120)))</f>
        <v/>
      </c>
      <c r="CN126" s="383" t="str">
        <f ca="1">+IF(OFFSET('Sanitation Data'!$D$31,0,10*ROW('Sanitation Data'!D120))="","",OFFSET('Sanitation Data'!$D$31,0,10*ROW('Sanitation Data'!D120)))</f>
        <v/>
      </c>
      <c r="CO126" s="383" t="str">
        <f ca="1">+IF(OFFSET('Sanitation Data'!$D$32,0,10*ROW('Sanitation Data'!D120))="","",OFFSET('Sanitation Data'!$D$32,0,10*ROW('Sanitation Data'!D120)))</f>
        <v/>
      </c>
      <c r="CP126" s="383" t="str">
        <f ca="1">+IF(OFFSET('Sanitation Data'!$E$28,0,10*ROW('Sanitation Data'!E120))="","",OFFSET('Sanitation Data'!$E$28,0,10*ROW('Sanitation Data'!E120)))</f>
        <v/>
      </c>
      <c r="CQ126" s="383" t="str">
        <f ca="1">+IF(OFFSET('Sanitation Data'!$E$29,0,10*ROW('Sanitation Data'!E120))="","",OFFSET('Sanitation Data'!$E$29,0,10*ROW('Sanitation Data'!E120)))</f>
        <v/>
      </c>
      <c r="CR126" s="383" t="str">
        <f ca="1">+IF(OFFSET('Sanitation Data'!$E$30,0,10*ROW('Sanitation Data'!E120))="","",OFFSET('Sanitation Data'!$E$30,0,10*ROW('Sanitation Data'!E120)))</f>
        <v/>
      </c>
      <c r="CS126" s="383" t="str">
        <f ca="1">+IF(OFFSET('Sanitation Data'!$E$31,0,10*ROW('Sanitation Data'!E120))="","",OFFSET('Sanitation Data'!$E$31,0,10*ROW('Sanitation Data'!E120)))</f>
        <v/>
      </c>
      <c r="CT126" s="383" t="str">
        <f ca="1">+IF(OFFSET('Sanitation Data'!$E$32,0,10*ROW('Sanitation Data'!E120))="","",OFFSET('Sanitation Data'!$E$32,0,10*ROW('Sanitation Data'!E120)))</f>
        <v/>
      </c>
      <c r="CU126" s="383" t="str">
        <f ca="1">+IF(OFFSET('Sanitation Data'!$F$28,0,10*ROW('Sanitation Data'!F120))="","",OFFSET('Sanitation Data'!$F$28,0,10*ROW('Sanitation Data'!F120)))</f>
        <v/>
      </c>
      <c r="CV126" s="383" t="str">
        <f ca="1">+IF(OFFSET('Sanitation Data'!$F$29,0,10*ROW('Sanitation Data'!F120))="","",OFFSET('Sanitation Data'!$F$29,0,10*ROW('Sanitation Data'!F120)))</f>
        <v/>
      </c>
      <c r="CW126" s="383" t="str">
        <f ca="1">+IF(OFFSET('Sanitation Data'!$F$30,0,10*ROW('Sanitation Data'!F120))="","",OFFSET('Sanitation Data'!$F$30,0,10*ROW('Sanitation Data'!F120)))</f>
        <v/>
      </c>
      <c r="CX126" s="383" t="str">
        <f ca="1">+IF(OFFSET('Sanitation Data'!$F$31,0,10*ROW('Sanitation Data'!F120))="","",OFFSET('Sanitation Data'!$F$31,0,10*ROW('Sanitation Data'!F120)))</f>
        <v/>
      </c>
      <c r="CY126" s="383" t="str">
        <f ca="1">+IF(OFFSET('Sanitation Data'!$F$32,0,10*ROW('Sanitation Data'!F120))="","",OFFSET('Sanitation Data'!$F$32,0,10*ROW('Sanitation Data'!F120)))</f>
        <v/>
      </c>
      <c r="CZ126" s="383" t="str">
        <f ca="1">+IF(OFFSET('Sanitation Data'!$G$28,0,10*ROW('Sanitation Data'!G120))="","",OFFSET('Sanitation Data'!$G$28,0,10*ROW('Sanitation Data'!G120)))</f>
        <v/>
      </c>
      <c r="DA126" s="383" t="str">
        <f ca="1">+IF(OFFSET('Sanitation Data'!$G$29,0,10*ROW('Sanitation Data'!G120))="","",OFFSET('Sanitation Data'!$G$29,0,10*ROW('Sanitation Data'!G120)))</f>
        <v/>
      </c>
      <c r="DB126" s="383" t="str">
        <f ca="1">+IF(OFFSET('Sanitation Data'!$G$30,0,10*ROW('Sanitation Data'!G120))="","",OFFSET('Sanitation Data'!$G$30,0,10*ROW('Sanitation Data'!G120)))</f>
        <v/>
      </c>
      <c r="DC126" s="383" t="str">
        <f ca="1">+IF(OFFSET('Sanitation Data'!$G$31,0,10*ROW('Sanitation Data'!G120))="","",OFFSET('Sanitation Data'!$G$31,0,10*ROW('Sanitation Data'!G120)))</f>
        <v/>
      </c>
      <c r="DD126" s="383" t="str">
        <f ca="1">+IF(OFFSET('Sanitation Data'!$G$32,0,10*ROW('Sanitation Data'!G120))="","",OFFSET('Sanitation Data'!$G$32,0,10*ROW('Sanitation Data'!G120)))</f>
        <v/>
      </c>
      <c r="DE126" s="383" t="str">
        <f ca="1">+IF(OFFSET('Sanitation Data'!$H$28,0,10*ROW('Sanitation Data'!H120))="","",OFFSET('Sanitation Data'!$H$28,0,10*ROW('Sanitation Data'!H120)))</f>
        <v/>
      </c>
      <c r="DF126" s="383" t="str">
        <f ca="1">+IF(OFFSET('Sanitation Data'!$H$29,0,10*ROW('Sanitation Data'!H120))="","",OFFSET('Sanitation Data'!$H$29,0,10*ROW('Sanitation Data'!H120)))</f>
        <v/>
      </c>
      <c r="DG126" s="383" t="str">
        <f ca="1">+IF(OFFSET('Sanitation Data'!$H$30,0,10*ROW('Sanitation Data'!H120))="","",OFFSET('Sanitation Data'!$H$30,0,10*ROW('Sanitation Data'!H120)))</f>
        <v/>
      </c>
      <c r="DH126" s="383" t="str">
        <f ca="1">+IF(OFFSET('Sanitation Data'!$H$31,0,10*ROW('Sanitation Data'!H120))="","",OFFSET('Sanitation Data'!$H$31,0,10*ROW('Sanitation Data'!H120)))</f>
        <v/>
      </c>
      <c r="DI126" s="383" t="str">
        <f ca="1">+IF(OFFSET('Sanitation Data'!$H$32,0,10*ROW('Sanitation Data'!H120))="","",OFFSET('Sanitation Data'!$H$32,0,10*ROW('Sanitation Data'!H120)))</f>
        <v/>
      </c>
      <c r="DJ126" s="383" t="str">
        <f ca="1">+IF(OFFSET('Sanitation Data'!$I$28,0,10*ROW('Sanitation Data'!I120))="","",OFFSET('Sanitation Data'!$I$28,0,10*ROW('Sanitation Data'!I120)))</f>
        <v/>
      </c>
      <c r="DK126" s="383" t="str">
        <f ca="1">+IF(OFFSET('Sanitation Data'!$I$29,0,10*ROW('Sanitation Data'!I120))="","",OFFSET('Sanitation Data'!$I$29,0,10*ROW('Sanitation Data'!I120)))</f>
        <v/>
      </c>
      <c r="DL126" s="383" t="str">
        <f ca="1">+IF(OFFSET('Sanitation Data'!$I$30,0,10*ROW('Sanitation Data'!I120))="","",OFFSET('Sanitation Data'!$I$30,0,10*ROW('Sanitation Data'!I120)))</f>
        <v/>
      </c>
      <c r="DM126" s="383" t="str">
        <f ca="1">+IF(OFFSET('Sanitation Data'!$I$31,0,10*ROW('Sanitation Data'!I120))="","",OFFSET('Sanitation Data'!$I$31,0,10*ROW('Sanitation Data'!I120)))</f>
        <v/>
      </c>
      <c r="DN126" s="383" t="str">
        <f ca="1">+IF(OFFSET('Sanitation Data'!$I$32,0,10*ROW('Sanitation Data'!I120))="","",OFFSET('Sanitation Data'!$I$32,0,10*ROW('Sanitation Data'!I120)))</f>
        <v/>
      </c>
      <c r="DO126" s="383" t="str">
        <f ca="1">+IF(OFFSET('Hygiene Data'!$D$11,0,10*ROW('Hygiene Data'!D120))="","",OFFSET('Hygiene Data'!$D$11,0,10*ROW('Hygiene Data'!D120)))</f>
        <v/>
      </c>
      <c r="DP126" s="383" t="str">
        <f ca="1">+IF(OFFSET('Hygiene Data'!$D$12,0,10*ROW('Hygiene Data'!D120))="","",OFFSET('Hygiene Data'!$D$12,0,10*ROW('Hygiene Data'!D120)))</f>
        <v/>
      </c>
      <c r="DQ126" s="383" t="str">
        <f ca="1">+IF(OFFSET('Hygiene Data'!$D$13,0,10*ROW('Hygiene Data'!D120))="","",OFFSET('Hygiene Data'!$D$13,0,10*ROW('Hygiene Data'!D120)))</f>
        <v/>
      </c>
      <c r="DR126" s="383" t="str">
        <f ca="1">+IF(OFFSET('Hygiene Data'!$E$11,0,10*ROW('Hygiene Data'!E120))="","",OFFSET('Hygiene Data'!$E$11,0,10*ROW('Hygiene Data'!E120)))</f>
        <v/>
      </c>
      <c r="DS126" s="383" t="str">
        <f ca="1">+IF(OFFSET('Hygiene Data'!$E$12,0,10*ROW('Hygiene Data'!E120))="","",OFFSET('Hygiene Data'!$E$12,0,10*ROW('Hygiene Data'!E120)))</f>
        <v/>
      </c>
      <c r="DT126" s="383" t="str">
        <f ca="1">+IF(OFFSET('Hygiene Data'!$E$13,0,10*ROW('Hygiene Data'!E120))="","",OFFSET('Hygiene Data'!$E$13,0,10*ROW('Hygiene Data'!E120)))</f>
        <v/>
      </c>
      <c r="DU126" s="383" t="str">
        <f ca="1">+IF(OFFSET('Hygiene Data'!$F$11,0,10*ROW('Hygiene Data'!F120))="","",OFFSET('Hygiene Data'!$F$11,0,10*ROW('Hygiene Data'!F120)))</f>
        <v/>
      </c>
      <c r="DV126" s="383" t="str">
        <f ca="1">+IF(OFFSET('Hygiene Data'!$F$12,0,10*ROW('Hygiene Data'!F120))="","",OFFSET('Hygiene Data'!$F$12,0,10*ROW('Hygiene Data'!F120)))</f>
        <v/>
      </c>
      <c r="DW126" s="383" t="str">
        <f ca="1">+IF(OFFSET('Hygiene Data'!$F$13,0,10*ROW('Hygiene Data'!F120))="","",OFFSET('Hygiene Data'!$F$13,0,10*ROW('Hygiene Data'!F120)))</f>
        <v/>
      </c>
      <c r="DX126" s="383" t="str">
        <f ca="1">+IF(OFFSET('Hygiene Data'!$G$11,0,10*ROW('Hygiene Data'!G120))="","",OFFSET('Hygiene Data'!$G$11,0,10*ROW('Hygiene Data'!G120)))</f>
        <v/>
      </c>
      <c r="DY126" s="383" t="str">
        <f ca="1">+IF(OFFSET('Hygiene Data'!$G$12,0,10*ROW('Hygiene Data'!G120))="","",OFFSET('Hygiene Data'!$G$12,0,10*ROW('Hygiene Data'!G120)))</f>
        <v/>
      </c>
      <c r="DZ126" s="383" t="str">
        <f ca="1">+IF(OFFSET('Hygiene Data'!$G$13,0,10*ROW('Hygiene Data'!G120))="","",OFFSET('Hygiene Data'!$G$13,0,10*ROW('Hygiene Data'!G120)))</f>
        <v/>
      </c>
      <c r="EA126" s="383" t="str">
        <f ca="1">+IF(OFFSET('Hygiene Data'!$H$11,0,10*ROW('Hygiene Data'!H120))="","",OFFSET('Hygiene Data'!$H$11,0,10*ROW('Hygiene Data'!H120)))</f>
        <v/>
      </c>
      <c r="EB126" s="383" t="str">
        <f ca="1">+IF(OFFSET('Hygiene Data'!$H$12,0,10*ROW('Hygiene Data'!H120))="","",OFFSET('Hygiene Data'!$H$12,0,10*ROW('Hygiene Data'!H120)))</f>
        <v/>
      </c>
      <c r="EC126" s="383" t="str">
        <f ca="1">+IF(OFFSET('Hygiene Data'!$H$13,0,10*ROW('Hygiene Data'!H120))="","",OFFSET('Hygiene Data'!$H$13,0,10*ROW('Hygiene Data'!H120)))</f>
        <v/>
      </c>
      <c r="ED126" s="383" t="str">
        <f ca="1">+IF(OFFSET('Hygiene Data'!$I$11,0,10*ROW('Hygiene Data'!I120))="","",OFFSET('Hygiene Data'!$I$11,0,10*ROW('Hygiene Data'!I120)))</f>
        <v/>
      </c>
      <c r="EE126" s="383" t="str">
        <f ca="1">+IF(OFFSET('Hygiene Data'!$I$12,0,10*ROW('Hygiene Data'!I120))="","",OFFSET('Hygiene Data'!$I$12,0,10*ROW('Hygiene Data'!I120)))</f>
        <v/>
      </c>
      <c r="EF126" s="383" t="str">
        <f ca="1">+IF(OFFSET('Hygiene Data'!$I$13,0,10*ROW('Hygiene Data'!I120))="","",OFFSET('Hygiene Data'!$I$13,0,10*ROW('Hygiene Data'!I120)))</f>
        <v/>
      </c>
    </row>
    <row r="127" spans="1:136" x14ac:dyDescent="0.25">
      <c r="A127" s="492" t="str">
        <f ca="1">+IF(OFFSET('Water Data'!$B$2,0,10*ROW('Water Data'!E121))="","",OFFSET('Water Data'!$B$2,0,10*ROW('Water Data'!E121)))</f>
        <v/>
      </c>
      <c r="B127" s="49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9" t="str">
        <f t="shared" ca="1" si="1"/>
        <v/>
      </c>
      <c r="D127" s="52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3" t="str">
        <f ca="1">+IF(OFFSET('Water Data'!$D$27,0,10*ROW('Water Data'!D121))="","",OFFSET('Water Data'!$D$27,0,10*ROW('Water Data'!D121)))</f>
        <v/>
      </c>
      <c r="BT127" s="383" t="str">
        <f ca="1">+IF(OFFSET('Water Data'!$D$28,0,10*ROW('Water Data'!D121))="","",OFFSET('Water Data'!$D$28,0,10*ROW('Water Data'!D121)))</f>
        <v/>
      </c>
      <c r="BU127" s="383" t="str">
        <f ca="1">+IF(OFFSET('Water Data'!$D$29,0,10*ROW('Water Data'!D121))="","",OFFSET('Water Data'!$D$29,0,10*ROW('Water Data'!D121)))</f>
        <v/>
      </c>
      <c r="BV127" s="383" t="str">
        <f ca="1">+IF(OFFSET('Water Data'!$E$27,0,10*ROW('Water Data'!E121))="","",OFFSET('Water Data'!$E$27,0,10*ROW('Water Data'!E121)))</f>
        <v/>
      </c>
      <c r="BW127" s="383" t="str">
        <f ca="1">+IF(OFFSET('Water Data'!$E$28,0,10*ROW('Water Data'!E121))="","",OFFSET('Water Data'!$E$28,0,10*ROW('Water Data'!E121)))</f>
        <v/>
      </c>
      <c r="BX127" s="383" t="str">
        <f ca="1">+IF(OFFSET('Water Data'!$E$29,0,10*ROW('Water Data'!E121))="","",OFFSET('Water Data'!$E$29,0,10*ROW('Water Data'!E121)))</f>
        <v/>
      </c>
      <c r="BY127" s="383" t="str">
        <f ca="1">+IF(OFFSET('Water Data'!$F$27,0,10*ROW('Water Data'!F121))="","",OFFSET('Water Data'!$F$27,0,10*ROW('Water Data'!F121)))</f>
        <v/>
      </c>
      <c r="BZ127" s="383" t="str">
        <f ca="1">+IF(OFFSET('Water Data'!$F$28,0,10*ROW('Water Data'!F121))="","",OFFSET('Water Data'!$F$28,0,10*ROW('Water Data'!F121)))</f>
        <v/>
      </c>
      <c r="CA127" s="383" t="str">
        <f ca="1">+IF(OFFSET('Water Data'!$F$29,0,10*ROW('Water Data'!F121))="","",OFFSET('Water Data'!$F$29,0,10*ROW('Water Data'!F121)))</f>
        <v/>
      </c>
      <c r="CB127" s="383" t="str">
        <f ca="1">+IF(OFFSET('Water Data'!$G$27,0,10*ROW('Water Data'!G121))="","",OFFSET('Water Data'!$G$27,0,10*ROW('Water Data'!G121)))</f>
        <v/>
      </c>
      <c r="CC127" s="383" t="str">
        <f ca="1">+IF(OFFSET('Water Data'!$G$28,0,10*ROW('Water Data'!G121))="","",OFFSET('Water Data'!$G$28,0,10*ROW('Water Data'!G121)))</f>
        <v/>
      </c>
      <c r="CD127" s="383" t="str">
        <f ca="1">+IF(OFFSET('Water Data'!$G$29,0,10*ROW('Water Data'!G121))="","",OFFSET('Water Data'!$G$29,0,10*ROW('Water Data'!G121)))</f>
        <v/>
      </c>
      <c r="CE127" s="383" t="str">
        <f ca="1">+IF(OFFSET('Water Data'!$H$27,0,10*ROW('Water Data'!H121))="","",OFFSET('Water Data'!$H$27,0,10*ROW('Water Data'!H121)))</f>
        <v/>
      </c>
      <c r="CF127" s="383" t="str">
        <f ca="1">+IF(OFFSET('Water Data'!$H$28,0,10*ROW('Water Data'!H121))="","",OFFSET('Water Data'!$H$28,0,10*ROW('Water Data'!H121)))</f>
        <v/>
      </c>
      <c r="CG127" s="383" t="str">
        <f ca="1">+IF(OFFSET('Water Data'!$H$29,0,10*ROW('Water Data'!H121))="","",OFFSET('Water Data'!$H$29,0,10*ROW('Water Data'!H121)))</f>
        <v/>
      </c>
      <c r="CH127" s="383" t="str">
        <f ca="1">+IF(OFFSET('Water Data'!$I$27,0,10*ROW('Water Data'!I121))="","",OFFSET('Water Data'!$I$27,0,10*ROW('Water Data'!I121)))</f>
        <v/>
      </c>
      <c r="CI127" s="383" t="str">
        <f ca="1">+IF(OFFSET('Water Data'!$I$28,0,10*ROW('Water Data'!I121))="","",OFFSET('Water Data'!$I$28,0,10*ROW('Water Data'!I121)))</f>
        <v/>
      </c>
      <c r="CJ127" s="383" t="str">
        <f ca="1">+IF(OFFSET('Water Data'!$I$29,0,10*ROW('Water Data'!I121))="","",OFFSET('Water Data'!$I$29,0,10*ROW('Water Data'!I121)))</f>
        <v/>
      </c>
      <c r="CK127" s="383" t="str">
        <f ca="1">+IF(OFFSET('Sanitation Data'!$D$28,0,10*ROW('Sanitation Data'!D121))="","",OFFSET('Sanitation Data'!$D$28,0,10*ROW('Sanitation Data'!D121)))</f>
        <v/>
      </c>
      <c r="CL127" s="383" t="str">
        <f ca="1">+IF(OFFSET('Sanitation Data'!$D$29,0,10*ROW('Sanitation Data'!D121))="","",OFFSET('Sanitation Data'!$D$29,0,10*ROW('Sanitation Data'!D121)))</f>
        <v/>
      </c>
      <c r="CM127" s="383" t="str">
        <f ca="1">+IF(OFFSET('Sanitation Data'!$D$30,0,10*ROW('Sanitation Data'!D121))="","",OFFSET('Sanitation Data'!$D$30,0,10*ROW('Sanitation Data'!D121)))</f>
        <v/>
      </c>
      <c r="CN127" s="383" t="str">
        <f ca="1">+IF(OFFSET('Sanitation Data'!$D$31,0,10*ROW('Sanitation Data'!D121))="","",OFFSET('Sanitation Data'!$D$31,0,10*ROW('Sanitation Data'!D121)))</f>
        <v/>
      </c>
      <c r="CO127" s="383" t="str">
        <f ca="1">+IF(OFFSET('Sanitation Data'!$D$32,0,10*ROW('Sanitation Data'!D121))="","",OFFSET('Sanitation Data'!$D$32,0,10*ROW('Sanitation Data'!D121)))</f>
        <v/>
      </c>
      <c r="CP127" s="383" t="str">
        <f ca="1">+IF(OFFSET('Sanitation Data'!$E$28,0,10*ROW('Sanitation Data'!E121))="","",OFFSET('Sanitation Data'!$E$28,0,10*ROW('Sanitation Data'!E121)))</f>
        <v/>
      </c>
      <c r="CQ127" s="383" t="str">
        <f ca="1">+IF(OFFSET('Sanitation Data'!$E$29,0,10*ROW('Sanitation Data'!E121))="","",OFFSET('Sanitation Data'!$E$29,0,10*ROW('Sanitation Data'!E121)))</f>
        <v/>
      </c>
      <c r="CR127" s="383" t="str">
        <f ca="1">+IF(OFFSET('Sanitation Data'!$E$30,0,10*ROW('Sanitation Data'!E121))="","",OFFSET('Sanitation Data'!$E$30,0,10*ROW('Sanitation Data'!E121)))</f>
        <v/>
      </c>
      <c r="CS127" s="383" t="str">
        <f ca="1">+IF(OFFSET('Sanitation Data'!$E$31,0,10*ROW('Sanitation Data'!E121))="","",OFFSET('Sanitation Data'!$E$31,0,10*ROW('Sanitation Data'!E121)))</f>
        <v/>
      </c>
      <c r="CT127" s="383" t="str">
        <f ca="1">+IF(OFFSET('Sanitation Data'!$E$32,0,10*ROW('Sanitation Data'!E121))="","",OFFSET('Sanitation Data'!$E$32,0,10*ROW('Sanitation Data'!E121)))</f>
        <v/>
      </c>
      <c r="CU127" s="383" t="str">
        <f ca="1">+IF(OFFSET('Sanitation Data'!$F$28,0,10*ROW('Sanitation Data'!F121))="","",OFFSET('Sanitation Data'!$F$28,0,10*ROW('Sanitation Data'!F121)))</f>
        <v/>
      </c>
      <c r="CV127" s="383" t="str">
        <f ca="1">+IF(OFFSET('Sanitation Data'!$F$29,0,10*ROW('Sanitation Data'!F121))="","",OFFSET('Sanitation Data'!$F$29,0,10*ROW('Sanitation Data'!F121)))</f>
        <v/>
      </c>
      <c r="CW127" s="383" t="str">
        <f ca="1">+IF(OFFSET('Sanitation Data'!$F$30,0,10*ROW('Sanitation Data'!F121))="","",OFFSET('Sanitation Data'!$F$30,0,10*ROW('Sanitation Data'!F121)))</f>
        <v/>
      </c>
      <c r="CX127" s="383" t="str">
        <f ca="1">+IF(OFFSET('Sanitation Data'!$F$31,0,10*ROW('Sanitation Data'!F121))="","",OFFSET('Sanitation Data'!$F$31,0,10*ROW('Sanitation Data'!F121)))</f>
        <v/>
      </c>
      <c r="CY127" s="383" t="str">
        <f ca="1">+IF(OFFSET('Sanitation Data'!$F$32,0,10*ROW('Sanitation Data'!F121))="","",OFFSET('Sanitation Data'!$F$32,0,10*ROW('Sanitation Data'!F121)))</f>
        <v/>
      </c>
      <c r="CZ127" s="383" t="str">
        <f ca="1">+IF(OFFSET('Sanitation Data'!$G$28,0,10*ROW('Sanitation Data'!G121))="","",OFFSET('Sanitation Data'!$G$28,0,10*ROW('Sanitation Data'!G121)))</f>
        <v/>
      </c>
      <c r="DA127" s="383" t="str">
        <f ca="1">+IF(OFFSET('Sanitation Data'!$G$29,0,10*ROW('Sanitation Data'!G121))="","",OFFSET('Sanitation Data'!$G$29,0,10*ROW('Sanitation Data'!G121)))</f>
        <v/>
      </c>
      <c r="DB127" s="383" t="str">
        <f ca="1">+IF(OFFSET('Sanitation Data'!$G$30,0,10*ROW('Sanitation Data'!G121))="","",OFFSET('Sanitation Data'!$G$30,0,10*ROW('Sanitation Data'!G121)))</f>
        <v/>
      </c>
      <c r="DC127" s="383" t="str">
        <f ca="1">+IF(OFFSET('Sanitation Data'!$G$31,0,10*ROW('Sanitation Data'!G121))="","",OFFSET('Sanitation Data'!$G$31,0,10*ROW('Sanitation Data'!G121)))</f>
        <v/>
      </c>
      <c r="DD127" s="383" t="str">
        <f ca="1">+IF(OFFSET('Sanitation Data'!$G$32,0,10*ROW('Sanitation Data'!G121))="","",OFFSET('Sanitation Data'!$G$32,0,10*ROW('Sanitation Data'!G121)))</f>
        <v/>
      </c>
      <c r="DE127" s="383" t="str">
        <f ca="1">+IF(OFFSET('Sanitation Data'!$H$28,0,10*ROW('Sanitation Data'!H121))="","",OFFSET('Sanitation Data'!$H$28,0,10*ROW('Sanitation Data'!H121)))</f>
        <v/>
      </c>
      <c r="DF127" s="383" t="str">
        <f ca="1">+IF(OFFSET('Sanitation Data'!$H$29,0,10*ROW('Sanitation Data'!H121))="","",OFFSET('Sanitation Data'!$H$29,0,10*ROW('Sanitation Data'!H121)))</f>
        <v/>
      </c>
      <c r="DG127" s="383" t="str">
        <f ca="1">+IF(OFFSET('Sanitation Data'!$H$30,0,10*ROW('Sanitation Data'!H121))="","",OFFSET('Sanitation Data'!$H$30,0,10*ROW('Sanitation Data'!H121)))</f>
        <v/>
      </c>
      <c r="DH127" s="383" t="str">
        <f ca="1">+IF(OFFSET('Sanitation Data'!$H$31,0,10*ROW('Sanitation Data'!H121))="","",OFFSET('Sanitation Data'!$H$31,0,10*ROW('Sanitation Data'!H121)))</f>
        <v/>
      </c>
      <c r="DI127" s="383" t="str">
        <f ca="1">+IF(OFFSET('Sanitation Data'!$H$32,0,10*ROW('Sanitation Data'!H121))="","",OFFSET('Sanitation Data'!$H$32,0,10*ROW('Sanitation Data'!H121)))</f>
        <v/>
      </c>
      <c r="DJ127" s="383" t="str">
        <f ca="1">+IF(OFFSET('Sanitation Data'!$I$28,0,10*ROW('Sanitation Data'!I121))="","",OFFSET('Sanitation Data'!$I$28,0,10*ROW('Sanitation Data'!I121)))</f>
        <v/>
      </c>
      <c r="DK127" s="383" t="str">
        <f ca="1">+IF(OFFSET('Sanitation Data'!$I$29,0,10*ROW('Sanitation Data'!I121))="","",OFFSET('Sanitation Data'!$I$29,0,10*ROW('Sanitation Data'!I121)))</f>
        <v/>
      </c>
      <c r="DL127" s="383" t="str">
        <f ca="1">+IF(OFFSET('Sanitation Data'!$I$30,0,10*ROW('Sanitation Data'!I121))="","",OFFSET('Sanitation Data'!$I$30,0,10*ROW('Sanitation Data'!I121)))</f>
        <v/>
      </c>
      <c r="DM127" s="383" t="str">
        <f ca="1">+IF(OFFSET('Sanitation Data'!$I$31,0,10*ROW('Sanitation Data'!I121))="","",OFFSET('Sanitation Data'!$I$31,0,10*ROW('Sanitation Data'!I121)))</f>
        <v/>
      </c>
      <c r="DN127" s="383" t="str">
        <f ca="1">+IF(OFFSET('Sanitation Data'!$I$32,0,10*ROW('Sanitation Data'!I121))="","",OFFSET('Sanitation Data'!$I$32,0,10*ROW('Sanitation Data'!I121)))</f>
        <v/>
      </c>
      <c r="DO127" s="383" t="str">
        <f ca="1">+IF(OFFSET('Hygiene Data'!$D$11,0,10*ROW('Hygiene Data'!D121))="","",OFFSET('Hygiene Data'!$D$11,0,10*ROW('Hygiene Data'!D121)))</f>
        <v/>
      </c>
      <c r="DP127" s="383" t="str">
        <f ca="1">+IF(OFFSET('Hygiene Data'!$D$12,0,10*ROW('Hygiene Data'!D121))="","",OFFSET('Hygiene Data'!$D$12,0,10*ROW('Hygiene Data'!D121)))</f>
        <v/>
      </c>
      <c r="DQ127" s="383" t="str">
        <f ca="1">+IF(OFFSET('Hygiene Data'!$D$13,0,10*ROW('Hygiene Data'!D121))="","",OFFSET('Hygiene Data'!$D$13,0,10*ROW('Hygiene Data'!D121)))</f>
        <v/>
      </c>
      <c r="DR127" s="383" t="str">
        <f ca="1">+IF(OFFSET('Hygiene Data'!$E$11,0,10*ROW('Hygiene Data'!E121))="","",OFFSET('Hygiene Data'!$E$11,0,10*ROW('Hygiene Data'!E121)))</f>
        <v/>
      </c>
      <c r="DS127" s="383" t="str">
        <f ca="1">+IF(OFFSET('Hygiene Data'!$E$12,0,10*ROW('Hygiene Data'!E121))="","",OFFSET('Hygiene Data'!$E$12,0,10*ROW('Hygiene Data'!E121)))</f>
        <v/>
      </c>
      <c r="DT127" s="383" t="str">
        <f ca="1">+IF(OFFSET('Hygiene Data'!$E$13,0,10*ROW('Hygiene Data'!E121))="","",OFFSET('Hygiene Data'!$E$13,0,10*ROW('Hygiene Data'!E121)))</f>
        <v/>
      </c>
      <c r="DU127" s="383" t="str">
        <f ca="1">+IF(OFFSET('Hygiene Data'!$F$11,0,10*ROW('Hygiene Data'!F121))="","",OFFSET('Hygiene Data'!$F$11,0,10*ROW('Hygiene Data'!F121)))</f>
        <v/>
      </c>
      <c r="DV127" s="383" t="str">
        <f ca="1">+IF(OFFSET('Hygiene Data'!$F$12,0,10*ROW('Hygiene Data'!F121))="","",OFFSET('Hygiene Data'!$F$12,0,10*ROW('Hygiene Data'!F121)))</f>
        <v/>
      </c>
      <c r="DW127" s="383" t="str">
        <f ca="1">+IF(OFFSET('Hygiene Data'!$F$13,0,10*ROW('Hygiene Data'!F121))="","",OFFSET('Hygiene Data'!$F$13,0,10*ROW('Hygiene Data'!F121)))</f>
        <v/>
      </c>
      <c r="DX127" s="383" t="str">
        <f ca="1">+IF(OFFSET('Hygiene Data'!$G$11,0,10*ROW('Hygiene Data'!G121))="","",OFFSET('Hygiene Data'!$G$11,0,10*ROW('Hygiene Data'!G121)))</f>
        <v/>
      </c>
      <c r="DY127" s="383" t="str">
        <f ca="1">+IF(OFFSET('Hygiene Data'!$G$12,0,10*ROW('Hygiene Data'!G121))="","",OFFSET('Hygiene Data'!$G$12,0,10*ROW('Hygiene Data'!G121)))</f>
        <v/>
      </c>
      <c r="DZ127" s="383" t="str">
        <f ca="1">+IF(OFFSET('Hygiene Data'!$G$13,0,10*ROW('Hygiene Data'!G121))="","",OFFSET('Hygiene Data'!$G$13,0,10*ROW('Hygiene Data'!G121)))</f>
        <v/>
      </c>
      <c r="EA127" s="383" t="str">
        <f ca="1">+IF(OFFSET('Hygiene Data'!$H$11,0,10*ROW('Hygiene Data'!H121))="","",OFFSET('Hygiene Data'!$H$11,0,10*ROW('Hygiene Data'!H121)))</f>
        <v/>
      </c>
      <c r="EB127" s="383" t="str">
        <f ca="1">+IF(OFFSET('Hygiene Data'!$H$12,0,10*ROW('Hygiene Data'!H121))="","",OFFSET('Hygiene Data'!$H$12,0,10*ROW('Hygiene Data'!H121)))</f>
        <v/>
      </c>
      <c r="EC127" s="383" t="str">
        <f ca="1">+IF(OFFSET('Hygiene Data'!$H$13,0,10*ROW('Hygiene Data'!H121))="","",OFFSET('Hygiene Data'!$H$13,0,10*ROW('Hygiene Data'!H121)))</f>
        <v/>
      </c>
      <c r="ED127" s="383" t="str">
        <f ca="1">+IF(OFFSET('Hygiene Data'!$I$11,0,10*ROW('Hygiene Data'!I121))="","",OFFSET('Hygiene Data'!$I$11,0,10*ROW('Hygiene Data'!I121)))</f>
        <v/>
      </c>
      <c r="EE127" s="383" t="str">
        <f ca="1">+IF(OFFSET('Hygiene Data'!$I$12,0,10*ROW('Hygiene Data'!I121))="","",OFFSET('Hygiene Data'!$I$12,0,10*ROW('Hygiene Data'!I121)))</f>
        <v/>
      </c>
      <c r="EF127" s="383" t="str">
        <f ca="1">+IF(OFFSET('Hygiene Data'!$I$13,0,10*ROW('Hygiene Data'!I121))="","",OFFSET('Hygiene Data'!$I$13,0,10*ROW('Hygiene Data'!I121)))</f>
        <v/>
      </c>
    </row>
    <row r="128" spans="1:136" x14ac:dyDescent="0.25">
      <c r="A128" s="492" t="str">
        <f ca="1">+IF(OFFSET('Water Data'!$B$2,0,10*ROW('Water Data'!E122))="","",OFFSET('Water Data'!$B$2,0,10*ROW('Water Data'!E122)))</f>
        <v/>
      </c>
      <c r="B128" s="49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9" t="str">
        <f t="shared" ca="1" si="1"/>
        <v/>
      </c>
      <c r="D128" s="52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3" t="str">
        <f ca="1">+IF(OFFSET('Water Data'!$D$27,0,10*ROW('Water Data'!D122))="","",OFFSET('Water Data'!$D$27,0,10*ROW('Water Data'!D122)))</f>
        <v/>
      </c>
      <c r="BT128" s="383" t="str">
        <f ca="1">+IF(OFFSET('Water Data'!$D$28,0,10*ROW('Water Data'!D122))="","",OFFSET('Water Data'!$D$28,0,10*ROW('Water Data'!D122)))</f>
        <v/>
      </c>
      <c r="BU128" s="383" t="str">
        <f ca="1">+IF(OFFSET('Water Data'!$D$29,0,10*ROW('Water Data'!D122))="","",OFFSET('Water Data'!$D$29,0,10*ROW('Water Data'!D122)))</f>
        <v/>
      </c>
      <c r="BV128" s="383" t="str">
        <f ca="1">+IF(OFFSET('Water Data'!$E$27,0,10*ROW('Water Data'!E122))="","",OFFSET('Water Data'!$E$27,0,10*ROW('Water Data'!E122)))</f>
        <v/>
      </c>
      <c r="BW128" s="383" t="str">
        <f ca="1">+IF(OFFSET('Water Data'!$E$28,0,10*ROW('Water Data'!E122))="","",OFFSET('Water Data'!$E$28,0,10*ROW('Water Data'!E122)))</f>
        <v/>
      </c>
      <c r="BX128" s="383" t="str">
        <f ca="1">+IF(OFFSET('Water Data'!$E$29,0,10*ROW('Water Data'!E122))="","",OFFSET('Water Data'!$E$29,0,10*ROW('Water Data'!E122)))</f>
        <v/>
      </c>
      <c r="BY128" s="383" t="str">
        <f ca="1">+IF(OFFSET('Water Data'!$F$27,0,10*ROW('Water Data'!F122))="","",OFFSET('Water Data'!$F$27,0,10*ROW('Water Data'!F122)))</f>
        <v/>
      </c>
      <c r="BZ128" s="383" t="str">
        <f ca="1">+IF(OFFSET('Water Data'!$F$28,0,10*ROW('Water Data'!F122))="","",OFFSET('Water Data'!$F$28,0,10*ROW('Water Data'!F122)))</f>
        <v/>
      </c>
      <c r="CA128" s="383" t="str">
        <f ca="1">+IF(OFFSET('Water Data'!$F$29,0,10*ROW('Water Data'!F122))="","",OFFSET('Water Data'!$F$29,0,10*ROW('Water Data'!F122)))</f>
        <v/>
      </c>
      <c r="CB128" s="383" t="str">
        <f ca="1">+IF(OFFSET('Water Data'!$G$27,0,10*ROW('Water Data'!G122))="","",OFFSET('Water Data'!$G$27,0,10*ROW('Water Data'!G122)))</f>
        <v/>
      </c>
      <c r="CC128" s="383" t="str">
        <f ca="1">+IF(OFFSET('Water Data'!$G$28,0,10*ROW('Water Data'!G122))="","",OFFSET('Water Data'!$G$28,0,10*ROW('Water Data'!G122)))</f>
        <v/>
      </c>
      <c r="CD128" s="383" t="str">
        <f ca="1">+IF(OFFSET('Water Data'!$G$29,0,10*ROW('Water Data'!G122))="","",OFFSET('Water Data'!$G$29,0,10*ROW('Water Data'!G122)))</f>
        <v/>
      </c>
      <c r="CE128" s="383" t="str">
        <f ca="1">+IF(OFFSET('Water Data'!$H$27,0,10*ROW('Water Data'!H122))="","",OFFSET('Water Data'!$H$27,0,10*ROW('Water Data'!H122)))</f>
        <v/>
      </c>
      <c r="CF128" s="383" t="str">
        <f ca="1">+IF(OFFSET('Water Data'!$H$28,0,10*ROW('Water Data'!H122))="","",OFFSET('Water Data'!$H$28,0,10*ROW('Water Data'!H122)))</f>
        <v/>
      </c>
      <c r="CG128" s="383" t="str">
        <f ca="1">+IF(OFFSET('Water Data'!$H$29,0,10*ROW('Water Data'!H122))="","",OFFSET('Water Data'!$H$29,0,10*ROW('Water Data'!H122)))</f>
        <v/>
      </c>
      <c r="CH128" s="383" t="str">
        <f ca="1">+IF(OFFSET('Water Data'!$I$27,0,10*ROW('Water Data'!I122))="","",OFFSET('Water Data'!$I$27,0,10*ROW('Water Data'!I122)))</f>
        <v/>
      </c>
      <c r="CI128" s="383" t="str">
        <f ca="1">+IF(OFFSET('Water Data'!$I$28,0,10*ROW('Water Data'!I122))="","",OFFSET('Water Data'!$I$28,0,10*ROW('Water Data'!I122)))</f>
        <v/>
      </c>
      <c r="CJ128" s="383" t="str">
        <f ca="1">+IF(OFFSET('Water Data'!$I$29,0,10*ROW('Water Data'!I122))="","",OFFSET('Water Data'!$I$29,0,10*ROW('Water Data'!I122)))</f>
        <v/>
      </c>
      <c r="CK128" s="383" t="str">
        <f ca="1">+IF(OFFSET('Sanitation Data'!$D$28,0,10*ROW('Sanitation Data'!D122))="","",OFFSET('Sanitation Data'!$D$28,0,10*ROW('Sanitation Data'!D122)))</f>
        <v/>
      </c>
      <c r="CL128" s="383" t="str">
        <f ca="1">+IF(OFFSET('Sanitation Data'!$D$29,0,10*ROW('Sanitation Data'!D122))="","",OFFSET('Sanitation Data'!$D$29,0,10*ROW('Sanitation Data'!D122)))</f>
        <v/>
      </c>
      <c r="CM128" s="383" t="str">
        <f ca="1">+IF(OFFSET('Sanitation Data'!$D$30,0,10*ROW('Sanitation Data'!D122))="","",OFFSET('Sanitation Data'!$D$30,0,10*ROW('Sanitation Data'!D122)))</f>
        <v/>
      </c>
      <c r="CN128" s="383" t="str">
        <f ca="1">+IF(OFFSET('Sanitation Data'!$D$31,0,10*ROW('Sanitation Data'!D122))="","",OFFSET('Sanitation Data'!$D$31,0,10*ROW('Sanitation Data'!D122)))</f>
        <v/>
      </c>
      <c r="CO128" s="383" t="str">
        <f ca="1">+IF(OFFSET('Sanitation Data'!$D$32,0,10*ROW('Sanitation Data'!D122))="","",OFFSET('Sanitation Data'!$D$32,0,10*ROW('Sanitation Data'!D122)))</f>
        <v/>
      </c>
      <c r="CP128" s="383" t="str">
        <f ca="1">+IF(OFFSET('Sanitation Data'!$E$28,0,10*ROW('Sanitation Data'!E122))="","",OFFSET('Sanitation Data'!$E$28,0,10*ROW('Sanitation Data'!E122)))</f>
        <v/>
      </c>
      <c r="CQ128" s="383" t="str">
        <f ca="1">+IF(OFFSET('Sanitation Data'!$E$29,0,10*ROW('Sanitation Data'!E122))="","",OFFSET('Sanitation Data'!$E$29,0,10*ROW('Sanitation Data'!E122)))</f>
        <v/>
      </c>
      <c r="CR128" s="383" t="str">
        <f ca="1">+IF(OFFSET('Sanitation Data'!$E$30,0,10*ROW('Sanitation Data'!E122))="","",OFFSET('Sanitation Data'!$E$30,0,10*ROW('Sanitation Data'!E122)))</f>
        <v/>
      </c>
      <c r="CS128" s="383" t="str">
        <f ca="1">+IF(OFFSET('Sanitation Data'!$E$31,0,10*ROW('Sanitation Data'!E122))="","",OFFSET('Sanitation Data'!$E$31,0,10*ROW('Sanitation Data'!E122)))</f>
        <v/>
      </c>
      <c r="CT128" s="383" t="str">
        <f ca="1">+IF(OFFSET('Sanitation Data'!$E$32,0,10*ROW('Sanitation Data'!E122))="","",OFFSET('Sanitation Data'!$E$32,0,10*ROW('Sanitation Data'!E122)))</f>
        <v/>
      </c>
      <c r="CU128" s="383" t="str">
        <f ca="1">+IF(OFFSET('Sanitation Data'!$F$28,0,10*ROW('Sanitation Data'!F122))="","",OFFSET('Sanitation Data'!$F$28,0,10*ROW('Sanitation Data'!F122)))</f>
        <v/>
      </c>
      <c r="CV128" s="383" t="str">
        <f ca="1">+IF(OFFSET('Sanitation Data'!$F$29,0,10*ROW('Sanitation Data'!F122))="","",OFFSET('Sanitation Data'!$F$29,0,10*ROW('Sanitation Data'!F122)))</f>
        <v/>
      </c>
      <c r="CW128" s="383" t="str">
        <f ca="1">+IF(OFFSET('Sanitation Data'!$F$30,0,10*ROW('Sanitation Data'!F122))="","",OFFSET('Sanitation Data'!$F$30,0,10*ROW('Sanitation Data'!F122)))</f>
        <v/>
      </c>
      <c r="CX128" s="383" t="str">
        <f ca="1">+IF(OFFSET('Sanitation Data'!$F$31,0,10*ROW('Sanitation Data'!F122))="","",OFFSET('Sanitation Data'!$F$31,0,10*ROW('Sanitation Data'!F122)))</f>
        <v/>
      </c>
      <c r="CY128" s="383" t="str">
        <f ca="1">+IF(OFFSET('Sanitation Data'!$F$32,0,10*ROW('Sanitation Data'!F122))="","",OFFSET('Sanitation Data'!$F$32,0,10*ROW('Sanitation Data'!F122)))</f>
        <v/>
      </c>
      <c r="CZ128" s="383" t="str">
        <f ca="1">+IF(OFFSET('Sanitation Data'!$G$28,0,10*ROW('Sanitation Data'!G122))="","",OFFSET('Sanitation Data'!$G$28,0,10*ROW('Sanitation Data'!G122)))</f>
        <v/>
      </c>
      <c r="DA128" s="383" t="str">
        <f ca="1">+IF(OFFSET('Sanitation Data'!$G$29,0,10*ROW('Sanitation Data'!G122))="","",OFFSET('Sanitation Data'!$G$29,0,10*ROW('Sanitation Data'!G122)))</f>
        <v/>
      </c>
      <c r="DB128" s="383" t="str">
        <f ca="1">+IF(OFFSET('Sanitation Data'!$G$30,0,10*ROW('Sanitation Data'!G122))="","",OFFSET('Sanitation Data'!$G$30,0,10*ROW('Sanitation Data'!G122)))</f>
        <v/>
      </c>
      <c r="DC128" s="383" t="str">
        <f ca="1">+IF(OFFSET('Sanitation Data'!$G$31,0,10*ROW('Sanitation Data'!G122))="","",OFFSET('Sanitation Data'!$G$31,0,10*ROW('Sanitation Data'!G122)))</f>
        <v/>
      </c>
      <c r="DD128" s="383" t="str">
        <f ca="1">+IF(OFFSET('Sanitation Data'!$G$32,0,10*ROW('Sanitation Data'!G122))="","",OFFSET('Sanitation Data'!$G$32,0,10*ROW('Sanitation Data'!G122)))</f>
        <v/>
      </c>
      <c r="DE128" s="383" t="str">
        <f ca="1">+IF(OFFSET('Sanitation Data'!$H$28,0,10*ROW('Sanitation Data'!H122))="","",OFFSET('Sanitation Data'!$H$28,0,10*ROW('Sanitation Data'!H122)))</f>
        <v/>
      </c>
      <c r="DF128" s="383" t="str">
        <f ca="1">+IF(OFFSET('Sanitation Data'!$H$29,0,10*ROW('Sanitation Data'!H122))="","",OFFSET('Sanitation Data'!$H$29,0,10*ROW('Sanitation Data'!H122)))</f>
        <v/>
      </c>
      <c r="DG128" s="383" t="str">
        <f ca="1">+IF(OFFSET('Sanitation Data'!$H$30,0,10*ROW('Sanitation Data'!H122))="","",OFFSET('Sanitation Data'!$H$30,0,10*ROW('Sanitation Data'!H122)))</f>
        <v/>
      </c>
      <c r="DH128" s="383" t="str">
        <f ca="1">+IF(OFFSET('Sanitation Data'!$H$31,0,10*ROW('Sanitation Data'!H122))="","",OFFSET('Sanitation Data'!$H$31,0,10*ROW('Sanitation Data'!H122)))</f>
        <v/>
      </c>
      <c r="DI128" s="383" t="str">
        <f ca="1">+IF(OFFSET('Sanitation Data'!$H$32,0,10*ROW('Sanitation Data'!H122))="","",OFFSET('Sanitation Data'!$H$32,0,10*ROW('Sanitation Data'!H122)))</f>
        <v/>
      </c>
      <c r="DJ128" s="383" t="str">
        <f ca="1">+IF(OFFSET('Sanitation Data'!$I$28,0,10*ROW('Sanitation Data'!I122))="","",OFFSET('Sanitation Data'!$I$28,0,10*ROW('Sanitation Data'!I122)))</f>
        <v/>
      </c>
      <c r="DK128" s="383" t="str">
        <f ca="1">+IF(OFFSET('Sanitation Data'!$I$29,0,10*ROW('Sanitation Data'!I122))="","",OFFSET('Sanitation Data'!$I$29,0,10*ROW('Sanitation Data'!I122)))</f>
        <v/>
      </c>
      <c r="DL128" s="383" t="str">
        <f ca="1">+IF(OFFSET('Sanitation Data'!$I$30,0,10*ROW('Sanitation Data'!I122))="","",OFFSET('Sanitation Data'!$I$30,0,10*ROW('Sanitation Data'!I122)))</f>
        <v/>
      </c>
      <c r="DM128" s="383" t="str">
        <f ca="1">+IF(OFFSET('Sanitation Data'!$I$31,0,10*ROW('Sanitation Data'!I122))="","",OFFSET('Sanitation Data'!$I$31,0,10*ROW('Sanitation Data'!I122)))</f>
        <v/>
      </c>
      <c r="DN128" s="383" t="str">
        <f ca="1">+IF(OFFSET('Sanitation Data'!$I$32,0,10*ROW('Sanitation Data'!I122))="","",OFFSET('Sanitation Data'!$I$32,0,10*ROW('Sanitation Data'!I122)))</f>
        <v/>
      </c>
      <c r="DO128" s="383" t="str">
        <f ca="1">+IF(OFFSET('Hygiene Data'!$D$11,0,10*ROW('Hygiene Data'!D122))="","",OFFSET('Hygiene Data'!$D$11,0,10*ROW('Hygiene Data'!D122)))</f>
        <v/>
      </c>
      <c r="DP128" s="383" t="str">
        <f ca="1">+IF(OFFSET('Hygiene Data'!$D$12,0,10*ROW('Hygiene Data'!D122))="","",OFFSET('Hygiene Data'!$D$12,0,10*ROW('Hygiene Data'!D122)))</f>
        <v/>
      </c>
      <c r="DQ128" s="383" t="str">
        <f ca="1">+IF(OFFSET('Hygiene Data'!$D$13,0,10*ROW('Hygiene Data'!D122))="","",OFFSET('Hygiene Data'!$D$13,0,10*ROW('Hygiene Data'!D122)))</f>
        <v/>
      </c>
      <c r="DR128" s="383" t="str">
        <f ca="1">+IF(OFFSET('Hygiene Data'!$E$11,0,10*ROW('Hygiene Data'!E122))="","",OFFSET('Hygiene Data'!$E$11,0,10*ROW('Hygiene Data'!E122)))</f>
        <v/>
      </c>
      <c r="DS128" s="383" t="str">
        <f ca="1">+IF(OFFSET('Hygiene Data'!$E$12,0,10*ROW('Hygiene Data'!E122))="","",OFFSET('Hygiene Data'!$E$12,0,10*ROW('Hygiene Data'!E122)))</f>
        <v/>
      </c>
      <c r="DT128" s="383" t="str">
        <f ca="1">+IF(OFFSET('Hygiene Data'!$E$13,0,10*ROW('Hygiene Data'!E122))="","",OFFSET('Hygiene Data'!$E$13,0,10*ROW('Hygiene Data'!E122)))</f>
        <v/>
      </c>
      <c r="DU128" s="383" t="str">
        <f ca="1">+IF(OFFSET('Hygiene Data'!$F$11,0,10*ROW('Hygiene Data'!F122))="","",OFFSET('Hygiene Data'!$F$11,0,10*ROW('Hygiene Data'!F122)))</f>
        <v/>
      </c>
      <c r="DV128" s="383" t="str">
        <f ca="1">+IF(OFFSET('Hygiene Data'!$F$12,0,10*ROW('Hygiene Data'!F122))="","",OFFSET('Hygiene Data'!$F$12,0,10*ROW('Hygiene Data'!F122)))</f>
        <v/>
      </c>
      <c r="DW128" s="383" t="str">
        <f ca="1">+IF(OFFSET('Hygiene Data'!$F$13,0,10*ROW('Hygiene Data'!F122))="","",OFFSET('Hygiene Data'!$F$13,0,10*ROW('Hygiene Data'!F122)))</f>
        <v/>
      </c>
      <c r="DX128" s="383" t="str">
        <f ca="1">+IF(OFFSET('Hygiene Data'!$G$11,0,10*ROW('Hygiene Data'!G122))="","",OFFSET('Hygiene Data'!$G$11,0,10*ROW('Hygiene Data'!G122)))</f>
        <v/>
      </c>
      <c r="DY128" s="383" t="str">
        <f ca="1">+IF(OFFSET('Hygiene Data'!$G$12,0,10*ROW('Hygiene Data'!G122))="","",OFFSET('Hygiene Data'!$G$12,0,10*ROW('Hygiene Data'!G122)))</f>
        <v/>
      </c>
      <c r="DZ128" s="383" t="str">
        <f ca="1">+IF(OFFSET('Hygiene Data'!$G$13,0,10*ROW('Hygiene Data'!G122))="","",OFFSET('Hygiene Data'!$G$13,0,10*ROW('Hygiene Data'!G122)))</f>
        <v/>
      </c>
      <c r="EA128" s="383" t="str">
        <f ca="1">+IF(OFFSET('Hygiene Data'!$H$11,0,10*ROW('Hygiene Data'!H122))="","",OFFSET('Hygiene Data'!$H$11,0,10*ROW('Hygiene Data'!H122)))</f>
        <v/>
      </c>
      <c r="EB128" s="383" t="str">
        <f ca="1">+IF(OFFSET('Hygiene Data'!$H$12,0,10*ROW('Hygiene Data'!H122))="","",OFFSET('Hygiene Data'!$H$12,0,10*ROW('Hygiene Data'!H122)))</f>
        <v/>
      </c>
      <c r="EC128" s="383" t="str">
        <f ca="1">+IF(OFFSET('Hygiene Data'!$H$13,0,10*ROW('Hygiene Data'!H122))="","",OFFSET('Hygiene Data'!$H$13,0,10*ROW('Hygiene Data'!H122)))</f>
        <v/>
      </c>
      <c r="ED128" s="383" t="str">
        <f ca="1">+IF(OFFSET('Hygiene Data'!$I$11,0,10*ROW('Hygiene Data'!I122))="","",OFFSET('Hygiene Data'!$I$11,0,10*ROW('Hygiene Data'!I122)))</f>
        <v/>
      </c>
      <c r="EE128" s="383" t="str">
        <f ca="1">+IF(OFFSET('Hygiene Data'!$I$12,0,10*ROW('Hygiene Data'!I122))="","",OFFSET('Hygiene Data'!$I$12,0,10*ROW('Hygiene Data'!I122)))</f>
        <v/>
      </c>
      <c r="EF128" s="383" t="str">
        <f ca="1">+IF(OFFSET('Hygiene Data'!$I$13,0,10*ROW('Hygiene Data'!I122))="","",OFFSET('Hygiene Data'!$I$13,0,10*ROW('Hygiene Data'!I122)))</f>
        <v/>
      </c>
    </row>
    <row r="129" spans="1:136" x14ac:dyDescent="0.25">
      <c r="A129" s="492" t="str">
        <f ca="1">+IF(OFFSET('Water Data'!$B$2,0,10*ROW('Water Data'!E123))="","",OFFSET('Water Data'!$B$2,0,10*ROW('Water Data'!E123)))</f>
        <v/>
      </c>
      <c r="B129" s="49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9" t="str">
        <f t="shared" ca="1" si="1"/>
        <v/>
      </c>
      <c r="D129" s="52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3" t="str">
        <f ca="1">+IF(OFFSET('Water Data'!$D$27,0,10*ROW('Water Data'!D123))="","",OFFSET('Water Data'!$D$27,0,10*ROW('Water Data'!D123)))</f>
        <v/>
      </c>
      <c r="BT129" s="383" t="str">
        <f ca="1">+IF(OFFSET('Water Data'!$D$28,0,10*ROW('Water Data'!D123))="","",OFFSET('Water Data'!$D$28,0,10*ROW('Water Data'!D123)))</f>
        <v/>
      </c>
      <c r="BU129" s="383" t="str">
        <f ca="1">+IF(OFFSET('Water Data'!$D$29,0,10*ROW('Water Data'!D123))="","",OFFSET('Water Data'!$D$29,0,10*ROW('Water Data'!D123)))</f>
        <v/>
      </c>
      <c r="BV129" s="383" t="str">
        <f ca="1">+IF(OFFSET('Water Data'!$E$27,0,10*ROW('Water Data'!E123))="","",OFFSET('Water Data'!$E$27,0,10*ROW('Water Data'!E123)))</f>
        <v/>
      </c>
      <c r="BW129" s="383" t="str">
        <f ca="1">+IF(OFFSET('Water Data'!$E$28,0,10*ROW('Water Data'!E123))="","",OFFSET('Water Data'!$E$28,0,10*ROW('Water Data'!E123)))</f>
        <v/>
      </c>
      <c r="BX129" s="383" t="str">
        <f ca="1">+IF(OFFSET('Water Data'!$E$29,0,10*ROW('Water Data'!E123))="","",OFFSET('Water Data'!$E$29,0,10*ROW('Water Data'!E123)))</f>
        <v/>
      </c>
      <c r="BY129" s="383" t="str">
        <f ca="1">+IF(OFFSET('Water Data'!$F$27,0,10*ROW('Water Data'!F123))="","",OFFSET('Water Data'!$F$27,0,10*ROW('Water Data'!F123)))</f>
        <v/>
      </c>
      <c r="BZ129" s="383" t="str">
        <f ca="1">+IF(OFFSET('Water Data'!$F$28,0,10*ROW('Water Data'!F123))="","",OFFSET('Water Data'!$F$28,0,10*ROW('Water Data'!F123)))</f>
        <v/>
      </c>
      <c r="CA129" s="383" t="str">
        <f ca="1">+IF(OFFSET('Water Data'!$F$29,0,10*ROW('Water Data'!F123))="","",OFFSET('Water Data'!$F$29,0,10*ROW('Water Data'!F123)))</f>
        <v/>
      </c>
      <c r="CB129" s="383" t="str">
        <f ca="1">+IF(OFFSET('Water Data'!$G$27,0,10*ROW('Water Data'!G123))="","",OFFSET('Water Data'!$G$27,0,10*ROW('Water Data'!G123)))</f>
        <v/>
      </c>
      <c r="CC129" s="383" t="str">
        <f ca="1">+IF(OFFSET('Water Data'!$G$28,0,10*ROW('Water Data'!G123))="","",OFFSET('Water Data'!$G$28,0,10*ROW('Water Data'!G123)))</f>
        <v/>
      </c>
      <c r="CD129" s="383" t="str">
        <f ca="1">+IF(OFFSET('Water Data'!$G$29,0,10*ROW('Water Data'!G123))="","",OFFSET('Water Data'!$G$29,0,10*ROW('Water Data'!G123)))</f>
        <v/>
      </c>
      <c r="CE129" s="383" t="str">
        <f ca="1">+IF(OFFSET('Water Data'!$H$27,0,10*ROW('Water Data'!H123))="","",OFFSET('Water Data'!$H$27,0,10*ROW('Water Data'!H123)))</f>
        <v/>
      </c>
      <c r="CF129" s="383" t="str">
        <f ca="1">+IF(OFFSET('Water Data'!$H$28,0,10*ROW('Water Data'!H123))="","",OFFSET('Water Data'!$H$28,0,10*ROW('Water Data'!H123)))</f>
        <v/>
      </c>
      <c r="CG129" s="383" t="str">
        <f ca="1">+IF(OFFSET('Water Data'!$H$29,0,10*ROW('Water Data'!H123))="","",OFFSET('Water Data'!$H$29,0,10*ROW('Water Data'!H123)))</f>
        <v/>
      </c>
      <c r="CH129" s="383" t="str">
        <f ca="1">+IF(OFFSET('Water Data'!$I$27,0,10*ROW('Water Data'!I123))="","",OFFSET('Water Data'!$I$27,0,10*ROW('Water Data'!I123)))</f>
        <v/>
      </c>
      <c r="CI129" s="383" t="str">
        <f ca="1">+IF(OFFSET('Water Data'!$I$28,0,10*ROW('Water Data'!I123))="","",OFFSET('Water Data'!$I$28,0,10*ROW('Water Data'!I123)))</f>
        <v/>
      </c>
      <c r="CJ129" s="383" t="str">
        <f ca="1">+IF(OFFSET('Water Data'!$I$29,0,10*ROW('Water Data'!I123))="","",OFFSET('Water Data'!$I$29,0,10*ROW('Water Data'!I123)))</f>
        <v/>
      </c>
      <c r="CK129" s="383" t="str">
        <f ca="1">+IF(OFFSET('Sanitation Data'!$D$28,0,10*ROW('Sanitation Data'!D123))="","",OFFSET('Sanitation Data'!$D$28,0,10*ROW('Sanitation Data'!D123)))</f>
        <v/>
      </c>
      <c r="CL129" s="383" t="str">
        <f ca="1">+IF(OFFSET('Sanitation Data'!$D$29,0,10*ROW('Sanitation Data'!D123))="","",OFFSET('Sanitation Data'!$D$29,0,10*ROW('Sanitation Data'!D123)))</f>
        <v/>
      </c>
      <c r="CM129" s="383" t="str">
        <f ca="1">+IF(OFFSET('Sanitation Data'!$D$30,0,10*ROW('Sanitation Data'!D123))="","",OFFSET('Sanitation Data'!$D$30,0,10*ROW('Sanitation Data'!D123)))</f>
        <v/>
      </c>
      <c r="CN129" s="383" t="str">
        <f ca="1">+IF(OFFSET('Sanitation Data'!$D$31,0,10*ROW('Sanitation Data'!D123))="","",OFFSET('Sanitation Data'!$D$31,0,10*ROW('Sanitation Data'!D123)))</f>
        <v/>
      </c>
      <c r="CO129" s="383" t="str">
        <f ca="1">+IF(OFFSET('Sanitation Data'!$D$32,0,10*ROW('Sanitation Data'!D123))="","",OFFSET('Sanitation Data'!$D$32,0,10*ROW('Sanitation Data'!D123)))</f>
        <v/>
      </c>
      <c r="CP129" s="383" t="str">
        <f ca="1">+IF(OFFSET('Sanitation Data'!$E$28,0,10*ROW('Sanitation Data'!E123))="","",OFFSET('Sanitation Data'!$E$28,0,10*ROW('Sanitation Data'!E123)))</f>
        <v/>
      </c>
      <c r="CQ129" s="383" t="str">
        <f ca="1">+IF(OFFSET('Sanitation Data'!$E$29,0,10*ROW('Sanitation Data'!E123))="","",OFFSET('Sanitation Data'!$E$29,0,10*ROW('Sanitation Data'!E123)))</f>
        <v/>
      </c>
      <c r="CR129" s="383" t="str">
        <f ca="1">+IF(OFFSET('Sanitation Data'!$E$30,0,10*ROW('Sanitation Data'!E123))="","",OFFSET('Sanitation Data'!$E$30,0,10*ROW('Sanitation Data'!E123)))</f>
        <v/>
      </c>
      <c r="CS129" s="383" t="str">
        <f ca="1">+IF(OFFSET('Sanitation Data'!$E$31,0,10*ROW('Sanitation Data'!E123))="","",OFFSET('Sanitation Data'!$E$31,0,10*ROW('Sanitation Data'!E123)))</f>
        <v/>
      </c>
      <c r="CT129" s="383" t="str">
        <f ca="1">+IF(OFFSET('Sanitation Data'!$E$32,0,10*ROW('Sanitation Data'!E123))="","",OFFSET('Sanitation Data'!$E$32,0,10*ROW('Sanitation Data'!E123)))</f>
        <v/>
      </c>
      <c r="CU129" s="383" t="str">
        <f ca="1">+IF(OFFSET('Sanitation Data'!$F$28,0,10*ROW('Sanitation Data'!F123))="","",OFFSET('Sanitation Data'!$F$28,0,10*ROW('Sanitation Data'!F123)))</f>
        <v/>
      </c>
      <c r="CV129" s="383" t="str">
        <f ca="1">+IF(OFFSET('Sanitation Data'!$F$29,0,10*ROW('Sanitation Data'!F123))="","",OFFSET('Sanitation Data'!$F$29,0,10*ROW('Sanitation Data'!F123)))</f>
        <v/>
      </c>
      <c r="CW129" s="383" t="str">
        <f ca="1">+IF(OFFSET('Sanitation Data'!$F$30,0,10*ROW('Sanitation Data'!F123))="","",OFFSET('Sanitation Data'!$F$30,0,10*ROW('Sanitation Data'!F123)))</f>
        <v/>
      </c>
      <c r="CX129" s="383" t="str">
        <f ca="1">+IF(OFFSET('Sanitation Data'!$F$31,0,10*ROW('Sanitation Data'!F123))="","",OFFSET('Sanitation Data'!$F$31,0,10*ROW('Sanitation Data'!F123)))</f>
        <v/>
      </c>
      <c r="CY129" s="383" t="str">
        <f ca="1">+IF(OFFSET('Sanitation Data'!$F$32,0,10*ROW('Sanitation Data'!F123))="","",OFFSET('Sanitation Data'!$F$32,0,10*ROW('Sanitation Data'!F123)))</f>
        <v/>
      </c>
      <c r="CZ129" s="383" t="str">
        <f ca="1">+IF(OFFSET('Sanitation Data'!$G$28,0,10*ROW('Sanitation Data'!G123))="","",OFFSET('Sanitation Data'!$G$28,0,10*ROW('Sanitation Data'!G123)))</f>
        <v/>
      </c>
      <c r="DA129" s="383" t="str">
        <f ca="1">+IF(OFFSET('Sanitation Data'!$G$29,0,10*ROW('Sanitation Data'!G123))="","",OFFSET('Sanitation Data'!$G$29,0,10*ROW('Sanitation Data'!G123)))</f>
        <v/>
      </c>
      <c r="DB129" s="383" t="str">
        <f ca="1">+IF(OFFSET('Sanitation Data'!$G$30,0,10*ROW('Sanitation Data'!G123))="","",OFFSET('Sanitation Data'!$G$30,0,10*ROW('Sanitation Data'!G123)))</f>
        <v/>
      </c>
      <c r="DC129" s="383" t="str">
        <f ca="1">+IF(OFFSET('Sanitation Data'!$G$31,0,10*ROW('Sanitation Data'!G123))="","",OFFSET('Sanitation Data'!$G$31,0,10*ROW('Sanitation Data'!G123)))</f>
        <v/>
      </c>
      <c r="DD129" s="383" t="str">
        <f ca="1">+IF(OFFSET('Sanitation Data'!$G$32,0,10*ROW('Sanitation Data'!G123))="","",OFFSET('Sanitation Data'!$G$32,0,10*ROW('Sanitation Data'!G123)))</f>
        <v/>
      </c>
      <c r="DE129" s="383" t="str">
        <f ca="1">+IF(OFFSET('Sanitation Data'!$H$28,0,10*ROW('Sanitation Data'!H123))="","",OFFSET('Sanitation Data'!$H$28,0,10*ROW('Sanitation Data'!H123)))</f>
        <v/>
      </c>
      <c r="DF129" s="383" t="str">
        <f ca="1">+IF(OFFSET('Sanitation Data'!$H$29,0,10*ROW('Sanitation Data'!H123))="","",OFFSET('Sanitation Data'!$H$29,0,10*ROW('Sanitation Data'!H123)))</f>
        <v/>
      </c>
      <c r="DG129" s="383" t="str">
        <f ca="1">+IF(OFFSET('Sanitation Data'!$H$30,0,10*ROW('Sanitation Data'!H123))="","",OFFSET('Sanitation Data'!$H$30,0,10*ROW('Sanitation Data'!H123)))</f>
        <v/>
      </c>
      <c r="DH129" s="383" t="str">
        <f ca="1">+IF(OFFSET('Sanitation Data'!$H$31,0,10*ROW('Sanitation Data'!H123))="","",OFFSET('Sanitation Data'!$H$31,0,10*ROW('Sanitation Data'!H123)))</f>
        <v/>
      </c>
      <c r="DI129" s="383" t="str">
        <f ca="1">+IF(OFFSET('Sanitation Data'!$H$32,0,10*ROW('Sanitation Data'!H123))="","",OFFSET('Sanitation Data'!$H$32,0,10*ROW('Sanitation Data'!H123)))</f>
        <v/>
      </c>
      <c r="DJ129" s="383" t="str">
        <f ca="1">+IF(OFFSET('Sanitation Data'!$I$28,0,10*ROW('Sanitation Data'!I123))="","",OFFSET('Sanitation Data'!$I$28,0,10*ROW('Sanitation Data'!I123)))</f>
        <v/>
      </c>
      <c r="DK129" s="383" t="str">
        <f ca="1">+IF(OFFSET('Sanitation Data'!$I$29,0,10*ROW('Sanitation Data'!I123))="","",OFFSET('Sanitation Data'!$I$29,0,10*ROW('Sanitation Data'!I123)))</f>
        <v/>
      </c>
      <c r="DL129" s="383" t="str">
        <f ca="1">+IF(OFFSET('Sanitation Data'!$I$30,0,10*ROW('Sanitation Data'!I123))="","",OFFSET('Sanitation Data'!$I$30,0,10*ROW('Sanitation Data'!I123)))</f>
        <v/>
      </c>
      <c r="DM129" s="383" t="str">
        <f ca="1">+IF(OFFSET('Sanitation Data'!$I$31,0,10*ROW('Sanitation Data'!I123))="","",OFFSET('Sanitation Data'!$I$31,0,10*ROW('Sanitation Data'!I123)))</f>
        <v/>
      </c>
      <c r="DN129" s="383" t="str">
        <f ca="1">+IF(OFFSET('Sanitation Data'!$I$32,0,10*ROW('Sanitation Data'!I123))="","",OFFSET('Sanitation Data'!$I$32,0,10*ROW('Sanitation Data'!I123)))</f>
        <v/>
      </c>
      <c r="DO129" s="383" t="str">
        <f ca="1">+IF(OFFSET('Hygiene Data'!$D$11,0,10*ROW('Hygiene Data'!D123))="","",OFFSET('Hygiene Data'!$D$11,0,10*ROW('Hygiene Data'!D123)))</f>
        <v/>
      </c>
      <c r="DP129" s="383" t="str">
        <f ca="1">+IF(OFFSET('Hygiene Data'!$D$12,0,10*ROW('Hygiene Data'!D123))="","",OFFSET('Hygiene Data'!$D$12,0,10*ROW('Hygiene Data'!D123)))</f>
        <v/>
      </c>
      <c r="DQ129" s="383" t="str">
        <f ca="1">+IF(OFFSET('Hygiene Data'!$D$13,0,10*ROW('Hygiene Data'!D123))="","",OFFSET('Hygiene Data'!$D$13,0,10*ROW('Hygiene Data'!D123)))</f>
        <v/>
      </c>
      <c r="DR129" s="383" t="str">
        <f ca="1">+IF(OFFSET('Hygiene Data'!$E$11,0,10*ROW('Hygiene Data'!E123))="","",OFFSET('Hygiene Data'!$E$11,0,10*ROW('Hygiene Data'!E123)))</f>
        <v/>
      </c>
      <c r="DS129" s="383" t="str">
        <f ca="1">+IF(OFFSET('Hygiene Data'!$E$12,0,10*ROW('Hygiene Data'!E123))="","",OFFSET('Hygiene Data'!$E$12,0,10*ROW('Hygiene Data'!E123)))</f>
        <v/>
      </c>
      <c r="DT129" s="383" t="str">
        <f ca="1">+IF(OFFSET('Hygiene Data'!$E$13,0,10*ROW('Hygiene Data'!E123))="","",OFFSET('Hygiene Data'!$E$13,0,10*ROW('Hygiene Data'!E123)))</f>
        <v/>
      </c>
      <c r="DU129" s="383" t="str">
        <f ca="1">+IF(OFFSET('Hygiene Data'!$F$11,0,10*ROW('Hygiene Data'!F123))="","",OFFSET('Hygiene Data'!$F$11,0,10*ROW('Hygiene Data'!F123)))</f>
        <v/>
      </c>
      <c r="DV129" s="383" t="str">
        <f ca="1">+IF(OFFSET('Hygiene Data'!$F$12,0,10*ROW('Hygiene Data'!F123))="","",OFFSET('Hygiene Data'!$F$12,0,10*ROW('Hygiene Data'!F123)))</f>
        <v/>
      </c>
      <c r="DW129" s="383" t="str">
        <f ca="1">+IF(OFFSET('Hygiene Data'!$F$13,0,10*ROW('Hygiene Data'!F123))="","",OFFSET('Hygiene Data'!$F$13,0,10*ROW('Hygiene Data'!F123)))</f>
        <v/>
      </c>
      <c r="DX129" s="383" t="str">
        <f ca="1">+IF(OFFSET('Hygiene Data'!$G$11,0,10*ROW('Hygiene Data'!G123))="","",OFFSET('Hygiene Data'!$G$11,0,10*ROW('Hygiene Data'!G123)))</f>
        <v/>
      </c>
      <c r="DY129" s="383" t="str">
        <f ca="1">+IF(OFFSET('Hygiene Data'!$G$12,0,10*ROW('Hygiene Data'!G123))="","",OFFSET('Hygiene Data'!$G$12,0,10*ROW('Hygiene Data'!G123)))</f>
        <v/>
      </c>
      <c r="DZ129" s="383" t="str">
        <f ca="1">+IF(OFFSET('Hygiene Data'!$G$13,0,10*ROW('Hygiene Data'!G123))="","",OFFSET('Hygiene Data'!$G$13,0,10*ROW('Hygiene Data'!G123)))</f>
        <v/>
      </c>
      <c r="EA129" s="383" t="str">
        <f ca="1">+IF(OFFSET('Hygiene Data'!$H$11,0,10*ROW('Hygiene Data'!H123))="","",OFFSET('Hygiene Data'!$H$11,0,10*ROW('Hygiene Data'!H123)))</f>
        <v/>
      </c>
      <c r="EB129" s="383" t="str">
        <f ca="1">+IF(OFFSET('Hygiene Data'!$H$12,0,10*ROW('Hygiene Data'!H123))="","",OFFSET('Hygiene Data'!$H$12,0,10*ROW('Hygiene Data'!H123)))</f>
        <v/>
      </c>
      <c r="EC129" s="383" t="str">
        <f ca="1">+IF(OFFSET('Hygiene Data'!$H$13,0,10*ROW('Hygiene Data'!H123))="","",OFFSET('Hygiene Data'!$H$13,0,10*ROW('Hygiene Data'!H123)))</f>
        <v/>
      </c>
      <c r="ED129" s="383" t="str">
        <f ca="1">+IF(OFFSET('Hygiene Data'!$I$11,0,10*ROW('Hygiene Data'!I123))="","",OFFSET('Hygiene Data'!$I$11,0,10*ROW('Hygiene Data'!I123)))</f>
        <v/>
      </c>
      <c r="EE129" s="383" t="str">
        <f ca="1">+IF(OFFSET('Hygiene Data'!$I$12,0,10*ROW('Hygiene Data'!I123))="","",OFFSET('Hygiene Data'!$I$12,0,10*ROW('Hygiene Data'!I123)))</f>
        <v/>
      </c>
      <c r="EF129" s="383" t="str">
        <f ca="1">+IF(OFFSET('Hygiene Data'!$I$13,0,10*ROW('Hygiene Data'!I123))="","",OFFSET('Hygiene Data'!$I$13,0,10*ROW('Hygiene Data'!I123)))</f>
        <v/>
      </c>
    </row>
    <row r="130" spans="1:136" x14ac:dyDescent="0.25">
      <c r="A130" s="492" t="str">
        <f ca="1">+IF(OFFSET('Water Data'!$B$2,0,10*ROW('Water Data'!E124))="","",OFFSET('Water Data'!$B$2,0,10*ROW('Water Data'!E124)))</f>
        <v/>
      </c>
      <c r="B130" s="49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9" t="str">
        <f t="shared" ca="1" si="1"/>
        <v/>
      </c>
      <c r="D130" s="52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3" t="str">
        <f ca="1">+IF(OFFSET('Water Data'!$D$27,0,10*ROW('Water Data'!D124))="","",OFFSET('Water Data'!$D$27,0,10*ROW('Water Data'!D124)))</f>
        <v/>
      </c>
      <c r="BT130" s="383" t="str">
        <f ca="1">+IF(OFFSET('Water Data'!$D$28,0,10*ROW('Water Data'!D124))="","",OFFSET('Water Data'!$D$28,0,10*ROW('Water Data'!D124)))</f>
        <v/>
      </c>
      <c r="BU130" s="383" t="str">
        <f ca="1">+IF(OFFSET('Water Data'!$D$29,0,10*ROW('Water Data'!D124))="","",OFFSET('Water Data'!$D$29,0,10*ROW('Water Data'!D124)))</f>
        <v/>
      </c>
      <c r="BV130" s="383" t="str">
        <f ca="1">+IF(OFFSET('Water Data'!$E$27,0,10*ROW('Water Data'!E124))="","",OFFSET('Water Data'!$E$27,0,10*ROW('Water Data'!E124)))</f>
        <v/>
      </c>
      <c r="BW130" s="383" t="str">
        <f ca="1">+IF(OFFSET('Water Data'!$E$28,0,10*ROW('Water Data'!E124))="","",OFFSET('Water Data'!$E$28,0,10*ROW('Water Data'!E124)))</f>
        <v/>
      </c>
      <c r="BX130" s="383" t="str">
        <f ca="1">+IF(OFFSET('Water Data'!$E$29,0,10*ROW('Water Data'!E124))="","",OFFSET('Water Data'!$E$29,0,10*ROW('Water Data'!E124)))</f>
        <v/>
      </c>
      <c r="BY130" s="383" t="str">
        <f ca="1">+IF(OFFSET('Water Data'!$F$27,0,10*ROW('Water Data'!F124))="","",OFFSET('Water Data'!$F$27,0,10*ROW('Water Data'!F124)))</f>
        <v/>
      </c>
      <c r="BZ130" s="383" t="str">
        <f ca="1">+IF(OFFSET('Water Data'!$F$28,0,10*ROW('Water Data'!F124))="","",OFFSET('Water Data'!$F$28,0,10*ROW('Water Data'!F124)))</f>
        <v/>
      </c>
      <c r="CA130" s="383" t="str">
        <f ca="1">+IF(OFFSET('Water Data'!$F$29,0,10*ROW('Water Data'!F124))="","",OFFSET('Water Data'!$F$29,0,10*ROW('Water Data'!F124)))</f>
        <v/>
      </c>
      <c r="CB130" s="383" t="str">
        <f ca="1">+IF(OFFSET('Water Data'!$G$27,0,10*ROW('Water Data'!G124))="","",OFFSET('Water Data'!$G$27,0,10*ROW('Water Data'!G124)))</f>
        <v/>
      </c>
      <c r="CC130" s="383" t="str">
        <f ca="1">+IF(OFFSET('Water Data'!$G$28,0,10*ROW('Water Data'!G124))="","",OFFSET('Water Data'!$G$28,0,10*ROW('Water Data'!G124)))</f>
        <v/>
      </c>
      <c r="CD130" s="383" t="str">
        <f ca="1">+IF(OFFSET('Water Data'!$G$29,0,10*ROW('Water Data'!G124))="","",OFFSET('Water Data'!$G$29,0,10*ROW('Water Data'!G124)))</f>
        <v/>
      </c>
      <c r="CE130" s="383" t="str">
        <f ca="1">+IF(OFFSET('Water Data'!$H$27,0,10*ROW('Water Data'!H124))="","",OFFSET('Water Data'!$H$27,0,10*ROW('Water Data'!H124)))</f>
        <v/>
      </c>
      <c r="CF130" s="383" t="str">
        <f ca="1">+IF(OFFSET('Water Data'!$H$28,0,10*ROW('Water Data'!H124))="","",OFFSET('Water Data'!$H$28,0,10*ROW('Water Data'!H124)))</f>
        <v/>
      </c>
      <c r="CG130" s="383" t="str">
        <f ca="1">+IF(OFFSET('Water Data'!$H$29,0,10*ROW('Water Data'!H124))="","",OFFSET('Water Data'!$H$29,0,10*ROW('Water Data'!H124)))</f>
        <v/>
      </c>
      <c r="CH130" s="383" t="str">
        <f ca="1">+IF(OFFSET('Water Data'!$I$27,0,10*ROW('Water Data'!I124))="","",OFFSET('Water Data'!$I$27,0,10*ROW('Water Data'!I124)))</f>
        <v/>
      </c>
      <c r="CI130" s="383" t="str">
        <f ca="1">+IF(OFFSET('Water Data'!$I$28,0,10*ROW('Water Data'!I124))="","",OFFSET('Water Data'!$I$28,0,10*ROW('Water Data'!I124)))</f>
        <v/>
      </c>
      <c r="CJ130" s="383" t="str">
        <f ca="1">+IF(OFFSET('Water Data'!$I$29,0,10*ROW('Water Data'!I124))="","",OFFSET('Water Data'!$I$29,0,10*ROW('Water Data'!I124)))</f>
        <v/>
      </c>
      <c r="CK130" s="383" t="str">
        <f ca="1">+IF(OFFSET('Sanitation Data'!$D$28,0,10*ROW('Sanitation Data'!D124))="","",OFFSET('Sanitation Data'!$D$28,0,10*ROW('Sanitation Data'!D124)))</f>
        <v/>
      </c>
      <c r="CL130" s="383" t="str">
        <f ca="1">+IF(OFFSET('Sanitation Data'!$D$29,0,10*ROW('Sanitation Data'!D124))="","",OFFSET('Sanitation Data'!$D$29,0,10*ROW('Sanitation Data'!D124)))</f>
        <v/>
      </c>
      <c r="CM130" s="383" t="str">
        <f ca="1">+IF(OFFSET('Sanitation Data'!$D$30,0,10*ROW('Sanitation Data'!D124))="","",OFFSET('Sanitation Data'!$D$30,0,10*ROW('Sanitation Data'!D124)))</f>
        <v/>
      </c>
      <c r="CN130" s="383" t="str">
        <f ca="1">+IF(OFFSET('Sanitation Data'!$D$31,0,10*ROW('Sanitation Data'!D124))="","",OFFSET('Sanitation Data'!$D$31,0,10*ROW('Sanitation Data'!D124)))</f>
        <v/>
      </c>
      <c r="CO130" s="383" t="str">
        <f ca="1">+IF(OFFSET('Sanitation Data'!$D$32,0,10*ROW('Sanitation Data'!D124))="","",OFFSET('Sanitation Data'!$D$32,0,10*ROW('Sanitation Data'!D124)))</f>
        <v/>
      </c>
      <c r="CP130" s="383" t="str">
        <f ca="1">+IF(OFFSET('Sanitation Data'!$E$28,0,10*ROW('Sanitation Data'!E124))="","",OFFSET('Sanitation Data'!$E$28,0,10*ROW('Sanitation Data'!E124)))</f>
        <v/>
      </c>
      <c r="CQ130" s="383" t="str">
        <f ca="1">+IF(OFFSET('Sanitation Data'!$E$29,0,10*ROW('Sanitation Data'!E124))="","",OFFSET('Sanitation Data'!$E$29,0,10*ROW('Sanitation Data'!E124)))</f>
        <v/>
      </c>
      <c r="CR130" s="383" t="str">
        <f ca="1">+IF(OFFSET('Sanitation Data'!$E$30,0,10*ROW('Sanitation Data'!E124))="","",OFFSET('Sanitation Data'!$E$30,0,10*ROW('Sanitation Data'!E124)))</f>
        <v/>
      </c>
      <c r="CS130" s="383" t="str">
        <f ca="1">+IF(OFFSET('Sanitation Data'!$E$31,0,10*ROW('Sanitation Data'!E124))="","",OFFSET('Sanitation Data'!$E$31,0,10*ROW('Sanitation Data'!E124)))</f>
        <v/>
      </c>
      <c r="CT130" s="383" t="str">
        <f ca="1">+IF(OFFSET('Sanitation Data'!$E$32,0,10*ROW('Sanitation Data'!E124))="","",OFFSET('Sanitation Data'!$E$32,0,10*ROW('Sanitation Data'!E124)))</f>
        <v/>
      </c>
      <c r="CU130" s="383" t="str">
        <f ca="1">+IF(OFFSET('Sanitation Data'!$F$28,0,10*ROW('Sanitation Data'!F124))="","",OFFSET('Sanitation Data'!$F$28,0,10*ROW('Sanitation Data'!F124)))</f>
        <v/>
      </c>
      <c r="CV130" s="383" t="str">
        <f ca="1">+IF(OFFSET('Sanitation Data'!$F$29,0,10*ROW('Sanitation Data'!F124))="","",OFFSET('Sanitation Data'!$F$29,0,10*ROW('Sanitation Data'!F124)))</f>
        <v/>
      </c>
      <c r="CW130" s="383" t="str">
        <f ca="1">+IF(OFFSET('Sanitation Data'!$F$30,0,10*ROW('Sanitation Data'!F124))="","",OFFSET('Sanitation Data'!$F$30,0,10*ROW('Sanitation Data'!F124)))</f>
        <v/>
      </c>
      <c r="CX130" s="383" t="str">
        <f ca="1">+IF(OFFSET('Sanitation Data'!$F$31,0,10*ROW('Sanitation Data'!F124))="","",OFFSET('Sanitation Data'!$F$31,0,10*ROW('Sanitation Data'!F124)))</f>
        <v/>
      </c>
      <c r="CY130" s="383" t="str">
        <f ca="1">+IF(OFFSET('Sanitation Data'!$F$32,0,10*ROW('Sanitation Data'!F124))="","",OFFSET('Sanitation Data'!$F$32,0,10*ROW('Sanitation Data'!F124)))</f>
        <v/>
      </c>
      <c r="CZ130" s="383" t="str">
        <f ca="1">+IF(OFFSET('Sanitation Data'!$G$28,0,10*ROW('Sanitation Data'!G124))="","",OFFSET('Sanitation Data'!$G$28,0,10*ROW('Sanitation Data'!G124)))</f>
        <v/>
      </c>
      <c r="DA130" s="383" t="str">
        <f ca="1">+IF(OFFSET('Sanitation Data'!$G$29,0,10*ROW('Sanitation Data'!G124))="","",OFFSET('Sanitation Data'!$G$29,0,10*ROW('Sanitation Data'!G124)))</f>
        <v/>
      </c>
      <c r="DB130" s="383" t="str">
        <f ca="1">+IF(OFFSET('Sanitation Data'!$G$30,0,10*ROW('Sanitation Data'!G124))="","",OFFSET('Sanitation Data'!$G$30,0,10*ROW('Sanitation Data'!G124)))</f>
        <v/>
      </c>
      <c r="DC130" s="383" t="str">
        <f ca="1">+IF(OFFSET('Sanitation Data'!$G$31,0,10*ROW('Sanitation Data'!G124))="","",OFFSET('Sanitation Data'!$G$31,0,10*ROW('Sanitation Data'!G124)))</f>
        <v/>
      </c>
      <c r="DD130" s="383" t="str">
        <f ca="1">+IF(OFFSET('Sanitation Data'!$G$32,0,10*ROW('Sanitation Data'!G124))="","",OFFSET('Sanitation Data'!$G$32,0,10*ROW('Sanitation Data'!G124)))</f>
        <v/>
      </c>
      <c r="DE130" s="383" t="str">
        <f ca="1">+IF(OFFSET('Sanitation Data'!$H$28,0,10*ROW('Sanitation Data'!H124))="","",OFFSET('Sanitation Data'!$H$28,0,10*ROW('Sanitation Data'!H124)))</f>
        <v/>
      </c>
      <c r="DF130" s="383" t="str">
        <f ca="1">+IF(OFFSET('Sanitation Data'!$H$29,0,10*ROW('Sanitation Data'!H124))="","",OFFSET('Sanitation Data'!$H$29,0,10*ROW('Sanitation Data'!H124)))</f>
        <v/>
      </c>
      <c r="DG130" s="383" t="str">
        <f ca="1">+IF(OFFSET('Sanitation Data'!$H$30,0,10*ROW('Sanitation Data'!H124))="","",OFFSET('Sanitation Data'!$H$30,0,10*ROW('Sanitation Data'!H124)))</f>
        <v/>
      </c>
      <c r="DH130" s="383" t="str">
        <f ca="1">+IF(OFFSET('Sanitation Data'!$H$31,0,10*ROW('Sanitation Data'!H124))="","",OFFSET('Sanitation Data'!$H$31,0,10*ROW('Sanitation Data'!H124)))</f>
        <v/>
      </c>
      <c r="DI130" s="383" t="str">
        <f ca="1">+IF(OFFSET('Sanitation Data'!$H$32,0,10*ROW('Sanitation Data'!H124))="","",OFFSET('Sanitation Data'!$H$32,0,10*ROW('Sanitation Data'!H124)))</f>
        <v/>
      </c>
      <c r="DJ130" s="383" t="str">
        <f ca="1">+IF(OFFSET('Sanitation Data'!$I$28,0,10*ROW('Sanitation Data'!I124))="","",OFFSET('Sanitation Data'!$I$28,0,10*ROW('Sanitation Data'!I124)))</f>
        <v/>
      </c>
      <c r="DK130" s="383" t="str">
        <f ca="1">+IF(OFFSET('Sanitation Data'!$I$29,0,10*ROW('Sanitation Data'!I124))="","",OFFSET('Sanitation Data'!$I$29,0,10*ROW('Sanitation Data'!I124)))</f>
        <v/>
      </c>
      <c r="DL130" s="383" t="str">
        <f ca="1">+IF(OFFSET('Sanitation Data'!$I$30,0,10*ROW('Sanitation Data'!I124))="","",OFFSET('Sanitation Data'!$I$30,0,10*ROW('Sanitation Data'!I124)))</f>
        <v/>
      </c>
      <c r="DM130" s="383" t="str">
        <f ca="1">+IF(OFFSET('Sanitation Data'!$I$31,0,10*ROW('Sanitation Data'!I124))="","",OFFSET('Sanitation Data'!$I$31,0,10*ROW('Sanitation Data'!I124)))</f>
        <v/>
      </c>
      <c r="DN130" s="383" t="str">
        <f ca="1">+IF(OFFSET('Sanitation Data'!$I$32,0,10*ROW('Sanitation Data'!I124))="","",OFFSET('Sanitation Data'!$I$32,0,10*ROW('Sanitation Data'!I124)))</f>
        <v/>
      </c>
      <c r="DO130" s="383" t="str">
        <f ca="1">+IF(OFFSET('Hygiene Data'!$D$11,0,10*ROW('Hygiene Data'!D124))="","",OFFSET('Hygiene Data'!$D$11,0,10*ROW('Hygiene Data'!D124)))</f>
        <v/>
      </c>
      <c r="DP130" s="383" t="str">
        <f ca="1">+IF(OFFSET('Hygiene Data'!$D$12,0,10*ROW('Hygiene Data'!D124))="","",OFFSET('Hygiene Data'!$D$12,0,10*ROW('Hygiene Data'!D124)))</f>
        <v/>
      </c>
      <c r="DQ130" s="383" t="str">
        <f ca="1">+IF(OFFSET('Hygiene Data'!$D$13,0,10*ROW('Hygiene Data'!D124))="","",OFFSET('Hygiene Data'!$D$13,0,10*ROW('Hygiene Data'!D124)))</f>
        <v/>
      </c>
      <c r="DR130" s="383" t="str">
        <f ca="1">+IF(OFFSET('Hygiene Data'!$E$11,0,10*ROW('Hygiene Data'!E124))="","",OFFSET('Hygiene Data'!$E$11,0,10*ROW('Hygiene Data'!E124)))</f>
        <v/>
      </c>
      <c r="DS130" s="383" t="str">
        <f ca="1">+IF(OFFSET('Hygiene Data'!$E$12,0,10*ROW('Hygiene Data'!E124))="","",OFFSET('Hygiene Data'!$E$12,0,10*ROW('Hygiene Data'!E124)))</f>
        <v/>
      </c>
      <c r="DT130" s="383" t="str">
        <f ca="1">+IF(OFFSET('Hygiene Data'!$E$13,0,10*ROW('Hygiene Data'!E124))="","",OFFSET('Hygiene Data'!$E$13,0,10*ROW('Hygiene Data'!E124)))</f>
        <v/>
      </c>
      <c r="DU130" s="383" t="str">
        <f ca="1">+IF(OFFSET('Hygiene Data'!$F$11,0,10*ROW('Hygiene Data'!F124))="","",OFFSET('Hygiene Data'!$F$11,0,10*ROW('Hygiene Data'!F124)))</f>
        <v/>
      </c>
      <c r="DV130" s="383" t="str">
        <f ca="1">+IF(OFFSET('Hygiene Data'!$F$12,0,10*ROW('Hygiene Data'!F124))="","",OFFSET('Hygiene Data'!$F$12,0,10*ROW('Hygiene Data'!F124)))</f>
        <v/>
      </c>
      <c r="DW130" s="383" t="str">
        <f ca="1">+IF(OFFSET('Hygiene Data'!$F$13,0,10*ROW('Hygiene Data'!F124))="","",OFFSET('Hygiene Data'!$F$13,0,10*ROW('Hygiene Data'!F124)))</f>
        <v/>
      </c>
      <c r="DX130" s="383" t="str">
        <f ca="1">+IF(OFFSET('Hygiene Data'!$G$11,0,10*ROW('Hygiene Data'!G124))="","",OFFSET('Hygiene Data'!$G$11,0,10*ROW('Hygiene Data'!G124)))</f>
        <v/>
      </c>
      <c r="DY130" s="383" t="str">
        <f ca="1">+IF(OFFSET('Hygiene Data'!$G$12,0,10*ROW('Hygiene Data'!G124))="","",OFFSET('Hygiene Data'!$G$12,0,10*ROW('Hygiene Data'!G124)))</f>
        <v/>
      </c>
      <c r="DZ130" s="383" t="str">
        <f ca="1">+IF(OFFSET('Hygiene Data'!$G$13,0,10*ROW('Hygiene Data'!G124))="","",OFFSET('Hygiene Data'!$G$13,0,10*ROW('Hygiene Data'!G124)))</f>
        <v/>
      </c>
      <c r="EA130" s="383" t="str">
        <f ca="1">+IF(OFFSET('Hygiene Data'!$H$11,0,10*ROW('Hygiene Data'!H124))="","",OFFSET('Hygiene Data'!$H$11,0,10*ROW('Hygiene Data'!H124)))</f>
        <v/>
      </c>
      <c r="EB130" s="383" t="str">
        <f ca="1">+IF(OFFSET('Hygiene Data'!$H$12,0,10*ROW('Hygiene Data'!H124))="","",OFFSET('Hygiene Data'!$H$12,0,10*ROW('Hygiene Data'!H124)))</f>
        <v/>
      </c>
      <c r="EC130" s="383" t="str">
        <f ca="1">+IF(OFFSET('Hygiene Data'!$H$13,0,10*ROW('Hygiene Data'!H124))="","",OFFSET('Hygiene Data'!$H$13,0,10*ROW('Hygiene Data'!H124)))</f>
        <v/>
      </c>
      <c r="ED130" s="383" t="str">
        <f ca="1">+IF(OFFSET('Hygiene Data'!$I$11,0,10*ROW('Hygiene Data'!I124))="","",OFFSET('Hygiene Data'!$I$11,0,10*ROW('Hygiene Data'!I124)))</f>
        <v/>
      </c>
      <c r="EE130" s="383" t="str">
        <f ca="1">+IF(OFFSET('Hygiene Data'!$I$12,0,10*ROW('Hygiene Data'!I124))="","",OFFSET('Hygiene Data'!$I$12,0,10*ROW('Hygiene Data'!I124)))</f>
        <v/>
      </c>
      <c r="EF130" s="383" t="str">
        <f ca="1">+IF(OFFSET('Hygiene Data'!$I$13,0,10*ROW('Hygiene Data'!I124))="","",OFFSET('Hygiene Data'!$I$13,0,10*ROW('Hygiene Data'!I124)))</f>
        <v/>
      </c>
    </row>
    <row r="131" spans="1:136" x14ac:dyDescent="0.25">
      <c r="A131" s="492" t="str">
        <f ca="1">+IF(OFFSET('Water Data'!$B$2,0,10*ROW('Water Data'!E125))="","",OFFSET('Water Data'!$B$2,0,10*ROW('Water Data'!E125)))</f>
        <v/>
      </c>
      <c r="B131" s="49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9" t="str">
        <f t="shared" ca="1" si="1"/>
        <v/>
      </c>
      <c r="D131" s="52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3" t="str">
        <f ca="1">+IF(OFFSET('Water Data'!$D$27,0,10*ROW('Water Data'!D125))="","",OFFSET('Water Data'!$D$27,0,10*ROW('Water Data'!D125)))</f>
        <v/>
      </c>
      <c r="BT131" s="383" t="str">
        <f ca="1">+IF(OFFSET('Water Data'!$D$28,0,10*ROW('Water Data'!D125))="","",OFFSET('Water Data'!$D$28,0,10*ROW('Water Data'!D125)))</f>
        <v/>
      </c>
      <c r="BU131" s="383" t="str">
        <f ca="1">+IF(OFFSET('Water Data'!$D$29,0,10*ROW('Water Data'!D125))="","",OFFSET('Water Data'!$D$29,0,10*ROW('Water Data'!D125)))</f>
        <v/>
      </c>
      <c r="BV131" s="383" t="str">
        <f ca="1">+IF(OFFSET('Water Data'!$E$27,0,10*ROW('Water Data'!E125))="","",OFFSET('Water Data'!$E$27,0,10*ROW('Water Data'!E125)))</f>
        <v/>
      </c>
      <c r="BW131" s="383" t="str">
        <f ca="1">+IF(OFFSET('Water Data'!$E$28,0,10*ROW('Water Data'!E125))="","",OFFSET('Water Data'!$E$28,0,10*ROW('Water Data'!E125)))</f>
        <v/>
      </c>
      <c r="BX131" s="383" t="str">
        <f ca="1">+IF(OFFSET('Water Data'!$E$29,0,10*ROW('Water Data'!E125))="","",OFFSET('Water Data'!$E$29,0,10*ROW('Water Data'!E125)))</f>
        <v/>
      </c>
      <c r="BY131" s="383" t="str">
        <f ca="1">+IF(OFFSET('Water Data'!$F$27,0,10*ROW('Water Data'!F125))="","",OFFSET('Water Data'!$F$27,0,10*ROW('Water Data'!F125)))</f>
        <v/>
      </c>
      <c r="BZ131" s="383" t="str">
        <f ca="1">+IF(OFFSET('Water Data'!$F$28,0,10*ROW('Water Data'!F125))="","",OFFSET('Water Data'!$F$28,0,10*ROW('Water Data'!F125)))</f>
        <v/>
      </c>
      <c r="CA131" s="383" t="str">
        <f ca="1">+IF(OFFSET('Water Data'!$F$29,0,10*ROW('Water Data'!F125))="","",OFFSET('Water Data'!$F$29,0,10*ROW('Water Data'!F125)))</f>
        <v/>
      </c>
      <c r="CB131" s="383" t="str">
        <f ca="1">+IF(OFFSET('Water Data'!$G$27,0,10*ROW('Water Data'!G125))="","",OFFSET('Water Data'!$G$27,0,10*ROW('Water Data'!G125)))</f>
        <v/>
      </c>
      <c r="CC131" s="383" t="str">
        <f ca="1">+IF(OFFSET('Water Data'!$G$28,0,10*ROW('Water Data'!G125))="","",OFFSET('Water Data'!$G$28,0,10*ROW('Water Data'!G125)))</f>
        <v/>
      </c>
      <c r="CD131" s="383" t="str">
        <f ca="1">+IF(OFFSET('Water Data'!$G$29,0,10*ROW('Water Data'!G125))="","",OFFSET('Water Data'!$G$29,0,10*ROW('Water Data'!G125)))</f>
        <v/>
      </c>
      <c r="CE131" s="383" t="str">
        <f ca="1">+IF(OFFSET('Water Data'!$H$27,0,10*ROW('Water Data'!H125))="","",OFFSET('Water Data'!$H$27,0,10*ROW('Water Data'!H125)))</f>
        <v/>
      </c>
      <c r="CF131" s="383" t="str">
        <f ca="1">+IF(OFFSET('Water Data'!$H$28,0,10*ROW('Water Data'!H125))="","",OFFSET('Water Data'!$H$28,0,10*ROW('Water Data'!H125)))</f>
        <v/>
      </c>
      <c r="CG131" s="383" t="str">
        <f ca="1">+IF(OFFSET('Water Data'!$H$29,0,10*ROW('Water Data'!H125))="","",OFFSET('Water Data'!$H$29,0,10*ROW('Water Data'!H125)))</f>
        <v/>
      </c>
      <c r="CH131" s="383" t="str">
        <f ca="1">+IF(OFFSET('Water Data'!$I$27,0,10*ROW('Water Data'!I125))="","",OFFSET('Water Data'!$I$27,0,10*ROW('Water Data'!I125)))</f>
        <v/>
      </c>
      <c r="CI131" s="383" t="str">
        <f ca="1">+IF(OFFSET('Water Data'!$I$28,0,10*ROW('Water Data'!I125))="","",OFFSET('Water Data'!$I$28,0,10*ROW('Water Data'!I125)))</f>
        <v/>
      </c>
      <c r="CJ131" s="383" t="str">
        <f ca="1">+IF(OFFSET('Water Data'!$I$29,0,10*ROW('Water Data'!I125))="","",OFFSET('Water Data'!$I$29,0,10*ROW('Water Data'!I125)))</f>
        <v/>
      </c>
      <c r="CK131" s="383" t="str">
        <f ca="1">+IF(OFFSET('Sanitation Data'!$D$28,0,10*ROW('Sanitation Data'!D125))="","",OFFSET('Sanitation Data'!$D$28,0,10*ROW('Sanitation Data'!D125)))</f>
        <v/>
      </c>
      <c r="CL131" s="383" t="str">
        <f ca="1">+IF(OFFSET('Sanitation Data'!$D$29,0,10*ROW('Sanitation Data'!D125))="","",OFFSET('Sanitation Data'!$D$29,0,10*ROW('Sanitation Data'!D125)))</f>
        <v/>
      </c>
      <c r="CM131" s="383" t="str">
        <f ca="1">+IF(OFFSET('Sanitation Data'!$D$30,0,10*ROW('Sanitation Data'!D125))="","",OFFSET('Sanitation Data'!$D$30,0,10*ROW('Sanitation Data'!D125)))</f>
        <v/>
      </c>
      <c r="CN131" s="383" t="str">
        <f ca="1">+IF(OFFSET('Sanitation Data'!$D$31,0,10*ROW('Sanitation Data'!D125))="","",OFFSET('Sanitation Data'!$D$31,0,10*ROW('Sanitation Data'!D125)))</f>
        <v/>
      </c>
      <c r="CO131" s="383" t="str">
        <f ca="1">+IF(OFFSET('Sanitation Data'!$D$32,0,10*ROW('Sanitation Data'!D125))="","",OFFSET('Sanitation Data'!$D$32,0,10*ROW('Sanitation Data'!D125)))</f>
        <v/>
      </c>
      <c r="CP131" s="383" t="str">
        <f ca="1">+IF(OFFSET('Sanitation Data'!$E$28,0,10*ROW('Sanitation Data'!E125))="","",OFFSET('Sanitation Data'!$E$28,0,10*ROW('Sanitation Data'!E125)))</f>
        <v/>
      </c>
      <c r="CQ131" s="383" t="str">
        <f ca="1">+IF(OFFSET('Sanitation Data'!$E$29,0,10*ROW('Sanitation Data'!E125))="","",OFFSET('Sanitation Data'!$E$29,0,10*ROW('Sanitation Data'!E125)))</f>
        <v/>
      </c>
      <c r="CR131" s="383" t="str">
        <f ca="1">+IF(OFFSET('Sanitation Data'!$E$30,0,10*ROW('Sanitation Data'!E125))="","",OFFSET('Sanitation Data'!$E$30,0,10*ROW('Sanitation Data'!E125)))</f>
        <v/>
      </c>
      <c r="CS131" s="383" t="str">
        <f ca="1">+IF(OFFSET('Sanitation Data'!$E$31,0,10*ROW('Sanitation Data'!E125))="","",OFFSET('Sanitation Data'!$E$31,0,10*ROW('Sanitation Data'!E125)))</f>
        <v/>
      </c>
      <c r="CT131" s="383" t="str">
        <f ca="1">+IF(OFFSET('Sanitation Data'!$E$32,0,10*ROW('Sanitation Data'!E125))="","",OFFSET('Sanitation Data'!$E$32,0,10*ROW('Sanitation Data'!E125)))</f>
        <v/>
      </c>
      <c r="CU131" s="383" t="str">
        <f ca="1">+IF(OFFSET('Sanitation Data'!$F$28,0,10*ROW('Sanitation Data'!F125))="","",OFFSET('Sanitation Data'!$F$28,0,10*ROW('Sanitation Data'!F125)))</f>
        <v/>
      </c>
      <c r="CV131" s="383" t="str">
        <f ca="1">+IF(OFFSET('Sanitation Data'!$F$29,0,10*ROW('Sanitation Data'!F125))="","",OFFSET('Sanitation Data'!$F$29,0,10*ROW('Sanitation Data'!F125)))</f>
        <v/>
      </c>
      <c r="CW131" s="383" t="str">
        <f ca="1">+IF(OFFSET('Sanitation Data'!$F$30,0,10*ROW('Sanitation Data'!F125))="","",OFFSET('Sanitation Data'!$F$30,0,10*ROW('Sanitation Data'!F125)))</f>
        <v/>
      </c>
      <c r="CX131" s="383" t="str">
        <f ca="1">+IF(OFFSET('Sanitation Data'!$F$31,0,10*ROW('Sanitation Data'!F125))="","",OFFSET('Sanitation Data'!$F$31,0,10*ROW('Sanitation Data'!F125)))</f>
        <v/>
      </c>
      <c r="CY131" s="383" t="str">
        <f ca="1">+IF(OFFSET('Sanitation Data'!$F$32,0,10*ROW('Sanitation Data'!F125))="","",OFFSET('Sanitation Data'!$F$32,0,10*ROW('Sanitation Data'!F125)))</f>
        <v/>
      </c>
      <c r="CZ131" s="383" t="str">
        <f ca="1">+IF(OFFSET('Sanitation Data'!$G$28,0,10*ROW('Sanitation Data'!G125))="","",OFFSET('Sanitation Data'!$G$28,0,10*ROW('Sanitation Data'!G125)))</f>
        <v/>
      </c>
      <c r="DA131" s="383" t="str">
        <f ca="1">+IF(OFFSET('Sanitation Data'!$G$29,0,10*ROW('Sanitation Data'!G125))="","",OFFSET('Sanitation Data'!$G$29,0,10*ROW('Sanitation Data'!G125)))</f>
        <v/>
      </c>
      <c r="DB131" s="383" t="str">
        <f ca="1">+IF(OFFSET('Sanitation Data'!$G$30,0,10*ROW('Sanitation Data'!G125))="","",OFFSET('Sanitation Data'!$G$30,0,10*ROW('Sanitation Data'!G125)))</f>
        <v/>
      </c>
      <c r="DC131" s="383" t="str">
        <f ca="1">+IF(OFFSET('Sanitation Data'!$G$31,0,10*ROW('Sanitation Data'!G125))="","",OFFSET('Sanitation Data'!$G$31,0,10*ROW('Sanitation Data'!G125)))</f>
        <v/>
      </c>
      <c r="DD131" s="383" t="str">
        <f ca="1">+IF(OFFSET('Sanitation Data'!$G$32,0,10*ROW('Sanitation Data'!G125))="","",OFFSET('Sanitation Data'!$G$32,0,10*ROW('Sanitation Data'!G125)))</f>
        <v/>
      </c>
      <c r="DE131" s="383" t="str">
        <f ca="1">+IF(OFFSET('Sanitation Data'!$H$28,0,10*ROW('Sanitation Data'!H125))="","",OFFSET('Sanitation Data'!$H$28,0,10*ROW('Sanitation Data'!H125)))</f>
        <v/>
      </c>
      <c r="DF131" s="383" t="str">
        <f ca="1">+IF(OFFSET('Sanitation Data'!$H$29,0,10*ROW('Sanitation Data'!H125))="","",OFFSET('Sanitation Data'!$H$29,0,10*ROW('Sanitation Data'!H125)))</f>
        <v/>
      </c>
      <c r="DG131" s="383" t="str">
        <f ca="1">+IF(OFFSET('Sanitation Data'!$H$30,0,10*ROW('Sanitation Data'!H125))="","",OFFSET('Sanitation Data'!$H$30,0,10*ROW('Sanitation Data'!H125)))</f>
        <v/>
      </c>
      <c r="DH131" s="383" t="str">
        <f ca="1">+IF(OFFSET('Sanitation Data'!$H$31,0,10*ROW('Sanitation Data'!H125))="","",OFFSET('Sanitation Data'!$H$31,0,10*ROW('Sanitation Data'!H125)))</f>
        <v/>
      </c>
      <c r="DI131" s="383" t="str">
        <f ca="1">+IF(OFFSET('Sanitation Data'!$H$32,0,10*ROW('Sanitation Data'!H125))="","",OFFSET('Sanitation Data'!$H$32,0,10*ROW('Sanitation Data'!H125)))</f>
        <v/>
      </c>
      <c r="DJ131" s="383" t="str">
        <f ca="1">+IF(OFFSET('Sanitation Data'!$I$28,0,10*ROW('Sanitation Data'!I125))="","",OFFSET('Sanitation Data'!$I$28,0,10*ROW('Sanitation Data'!I125)))</f>
        <v/>
      </c>
      <c r="DK131" s="383" t="str">
        <f ca="1">+IF(OFFSET('Sanitation Data'!$I$29,0,10*ROW('Sanitation Data'!I125))="","",OFFSET('Sanitation Data'!$I$29,0,10*ROW('Sanitation Data'!I125)))</f>
        <v/>
      </c>
      <c r="DL131" s="383" t="str">
        <f ca="1">+IF(OFFSET('Sanitation Data'!$I$30,0,10*ROW('Sanitation Data'!I125))="","",OFFSET('Sanitation Data'!$I$30,0,10*ROW('Sanitation Data'!I125)))</f>
        <v/>
      </c>
      <c r="DM131" s="383" t="str">
        <f ca="1">+IF(OFFSET('Sanitation Data'!$I$31,0,10*ROW('Sanitation Data'!I125))="","",OFFSET('Sanitation Data'!$I$31,0,10*ROW('Sanitation Data'!I125)))</f>
        <v/>
      </c>
      <c r="DN131" s="383" t="str">
        <f ca="1">+IF(OFFSET('Sanitation Data'!$I$32,0,10*ROW('Sanitation Data'!I125))="","",OFFSET('Sanitation Data'!$I$32,0,10*ROW('Sanitation Data'!I125)))</f>
        <v/>
      </c>
      <c r="DO131" s="383" t="str">
        <f ca="1">+IF(OFFSET('Hygiene Data'!$D$11,0,10*ROW('Hygiene Data'!D125))="","",OFFSET('Hygiene Data'!$D$11,0,10*ROW('Hygiene Data'!D125)))</f>
        <v/>
      </c>
      <c r="DP131" s="383" t="str">
        <f ca="1">+IF(OFFSET('Hygiene Data'!$D$12,0,10*ROW('Hygiene Data'!D125))="","",OFFSET('Hygiene Data'!$D$12,0,10*ROW('Hygiene Data'!D125)))</f>
        <v/>
      </c>
      <c r="DQ131" s="383" t="str">
        <f ca="1">+IF(OFFSET('Hygiene Data'!$D$13,0,10*ROW('Hygiene Data'!D125))="","",OFFSET('Hygiene Data'!$D$13,0,10*ROW('Hygiene Data'!D125)))</f>
        <v/>
      </c>
      <c r="DR131" s="383" t="str">
        <f ca="1">+IF(OFFSET('Hygiene Data'!$E$11,0,10*ROW('Hygiene Data'!E125))="","",OFFSET('Hygiene Data'!$E$11,0,10*ROW('Hygiene Data'!E125)))</f>
        <v/>
      </c>
      <c r="DS131" s="383" t="str">
        <f ca="1">+IF(OFFSET('Hygiene Data'!$E$12,0,10*ROW('Hygiene Data'!E125))="","",OFFSET('Hygiene Data'!$E$12,0,10*ROW('Hygiene Data'!E125)))</f>
        <v/>
      </c>
      <c r="DT131" s="383" t="str">
        <f ca="1">+IF(OFFSET('Hygiene Data'!$E$13,0,10*ROW('Hygiene Data'!E125))="","",OFFSET('Hygiene Data'!$E$13,0,10*ROW('Hygiene Data'!E125)))</f>
        <v/>
      </c>
      <c r="DU131" s="383" t="str">
        <f ca="1">+IF(OFFSET('Hygiene Data'!$F$11,0,10*ROW('Hygiene Data'!F125))="","",OFFSET('Hygiene Data'!$F$11,0,10*ROW('Hygiene Data'!F125)))</f>
        <v/>
      </c>
      <c r="DV131" s="383" t="str">
        <f ca="1">+IF(OFFSET('Hygiene Data'!$F$12,0,10*ROW('Hygiene Data'!F125))="","",OFFSET('Hygiene Data'!$F$12,0,10*ROW('Hygiene Data'!F125)))</f>
        <v/>
      </c>
      <c r="DW131" s="383" t="str">
        <f ca="1">+IF(OFFSET('Hygiene Data'!$F$13,0,10*ROW('Hygiene Data'!F125))="","",OFFSET('Hygiene Data'!$F$13,0,10*ROW('Hygiene Data'!F125)))</f>
        <v/>
      </c>
      <c r="DX131" s="383" t="str">
        <f ca="1">+IF(OFFSET('Hygiene Data'!$G$11,0,10*ROW('Hygiene Data'!G125))="","",OFFSET('Hygiene Data'!$G$11,0,10*ROW('Hygiene Data'!G125)))</f>
        <v/>
      </c>
      <c r="DY131" s="383" t="str">
        <f ca="1">+IF(OFFSET('Hygiene Data'!$G$12,0,10*ROW('Hygiene Data'!G125))="","",OFFSET('Hygiene Data'!$G$12,0,10*ROW('Hygiene Data'!G125)))</f>
        <v/>
      </c>
      <c r="DZ131" s="383" t="str">
        <f ca="1">+IF(OFFSET('Hygiene Data'!$G$13,0,10*ROW('Hygiene Data'!G125))="","",OFFSET('Hygiene Data'!$G$13,0,10*ROW('Hygiene Data'!G125)))</f>
        <v/>
      </c>
      <c r="EA131" s="383" t="str">
        <f ca="1">+IF(OFFSET('Hygiene Data'!$H$11,0,10*ROW('Hygiene Data'!H125))="","",OFFSET('Hygiene Data'!$H$11,0,10*ROW('Hygiene Data'!H125)))</f>
        <v/>
      </c>
      <c r="EB131" s="383" t="str">
        <f ca="1">+IF(OFFSET('Hygiene Data'!$H$12,0,10*ROW('Hygiene Data'!H125))="","",OFFSET('Hygiene Data'!$H$12,0,10*ROW('Hygiene Data'!H125)))</f>
        <v/>
      </c>
      <c r="EC131" s="383" t="str">
        <f ca="1">+IF(OFFSET('Hygiene Data'!$H$13,0,10*ROW('Hygiene Data'!H125))="","",OFFSET('Hygiene Data'!$H$13,0,10*ROW('Hygiene Data'!H125)))</f>
        <v/>
      </c>
      <c r="ED131" s="383" t="str">
        <f ca="1">+IF(OFFSET('Hygiene Data'!$I$11,0,10*ROW('Hygiene Data'!I125))="","",OFFSET('Hygiene Data'!$I$11,0,10*ROW('Hygiene Data'!I125)))</f>
        <v/>
      </c>
      <c r="EE131" s="383" t="str">
        <f ca="1">+IF(OFFSET('Hygiene Data'!$I$12,0,10*ROW('Hygiene Data'!I125))="","",OFFSET('Hygiene Data'!$I$12,0,10*ROW('Hygiene Data'!I125)))</f>
        <v/>
      </c>
      <c r="EF131" s="383" t="str">
        <f ca="1">+IF(OFFSET('Hygiene Data'!$I$13,0,10*ROW('Hygiene Data'!I125))="","",OFFSET('Hygiene Data'!$I$13,0,10*ROW('Hygiene Data'!I125)))</f>
        <v/>
      </c>
    </row>
    <row r="132" spans="1:136" x14ac:dyDescent="0.25">
      <c r="A132" s="492" t="str">
        <f ca="1">+IF(OFFSET('Water Data'!$B$2,0,10*ROW('Water Data'!E126))="","",OFFSET('Water Data'!$B$2,0,10*ROW('Water Data'!E126)))</f>
        <v/>
      </c>
      <c r="B132" s="49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9" t="str">
        <f t="shared" ca="1" si="1"/>
        <v/>
      </c>
      <c r="D132" s="52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3" t="str">
        <f ca="1">+IF(OFFSET('Water Data'!$D$27,0,10*ROW('Water Data'!D126))="","",OFFSET('Water Data'!$D$27,0,10*ROW('Water Data'!D126)))</f>
        <v/>
      </c>
      <c r="BT132" s="383" t="str">
        <f ca="1">+IF(OFFSET('Water Data'!$D$28,0,10*ROW('Water Data'!D126))="","",OFFSET('Water Data'!$D$28,0,10*ROW('Water Data'!D126)))</f>
        <v/>
      </c>
      <c r="BU132" s="383" t="str">
        <f ca="1">+IF(OFFSET('Water Data'!$D$29,0,10*ROW('Water Data'!D126))="","",OFFSET('Water Data'!$D$29,0,10*ROW('Water Data'!D126)))</f>
        <v/>
      </c>
      <c r="BV132" s="383" t="str">
        <f ca="1">+IF(OFFSET('Water Data'!$E$27,0,10*ROW('Water Data'!E126))="","",OFFSET('Water Data'!$E$27,0,10*ROW('Water Data'!E126)))</f>
        <v/>
      </c>
      <c r="BW132" s="383" t="str">
        <f ca="1">+IF(OFFSET('Water Data'!$E$28,0,10*ROW('Water Data'!E126))="","",OFFSET('Water Data'!$E$28,0,10*ROW('Water Data'!E126)))</f>
        <v/>
      </c>
      <c r="BX132" s="383" t="str">
        <f ca="1">+IF(OFFSET('Water Data'!$E$29,0,10*ROW('Water Data'!E126))="","",OFFSET('Water Data'!$E$29,0,10*ROW('Water Data'!E126)))</f>
        <v/>
      </c>
      <c r="BY132" s="383" t="str">
        <f ca="1">+IF(OFFSET('Water Data'!$F$27,0,10*ROW('Water Data'!F126))="","",OFFSET('Water Data'!$F$27,0,10*ROW('Water Data'!F126)))</f>
        <v/>
      </c>
      <c r="BZ132" s="383" t="str">
        <f ca="1">+IF(OFFSET('Water Data'!$F$28,0,10*ROW('Water Data'!F126))="","",OFFSET('Water Data'!$F$28,0,10*ROW('Water Data'!F126)))</f>
        <v/>
      </c>
      <c r="CA132" s="383" t="str">
        <f ca="1">+IF(OFFSET('Water Data'!$F$29,0,10*ROW('Water Data'!F126))="","",OFFSET('Water Data'!$F$29,0,10*ROW('Water Data'!F126)))</f>
        <v/>
      </c>
      <c r="CB132" s="383" t="str">
        <f ca="1">+IF(OFFSET('Water Data'!$G$27,0,10*ROW('Water Data'!G126))="","",OFFSET('Water Data'!$G$27,0,10*ROW('Water Data'!G126)))</f>
        <v/>
      </c>
      <c r="CC132" s="383" t="str">
        <f ca="1">+IF(OFFSET('Water Data'!$G$28,0,10*ROW('Water Data'!G126))="","",OFFSET('Water Data'!$G$28,0,10*ROW('Water Data'!G126)))</f>
        <v/>
      </c>
      <c r="CD132" s="383" t="str">
        <f ca="1">+IF(OFFSET('Water Data'!$G$29,0,10*ROW('Water Data'!G126))="","",OFFSET('Water Data'!$G$29,0,10*ROW('Water Data'!G126)))</f>
        <v/>
      </c>
      <c r="CE132" s="383" t="str">
        <f ca="1">+IF(OFFSET('Water Data'!$H$27,0,10*ROW('Water Data'!H126))="","",OFFSET('Water Data'!$H$27,0,10*ROW('Water Data'!H126)))</f>
        <v/>
      </c>
      <c r="CF132" s="383" t="str">
        <f ca="1">+IF(OFFSET('Water Data'!$H$28,0,10*ROW('Water Data'!H126))="","",OFFSET('Water Data'!$H$28,0,10*ROW('Water Data'!H126)))</f>
        <v/>
      </c>
      <c r="CG132" s="383" t="str">
        <f ca="1">+IF(OFFSET('Water Data'!$H$29,0,10*ROW('Water Data'!H126))="","",OFFSET('Water Data'!$H$29,0,10*ROW('Water Data'!H126)))</f>
        <v/>
      </c>
      <c r="CH132" s="383" t="str">
        <f ca="1">+IF(OFFSET('Water Data'!$I$27,0,10*ROW('Water Data'!I126))="","",OFFSET('Water Data'!$I$27,0,10*ROW('Water Data'!I126)))</f>
        <v/>
      </c>
      <c r="CI132" s="383" t="str">
        <f ca="1">+IF(OFFSET('Water Data'!$I$28,0,10*ROW('Water Data'!I126))="","",OFFSET('Water Data'!$I$28,0,10*ROW('Water Data'!I126)))</f>
        <v/>
      </c>
      <c r="CJ132" s="383" t="str">
        <f ca="1">+IF(OFFSET('Water Data'!$I$29,0,10*ROW('Water Data'!I126))="","",OFFSET('Water Data'!$I$29,0,10*ROW('Water Data'!I126)))</f>
        <v/>
      </c>
      <c r="CK132" s="383" t="str">
        <f ca="1">+IF(OFFSET('Sanitation Data'!$D$28,0,10*ROW('Sanitation Data'!D126))="","",OFFSET('Sanitation Data'!$D$28,0,10*ROW('Sanitation Data'!D126)))</f>
        <v/>
      </c>
      <c r="CL132" s="383" t="str">
        <f ca="1">+IF(OFFSET('Sanitation Data'!$D$29,0,10*ROW('Sanitation Data'!D126))="","",OFFSET('Sanitation Data'!$D$29,0,10*ROW('Sanitation Data'!D126)))</f>
        <v/>
      </c>
      <c r="CM132" s="383" t="str">
        <f ca="1">+IF(OFFSET('Sanitation Data'!$D$30,0,10*ROW('Sanitation Data'!D126))="","",OFFSET('Sanitation Data'!$D$30,0,10*ROW('Sanitation Data'!D126)))</f>
        <v/>
      </c>
      <c r="CN132" s="383" t="str">
        <f ca="1">+IF(OFFSET('Sanitation Data'!$D$31,0,10*ROW('Sanitation Data'!D126))="","",OFFSET('Sanitation Data'!$D$31,0,10*ROW('Sanitation Data'!D126)))</f>
        <v/>
      </c>
      <c r="CO132" s="383" t="str">
        <f ca="1">+IF(OFFSET('Sanitation Data'!$D$32,0,10*ROW('Sanitation Data'!D126))="","",OFFSET('Sanitation Data'!$D$32,0,10*ROW('Sanitation Data'!D126)))</f>
        <v/>
      </c>
      <c r="CP132" s="383" t="str">
        <f ca="1">+IF(OFFSET('Sanitation Data'!$E$28,0,10*ROW('Sanitation Data'!E126))="","",OFFSET('Sanitation Data'!$E$28,0,10*ROW('Sanitation Data'!E126)))</f>
        <v/>
      </c>
      <c r="CQ132" s="383" t="str">
        <f ca="1">+IF(OFFSET('Sanitation Data'!$E$29,0,10*ROW('Sanitation Data'!E126))="","",OFFSET('Sanitation Data'!$E$29,0,10*ROW('Sanitation Data'!E126)))</f>
        <v/>
      </c>
      <c r="CR132" s="383" t="str">
        <f ca="1">+IF(OFFSET('Sanitation Data'!$E$30,0,10*ROW('Sanitation Data'!E126))="","",OFFSET('Sanitation Data'!$E$30,0,10*ROW('Sanitation Data'!E126)))</f>
        <v/>
      </c>
      <c r="CS132" s="383" t="str">
        <f ca="1">+IF(OFFSET('Sanitation Data'!$E$31,0,10*ROW('Sanitation Data'!E126))="","",OFFSET('Sanitation Data'!$E$31,0,10*ROW('Sanitation Data'!E126)))</f>
        <v/>
      </c>
      <c r="CT132" s="383" t="str">
        <f ca="1">+IF(OFFSET('Sanitation Data'!$E$32,0,10*ROW('Sanitation Data'!E126))="","",OFFSET('Sanitation Data'!$E$32,0,10*ROW('Sanitation Data'!E126)))</f>
        <v/>
      </c>
      <c r="CU132" s="383" t="str">
        <f ca="1">+IF(OFFSET('Sanitation Data'!$F$28,0,10*ROW('Sanitation Data'!F126))="","",OFFSET('Sanitation Data'!$F$28,0,10*ROW('Sanitation Data'!F126)))</f>
        <v/>
      </c>
      <c r="CV132" s="383" t="str">
        <f ca="1">+IF(OFFSET('Sanitation Data'!$F$29,0,10*ROW('Sanitation Data'!F126))="","",OFFSET('Sanitation Data'!$F$29,0,10*ROW('Sanitation Data'!F126)))</f>
        <v/>
      </c>
      <c r="CW132" s="383" t="str">
        <f ca="1">+IF(OFFSET('Sanitation Data'!$F$30,0,10*ROW('Sanitation Data'!F126))="","",OFFSET('Sanitation Data'!$F$30,0,10*ROW('Sanitation Data'!F126)))</f>
        <v/>
      </c>
      <c r="CX132" s="383" t="str">
        <f ca="1">+IF(OFFSET('Sanitation Data'!$F$31,0,10*ROW('Sanitation Data'!F126))="","",OFFSET('Sanitation Data'!$F$31,0,10*ROW('Sanitation Data'!F126)))</f>
        <v/>
      </c>
      <c r="CY132" s="383" t="str">
        <f ca="1">+IF(OFFSET('Sanitation Data'!$F$32,0,10*ROW('Sanitation Data'!F126))="","",OFFSET('Sanitation Data'!$F$32,0,10*ROW('Sanitation Data'!F126)))</f>
        <v/>
      </c>
      <c r="CZ132" s="383" t="str">
        <f ca="1">+IF(OFFSET('Sanitation Data'!$G$28,0,10*ROW('Sanitation Data'!G126))="","",OFFSET('Sanitation Data'!$G$28,0,10*ROW('Sanitation Data'!G126)))</f>
        <v/>
      </c>
      <c r="DA132" s="383" t="str">
        <f ca="1">+IF(OFFSET('Sanitation Data'!$G$29,0,10*ROW('Sanitation Data'!G126))="","",OFFSET('Sanitation Data'!$G$29,0,10*ROW('Sanitation Data'!G126)))</f>
        <v/>
      </c>
      <c r="DB132" s="383" t="str">
        <f ca="1">+IF(OFFSET('Sanitation Data'!$G$30,0,10*ROW('Sanitation Data'!G126))="","",OFFSET('Sanitation Data'!$G$30,0,10*ROW('Sanitation Data'!G126)))</f>
        <v/>
      </c>
      <c r="DC132" s="383" t="str">
        <f ca="1">+IF(OFFSET('Sanitation Data'!$G$31,0,10*ROW('Sanitation Data'!G126))="","",OFFSET('Sanitation Data'!$G$31,0,10*ROW('Sanitation Data'!G126)))</f>
        <v/>
      </c>
      <c r="DD132" s="383" t="str">
        <f ca="1">+IF(OFFSET('Sanitation Data'!$G$32,0,10*ROW('Sanitation Data'!G126))="","",OFFSET('Sanitation Data'!$G$32,0,10*ROW('Sanitation Data'!G126)))</f>
        <v/>
      </c>
      <c r="DE132" s="383" t="str">
        <f ca="1">+IF(OFFSET('Sanitation Data'!$H$28,0,10*ROW('Sanitation Data'!H126))="","",OFFSET('Sanitation Data'!$H$28,0,10*ROW('Sanitation Data'!H126)))</f>
        <v/>
      </c>
      <c r="DF132" s="383" t="str">
        <f ca="1">+IF(OFFSET('Sanitation Data'!$H$29,0,10*ROW('Sanitation Data'!H126))="","",OFFSET('Sanitation Data'!$H$29,0,10*ROW('Sanitation Data'!H126)))</f>
        <v/>
      </c>
      <c r="DG132" s="383" t="str">
        <f ca="1">+IF(OFFSET('Sanitation Data'!$H$30,0,10*ROW('Sanitation Data'!H126))="","",OFFSET('Sanitation Data'!$H$30,0,10*ROW('Sanitation Data'!H126)))</f>
        <v/>
      </c>
      <c r="DH132" s="383" t="str">
        <f ca="1">+IF(OFFSET('Sanitation Data'!$H$31,0,10*ROW('Sanitation Data'!H126))="","",OFFSET('Sanitation Data'!$H$31,0,10*ROW('Sanitation Data'!H126)))</f>
        <v/>
      </c>
      <c r="DI132" s="383" t="str">
        <f ca="1">+IF(OFFSET('Sanitation Data'!$H$32,0,10*ROW('Sanitation Data'!H126))="","",OFFSET('Sanitation Data'!$H$32,0,10*ROW('Sanitation Data'!H126)))</f>
        <v/>
      </c>
      <c r="DJ132" s="383" t="str">
        <f ca="1">+IF(OFFSET('Sanitation Data'!$I$28,0,10*ROW('Sanitation Data'!I126))="","",OFFSET('Sanitation Data'!$I$28,0,10*ROW('Sanitation Data'!I126)))</f>
        <v/>
      </c>
      <c r="DK132" s="383" t="str">
        <f ca="1">+IF(OFFSET('Sanitation Data'!$I$29,0,10*ROW('Sanitation Data'!I126))="","",OFFSET('Sanitation Data'!$I$29,0,10*ROW('Sanitation Data'!I126)))</f>
        <v/>
      </c>
      <c r="DL132" s="383" t="str">
        <f ca="1">+IF(OFFSET('Sanitation Data'!$I$30,0,10*ROW('Sanitation Data'!I126))="","",OFFSET('Sanitation Data'!$I$30,0,10*ROW('Sanitation Data'!I126)))</f>
        <v/>
      </c>
      <c r="DM132" s="383" t="str">
        <f ca="1">+IF(OFFSET('Sanitation Data'!$I$31,0,10*ROW('Sanitation Data'!I126))="","",OFFSET('Sanitation Data'!$I$31,0,10*ROW('Sanitation Data'!I126)))</f>
        <v/>
      </c>
      <c r="DN132" s="383" t="str">
        <f ca="1">+IF(OFFSET('Sanitation Data'!$I$32,0,10*ROW('Sanitation Data'!I126))="","",OFFSET('Sanitation Data'!$I$32,0,10*ROW('Sanitation Data'!I126)))</f>
        <v/>
      </c>
      <c r="DO132" s="383" t="str">
        <f ca="1">+IF(OFFSET('Hygiene Data'!$D$11,0,10*ROW('Hygiene Data'!D126))="","",OFFSET('Hygiene Data'!$D$11,0,10*ROW('Hygiene Data'!D126)))</f>
        <v/>
      </c>
      <c r="DP132" s="383" t="str">
        <f ca="1">+IF(OFFSET('Hygiene Data'!$D$12,0,10*ROW('Hygiene Data'!D126))="","",OFFSET('Hygiene Data'!$D$12,0,10*ROW('Hygiene Data'!D126)))</f>
        <v/>
      </c>
      <c r="DQ132" s="383" t="str">
        <f ca="1">+IF(OFFSET('Hygiene Data'!$D$13,0,10*ROW('Hygiene Data'!D126))="","",OFFSET('Hygiene Data'!$D$13,0,10*ROW('Hygiene Data'!D126)))</f>
        <v/>
      </c>
      <c r="DR132" s="383" t="str">
        <f ca="1">+IF(OFFSET('Hygiene Data'!$E$11,0,10*ROW('Hygiene Data'!E126))="","",OFFSET('Hygiene Data'!$E$11,0,10*ROW('Hygiene Data'!E126)))</f>
        <v/>
      </c>
      <c r="DS132" s="383" t="str">
        <f ca="1">+IF(OFFSET('Hygiene Data'!$E$12,0,10*ROW('Hygiene Data'!E126))="","",OFFSET('Hygiene Data'!$E$12,0,10*ROW('Hygiene Data'!E126)))</f>
        <v/>
      </c>
      <c r="DT132" s="383" t="str">
        <f ca="1">+IF(OFFSET('Hygiene Data'!$E$13,0,10*ROW('Hygiene Data'!E126))="","",OFFSET('Hygiene Data'!$E$13,0,10*ROW('Hygiene Data'!E126)))</f>
        <v/>
      </c>
      <c r="DU132" s="383" t="str">
        <f ca="1">+IF(OFFSET('Hygiene Data'!$F$11,0,10*ROW('Hygiene Data'!F126))="","",OFFSET('Hygiene Data'!$F$11,0,10*ROW('Hygiene Data'!F126)))</f>
        <v/>
      </c>
      <c r="DV132" s="383" t="str">
        <f ca="1">+IF(OFFSET('Hygiene Data'!$F$12,0,10*ROW('Hygiene Data'!F126))="","",OFFSET('Hygiene Data'!$F$12,0,10*ROW('Hygiene Data'!F126)))</f>
        <v/>
      </c>
      <c r="DW132" s="383" t="str">
        <f ca="1">+IF(OFFSET('Hygiene Data'!$F$13,0,10*ROW('Hygiene Data'!F126))="","",OFFSET('Hygiene Data'!$F$13,0,10*ROW('Hygiene Data'!F126)))</f>
        <v/>
      </c>
      <c r="DX132" s="383" t="str">
        <f ca="1">+IF(OFFSET('Hygiene Data'!$G$11,0,10*ROW('Hygiene Data'!G126))="","",OFFSET('Hygiene Data'!$G$11,0,10*ROW('Hygiene Data'!G126)))</f>
        <v/>
      </c>
      <c r="DY132" s="383" t="str">
        <f ca="1">+IF(OFFSET('Hygiene Data'!$G$12,0,10*ROW('Hygiene Data'!G126))="","",OFFSET('Hygiene Data'!$G$12,0,10*ROW('Hygiene Data'!G126)))</f>
        <v/>
      </c>
      <c r="DZ132" s="383" t="str">
        <f ca="1">+IF(OFFSET('Hygiene Data'!$G$13,0,10*ROW('Hygiene Data'!G126))="","",OFFSET('Hygiene Data'!$G$13,0,10*ROW('Hygiene Data'!G126)))</f>
        <v/>
      </c>
      <c r="EA132" s="383" t="str">
        <f ca="1">+IF(OFFSET('Hygiene Data'!$H$11,0,10*ROW('Hygiene Data'!H126))="","",OFFSET('Hygiene Data'!$H$11,0,10*ROW('Hygiene Data'!H126)))</f>
        <v/>
      </c>
      <c r="EB132" s="383" t="str">
        <f ca="1">+IF(OFFSET('Hygiene Data'!$H$12,0,10*ROW('Hygiene Data'!H126))="","",OFFSET('Hygiene Data'!$H$12,0,10*ROW('Hygiene Data'!H126)))</f>
        <v/>
      </c>
      <c r="EC132" s="383" t="str">
        <f ca="1">+IF(OFFSET('Hygiene Data'!$H$13,0,10*ROW('Hygiene Data'!H126))="","",OFFSET('Hygiene Data'!$H$13,0,10*ROW('Hygiene Data'!H126)))</f>
        <v/>
      </c>
      <c r="ED132" s="383" t="str">
        <f ca="1">+IF(OFFSET('Hygiene Data'!$I$11,0,10*ROW('Hygiene Data'!I126))="","",OFFSET('Hygiene Data'!$I$11,0,10*ROW('Hygiene Data'!I126)))</f>
        <v/>
      </c>
      <c r="EE132" s="383" t="str">
        <f ca="1">+IF(OFFSET('Hygiene Data'!$I$12,0,10*ROW('Hygiene Data'!I126))="","",OFFSET('Hygiene Data'!$I$12,0,10*ROW('Hygiene Data'!I126)))</f>
        <v/>
      </c>
      <c r="EF132" s="383" t="str">
        <f ca="1">+IF(OFFSET('Hygiene Data'!$I$13,0,10*ROW('Hygiene Data'!I126))="","",OFFSET('Hygiene Data'!$I$13,0,10*ROW('Hygiene Data'!I126)))</f>
        <v/>
      </c>
    </row>
    <row r="133" spans="1:136" x14ac:dyDescent="0.25">
      <c r="A133" s="492" t="str">
        <f ca="1">+IF(OFFSET('Water Data'!$B$2,0,10*ROW('Water Data'!E127))="","",OFFSET('Water Data'!$B$2,0,10*ROW('Water Data'!E127)))</f>
        <v/>
      </c>
      <c r="B133" s="49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9" t="str">
        <f t="shared" ca="1" si="1"/>
        <v/>
      </c>
      <c r="D133" s="52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3" t="str">
        <f ca="1">+IF(OFFSET('Water Data'!$D$27,0,10*ROW('Water Data'!D127))="","",OFFSET('Water Data'!$D$27,0,10*ROW('Water Data'!D127)))</f>
        <v/>
      </c>
      <c r="BT133" s="383" t="str">
        <f ca="1">+IF(OFFSET('Water Data'!$D$28,0,10*ROW('Water Data'!D127))="","",OFFSET('Water Data'!$D$28,0,10*ROW('Water Data'!D127)))</f>
        <v/>
      </c>
      <c r="BU133" s="383" t="str">
        <f ca="1">+IF(OFFSET('Water Data'!$D$29,0,10*ROW('Water Data'!D127))="","",OFFSET('Water Data'!$D$29,0,10*ROW('Water Data'!D127)))</f>
        <v/>
      </c>
      <c r="BV133" s="383" t="str">
        <f ca="1">+IF(OFFSET('Water Data'!$E$27,0,10*ROW('Water Data'!E127))="","",OFFSET('Water Data'!$E$27,0,10*ROW('Water Data'!E127)))</f>
        <v/>
      </c>
      <c r="BW133" s="383" t="str">
        <f ca="1">+IF(OFFSET('Water Data'!$E$28,0,10*ROW('Water Data'!E127))="","",OFFSET('Water Data'!$E$28,0,10*ROW('Water Data'!E127)))</f>
        <v/>
      </c>
      <c r="BX133" s="383" t="str">
        <f ca="1">+IF(OFFSET('Water Data'!$E$29,0,10*ROW('Water Data'!E127))="","",OFFSET('Water Data'!$E$29,0,10*ROW('Water Data'!E127)))</f>
        <v/>
      </c>
      <c r="BY133" s="383" t="str">
        <f ca="1">+IF(OFFSET('Water Data'!$F$27,0,10*ROW('Water Data'!F127))="","",OFFSET('Water Data'!$F$27,0,10*ROW('Water Data'!F127)))</f>
        <v/>
      </c>
      <c r="BZ133" s="383" t="str">
        <f ca="1">+IF(OFFSET('Water Data'!$F$28,0,10*ROW('Water Data'!F127))="","",OFFSET('Water Data'!$F$28,0,10*ROW('Water Data'!F127)))</f>
        <v/>
      </c>
      <c r="CA133" s="383" t="str">
        <f ca="1">+IF(OFFSET('Water Data'!$F$29,0,10*ROW('Water Data'!F127))="","",OFFSET('Water Data'!$F$29,0,10*ROW('Water Data'!F127)))</f>
        <v/>
      </c>
      <c r="CB133" s="383" t="str">
        <f ca="1">+IF(OFFSET('Water Data'!$G$27,0,10*ROW('Water Data'!G127))="","",OFFSET('Water Data'!$G$27,0,10*ROW('Water Data'!G127)))</f>
        <v/>
      </c>
      <c r="CC133" s="383" t="str">
        <f ca="1">+IF(OFFSET('Water Data'!$G$28,0,10*ROW('Water Data'!G127))="","",OFFSET('Water Data'!$G$28,0,10*ROW('Water Data'!G127)))</f>
        <v/>
      </c>
      <c r="CD133" s="383" t="str">
        <f ca="1">+IF(OFFSET('Water Data'!$G$29,0,10*ROW('Water Data'!G127))="","",OFFSET('Water Data'!$G$29,0,10*ROW('Water Data'!G127)))</f>
        <v/>
      </c>
      <c r="CE133" s="383" t="str">
        <f ca="1">+IF(OFFSET('Water Data'!$H$27,0,10*ROW('Water Data'!H127))="","",OFFSET('Water Data'!$H$27,0,10*ROW('Water Data'!H127)))</f>
        <v/>
      </c>
      <c r="CF133" s="383" t="str">
        <f ca="1">+IF(OFFSET('Water Data'!$H$28,0,10*ROW('Water Data'!H127))="","",OFFSET('Water Data'!$H$28,0,10*ROW('Water Data'!H127)))</f>
        <v/>
      </c>
      <c r="CG133" s="383" t="str">
        <f ca="1">+IF(OFFSET('Water Data'!$H$29,0,10*ROW('Water Data'!H127))="","",OFFSET('Water Data'!$H$29,0,10*ROW('Water Data'!H127)))</f>
        <v/>
      </c>
      <c r="CH133" s="383" t="str">
        <f ca="1">+IF(OFFSET('Water Data'!$I$27,0,10*ROW('Water Data'!I127))="","",OFFSET('Water Data'!$I$27,0,10*ROW('Water Data'!I127)))</f>
        <v/>
      </c>
      <c r="CI133" s="383" t="str">
        <f ca="1">+IF(OFFSET('Water Data'!$I$28,0,10*ROW('Water Data'!I127))="","",OFFSET('Water Data'!$I$28,0,10*ROW('Water Data'!I127)))</f>
        <v/>
      </c>
      <c r="CJ133" s="383" t="str">
        <f ca="1">+IF(OFFSET('Water Data'!$I$29,0,10*ROW('Water Data'!I127))="","",OFFSET('Water Data'!$I$29,0,10*ROW('Water Data'!I127)))</f>
        <v/>
      </c>
      <c r="CK133" s="383" t="str">
        <f ca="1">+IF(OFFSET('Sanitation Data'!$D$28,0,10*ROW('Sanitation Data'!D127))="","",OFFSET('Sanitation Data'!$D$28,0,10*ROW('Sanitation Data'!D127)))</f>
        <v/>
      </c>
      <c r="CL133" s="383" t="str">
        <f ca="1">+IF(OFFSET('Sanitation Data'!$D$29,0,10*ROW('Sanitation Data'!D127))="","",OFFSET('Sanitation Data'!$D$29,0,10*ROW('Sanitation Data'!D127)))</f>
        <v/>
      </c>
      <c r="CM133" s="383" t="str">
        <f ca="1">+IF(OFFSET('Sanitation Data'!$D$30,0,10*ROW('Sanitation Data'!D127))="","",OFFSET('Sanitation Data'!$D$30,0,10*ROW('Sanitation Data'!D127)))</f>
        <v/>
      </c>
      <c r="CN133" s="383" t="str">
        <f ca="1">+IF(OFFSET('Sanitation Data'!$D$31,0,10*ROW('Sanitation Data'!D127))="","",OFFSET('Sanitation Data'!$D$31,0,10*ROW('Sanitation Data'!D127)))</f>
        <v/>
      </c>
      <c r="CO133" s="383" t="str">
        <f ca="1">+IF(OFFSET('Sanitation Data'!$D$32,0,10*ROW('Sanitation Data'!D127))="","",OFFSET('Sanitation Data'!$D$32,0,10*ROW('Sanitation Data'!D127)))</f>
        <v/>
      </c>
      <c r="CP133" s="383" t="str">
        <f ca="1">+IF(OFFSET('Sanitation Data'!$E$28,0,10*ROW('Sanitation Data'!E127))="","",OFFSET('Sanitation Data'!$E$28,0,10*ROW('Sanitation Data'!E127)))</f>
        <v/>
      </c>
      <c r="CQ133" s="383" t="str">
        <f ca="1">+IF(OFFSET('Sanitation Data'!$E$29,0,10*ROW('Sanitation Data'!E127))="","",OFFSET('Sanitation Data'!$E$29,0,10*ROW('Sanitation Data'!E127)))</f>
        <v/>
      </c>
      <c r="CR133" s="383" t="str">
        <f ca="1">+IF(OFFSET('Sanitation Data'!$E$30,0,10*ROW('Sanitation Data'!E127))="","",OFFSET('Sanitation Data'!$E$30,0,10*ROW('Sanitation Data'!E127)))</f>
        <v/>
      </c>
      <c r="CS133" s="383" t="str">
        <f ca="1">+IF(OFFSET('Sanitation Data'!$E$31,0,10*ROW('Sanitation Data'!E127))="","",OFFSET('Sanitation Data'!$E$31,0,10*ROW('Sanitation Data'!E127)))</f>
        <v/>
      </c>
      <c r="CT133" s="383" t="str">
        <f ca="1">+IF(OFFSET('Sanitation Data'!$E$32,0,10*ROW('Sanitation Data'!E127))="","",OFFSET('Sanitation Data'!$E$32,0,10*ROW('Sanitation Data'!E127)))</f>
        <v/>
      </c>
      <c r="CU133" s="383" t="str">
        <f ca="1">+IF(OFFSET('Sanitation Data'!$F$28,0,10*ROW('Sanitation Data'!F127))="","",OFFSET('Sanitation Data'!$F$28,0,10*ROW('Sanitation Data'!F127)))</f>
        <v/>
      </c>
      <c r="CV133" s="383" t="str">
        <f ca="1">+IF(OFFSET('Sanitation Data'!$F$29,0,10*ROW('Sanitation Data'!F127))="","",OFFSET('Sanitation Data'!$F$29,0,10*ROW('Sanitation Data'!F127)))</f>
        <v/>
      </c>
      <c r="CW133" s="383" t="str">
        <f ca="1">+IF(OFFSET('Sanitation Data'!$F$30,0,10*ROW('Sanitation Data'!F127))="","",OFFSET('Sanitation Data'!$F$30,0,10*ROW('Sanitation Data'!F127)))</f>
        <v/>
      </c>
      <c r="CX133" s="383" t="str">
        <f ca="1">+IF(OFFSET('Sanitation Data'!$F$31,0,10*ROW('Sanitation Data'!F127))="","",OFFSET('Sanitation Data'!$F$31,0,10*ROW('Sanitation Data'!F127)))</f>
        <v/>
      </c>
      <c r="CY133" s="383" t="str">
        <f ca="1">+IF(OFFSET('Sanitation Data'!$F$32,0,10*ROW('Sanitation Data'!F127))="","",OFFSET('Sanitation Data'!$F$32,0,10*ROW('Sanitation Data'!F127)))</f>
        <v/>
      </c>
      <c r="CZ133" s="383" t="str">
        <f ca="1">+IF(OFFSET('Sanitation Data'!$G$28,0,10*ROW('Sanitation Data'!G127))="","",OFFSET('Sanitation Data'!$G$28,0,10*ROW('Sanitation Data'!G127)))</f>
        <v/>
      </c>
      <c r="DA133" s="383" t="str">
        <f ca="1">+IF(OFFSET('Sanitation Data'!$G$29,0,10*ROW('Sanitation Data'!G127))="","",OFFSET('Sanitation Data'!$G$29,0,10*ROW('Sanitation Data'!G127)))</f>
        <v/>
      </c>
      <c r="DB133" s="383" t="str">
        <f ca="1">+IF(OFFSET('Sanitation Data'!$G$30,0,10*ROW('Sanitation Data'!G127))="","",OFFSET('Sanitation Data'!$G$30,0,10*ROW('Sanitation Data'!G127)))</f>
        <v/>
      </c>
      <c r="DC133" s="383" t="str">
        <f ca="1">+IF(OFFSET('Sanitation Data'!$G$31,0,10*ROW('Sanitation Data'!G127))="","",OFFSET('Sanitation Data'!$G$31,0,10*ROW('Sanitation Data'!G127)))</f>
        <v/>
      </c>
      <c r="DD133" s="383" t="str">
        <f ca="1">+IF(OFFSET('Sanitation Data'!$G$32,0,10*ROW('Sanitation Data'!G127))="","",OFFSET('Sanitation Data'!$G$32,0,10*ROW('Sanitation Data'!G127)))</f>
        <v/>
      </c>
      <c r="DE133" s="383" t="str">
        <f ca="1">+IF(OFFSET('Sanitation Data'!$H$28,0,10*ROW('Sanitation Data'!H127))="","",OFFSET('Sanitation Data'!$H$28,0,10*ROW('Sanitation Data'!H127)))</f>
        <v/>
      </c>
      <c r="DF133" s="383" t="str">
        <f ca="1">+IF(OFFSET('Sanitation Data'!$H$29,0,10*ROW('Sanitation Data'!H127))="","",OFFSET('Sanitation Data'!$H$29,0,10*ROW('Sanitation Data'!H127)))</f>
        <v/>
      </c>
      <c r="DG133" s="383" t="str">
        <f ca="1">+IF(OFFSET('Sanitation Data'!$H$30,0,10*ROW('Sanitation Data'!H127))="","",OFFSET('Sanitation Data'!$H$30,0,10*ROW('Sanitation Data'!H127)))</f>
        <v/>
      </c>
      <c r="DH133" s="383" t="str">
        <f ca="1">+IF(OFFSET('Sanitation Data'!$H$31,0,10*ROW('Sanitation Data'!H127))="","",OFFSET('Sanitation Data'!$H$31,0,10*ROW('Sanitation Data'!H127)))</f>
        <v/>
      </c>
      <c r="DI133" s="383" t="str">
        <f ca="1">+IF(OFFSET('Sanitation Data'!$H$32,0,10*ROW('Sanitation Data'!H127))="","",OFFSET('Sanitation Data'!$H$32,0,10*ROW('Sanitation Data'!H127)))</f>
        <v/>
      </c>
      <c r="DJ133" s="383" t="str">
        <f ca="1">+IF(OFFSET('Sanitation Data'!$I$28,0,10*ROW('Sanitation Data'!I127))="","",OFFSET('Sanitation Data'!$I$28,0,10*ROW('Sanitation Data'!I127)))</f>
        <v/>
      </c>
      <c r="DK133" s="383" t="str">
        <f ca="1">+IF(OFFSET('Sanitation Data'!$I$29,0,10*ROW('Sanitation Data'!I127))="","",OFFSET('Sanitation Data'!$I$29,0,10*ROW('Sanitation Data'!I127)))</f>
        <v/>
      </c>
      <c r="DL133" s="383" t="str">
        <f ca="1">+IF(OFFSET('Sanitation Data'!$I$30,0,10*ROW('Sanitation Data'!I127))="","",OFFSET('Sanitation Data'!$I$30,0,10*ROW('Sanitation Data'!I127)))</f>
        <v/>
      </c>
      <c r="DM133" s="383" t="str">
        <f ca="1">+IF(OFFSET('Sanitation Data'!$I$31,0,10*ROW('Sanitation Data'!I127))="","",OFFSET('Sanitation Data'!$I$31,0,10*ROW('Sanitation Data'!I127)))</f>
        <v/>
      </c>
      <c r="DN133" s="383" t="str">
        <f ca="1">+IF(OFFSET('Sanitation Data'!$I$32,0,10*ROW('Sanitation Data'!I127))="","",OFFSET('Sanitation Data'!$I$32,0,10*ROW('Sanitation Data'!I127)))</f>
        <v/>
      </c>
      <c r="DO133" s="383" t="str">
        <f ca="1">+IF(OFFSET('Hygiene Data'!$D$11,0,10*ROW('Hygiene Data'!D127))="","",OFFSET('Hygiene Data'!$D$11,0,10*ROW('Hygiene Data'!D127)))</f>
        <v/>
      </c>
      <c r="DP133" s="383" t="str">
        <f ca="1">+IF(OFFSET('Hygiene Data'!$D$12,0,10*ROW('Hygiene Data'!D127))="","",OFFSET('Hygiene Data'!$D$12,0,10*ROW('Hygiene Data'!D127)))</f>
        <v/>
      </c>
      <c r="DQ133" s="383" t="str">
        <f ca="1">+IF(OFFSET('Hygiene Data'!$D$13,0,10*ROW('Hygiene Data'!D127))="","",OFFSET('Hygiene Data'!$D$13,0,10*ROW('Hygiene Data'!D127)))</f>
        <v/>
      </c>
      <c r="DR133" s="383" t="str">
        <f ca="1">+IF(OFFSET('Hygiene Data'!$E$11,0,10*ROW('Hygiene Data'!E127))="","",OFFSET('Hygiene Data'!$E$11,0,10*ROW('Hygiene Data'!E127)))</f>
        <v/>
      </c>
      <c r="DS133" s="383" t="str">
        <f ca="1">+IF(OFFSET('Hygiene Data'!$E$12,0,10*ROW('Hygiene Data'!E127))="","",OFFSET('Hygiene Data'!$E$12,0,10*ROW('Hygiene Data'!E127)))</f>
        <v/>
      </c>
      <c r="DT133" s="383" t="str">
        <f ca="1">+IF(OFFSET('Hygiene Data'!$E$13,0,10*ROW('Hygiene Data'!E127))="","",OFFSET('Hygiene Data'!$E$13,0,10*ROW('Hygiene Data'!E127)))</f>
        <v/>
      </c>
      <c r="DU133" s="383" t="str">
        <f ca="1">+IF(OFFSET('Hygiene Data'!$F$11,0,10*ROW('Hygiene Data'!F127))="","",OFFSET('Hygiene Data'!$F$11,0,10*ROW('Hygiene Data'!F127)))</f>
        <v/>
      </c>
      <c r="DV133" s="383" t="str">
        <f ca="1">+IF(OFFSET('Hygiene Data'!$F$12,0,10*ROW('Hygiene Data'!F127))="","",OFFSET('Hygiene Data'!$F$12,0,10*ROW('Hygiene Data'!F127)))</f>
        <v/>
      </c>
      <c r="DW133" s="383" t="str">
        <f ca="1">+IF(OFFSET('Hygiene Data'!$F$13,0,10*ROW('Hygiene Data'!F127))="","",OFFSET('Hygiene Data'!$F$13,0,10*ROW('Hygiene Data'!F127)))</f>
        <v/>
      </c>
      <c r="DX133" s="383" t="str">
        <f ca="1">+IF(OFFSET('Hygiene Data'!$G$11,0,10*ROW('Hygiene Data'!G127))="","",OFFSET('Hygiene Data'!$G$11,0,10*ROW('Hygiene Data'!G127)))</f>
        <v/>
      </c>
      <c r="DY133" s="383" t="str">
        <f ca="1">+IF(OFFSET('Hygiene Data'!$G$12,0,10*ROW('Hygiene Data'!G127))="","",OFFSET('Hygiene Data'!$G$12,0,10*ROW('Hygiene Data'!G127)))</f>
        <v/>
      </c>
      <c r="DZ133" s="383" t="str">
        <f ca="1">+IF(OFFSET('Hygiene Data'!$G$13,0,10*ROW('Hygiene Data'!G127))="","",OFFSET('Hygiene Data'!$G$13,0,10*ROW('Hygiene Data'!G127)))</f>
        <v/>
      </c>
      <c r="EA133" s="383" t="str">
        <f ca="1">+IF(OFFSET('Hygiene Data'!$H$11,0,10*ROW('Hygiene Data'!H127))="","",OFFSET('Hygiene Data'!$H$11,0,10*ROW('Hygiene Data'!H127)))</f>
        <v/>
      </c>
      <c r="EB133" s="383" t="str">
        <f ca="1">+IF(OFFSET('Hygiene Data'!$H$12,0,10*ROW('Hygiene Data'!H127))="","",OFFSET('Hygiene Data'!$H$12,0,10*ROW('Hygiene Data'!H127)))</f>
        <v/>
      </c>
      <c r="EC133" s="383" t="str">
        <f ca="1">+IF(OFFSET('Hygiene Data'!$H$13,0,10*ROW('Hygiene Data'!H127))="","",OFFSET('Hygiene Data'!$H$13,0,10*ROW('Hygiene Data'!H127)))</f>
        <v/>
      </c>
      <c r="ED133" s="383" t="str">
        <f ca="1">+IF(OFFSET('Hygiene Data'!$I$11,0,10*ROW('Hygiene Data'!I127))="","",OFFSET('Hygiene Data'!$I$11,0,10*ROW('Hygiene Data'!I127)))</f>
        <v/>
      </c>
      <c r="EE133" s="383" t="str">
        <f ca="1">+IF(OFFSET('Hygiene Data'!$I$12,0,10*ROW('Hygiene Data'!I127))="","",OFFSET('Hygiene Data'!$I$12,0,10*ROW('Hygiene Data'!I127)))</f>
        <v/>
      </c>
      <c r="EF133" s="383" t="str">
        <f ca="1">+IF(OFFSET('Hygiene Data'!$I$13,0,10*ROW('Hygiene Data'!I127))="","",OFFSET('Hygiene Data'!$I$13,0,10*ROW('Hygiene Data'!I127)))</f>
        <v/>
      </c>
    </row>
    <row r="134" spans="1:136" x14ac:dyDescent="0.25">
      <c r="A134" s="492" t="str">
        <f ca="1">+IF(OFFSET('Water Data'!$B$2,0,10*ROW('Water Data'!E128))="","",OFFSET('Water Data'!$B$2,0,10*ROW('Water Data'!E128)))</f>
        <v/>
      </c>
      <c r="B134" s="49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9" t="str">
        <f t="shared" ca="1" si="1"/>
        <v/>
      </c>
      <c r="D134" s="52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3" t="str">
        <f ca="1">+IF(OFFSET('Water Data'!$D$27,0,10*ROW('Water Data'!D128))="","",OFFSET('Water Data'!$D$27,0,10*ROW('Water Data'!D128)))</f>
        <v/>
      </c>
      <c r="BT134" s="383" t="str">
        <f ca="1">+IF(OFFSET('Water Data'!$D$28,0,10*ROW('Water Data'!D128))="","",OFFSET('Water Data'!$D$28,0,10*ROW('Water Data'!D128)))</f>
        <v/>
      </c>
      <c r="BU134" s="383" t="str">
        <f ca="1">+IF(OFFSET('Water Data'!$D$29,0,10*ROW('Water Data'!D128))="","",OFFSET('Water Data'!$D$29,0,10*ROW('Water Data'!D128)))</f>
        <v/>
      </c>
      <c r="BV134" s="383" t="str">
        <f ca="1">+IF(OFFSET('Water Data'!$E$27,0,10*ROW('Water Data'!E128))="","",OFFSET('Water Data'!$E$27,0,10*ROW('Water Data'!E128)))</f>
        <v/>
      </c>
      <c r="BW134" s="383" t="str">
        <f ca="1">+IF(OFFSET('Water Data'!$E$28,0,10*ROW('Water Data'!E128))="","",OFFSET('Water Data'!$E$28,0,10*ROW('Water Data'!E128)))</f>
        <v/>
      </c>
      <c r="BX134" s="383" t="str">
        <f ca="1">+IF(OFFSET('Water Data'!$E$29,0,10*ROW('Water Data'!E128))="","",OFFSET('Water Data'!$E$29,0,10*ROW('Water Data'!E128)))</f>
        <v/>
      </c>
      <c r="BY134" s="383" t="str">
        <f ca="1">+IF(OFFSET('Water Data'!$F$27,0,10*ROW('Water Data'!F128))="","",OFFSET('Water Data'!$F$27,0,10*ROW('Water Data'!F128)))</f>
        <v/>
      </c>
      <c r="BZ134" s="383" t="str">
        <f ca="1">+IF(OFFSET('Water Data'!$F$28,0,10*ROW('Water Data'!F128))="","",OFFSET('Water Data'!$F$28,0,10*ROW('Water Data'!F128)))</f>
        <v/>
      </c>
      <c r="CA134" s="383" t="str">
        <f ca="1">+IF(OFFSET('Water Data'!$F$29,0,10*ROW('Water Data'!F128))="","",OFFSET('Water Data'!$F$29,0,10*ROW('Water Data'!F128)))</f>
        <v/>
      </c>
      <c r="CB134" s="383" t="str">
        <f ca="1">+IF(OFFSET('Water Data'!$G$27,0,10*ROW('Water Data'!G128))="","",OFFSET('Water Data'!$G$27,0,10*ROW('Water Data'!G128)))</f>
        <v/>
      </c>
      <c r="CC134" s="383" t="str">
        <f ca="1">+IF(OFFSET('Water Data'!$G$28,0,10*ROW('Water Data'!G128))="","",OFFSET('Water Data'!$G$28,0,10*ROW('Water Data'!G128)))</f>
        <v/>
      </c>
      <c r="CD134" s="383" t="str">
        <f ca="1">+IF(OFFSET('Water Data'!$G$29,0,10*ROW('Water Data'!G128))="","",OFFSET('Water Data'!$G$29,0,10*ROW('Water Data'!G128)))</f>
        <v/>
      </c>
      <c r="CE134" s="383" t="str">
        <f ca="1">+IF(OFFSET('Water Data'!$H$27,0,10*ROW('Water Data'!H128))="","",OFFSET('Water Data'!$H$27,0,10*ROW('Water Data'!H128)))</f>
        <v/>
      </c>
      <c r="CF134" s="383" t="str">
        <f ca="1">+IF(OFFSET('Water Data'!$H$28,0,10*ROW('Water Data'!H128))="","",OFFSET('Water Data'!$H$28,0,10*ROW('Water Data'!H128)))</f>
        <v/>
      </c>
      <c r="CG134" s="383" t="str">
        <f ca="1">+IF(OFFSET('Water Data'!$H$29,0,10*ROW('Water Data'!H128))="","",OFFSET('Water Data'!$H$29,0,10*ROW('Water Data'!H128)))</f>
        <v/>
      </c>
      <c r="CH134" s="383" t="str">
        <f ca="1">+IF(OFFSET('Water Data'!$I$27,0,10*ROW('Water Data'!I128))="","",OFFSET('Water Data'!$I$27,0,10*ROW('Water Data'!I128)))</f>
        <v/>
      </c>
      <c r="CI134" s="383" t="str">
        <f ca="1">+IF(OFFSET('Water Data'!$I$28,0,10*ROW('Water Data'!I128))="","",OFFSET('Water Data'!$I$28,0,10*ROW('Water Data'!I128)))</f>
        <v/>
      </c>
      <c r="CJ134" s="383" t="str">
        <f ca="1">+IF(OFFSET('Water Data'!$I$29,0,10*ROW('Water Data'!I128))="","",OFFSET('Water Data'!$I$29,0,10*ROW('Water Data'!I128)))</f>
        <v/>
      </c>
      <c r="CK134" s="383" t="str">
        <f ca="1">+IF(OFFSET('Sanitation Data'!$D$28,0,10*ROW('Sanitation Data'!D128))="","",OFFSET('Sanitation Data'!$D$28,0,10*ROW('Sanitation Data'!D128)))</f>
        <v/>
      </c>
      <c r="CL134" s="383" t="str">
        <f ca="1">+IF(OFFSET('Sanitation Data'!$D$29,0,10*ROW('Sanitation Data'!D128))="","",OFFSET('Sanitation Data'!$D$29,0,10*ROW('Sanitation Data'!D128)))</f>
        <v/>
      </c>
      <c r="CM134" s="383" t="str">
        <f ca="1">+IF(OFFSET('Sanitation Data'!$D$30,0,10*ROW('Sanitation Data'!D128))="","",OFFSET('Sanitation Data'!$D$30,0,10*ROW('Sanitation Data'!D128)))</f>
        <v/>
      </c>
      <c r="CN134" s="383" t="str">
        <f ca="1">+IF(OFFSET('Sanitation Data'!$D$31,0,10*ROW('Sanitation Data'!D128))="","",OFFSET('Sanitation Data'!$D$31,0,10*ROW('Sanitation Data'!D128)))</f>
        <v/>
      </c>
      <c r="CO134" s="383" t="str">
        <f ca="1">+IF(OFFSET('Sanitation Data'!$D$32,0,10*ROW('Sanitation Data'!D128))="","",OFFSET('Sanitation Data'!$D$32,0,10*ROW('Sanitation Data'!D128)))</f>
        <v/>
      </c>
      <c r="CP134" s="383" t="str">
        <f ca="1">+IF(OFFSET('Sanitation Data'!$E$28,0,10*ROW('Sanitation Data'!E128))="","",OFFSET('Sanitation Data'!$E$28,0,10*ROW('Sanitation Data'!E128)))</f>
        <v/>
      </c>
      <c r="CQ134" s="383" t="str">
        <f ca="1">+IF(OFFSET('Sanitation Data'!$E$29,0,10*ROW('Sanitation Data'!E128))="","",OFFSET('Sanitation Data'!$E$29,0,10*ROW('Sanitation Data'!E128)))</f>
        <v/>
      </c>
      <c r="CR134" s="383" t="str">
        <f ca="1">+IF(OFFSET('Sanitation Data'!$E$30,0,10*ROW('Sanitation Data'!E128))="","",OFFSET('Sanitation Data'!$E$30,0,10*ROW('Sanitation Data'!E128)))</f>
        <v/>
      </c>
      <c r="CS134" s="383" t="str">
        <f ca="1">+IF(OFFSET('Sanitation Data'!$E$31,0,10*ROW('Sanitation Data'!E128))="","",OFFSET('Sanitation Data'!$E$31,0,10*ROW('Sanitation Data'!E128)))</f>
        <v/>
      </c>
      <c r="CT134" s="383" t="str">
        <f ca="1">+IF(OFFSET('Sanitation Data'!$E$32,0,10*ROW('Sanitation Data'!E128))="","",OFFSET('Sanitation Data'!$E$32,0,10*ROW('Sanitation Data'!E128)))</f>
        <v/>
      </c>
      <c r="CU134" s="383" t="str">
        <f ca="1">+IF(OFFSET('Sanitation Data'!$F$28,0,10*ROW('Sanitation Data'!F128))="","",OFFSET('Sanitation Data'!$F$28,0,10*ROW('Sanitation Data'!F128)))</f>
        <v/>
      </c>
      <c r="CV134" s="383" t="str">
        <f ca="1">+IF(OFFSET('Sanitation Data'!$F$29,0,10*ROW('Sanitation Data'!F128))="","",OFFSET('Sanitation Data'!$F$29,0,10*ROW('Sanitation Data'!F128)))</f>
        <v/>
      </c>
      <c r="CW134" s="383" t="str">
        <f ca="1">+IF(OFFSET('Sanitation Data'!$F$30,0,10*ROW('Sanitation Data'!F128))="","",OFFSET('Sanitation Data'!$F$30,0,10*ROW('Sanitation Data'!F128)))</f>
        <v/>
      </c>
      <c r="CX134" s="383" t="str">
        <f ca="1">+IF(OFFSET('Sanitation Data'!$F$31,0,10*ROW('Sanitation Data'!F128))="","",OFFSET('Sanitation Data'!$F$31,0,10*ROW('Sanitation Data'!F128)))</f>
        <v/>
      </c>
      <c r="CY134" s="383" t="str">
        <f ca="1">+IF(OFFSET('Sanitation Data'!$F$32,0,10*ROW('Sanitation Data'!F128))="","",OFFSET('Sanitation Data'!$F$32,0,10*ROW('Sanitation Data'!F128)))</f>
        <v/>
      </c>
      <c r="CZ134" s="383" t="str">
        <f ca="1">+IF(OFFSET('Sanitation Data'!$G$28,0,10*ROW('Sanitation Data'!G128))="","",OFFSET('Sanitation Data'!$G$28,0,10*ROW('Sanitation Data'!G128)))</f>
        <v/>
      </c>
      <c r="DA134" s="383" t="str">
        <f ca="1">+IF(OFFSET('Sanitation Data'!$G$29,0,10*ROW('Sanitation Data'!G128))="","",OFFSET('Sanitation Data'!$G$29,0,10*ROW('Sanitation Data'!G128)))</f>
        <v/>
      </c>
      <c r="DB134" s="383" t="str">
        <f ca="1">+IF(OFFSET('Sanitation Data'!$G$30,0,10*ROW('Sanitation Data'!G128))="","",OFFSET('Sanitation Data'!$G$30,0,10*ROW('Sanitation Data'!G128)))</f>
        <v/>
      </c>
      <c r="DC134" s="383" t="str">
        <f ca="1">+IF(OFFSET('Sanitation Data'!$G$31,0,10*ROW('Sanitation Data'!G128))="","",OFFSET('Sanitation Data'!$G$31,0,10*ROW('Sanitation Data'!G128)))</f>
        <v/>
      </c>
      <c r="DD134" s="383" t="str">
        <f ca="1">+IF(OFFSET('Sanitation Data'!$G$32,0,10*ROW('Sanitation Data'!G128))="","",OFFSET('Sanitation Data'!$G$32,0,10*ROW('Sanitation Data'!G128)))</f>
        <v/>
      </c>
      <c r="DE134" s="383" t="str">
        <f ca="1">+IF(OFFSET('Sanitation Data'!$H$28,0,10*ROW('Sanitation Data'!H128))="","",OFFSET('Sanitation Data'!$H$28,0,10*ROW('Sanitation Data'!H128)))</f>
        <v/>
      </c>
      <c r="DF134" s="383" t="str">
        <f ca="1">+IF(OFFSET('Sanitation Data'!$H$29,0,10*ROW('Sanitation Data'!H128))="","",OFFSET('Sanitation Data'!$H$29,0,10*ROW('Sanitation Data'!H128)))</f>
        <v/>
      </c>
      <c r="DG134" s="383" t="str">
        <f ca="1">+IF(OFFSET('Sanitation Data'!$H$30,0,10*ROW('Sanitation Data'!H128))="","",OFFSET('Sanitation Data'!$H$30,0,10*ROW('Sanitation Data'!H128)))</f>
        <v/>
      </c>
      <c r="DH134" s="383" t="str">
        <f ca="1">+IF(OFFSET('Sanitation Data'!$H$31,0,10*ROW('Sanitation Data'!H128))="","",OFFSET('Sanitation Data'!$H$31,0,10*ROW('Sanitation Data'!H128)))</f>
        <v/>
      </c>
      <c r="DI134" s="383" t="str">
        <f ca="1">+IF(OFFSET('Sanitation Data'!$H$32,0,10*ROW('Sanitation Data'!H128))="","",OFFSET('Sanitation Data'!$H$32,0,10*ROW('Sanitation Data'!H128)))</f>
        <v/>
      </c>
      <c r="DJ134" s="383" t="str">
        <f ca="1">+IF(OFFSET('Sanitation Data'!$I$28,0,10*ROW('Sanitation Data'!I128))="","",OFFSET('Sanitation Data'!$I$28,0,10*ROW('Sanitation Data'!I128)))</f>
        <v/>
      </c>
      <c r="DK134" s="383" t="str">
        <f ca="1">+IF(OFFSET('Sanitation Data'!$I$29,0,10*ROW('Sanitation Data'!I128))="","",OFFSET('Sanitation Data'!$I$29,0,10*ROW('Sanitation Data'!I128)))</f>
        <v/>
      </c>
      <c r="DL134" s="383" t="str">
        <f ca="1">+IF(OFFSET('Sanitation Data'!$I$30,0,10*ROW('Sanitation Data'!I128))="","",OFFSET('Sanitation Data'!$I$30,0,10*ROW('Sanitation Data'!I128)))</f>
        <v/>
      </c>
      <c r="DM134" s="383" t="str">
        <f ca="1">+IF(OFFSET('Sanitation Data'!$I$31,0,10*ROW('Sanitation Data'!I128))="","",OFFSET('Sanitation Data'!$I$31,0,10*ROW('Sanitation Data'!I128)))</f>
        <v/>
      </c>
      <c r="DN134" s="383" t="str">
        <f ca="1">+IF(OFFSET('Sanitation Data'!$I$32,0,10*ROW('Sanitation Data'!I128))="","",OFFSET('Sanitation Data'!$I$32,0,10*ROW('Sanitation Data'!I128)))</f>
        <v/>
      </c>
      <c r="DO134" s="383" t="str">
        <f ca="1">+IF(OFFSET('Hygiene Data'!$D$11,0,10*ROW('Hygiene Data'!D128))="","",OFFSET('Hygiene Data'!$D$11,0,10*ROW('Hygiene Data'!D128)))</f>
        <v/>
      </c>
      <c r="DP134" s="383" t="str">
        <f ca="1">+IF(OFFSET('Hygiene Data'!$D$12,0,10*ROW('Hygiene Data'!D128))="","",OFFSET('Hygiene Data'!$D$12,0,10*ROW('Hygiene Data'!D128)))</f>
        <v/>
      </c>
      <c r="DQ134" s="383" t="str">
        <f ca="1">+IF(OFFSET('Hygiene Data'!$D$13,0,10*ROW('Hygiene Data'!D128))="","",OFFSET('Hygiene Data'!$D$13,0,10*ROW('Hygiene Data'!D128)))</f>
        <v/>
      </c>
      <c r="DR134" s="383" t="str">
        <f ca="1">+IF(OFFSET('Hygiene Data'!$E$11,0,10*ROW('Hygiene Data'!E128))="","",OFFSET('Hygiene Data'!$E$11,0,10*ROW('Hygiene Data'!E128)))</f>
        <v/>
      </c>
      <c r="DS134" s="383" t="str">
        <f ca="1">+IF(OFFSET('Hygiene Data'!$E$12,0,10*ROW('Hygiene Data'!E128))="","",OFFSET('Hygiene Data'!$E$12,0,10*ROW('Hygiene Data'!E128)))</f>
        <v/>
      </c>
      <c r="DT134" s="383" t="str">
        <f ca="1">+IF(OFFSET('Hygiene Data'!$E$13,0,10*ROW('Hygiene Data'!E128))="","",OFFSET('Hygiene Data'!$E$13,0,10*ROW('Hygiene Data'!E128)))</f>
        <v/>
      </c>
      <c r="DU134" s="383" t="str">
        <f ca="1">+IF(OFFSET('Hygiene Data'!$F$11,0,10*ROW('Hygiene Data'!F128))="","",OFFSET('Hygiene Data'!$F$11,0,10*ROW('Hygiene Data'!F128)))</f>
        <v/>
      </c>
      <c r="DV134" s="383" t="str">
        <f ca="1">+IF(OFFSET('Hygiene Data'!$F$12,0,10*ROW('Hygiene Data'!F128))="","",OFFSET('Hygiene Data'!$F$12,0,10*ROW('Hygiene Data'!F128)))</f>
        <v/>
      </c>
      <c r="DW134" s="383" t="str">
        <f ca="1">+IF(OFFSET('Hygiene Data'!$F$13,0,10*ROW('Hygiene Data'!F128))="","",OFFSET('Hygiene Data'!$F$13,0,10*ROW('Hygiene Data'!F128)))</f>
        <v/>
      </c>
      <c r="DX134" s="383" t="str">
        <f ca="1">+IF(OFFSET('Hygiene Data'!$G$11,0,10*ROW('Hygiene Data'!G128))="","",OFFSET('Hygiene Data'!$G$11,0,10*ROW('Hygiene Data'!G128)))</f>
        <v/>
      </c>
      <c r="DY134" s="383" t="str">
        <f ca="1">+IF(OFFSET('Hygiene Data'!$G$12,0,10*ROW('Hygiene Data'!G128))="","",OFFSET('Hygiene Data'!$G$12,0,10*ROW('Hygiene Data'!G128)))</f>
        <v/>
      </c>
      <c r="DZ134" s="383" t="str">
        <f ca="1">+IF(OFFSET('Hygiene Data'!$G$13,0,10*ROW('Hygiene Data'!G128))="","",OFFSET('Hygiene Data'!$G$13,0,10*ROW('Hygiene Data'!G128)))</f>
        <v/>
      </c>
      <c r="EA134" s="383" t="str">
        <f ca="1">+IF(OFFSET('Hygiene Data'!$H$11,0,10*ROW('Hygiene Data'!H128))="","",OFFSET('Hygiene Data'!$H$11,0,10*ROW('Hygiene Data'!H128)))</f>
        <v/>
      </c>
      <c r="EB134" s="383" t="str">
        <f ca="1">+IF(OFFSET('Hygiene Data'!$H$12,0,10*ROW('Hygiene Data'!H128))="","",OFFSET('Hygiene Data'!$H$12,0,10*ROW('Hygiene Data'!H128)))</f>
        <v/>
      </c>
      <c r="EC134" s="383" t="str">
        <f ca="1">+IF(OFFSET('Hygiene Data'!$H$13,0,10*ROW('Hygiene Data'!H128))="","",OFFSET('Hygiene Data'!$H$13,0,10*ROW('Hygiene Data'!H128)))</f>
        <v/>
      </c>
      <c r="ED134" s="383" t="str">
        <f ca="1">+IF(OFFSET('Hygiene Data'!$I$11,0,10*ROW('Hygiene Data'!I128))="","",OFFSET('Hygiene Data'!$I$11,0,10*ROW('Hygiene Data'!I128)))</f>
        <v/>
      </c>
      <c r="EE134" s="383" t="str">
        <f ca="1">+IF(OFFSET('Hygiene Data'!$I$12,0,10*ROW('Hygiene Data'!I128))="","",OFFSET('Hygiene Data'!$I$12,0,10*ROW('Hygiene Data'!I128)))</f>
        <v/>
      </c>
      <c r="EF134" s="383" t="str">
        <f ca="1">+IF(OFFSET('Hygiene Data'!$I$13,0,10*ROW('Hygiene Data'!I128))="","",OFFSET('Hygiene Data'!$I$13,0,10*ROW('Hygiene Data'!I128)))</f>
        <v/>
      </c>
    </row>
    <row r="135" spans="1:136" x14ac:dyDescent="0.25">
      <c r="A135" s="492" t="str">
        <f ca="1">+IF(OFFSET('Water Data'!$B$2,0,10*ROW('Water Data'!E129))="","",OFFSET('Water Data'!$B$2,0,10*ROW('Water Data'!E129)))</f>
        <v/>
      </c>
      <c r="B135" s="49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9" t="str">
        <f t="shared" ref="C135:C198" ca="1" si="2">+IF(ISNUMBER(VALUE(MID(A135,5,4))), VALUE(MID(A135, 5,4)),"")</f>
        <v/>
      </c>
      <c r="D135" s="52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3" t="str">
        <f ca="1">+IF(OFFSET('Water Data'!$D$27,0,10*ROW('Water Data'!D129))="","",OFFSET('Water Data'!$D$27,0,10*ROW('Water Data'!D129)))</f>
        <v/>
      </c>
      <c r="BT135" s="383" t="str">
        <f ca="1">+IF(OFFSET('Water Data'!$D$28,0,10*ROW('Water Data'!D129))="","",OFFSET('Water Data'!$D$28,0,10*ROW('Water Data'!D129)))</f>
        <v/>
      </c>
      <c r="BU135" s="383" t="str">
        <f ca="1">+IF(OFFSET('Water Data'!$D$29,0,10*ROW('Water Data'!D129))="","",OFFSET('Water Data'!$D$29,0,10*ROW('Water Data'!D129)))</f>
        <v/>
      </c>
      <c r="BV135" s="383" t="str">
        <f ca="1">+IF(OFFSET('Water Data'!$E$27,0,10*ROW('Water Data'!E129))="","",OFFSET('Water Data'!$E$27,0,10*ROW('Water Data'!E129)))</f>
        <v/>
      </c>
      <c r="BW135" s="383" t="str">
        <f ca="1">+IF(OFFSET('Water Data'!$E$28,0,10*ROW('Water Data'!E129))="","",OFFSET('Water Data'!$E$28,0,10*ROW('Water Data'!E129)))</f>
        <v/>
      </c>
      <c r="BX135" s="383" t="str">
        <f ca="1">+IF(OFFSET('Water Data'!$E$29,0,10*ROW('Water Data'!E129))="","",OFFSET('Water Data'!$E$29,0,10*ROW('Water Data'!E129)))</f>
        <v/>
      </c>
      <c r="BY135" s="383" t="str">
        <f ca="1">+IF(OFFSET('Water Data'!$F$27,0,10*ROW('Water Data'!F129))="","",OFFSET('Water Data'!$F$27,0,10*ROW('Water Data'!F129)))</f>
        <v/>
      </c>
      <c r="BZ135" s="383" t="str">
        <f ca="1">+IF(OFFSET('Water Data'!$F$28,0,10*ROW('Water Data'!F129))="","",OFFSET('Water Data'!$F$28,0,10*ROW('Water Data'!F129)))</f>
        <v/>
      </c>
      <c r="CA135" s="383" t="str">
        <f ca="1">+IF(OFFSET('Water Data'!$F$29,0,10*ROW('Water Data'!F129))="","",OFFSET('Water Data'!$F$29,0,10*ROW('Water Data'!F129)))</f>
        <v/>
      </c>
      <c r="CB135" s="383" t="str">
        <f ca="1">+IF(OFFSET('Water Data'!$G$27,0,10*ROW('Water Data'!G129))="","",OFFSET('Water Data'!$G$27,0,10*ROW('Water Data'!G129)))</f>
        <v/>
      </c>
      <c r="CC135" s="383" t="str">
        <f ca="1">+IF(OFFSET('Water Data'!$G$28,0,10*ROW('Water Data'!G129))="","",OFFSET('Water Data'!$G$28,0,10*ROW('Water Data'!G129)))</f>
        <v/>
      </c>
      <c r="CD135" s="383" t="str">
        <f ca="1">+IF(OFFSET('Water Data'!$G$29,0,10*ROW('Water Data'!G129))="","",OFFSET('Water Data'!$G$29,0,10*ROW('Water Data'!G129)))</f>
        <v/>
      </c>
      <c r="CE135" s="383" t="str">
        <f ca="1">+IF(OFFSET('Water Data'!$H$27,0,10*ROW('Water Data'!H129))="","",OFFSET('Water Data'!$H$27,0,10*ROW('Water Data'!H129)))</f>
        <v/>
      </c>
      <c r="CF135" s="383" t="str">
        <f ca="1">+IF(OFFSET('Water Data'!$H$28,0,10*ROW('Water Data'!H129))="","",OFFSET('Water Data'!$H$28,0,10*ROW('Water Data'!H129)))</f>
        <v/>
      </c>
      <c r="CG135" s="383" t="str">
        <f ca="1">+IF(OFFSET('Water Data'!$H$29,0,10*ROW('Water Data'!H129))="","",OFFSET('Water Data'!$H$29,0,10*ROW('Water Data'!H129)))</f>
        <v/>
      </c>
      <c r="CH135" s="383" t="str">
        <f ca="1">+IF(OFFSET('Water Data'!$I$27,0,10*ROW('Water Data'!I129))="","",OFFSET('Water Data'!$I$27,0,10*ROW('Water Data'!I129)))</f>
        <v/>
      </c>
      <c r="CI135" s="383" t="str">
        <f ca="1">+IF(OFFSET('Water Data'!$I$28,0,10*ROW('Water Data'!I129))="","",OFFSET('Water Data'!$I$28,0,10*ROW('Water Data'!I129)))</f>
        <v/>
      </c>
      <c r="CJ135" s="383" t="str">
        <f ca="1">+IF(OFFSET('Water Data'!$I$29,0,10*ROW('Water Data'!I129))="","",OFFSET('Water Data'!$I$29,0,10*ROW('Water Data'!I129)))</f>
        <v/>
      </c>
      <c r="CK135" s="383" t="str">
        <f ca="1">+IF(OFFSET('Sanitation Data'!$D$28,0,10*ROW('Sanitation Data'!D129))="","",OFFSET('Sanitation Data'!$D$28,0,10*ROW('Sanitation Data'!D129)))</f>
        <v/>
      </c>
      <c r="CL135" s="383" t="str">
        <f ca="1">+IF(OFFSET('Sanitation Data'!$D$29,0,10*ROW('Sanitation Data'!D129))="","",OFFSET('Sanitation Data'!$D$29,0,10*ROW('Sanitation Data'!D129)))</f>
        <v/>
      </c>
      <c r="CM135" s="383" t="str">
        <f ca="1">+IF(OFFSET('Sanitation Data'!$D$30,0,10*ROW('Sanitation Data'!D129))="","",OFFSET('Sanitation Data'!$D$30,0,10*ROW('Sanitation Data'!D129)))</f>
        <v/>
      </c>
      <c r="CN135" s="383" t="str">
        <f ca="1">+IF(OFFSET('Sanitation Data'!$D$31,0,10*ROW('Sanitation Data'!D129))="","",OFFSET('Sanitation Data'!$D$31,0,10*ROW('Sanitation Data'!D129)))</f>
        <v/>
      </c>
      <c r="CO135" s="383" t="str">
        <f ca="1">+IF(OFFSET('Sanitation Data'!$D$32,0,10*ROW('Sanitation Data'!D129))="","",OFFSET('Sanitation Data'!$D$32,0,10*ROW('Sanitation Data'!D129)))</f>
        <v/>
      </c>
      <c r="CP135" s="383" t="str">
        <f ca="1">+IF(OFFSET('Sanitation Data'!$E$28,0,10*ROW('Sanitation Data'!E129))="","",OFFSET('Sanitation Data'!$E$28,0,10*ROW('Sanitation Data'!E129)))</f>
        <v/>
      </c>
      <c r="CQ135" s="383" t="str">
        <f ca="1">+IF(OFFSET('Sanitation Data'!$E$29,0,10*ROW('Sanitation Data'!E129))="","",OFFSET('Sanitation Data'!$E$29,0,10*ROW('Sanitation Data'!E129)))</f>
        <v/>
      </c>
      <c r="CR135" s="383" t="str">
        <f ca="1">+IF(OFFSET('Sanitation Data'!$E$30,0,10*ROW('Sanitation Data'!E129))="","",OFFSET('Sanitation Data'!$E$30,0,10*ROW('Sanitation Data'!E129)))</f>
        <v/>
      </c>
      <c r="CS135" s="383" t="str">
        <f ca="1">+IF(OFFSET('Sanitation Data'!$E$31,0,10*ROW('Sanitation Data'!E129))="","",OFFSET('Sanitation Data'!$E$31,0,10*ROW('Sanitation Data'!E129)))</f>
        <v/>
      </c>
      <c r="CT135" s="383" t="str">
        <f ca="1">+IF(OFFSET('Sanitation Data'!$E$32,0,10*ROW('Sanitation Data'!E129))="","",OFFSET('Sanitation Data'!$E$32,0,10*ROW('Sanitation Data'!E129)))</f>
        <v/>
      </c>
      <c r="CU135" s="383" t="str">
        <f ca="1">+IF(OFFSET('Sanitation Data'!$F$28,0,10*ROW('Sanitation Data'!F129))="","",OFFSET('Sanitation Data'!$F$28,0,10*ROW('Sanitation Data'!F129)))</f>
        <v/>
      </c>
      <c r="CV135" s="383" t="str">
        <f ca="1">+IF(OFFSET('Sanitation Data'!$F$29,0,10*ROW('Sanitation Data'!F129))="","",OFFSET('Sanitation Data'!$F$29,0,10*ROW('Sanitation Data'!F129)))</f>
        <v/>
      </c>
      <c r="CW135" s="383" t="str">
        <f ca="1">+IF(OFFSET('Sanitation Data'!$F$30,0,10*ROW('Sanitation Data'!F129))="","",OFFSET('Sanitation Data'!$F$30,0,10*ROW('Sanitation Data'!F129)))</f>
        <v/>
      </c>
      <c r="CX135" s="383" t="str">
        <f ca="1">+IF(OFFSET('Sanitation Data'!$F$31,0,10*ROW('Sanitation Data'!F129))="","",OFFSET('Sanitation Data'!$F$31,0,10*ROW('Sanitation Data'!F129)))</f>
        <v/>
      </c>
      <c r="CY135" s="383" t="str">
        <f ca="1">+IF(OFFSET('Sanitation Data'!$F$32,0,10*ROW('Sanitation Data'!F129))="","",OFFSET('Sanitation Data'!$F$32,0,10*ROW('Sanitation Data'!F129)))</f>
        <v/>
      </c>
      <c r="CZ135" s="383" t="str">
        <f ca="1">+IF(OFFSET('Sanitation Data'!$G$28,0,10*ROW('Sanitation Data'!G129))="","",OFFSET('Sanitation Data'!$G$28,0,10*ROW('Sanitation Data'!G129)))</f>
        <v/>
      </c>
      <c r="DA135" s="383" t="str">
        <f ca="1">+IF(OFFSET('Sanitation Data'!$G$29,0,10*ROW('Sanitation Data'!G129))="","",OFFSET('Sanitation Data'!$G$29,0,10*ROW('Sanitation Data'!G129)))</f>
        <v/>
      </c>
      <c r="DB135" s="383" t="str">
        <f ca="1">+IF(OFFSET('Sanitation Data'!$G$30,0,10*ROW('Sanitation Data'!G129))="","",OFFSET('Sanitation Data'!$G$30,0,10*ROW('Sanitation Data'!G129)))</f>
        <v/>
      </c>
      <c r="DC135" s="383" t="str">
        <f ca="1">+IF(OFFSET('Sanitation Data'!$G$31,0,10*ROW('Sanitation Data'!G129))="","",OFFSET('Sanitation Data'!$G$31,0,10*ROW('Sanitation Data'!G129)))</f>
        <v/>
      </c>
      <c r="DD135" s="383" t="str">
        <f ca="1">+IF(OFFSET('Sanitation Data'!$G$32,0,10*ROW('Sanitation Data'!G129))="","",OFFSET('Sanitation Data'!$G$32,0,10*ROW('Sanitation Data'!G129)))</f>
        <v/>
      </c>
      <c r="DE135" s="383" t="str">
        <f ca="1">+IF(OFFSET('Sanitation Data'!$H$28,0,10*ROW('Sanitation Data'!H129))="","",OFFSET('Sanitation Data'!$H$28,0,10*ROW('Sanitation Data'!H129)))</f>
        <v/>
      </c>
      <c r="DF135" s="383" t="str">
        <f ca="1">+IF(OFFSET('Sanitation Data'!$H$29,0,10*ROW('Sanitation Data'!H129))="","",OFFSET('Sanitation Data'!$H$29,0,10*ROW('Sanitation Data'!H129)))</f>
        <v/>
      </c>
      <c r="DG135" s="383" t="str">
        <f ca="1">+IF(OFFSET('Sanitation Data'!$H$30,0,10*ROW('Sanitation Data'!H129))="","",OFFSET('Sanitation Data'!$H$30,0,10*ROW('Sanitation Data'!H129)))</f>
        <v/>
      </c>
      <c r="DH135" s="383" t="str">
        <f ca="1">+IF(OFFSET('Sanitation Data'!$H$31,0,10*ROW('Sanitation Data'!H129))="","",OFFSET('Sanitation Data'!$H$31,0,10*ROW('Sanitation Data'!H129)))</f>
        <v/>
      </c>
      <c r="DI135" s="383" t="str">
        <f ca="1">+IF(OFFSET('Sanitation Data'!$H$32,0,10*ROW('Sanitation Data'!H129))="","",OFFSET('Sanitation Data'!$H$32,0,10*ROW('Sanitation Data'!H129)))</f>
        <v/>
      </c>
      <c r="DJ135" s="383" t="str">
        <f ca="1">+IF(OFFSET('Sanitation Data'!$I$28,0,10*ROW('Sanitation Data'!I129))="","",OFFSET('Sanitation Data'!$I$28,0,10*ROW('Sanitation Data'!I129)))</f>
        <v/>
      </c>
      <c r="DK135" s="383" t="str">
        <f ca="1">+IF(OFFSET('Sanitation Data'!$I$29,0,10*ROW('Sanitation Data'!I129))="","",OFFSET('Sanitation Data'!$I$29,0,10*ROW('Sanitation Data'!I129)))</f>
        <v/>
      </c>
      <c r="DL135" s="383" t="str">
        <f ca="1">+IF(OFFSET('Sanitation Data'!$I$30,0,10*ROW('Sanitation Data'!I129))="","",OFFSET('Sanitation Data'!$I$30,0,10*ROW('Sanitation Data'!I129)))</f>
        <v/>
      </c>
      <c r="DM135" s="383" t="str">
        <f ca="1">+IF(OFFSET('Sanitation Data'!$I$31,0,10*ROW('Sanitation Data'!I129))="","",OFFSET('Sanitation Data'!$I$31,0,10*ROW('Sanitation Data'!I129)))</f>
        <v/>
      </c>
      <c r="DN135" s="383" t="str">
        <f ca="1">+IF(OFFSET('Sanitation Data'!$I$32,0,10*ROW('Sanitation Data'!I129))="","",OFFSET('Sanitation Data'!$I$32,0,10*ROW('Sanitation Data'!I129)))</f>
        <v/>
      </c>
      <c r="DO135" s="383" t="str">
        <f ca="1">+IF(OFFSET('Hygiene Data'!$D$11,0,10*ROW('Hygiene Data'!D129))="","",OFFSET('Hygiene Data'!$D$11,0,10*ROW('Hygiene Data'!D129)))</f>
        <v/>
      </c>
      <c r="DP135" s="383" t="str">
        <f ca="1">+IF(OFFSET('Hygiene Data'!$D$12,0,10*ROW('Hygiene Data'!D129))="","",OFFSET('Hygiene Data'!$D$12,0,10*ROW('Hygiene Data'!D129)))</f>
        <v/>
      </c>
      <c r="DQ135" s="383" t="str">
        <f ca="1">+IF(OFFSET('Hygiene Data'!$D$13,0,10*ROW('Hygiene Data'!D129))="","",OFFSET('Hygiene Data'!$D$13,0,10*ROW('Hygiene Data'!D129)))</f>
        <v/>
      </c>
      <c r="DR135" s="383" t="str">
        <f ca="1">+IF(OFFSET('Hygiene Data'!$E$11,0,10*ROW('Hygiene Data'!E129))="","",OFFSET('Hygiene Data'!$E$11,0,10*ROW('Hygiene Data'!E129)))</f>
        <v/>
      </c>
      <c r="DS135" s="383" t="str">
        <f ca="1">+IF(OFFSET('Hygiene Data'!$E$12,0,10*ROW('Hygiene Data'!E129))="","",OFFSET('Hygiene Data'!$E$12,0,10*ROW('Hygiene Data'!E129)))</f>
        <v/>
      </c>
      <c r="DT135" s="383" t="str">
        <f ca="1">+IF(OFFSET('Hygiene Data'!$E$13,0,10*ROW('Hygiene Data'!E129))="","",OFFSET('Hygiene Data'!$E$13,0,10*ROW('Hygiene Data'!E129)))</f>
        <v/>
      </c>
      <c r="DU135" s="383" t="str">
        <f ca="1">+IF(OFFSET('Hygiene Data'!$F$11,0,10*ROW('Hygiene Data'!F129))="","",OFFSET('Hygiene Data'!$F$11,0,10*ROW('Hygiene Data'!F129)))</f>
        <v/>
      </c>
      <c r="DV135" s="383" t="str">
        <f ca="1">+IF(OFFSET('Hygiene Data'!$F$12,0,10*ROW('Hygiene Data'!F129))="","",OFFSET('Hygiene Data'!$F$12,0,10*ROW('Hygiene Data'!F129)))</f>
        <v/>
      </c>
      <c r="DW135" s="383" t="str">
        <f ca="1">+IF(OFFSET('Hygiene Data'!$F$13,0,10*ROW('Hygiene Data'!F129))="","",OFFSET('Hygiene Data'!$F$13,0,10*ROW('Hygiene Data'!F129)))</f>
        <v/>
      </c>
      <c r="DX135" s="383" t="str">
        <f ca="1">+IF(OFFSET('Hygiene Data'!$G$11,0,10*ROW('Hygiene Data'!G129))="","",OFFSET('Hygiene Data'!$G$11,0,10*ROW('Hygiene Data'!G129)))</f>
        <v/>
      </c>
      <c r="DY135" s="383" t="str">
        <f ca="1">+IF(OFFSET('Hygiene Data'!$G$12,0,10*ROW('Hygiene Data'!G129))="","",OFFSET('Hygiene Data'!$G$12,0,10*ROW('Hygiene Data'!G129)))</f>
        <v/>
      </c>
      <c r="DZ135" s="383" t="str">
        <f ca="1">+IF(OFFSET('Hygiene Data'!$G$13,0,10*ROW('Hygiene Data'!G129))="","",OFFSET('Hygiene Data'!$G$13,0,10*ROW('Hygiene Data'!G129)))</f>
        <v/>
      </c>
      <c r="EA135" s="383" t="str">
        <f ca="1">+IF(OFFSET('Hygiene Data'!$H$11,0,10*ROW('Hygiene Data'!H129))="","",OFFSET('Hygiene Data'!$H$11,0,10*ROW('Hygiene Data'!H129)))</f>
        <v/>
      </c>
      <c r="EB135" s="383" t="str">
        <f ca="1">+IF(OFFSET('Hygiene Data'!$H$12,0,10*ROW('Hygiene Data'!H129))="","",OFFSET('Hygiene Data'!$H$12,0,10*ROW('Hygiene Data'!H129)))</f>
        <v/>
      </c>
      <c r="EC135" s="383" t="str">
        <f ca="1">+IF(OFFSET('Hygiene Data'!$H$13,0,10*ROW('Hygiene Data'!H129))="","",OFFSET('Hygiene Data'!$H$13,0,10*ROW('Hygiene Data'!H129)))</f>
        <v/>
      </c>
      <c r="ED135" s="383" t="str">
        <f ca="1">+IF(OFFSET('Hygiene Data'!$I$11,0,10*ROW('Hygiene Data'!I129))="","",OFFSET('Hygiene Data'!$I$11,0,10*ROW('Hygiene Data'!I129)))</f>
        <v/>
      </c>
      <c r="EE135" s="383" t="str">
        <f ca="1">+IF(OFFSET('Hygiene Data'!$I$12,0,10*ROW('Hygiene Data'!I129))="","",OFFSET('Hygiene Data'!$I$12,0,10*ROW('Hygiene Data'!I129)))</f>
        <v/>
      </c>
      <c r="EF135" s="383" t="str">
        <f ca="1">+IF(OFFSET('Hygiene Data'!$I$13,0,10*ROW('Hygiene Data'!I129))="","",OFFSET('Hygiene Data'!$I$13,0,10*ROW('Hygiene Data'!I129)))</f>
        <v/>
      </c>
    </row>
    <row r="136" spans="1:136" x14ac:dyDescent="0.25">
      <c r="A136" s="492" t="str">
        <f ca="1">+IF(OFFSET('Water Data'!$B$2,0,10*ROW('Water Data'!E130))="","",OFFSET('Water Data'!$B$2,0,10*ROW('Water Data'!E130)))</f>
        <v/>
      </c>
      <c r="B136" s="49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9" t="str">
        <f t="shared" ca="1" si="2"/>
        <v/>
      </c>
      <c r="D136" s="52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3" t="str">
        <f ca="1">+IF(OFFSET('Water Data'!$D$27,0,10*ROW('Water Data'!D130))="","",OFFSET('Water Data'!$D$27,0,10*ROW('Water Data'!D130)))</f>
        <v/>
      </c>
      <c r="BT136" s="383" t="str">
        <f ca="1">+IF(OFFSET('Water Data'!$D$28,0,10*ROW('Water Data'!D130))="","",OFFSET('Water Data'!$D$28,0,10*ROW('Water Data'!D130)))</f>
        <v/>
      </c>
      <c r="BU136" s="383" t="str">
        <f ca="1">+IF(OFFSET('Water Data'!$D$29,0,10*ROW('Water Data'!D130))="","",OFFSET('Water Data'!$D$29,0,10*ROW('Water Data'!D130)))</f>
        <v/>
      </c>
      <c r="BV136" s="383" t="str">
        <f ca="1">+IF(OFFSET('Water Data'!$E$27,0,10*ROW('Water Data'!E130))="","",OFFSET('Water Data'!$E$27,0,10*ROW('Water Data'!E130)))</f>
        <v/>
      </c>
      <c r="BW136" s="383" t="str">
        <f ca="1">+IF(OFFSET('Water Data'!$E$28,0,10*ROW('Water Data'!E130))="","",OFFSET('Water Data'!$E$28,0,10*ROW('Water Data'!E130)))</f>
        <v/>
      </c>
      <c r="BX136" s="383" t="str">
        <f ca="1">+IF(OFFSET('Water Data'!$E$29,0,10*ROW('Water Data'!E130))="","",OFFSET('Water Data'!$E$29,0,10*ROW('Water Data'!E130)))</f>
        <v/>
      </c>
      <c r="BY136" s="383" t="str">
        <f ca="1">+IF(OFFSET('Water Data'!$F$27,0,10*ROW('Water Data'!F130))="","",OFFSET('Water Data'!$F$27,0,10*ROW('Water Data'!F130)))</f>
        <v/>
      </c>
      <c r="BZ136" s="383" t="str">
        <f ca="1">+IF(OFFSET('Water Data'!$F$28,0,10*ROW('Water Data'!F130))="","",OFFSET('Water Data'!$F$28,0,10*ROW('Water Data'!F130)))</f>
        <v/>
      </c>
      <c r="CA136" s="383" t="str">
        <f ca="1">+IF(OFFSET('Water Data'!$F$29,0,10*ROW('Water Data'!F130))="","",OFFSET('Water Data'!$F$29,0,10*ROW('Water Data'!F130)))</f>
        <v/>
      </c>
      <c r="CB136" s="383" t="str">
        <f ca="1">+IF(OFFSET('Water Data'!$G$27,0,10*ROW('Water Data'!G130))="","",OFFSET('Water Data'!$G$27,0,10*ROW('Water Data'!G130)))</f>
        <v/>
      </c>
      <c r="CC136" s="383" t="str">
        <f ca="1">+IF(OFFSET('Water Data'!$G$28,0,10*ROW('Water Data'!G130))="","",OFFSET('Water Data'!$G$28,0,10*ROW('Water Data'!G130)))</f>
        <v/>
      </c>
      <c r="CD136" s="383" t="str">
        <f ca="1">+IF(OFFSET('Water Data'!$G$29,0,10*ROW('Water Data'!G130))="","",OFFSET('Water Data'!$G$29,0,10*ROW('Water Data'!G130)))</f>
        <v/>
      </c>
      <c r="CE136" s="383" t="str">
        <f ca="1">+IF(OFFSET('Water Data'!$H$27,0,10*ROW('Water Data'!H130))="","",OFFSET('Water Data'!$H$27,0,10*ROW('Water Data'!H130)))</f>
        <v/>
      </c>
      <c r="CF136" s="383" t="str">
        <f ca="1">+IF(OFFSET('Water Data'!$H$28,0,10*ROW('Water Data'!H130))="","",OFFSET('Water Data'!$H$28,0,10*ROW('Water Data'!H130)))</f>
        <v/>
      </c>
      <c r="CG136" s="383" t="str">
        <f ca="1">+IF(OFFSET('Water Data'!$H$29,0,10*ROW('Water Data'!H130))="","",OFFSET('Water Data'!$H$29,0,10*ROW('Water Data'!H130)))</f>
        <v/>
      </c>
      <c r="CH136" s="383" t="str">
        <f ca="1">+IF(OFFSET('Water Data'!$I$27,0,10*ROW('Water Data'!I130))="","",OFFSET('Water Data'!$I$27,0,10*ROW('Water Data'!I130)))</f>
        <v/>
      </c>
      <c r="CI136" s="383" t="str">
        <f ca="1">+IF(OFFSET('Water Data'!$I$28,0,10*ROW('Water Data'!I130))="","",OFFSET('Water Data'!$I$28,0,10*ROW('Water Data'!I130)))</f>
        <v/>
      </c>
      <c r="CJ136" s="383" t="str">
        <f ca="1">+IF(OFFSET('Water Data'!$I$29,0,10*ROW('Water Data'!I130))="","",OFFSET('Water Data'!$I$29,0,10*ROW('Water Data'!I130)))</f>
        <v/>
      </c>
      <c r="CK136" s="383" t="str">
        <f ca="1">+IF(OFFSET('Sanitation Data'!$D$28,0,10*ROW('Sanitation Data'!D130))="","",OFFSET('Sanitation Data'!$D$28,0,10*ROW('Sanitation Data'!D130)))</f>
        <v/>
      </c>
      <c r="CL136" s="383" t="str">
        <f ca="1">+IF(OFFSET('Sanitation Data'!$D$29,0,10*ROW('Sanitation Data'!D130))="","",OFFSET('Sanitation Data'!$D$29,0,10*ROW('Sanitation Data'!D130)))</f>
        <v/>
      </c>
      <c r="CM136" s="383" t="str">
        <f ca="1">+IF(OFFSET('Sanitation Data'!$D$30,0,10*ROW('Sanitation Data'!D130))="","",OFFSET('Sanitation Data'!$D$30,0,10*ROW('Sanitation Data'!D130)))</f>
        <v/>
      </c>
      <c r="CN136" s="383" t="str">
        <f ca="1">+IF(OFFSET('Sanitation Data'!$D$31,0,10*ROW('Sanitation Data'!D130))="","",OFFSET('Sanitation Data'!$D$31,0,10*ROW('Sanitation Data'!D130)))</f>
        <v/>
      </c>
      <c r="CO136" s="383" t="str">
        <f ca="1">+IF(OFFSET('Sanitation Data'!$D$32,0,10*ROW('Sanitation Data'!D130))="","",OFFSET('Sanitation Data'!$D$32,0,10*ROW('Sanitation Data'!D130)))</f>
        <v/>
      </c>
      <c r="CP136" s="383" t="str">
        <f ca="1">+IF(OFFSET('Sanitation Data'!$E$28,0,10*ROW('Sanitation Data'!E130))="","",OFFSET('Sanitation Data'!$E$28,0,10*ROW('Sanitation Data'!E130)))</f>
        <v/>
      </c>
      <c r="CQ136" s="383" t="str">
        <f ca="1">+IF(OFFSET('Sanitation Data'!$E$29,0,10*ROW('Sanitation Data'!E130))="","",OFFSET('Sanitation Data'!$E$29,0,10*ROW('Sanitation Data'!E130)))</f>
        <v/>
      </c>
      <c r="CR136" s="383" t="str">
        <f ca="1">+IF(OFFSET('Sanitation Data'!$E$30,0,10*ROW('Sanitation Data'!E130))="","",OFFSET('Sanitation Data'!$E$30,0,10*ROW('Sanitation Data'!E130)))</f>
        <v/>
      </c>
      <c r="CS136" s="383" t="str">
        <f ca="1">+IF(OFFSET('Sanitation Data'!$E$31,0,10*ROW('Sanitation Data'!E130))="","",OFFSET('Sanitation Data'!$E$31,0,10*ROW('Sanitation Data'!E130)))</f>
        <v/>
      </c>
      <c r="CT136" s="383" t="str">
        <f ca="1">+IF(OFFSET('Sanitation Data'!$E$32,0,10*ROW('Sanitation Data'!E130))="","",OFFSET('Sanitation Data'!$E$32,0,10*ROW('Sanitation Data'!E130)))</f>
        <v/>
      </c>
      <c r="CU136" s="383" t="str">
        <f ca="1">+IF(OFFSET('Sanitation Data'!$F$28,0,10*ROW('Sanitation Data'!F130))="","",OFFSET('Sanitation Data'!$F$28,0,10*ROW('Sanitation Data'!F130)))</f>
        <v/>
      </c>
      <c r="CV136" s="383" t="str">
        <f ca="1">+IF(OFFSET('Sanitation Data'!$F$29,0,10*ROW('Sanitation Data'!F130))="","",OFFSET('Sanitation Data'!$F$29,0,10*ROW('Sanitation Data'!F130)))</f>
        <v/>
      </c>
      <c r="CW136" s="383" t="str">
        <f ca="1">+IF(OFFSET('Sanitation Data'!$F$30,0,10*ROW('Sanitation Data'!F130))="","",OFFSET('Sanitation Data'!$F$30,0,10*ROW('Sanitation Data'!F130)))</f>
        <v/>
      </c>
      <c r="CX136" s="383" t="str">
        <f ca="1">+IF(OFFSET('Sanitation Data'!$F$31,0,10*ROW('Sanitation Data'!F130))="","",OFFSET('Sanitation Data'!$F$31,0,10*ROW('Sanitation Data'!F130)))</f>
        <v/>
      </c>
      <c r="CY136" s="383" t="str">
        <f ca="1">+IF(OFFSET('Sanitation Data'!$F$32,0,10*ROW('Sanitation Data'!F130))="","",OFFSET('Sanitation Data'!$F$32,0,10*ROW('Sanitation Data'!F130)))</f>
        <v/>
      </c>
      <c r="CZ136" s="383" t="str">
        <f ca="1">+IF(OFFSET('Sanitation Data'!$G$28,0,10*ROW('Sanitation Data'!G130))="","",OFFSET('Sanitation Data'!$G$28,0,10*ROW('Sanitation Data'!G130)))</f>
        <v/>
      </c>
      <c r="DA136" s="383" t="str">
        <f ca="1">+IF(OFFSET('Sanitation Data'!$G$29,0,10*ROW('Sanitation Data'!G130))="","",OFFSET('Sanitation Data'!$G$29,0,10*ROW('Sanitation Data'!G130)))</f>
        <v/>
      </c>
      <c r="DB136" s="383" t="str">
        <f ca="1">+IF(OFFSET('Sanitation Data'!$G$30,0,10*ROW('Sanitation Data'!G130))="","",OFFSET('Sanitation Data'!$G$30,0,10*ROW('Sanitation Data'!G130)))</f>
        <v/>
      </c>
      <c r="DC136" s="383" t="str">
        <f ca="1">+IF(OFFSET('Sanitation Data'!$G$31,0,10*ROW('Sanitation Data'!G130))="","",OFFSET('Sanitation Data'!$G$31,0,10*ROW('Sanitation Data'!G130)))</f>
        <v/>
      </c>
      <c r="DD136" s="383" t="str">
        <f ca="1">+IF(OFFSET('Sanitation Data'!$G$32,0,10*ROW('Sanitation Data'!G130))="","",OFFSET('Sanitation Data'!$G$32,0,10*ROW('Sanitation Data'!G130)))</f>
        <v/>
      </c>
      <c r="DE136" s="383" t="str">
        <f ca="1">+IF(OFFSET('Sanitation Data'!$H$28,0,10*ROW('Sanitation Data'!H130))="","",OFFSET('Sanitation Data'!$H$28,0,10*ROW('Sanitation Data'!H130)))</f>
        <v/>
      </c>
      <c r="DF136" s="383" t="str">
        <f ca="1">+IF(OFFSET('Sanitation Data'!$H$29,0,10*ROW('Sanitation Data'!H130))="","",OFFSET('Sanitation Data'!$H$29,0,10*ROW('Sanitation Data'!H130)))</f>
        <v/>
      </c>
      <c r="DG136" s="383" t="str">
        <f ca="1">+IF(OFFSET('Sanitation Data'!$H$30,0,10*ROW('Sanitation Data'!H130))="","",OFFSET('Sanitation Data'!$H$30,0,10*ROW('Sanitation Data'!H130)))</f>
        <v/>
      </c>
      <c r="DH136" s="383" t="str">
        <f ca="1">+IF(OFFSET('Sanitation Data'!$H$31,0,10*ROW('Sanitation Data'!H130))="","",OFFSET('Sanitation Data'!$H$31,0,10*ROW('Sanitation Data'!H130)))</f>
        <v/>
      </c>
      <c r="DI136" s="383" t="str">
        <f ca="1">+IF(OFFSET('Sanitation Data'!$H$32,0,10*ROW('Sanitation Data'!H130))="","",OFFSET('Sanitation Data'!$H$32,0,10*ROW('Sanitation Data'!H130)))</f>
        <v/>
      </c>
      <c r="DJ136" s="383" t="str">
        <f ca="1">+IF(OFFSET('Sanitation Data'!$I$28,0,10*ROW('Sanitation Data'!I130))="","",OFFSET('Sanitation Data'!$I$28,0,10*ROW('Sanitation Data'!I130)))</f>
        <v/>
      </c>
      <c r="DK136" s="383" t="str">
        <f ca="1">+IF(OFFSET('Sanitation Data'!$I$29,0,10*ROW('Sanitation Data'!I130))="","",OFFSET('Sanitation Data'!$I$29,0,10*ROW('Sanitation Data'!I130)))</f>
        <v/>
      </c>
      <c r="DL136" s="383" t="str">
        <f ca="1">+IF(OFFSET('Sanitation Data'!$I$30,0,10*ROW('Sanitation Data'!I130))="","",OFFSET('Sanitation Data'!$I$30,0,10*ROW('Sanitation Data'!I130)))</f>
        <v/>
      </c>
      <c r="DM136" s="383" t="str">
        <f ca="1">+IF(OFFSET('Sanitation Data'!$I$31,0,10*ROW('Sanitation Data'!I130))="","",OFFSET('Sanitation Data'!$I$31,0,10*ROW('Sanitation Data'!I130)))</f>
        <v/>
      </c>
      <c r="DN136" s="383" t="str">
        <f ca="1">+IF(OFFSET('Sanitation Data'!$I$32,0,10*ROW('Sanitation Data'!I130))="","",OFFSET('Sanitation Data'!$I$32,0,10*ROW('Sanitation Data'!I130)))</f>
        <v/>
      </c>
      <c r="DO136" s="383" t="str">
        <f ca="1">+IF(OFFSET('Hygiene Data'!$D$11,0,10*ROW('Hygiene Data'!D130))="","",OFFSET('Hygiene Data'!$D$11,0,10*ROW('Hygiene Data'!D130)))</f>
        <v/>
      </c>
      <c r="DP136" s="383" t="str">
        <f ca="1">+IF(OFFSET('Hygiene Data'!$D$12,0,10*ROW('Hygiene Data'!D130))="","",OFFSET('Hygiene Data'!$D$12,0,10*ROW('Hygiene Data'!D130)))</f>
        <v/>
      </c>
      <c r="DQ136" s="383" t="str">
        <f ca="1">+IF(OFFSET('Hygiene Data'!$D$13,0,10*ROW('Hygiene Data'!D130))="","",OFFSET('Hygiene Data'!$D$13,0,10*ROW('Hygiene Data'!D130)))</f>
        <v/>
      </c>
      <c r="DR136" s="383" t="str">
        <f ca="1">+IF(OFFSET('Hygiene Data'!$E$11,0,10*ROW('Hygiene Data'!E130))="","",OFFSET('Hygiene Data'!$E$11,0,10*ROW('Hygiene Data'!E130)))</f>
        <v/>
      </c>
      <c r="DS136" s="383" t="str">
        <f ca="1">+IF(OFFSET('Hygiene Data'!$E$12,0,10*ROW('Hygiene Data'!E130))="","",OFFSET('Hygiene Data'!$E$12,0,10*ROW('Hygiene Data'!E130)))</f>
        <v/>
      </c>
      <c r="DT136" s="383" t="str">
        <f ca="1">+IF(OFFSET('Hygiene Data'!$E$13,0,10*ROW('Hygiene Data'!E130))="","",OFFSET('Hygiene Data'!$E$13,0,10*ROW('Hygiene Data'!E130)))</f>
        <v/>
      </c>
      <c r="DU136" s="383" t="str">
        <f ca="1">+IF(OFFSET('Hygiene Data'!$F$11,0,10*ROW('Hygiene Data'!F130))="","",OFFSET('Hygiene Data'!$F$11,0,10*ROW('Hygiene Data'!F130)))</f>
        <v/>
      </c>
      <c r="DV136" s="383" t="str">
        <f ca="1">+IF(OFFSET('Hygiene Data'!$F$12,0,10*ROW('Hygiene Data'!F130))="","",OFFSET('Hygiene Data'!$F$12,0,10*ROW('Hygiene Data'!F130)))</f>
        <v/>
      </c>
      <c r="DW136" s="383" t="str">
        <f ca="1">+IF(OFFSET('Hygiene Data'!$F$13,0,10*ROW('Hygiene Data'!F130))="","",OFFSET('Hygiene Data'!$F$13,0,10*ROW('Hygiene Data'!F130)))</f>
        <v/>
      </c>
      <c r="DX136" s="383" t="str">
        <f ca="1">+IF(OFFSET('Hygiene Data'!$G$11,0,10*ROW('Hygiene Data'!G130))="","",OFFSET('Hygiene Data'!$G$11,0,10*ROW('Hygiene Data'!G130)))</f>
        <v/>
      </c>
      <c r="DY136" s="383" t="str">
        <f ca="1">+IF(OFFSET('Hygiene Data'!$G$12,0,10*ROW('Hygiene Data'!G130))="","",OFFSET('Hygiene Data'!$G$12,0,10*ROW('Hygiene Data'!G130)))</f>
        <v/>
      </c>
      <c r="DZ136" s="383" t="str">
        <f ca="1">+IF(OFFSET('Hygiene Data'!$G$13,0,10*ROW('Hygiene Data'!G130))="","",OFFSET('Hygiene Data'!$G$13,0,10*ROW('Hygiene Data'!G130)))</f>
        <v/>
      </c>
      <c r="EA136" s="383" t="str">
        <f ca="1">+IF(OFFSET('Hygiene Data'!$H$11,0,10*ROW('Hygiene Data'!H130))="","",OFFSET('Hygiene Data'!$H$11,0,10*ROW('Hygiene Data'!H130)))</f>
        <v/>
      </c>
      <c r="EB136" s="383" t="str">
        <f ca="1">+IF(OFFSET('Hygiene Data'!$H$12,0,10*ROW('Hygiene Data'!H130))="","",OFFSET('Hygiene Data'!$H$12,0,10*ROW('Hygiene Data'!H130)))</f>
        <v/>
      </c>
      <c r="EC136" s="383" t="str">
        <f ca="1">+IF(OFFSET('Hygiene Data'!$H$13,0,10*ROW('Hygiene Data'!H130))="","",OFFSET('Hygiene Data'!$H$13,0,10*ROW('Hygiene Data'!H130)))</f>
        <v/>
      </c>
      <c r="ED136" s="383" t="str">
        <f ca="1">+IF(OFFSET('Hygiene Data'!$I$11,0,10*ROW('Hygiene Data'!I130))="","",OFFSET('Hygiene Data'!$I$11,0,10*ROW('Hygiene Data'!I130)))</f>
        <v/>
      </c>
      <c r="EE136" s="383" t="str">
        <f ca="1">+IF(OFFSET('Hygiene Data'!$I$12,0,10*ROW('Hygiene Data'!I130))="","",OFFSET('Hygiene Data'!$I$12,0,10*ROW('Hygiene Data'!I130)))</f>
        <v/>
      </c>
      <c r="EF136" s="383" t="str">
        <f ca="1">+IF(OFFSET('Hygiene Data'!$I$13,0,10*ROW('Hygiene Data'!I130))="","",OFFSET('Hygiene Data'!$I$13,0,10*ROW('Hygiene Data'!I130)))</f>
        <v/>
      </c>
    </row>
    <row r="137" spans="1:136" x14ac:dyDescent="0.25">
      <c r="A137" s="492" t="str">
        <f ca="1">+IF(OFFSET('Water Data'!$B$2,0,10*ROW('Water Data'!E131))="","",OFFSET('Water Data'!$B$2,0,10*ROW('Water Data'!E131)))</f>
        <v/>
      </c>
      <c r="B137" s="49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9" t="str">
        <f t="shared" ca="1" si="2"/>
        <v/>
      </c>
      <c r="D137" s="52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3" t="str">
        <f ca="1">+IF(OFFSET('Water Data'!$D$27,0,10*ROW('Water Data'!D131))="","",OFFSET('Water Data'!$D$27,0,10*ROW('Water Data'!D131)))</f>
        <v/>
      </c>
      <c r="BT137" s="383" t="str">
        <f ca="1">+IF(OFFSET('Water Data'!$D$28,0,10*ROW('Water Data'!D131))="","",OFFSET('Water Data'!$D$28,0,10*ROW('Water Data'!D131)))</f>
        <v/>
      </c>
      <c r="BU137" s="383" t="str">
        <f ca="1">+IF(OFFSET('Water Data'!$D$29,0,10*ROW('Water Data'!D131))="","",OFFSET('Water Data'!$D$29,0,10*ROW('Water Data'!D131)))</f>
        <v/>
      </c>
      <c r="BV137" s="383" t="str">
        <f ca="1">+IF(OFFSET('Water Data'!$E$27,0,10*ROW('Water Data'!E131))="","",OFFSET('Water Data'!$E$27,0,10*ROW('Water Data'!E131)))</f>
        <v/>
      </c>
      <c r="BW137" s="383" t="str">
        <f ca="1">+IF(OFFSET('Water Data'!$E$28,0,10*ROW('Water Data'!E131))="","",OFFSET('Water Data'!$E$28,0,10*ROW('Water Data'!E131)))</f>
        <v/>
      </c>
      <c r="BX137" s="383" t="str">
        <f ca="1">+IF(OFFSET('Water Data'!$E$29,0,10*ROW('Water Data'!E131))="","",OFFSET('Water Data'!$E$29,0,10*ROW('Water Data'!E131)))</f>
        <v/>
      </c>
      <c r="BY137" s="383" t="str">
        <f ca="1">+IF(OFFSET('Water Data'!$F$27,0,10*ROW('Water Data'!F131))="","",OFFSET('Water Data'!$F$27,0,10*ROW('Water Data'!F131)))</f>
        <v/>
      </c>
      <c r="BZ137" s="383" t="str">
        <f ca="1">+IF(OFFSET('Water Data'!$F$28,0,10*ROW('Water Data'!F131))="","",OFFSET('Water Data'!$F$28,0,10*ROW('Water Data'!F131)))</f>
        <v/>
      </c>
      <c r="CA137" s="383" t="str">
        <f ca="1">+IF(OFFSET('Water Data'!$F$29,0,10*ROW('Water Data'!F131))="","",OFFSET('Water Data'!$F$29,0,10*ROW('Water Data'!F131)))</f>
        <v/>
      </c>
      <c r="CB137" s="383" t="str">
        <f ca="1">+IF(OFFSET('Water Data'!$G$27,0,10*ROW('Water Data'!G131))="","",OFFSET('Water Data'!$G$27,0,10*ROW('Water Data'!G131)))</f>
        <v/>
      </c>
      <c r="CC137" s="383" t="str">
        <f ca="1">+IF(OFFSET('Water Data'!$G$28,0,10*ROW('Water Data'!G131))="","",OFFSET('Water Data'!$G$28,0,10*ROW('Water Data'!G131)))</f>
        <v/>
      </c>
      <c r="CD137" s="383" t="str">
        <f ca="1">+IF(OFFSET('Water Data'!$G$29,0,10*ROW('Water Data'!G131))="","",OFFSET('Water Data'!$G$29,0,10*ROW('Water Data'!G131)))</f>
        <v/>
      </c>
      <c r="CE137" s="383" t="str">
        <f ca="1">+IF(OFFSET('Water Data'!$H$27,0,10*ROW('Water Data'!H131))="","",OFFSET('Water Data'!$H$27,0,10*ROW('Water Data'!H131)))</f>
        <v/>
      </c>
      <c r="CF137" s="383" t="str">
        <f ca="1">+IF(OFFSET('Water Data'!$H$28,0,10*ROW('Water Data'!H131))="","",OFFSET('Water Data'!$H$28,0,10*ROW('Water Data'!H131)))</f>
        <v/>
      </c>
      <c r="CG137" s="383" t="str">
        <f ca="1">+IF(OFFSET('Water Data'!$H$29,0,10*ROW('Water Data'!H131))="","",OFFSET('Water Data'!$H$29,0,10*ROW('Water Data'!H131)))</f>
        <v/>
      </c>
      <c r="CH137" s="383" t="str">
        <f ca="1">+IF(OFFSET('Water Data'!$I$27,0,10*ROW('Water Data'!I131))="","",OFFSET('Water Data'!$I$27,0,10*ROW('Water Data'!I131)))</f>
        <v/>
      </c>
      <c r="CI137" s="383" t="str">
        <f ca="1">+IF(OFFSET('Water Data'!$I$28,0,10*ROW('Water Data'!I131))="","",OFFSET('Water Data'!$I$28,0,10*ROW('Water Data'!I131)))</f>
        <v/>
      </c>
      <c r="CJ137" s="383" t="str">
        <f ca="1">+IF(OFFSET('Water Data'!$I$29,0,10*ROW('Water Data'!I131))="","",OFFSET('Water Data'!$I$29,0,10*ROW('Water Data'!I131)))</f>
        <v/>
      </c>
      <c r="CK137" s="383" t="str">
        <f ca="1">+IF(OFFSET('Sanitation Data'!$D$28,0,10*ROW('Sanitation Data'!D131))="","",OFFSET('Sanitation Data'!$D$28,0,10*ROW('Sanitation Data'!D131)))</f>
        <v/>
      </c>
      <c r="CL137" s="383" t="str">
        <f ca="1">+IF(OFFSET('Sanitation Data'!$D$29,0,10*ROW('Sanitation Data'!D131))="","",OFFSET('Sanitation Data'!$D$29,0,10*ROW('Sanitation Data'!D131)))</f>
        <v/>
      </c>
      <c r="CM137" s="383" t="str">
        <f ca="1">+IF(OFFSET('Sanitation Data'!$D$30,0,10*ROW('Sanitation Data'!D131))="","",OFFSET('Sanitation Data'!$D$30,0,10*ROW('Sanitation Data'!D131)))</f>
        <v/>
      </c>
      <c r="CN137" s="383" t="str">
        <f ca="1">+IF(OFFSET('Sanitation Data'!$D$31,0,10*ROW('Sanitation Data'!D131))="","",OFFSET('Sanitation Data'!$D$31,0,10*ROW('Sanitation Data'!D131)))</f>
        <v/>
      </c>
      <c r="CO137" s="383" t="str">
        <f ca="1">+IF(OFFSET('Sanitation Data'!$D$32,0,10*ROW('Sanitation Data'!D131))="","",OFFSET('Sanitation Data'!$D$32,0,10*ROW('Sanitation Data'!D131)))</f>
        <v/>
      </c>
      <c r="CP137" s="383" t="str">
        <f ca="1">+IF(OFFSET('Sanitation Data'!$E$28,0,10*ROW('Sanitation Data'!E131))="","",OFFSET('Sanitation Data'!$E$28,0,10*ROW('Sanitation Data'!E131)))</f>
        <v/>
      </c>
      <c r="CQ137" s="383" t="str">
        <f ca="1">+IF(OFFSET('Sanitation Data'!$E$29,0,10*ROW('Sanitation Data'!E131))="","",OFFSET('Sanitation Data'!$E$29,0,10*ROW('Sanitation Data'!E131)))</f>
        <v/>
      </c>
      <c r="CR137" s="383" t="str">
        <f ca="1">+IF(OFFSET('Sanitation Data'!$E$30,0,10*ROW('Sanitation Data'!E131))="","",OFFSET('Sanitation Data'!$E$30,0,10*ROW('Sanitation Data'!E131)))</f>
        <v/>
      </c>
      <c r="CS137" s="383" t="str">
        <f ca="1">+IF(OFFSET('Sanitation Data'!$E$31,0,10*ROW('Sanitation Data'!E131))="","",OFFSET('Sanitation Data'!$E$31,0,10*ROW('Sanitation Data'!E131)))</f>
        <v/>
      </c>
      <c r="CT137" s="383" t="str">
        <f ca="1">+IF(OFFSET('Sanitation Data'!$E$32,0,10*ROW('Sanitation Data'!E131))="","",OFFSET('Sanitation Data'!$E$32,0,10*ROW('Sanitation Data'!E131)))</f>
        <v/>
      </c>
      <c r="CU137" s="383" t="str">
        <f ca="1">+IF(OFFSET('Sanitation Data'!$F$28,0,10*ROW('Sanitation Data'!F131))="","",OFFSET('Sanitation Data'!$F$28,0,10*ROW('Sanitation Data'!F131)))</f>
        <v/>
      </c>
      <c r="CV137" s="383" t="str">
        <f ca="1">+IF(OFFSET('Sanitation Data'!$F$29,0,10*ROW('Sanitation Data'!F131))="","",OFFSET('Sanitation Data'!$F$29,0,10*ROW('Sanitation Data'!F131)))</f>
        <v/>
      </c>
      <c r="CW137" s="383" t="str">
        <f ca="1">+IF(OFFSET('Sanitation Data'!$F$30,0,10*ROW('Sanitation Data'!F131))="","",OFFSET('Sanitation Data'!$F$30,0,10*ROW('Sanitation Data'!F131)))</f>
        <v/>
      </c>
      <c r="CX137" s="383" t="str">
        <f ca="1">+IF(OFFSET('Sanitation Data'!$F$31,0,10*ROW('Sanitation Data'!F131))="","",OFFSET('Sanitation Data'!$F$31,0,10*ROW('Sanitation Data'!F131)))</f>
        <v/>
      </c>
      <c r="CY137" s="383" t="str">
        <f ca="1">+IF(OFFSET('Sanitation Data'!$F$32,0,10*ROW('Sanitation Data'!F131))="","",OFFSET('Sanitation Data'!$F$32,0,10*ROW('Sanitation Data'!F131)))</f>
        <v/>
      </c>
      <c r="CZ137" s="383" t="str">
        <f ca="1">+IF(OFFSET('Sanitation Data'!$G$28,0,10*ROW('Sanitation Data'!G131))="","",OFFSET('Sanitation Data'!$G$28,0,10*ROW('Sanitation Data'!G131)))</f>
        <v/>
      </c>
      <c r="DA137" s="383" t="str">
        <f ca="1">+IF(OFFSET('Sanitation Data'!$G$29,0,10*ROW('Sanitation Data'!G131))="","",OFFSET('Sanitation Data'!$G$29,0,10*ROW('Sanitation Data'!G131)))</f>
        <v/>
      </c>
      <c r="DB137" s="383" t="str">
        <f ca="1">+IF(OFFSET('Sanitation Data'!$G$30,0,10*ROW('Sanitation Data'!G131))="","",OFFSET('Sanitation Data'!$G$30,0,10*ROW('Sanitation Data'!G131)))</f>
        <v/>
      </c>
      <c r="DC137" s="383" t="str">
        <f ca="1">+IF(OFFSET('Sanitation Data'!$G$31,0,10*ROW('Sanitation Data'!G131))="","",OFFSET('Sanitation Data'!$G$31,0,10*ROW('Sanitation Data'!G131)))</f>
        <v/>
      </c>
      <c r="DD137" s="383" t="str">
        <f ca="1">+IF(OFFSET('Sanitation Data'!$G$32,0,10*ROW('Sanitation Data'!G131))="","",OFFSET('Sanitation Data'!$G$32,0,10*ROW('Sanitation Data'!G131)))</f>
        <v/>
      </c>
      <c r="DE137" s="383" t="str">
        <f ca="1">+IF(OFFSET('Sanitation Data'!$H$28,0,10*ROW('Sanitation Data'!H131))="","",OFFSET('Sanitation Data'!$H$28,0,10*ROW('Sanitation Data'!H131)))</f>
        <v/>
      </c>
      <c r="DF137" s="383" t="str">
        <f ca="1">+IF(OFFSET('Sanitation Data'!$H$29,0,10*ROW('Sanitation Data'!H131))="","",OFFSET('Sanitation Data'!$H$29,0,10*ROW('Sanitation Data'!H131)))</f>
        <v/>
      </c>
      <c r="DG137" s="383" t="str">
        <f ca="1">+IF(OFFSET('Sanitation Data'!$H$30,0,10*ROW('Sanitation Data'!H131))="","",OFFSET('Sanitation Data'!$H$30,0,10*ROW('Sanitation Data'!H131)))</f>
        <v/>
      </c>
      <c r="DH137" s="383" t="str">
        <f ca="1">+IF(OFFSET('Sanitation Data'!$H$31,0,10*ROW('Sanitation Data'!H131))="","",OFFSET('Sanitation Data'!$H$31,0,10*ROW('Sanitation Data'!H131)))</f>
        <v/>
      </c>
      <c r="DI137" s="383" t="str">
        <f ca="1">+IF(OFFSET('Sanitation Data'!$H$32,0,10*ROW('Sanitation Data'!H131))="","",OFFSET('Sanitation Data'!$H$32,0,10*ROW('Sanitation Data'!H131)))</f>
        <v/>
      </c>
      <c r="DJ137" s="383" t="str">
        <f ca="1">+IF(OFFSET('Sanitation Data'!$I$28,0,10*ROW('Sanitation Data'!I131))="","",OFFSET('Sanitation Data'!$I$28,0,10*ROW('Sanitation Data'!I131)))</f>
        <v/>
      </c>
      <c r="DK137" s="383" t="str">
        <f ca="1">+IF(OFFSET('Sanitation Data'!$I$29,0,10*ROW('Sanitation Data'!I131))="","",OFFSET('Sanitation Data'!$I$29,0,10*ROW('Sanitation Data'!I131)))</f>
        <v/>
      </c>
      <c r="DL137" s="383" t="str">
        <f ca="1">+IF(OFFSET('Sanitation Data'!$I$30,0,10*ROW('Sanitation Data'!I131))="","",OFFSET('Sanitation Data'!$I$30,0,10*ROW('Sanitation Data'!I131)))</f>
        <v/>
      </c>
      <c r="DM137" s="383" t="str">
        <f ca="1">+IF(OFFSET('Sanitation Data'!$I$31,0,10*ROW('Sanitation Data'!I131))="","",OFFSET('Sanitation Data'!$I$31,0,10*ROW('Sanitation Data'!I131)))</f>
        <v/>
      </c>
      <c r="DN137" s="383" t="str">
        <f ca="1">+IF(OFFSET('Sanitation Data'!$I$32,0,10*ROW('Sanitation Data'!I131))="","",OFFSET('Sanitation Data'!$I$32,0,10*ROW('Sanitation Data'!I131)))</f>
        <v/>
      </c>
      <c r="DO137" s="383" t="str">
        <f ca="1">+IF(OFFSET('Hygiene Data'!$D$11,0,10*ROW('Hygiene Data'!D131))="","",OFFSET('Hygiene Data'!$D$11,0,10*ROW('Hygiene Data'!D131)))</f>
        <v/>
      </c>
      <c r="DP137" s="383" t="str">
        <f ca="1">+IF(OFFSET('Hygiene Data'!$D$12,0,10*ROW('Hygiene Data'!D131))="","",OFFSET('Hygiene Data'!$D$12,0,10*ROW('Hygiene Data'!D131)))</f>
        <v/>
      </c>
      <c r="DQ137" s="383" t="str">
        <f ca="1">+IF(OFFSET('Hygiene Data'!$D$13,0,10*ROW('Hygiene Data'!D131))="","",OFFSET('Hygiene Data'!$D$13,0,10*ROW('Hygiene Data'!D131)))</f>
        <v/>
      </c>
      <c r="DR137" s="383" t="str">
        <f ca="1">+IF(OFFSET('Hygiene Data'!$E$11,0,10*ROW('Hygiene Data'!E131))="","",OFFSET('Hygiene Data'!$E$11,0,10*ROW('Hygiene Data'!E131)))</f>
        <v/>
      </c>
      <c r="DS137" s="383" t="str">
        <f ca="1">+IF(OFFSET('Hygiene Data'!$E$12,0,10*ROW('Hygiene Data'!E131))="","",OFFSET('Hygiene Data'!$E$12,0,10*ROW('Hygiene Data'!E131)))</f>
        <v/>
      </c>
      <c r="DT137" s="383" t="str">
        <f ca="1">+IF(OFFSET('Hygiene Data'!$E$13,0,10*ROW('Hygiene Data'!E131))="","",OFFSET('Hygiene Data'!$E$13,0,10*ROW('Hygiene Data'!E131)))</f>
        <v/>
      </c>
      <c r="DU137" s="383" t="str">
        <f ca="1">+IF(OFFSET('Hygiene Data'!$F$11,0,10*ROW('Hygiene Data'!F131))="","",OFFSET('Hygiene Data'!$F$11,0,10*ROW('Hygiene Data'!F131)))</f>
        <v/>
      </c>
      <c r="DV137" s="383" t="str">
        <f ca="1">+IF(OFFSET('Hygiene Data'!$F$12,0,10*ROW('Hygiene Data'!F131))="","",OFFSET('Hygiene Data'!$F$12,0,10*ROW('Hygiene Data'!F131)))</f>
        <v/>
      </c>
      <c r="DW137" s="383" t="str">
        <f ca="1">+IF(OFFSET('Hygiene Data'!$F$13,0,10*ROW('Hygiene Data'!F131))="","",OFFSET('Hygiene Data'!$F$13,0,10*ROW('Hygiene Data'!F131)))</f>
        <v/>
      </c>
      <c r="DX137" s="383" t="str">
        <f ca="1">+IF(OFFSET('Hygiene Data'!$G$11,0,10*ROW('Hygiene Data'!G131))="","",OFFSET('Hygiene Data'!$G$11,0,10*ROW('Hygiene Data'!G131)))</f>
        <v/>
      </c>
      <c r="DY137" s="383" t="str">
        <f ca="1">+IF(OFFSET('Hygiene Data'!$G$12,0,10*ROW('Hygiene Data'!G131))="","",OFFSET('Hygiene Data'!$G$12,0,10*ROW('Hygiene Data'!G131)))</f>
        <v/>
      </c>
      <c r="DZ137" s="383" t="str">
        <f ca="1">+IF(OFFSET('Hygiene Data'!$G$13,0,10*ROW('Hygiene Data'!G131))="","",OFFSET('Hygiene Data'!$G$13,0,10*ROW('Hygiene Data'!G131)))</f>
        <v/>
      </c>
      <c r="EA137" s="383" t="str">
        <f ca="1">+IF(OFFSET('Hygiene Data'!$H$11,0,10*ROW('Hygiene Data'!H131))="","",OFFSET('Hygiene Data'!$H$11,0,10*ROW('Hygiene Data'!H131)))</f>
        <v/>
      </c>
      <c r="EB137" s="383" t="str">
        <f ca="1">+IF(OFFSET('Hygiene Data'!$H$12,0,10*ROW('Hygiene Data'!H131))="","",OFFSET('Hygiene Data'!$H$12,0,10*ROW('Hygiene Data'!H131)))</f>
        <v/>
      </c>
      <c r="EC137" s="383" t="str">
        <f ca="1">+IF(OFFSET('Hygiene Data'!$H$13,0,10*ROW('Hygiene Data'!H131))="","",OFFSET('Hygiene Data'!$H$13,0,10*ROW('Hygiene Data'!H131)))</f>
        <v/>
      </c>
      <c r="ED137" s="383" t="str">
        <f ca="1">+IF(OFFSET('Hygiene Data'!$I$11,0,10*ROW('Hygiene Data'!I131))="","",OFFSET('Hygiene Data'!$I$11,0,10*ROW('Hygiene Data'!I131)))</f>
        <v/>
      </c>
      <c r="EE137" s="383" t="str">
        <f ca="1">+IF(OFFSET('Hygiene Data'!$I$12,0,10*ROW('Hygiene Data'!I131))="","",OFFSET('Hygiene Data'!$I$12,0,10*ROW('Hygiene Data'!I131)))</f>
        <v/>
      </c>
      <c r="EF137" s="383" t="str">
        <f ca="1">+IF(OFFSET('Hygiene Data'!$I$13,0,10*ROW('Hygiene Data'!I131))="","",OFFSET('Hygiene Data'!$I$13,0,10*ROW('Hygiene Data'!I131)))</f>
        <v/>
      </c>
    </row>
    <row r="138" spans="1:136" x14ac:dyDescent="0.25">
      <c r="A138" s="492" t="str">
        <f ca="1">+IF(OFFSET('Water Data'!$B$2,0,10*ROW('Water Data'!E132))="","",OFFSET('Water Data'!$B$2,0,10*ROW('Water Data'!E132)))</f>
        <v/>
      </c>
      <c r="B138" s="49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9" t="str">
        <f t="shared" ca="1" si="2"/>
        <v/>
      </c>
      <c r="D138" s="52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3" t="str">
        <f ca="1">+IF(OFFSET('Water Data'!$D$27,0,10*ROW('Water Data'!D132))="","",OFFSET('Water Data'!$D$27,0,10*ROW('Water Data'!D132)))</f>
        <v/>
      </c>
      <c r="BT138" s="383" t="str">
        <f ca="1">+IF(OFFSET('Water Data'!$D$28,0,10*ROW('Water Data'!D132))="","",OFFSET('Water Data'!$D$28,0,10*ROW('Water Data'!D132)))</f>
        <v/>
      </c>
      <c r="BU138" s="383" t="str">
        <f ca="1">+IF(OFFSET('Water Data'!$D$29,0,10*ROW('Water Data'!D132))="","",OFFSET('Water Data'!$D$29,0,10*ROW('Water Data'!D132)))</f>
        <v/>
      </c>
      <c r="BV138" s="383" t="str">
        <f ca="1">+IF(OFFSET('Water Data'!$E$27,0,10*ROW('Water Data'!E132))="","",OFFSET('Water Data'!$E$27,0,10*ROW('Water Data'!E132)))</f>
        <v/>
      </c>
      <c r="BW138" s="383" t="str">
        <f ca="1">+IF(OFFSET('Water Data'!$E$28,0,10*ROW('Water Data'!E132))="","",OFFSET('Water Data'!$E$28,0,10*ROW('Water Data'!E132)))</f>
        <v/>
      </c>
      <c r="BX138" s="383" t="str">
        <f ca="1">+IF(OFFSET('Water Data'!$E$29,0,10*ROW('Water Data'!E132))="","",OFFSET('Water Data'!$E$29,0,10*ROW('Water Data'!E132)))</f>
        <v/>
      </c>
      <c r="BY138" s="383" t="str">
        <f ca="1">+IF(OFFSET('Water Data'!$F$27,0,10*ROW('Water Data'!F132))="","",OFFSET('Water Data'!$F$27,0,10*ROW('Water Data'!F132)))</f>
        <v/>
      </c>
      <c r="BZ138" s="383" t="str">
        <f ca="1">+IF(OFFSET('Water Data'!$F$28,0,10*ROW('Water Data'!F132))="","",OFFSET('Water Data'!$F$28,0,10*ROW('Water Data'!F132)))</f>
        <v/>
      </c>
      <c r="CA138" s="383" t="str">
        <f ca="1">+IF(OFFSET('Water Data'!$F$29,0,10*ROW('Water Data'!F132))="","",OFFSET('Water Data'!$F$29,0,10*ROW('Water Data'!F132)))</f>
        <v/>
      </c>
      <c r="CB138" s="383" t="str">
        <f ca="1">+IF(OFFSET('Water Data'!$G$27,0,10*ROW('Water Data'!G132))="","",OFFSET('Water Data'!$G$27,0,10*ROW('Water Data'!G132)))</f>
        <v/>
      </c>
      <c r="CC138" s="383" t="str">
        <f ca="1">+IF(OFFSET('Water Data'!$G$28,0,10*ROW('Water Data'!G132))="","",OFFSET('Water Data'!$G$28,0,10*ROW('Water Data'!G132)))</f>
        <v/>
      </c>
      <c r="CD138" s="383" t="str">
        <f ca="1">+IF(OFFSET('Water Data'!$G$29,0,10*ROW('Water Data'!G132))="","",OFFSET('Water Data'!$G$29,0,10*ROW('Water Data'!G132)))</f>
        <v/>
      </c>
      <c r="CE138" s="383" t="str">
        <f ca="1">+IF(OFFSET('Water Data'!$H$27,0,10*ROW('Water Data'!H132))="","",OFFSET('Water Data'!$H$27,0,10*ROW('Water Data'!H132)))</f>
        <v/>
      </c>
      <c r="CF138" s="383" t="str">
        <f ca="1">+IF(OFFSET('Water Data'!$H$28,0,10*ROW('Water Data'!H132))="","",OFFSET('Water Data'!$H$28,0,10*ROW('Water Data'!H132)))</f>
        <v/>
      </c>
      <c r="CG138" s="383" t="str">
        <f ca="1">+IF(OFFSET('Water Data'!$H$29,0,10*ROW('Water Data'!H132))="","",OFFSET('Water Data'!$H$29,0,10*ROW('Water Data'!H132)))</f>
        <v/>
      </c>
      <c r="CH138" s="383" t="str">
        <f ca="1">+IF(OFFSET('Water Data'!$I$27,0,10*ROW('Water Data'!I132))="","",OFFSET('Water Data'!$I$27,0,10*ROW('Water Data'!I132)))</f>
        <v/>
      </c>
      <c r="CI138" s="383" t="str">
        <f ca="1">+IF(OFFSET('Water Data'!$I$28,0,10*ROW('Water Data'!I132))="","",OFFSET('Water Data'!$I$28,0,10*ROW('Water Data'!I132)))</f>
        <v/>
      </c>
      <c r="CJ138" s="383" t="str">
        <f ca="1">+IF(OFFSET('Water Data'!$I$29,0,10*ROW('Water Data'!I132))="","",OFFSET('Water Data'!$I$29,0,10*ROW('Water Data'!I132)))</f>
        <v/>
      </c>
      <c r="CK138" s="383" t="str">
        <f ca="1">+IF(OFFSET('Sanitation Data'!$D$28,0,10*ROW('Sanitation Data'!D132))="","",OFFSET('Sanitation Data'!$D$28,0,10*ROW('Sanitation Data'!D132)))</f>
        <v/>
      </c>
      <c r="CL138" s="383" t="str">
        <f ca="1">+IF(OFFSET('Sanitation Data'!$D$29,0,10*ROW('Sanitation Data'!D132))="","",OFFSET('Sanitation Data'!$D$29,0,10*ROW('Sanitation Data'!D132)))</f>
        <v/>
      </c>
      <c r="CM138" s="383" t="str">
        <f ca="1">+IF(OFFSET('Sanitation Data'!$D$30,0,10*ROW('Sanitation Data'!D132))="","",OFFSET('Sanitation Data'!$D$30,0,10*ROW('Sanitation Data'!D132)))</f>
        <v/>
      </c>
      <c r="CN138" s="383" t="str">
        <f ca="1">+IF(OFFSET('Sanitation Data'!$D$31,0,10*ROW('Sanitation Data'!D132))="","",OFFSET('Sanitation Data'!$D$31,0,10*ROW('Sanitation Data'!D132)))</f>
        <v/>
      </c>
      <c r="CO138" s="383" t="str">
        <f ca="1">+IF(OFFSET('Sanitation Data'!$D$32,0,10*ROW('Sanitation Data'!D132))="","",OFFSET('Sanitation Data'!$D$32,0,10*ROW('Sanitation Data'!D132)))</f>
        <v/>
      </c>
      <c r="CP138" s="383" t="str">
        <f ca="1">+IF(OFFSET('Sanitation Data'!$E$28,0,10*ROW('Sanitation Data'!E132))="","",OFFSET('Sanitation Data'!$E$28,0,10*ROW('Sanitation Data'!E132)))</f>
        <v/>
      </c>
      <c r="CQ138" s="383" t="str">
        <f ca="1">+IF(OFFSET('Sanitation Data'!$E$29,0,10*ROW('Sanitation Data'!E132))="","",OFFSET('Sanitation Data'!$E$29,0,10*ROW('Sanitation Data'!E132)))</f>
        <v/>
      </c>
      <c r="CR138" s="383" t="str">
        <f ca="1">+IF(OFFSET('Sanitation Data'!$E$30,0,10*ROW('Sanitation Data'!E132))="","",OFFSET('Sanitation Data'!$E$30,0,10*ROW('Sanitation Data'!E132)))</f>
        <v/>
      </c>
      <c r="CS138" s="383" t="str">
        <f ca="1">+IF(OFFSET('Sanitation Data'!$E$31,0,10*ROW('Sanitation Data'!E132))="","",OFFSET('Sanitation Data'!$E$31,0,10*ROW('Sanitation Data'!E132)))</f>
        <v/>
      </c>
      <c r="CT138" s="383" t="str">
        <f ca="1">+IF(OFFSET('Sanitation Data'!$E$32,0,10*ROW('Sanitation Data'!E132))="","",OFFSET('Sanitation Data'!$E$32,0,10*ROW('Sanitation Data'!E132)))</f>
        <v/>
      </c>
      <c r="CU138" s="383" t="str">
        <f ca="1">+IF(OFFSET('Sanitation Data'!$F$28,0,10*ROW('Sanitation Data'!F132))="","",OFFSET('Sanitation Data'!$F$28,0,10*ROW('Sanitation Data'!F132)))</f>
        <v/>
      </c>
      <c r="CV138" s="383" t="str">
        <f ca="1">+IF(OFFSET('Sanitation Data'!$F$29,0,10*ROW('Sanitation Data'!F132))="","",OFFSET('Sanitation Data'!$F$29,0,10*ROW('Sanitation Data'!F132)))</f>
        <v/>
      </c>
      <c r="CW138" s="383" t="str">
        <f ca="1">+IF(OFFSET('Sanitation Data'!$F$30,0,10*ROW('Sanitation Data'!F132))="","",OFFSET('Sanitation Data'!$F$30,0,10*ROW('Sanitation Data'!F132)))</f>
        <v/>
      </c>
      <c r="CX138" s="383" t="str">
        <f ca="1">+IF(OFFSET('Sanitation Data'!$F$31,0,10*ROW('Sanitation Data'!F132))="","",OFFSET('Sanitation Data'!$F$31,0,10*ROW('Sanitation Data'!F132)))</f>
        <v/>
      </c>
      <c r="CY138" s="383" t="str">
        <f ca="1">+IF(OFFSET('Sanitation Data'!$F$32,0,10*ROW('Sanitation Data'!F132))="","",OFFSET('Sanitation Data'!$F$32,0,10*ROW('Sanitation Data'!F132)))</f>
        <v/>
      </c>
      <c r="CZ138" s="383" t="str">
        <f ca="1">+IF(OFFSET('Sanitation Data'!$G$28,0,10*ROW('Sanitation Data'!G132))="","",OFFSET('Sanitation Data'!$G$28,0,10*ROW('Sanitation Data'!G132)))</f>
        <v/>
      </c>
      <c r="DA138" s="383" t="str">
        <f ca="1">+IF(OFFSET('Sanitation Data'!$G$29,0,10*ROW('Sanitation Data'!G132))="","",OFFSET('Sanitation Data'!$G$29,0,10*ROW('Sanitation Data'!G132)))</f>
        <v/>
      </c>
      <c r="DB138" s="383" t="str">
        <f ca="1">+IF(OFFSET('Sanitation Data'!$G$30,0,10*ROW('Sanitation Data'!G132))="","",OFFSET('Sanitation Data'!$G$30,0,10*ROW('Sanitation Data'!G132)))</f>
        <v/>
      </c>
      <c r="DC138" s="383" t="str">
        <f ca="1">+IF(OFFSET('Sanitation Data'!$G$31,0,10*ROW('Sanitation Data'!G132))="","",OFFSET('Sanitation Data'!$G$31,0,10*ROW('Sanitation Data'!G132)))</f>
        <v/>
      </c>
      <c r="DD138" s="383" t="str">
        <f ca="1">+IF(OFFSET('Sanitation Data'!$G$32,0,10*ROW('Sanitation Data'!G132))="","",OFFSET('Sanitation Data'!$G$32,0,10*ROW('Sanitation Data'!G132)))</f>
        <v/>
      </c>
      <c r="DE138" s="383" t="str">
        <f ca="1">+IF(OFFSET('Sanitation Data'!$H$28,0,10*ROW('Sanitation Data'!H132))="","",OFFSET('Sanitation Data'!$H$28,0,10*ROW('Sanitation Data'!H132)))</f>
        <v/>
      </c>
      <c r="DF138" s="383" t="str">
        <f ca="1">+IF(OFFSET('Sanitation Data'!$H$29,0,10*ROW('Sanitation Data'!H132))="","",OFFSET('Sanitation Data'!$H$29,0,10*ROW('Sanitation Data'!H132)))</f>
        <v/>
      </c>
      <c r="DG138" s="383" t="str">
        <f ca="1">+IF(OFFSET('Sanitation Data'!$H$30,0,10*ROW('Sanitation Data'!H132))="","",OFFSET('Sanitation Data'!$H$30,0,10*ROW('Sanitation Data'!H132)))</f>
        <v/>
      </c>
      <c r="DH138" s="383" t="str">
        <f ca="1">+IF(OFFSET('Sanitation Data'!$H$31,0,10*ROW('Sanitation Data'!H132))="","",OFFSET('Sanitation Data'!$H$31,0,10*ROW('Sanitation Data'!H132)))</f>
        <v/>
      </c>
      <c r="DI138" s="383" t="str">
        <f ca="1">+IF(OFFSET('Sanitation Data'!$H$32,0,10*ROW('Sanitation Data'!H132))="","",OFFSET('Sanitation Data'!$H$32,0,10*ROW('Sanitation Data'!H132)))</f>
        <v/>
      </c>
      <c r="DJ138" s="383" t="str">
        <f ca="1">+IF(OFFSET('Sanitation Data'!$I$28,0,10*ROW('Sanitation Data'!I132))="","",OFFSET('Sanitation Data'!$I$28,0,10*ROW('Sanitation Data'!I132)))</f>
        <v/>
      </c>
      <c r="DK138" s="383" t="str">
        <f ca="1">+IF(OFFSET('Sanitation Data'!$I$29,0,10*ROW('Sanitation Data'!I132))="","",OFFSET('Sanitation Data'!$I$29,0,10*ROW('Sanitation Data'!I132)))</f>
        <v/>
      </c>
      <c r="DL138" s="383" t="str">
        <f ca="1">+IF(OFFSET('Sanitation Data'!$I$30,0,10*ROW('Sanitation Data'!I132))="","",OFFSET('Sanitation Data'!$I$30,0,10*ROW('Sanitation Data'!I132)))</f>
        <v/>
      </c>
      <c r="DM138" s="383" t="str">
        <f ca="1">+IF(OFFSET('Sanitation Data'!$I$31,0,10*ROW('Sanitation Data'!I132))="","",OFFSET('Sanitation Data'!$I$31,0,10*ROW('Sanitation Data'!I132)))</f>
        <v/>
      </c>
      <c r="DN138" s="383" t="str">
        <f ca="1">+IF(OFFSET('Sanitation Data'!$I$32,0,10*ROW('Sanitation Data'!I132))="","",OFFSET('Sanitation Data'!$I$32,0,10*ROW('Sanitation Data'!I132)))</f>
        <v/>
      </c>
      <c r="DO138" s="383" t="str">
        <f ca="1">+IF(OFFSET('Hygiene Data'!$D$11,0,10*ROW('Hygiene Data'!D132))="","",OFFSET('Hygiene Data'!$D$11,0,10*ROW('Hygiene Data'!D132)))</f>
        <v/>
      </c>
      <c r="DP138" s="383" t="str">
        <f ca="1">+IF(OFFSET('Hygiene Data'!$D$12,0,10*ROW('Hygiene Data'!D132))="","",OFFSET('Hygiene Data'!$D$12,0,10*ROW('Hygiene Data'!D132)))</f>
        <v/>
      </c>
      <c r="DQ138" s="383" t="str">
        <f ca="1">+IF(OFFSET('Hygiene Data'!$D$13,0,10*ROW('Hygiene Data'!D132))="","",OFFSET('Hygiene Data'!$D$13,0,10*ROW('Hygiene Data'!D132)))</f>
        <v/>
      </c>
      <c r="DR138" s="383" t="str">
        <f ca="1">+IF(OFFSET('Hygiene Data'!$E$11,0,10*ROW('Hygiene Data'!E132))="","",OFFSET('Hygiene Data'!$E$11,0,10*ROW('Hygiene Data'!E132)))</f>
        <v/>
      </c>
      <c r="DS138" s="383" t="str">
        <f ca="1">+IF(OFFSET('Hygiene Data'!$E$12,0,10*ROW('Hygiene Data'!E132))="","",OFFSET('Hygiene Data'!$E$12,0,10*ROW('Hygiene Data'!E132)))</f>
        <v/>
      </c>
      <c r="DT138" s="383" t="str">
        <f ca="1">+IF(OFFSET('Hygiene Data'!$E$13,0,10*ROW('Hygiene Data'!E132))="","",OFFSET('Hygiene Data'!$E$13,0,10*ROW('Hygiene Data'!E132)))</f>
        <v/>
      </c>
      <c r="DU138" s="383" t="str">
        <f ca="1">+IF(OFFSET('Hygiene Data'!$F$11,0,10*ROW('Hygiene Data'!F132))="","",OFFSET('Hygiene Data'!$F$11,0,10*ROW('Hygiene Data'!F132)))</f>
        <v/>
      </c>
      <c r="DV138" s="383" t="str">
        <f ca="1">+IF(OFFSET('Hygiene Data'!$F$12,0,10*ROW('Hygiene Data'!F132))="","",OFFSET('Hygiene Data'!$F$12,0,10*ROW('Hygiene Data'!F132)))</f>
        <v/>
      </c>
      <c r="DW138" s="383" t="str">
        <f ca="1">+IF(OFFSET('Hygiene Data'!$F$13,0,10*ROW('Hygiene Data'!F132))="","",OFFSET('Hygiene Data'!$F$13,0,10*ROW('Hygiene Data'!F132)))</f>
        <v/>
      </c>
      <c r="DX138" s="383" t="str">
        <f ca="1">+IF(OFFSET('Hygiene Data'!$G$11,0,10*ROW('Hygiene Data'!G132))="","",OFFSET('Hygiene Data'!$G$11,0,10*ROW('Hygiene Data'!G132)))</f>
        <v/>
      </c>
      <c r="DY138" s="383" t="str">
        <f ca="1">+IF(OFFSET('Hygiene Data'!$G$12,0,10*ROW('Hygiene Data'!G132))="","",OFFSET('Hygiene Data'!$G$12,0,10*ROW('Hygiene Data'!G132)))</f>
        <v/>
      </c>
      <c r="DZ138" s="383" t="str">
        <f ca="1">+IF(OFFSET('Hygiene Data'!$G$13,0,10*ROW('Hygiene Data'!G132))="","",OFFSET('Hygiene Data'!$G$13,0,10*ROW('Hygiene Data'!G132)))</f>
        <v/>
      </c>
      <c r="EA138" s="383" t="str">
        <f ca="1">+IF(OFFSET('Hygiene Data'!$H$11,0,10*ROW('Hygiene Data'!H132))="","",OFFSET('Hygiene Data'!$H$11,0,10*ROW('Hygiene Data'!H132)))</f>
        <v/>
      </c>
      <c r="EB138" s="383" t="str">
        <f ca="1">+IF(OFFSET('Hygiene Data'!$H$12,0,10*ROW('Hygiene Data'!H132))="","",OFFSET('Hygiene Data'!$H$12,0,10*ROW('Hygiene Data'!H132)))</f>
        <v/>
      </c>
      <c r="EC138" s="383" t="str">
        <f ca="1">+IF(OFFSET('Hygiene Data'!$H$13,0,10*ROW('Hygiene Data'!H132))="","",OFFSET('Hygiene Data'!$H$13,0,10*ROW('Hygiene Data'!H132)))</f>
        <v/>
      </c>
      <c r="ED138" s="383" t="str">
        <f ca="1">+IF(OFFSET('Hygiene Data'!$I$11,0,10*ROW('Hygiene Data'!I132))="","",OFFSET('Hygiene Data'!$I$11,0,10*ROW('Hygiene Data'!I132)))</f>
        <v/>
      </c>
      <c r="EE138" s="383" t="str">
        <f ca="1">+IF(OFFSET('Hygiene Data'!$I$12,0,10*ROW('Hygiene Data'!I132))="","",OFFSET('Hygiene Data'!$I$12,0,10*ROW('Hygiene Data'!I132)))</f>
        <v/>
      </c>
      <c r="EF138" s="383" t="str">
        <f ca="1">+IF(OFFSET('Hygiene Data'!$I$13,0,10*ROW('Hygiene Data'!I132))="","",OFFSET('Hygiene Data'!$I$13,0,10*ROW('Hygiene Data'!I132)))</f>
        <v/>
      </c>
    </row>
    <row r="139" spans="1:136" x14ac:dyDescent="0.25">
      <c r="A139" s="492" t="str">
        <f ca="1">+IF(OFFSET('Water Data'!$B$2,0,10*ROW('Water Data'!E133))="","",OFFSET('Water Data'!$B$2,0,10*ROW('Water Data'!E133)))</f>
        <v/>
      </c>
      <c r="B139" s="49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9" t="str">
        <f t="shared" ca="1" si="2"/>
        <v/>
      </c>
      <c r="D139" s="52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3" t="str">
        <f ca="1">+IF(OFFSET('Water Data'!$D$27,0,10*ROW('Water Data'!D133))="","",OFFSET('Water Data'!$D$27,0,10*ROW('Water Data'!D133)))</f>
        <v/>
      </c>
      <c r="BT139" s="383" t="str">
        <f ca="1">+IF(OFFSET('Water Data'!$D$28,0,10*ROW('Water Data'!D133))="","",OFFSET('Water Data'!$D$28,0,10*ROW('Water Data'!D133)))</f>
        <v/>
      </c>
      <c r="BU139" s="383" t="str">
        <f ca="1">+IF(OFFSET('Water Data'!$D$29,0,10*ROW('Water Data'!D133))="","",OFFSET('Water Data'!$D$29,0,10*ROW('Water Data'!D133)))</f>
        <v/>
      </c>
      <c r="BV139" s="383" t="str">
        <f ca="1">+IF(OFFSET('Water Data'!$E$27,0,10*ROW('Water Data'!E133))="","",OFFSET('Water Data'!$E$27,0,10*ROW('Water Data'!E133)))</f>
        <v/>
      </c>
      <c r="BW139" s="383" t="str">
        <f ca="1">+IF(OFFSET('Water Data'!$E$28,0,10*ROW('Water Data'!E133))="","",OFFSET('Water Data'!$E$28,0,10*ROW('Water Data'!E133)))</f>
        <v/>
      </c>
      <c r="BX139" s="383" t="str">
        <f ca="1">+IF(OFFSET('Water Data'!$E$29,0,10*ROW('Water Data'!E133))="","",OFFSET('Water Data'!$E$29,0,10*ROW('Water Data'!E133)))</f>
        <v/>
      </c>
      <c r="BY139" s="383" t="str">
        <f ca="1">+IF(OFFSET('Water Data'!$F$27,0,10*ROW('Water Data'!F133))="","",OFFSET('Water Data'!$F$27,0,10*ROW('Water Data'!F133)))</f>
        <v/>
      </c>
      <c r="BZ139" s="383" t="str">
        <f ca="1">+IF(OFFSET('Water Data'!$F$28,0,10*ROW('Water Data'!F133))="","",OFFSET('Water Data'!$F$28,0,10*ROW('Water Data'!F133)))</f>
        <v/>
      </c>
      <c r="CA139" s="383" t="str">
        <f ca="1">+IF(OFFSET('Water Data'!$F$29,0,10*ROW('Water Data'!F133))="","",OFFSET('Water Data'!$F$29,0,10*ROW('Water Data'!F133)))</f>
        <v/>
      </c>
      <c r="CB139" s="383" t="str">
        <f ca="1">+IF(OFFSET('Water Data'!$G$27,0,10*ROW('Water Data'!G133))="","",OFFSET('Water Data'!$G$27,0,10*ROW('Water Data'!G133)))</f>
        <v/>
      </c>
      <c r="CC139" s="383" t="str">
        <f ca="1">+IF(OFFSET('Water Data'!$G$28,0,10*ROW('Water Data'!G133))="","",OFFSET('Water Data'!$G$28,0,10*ROW('Water Data'!G133)))</f>
        <v/>
      </c>
      <c r="CD139" s="383" t="str">
        <f ca="1">+IF(OFFSET('Water Data'!$G$29,0,10*ROW('Water Data'!G133))="","",OFFSET('Water Data'!$G$29,0,10*ROW('Water Data'!G133)))</f>
        <v/>
      </c>
      <c r="CE139" s="383" t="str">
        <f ca="1">+IF(OFFSET('Water Data'!$H$27,0,10*ROW('Water Data'!H133))="","",OFFSET('Water Data'!$H$27,0,10*ROW('Water Data'!H133)))</f>
        <v/>
      </c>
      <c r="CF139" s="383" t="str">
        <f ca="1">+IF(OFFSET('Water Data'!$H$28,0,10*ROW('Water Data'!H133))="","",OFFSET('Water Data'!$H$28,0,10*ROW('Water Data'!H133)))</f>
        <v/>
      </c>
      <c r="CG139" s="383" t="str">
        <f ca="1">+IF(OFFSET('Water Data'!$H$29,0,10*ROW('Water Data'!H133))="","",OFFSET('Water Data'!$H$29,0,10*ROW('Water Data'!H133)))</f>
        <v/>
      </c>
      <c r="CH139" s="383" t="str">
        <f ca="1">+IF(OFFSET('Water Data'!$I$27,0,10*ROW('Water Data'!I133))="","",OFFSET('Water Data'!$I$27,0,10*ROW('Water Data'!I133)))</f>
        <v/>
      </c>
      <c r="CI139" s="383" t="str">
        <f ca="1">+IF(OFFSET('Water Data'!$I$28,0,10*ROW('Water Data'!I133))="","",OFFSET('Water Data'!$I$28,0,10*ROW('Water Data'!I133)))</f>
        <v/>
      </c>
      <c r="CJ139" s="383" t="str">
        <f ca="1">+IF(OFFSET('Water Data'!$I$29,0,10*ROW('Water Data'!I133))="","",OFFSET('Water Data'!$I$29,0,10*ROW('Water Data'!I133)))</f>
        <v/>
      </c>
      <c r="CK139" s="383" t="str">
        <f ca="1">+IF(OFFSET('Sanitation Data'!$D$28,0,10*ROW('Sanitation Data'!D133))="","",OFFSET('Sanitation Data'!$D$28,0,10*ROW('Sanitation Data'!D133)))</f>
        <v/>
      </c>
      <c r="CL139" s="383" t="str">
        <f ca="1">+IF(OFFSET('Sanitation Data'!$D$29,0,10*ROW('Sanitation Data'!D133))="","",OFFSET('Sanitation Data'!$D$29,0,10*ROW('Sanitation Data'!D133)))</f>
        <v/>
      </c>
      <c r="CM139" s="383" t="str">
        <f ca="1">+IF(OFFSET('Sanitation Data'!$D$30,0,10*ROW('Sanitation Data'!D133))="","",OFFSET('Sanitation Data'!$D$30,0,10*ROW('Sanitation Data'!D133)))</f>
        <v/>
      </c>
      <c r="CN139" s="383" t="str">
        <f ca="1">+IF(OFFSET('Sanitation Data'!$D$31,0,10*ROW('Sanitation Data'!D133))="","",OFFSET('Sanitation Data'!$D$31,0,10*ROW('Sanitation Data'!D133)))</f>
        <v/>
      </c>
      <c r="CO139" s="383" t="str">
        <f ca="1">+IF(OFFSET('Sanitation Data'!$D$32,0,10*ROW('Sanitation Data'!D133))="","",OFFSET('Sanitation Data'!$D$32,0,10*ROW('Sanitation Data'!D133)))</f>
        <v/>
      </c>
      <c r="CP139" s="383" t="str">
        <f ca="1">+IF(OFFSET('Sanitation Data'!$E$28,0,10*ROW('Sanitation Data'!E133))="","",OFFSET('Sanitation Data'!$E$28,0,10*ROW('Sanitation Data'!E133)))</f>
        <v/>
      </c>
      <c r="CQ139" s="383" t="str">
        <f ca="1">+IF(OFFSET('Sanitation Data'!$E$29,0,10*ROW('Sanitation Data'!E133))="","",OFFSET('Sanitation Data'!$E$29,0,10*ROW('Sanitation Data'!E133)))</f>
        <v/>
      </c>
      <c r="CR139" s="383" t="str">
        <f ca="1">+IF(OFFSET('Sanitation Data'!$E$30,0,10*ROW('Sanitation Data'!E133))="","",OFFSET('Sanitation Data'!$E$30,0,10*ROW('Sanitation Data'!E133)))</f>
        <v/>
      </c>
      <c r="CS139" s="383" t="str">
        <f ca="1">+IF(OFFSET('Sanitation Data'!$E$31,0,10*ROW('Sanitation Data'!E133))="","",OFFSET('Sanitation Data'!$E$31,0,10*ROW('Sanitation Data'!E133)))</f>
        <v/>
      </c>
      <c r="CT139" s="383" t="str">
        <f ca="1">+IF(OFFSET('Sanitation Data'!$E$32,0,10*ROW('Sanitation Data'!E133))="","",OFFSET('Sanitation Data'!$E$32,0,10*ROW('Sanitation Data'!E133)))</f>
        <v/>
      </c>
      <c r="CU139" s="383" t="str">
        <f ca="1">+IF(OFFSET('Sanitation Data'!$F$28,0,10*ROW('Sanitation Data'!F133))="","",OFFSET('Sanitation Data'!$F$28,0,10*ROW('Sanitation Data'!F133)))</f>
        <v/>
      </c>
      <c r="CV139" s="383" t="str">
        <f ca="1">+IF(OFFSET('Sanitation Data'!$F$29,0,10*ROW('Sanitation Data'!F133))="","",OFFSET('Sanitation Data'!$F$29,0,10*ROW('Sanitation Data'!F133)))</f>
        <v/>
      </c>
      <c r="CW139" s="383" t="str">
        <f ca="1">+IF(OFFSET('Sanitation Data'!$F$30,0,10*ROW('Sanitation Data'!F133))="","",OFFSET('Sanitation Data'!$F$30,0,10*ROW('Sanitation Data'!F133)))</f>
        <v/>
      </c>
      <c r="CX139" s="383" t="str">
        <f ca="1">+IF(OFFSET('Sanitation Data'!$F$31,0,10*ROW('Sanitation Data'!F133))="","",OFFSET('Sanitation Data'!$F$31,0,10*ROW('Sanitation Data'!F133)))</f>
        <v/>
      </c>
      <c r="CY139" s="383" t="str">
        <f ca="1">+IF(OFFSET('Sanitation Data'!$F$32,0,10*ROW('Sanitation Data'!F133))="","",OFFSET('Sanitation Data'!$F$32,0,10*ROW('Sanitation Data'!F133)))</f>
        <v/>
      </c>
      <c r="CZ139" s="383" t="str">
        <f ca="1">+IF(OFFSET('Sanitation Data'!$G$28,0,10*ROW('Sanitation Data'!G133))="","",OFFSET('Sanitation Data'!$G$28,0,10*ROW('Sanitation Data'!G133)))</f>
        <v/>
      </c>
      <c r="DA139" s="383" t="str">
        <f ca="1">+IF(OFFSET('Sanitation Data'!$G$29,0,10*ROW('Sanitation Data'!G133))="","",OFFSET('Sanitation Data'!$G$29,0,10*ROW('Sanitation Data'!G133)))</f>
        <v/>
      </c>
      <c r="DB139" s="383" t="str">
        <f ca="1">+IF(OFFSET('Sanitation Data'!$G$30,0,10*ROW('Sanitation Data'!G133))="","",OFFSET('Sanitation Data'!$G$30,0,10*ROW('Sanitation Data'!G133)))</f>
        <v/>
      </c>
      <c r="DC139" s="383" t="str">
        <f ca="1">+IF(OFFSET('Sanitation Data'!$G$31,0,10*ROW('Sanitation Data'!G133))="","",OFFSET('Sanitation Data'!$G$31,0,10*ROW('Sanitation Data'!G133)))</f>
        <v/>
      </c>
      <c r="DD139" s="383" t="str">
        <f ca="1">+IF(OFFSET('Sanitation Data'!$G$32,0,10*ROW('Sanitation Data'!G133))="","",OFFSET('Sanitation Data'!$G$32,0,10*ROW('Sanitation Data'!G133)))</f>
        <v/>
      </c>
      <c r="DE139" s="383" t="str">
        <f ca="1">+IF(OFFSET('Sanitation Data'!$H$28,0,10*ROW('Sanitation Data'!H133))="","",OFFSET('Sanitation Data'!$H$28,0,10*ROW('Sanitation Data'!H133)))</f>
        <v/>
      </c>
      <c r="DF139" s="383" t="str">
        <f ca="1">+IF(OFFSET('Sanitation Data'!$H$29,0,10*ROW('Sanitation Data'!H133))="","",OFFSET('Sanitation Data'!$H$29,0,10*ROW('Sanitation Data'!H133)))</f>
        <v/>
      </c>
      <c r="DG139" s="383" t="str">
        <f ca="1">+IF(OFFSET('Sanitation Data'!$H$30,0,10*ROW('Sanitation Data'!H133))="","",OFFSET('Sanitation Data'!$H$30,0,10*ROW('Sanitation Data'!H133)))</f>
        <v/>
      </c>
      <c r="DH139" s="383" t="str">
        <f ca="1">+IF(OFFSET('Sanitation Data'!$H$31,0,10*ROW('Sanitation Data'!H133))="","",OFFSET('Sanitation Data'!$H$31,0,10*ROW('Sanitation Data'!H133)))</f>
        <v/>
      </c>
      <c r="DI139" s="383" t="str">
        <f ca="1">+IF(OFFSET('Sanitation Data'!$H$32,0,10*ROW('Sanitation Data'!H133))="","",OFFSET('Sanitation Data'!$H$32,0,10*ROW('Sanitation Data'!H133)))</f>
        <v/>
      </c>
      <c r="DJ139" s="383" t="str">
        <f ca="1">+IF(OFFSET('Sanitation Data'!$I$28,0,10*ROW('Sanitation Data'!I133))="","",OFFSET('Sanitation Data'!$I$28,0,10*ROW('Sanitation Data'!I133)))</f>
        <v/>
      </c>
      <c r="DK139" s="383" t="str">
        <f ca="1">+IF(OFFSET('Sanitation Data'!$I$29,0,10*ROW('Sanitation Data'!I133))="","",OFFSET('Sanitation Data'!$I$29,0,10*ROW('Sanitation Data'!I133)))</f>
        <v/>
      </c>
      <c r="DL139" s="383" t="str">
        <f ca="1">+IF(OFFSET('Sanitation Data'!$I$30,0,10*ROW('Sanitation Data'!I133))="","",OFFSET('Sanitation Data'!$I$30,0,10*ROW('Sanitation Data'!I133)))</f>
        <v/>
      </c>
      <c r="DM139" s="383" t="str">
        <f ca="1">+IF(OFFSET('Sanitation Data'!$I$31,0,10*ROW('Sanitation Data'!I133))="","",OFFSET('Sanitation Data'!$I$31,0,10*ROW('Sanitation Data'!I133)))</f>
        <v/>
      </c>
      <c r="DN139" s="383" t="str">
        <f ca="1">+IF(OFFSET('Sanitation Data'!$I$32,0,10*ROW('Sanitation Data'!I133))="","",OFFSET('Sanitation Data'!$I$32,0,10*ROW('Sanitation Data'!I133)))</f>
        <v/>
      </c>
      <c r="DO139" s="383" t="str">
        <f ca="1">+IF(OFFSET('Hygiene Data'!$D$11,0,10*ROW('Hygiene Data'!D133))="","",OFFSET('Hygiene Data'!$D$11,0,10*ROW('Hygiene Data'!D133)))</f>
        <v/>
      </c>
      <c r="DP139" s="383" t="str">
        <f ca="1">+IF(OFFSET('Hygiene Data'!$D$12,0,10*ROW('Hygiene Data'!D133))="","",OFFSET('Hygiene Data'!$D$12,0,10*ROW('Hygiene Data'!D133)))</f>
        <v/>
      </c>
      <c r="DQ139" s="383" t="str">
        <f ca="1">+IF(OFFSET('Hygiene Data'!$D$13,0,10*ROW('Hygiene Data'!D133))="","",OFFSET('Hygiene Data'!$D$13,0,10*ROW('Hygiene Data'!D133)))</f>
        <v/>
      </c>
      <c r="DR139" s="383" t="str">
        <f ca="1">+IF(OFFSET('Hygiene Data'!$E$11,0,10*ROW('Hygiene Data'!E133))="","",OFFSET('Hygiene Data'!$E$11,0,10*ROW('Hygiene Data'!E133)))</f>
        <v/>
      </c>
      <c r="DS139" s="383" t="str">
        <f ca="1">+IF(OFFSET('Hygiene Data'!$E$12,0,10*ROW('Hygiene Data'!E133))="","",OFFSET('Hygiene Data'!$E$12,0,10*ROW('Hygiene Data'!E133)))</f>
        <v/>
      </c>
      <c r="DT139" s="383" t="str">
        <f ca="1">+IF(OFFSET('Hygiene Data'!$E$13,0,10*ROW('Hygiene Data'!E133))="","",OFFSET('Hygiene Data'!$E$13,0,10*ROW('Hygiene Data'!E133)))</f>
        <v/>
      </c>
      <c r="DU139" s="383" t="str">
        <f ca="1">+IF(OFFSET('Hygiene Data'!$F$11,0,10*ROW('Hygiene Data'!F133))="","",OFFSET('Hygiene Data'!$F$11,0,10*ROW('Hygiene Data'!F133)))</f>
        <v/>
      </c>
      <c r="DV139" s="383" t="str">
        <f ca="1">+IF(OFFSET('Hygiene Data'!$F$12,0,10*ROW('Hygiene Data'!F133))="","",OFFSET('Hygiene Data'!$F$12,0,10*ROW('Hygiene Data'!F133)))</f>
        <v/>
      </c>
      <c r="DW139" s="383" t="str">
        <f ca="1">+IF(OFFSET('Hygiene Data'!$F$13,0,10*ROW('Hygiene Data'!F133))="","",OFFSET('Hygiene Data'!$F$13,0,10*ROW('Hygiene Data'!F133)))</f>
        <v/>
      </c>
      <c r="DX139" s="383" t="str">
        <f ca="1">+IF(OFFSET('Hygiene Data'!$G$11,0,10*ROW('Hygiene Data'!G133))="","",OFFSET('Hygiene Data'!$G$11,0,10*ROW('Hygiene Data'!G133)))</f>
        <v/>
      </c>
      <c r="DY139" s="383" t="str">
        <f ca="1">+IF(OFFSET('Hygiene Data'!$G$12,0,10*ROW('Hygiene Data'!G133))="","",OFFSET('Hygiene Data'!$G$12,0,10*ROW('Hygiene Data'!G133)))</f>
        <v/>
      </c>
      <c r="DZ139" s="383" t="str">
        <f ca="1">+IF(OFFSET('Hygiene Data'!$G$13,0,10*ROW('Hygiene Data'!G133))="","",OFFSET('Hygiene Data'!$G$13,0,10*ROW('Hygiene Data'!G133)))</f>
        <v/>
      </c>
      <c r="EA139" s="383" t="str">
        <f ca="1">+IF(OFFSET('Hygiene Data'!$H$11,0,10*ROW('Hygiene Data'!H133))="","",OFFSET('Hygiene Data'!$H$11,0,10*ROW('Hygiene Data'!H133)))</f>
        <v/>
      </c>
      <c r="EB139" s="383" t="str">
        <f ca="1">+IF(OFFSET('Hygiene Data'!$H$12,0,10*ROW('Hygiene Data'!H133))="","",OFFSET('Hygiene Data'!$H$12,0,10*ROW('Hygiene Data'!H133)))</f>
        <v/>
      </c>
      <c r="EC139" s="383" t="str">
        <f ca="1">+IF(OFFSET('Hygiene Data'!$H$13,0,10*ROW('Hygiene Data'!H133))="","",OFFSET('Hygiene Data'!$H$13,0,10*ROW('Hygiene Data'!H133)))</f>
        <v/>
      </c>
      <c r="ED139" s="383" t="str">
        <f ca="1">+IF(OFFSET('Hygiene Data'!$I$11,0,10*ROW('Hygiene Data'!I133))="","",OFFSET('Hygiene Data'!$I$11,0,10*ROW('Hygiene Data'!I133)))</f>
        <v/>
      </c>
      <c r="EE139" s="383" t="str">
        <f ca="1">+IF(OFFSET('Hygiene Data'!$I$12,0,10*ROW('Hygiene Data'!I133))="","",OFFSET('Hygiene Data'!$I$12,0,10*ROW('Hygiene Data'!I133)))</f>
        <v/>
      </c>
      <c r="EF139" s="383" t="str">
        <f ca="1">+IF(OFFSET('Hygiene Data'!$I$13,0,10*ROW('Hygiene Data'!I133))="","",OFFSET('Hygiene Data'!$I$13,0,10*ROW('Hygiene Data'!I133)))</f>
        <v/>
      </c>
    </row>
    <row r="140" spans="1:136" x14ac:dyDescent="0.25">
      <c r="A140" s="492" t="str">
        <f ca="1">+IF(OFFSET('Water Data'!$B$2,0,10*ROW('Water Data'!E134))="","",OFFSET('Water Data'!$B$2,0,10*ROW('Water Data'!E134)))</f>
        <v/>
      </c>
      <c r="B140" s="49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9" t="str">
        <f t="shared" ca="1" si="2"/>
        <v/>
      </c>
      <c r="D140" s="52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3" t="str">
        <f ca="1">+IF(OFFSET('Water Data'!$D$27,0,10*ROW('Water Data'!D134))="","",OFFSET('Water Data'!$D$27,0,10*ROW('Water Data'!D134)))</f>
        <v/>
      </c>
      <c r="BT140" s="383" t="str">
        <f ca="1">+IF(OFFSET('Water Data'!$D$28,0,10*ROW('Water Data'!D134))="","",OFFSET('Water Data'!$D$28,0,10*ROW('Water Data'!D134)))</f>
        <v/>
      </c>
      <c r="BU140" s="383" t="str">
        <f ca="1">+IF(OFFSET('Water Data'!$D$29,0,10*ROW('Water Data'!D134))="","",OFFSET('Water Data'!$D$29,0,10*ROW('Water Data'!D134)))</f>
        <v/>
      </c>
      <c r="BV140" s="383" t="str">
        <f ca="1">+IF(OFFSET('Water Data'!$E$27,0,10*ROW('Water Data'!E134))="","",OFFSET('Water Data'!$E$27,0,10*ROW('Water Data'!E134)))</f>
        <v/>
      </c>
      <c r="BW140" s="383" t="str">
        <f ca="1">+IF(OFFSET('Water Data'!$E$28,0,10*ROW('Water Data'!E134))="","",OFFSET('Water Data'!$E$28,0,10*ROW('Water Data'!E134)))</f>
        <v/>
      </c>
      <c r="BX140" s="383" t="str">
        <f ca="1">+IF(OFFSET('Water Data'!$E$29,0,10*ROW('Water Data'!E134))="","",OFFSET('Water Data'!$E$29,0,10*ROW('Water Data'!E134)))</f>
        <v/>
      </c>
      <c r="BY140" s="383" t="str">
        <f ca="1">+IF(OFFSET('Water Data'!$F$27,0,10*ROW('Water Data'!F134))="","",OFFSET('Water Data'!$F$27,0,10*ROW('Water Data'!F134)))</f>
        <v/>
      </c>
      <c r="BZ140" s="383" t="str">
        <f ca="1">+IF(OFFSET('Water Data'!$F$28,0,10*ROW('Water Data'!F134))="","",OFFSET('Water Data'!$F$28,0,10*ROW('Water Data'!F134)))</f>
        <v/>
      </c>
      <c r="CA140" s="383" t="str">
        <f ca="1">+IF(OFFSET('Water Data'!$F$29,0,10*ROW('Water Data'!F134))="","",OFFSET('Water Data'!$F$29,0,10*ROW('Water Data'!F134)))</f>
        <v/>
      </c>
      <c r="CB140" s="383" t="str">
        <f ca="1">+IF(OFFSET('Water Data'!$G$27,0,10*ROW('Water Data'!G134))="","",OFFSET('Water Data'!$G$27,0,10*ROW('Water Data'!G134)))</f>
        <v/>
      </c>
      <c r="CC140" s="383" t="str">
        <f ca="1">+IF(OFFSET('Water Data'!$G$28,0,10*ROW('Water Data'!G134))="","",OFFSET('Water Data'!$G$28,0,10*ROW('Water Data'!G134)))</f>
        <v/>
      </c>
      <c r="CD140" s="383" t="str">
        <f ca="1">+IF(OFFSET('Water Data'!$G$29,0,10*ROW('Water Data'!G134))="","",OFFSET('Water Data'!$G$29,0,10*ROW('Water Data'!G134)))</f>
        <v/>
      </c>
      <c r="CE140" s="383" t="str">
        <f ca="1">+IF(OFFSET('Water Data'!$H$27,0,10*ROW('Water Data'!H134))="","",OFFSET('Water Data'!$H$27,0,10*ROW('Water Data'!H134)))</f>
        <v/>
      </c>
      <c r="CF140" s="383" t="str">
        <f ca="1">+IF(OFFSET('Water Data'!$H$28,0,10*ROW('Water Data'!H134))="","",OFFSET('Water Data'!$H$28,0,10*ROW('Water Data'!H134)))</f>
        <v/>
      </c>
      <c r="CG140" s="383" t="str">
        <f ca="1">+IF(OFFSET('Water Data'!$H$29,0,10*ROW('Water Data'!H134))="","",OFFSET('Water Data'!$H$29,0,10*ROW('Water Data'!H134)))</f>
        <v/>
      </c>
      <c r="CH140" s="383" t="str">
        <f ca="1">+IF(OFFSET('Water Data'!$I$27,0,10*ROW('Water Data'!I134))="","",OFFSET('Water Data'!$I$27,0,10*ROW('Water Data'!I134)))</f>
        <v/>
      </c>
      <c r="CI140" s="383" t="str">
        <f ca="1">+IF(OFFSET('Water Data'!$I$28,0,10*ROW('Water Data'!I134))="","",OFFSET('Water Data'!$I$28,0,10*ROW('Water Data'!I134)))</f>
        <v/>
      </c>
      <c r="CJ140" s="383" t="str">
        <f ca="1">+IF(OFFSET('Water Data'!$I$29,0,10*ROW('Water Data'!I134))="","",OFFSET('Water Data'!$I$29,0,10*ROW('Water Data'!I134)))</f>
        <v/>
      </c>
      <c r="CK140" s="383" t="str">
        <f ca="1">+IF(OFFSET('Sanitation Data'!$D$28,0,10*ROW('Sanitation Data'!D134))="","",OFFSET('Sanitation Data'!$D$28,0,10*ROW('Sanitation Data'!D134)))</f>
        <v/>
      </c>
      <c r="CL140" s="383" t="str">
        <f ca="1">+IF(OFFSET('Sanitation Data'!$D$29,0,10*ROW('Sanitation Data'!D134))="","",OFFSET('Sanitation Data'!$D$29,0,10*ROW('Sanitation Data'!D134)))</f>
        <v/>
      </c>
      <c r="CM140" s="383" t="str">
        <f ca="1">+IF(OFFSET('Sanitation Data'!$D$30,0,10*ROW('Sanitation Data'!D134))="","",OFFSET('Sanitation Data'!$D$30,0,10*ROW('Sanitation Data'!D134)))</f>
        <v/>
      </c>
      <c r="CN140" s="383" t="str">
        <f ca="1">+IF(OFFSET('Sanitation Data'!$D$31,0,10*ROW('Sanitation Data'!D134))="","",OFFSET('Sanitation Data'!$D$31,0,10*ROW('Sanitation Data'!D134)))</f>
        <v/>
      </c>
      <c r="CO140" s="383" t="str">
        <f ca="1">+IF(OFFSET('Sanitation Data'!$D$32,0,10*ROW('Sanitation Data'!D134))="","",OFFSET('Sanitation Data'!$D$32,0,10*ROW('Sanitation Data'!D134)))</f>
        <v/>
      </c>
      <c r="CP140" s="383" t="str">
        <f ca="1">+IF(OFFSET('Sanitation Data'!$E$28,0,10*ROW('Sanitation Data'!E134))="","",OFFSET('Sanitation Data'!$E$28,0,10*ROW('Sanitation Data'!E134)))</f>
        <v/>
      </c>
      <c r="CQ140" s="383" t="str">
        <f ca="1">+IF(OFFSET('Sanitation Data'!$E$29,0,10*ROW('Sanitation Data'!E134))="","",OFFSET('Sanitation Data'!$E$29,0,10*ROW('Sanitation Data'!E134)))</f>
        <v/>
      </c>
      <c r="CR140" s="383" t="str">
        <f ca="1">+IF(OFFSET('Sanitation Data'!$E$30,0,10*ROW('Sanitation Data'!E134))="","",OFFSET('Sanitation Data'!$E$30,0,10*ROW('Sanitation Data'!E134)))</f>
        <v/>
      </c>
      <c r="CS140" s="383" t="str">
        <f ca="1">+IF(OFFSET('Sanitation Data'!$E$31,0,10*ROW('Sanitation Data'!E134))="","",OFFSET('Sanitation Data'!$E$31,0,10*ROW('Sanitation Data'!E134)))</f>
        <v/>
      </c>
      <c r="CT140" s="383" t="str">
        <f ca="1">+IF(OFFSET('Sanitation Data'!$E$32,0,10*ROW('Sanitation Data'!E134))="","",OFFSET('Sanitation Data'!$E$32,0,10*ROW('Sanitation Data'!E134)))</f>
        <v/>
      </c>
      <c r="CU140" s="383" t="str">
        <f ca="1">+IF(OFFSET('Sanitation Data'!$F$28,0,10*ROW('Sanitation Data'!F134))="","",OFFSET('Sanitation Data'!$F$28,0,10*ROW('Sanitation Data'!F134)))</f>
        <v/>
      </c>
      <c r="CV140" s="383" t="str">
        <f ca="1">+IF(OFFSET('Sanitation Data'!$F$29,0,10*ROW('Sanitation Data'!F134))="","",OFFSET('Sanitation Data'!$F$29,0,10*ROW('Sanitation Data'!F134)))</f>
        <v/>
      </c>
      <c r="CW140" s="383" t="str">
        <f ca="1">+IF(OFFSET('Sanitation Data'!$F$30,0,10*ROW('Sanitation Data'!F134))="","",OFFSET('Sanitation Data'!$F$30,0,10*ROW('Sanitation Data'!F134)))</f>
        <v/>
      </c>
      <c r="CX140" s="383" t="str">
        <f ca="1">+IF(OFFSET('Sanitation Data'!$F$31,0,10*ROW('Sanitation Data'!F134))="","",OFFSET('Sanitation Data'!$F$31,0,10*ROW('Sanitation Data'!F134)))</f>
        <v/>
      </c>
      <c r="CY140" s="383" t="str">
        <f ca="1">+IF(OFFSET('Sanitation Data'!$F$32,0,10*ROW('Sanitation Data'!F134))="","",OFFSET('Sanitation Data'!$F$32,0,10*ROW('Sanitation Data'!F134)))</f>
        <v/>
      </c>
      <c r="CZ140" s="383" t="str">
        <f ca="1">+IF(OFFSET('Sanitation Data'!$G$28,0,10*ROW('Sanitation Data'!G134))="","",OFFSET('Sanitation Data'!$G$28,0,10*ROW('Sanitation Data'!G134)))</f>
        <v/>
      </c>
      <c r="DA140" s="383" t="str">
        <f ca="1">+IF(OFFSET('Sanitation Data'!$G$29,0,10*ROW('Sanitation Data'!G134))="","",OFFSET('Sanitation Data'!$G$29,0,10*ROW('Sanitation Data'!G134)))</f>
        <v/>
      </c>
      <c r="DB140" s="383" t="str">
        <f ca="1">+IF(OFFSET('Sanitation Data'!$G$30,0,10*ROW('Sanitation Data'!G134))="","",OFFSET('Sanitation Data'!$G$30,0,10*ROW('Sanitation Data'!G134)))</f>
        <v/>
      </c>
      <c r="DC140" s="383" t="str">
        <f ca="1">+IF(OFFSET('Sanitation Data'!$G$31,0,10*ROW('Sanitation Data'!G134))="","",OFFSET('Sanitation Data'!$G$31,0,10*ROW('Sanitation Data'!G134)))</f>
        <v/>
      </c>
      <c r="DD140" s="383" t="str">
        <f ca="1">+IF(OFFSET('Sanitation Data'!$G$32,0,10*ROW('Sanitation Data'!G134))="","",OFFSET('Sanitation Data'!$G$32,0,10*ROW('Sanitation Data'!G134)))</f>
        <v/>
      </c>
      <c r="DE140" s="383" t="str">
        <f ca="1">+IF(OFFSET('Sanitation Data'!$H$28,0,10*ROW('Sanitation Data'!H134))="","",OFFSET('Sanitation Data'!$H$28,0,10*ROW('Sanitation Data'!H134)))</f>
        <v/>
      </c>
      <c r="DF140" s="383" t="str">
        <f ca="1">+IF(OFFSET('Sanitation Data'!$H$29,0,10*ROW('Sanitation Data'!H134))="","",OFFSET('Sanitation Data'!$H$29,0,10*ROW('Sanitation Data'!H134)))</f>
        <v/>
      </c>
      <c r="DG140" s="383" t="str">
        <f ca="1">+IF(OFFSET('Sanitation Data'!$H$30,0,10*ROW('Sanitation Data'!H134))="","",OFFSET('Sanitation Data'!$H$30,0,10*ROW('Sanitation Data'!H134)))</f>
        <v/>
      </c>
      <c r="DH140" s="383" t="str">
        <f ca="1">+IF(OFFSET('Sanitation Data'!$H$31,0,10*ROW('Sanitation Data'!H134))="","",OFFSET('Sanitation Data'!$H$31,0,10*ROW('Sanitation Data'!H134)))</f>
        <v/>
      </c>
      <c r="DI140" s="383" t="str">
        <f ca="1">+IF(OFFSET('Sanitation Data'!$H$32,0,10*ROW('Sanitation Data'!H134))="","",OFFSET('Sanitation Data'!$H$32,0,10*ROW('Sanitation Data'!H134)))</f>
        <v/>
      </c>
      <c r="DJ140" s="383" t="str">
        <f ca="1">+IF(OFFSET('Sanitation Data'!$I$28,0,10*ROW('Sanitation Data'!I134))="","",OFFSET('Sanitation Data'!$I$28,0,10*ROW('Sanitation Data'!I134)))</f>
        <v/>
      </c>
      <c r="DK140" s="383" t="str">
        <f ca="1">+IF(OFFSET('Sanitation Data'!$I$29,0,10*ROW('Sanitation Data'!I134))="","",OFFSET('Sanitation Data'!$I$29,0,10*ROW('Sanitation Data'!I134)))</f>
        <v/>
      </c>
      <c r="DL140" s="383" t="str">
        <f ca="1">+IF(OFFSET('Sanitation Data'!$I$30,0,10*ROW('Sanitation Data'!I134))="","",OFFSET('Sanitation Data'!$I$30,0,10*ROW('Sanitation Data'!I134)))</f>
        <v/>
      </c>
      <c r="DM140" s="383" t="str">
        <f ca="1">+IF(OFFSET('Sanitation Data'!$I$31,0,10*ROW('Sanitation Data'!I134))="","",OFFSET('Sanitation Data'!$I$31,0,10*ROW('Sanitation Data'!I134)))</f>
        <v/>
      </c>
      <c r="DN140" s="383" t="str">
        <f ca="1">+IF(OFFSET('Sanitation Data'!$I$32,0,10*ROW('Sanitation Data'!I134))="","",OFFSET('Sanitation Data'!$I$32,0,10*ROW('Sanitation Data'!I134)))</f>
        <v/>
      </c>
      <c r="DO140" s="383" t="str">
        <f ca="1">+IF(OFFSET('Hygiene Data'!$D$11,0,10*ROW('Hygiene Data'!D134))="","",OFFSET('Hygiene Data'!$D$11,0,10*ROW('Hygiene Data'!D134)))</f>
        <v/>
      </c>
      <c r="DP140" s="383" t="str">
        <f ca="1">+IF(OFFSET('Hygiene Data'!$D$12,0,10*ROW('Hygiene Data'!D134))="","",OFFSET('Hygiene Data'!$D$12,0,10*ROW('Hygiene Data'!D134)))</f>
        <v/>
      </c>
      <c r="DQ140" s="383" t="str">
        <f ca="1">+IF(OFFSET('Hygiene Data'!$D$13,0,10*ROW('Hygiene Data'!D134))="","",OFFSET('Hygiene Data'!$D$13,0,10*ROW('Hygiene Data'!D134)))</f>
        <v/>
      </c>
      <c r="DR140" s="383" t="str">
        <f ca="1">+IF(OFFSET('Hygiene Data'!$E$11,0,10*ROW('Hygiene Data'!E134))="","",OFFSET('Hygiene Data'!$E$11,0,10*ROW('Hygiene Data'!E134)))</f>
        <v/>
      </c>
      <c r="DS140" s="383" t="str">
        <f ca="1">+IF(OFFSET('Hygiene Data'!$E$12,0,10*ROW('Hygiene Data'!E134))="","",OFFSET('Hygiene Data'!$E$12,0,10*ROW('Hygiene Data'!E134)))</f>
        <v/>
      </c>
      <c r="DT140" s="383" t="str">
        <f ca="1">+IF(OFFSET('Hygiene Data'!$E$13,0,10*ROW('Hygiene Data'!E134))="","",OFFSET('Hygiene Data'!$E$13,0,10*ROW('Hygiene Data'!E134)))</f>
        <v/>
      </c>
      <c r="DU140" s="383" t="str">
        <f ca="1">+IF(OFFSET('Hygiene Data'!$F$11,0,10*ROW('Hygiene Data'!F134))="","",OFFSET('Hygiene Data'!$F$11,0,10*ROW('Hygiene Data'!F134)))</f>
        <v/>
      </c>
      <c r="DV140" s="383" t="str">
        <f ca="1">+IF(OFFSET('Hygiene Data'!$F$12,0,10*ROW('Hygiene Data'!F134))="","",OFFSET('Hygiene Data'!$F$12,0,10*ROW('Hygiene Data'!F134)))</f>
        <v/>
      </c>
      <c r="DW140" s="383" t="str">
        <f ca="1">+IF(OFFSET('Hygiene Data'!$F$13,0,10*ROW('Hygiene Data'!F134))="","",OFFSET('Hygiene Data'!$F$13,0,10*ROW('Hygiene Data'!F134)))</f>
        <v/>
      </c>
      <c r="DX140" s="383" t="str">
        <f ca="1">+IF(OFFSET('Hygiene Data'!$G$11,0,10*ROW('Hygiene Data'!G134))="","",OFFSET('Hygiene Data'!$G$11,0,10*ROW('Hygiene Data'!G134)))</f>
        <v/>
      </c>
      <c r="DY140" s="383" t="str">
        <f ca="1">+IF(OFFSET('Hygiene Data'!$G$12,0,10*ROW('Hygiene Data'!G134))="","",OFFSET('Hygiene Data'!$G$12,0,10*ROW('Hygiene Data'!G134)))</f>
        <v/>
      </c>
      <c r="DZ140" s="383" t="str">
        <f ca="1">+IF(OFFSET('Hygiene Data'!$G$13,0,10*ROW('Hygiene Data'!G134))="","",OFFSET('Hygiene Data'!$G$13,0,10*ROW('Hygiene Data'!G134)))</f>
        <v/>
      </c>
      <c r="EA140" s="383" t="str">
        <f ca="1">+IF(OFFSET('Hygiene Data'!$H$11,0,10*ROW('Hygiene Data'!H134))="","",OFFSET('Hygiene Data'!$H$11,0,10*ROW('Hygiene Data'!H134)))</f>
        <v/>
      </c>
      <c r="EB140" s="383" t="str">
        <f ca="1">+IF(OFFSET('Hygiene Data'!$H$12,0,10*ROW('Hygiene Data'!H134))="","",OFFSET('Hygiene Data'!$H$12,0,10*ROW('Hygiene Data'!H134)))</f>
        <v/>
      </c>
      <c r="EC140" s="383" t="str">
        <f ca="1">+IF(OFFSET('Hygiene Data'!$H$13,0,10*ROW('Hygiene Data'!H134))="","",OFFSET('Hygiene Data'!$H$13,0,10*ROW('Hygiene Data'!H134)))</f>
        <v/>
      </c>
      <c r="ED140" s="383" t="str">
        <f ca="1">+IF(OFFSET('Hygiene Data'!$I$11,0,10*ROW('Hygiene Data'!I134))="","",OFFSET('Hygiene Data'!$I$11,0,10*ROW('Hygiene Data'!I134)))</f>
        <v/>
      </c>
      <c r="EE140" s="383" t="str">
        <f ca="1">+IF(OFFSET('Hygiene Data'!$I$12,0,10*ROW('Hygiene Data'!I134))="","",OFFSET('Hygiene Data'!$I$12,0,10*ROW('Hygiene Data'!I134)))</f>
        <v/>
      </c>
      <c r="EF140" s="383" t="str">
        <f ca="1">+IF(OFFSET('Hygiene Data'!$I$13,0,10*ROW('Hygiene Data'!I134))="","",OFFSET('Hygiene Data'!$I$13,0,10*ROW('Hygiene Data'!I134)))</f>
        <v/>
      </c>
    </row>
    <row r="141" spans="1:136" x14ac:dyDescent="0.25">
      <c r="A141" s="492" t="str">
        <f ca="1">+IF(OFFSET('Water Data'!$B$2,0,10*ROW('Water Data'!E135))="","",OFFSET('Water Data'!$B$2,0,10*ROW('Water Data'!E135)))</f>
        <v/>
      </c>
      <c r="B141" s="49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9" t="str">
        <f t="shared" ca="1" si="2"/>
        <v/>
      </c>
      <c r="D141" s="52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3" t="str">
        <f ca="1">+IF(OFFSET('Water Data'!$D$27,0,10*ROW('Water Data'!D135))="","",OFFSET('Water Data'!$D$27,0,10*ROW('Water Data'!D135)))</f>
        <v/>
      </c>
      <c r="BT141" s="383" t="str">
        <f ca="1">+IF(OFFSET('Water Data'!$D$28,0,10*ROW('Water Data'!D135))="","",OFFSET('Water Data'!$D$28,0,10*ROW('Water Data'!D135)))</f>
        <v/>
      </c>
      <c r="BU141" s="383" t="str">
        <f ca="1">+IF(OFFSET('Water Data'!$D$29,0,10*ROW('Water Data'!D135))="","",OFFSET('Water Data'!$D$29,0,10*ROW('Water Data'!D135)))</f>
        <v/>
      </c>
      <c r="BV141" s="383" t="str">
        <f ca="1">+IF(OFFSET('Water Data'!$E$27,0,10*ROW('Water Data'!E135))="","",OFFSET('Water Data'!$E$27,0,10*ROW('Water Data'!E135)))</f>
        <v/>
      </c>
      <c r="BW141" s="383" t="str">
        <f ca="1">+IF(OFFSET('Water Data'!$E$28,0,10*ROW('Water Data'!E135))="","",OFFSET('Water Data'!$E$28,0,10*ROW('Water Data'!E135)))</f>
        <v/>
      </c>
      <c r="BX141" s="383" t="str">
        <f ca="1">+IF(OFFSET('Water Data'!$E$29,0,10*ROW('Water Data'!E135))="","",OFFSET('Water Data'!$E$29,0,10*ROW('Water Data'!E135)))</f>
        <v/>
      </c>
      <c r="BY141" s="383" t="str">
        <f ca="1">+IF(OFFSET('Water Data'!$F$27,0,10*ROW('Water Data'!F135))="","",OFFSET('Water Data'!$F$27,0,10*ROW('Water Data'!F135)))</f>
        <v/>
      </c>
      <c r="BZ141" s="383" t="str">
        <f ca="1">+IF(OFFSET('Water Data'!$F$28,0,10*ROW('Water Data'!F135))="","",OFFSET('Water Data'!$F$28,0,10*ROW('Water Data'!F135)))</f>
        <v/>
      </c>
      <c r="CA141" s="383" t="str">
        <f ca="1">+IF(OFFSET('Water Data'!$F$29,0,10*ROW('Water Data'!F135))="","",OFFSET('Water Data'!$F$29,0,10*ROW('Water Data'!F135)))</f>
        <v/>
      </c>
      <c r="CB141" s="383" t="str">
        <f ca="1">+IF(OFFSET('Water Data'!$G$27,0,10*ROW('Water Data'!G135))="","",OFFSET('Water Data'!$G$27,0,10*ROW('Water Data'!G135)))</f>
        <v/>
      </c>
      <c r="CC141" s="383" t="str">
        <f ca="1">+IF(OFFSET('Water Data'!$G$28,0,10*ROW('Water Data'!G135))="","",OFFSET('Water Data'!$G$28,0,10*ROW('Water Data'!G135)))</f>
        <v/>
      </c>
      <c r="CD141" s="383" t="str">
        <f ca="1">+IF(OFFSET('Water Data'!$G$29,0,10*ROW('Water Data'!G135))="","",OFFSET('Water Data'!$G$29,0,10*ROW('Water Data'!G135)))</f>
        <v/>
      </c>
      <c r="CE141" s="383" t="str">
        <f ca="1">+IF(OFFSET('Water Data'!$H$27,0,10*ROW('Water Data'!H135))="","",OFFSET('Water Data'!$H$27,0,10*ROW('Water Data'!H135)))</f>
        <v/>
      </c>
      <c r="CF141" s="383" t="str">
        <f ca="1">+IF(OFFSET('Water Data'!$H$28,0,10*ROW('Water Data'!H135))="","",OFFSET('Water Data'!$H$28,0,10*ROW('Water Data'!H135)))</f>
        <v/>
      </c>
      <c r="CG141" s="383" t="str">
        <f ca="1">+IF(OFFSET('Water Data'!$H$29,0,10*ROW('Water Data'!H135))="","",OFFSET('Water Data'!$H$29,0,10*ROW('Water Data'!H135)))</f>
        <v/>
      </c>
      <c r="CH141" s="383" t="str">
        <f ca="1">+IF(OFFSET('Water Data'!$I$27,0,10*ROW('Water Data'!I135))="","",OFFSET('Water Data'!$I$27,0,10*ROW('Water Data'!I135)))</f>
        <v/>
      </c>
      <c r="CI141" s="383" t="str">
        <f ca="1">+IF(OFFSET('Water Data'!$I$28,0,10*ROW('Water Data'!I135))="","",OFFSET('Water Data'!$I$28,0,10*ROW('Water Data'!I135)))</f>
        <v/>
      </c>
      <c r="CJ141" s="383" t="str">
        <f ca="1">+IF(OFFSET('Water Data'!$I$29,0,10*ROW('Water Data'!I135))="","",OFFSET('Water Data'!$I$29,0,10*ROW('Water Data'!I135)))</f>
        <v/>
      </c>
      <c r="CK141" s="383" t="str">
        <f ca="1">+IF(OFFSET('Sanitation Data'!$D$28,0,10*ROW('Sanitation Data'!D135))="","",OFFSET('Sanitation Data'!$D$28,0,10*ROW('Sanitation Data'!D135)))</f>
        <v/>
      </c>
      <c r="CL141" s="383" t="str">
        <f ca="1">+IF(OFFSET('Sanitation Data'!$D$29,0,10*ROW('Sanitation Data'!D135))="","",OFFSET('Sanitation Data'!$D$29,0,10*ROW('Sanitation Data'!D135)))</f>
        <v/>
      </c>
      <c r="CM141" s="383" t="str">
        <f ca="1">+IF(OFFSET('Sanitation Data'!$D$30,0,10*ROW('Sanitation Data'!D135))="","",OFFSET('Sanitation Data'!$D$30,0,10*ROW('Sanitation Data'!D135)))</f>
        <v/>
      </c>
      <c r="CN141" s="383" t="str">
        <f ca="1">+IF(OFFSET('Sanitation Data'!$D$31,0,10*ROW('Sanitation Data'!D135))="","",OFFSET('Sanitation Data'!$D$31,0,10*ROW('Sanitation Data'!D135)))</f>
        <v/>
      </c>
      <c r="CO141" s="383" t="str">
        <f ca="1">+IF(OFFSET('Sanitation Data'!$D$32,0,10*ROW('Sanitation Data'!D135))="","",OFFSET('Sanitation Data'!$D$32,0,10*ROW('Sanitation Data'!D135)))</f>
        <v/>
      </c>
      <c r="CP141" s="383" t="str">
        <f ca="1">+IF(OFFSET('Sanitation Data'!$E$28,0,10*ROW('Sanitation Data'!E135))="","",OFFSET('Sanitation Data'!$E$28,0,10*ROW('Sanitation Data'!E135)))</f>
        <v/>
      </c>
      <c r="CQ141" s="383" t="str">
        <f ca="1">+IF(OFFSET('Sanitation Data'!$E$29,0,10*ROW('Sanitation Data'!E135))="","",OFFSET('Sanitation Data'!$E$29,0,10*ROW('Sanitation Data'!E135)))</f>
        <v/>
      </c>
      <c r="CR141" s="383" t="str">
        <f ca="1">+IF(OFFSET('Sanitation Data'!$E$30,0,10*ROW('Sanitation Data'!E135))="","",OFFSET('Sanitation Data'!$E$30,0,10*ROW('Sanitation Data'!E135)))</f>
        <v/>
      </c>
      <c r="CS141" s="383" t="str">
        <f ca="1">+IF(OFFSET('Sanitation Data'!$E$31,0,10*ROW('Sanitation Data'!E135))="","",OFFSET('Sanitation Data'!$E$31,0,10*ROW('Sanitation Data'!E135)))</f>
        <v/>
      </c>
      <c r="CT141" s="383" t="str">
        <f ca="1">+IF(OFFSET('Sanitation Data'!$E$32,0,10*ROW('Sanitation Data'!E135))="","",OFFSET('Sanitation Data'!$E$32,0,10*ROW('Sanitation Data'!E135)))</f>
        <v/>
      </c>
      <c r="CU141" s="383" t="str">
        <f ca="1">+IF(OFFSET('Sanitation Data'!$F$28,0,10*ROW('Sanitation Data'!F135))="","",OFFSET('Sanitation Data'!$F$28,0,10*ROW('Sanitation Data'!F135)))</f>
        <v/>
      </c>
      <c r="CV141" s="383" t="str">
        <f ca="1">+IF(OFFSET('Sanitation Data'!$F$29,0,10*ROW('Sanitation Data'!F135))="","",OFFSET('Sanitation Data'!$F$29,0,10*ROW('Sanitation Data'!F135)))</f>
        <v/>
      </c>
      <c r="CW141" s="383" t="str">
        <f ca="1">+IF(OFFSET('Sanitation Data'!$F$30,0,10*ROW('Sanitation Data'!F135))="","",OFFSET('Sanitation Data'!$F$30,0,10*ROW('Sanitation Data'!F135)))</f>
        <v/>
      </c>
      <c r="CX141" s="383" t="str">
        <f ca="1">+IF(OFFSET('Sanitation Data'!$F$31,0,10*ROW('Sanitation Data'!F135))="","",OFFSET('Sanitation Data'!$F$31,0,10*ROW('Sanitation Data'!F135)))</f>
        <v/>
      </c>
      <c r="CY141" s="383" t="str">
        <f ca="1">+IF(OFFSET('Sanitation Data'!$F$32,0,10*ROW('Sanitation Data'!F135))="","",OFFSET('Sanitation Data'!$F$32,0,10*ROW('Sanitation Data'!F135)))</f>
        <v/>
      </c>
      <c r="CZ141" s="383" t="str">
        <f ca="1">+IF(OFFSET('Sanitation Data'!$G$28,0,10*ROW('Sanitation Data'!G135))="","",OFFSET('Sanitation Data'!$G$28,0,10*ROW('Sanitation Data'!G135)))</f>
        <v/>
      </c>
      <c r="DA141" s="383" t="str">
        <f ca="1">+IF(OFFSET('Sanitation Data'!$G$29,0,10*ROW('Sanitation Data'!G135))="","",OFFSET('Sanitation Data'!$G$29,0,10*ROW('Sanitation Data'!G135)))</f>
        <v/>
      </c>
      <c r="DB141" s="383" t="str">
        <f ca="1">+IF(OFFSET('Sanitation Data'!$G$30,0,10*ROW('Sanitation Data'!G135))="","",OFFSET('Sanitation Data'!$G$30,0,10*ROW('Sanitation Data'!G135)))</f>
        <v/>
      </c>
      <c r="DC141" s="383" t="str">
        <f ca="1">+IF(OFFSET('Sanitation Data'!$G$31,0,10*ROW('Sanitation Data'!G135))="","",OFFSET('Sanitation Data'!$G$31,0,10*ROW('Sanitation Data'!G135)))</f>
        <v/>
      </c>
      <c r="DD141" s="383" t="str">
        <f ca="1">+IF(OFFSET('Sanitation Data'!$G$32,0,10*ROW('Sanitation Data'!G135))="","",OFFSET('Sanitation Data'!$G$32,0,10*ROW('Sanitation Data'!G135)))</f>
        <v/>
      </c>
      <c r="DE141" s="383" t="str">
        <f ca="1">+IF(OFFSET('Sanitation Data'!$H$28,0,10*ROW('Sanitation Data'!H135))="","",OFFSET('Sanitation Data'!$H$28,0,10*ROW('Sanitation Data'!H135)))</f>
        <v/>
      </c>
      <c r="DF141" s="383" t="str">
        <f ca="1">+IF(OFFSET('Sanitation Data'!$H$29,0,10*ROW('Sanitation Data'!H135))="","",OFFSET('Sanitation Data'!$H$29,0,10*ROW('Sanitation Data'!H135)))</f>
        <v/>
      </c>
      <c r="DG141" s="383" t="str">
        <f ca="1">+IF(OFFSET('Sanitation Data'!$H$30,0,10*ROW('Sanitation Data'!H135))="","",OFFSET('Sanitation Data'!$H$30,0,10*ROW('Sanitation Data'!H135)))</f>
        <v/>
      </c>
      <c r="DH141" s="383" t="str">
        <f ca="1">+IF(OFFSET('Sanitation Data'!$H$31,0,10*ROW('Sanitation Data'!H135))="","",OFFSET('Sanitation Data'!$H$31,0,10*ROW('Sanitation Data'!H135)))</f>
        <v/>
      </c>
      <c r="DI141" s="383" t="str">
        <f ca="1">+IF(OFFSET('Sanitation Data'!$H$32,0,10*ROW('Sanitation Data'!H135))="","",OFFSET('Sanitation Data'!$H$32,0,10*ROW('Sanitation Data'!H135)))</f>
        <v/>
      </c>
      <c r="DJ141" s="383" t="str">
        <f ca="1">+IF(OFFSET('Sanitation Data'!$I$28,0,10*ROW('Sanitation Data'!I135))="","",OFFSET('Sanitation Data'!$I$28,0,10*ROW('Sanitation Data'!I135)))</f>
        <v/>
      </c>
      <c r="DK141" s="383" t="str">
        <f ca="1">+IF(OFFSET('Sanitation Data'!$I$29,0,10*ROW('Sanitation Data'!I135))="","",OFFSET('Sanitation Data'!$I$29,0,10*ROW('Sanitation Data'!I135)))</f>
        <v/>
      </c>
      <c r="DL141" s="383" t="str">
        <f ca="1">+IF(OFFSET('Sanitation Data'!$I$30,0,10*ROW('Sanitation Data'!I135))="","",OFFSET('Sanitation Data'!$I$30,0,10*ROW('Sanitation Data'!I135)))</f>
        <v/>
      </c>
      <c r="DM141" s="383" t="str">
        <f ca="1">+IF(OFFSET('Sanitation Data'!$I$31,0,10*ROW('Sanitation Data'!I135))="","",OFFSET('Sanitation Data'!$I$31,0,10*ROW('Sanitation Data'!I135)))</f>
        <v/>
      </c>
      <c r="DN141" s="383" t="str">
        <f ca="1">+IF(OFFSET('Sanitation Data'!$I$32,0,10*ROW('Sanitation Data'!I135))="","",OFFSET('Sanitation Data'!$I$32,0,10*ROW('Sanitation Data'!I135)))</f>
        <v/>
      </c>
      <c r="DO141" s="383" t="str">
        <f ca="1">+IF(OFFSET('Hygiene Data'!$D$11,0,10*ROW('Hygiene Data'!D135))="","",OFFSET('Hygiene Data'!$D$11,0,10*ROW('Hygiene Data'!D135)))</f>
        <v/>
      </c>
      <c r="DP141" s="383" t="str">
        <f ca="1">+IF(OFFSET('Hygiene Data'!$D$12,0,10*ROW('Hygiene Data'!D135))="","",OFFSET('Hygiene Data'!$D$12,0,10*ROW('Hygiene Data'!D135)))</f>
        <v/>
      </c>
      <c r="DQ141" s="383" t="str">
        <f ca="1">+IF(OFFSET('Hygiene Data'!$D$13,0,10*ROW('Hygiene Data'!D135))="","",OFFSET('Hygiene Data'!$D$13,0,10*ROW('Hygiene Data'!D135)))</f>
        <v/>
      </c>
      <c r="DR141" s="383" t="str">
        <f ca="1">+IF(OFFSET('Hygiene Data'!$E$11,0,10*ROW('Hygiene Data'!E135))="","",OFFSET('Hygiene Data'!$E$11,0,10*ROW('Hygiene Data'!E135)))</f>
        <v/>
      </c>
      <c r="DS141" s="383" t="str">
        <f ca="1">+IF(OFFSET('Hygiene Data'!$E$12,0,10*ROW('Hygiene Data'!E135))="","",OFFSET('Hygiene Data'!$E$12,0,10*ROW('Hygiene Data'!E135)))</f>
        <v/>
      </c>
      <c r="DT141" s="383" t="str">
        <f ca="1">+IF(OFFSET('Hygiene Data'!$E$13,0,10*ROW('Hygiene Data'!E135))="","",OFFSET('Hygiene Data'!$E$13,0,10*ROW('Hygiene Data'!E135)))</f>
        <v/>
      </c>
      <c r="DU141" s="383" t="str">
        <f ca="1">+IF(OFFSET('Hygiene Data'!$F$11,0,10*ROW('Hygiene Data'!F135))="","",OFFSET('Hygiene Data'!$F$11,0,10*ROW('Hygiene Data'!F135)))</f>
        <v/>
      </c>
      <c r="DV141" s="383" t="str">
        <f ca="1">+IF(OFFSET('Hygiene Data'!$F$12,0,10*ROW('Hygiene Data'!F135))="","",OFFSET('Hygiene Data'!$F$12,0,10*ROW('Hygiene Data'!F135)))</f>
        <v/>
      </c>
      <c r="DW141" s="383" t="str">
        <f ca="1">+IF(OFFSET('Hygiene Data'!$F$13,0,10*ROW('Hygiene Data'!F135))="","",OFFSET('Hygiene Data'!$F$13,0,10*ROW('Hygiene Data'!F135)))</f>
        <v/>
      </c>
      <c r="DX141" s="383" t="str">
        <f ca="1">+IF(OFFSET('Hygiene Data'!$G$11,0,10*ROW('Hygiene Data'!G135))="","",OFFSET('Hygiene Data'!$G$11,0,10*ROW('Hygiene Data'!G135)))</f>
        <v/>
      </c>
      <c r="DY141" s="383" t="str">
        <f ca="1">+IF(OFFSET('Hygiene Data'!$G$12,0,10*ROW('Hygiene Data'!G135))="","",OFFSET('Hygiene Data'!$G$12,0,10*ROW('Hygiene Data'!G135)))</f>
        <v/>
      </c>
      <c r="DZ141" s="383" t="str">
        <f ca="1">+IF(OFFSET('Hygiene Data'!$G$13,0,10*ROW('Hygiene Data'!G135))="","",OFFSET('Hygiene Data'!$G$13,0,10*ROW('Hygiene Data'!G135)))</f>
        <v/>
      </c>
      <c r="EA141" s="383" t="str">
        <f ca="1">+IF(OFFSET('Hygiene Data'!$H$11,0,10*ROW('Hygiene Data'!H135))="","",OFFSET('Hygiene Data'!$H$11,0,10*ROW('Hygiene Data'!H135)))</f>
        <v/>
      </c>
      <c r="EB141" s="383" t="str">
        <f ca="1">+IF(OFFSET('Hygiene Data'!$H$12,0,10*ROW('Hygiene Data'!H135))="","",OFFSET('Hygiene Data'!$H$12,0,10*ROW('Hygiene Data'!H135)))</f>
        <v/>
      </c>
      <c r="EC141" s="383" t="str">
        <f ca="1">+IF(OFFSET('Hygiene Data'!$H$13,0,10*ROW('Hygiene Data'!H135))="","",OFFSET('Hygiene Data'!$H$13,0,10*ROW('Hygiene Data'!H135)))</f>
        <v/>
      </c>
      <c r="ED141" s="383" t="str">
        <f ca="1">+IF(OFFSET('Hygiene Data'!$I$11,0,10*ROW('Hygiene Data'!I135))="","",OFFSET('Hygiene Data'!$I$11,0,10*ROW('Hygiene Data'!I135)))</f>
        <v/>
      </c>
      <c r="EE141" s="383" t="str">
        <f ca="1">+IF(OFFSET('Hygiene Data'!$I$12,0,10*ROW('Hygiene Data'!I135))="","",OFFSET('Hygiene Data'!$I$12,0,10*ROW('Hygiene Data'!I135)))</f>
        <v/>
      </c>
      <c r="EF141" s="383" t="str">
        <f ca="1">+IF(OFFSET('Hygiene Data'!$I$13,0,10*ROW('Hygiene Data'!I135))="","",OFFSET('Hygiene Data'!$I$13,0,10*ROW('Hygiene Data'!I135)))</f>
        <v/>
      </c>
    </row>
    <row r="142" spans="1:136" x14ac:dyDescent="0.25">
      <c r="A142" s="492" t="str">
        <f ca="1">+IF(OFFSET('Water Data'!$B$2,0,10*ROW('Water Data'!E136))="","",OFFSET('Water Data'!$B$2,0,10*ROW('Water Data'!E136)))</f>
        <v/>
      </c>
      <c r="B142" s="49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9" t="str">
        <f t="shared" ca="1" si="2"/>
        <v/>
      </c>
      <c r="D142" s="52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3" t="str">
        <f ca="1">+IF(OFFSET('Water Data'!$D$27,0,10*ROW('Water Data'!D136))="","",OFFSET('Water Data'!$D$27,0,10*ROW('Water Data'!D136)))</f>
        <v/>
      </c>
      <c r="BT142" s="383" t="str">
        <f ca="1">+IF(OFFSET('Water Data'!$D$28,0,10*ROW('Water Data'!D136))="","",OFFSET('Water Data'!$D$28,0,10*ROW('Water Data'!D136)))</f>
        <v/>
      </c>
      <c r="BU142" s="383" t="str">
        <f ca="1">+IF(OFFSET('Water Data'!$D$29,0,10*ROW('Water Data'!D136))="","",OFFSET('Water Data'!$D$29,0,10*ROW('Water Data'!D136)))</f>
        <v/>
      </c>
      <c r="BV142" s="383" t="str">
        <f ca="1">+IF(OFFSET('Water Data'!$E$27,0,10*ROW('Water Data'!E136))="","",OFFSET('Water Data'!$E$27,0,10*ROW('Water Data'!E136)))</f>
        <v/>
      </c>
      <c r="BW142" s="383" t="str">
        <f ca="1">+IF(OFFSET('Water Data'!$E$28,0,10*ROW('Water Data'!E136))="","",OFFSET('Water Data'!$E$28,0,10*ROW('Water Data'!E136)))</f>
        <v/>
      </c>
      <c r="BX142" s="383" t="str">
        <f ca="1">+IF(OFFSET('Water Data'!$E$29,0,10*ROW('Water Data'!E136))="","",OFFSET('Water Data'!$E$29,0,10*ROW('Water Data'!E136)))</f>
        <v/>
      </c>
      <c r="BY142" s="383" t="str">
        <f ca="1">+IF(OFFSET('Water Data'!$F$27,0,10*ROW('Water Data'!F136))="","",OFFSET('Water Data'!$F$27,0,10*ROW('Water Data'!F136)))</f>
        <v/>
      </c>
      <c r="BZ142" s="383" t="str">
        <f ca="1">+IF(OFFSET('Water Data'!$F$28,0,10*ROW('Water Data'!F136))="","",OFFSET('Water Data'!$F$28,0,10*ROW('Water Data'!F136)))</f>
        <v/>
      </c>
      <c r="CA142" s="383" t="str">
        <f ca="1">+IF(OFFSET('Water Data'!$F$29,0,10*ROW('Water Data'!F136))="","",OFFSET('Water Data'!$F$29,0,10*ROW('Water Data'!F136)))</f>
        <v/>
      </c>
      <c r="CB142" s="383" t="str">
        <f ca="1">+IF(OFFSET('Water Data'!$G$27,0,10*ROW('Water Data'!G136))="","",OFFSET('Water Data'!$G$27,0,10*ROW('Water Data'!G136)))</f>
        <v/>
      </c>
      <c r="CC142" s="383" t="str">
        <f ca="1">+IF(OFFSET('Water Data'!$G$28,0,10*ROW('Water Data'!G136))="","",OFFSET('Water Data'!$G$28,0,10*ROW('Water Data'!G136)))</f>
        <v/>
      </c>
      <c r="CD142" s="383" t="str">
        <f ca="1">+IF(OFFSET('Water Data'!$G$29,0,10*ROW('Water Data'!G136))="","",OFFSET('Water Data'!$G$29,0,10*ROW('Water Data'!G136)))</f>
        <v/>
      </c>
      <c r="CE142" s="383" t="str">
        <f ca="1">+IF(OFFSET('Water Data'!$H$27,0,10*ROW('Water Data'!H136))="","",OFFSET('Water Data'!$H$27,0,10*ROW('Water Data'!H136)))</f>
        <v/>
      </c>
      <c r="CF142" s="383" t="str">
        <f ca="1">+IF(OFFSET('Water Data'!$H$28,0,10*ROW('Water Data'!H136))="","",OFFSET('Water Data'!$H$28,0,10*ROW('Water Data'!H136)))</f>
        <v/>
      </c>
      <c r="CG142" s="383" t="str">
        <f ca="1">+IF(OFFSET('Water Data'!$H$29,0,10*ROW('Water Data'!H136))="","",OFFSET('Water Data'!$H$29,0,10*ROW('Water Data'!H136)))</f>
        <v/>
      </c>
      <c r="CH142" s="383" t="str">
        <f ca="1">+IF(OFFSET('Water Data'!$I$27,0,10*ROW('Water Data'!I136))="","",OFFSET('Water Data'!$I$27,0,10*ROW('Water Data'!I136)))</f>
        <v/>
      </c>
      <c r="CI142" s="383" t="str">
        <f ca="1">+IF(OFFSET('Water Data'!$I$28,0,10*ROW('Water Data'!I136))="","",OFFSET('Water Data'!$I$28,0,10*ROW('Water Data'!I136)))</f>
        <v/>
      </c>
      <c r="CJ142" s="383" t="str">
        <f ca="1">+IF(OFFSET('Water Data'!$I$29,0,10*ROW('Water Data'!I136))="","",OFFSET('Water Data'!$I$29,0,10*ROW('Water Data'!I136)))</f>
        <v/>
      </c>
      <c r="CK142" s="383" t="str">
        <f ca="1">+IF(OFFSET('Sanitation Data'!$D$28,0,10*ROW('Sanitation Data'!D136))="","",OFFSET('Sanitation Data'!$D$28,0,10*ROW('Sanitation Data'!D136)))</f>
        <v/>
      </c>
      <c r="CL142" s="383" t="str">
        <f ca="1">+IF(OFFSET('Sanitation Data'!$D$29,0,10*ROW('Sanitation Data'!D136))="","",OFFSET('Sanitation Data'!$D$29,0,10*ROW('Sanitation Data'!D136)))</f>
        <v/>
      </c>
      <c r="CM142" s="383" t="str">
        <f ca="1">+IF(OFFSET('Sanitation Data'!$D$30,0,10*ROW('Sanitation Data'!D136))="","",OFFSET('Sanitation Data'!$D$30,0,10*ROW('Sanitation Data'!D136)))</f>
        <v/>
      </c>
      <c r="CN142" s="383" t="str">
        <f ca="1">+IF(OFFSET('Sanitation Data'!$D$31,0,10*ROW('Sanitation Data'!D136))="","",OFFSET('Sanitation Data'!$D$31,0,10*ROW('Sanitation Data'!D136)))</f>
        <v/>
      </c>
      <c r="CO142" s="383" t="str">
        <f ca="1">+IF(OFFSET('Sanitation Data'!$D$32,0,10*ROW('Sanitation Data'!D136))="","",OFFSET('Sanitation Data'!$D$32,0,10*ROW('Sanitation Data'!D136)))</f>
        <v/>
      </c>
      <c r="CP142" s="383" t="str">
        <f ca="1">+IF(OFFSET('Sanitation Data'!$E$28,0,10*ROW('Sanitation Data'!E136))="","",OFFSET('Sanitation Data'!$E$28,0,10*ROW('Sanitation Data'!E136)))</f>
        <v/>
      </c>
      <c r="CQ142" s="383" t="str">
        <f ca="1">+IF(OFFSET('Sanitation Data'!$E$29,0,10*ROW('Sanitation Data'!E136))="","",OFFSET('Sanitation Data'!$E$29,0,10*ROW('Sanitation Data'!E136)))</f>
        <v/>
      </c>
      <c r="CR142" s="383" t="str">
        <f ca="1">+IF(OFFSET('Sanitation Data'!$E$30,0,10*ROW('Sanitation Data'!E136))="","",OFFSET('Sanitation Data'!$E$30,0,10*ROW('Sanitation Data'!E136)))</f>
        <v/>
      </c>
      <c r="CS142" s="383" t="str">
        <f ca="1">+IF(OFFSET('Sanitation Data'!$E$31,0,10*ROW('Sanitation Data'!E136))="","",OFFSET('Sanitation Data'!$E$31,0,10*ROW('Sanitation Data'!E136)))</f>
        <v/>
      </c>
      <c r="CT142" s="383" t="str">
        <f ca="1">+IF(OFFSET('Sanitation Data'!$E$32,0,10*ROW('Sanitation Data'!E136))="","",OFFSET('Sanitation Data'!$E$32,0,10*ROW('Sanitation Data'!E136)))</f>
        <v/>
      </c>
      <c r="CU142" s="383" t="str">
        <f ca="1">+IF(OFFSET('Sanitation Data'!$F$28,0,10*ROW('Sanitation Data'!F136))="","",OFFSET('Sanitation Data'!$F$28,0,10*ROW('Sanitation Data'!F136)))</f>
        <v/>
      </c>
      <c r="CV142" s="383" t="str">
        <f ca="1">+IF(OFFSET('Sanitation Data'!$F$29,0,10*ROW('Sanitation Data'!F136))="","",OFFSET('Sanitation Data'!$F$29,0,10*ROW('Sanitation Data'!F136)))</f>
        <v/>
      </c>
      <c r="CW142" s="383" t="str">
        <f ca="1">+IF(OFFSET('Sanitation Data'!$F$30,0,10*ROW('Sanitation Data'!F136))="","",OFFSET('Sanitation Data'!$F$30,0,10*ROW('Sanitation Data'!F136)))</f>
        <v/>
      </c>
      <c r="CX142" s="383" t="str">
        <f ca="1">+IF(OFFSET('Sanitation Data'!$F$31,0,10*ROW('Sanitation Data'!F136))="","",OFFSET('Sanitation Data'!$F$31,0,10*ROW('Sanitation Data'!F136)))</f>
        <v/>
      </c>
      <c r="CY142" s="383" t="str">
        <f ca="1">+IF(OFFSET('Sanitation Data'!$F$32,0,10*ROW('Sanitation Data'!F136))="","",OFFSET('Sanitation Data'!$F$32,0,10*ROW('Sanitation Data'!F136)))</f>
        <v/>
      </c>
      <c r="CZ142" s="383" t="str">
        <f ca="1">+IF(OFFSET('Sanitation Data'!$G$28,0,10*ROW('Sanitation Data'!G136))="","",OFFSET('Sanitation Data'!$G$28,0,10*ROW('Sanitation Data'!G136)))</f>
        <v/>
      </c>
      <c r="DA142" s="383" t="str">
        <f ca="1">+IF(OFFSET('Sanitation Data'!$G$29,0,10*ROW('Sanitation Data'!G136))="","",OFFSET('Sanitation Data'!$G$29,0,10*ROW('Sanitation Data'!G136)))</f>
        <v/>
      </c>
      <c r="DB142" s="383" t="str">
        <f ca="1">+IF(OFFSET('Sanitation Data'!$G$30,0,10*ROW('Sanitation Data'!G136))="","",OFFSET('Sanitation Data'!$G$30,0,10*ROW('Sanitation Data'!G136)))</f>
        <v/>
      </c>
      <c r="DC142" s="383" t="str">
        <f ca="1">+IF(OFFSET('Sanitation Data'!$G$31,0,10*ROW('Sanitation Data'!G136))="","",OFFSET('Sanitation Data'!$G$31,0,10*ROW('Sanitation Data'!G136)))</f>
        <v/>
      </c>
      <c r="DD142" s="383" t="str">
        <f ca="1">+IF(OFFSET('Sanitation Data'!$G$32,0,10*ROW('Sanitation Data'!G136))="","",OFFSET('Sanitation Data'!$G$32,0,10*ROW('Sanitation Data'!G136)))</f>
        <v/>
      </c>
      <c r="DE142" s="383" t="str">
        <f ca="1">+IF(OFFSET('Sanitation Data'!$H$28,0,10*ROW('Sanitation Data'!H136))="","",OFFSET('Sanitation Data'!$H$28,0,10*ROW('Sanitation Data'!H136)))</f>
        <v/>
      </c>
      <c r="DF142" s="383" t="str">
        <f ca="1">+IF(OFFSET('Sanitation Data'!$H$29,0,10*ROW('Sanitation Data'!H136))="","",OFFSET('Sanitation Data'!$H$29,0,10*ROW('Sanitation Data'!H136)))</f>
        <v/>
      </c>
      <c r="DG142" s="383" t="str">
        <f ca="1">+IF(OFFSET('Sanitation Data'!$H$30,0,10*ROW('Sanitation Data'!H136))="","",OFFSET('Sanitation Data'!$H$30,0,10*ROW('Sanitation Data'!H136)))</f>
        <v/>
      </c>
      <c r="DH142" s="383" t="str">
        <f ca="1">+IF(OFFSET('Sanitation Data'!$H$31,0,10*ROW('Sanitation Data'!H136))="","",OFFSET('Sanitation Data'!$H$31,0,10*ROW('Sanitation Data'!H136)))</f>
        <v/>
      </c>
      <c r="DI142" s="383" t="str">
        <f ca="1">+IF(OFFSET('Sanitation Data'!$H$32,0,10*ROW('Sanitation Data'!H136))="","",OFFSET('Sanitation Data'!$H$32,0,10*ROW('Sanitation Data'!H136)))</f>
        <v/>
      </c>
      <c r="DJ142" s="383" t="str">
        <f ca="1">+IF(OFFSET('Sanitation Data'!$I$28,0,10*ROW('Sanitation Data'!I136))="","",OFFSET('Sanitation Data'!$I$28,0,10*ROW('Sanitation Data'!I136)))</f>
        <v/>
      </c>
      <c r="DK142" s="383" t="str">
        <f ca="1">+IF(OFFSET('Sanitation Data'!$I$29,0,10*ROW('Sanitation Data'!I136))="","",OFFSET('Sanitation Data'!$I$29,0,10*ROW('Sanitation Data'!I136)))</f>
        <v/>
      </c>
      <c r="DL142" s="383" t="str">
        <f ca="1">+IF(OFFSET('Sanitation Data'!$I$30,0,10*ROW('Sanitation Data'!I136))="","",OFFSET('Sanitation Data'!$I$30,0,10*ROW('Sanitation Data'!I136)))</f>
        <v/>
      </c>
      <c r="DM142" s="383" t="str">
        <f ca="1">+IF(OFFSET('Sanitation Data'!$I$31,0,10*ROW('Sanitation Data'!I136))="","",OFFSET('Sanitation Data'!$I$31,0,10*ROW('Sanitation Data'!I136)))</f>
        <v/>
      </c>
      <c r="DN142" s="383" t="str">
        <f ca="1">+IF(OFFSET('Sanitation Data'!$I$32,0,10*ROW('Sanitation Data'!I136))="","",OFFSET('Sanitation Data'!$I$32,0,10*ROW('Sanitation Data'!I136)))</f>
        <v/>
      </c>
      <c r="DO142" s="383" t="str">
        <f ca="1">+IF(OFFSET('Hygiene Data'!$D$11,0,10*ROW('Hygiene Data'!D136))="","",OFFSET('Hygiene Data'!$D$11,0,10*ROW('Hygiene Data'!D136)))</f>
        <v/>
      </c>
      <c r="DP142" s="383" t="str">
        <f ca="1">+IF(OFFSET('Hygiene Data'!$D$12,0,10*ROW('Hygiene Data'!D136))="","",OFFSET('Hygiene Data'!$D$12,0,10*ROW('Hygiene Data'!D136)))</f>
        <v/>
      </c>
      <c r="DQ142" s="383" t="str">
        <f ca="1">+IF(OFFSET('Hygiene Data'!$D$13,0,10*ROW('Hygiene Data'!D136))="","",OFFSET('Hygiene Data'!$D$13,0,10*ROW('Hygiene Data'!D136)))</f>
        <v/>
      </c>
      <c r="DR142" s="383" t="str">
        <f ca="1">+IF(OFFSET('Hygiene Data'!$E$11,0,10*ROW('Hygiene Data'!E136))="","",OFFSET('Hygiene Data'!$E$11,0,10*ROW('Hygiene Data'!E136)))</f>
        <v/>
      </c>
      <c r="DS142" s="383" t="str">
        <f ca="1">+IF(OFFSET('Hygiene Data'!$E$12,0,10*ROW('Hygiene Data'!E136))="","",OFFSET('Hygiene Data'!$E$12,0,10*ROW('Hygiene Data'!E136)))</f>
        <v/>
      </c>
      <c r="DT142" s="383" t="str">
        <f ca="1">+IF(OFFSET('Hygiene Data'!$E$13,0,10*ROW('Hygiene Data'!E136))="","",OFFSET('Hygiene Data'!$E$13,0,10*ROW('Hygiene Data'!E136)))</f>
        <v/>
      </c>
      <c r="DU142" s="383" t="str">
        <f ca="1">+IF(OFFSET('Hygiene Data'!$F$11,0,10*ROW('Hygiene Data'!F136))="","",OFFSET('Hygiene Data'!$F$11,0,10*ROW('Hygiene Data'!F136)))</f>
        <v/>
      </c>
      <c r="DV142" s="383" t="str">
        <f ca="1">+IF(OFFSET('Hygiene Data'!$F$12,0,10*ROW('Hygiene Data'!F136))="","",OFFSET('Hygiene Data'!$F$12,0,10*ROW('Hygiene Data'!F136)))</f>
        <v/>
      </c>
      <c r="DW142" s="383" t="str">
        <f ca="1">+IF(OFFSET('Hygiene Data'!$F$13,0,10*ROW('Hygiene Data'!F136))="","",OFFSET('Hygiene Data'!$F$13,0,10*ROW('Hygiene Data'!F136)))</f>
        <v/>
      </c>
      <c r="DX142" s="383" t="str">
        <f ca="1">+IF(OFFSET('Hygiene Data'!$G$11,0,10*ROW('Hygiene Data'!G136))="","",OFFSET('Hygiene Data'!$G$11,0,10*ROW('Hygiene Data'!G136)))</f>
        <v/>
      </c>
      <c r="DY142" s="383" t="str">
        <f ca="1">+IF(OFFSET('Hygiene Data'!$G$12,0,10*ROW('Hygiene Data'!G136))="","",OFFSET('Hygiene Data'!$G$12,0,10*ROW('Hygiene Data'!G136)))</f>
        <v/>
      </c>
      <c r="DZ142" s="383" t="str">
        <f ca="1">+IF(OFFSET('Hygiene Data'!$G$13,0,10*ROW('Hygiene Data'!G136))="","",OFFSET('Hygiene Data'!$G$13,0,10*ROW('Hygiene Data'!G136)))</f>
        <v/>
      </c>
      <c r="EA142" s="383" t="str">
        <f ca="1">+IF(OFFSET('Hygiene Data'!$H$11,0,10*ROW('Hygiene Data'!H136))="","",OFFSET('Hygiene Data'!$H$11,0,10*ROW('Hygiene Data'!H136)))</f>
        <v/>
      </c>
      <c r="EB142" s="383" t="str">
        <f ca="1">+IF(OFFSET('Hygiene Data'!$H$12,0,10*ROW('Hygiene Data'!H136))="","",OFFSET('Hygiene Data'!$H$12,0,10*ROW('Hygiene Data'!H136)))</f>
        <v/>
      </c>
      <c r="EC142" s="383" t="str">
        <f ca="1">+IF(OFFSET('Hygiene Data'!$H$13,0,10*ROW('Hygiene Data'!H136))="","",OFFSET('Hygiene Data'!$H$13,0,10*ROW('Hygiene Data'!H136)))</f>
        <v/>
      </c>
      <c r="ED142" s="383" t="str">
        <f ca="1">+IF(OFFSET('Hygiene Data'!$I$11,0,10*ROW('Hygiene Data'!I136))="","",OFFSET('Hygiene Data'!$I$11,0,10*ROW('Hygiene Data'!I136)))</f>
        <v/>
      </c>
      <c r="EE142" s="383" t="str">
        <f ca="1">+IF(OFFSET('Hygiene Data'!$I$12,0,10*ROW('Hygiene Data'!I136))="","",OFFSET('Hygiene Data'!$I$12,0,10*ROW('Hygiene Data'!I136)))</f>
        <v/>
      </c>
      <c r="EF142" s="383" t="str">
        <f ca="1">+IF(OFFSET('Hygiene Data'!$I$13,0,10*ROW('Hygiene Data'!I136))="","",OFFSET('Hygiene Data'!$I$13,0,10*ROW('Hygiene Data'!I136)))</f>
        <v/>
      </c>
    </row>
    <row r="143" spans="1:136" x14ac:dyDescent="0.25">
      <c r="A143" s="492" t="str">
        <f ca="1">+IF(OFFSET('Water Data'!$B$2,0,10*ROW('Water Data'!E137))="","",OFFSET('Water Data'!$B$2,0,10*ROW('Water Data'!E137)))</f>
        <v/>
      </c>
      <c r="B143" s="49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9" t="str">
        <f t="shared" ca="1" si="2"/>
        <v/>
      </c>
      <c r="D143" s="52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3" t="str">
        <f ca="1">+IF(OFFSET('Water Data'!$D$27,0,10*ROW('Water Data'!D137))="","",OFFSET('Water Data'!$D$27,0,10*ROW('Water Data'!D137)))</f>
        <v/>
      </c>
      <c r="BT143" s="383" t="str">
        <f ca="1">+IF(OFFSET('Water Data'!$D$28,0,10*ROW('Water Data'!D137))="","",OFFSET('Water Data'!$D$28,0,10*ROW('Water Data'!D137)))</f>
        <v/>
      </c>
      <c r="BU143" s="383" t="str">
        <f ca="1">+IF(OFFSET('Water Data'!$D$29,0,10*ROW('Water Data'!D137))="","",OFFSET('Water Data'!$D$29,0,10*ROW('Water Data'!D137)))</f>
        <v/>
      </c>
      <c r="BV143" s="383" t="str">
        <f ca="1">+IF(OFFSET('Water Data'!$E$27,0,10*ROW('Water Data'!E137))="","",OFFSET('Water Data'!$E$27,0,10*ROW('Water Data'!E137)))</f>
        <v/>
      </c>
      <c r="BW143" s="383" t="str">
        <f ca="1">+IF(OFFSET('Water Data'!$E$28,0,10*ROW('Water Data'!E137))="","",OFFSET('Water Data'!$E$28,0,10*ROW('Water Data'!E137)))</f>
        <v/>
      </c>
      <c r="BX143" s="383" t="str">
        <f ca="1">+IF(OFFSET('Water Data'!$E$29,0,10*ROW('Water Data'!E137))="","",OFFSET('Water Data'!$E$29,0,10*ROW('Water Data'!E137)))</f>
        <v/>
      </c>
      <c r="BY143" s="383" t="str">
        <f ca="1">+IF(OFFSET('Water Data'!$F$27,0,10*ROW('Water Data'!F137))="","",OFFSET('Water Data'!$F$27,0,10*ROW('Water Data'!F137)))</f>
        <v/>
      </c>
      <c r="BZ143" s="383" t="str">
        <f ca="1">+IF(OFFSET('Water Data'!$F$28,0,10*ROW('Water Data'!F137))="","",OFFSET('Water Data'!$F$28,0,10*ROW('Water Data'!F137)))</f>
        <v/>
      </c>
      <c r="CA143" s="383" t="str">
        <f ca="1">+IF(OFFSET('Water Data'!$F$29,0,10*ROW('Water Data'!F137))="","",OFFSET('Water Data'!$F$29,0,10*ROW('Water Data'!F137)))</f>
        <v/>
      </c>
      <c r="CB143" s="383" t="str">
        <f ca="1">+IF(OFFSET('Water Data'!$G$27,0,10*ROW('Water Data'!G137))="","",OFFSET('Water Data'!$G$27,0,10*ROW('Water Data'!G137)))</f>
        <v/>
      </c>
      <c r="CC143" s="383" t="str">
        <f ca="1">+IF(OFFSET('Water Data'!$G$28,0,10*ROW('Water Data'!G137))="","",OFFSET('Water Data'!$G$28,0,10*ROW('Water Data'!G137)))</f>
        <v/>
      </c>
      <c r="CD143" s="383" t="str">
        <f ca="1">+IF(OFFSET('Water Data'!$G$29,0,10*ROW('Water Data'!G137))="","",OFFSET('Water Data'!$G$29,0,10*ROW('Water Data'!G137)))</f>
        <v/>
      </c>
      <c r="CE143" s="383" t="str">
        <f ca="1">+IF(OFFSET('Water Data'!$H$27,0,10*ROW('Water Data'!H137))="","",OFFSET('Water Data'!$H$27,0,10*ROW('Water Data'!H137)))</f>
        <v/>
      </c>
      <c r="CF143" s="383" t="str">
        <f ca="1">+IF(OFFSET('Water Data'!$H$28,0,10*ROW('Water Data'!H137))="","",OFFSET('Water Data'!$H$28,0,10*ROW('Water Data'!H137)))</f>
        <v/>
      </c>
      <c r="CG143" s="383" t="str">
        <f ca="1">+IF(OFFSET('Water Data'!$H$29,0,10*ROW('Water Data'!H137))="","",OFFSET('Water Data'!$H$29,0,10*ROW('Water Data'!H137)))</f>
        <v/>
      </c>
      <c r="CH143" s="383" t="str">
        <f ca="1">+IF(OFFSET('Water Data'!$I$27,0,10*ROW('Water Data'!I137))="","",OFFSET('Water Data'!$I$27,0,10*ROW('Water Data'!I137)))</f>
        <v/>
      </c>
      <c r="CI143" s="383" t="str">
        <f ca="1">+IF(OFFSET('Water Data'!$I$28,0,10*ROW('Water Data'!I137))="","",OFFSET('Water Data'!$I$28,0,10*ROW('Water Data'!I137)))</f>
        <v/>
      </c>
      <c r="CJ143" s="383" t="str">
        <f ca="1">+IF(OFFSET('Water Data'!$I$29,0,10*ROW('Water Data'!I137))="","",OFFSET('Water Data'!$I$29,0,10*ROW('Water Data'!I137)))</f>
        <v/>
      </c>
      <c r="CK143" s="383" t="str">
        <f ca="1">+IF(OFFSET('Sanitation Data'!$D$28,0,10*ROW('Sanitation Data'!D137))="","",OFFSET('Sanitation Data'!$D$28,0,10*ROW('Sanitation Data'!D137)))</f>
        <v/>
      </c>
      <c r="CL143" s="383" t="str">
        <f ca="1">+IF(OFFSET('Sanitation Data'!$D$29,0,10*ROW('Sanitation Data'!D137))="","",OFFSET('Sanitation Data'!$D$29,0,10*ROW('Sanitation Data'!D137)))</f>
        <v/>
      </c>
      <c r="CM143" s="383" t="str">
        <f ca="1">+IF(OFFSET('Sanitation Data'!$D$30,0,10*ROW('Sanitation Data'!D137))="","",OFFSET('Sanitation Data'!$D$30,0,10*ROW('Sanitation Data'!D137)))</f>
        <v/>
      </c>
      <c r="CN143" s="383" t="str">
        <f ca="1">+IF(OFFSET('Sanitation Data'!$D$31,0,10*ROW('Sanitation Data'!D137))="","",OFFSET('Sanitation Data'!$D$31,0,10*ROW('Sanitation Data'!D137)))</f>
        <v/>
      </c>
      <c r="CO143" s="383" t="str">
        <f ca="1">+IF(OFFSET('Sanitation Data'!$D$32,0,10*ROW('Sanitation Data'!D137))="","",OFFSET('Sanitation Data'!$D$32,0,10*ROW('Sanitation Data'!D137)))</f>
        <v/>
      </c>
      <c r="CP143" s="383" t="str">
        <f ca="1">+IF(OFFSET('Sanitation Data'!$E$28,0,10*ROW('Sanitation Data'!E137))="","",OFFSET('Sanitation Data'!$E$28,0,10*ROW('Sanitation Data'!E137)))</f>
        <v/>
      </c>
      <c r="CQ143" s="383" t="str">
        <f ca="1">+IF(OFFSET('Sanitation Data'!$E$29,0,10*ROW('Sanitation Data'!E137))="","",OFFSET('Sanitation Data'!$E$29,0,10*ROW('Sanitation Data'!E137)))</f>
        <v/>
      </c>
      <c r="CR143" s="383" t="str">
        <f ca="1">+IF(OFFSET('Sanitation Data'!$E$30,0,10*ROW('Sanitation Data'!E137))="","",OFFSET('Sanitation Data'!$E$30,0,10*ROW('Sanitation Data'!E137)))</f>
        <v/>
      </c>
      <c r="CS143" s="383" t="str">
        <f ca="1">+IF(OFFSET('Sanitation Data'!$E$31,0,10*ROW('Sanitation Data'!E137))="","",OFFSET('Sanitation Data'!$E$31,0,10*ROW('Sanitation Data'!E137)))</f>
        <v/>
      </c>
      <c r="CT143" s="383" t="str">
        <f ca="1">+IF(OFFSET('Sanitation Data'!$E$32,0,10*ROW('Sanitation Data'!E137))="","",OFFSET('Sanitation Data'!$E$32,0,10*ROW('Sanitation Data'!E137)))</f>
        <v/>
      </c>
      <c r="CU143" s="383" t="str">
        <f ca="1">+IF(OFFSET('Sanitation Data'!$F$28,0,10*ROW('Sanitation Data'!F137))="","",OFFSET('Sanitation Data'!$F$28,0,10*ROW('Sanitation Data'!F137)))</f>
        <v/>
      </c>
      <c r="CV143" s="383" t="str">
        <f ca="1">+IF(OFFSET('Sanitation Data'!$F$29,0,10*ROW('Sanitation Data'!F137))="","",OFFSET('Sanitation Data'!$F$29,0,10*ROW('Sanitation Data'!F137)))</f>
        <v/>
      </c>
      <c r="CW143" s="383" t="str">
        <f ca="1">+IF(OFFSET('Sanitation Data'!$F$30,0,10*ROW('Sanitation Data'!F137))="","",OFFSET('Sanitation Data'!$F$30,0,10*ROW('Sanitation Data'!F137)))</f>
        <v/>
      </c>
      <c r="CX143" s="383" t="str">
        <f ca="1">+IF(OFFSET('Sanitation Data'!$F$31,0,10*ROW('Sanitation Data'!F137))="","",OFFSET('Sanitation Data'!$F$31,0,10*ROW('Sanitation Data'!F137)))</f>
        <v/>
      </c>
      <c r="CY143" s="383" t="str">
        <f ca="1">+IF(OFFSET('Sanitation Data'!$F$32,0,10*ROW('Sanitation Data'!F137))="","",OFFSET('Sanitation Data'!$F$32,0,10*ROW('Sanitation Data'!F137)))</f>
        <v/>
      </c>
      <c r="CZ143" s="383" t="str">
        <f ca="1">+IF(OFFSET('Sanitation Data'!$G$28,0,10*ROW('Sanitation Data'!G137))="","",OFFSET('Sanitation Data'!$G$28,0,10*ROW('Sanitation Data'!G137)))</f>
        <v/>
      </c>
      <c r="DA143" s="383" t="str">
        <f ca="1">+IF(OFFSET('Sanitation Data'!$G$29,0,10*ROW('Sanitation Data'!G137))="","",OFFSET('Sanitation Data'!$G$29,0,10*ROW('Sanitation Data'!G137)))</f>
        <v/>
      </c>
      <c r="DB143" s="383" t="str">
        <f ca="1">+IF(OFFSET('Sanitation Data'!$G$30,0,10*ROW('Sanitation Data'!G137))="","",OFFSET('Sanitation Data'!$G$30,0,10*ROW('Sanitation Data'!G137)))</f>
        <v/>
      </c>
      <c r="DC143" s="383" t="str">
        <f ca="1">+IF(OFFSET('Sanitation Data'!$G$31,0,10*ROW('Sanitation Data'!G137))="","",OFFSET('Sanitation Data'!$G$31,0,10*ROW('Sanitation Data'!G137)))</f>
        <v/>
      </c>
      <c r="DD143" s="383" t="str">
        <f ca="1">+IF(OFFSET('Sanitation Data'!$G$32,0,10*ROW('Sanitation Data'!G137))="","",OFFSET('Sanitation Data'!$G$32,0,10*ROW('Sanitation Data'!G137)))</f>
        <v/>
      </c>
      <c r="DE143" s="383" t="str">
        <f ca="1">+IF(OFFSET('Sanitation Data'!$H$28,0,10*ROW('Sanitation Data'!H137))="","",OFFSET('Sanitation Data'!$H$28,0,10*ROW('Sanitation Data'!H137)))</f>
        <v/>
      </c>
      <c r="DF143" s="383" t="str">
        <f ca="1">+IF(OFFSET('Sanitation Data'!$H$29,0,10*ROW('Sanitation Data'!H137))="","",OFFSET('Sanitation Data'!$H$29,0,10*ROW('Sanitation Data'!H137)))</f>
        <v/>
      </c>
      <c r="DG143" s="383" t="str">
        <f ca="1">+IF(OFFSET('Sanitation Data'!$H$30,0,10*ROW('Sanitation Data'!H137))="","",OFFSET('Sanitation Data'!$H$30,0,10*ROW('Sanitation Data'!H137)))</f>
        <v/>
      </c>
      <c r="DH143" s="383" t="str">
        <f ca="1">+IF(OFFSET('Sanitation Data'!$H$31,0,10*ROW('Sanitation Data'!H137))="","",OFFSET('Sanitation Data'!$H$31,0,10*ROW('Sanitation Data'!H137)))</f>
        <v/>
      </c>
      <c r="DI143" s="383" t="str">
        <f ca="1">+IF(OFFSET('Sanitation Data'!$H$32,0,10*ROW('Sanitation Data'!H137))="","",OFFSET('Sanitation Data'!$H$32,0,10*ROW('Sanitation Data'!H137)))</f>
        <v/>
      </c>
      <c r="DJ143" s="383" t="str">
        <f ca="1">+IF(OFFSET('Sanitation Data'!$I$28,0,10*ROW('Sanitation Data'!I137))="","",OFFSET('Sanitation Data'!$I$28,0,10*ROW('Sanitation Data'!I137)))</f>
        <v/>
      </c>
      <c r="DK143" s="383" t="str">
        <f ca="1">+IF(OFFSET('Sanitation Data'!$I$29,0,10*ROW('Sanitation Data'!I137))="","",OFFSET('Sanitation Data'!$I$29,0,10*ROW('Sanitation Data'!I137)))</f>
        <v/>
      </c>
      <c r="DL143" s="383" t="str">
        <f ca="1">+IF(OFFSET('Sanitation Data'!$I$30,0,10*ROW('Sanitation Data'!I137))="","",OFFSET('Sanitation Data'!$I$30,0,10*ROW('Sanitation Data'!I137)))</f>
        <v/>
      </c>
      <c r="DM143" s="383" t="str">
        <f ca="1">+IF(OFFSET('Sanitation Data'!$I$31,0,10*ROW('Sanitation Data'!I137))="","",OFFSET('Sanitation Data'!$I$31,0,10*ROW('Sanitation Data'!I137)))</f>
        <v/>
      </c>
      <c r="DN143" s="383" t="str">
        <f ca="1">+IF(OFFSET('Sanitation Data'!$I$32,0,10*ROW('Sanitation Data'!I137))="","",OFFSET('Sanitation Data'!$I$32,0,10*ROW('Sanitation Data'!I137)))</f>
        <v/>
      </c>
      <c r="DO143" s="383" t="str">
        <f ca="1">+IF(OFFSET('Hygiene Data'!$D$11,0,10*ROW('Hygiene Data'!D137))="","",OFFSET('Hygiene Data'!$D$11,0,10*ROW('Hygiene Data'!D137)))</f>
        <v/>
      </c>
      <c r="DP143" s="383" t="str">
        <f ca="1">+IF(OFFSET('Hygiene Data'!$D$12,0,10*ROW('Hygiene Data'!D137))="","",OFFSET('Hygiene Data'!$D$12,0,10*ROW('Hygiene Data'!D137)))</f>
        <v/>
      </c>
      <c r="DQ143" s="383" t="str">
        <f ca="1">+IF(OFFSET('Hygiene Data'!$D$13,0,10*ROW('Hygiene Data'!D137))="","",OFFSET('Hygiene Data'!$D$13,0,10*ROW('Hygiene Data'!D137)))</f>
        <v/>
      </c>
      <c r="DR143" s="383" t="str">
        <f ca="1">+IF(OFFSET('Hygiene Data'!$E$11,0,10*ROW('Hygiene Data'!E137))="","",OFFSET('Hygiene Data'!$E$11,0,10*ROW('Hygiene Data'!E137)))</f>
        <v/>
      </c>
      <c r="DS143" s="383" t="str">
        <f ca="1">+IF(OFFSET('Hygiene Data'!$E$12,0,10*ROW('Hygiene Data'!E137))="","",OFFSET('Hygiene Data'!$E$12,0,10*ROW('Hygiene Data'!E137)))</f>
        <v/>
      </c>
      <c r="DT143" s="383" t="str">
        <f ca="1">+IF(OFFSET('Hygiene Data'!$E$13,0,10*ROW('Hygiene Data'!E137))="","",OFFSET('Hygiene Data'!$E$13,0,10*ROW('Hygiene Data'!E137)))</f>
        <v/>
      </c>
      <c r="DU143" s="383" t="str">
        <f ca="1">+IF(OFFSET('Hygiene Data'!$F$11,0,10*ROW('Hygiene Data'!F137))="","",OFFSET('Hygiene Data'!$F$11,0,10*ROW('Hygiene Data'!F137)))</f>
        <v/>
      </c>
      <c r="DV143" s="383" t="str">
        <f ca="1">+IF(OFFSET('Hygiene Data'!$F$12,0,10*ROW('Hygiene Data'!F137))="","",OFFSET('Hygiene Data'!$F$12,0,10*ROW('Hygiene Data'!F137)))</f>
        <v/>
      </c>
      <c r="DW143" s="383" t="str">
        <f ca="1">+IF(OFFSET('Hygiene Data'!$F$13,0,10*ROW('Hygiene Data'!F137))="","",OFFSET('Hygiene Data'!$F$13,0,10*ROW('Hygiene Data'!F137)))</f>
        <v/>
      </c>
      <c r="DX143" s="383" t="str">
        <f ca="1">+IF(OFFSET('Hygiene Data'!$G$11,0,10*ROW('Hygiene Data'!G137))="","",OFFSET('Hygiene Data'!$G$11,0,10*ROW('Hygiene Data'!G137)))</f>
        <v/>
      </c>
      <c r="DY143" s="383" t="str">
        <f ca="1">+IF(OFFSET('Hygiene Data'!$G$12,0,10*ROW('Hygiene Data'!G137))="","",OFFSET('Hygiene Data'!$G$12,0,10*ROW('Hygiene Data'!G137)))</f>
        <v/>
      </c>
      <c r="DZ143" s="383" t="str">
        <f ca="1">+IF(OFFSET('Hygiene Data'!$G$13,0,10*ROW('Hygiene Data'!G137))="","",OFFSET('Hygiene Data'!$G$13,0,10*ROW('Hygiene Data'!G137)))</f>
        <v/>
      </c>
      <c r="EA143" s="383" t="str">
        <f ca="1">+IF(OFFSET('Hygiene Data'!$H$11,0,10*ROW('Hygiene Data'!H137))="","",OFFSET('Hygiene Data'!$H$11,0,10*ROW('Hygiene Data'!H137)))</f>
        <v/>
      </c>
      <c r="EB143" s="383" t="str">
        <f ca="1">+IF(OFFSET('Hygiene Data'!$H$12,0,10*ROW('Hygiene Data'!H137))="","",OFFSET('Hygiene Data'!$H$12,0,10*ROW('Hygiene Data'!H137)))</f>
        <v/>
      </c>
      <c r="EC143" s="383" t="str">
        <f ca="1">+IF(OFFSET('Hygiene Data'!$H$13,0,10*ROW('Hygiene Data'!H137))="","",OFFSET('Hygiene Data'!$H$13,0,10*ROW('Hygiene Data'!H137)))</f>
        <v/>
      </c>
      <c r="ED143" s="383" t="str">
        <f ca="1">+IF(OFFSET('Hygiene Data'!$I$11,0,10*ROW('Hygiene Data'!I137))="","",OFFSET('Hygiene Data'!$I$11,0,10*ROW('Hygiene Data'!I137)))</f>
        <v/>
      </c>
      <c r="EE143" s="383" t="str">
        <f ca="1">+IF(OFFSET('Hygiene Data'!$I$12,0,10*ROW('Hygiene Data'!I137))="","",OFFSET('Hygiene Data'!$I$12,0,10*ROW('Hygiene Data'!I137)))</f>
        <v/>
      </c>
      <c r="EF143" s="383" t="str">
        <f ca="1">+IF(OFFSET('Hygiene Data'!$I$13,0,10*ROW('Hygiene Data'!I137))="","",OFFSET('Hygiene Data'!$I$13,0,10*ROW('Hygiene Data'!I137)))</f>
        <v/>
      </c>
    </row>
    <row r="144" spans="1:136" x14ac:dyDescent="0.25">
      <c r="A144" s="492" t="str">
        <f ca="1">+IF(OFFSET('Water Data'!$B$2,0,10*ROW('Water Data'!E138))="","",OFFSET('Water Data'!$B$2,0,10*ROW('Water Data'!E138)))</f>
        <v/>
      </c>
      <c r="B144" s="49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9" t="str">
        <f t="shared" ca="1" si="2"/>
        <v/>
      </c>
      <c r="D144" s="52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3" t="str">
        <f ca="1">+IF(OFFSET('Water Data'!$D$27,0,10*ROW('Water Data'!D138))="","",OFFSET('Water Data'!$D$27,0,10*ROW('Water Data'!D138)))</f>
        <v/>
      </c>
      <c r="BT144" s="383" t="str">
        <f ca="1">+IF(OFFSET('Water Data'!$D$28,0,10*ROW('Water Data'!D138))="","",OFFSET('Water Data'!$D$28,0,10*ROW('Water Data'!D138)))</f>
        <v/>
      </c>
      <c r="BU144" s="383" t="str">
        <f ca="1">+IF(OFFSET('Water Data'!$D$29,0,10*ROW('Water Data'!D138))="","",OFFSET('Water Data'!$D$29,0,10*ROW('Water Data'!D138)))</f>
        <v/>
      </c>
      <c r="BV144" s="383" t="str">
        <f ca="1">+IF(OFFSET('Water Data'!$E$27,0,10*ROW('Water Data'!E138))="","",OFFSET('Water Data'!$E$27,0,10*ROW('Water Data'!E138)))</f>
        <v/>
      </c>
      <c r="BW144" s="383" t="str">
        <f ca="1">+IF(OFFSET('Water Data'!$E$28,0,10*ROW('Water Data'!E138))="","",OFFSET('Water Data'!$E$28,0,10*ROW('Water Data'!E138)))</f>
        <v/>
      </c>
      <c r="BX144" s="383" t="str">
        <f ca="1">+IF(OFFSET('Water Data'!$E$29,0,10*ROW('Water Data'!E138))="","",OFFSET('Water Data'!$E$29,0,10*ROW('Water Data'!E138)))</f>
        <v/>
      </c>
      <c r="BY144" s="383" t="str">
        <f ca="1">+IF(OFFSET('Water Data'!$F$27,0,10*ROW('Water Data'!F138))="","",OFFSET('Water Data'!$F$27,0,10*ROW('Water Data'!F138)))</f>
        <v/>
      </c>
      <c r="BZ144" s="383" t="str">
        <f ca="1">+IF(OFFSET('Water Data'!$F$28,0,10*ROW('Water Data'!F138))="","",OFFSET('Water Data'!$F$28,0,10*ROW('Water Data'!F138)))</f>
        <v/>
      </c>
      <c r="CA144" s="383" t="str">
        <f ca="1">+IF(OFFSET('Water Data'!$F$29,0,10*ROW('Water Data'!F138))="","",OFFSET('Water Data'!$F$29,0,10*ROW('Water Data'!F138)))</f>
        <v/>
      </c>
      <c r="CB144" s="383" t="str">
        <f ca="1">+IF(OFFSET('Water Data'!$G$27,0,10*ROW('Water Data'!G138))="","",OFFSET('Water Data'!$G$27,0,10*ROW('Water Data'!G138)))</f>
        <v/>
      </c>
      <c r="CC144" s="383" t="str">
        <f ca="1">+IF(OFFSET('Water Data'!$G$28,0,10*ROW('Water Data'!G138))="","",OFFSET('Water Data'!$G$28,0,10*ROW('Water Data'!G138)))</f>
        <v/>
      </c>
      <c r="CD144" s="383" t="str">
        <f ca="1">+IF(OFFSET('Water Data'!$G$29,0,10*ROW('Water Data'!G138))="","",OFFSET('Water Data'!$G$29,0,10*ROW('Water Data'!G138)))</f>
        <v/>
      </c>
      <c r="CE144" s="383" t="str">
        <f ca="1">+IF(OFFSET('Water Data'!$H$27,0,10*ROW('Water Data'!H138))="","",OFFSET('Water Data'!$H$27,0,10*ROW('Water Data'!H138)))</f>
        <v/>
      </c>
      <c r="CF144" s="383" t="str">
        <f ca="1">+IF(OFFSET('Water Data'!$H$28,0,10*ROW('Water Data'!H138))="","",OFFSET('Water Data'!$H$28,0,10*ROW('Water Data'!H138)))</f>
        <v/>
      </c>
      <c r="CG144" s="383" t="str">
        <f ca="1">+IF(OFFSET('Water Data'!$H$29,0,10*ROW('Water Data'!H138))="","",OFFSET('Water Data'!$H$29,0,10*ROW('Water Data'!H138)))</f>
        <v/>
      </c>
      <c r="CH144" s="383" t="str">
        <f ca="1">+IF(OFFSET('Water Data'!$I$27,0,10*ROW('Water Data'!I138))="","",OFFSET('Water Data'!$I$27,0,10*ROW('Water Data'!I138)))</f>
        <v/>
      </c>
      <c r="CI144" s="383" t="str">
        <f ca="1">+IF(OFFSET('Water Data'!$I$28,0,10*ROW('Water Data'!I138))="","",OFFSET('Water Data'!$I$28,0,10*ROW('Water Data'!I138)))</f>
        <v/>
      </c>
      <c r="CJ144" s="383" t="str">
        <f ca="1">+IF(OFFSET('Water Data'!$I$29,0,10*ROW('Water Data'!I138))="","",OFFSET('Water Data'!$I$29,0,10*ROW('Water Data'!I138)))</f>
        <v/>
      </c>
      <c r="CK144" s="383" t="str">
        <f ca="1">+IF(OFFSET('Sanitation Data'!$D$28,0,10*ROW('Sanitation Data'!D138))="","",OFFSET('Sanitation Data'!$D$28,0,10*ROW('Sanitation Data'!D138)))</f>
        <v/>
      </c>
      <c r="CL144" s="383" t="str">
        <f ca="1">+IF(OFFSET('Sanitation Data'!$D$29,0,10*ROW('Sanitation Data'!D138))="","",OFFSET('Sanitation Data'!$D$29,0,10*ROW('Sanitation Data'!D138)))</f>
        <v/>
      </c>
      <c r="CM144" s="383" t="str">
        <f ca="1">+IF(OFFSET('Sanitation Data'!$D$30,0,10*ROW('Sanitation Data'!D138))="","",OFFSET('Sanitation Data'!$D$30,0,10*ROW('Sanitation Data'!D138)))</f>
        <v/>
      </c>
      <c r="CN144" s="383" t="str">
        <f ca="1">+IF(OFFSET('Sanitation Data'!$D$31,0,10*ROW('Sanitation Data'!D138))="","",OFFSET('Sanitation Data'!$D$31,0,10*ROW('Sanitation Data'!D138)))</f>
        <v/>
      </c>
      <c r="CO144" s="383" t="str">
        <f ca="1">+IF(OFFSET('Sanitation Data'!$D$32,0,10*ROW('Sanitation Data'!D138))="","",OFFSET('Sanitation Data'!$D$32,0,10*ROW('Sanitation Data'!D138)))</f>
        <v/>
      </c>
      <c r="CP144" s="383" t="str">
        <f ca="1">+IF(OFFSET('Sanitation Data'!$E$28,0,10*ROW('Sanitation Data'!E138))="","",OFFSET('Sanitation Data'!$E$28,0,10*ROW('Sanitation Data'!E138)))</f>
        <v/>
      </c>
      <c r="CQ144" s="383" t="str">
        <f ca="1">+IF(OFFSET('Sanitation Data'!$E$29,0,10*ROW('Sanitation Data'!E138))="","",OFFSET('Sanitation Data'!$E$29,0,10*ROW('Sanitation Data'!E138)))</f>
        <v/>
      </c>
      <c r="CR144" s="383" t="str">
        <f ca="1">+IF(OFFSET('Sanitation Data'!$E$30,0,10*ROW('Sanitation Data'!E138))="","",OFFSET('Sanitation Data'!$E$30,0,10*ROW('Sanitation Data'!E138)))</f>
        <v/>
      </c>
      <c r="CS144" s="383" t="str">
        <f ca="1">+IF(OFFSET('Sanitation Data'!$E$31,0,10*ROW('Sanitation Data'!E138))="","",OFFSET('Sanitation Data'!$E$31,0,10*ROW('Sanitation Data'!E138)))</f>
        <v/>
      </c>
      <c r="CT144" s="383" t="str">
        <f ca="1">+IF(OFFSET('Sanitation Data'!$E$32,0,10*ROW('Sanitation Data'!E138))="","",OFFSET('Sanitation Data'!$E$32,0,10*ROW('Sanitation Data'!E138)))</f>
        <v/>
      </c>
      <c r="CU144" s="383" t="str">
        <f ca="1">+IF(OFFSET('Sanitation Data'!$F$28,0,10*ROW('Sanitation Data'!F138))="","",OFFSET('Sanitation Data'!$F$28,0,10*ROW('Sanitation Data'!F138)))</f>
        <v/>
      </c>
      <c r="CV144" s="383" t="str">
        <f ca="1">+IF(OFFSET('Sanitation Data'!$F$29,0,10*ROW('Sanitation Data'!F138))="","",OFFSET('Sanitation Data'!$F$29,0,10*ROW('Sanitation Data'!F138)))</f>
        <v/>
      </c>
      <c r="CW144" s="383" t="str">
        <f ca="1">+IF(OFFSET('Sanitation Data'!$F$30,0,10*ROW('Sanitation Data'!F138))="","",OFFSET('Sanitation Data'!$F$30,0,10*ROW('Sanitation Data'!F138)))</f>
        <v/>
      </c>
      <c r="CX144" s="383" t="str">
        <f ca="1">+IF(OFFSET('Sanitation Data'!$F$31,0,10*ROW('Sanitation Data'!F138))="","",OFFSET('Sanitation Data'!$F$31,0,10*ROW('Sanitation Data'!F138)))</f>
        <v/>
      </c>
      <c r="CY144" s="383" t="str">
        <f ca="1">+IF(OFFSET('Sanitation Data'!$F$32,0,10*ROW('Sanitation Data'!F138))="","",OFFSET('Sanitation Data'!$F$32,0,10*ROW('Sanitation Data'!F138)))</f>
        <v/>
      </c>
      <c r="CZ144" s="383" t="str">
        <f ca="1">+IF(OFFSET('Sanitation Data'!$G$28,0,10*ROW('Sanitation Data'!G138))="","",OFFSET('Sanitation Data'!$G$28,0,10*ROW('Sanitation Data'!G138)))</f>
        <v/>
      </c>
      <c r="DA144" s="383" t="str">
        <f ca="1">+IF(OFFSET('Sanitation Data'!$G$29,0,10*ROW('Sanitation Data'!G138))="","",OFFSET('Sanitation Data'!$G$29,0,10*ROW('Sanitation Data'!G138)))</f>
        <v/>
      </c>
      <c r="DB144" s="383" t="str">
        <f ca="1">+IF(OFFSET('Sanitation Data'!$G$30,0,10*ROW('Sanitation Data'!G138))="","",OFFSET('Sanitation Data'!$G$30,0,10*ROW('Sanitation Data'!G138)))</f>
        <v/>
      </c>
      <c r="DC144" s="383" t="str">
        <f ca="1">+IF(OFFSET('Sanitation Data'!$G$31,0,10*ROW('Sanitation Data'!G138))="","",OFFSET('Sanitation Data'!$G$31,0,10*ROW('Sanitation Data'!G138)))</f>
        <v/>
      </c>
      <c r="DD144" s="383" t="str">
        <f ca="1">+IF(OFFSET('Sanitation Data'!$G$32,0,10*ROW('Sanitation Data'!G138))="","",OFFSET('Sanitation Data'!$G$32,0,10*ROW('Sanitation Data'!G138)))</f>
        <v/>
      </c>
      <c r="DE144" s="383" t="str">
        <f ca="1">+IF(OFFSET('Sanitation Data'!$H$28,0,10*ROW('Sanitation Data'!H138))="","",OFFSET('Sanitation Data'!$H$28,0,10*ROW('Sanitation Data'!H138)))</f>
        <v/>
      </c>
      <c r="DF144" s="383" t="str">
        <f ca="1">+IF(OFFSET('Sanitation Data'!$H$29,0,10*ROW('Sanitation Data'!H138))="","",OFFSET('Sanitation Data'!$H$29,0,10*ROW('Sanitation Data'!H138)))</f>
        <v/>
      </c>
      <c r="DG144" s="383" t="str">
        <f ca="1">+IF(OFFSET('Sanitation Data'!$H$30,0,10*ROW('Sanitation Data'!H138))="","",OFFSET('Sanitation Data'!$H$30,0,10*ROW('Sanitation Data'!H138)))</f>
        <v/>
      </c>
      <c r="DH144" s="383" t="str">
        <f ca="1">+IF(OFFSET('Sanitation Data'!$H$31,0,10*ROW('Sanitation Data'!H138))="","",OFFSET('Sanitation Data'!$H$31,0,10*ROW('Sanitation Data'!H138)))</f>
        <v/>
      </c>
      <c r="DI144" s="383" t="str">
        <f ca="1">+IF(OFFSET('Sanitation Data'!$H$32,0,10*ROW('Sanitation Data'!H138))="","",OFFSET('Sanitation Data'!$H$32,0,10*ROW('Sanitation Data'!H138)))</f>
        <v/>
      </c>
      <c r="DJ144" s="383" t="str">
        <f ca="1">+IF(OFFSET('Sanitation Data'!$I$28,0,10*ROW('Sanitation Data'!I138))="","",OFFSET('Sanitation Data'!$I$28,0,10*ROW('Sanitation Data'!I138)))</f>
        <v/>
      </c>
      <c r="DK144" s="383" t="str">
        <f ca="1">+IF(OFFSET('Sanitation Data'!$I$29,0,10*ROW('Sanitation Data'!I138))="","",OFFSET('Sanitation Data'!$I$29,0,10*ROW('Sanitation Data'!I138)))</f>
        <v/>
      </c>
      <c r="DL144" s="383" t="str">
        <f ca="1">+IF(OFFSET('Sanitation Data'!$I$30,0,10*ROW('Sanitation Data'!I138))="","",OFFSET('Sanitation Data'!$I$30,0,10*ROW('Sanitation Data'!I138)))</f>
        <v/>
      </c>
      <c r="DM144" s="383" t="str">
        <f ca="1">+IF(OFFSET('Sanitation Data'!$I$31,0,10*ROW('Sanitation Data'!I138))="","",OFFSET('Sanitation Data'!$I$31,0,10*ROW('Sanitation Data'!I138)))</f>
        <v/>
      </c>
      <c r="DN144" s="383" t="str">
        <f ca="1">+IF(OFFSET('Sanitation Data'!$I$32,0,10*ROW('Sanitation Data'!I138))="","",OFFSET('Sanitation Data'!$I$32,0,10*ROW('Sanitation Data'!I138)))</f>
        <v/>
      </c>
      <c r="DO144" s="383" t="str">
        <f ca="1">+IF(OFFSET('Hygiene Data'!$D$11,0,10*ROW('Hygiene Data'!D138))="","",OFFSET('Hygiene Data'!$D$11,0,10*ROW('Hygiene Data'!D138)))</f>
        <v/>
      </c>
      <c r="DP144" s="383" t="str">
        <f ca="1">+IF(OFFSET('Hygiene Data'!$D$12,0,10*ROW('Hygiene Data'!D138))="","",OFFSET('Hygiene Data'!$D$12,0,10*ROW('Hygiene Data'!D138)))</f>
        <v/>
      </c>
      <c r="DQ144" s="383" t="str">
        <f ca="1">+IF(OFFSET('Hygiene Data'!$D$13,0,10*ROW('Hygiene Data'!D138))="","",OFFSET('Hygiene Data'!$D$13,0,10*ROW('Hygiene Data'!D138)))</f>
        <v/>
      </c>
      <c r="DR144" s="383" t="str">
        <f ca="1">+IF(OFFSET('Hygiene Data'!$E$11,0,10*ROW('Hygiene Data'!E138))="","",OFFSET('Hygiene Data'!$E$11,0,10*ROW('Hygiene Data'!E138)))</f>
        <v/>
      </c>
      <c r="DS144" s="383" t="str">
        <f ca="1">+IF(OFFSET('Hygiene Data'!$E$12,0,10*ROW('Hygiene Data'!E138))="","",OFFSET('Hygiene Data'!$E$12,0,10*ROW('Hygiene Data'!E138)))</f>
        <v/>
      </c>
      <c r="DT144" s="383" t="str">
        <f ca="1">+IF(OFFSET('Hygiene Data'!$E$13,0,10*ROW('Hygiene Data'!E138))="","",OFFSET('Hygiene Data'!$E$13,0,10*ROW('Hygiene Data'!E138)))</f>
        <v/>
      </c>
      <c r="DU144" s="383" t="str">
        <f ca="1">+IF(OFFSET('Hygiene Data'!$F$11,0,10*ROW('Hygiene Data'!F138))="","",OFFSET('Hygiene Data'!$F$11,0,10*ROW('Hygiene Data'!F138)))</f>
        <v/>
      </c>
      <c r="DV144" s="383" t="str">
        <f ca="1">+IF(OFFSET('Hygiene Data'!$F$12,0,10*ROW('Hygiene Data'!F138))="","",OFFSET('Hygiene Data'!$F$12,0,10*ROW('Hygiene Data'!F138)))</f>
        <v/>
      </c>
      <c r="DW144" s="383" t="str">
        <f ca="1">+IF(OFFSET('Hygiene Data'!$F$13,0,10*ROW('Hygiene Data'!F138))="","",OFFSET('Hygiene Data'!$F$13,0,10*ROW('Hygiene Data'!F138)))</f>
        <v/>
      </c>
      <c r="DX144" s="383" t="str">
        <f ca="1">+IF(OFFSET('Hygiene Data'!$G$11,0,10*ROW('Hygiene Data'!G138))="","",OFFSET('Hygiene Data'!$G$11,0,10*ROW('Hygiene Data'!G138)))</f>
        <v/>
      </c>
      <c r="DY144" s="383" t="str">
        <f ca="1">+IF(OFFSET('Hygiene Data'!$G$12,0,10*ROW('Hygiene Data'!G138))="","",OFFSET('Hygiene Data'!$G$12,0,10*ROW('Hygiene Data'!G138)))</f>
        <v/>
      </c>
      <c r="DZ144" s="383" t="str">
        <f ca="1">+IF(OFFSET('Hygiene Data'!$G$13,0,10*ROW('Hygiene Data'!G138))="","",OFFSET('Hygiene Data'!$G$13,0,10*ROW('Hygiene Data'!G138)))</f>
        <v/>
      </c>
      <c r="EA144" s="383" t="str">
        <f ca="1">+IF(OFFSET('Hygiene Data'!$H$11,0,10*ROW('Hygiene Data'!H138))="","",OFFSET('Hygiene Data'!$H$11,0,10*ROW('Hygiene Data'!H138)))</f>
        <v/>
      </c>
      <c r="EB144" s="383" t="str">
        <f ca="1">+IF(OFFSET('Hygiene Data'!$H$12,0,10*ROW('Hygiene Data'!H138))="","",OFFSET('Hygiene Data'!$H$12,0,10*ROW('Hygiene Data'!H138)))</f>
        <v/>
      </c>
      <c r="EC144" s="383" t="str">
        <f ca="1">+IF(OFFSET('Hygiene Data'!$H$13,0,10*ROW('Hygiene Data'!H138))="","",OFFSET('Hygiene Data'!$H$13,0,10*ROW('Hygiene Data'!H138)))</f>
        <v/>
      </c>
      <c r="ED144" s="383" t="str">
        <f ca="1">+IF(OFFSET('Hygiene Data'!$I$11,0,10*ROW('Hygiene Data'!I138))="","",OFFSET('Hygiene Data'!$I$11,0,10*ROW('Hygiene Data'!I138)))</f>
        <v/>
      </c>
      <c r="EE144" s="383" t="str">
        <f ca="1">+IF(OFFSET('Hygiene Data'!$I$12,0,10*ROW('Hygiene Data'!I138))="","",OFFSET('Hygiene Data'!$I$12,0,10*ROW('Hygiene Data'!I138)))</f>
        <v/>
      </c>
      <c r="EF144" s="383" t="str">
        <f ca="1">+IF(OFFSET('Hygiene Data'!$I$13,0,10*ROW('Hygiene Data'!I138))="","",OFFSET('Hygiene Data'!$I$13,0,10*ROW('Hygiene Data'!I138)))</f>
        <v/>
      </c>
    </row>
    <row r="145" spans="1:136" x14ac:dyDescent="0.25">
      <c r="A145" s="492" t="str">
        <f ca="1">+IF(OFFSET('Water Data'!$B$2,0,10*ROW('Water Data'!E139))="","",OFFSET('Water Data'!$B$2,0,10*ROW('Water Data'!E139)))</f>
        <v/>
      </c>
      <c r="B145" s="49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9" t="str">
        <f t="shared" ca="1" si="2"/>
        <v/>
      </c>
      <c r="D145" s="52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3" t="str">
        <f ca="1">+IF(OFFSET('Water Data'!$D$27,0,10*ROW('Water Data'!D139))="","",OFFSET('Water Data'!$D$27,0,10*ROW('Water Data'!D139)))</f>
        <v/>
      </c>
      <c r="BT145" s="383" t="str">
        <f ca="1">+IF(OFFSET('Water Data'!$D$28,0,10*ROW('Water Data'!D139))="","",OFFSET('Water Data'!$D$28,0,10*ROW('Water Data'!D139)))</f>
        <v/>
      </c>
      <c r="BU145" s="383" t="str">
        <f ca="1">+IF(OFFSET('Water Data'!$D$29,0,10*ROW('Water Data'!D139))="","",OFFSET('Water Data'!$D$29,0,10*ROW('Water Data'!D139)))</f>
        <v/>
      </c>
      <c r="BV145" s="383" t="str">
        <f ca="1">+IF(OFFSET('Water Data'!$E$27,0,10*ROW('Water Data'!E139))="","",OFFSET('Water Data'!$E$27,0,10*ROW('Water Data'!E139)))</f>
        <v/>
      </c>
      <c r="BW145" s="383" t="str">
        <f ca="1">+IF(OFFSET('Water Data'!$E$28,0,10*ROW('Water Data'!E139))="","",OFFSET('Water Data'!$E$28,0,10*ROW('Water Data'!E139)))</f>
        <v/>
      </c>
      <c r="BX145" s="383" t="str">
        <f ca="1">+IF(OFFSET('Water Data'!$E$29,0,10*ROW('Water Data'!E139))="","",OFFSET('Water Data'!$E$29,0,10*ROW('Water Data'!E139)))</f>
        <v/>
      </c>
      <c r="BY145" s="383" t="str">
        <f ca="1">+IF(OFFSET('Water Data'!$F$27,0,10*ROW('Water Data'!F139))="","",OFFSET('Water Data'!$F$27,0,10*ROW('Water Data'!F139)))</f>
        <v/>
      </c>
      <c r="BZ145" s="383" t="str">
        <f ca="1">+IF(OFFSET('Water Data'!$F$28,0,10*ROW('Water Data'!F139))="","",OFFSET('Water Data'!$F$28,0,10*ROW('Water Data'!F139)))</f>
        <v/>
      </c>
      <c r="CA145" s="383" t="str">
        <f ca="1">+IF(OFFSET('Water Data'!$F$29,0,10*ROW('Water Data'!F139))="","",OFFSET('Water Data'!$F$29,0,10*ROW('Water Data'!F139)))</f>
        <v/>
      </c>
      <c r="CB145" s="383" t="str">
        <f ca="1">+IF(OFFSET('Water Data'!$G$27,0,10*ROW('Water Data'!G139))="","",OFFSET('Water Data'!$G$27,0,10*ROW('Water Data'!G139)))</f>
        <v/>
      </c>
      <c r="CC145" s="383" t="str">
        <f ca="1">+IF(OFFSET('Water Data'!$G$28,0,10*ROW('Water Data'!G139))="","",OFFSET('Water Data'!$G$28,0,10*ROW('Water Data'!G139)))</f>
        <v/>
      </c>
      <c r="CD145" s="383" t="str">
        <f ca="1">+IF(OFFSET('Water Data'!$G$29,0,10*ROW('Water Data'!G139))="","",OFFSET('Water Data'!$G$29,0,10*ROW('Water Data'!G139)))</f>
        <v/>
      </c>
      <c r="CE145" s="383" t="str">
        <f ca="1">+IF(OFFSET('Water Data'!$H$27,0,10*ROW('Water Data'!H139))="","",OFFSET('Water Data'!$H$27,0,10*ROW('Water Data'!H139)))</f>
        <v/>
      </c>
      <c r="CF145" s="383" t="str">
        <f ca="1">+IF(OFFSET('Water Data'!$H$28,0,10*ROW('Water Data'!H139))="","",OFFSET('Water Data'!$H$28,0,10*ROW('Water Data'!H139)))</f>
        <v/>
      </c>
      <c r="CG145" s="383" t="str">
        <f ca="1">+IF(OFFSET('Water Data'!$H$29,0,10*ROW('Water Data'!H139))="","",OFFSET('Water Data'!$H$29,0,10*ROW('Water Data'!H139)))</f>
        <v/>
      </c>
      <c r="CH145" s="383" t="str">
        <f ca="1">+IF(OFFSET('Water Data'!$I$27,0,10*ROW('Water Data'!I139))="","",OFFSET('Water Data'!$I$27,0,10*ROW('Water Data'!I139)))</f>
        <v/>
      </c>
      <c r="CI145" s="383" t="str">
        <f ca="1">+IF(OFFSET('Water Data'!$I$28,0,10*ROW('Water Data'!I139))="","",OFFSET('Water Data'!$I$28,0,10*ROW('Water Data'!I139)))</f>
        <v/>
      </c>
      <c r="CJ145" s="383" t="str">
        <f ca="1">+IF(OFFSET('Water Data'!$I$29,0,10*ROW('Water Data'!I139))="","",OFFSET('Water Data'!$I$29,0,10*ROW('Water Data'!I139)))</f>
        <v/>
      </c>
      <c r="CK145" s="383" t="str">
        <f ca="1">+IF(OFFSET('Sanitation Data'!$D$28,0,10*ROW('Sanitation Data'!D139))="","",OFFSET('Sanitation Data'!$D$28,0,10*ROW('Sanitation Data'!D139)))</f>
        <v/>
      </c>
      <c r="CL145" s="383" t="str">
        <f ca="1">+IF(OFFSET('Sanitation Data'!$D$29,0,10*ROW('Sanitation Data'!D139))="","",OFFSET('Sanitation Data'!$D$29,0,10*ROW('Sanitation Data'!D139)))</f>
        <v/>
      </c>
      <c r="CM145" s="383" t="str">
        <f ca="1">+IF(OFFSET('Sanitation Data'!$D$30,0,10*ROW('Sanitation Data'!D139))="","",OFFSET('Sanitation Data'!$D$30,0,10*ROW('Sanitation Data'!D139)))</f>
        <v/>
      </c>
      <c r="CN145" s="383" t="str">
        <f ca="1">+IF(OFFSET('Sanitation Data'!$D$31,0,10*ROW('Sanitation Data'!D139))="","",OFFSET('Sanitation Data'!$D$31,0,10*ROW('Sanitation Data'!D139)))</f>
        <v/>
      </c>
      <c r="CO145" s="383" t="str">
        <f ca="1">+IF(OFFSET('Sanitation Data'!$D$32,0,10*ROW('Sanitation Data'!D139))="","",OFFSET('Sanitation Data'!$D$32,0,10*ROW('Sanitation Data'!D139)))</f>
        <v/>
      </c>
      <c r="CP145" s="383" t="str">
        <f ca="1">+IF(OFFSET('Sanitation Data'!$E$28,0,10*ROW('Sanitation Data'!E139))="","",OFFSET('Sanitation Data'!$E$28,0,10*ROW('Sanitation Data'!E139)))</f>
        <v/>
      </c>
      <c r="CQ145" s="383" t="str">
        <f ca="1">+IF(OFFSET('Sanitation Data'!$E$29,0,10*ROW('Sanitation Data'!E139))="","",OFFSET('Sanitation Data'!$E$29,0,10*ROW('Sanitation Data'!E139)))</f>
        <v/>
      </c>
      <c r="CR145" s="383" t="str">
        <f ca="1">+IF(OFFSET('Sanitation Data'!$E$30,0,10*ROW('Sanitation Data'!E139))="","",OFFSET('Sanitation Data'!$E$30,0,10*ROW('Sanitation Data'!E139)))</f>
        <v/>
      </c>
      <c r="CS145" s="383" t="str">
        <f ca="1">+IF(OFFSET('Sanitation Data'!$E$31,0,10*ROW('Sanitation Data'!E139))="","",OFFSET('Sanitation Data'!$E$31,0,10*ROW('Sanitation Data'!E139)))</f>
        <v/>
      </c>
      <c r="CT145" s="383" t="str">
        <f ca="1">+IF(OFFSET('Sanitation Data'!$E$32,0,10*ROW('Sanitation Data'!E139))="","",OFFSET('Sanitation Data'!$E$32,0,10*ROW('Sanitation Data'!E139)))</f>
        <v/>
      </c>
      <c r="CU145" s="383" t="str">
        <f ca="1">+IF(OFFSET('Sanitation Data'!$F$28,0,10*ROW('Sanitation Data'!F139))="","",OFFSET('Sanitation Data'!$F$28,0,10*ROW('Sanitation Data'!F139)))</f>
        <v/>
      </c>
      <c r="CV145" s="383" t="str">
        <f ca="1">+IF(OFFSET('Sanitation Data'!$F$29,0,10*ROW('Sanitation Data'!F139))="","",OFFSET('Sanitation Data'!$F$29,0,10*ROW('Sanitation Data'!F139)))</f>
        <v/>
      </c>
      <c r="CW145" s="383" t="str">
        <f ca="1">+IF(OFFSET('Sanitation Data'!$F$30,0,10*ROW('Sanitation Data'!F139))="","",OFFSET('Sanitation Data'!$F$30,0,10*ROW('Sanitation Data'!F139)))</f>
        <v/>
      </c>
      <c r="CX145" s="383" t="str">
        <f ca="1">+IF(OFFSET('Sanitation Data'!$F$31,0,10*ROW('Sanitation Data'!F139))="","",OFFSET('Sanitation Data'!$F$31,0,10*ROW('Sanitation Data'!F139)))</f>
        <v/>
      </c>
      <c r="CY145" s="383" t="str">
        <f ca="1">+IF(OFFSET('Sanitation Data'!$F$32,0,10*ROW('Sanitation Data'!F139))="","",OFFSET('Sanitation Data'!$F$32,0,10*ROW('Sanitation Data'!F139)))</f>
        <v/>
      </c>
      <c r="CZ145" s="383" t="str">
        <f ca="1">+IF(OFFSET('Sanitation Data'!$G$28,0,10*ROW('Sanitation Data'!G139))="","",OFFSET('Sanitation Data'!$G$28,0,10*ROW('Sanitation Data'!G139)))</f>
        <v/>
      </c>
      <c r="DA145" s="383" t="str">
        <f ca="1">+IF(OFFSET('Sanitation Data'!$G$29,0,10*ROW('Sanitation Data'!G139))="","",OFFSET('Sanitation Data'!$G$29,0,10*ROW('Sanitation Data'!G139)))</f>
        <v/>
      </c>
      <c r="DB145" s="383" t="str">
        <f ca="1">+IF(OFFSET('Sanitation Data'!$G$30,0,10*ROW('Sanitation Data'!G139))="","",OFFSET('Sanitation Data'!$G$30,0,10*ROW('Sanitation Data'!G139)))</f>
        <v/>
      </c>
      <c r="DC145" s="383" t="str">
        <f ca="1">+IF(OFFSET('Sanitation Data'!$G$31,0,10*ROW('Sanitation Data'!G139))="","",OFFSET('Sanitation Data'!$G$31,0,10*ROW('Sanitation Data'!G139)))</f>
        <v/>
      </c>
      <c r="DD145" s="383" t="str">
        <f ca="1">+IF(OFFSET('Sanitation Data'!$G$32,0,10*ROW('Sanitation Data'!G139))="","",OFFSET('Sanitation Data'!$G$32,0,10*ROW('Sanitation Data'!G139)))</f>
        <v/>
      </c>
      <c r="DE145" s="383" t="str">
        <f ca="1">+IF(OFFSET('Sanitation Data'!$H$28,0,10*ROW('Sanitation Data'!H139))="","",OFFSET('Sanitation Data'!$H$28,0,10*ROW('Sanitation Data'!H139)))</f>
        <v/>
      </c>
      <c r="DF145" s="383" t="str">
        <f ca="1">+IF(OFFSET('Sanitation Data'!$H$29,0,10*ROW('Sanitation Data'!H139))="","",OFFSET('Sanitation Data'!$H$29,0,10*ROW('Sanitation Data'!H139)))</f>
        <v/>
      </c>
      <c r="DG145" s="383" t="str">
        <f ca="1">+IF(OFFSET('Sanitation Data'!$H$30,0,10*ROW('Sanitation Data'!H139))="","",OFFSET('Sanitation Data'!$H$30,0,10*ROW('Sanitation Data'!H139)))</f>
        <v/>
      </c>
      <c r="DH145" s="383" t="str">
        <f ca="1">+IF(OFFSET('Sanitation Data'!$H$31,0,10*ROW('Sanitation Data'!H139))="","",OFFSET('Sanitation Data'!$H$31,0,10*ROW('Sanitation Data'!H139)))</f>
        <v/>
      </c>
      <c r="DI145" s="383" t="str">
        <f ca="1">+IF(OFFSET('Sanitation Data'!$H$32,0,10*ROW('Sanitation Data'!H139))="","",OFFSET('Sanitation Data'!$H$32,0,10*ROW('Sanitation Data'!H139)))</f>
        <v/>
      </c>
      <c r="DJ145" s="383" t="str">
        <f ca="1">+IF(OFFSET('Sanitation Data'!$I$28,0,10*ROW('Sanitation Data'!I139))="","",OFFSET('Sanitation Data'!$I$28,0,10*ROW('Sanitation Data'!I139)))</f>
        <v/>
      </c>
      <c r="DK145" s="383" t="str">
        <f ca="1">+IF(OFFSET('Sanitation Data'!$I$29,0,10*ROW('Sanitation Data'!I139))="","",OFFSET('Sanitation Data'!$I$29,0,10*ROW('Sanitation Data'!I139)))</f>
        <v/>
      </c>
      <c r="DL145" s="383" t="str">
        <f ca="1">+IF(OFFSET('Sanitation Data'!$I$30,0,10*ROW('Sanitation Data'!I139))="","",OFFSET('Sanitation Data'!$I$30,0,10*ROW('Sanitation Data'!I139)))</f>
        <v/>
      </c>
      <c r="DM145" s="383" t="str">
        <f ca="1">+IF(OFFSET('Sanitation Data'!$I$31,0,10*ROW('Sanitation Data'!I139))="","",OFFSET('Sanitation Data'!$I$31,0,10*ROW('Sanitation Data'!I139)))</f>
        <v/>
      </c>
      <c r="DN145" s="383" t="str">
        <f ca="1">+IF(OFFSET('Sanitation Data'!$I$32,0,10*ROW('Sanitation Data'!I139))="","",OFFSET('Sanitation Data'!$I$32,0,10*ROW('Sanitation Data'!I139)))</f>
        <v/>
      </c>
      <c r="DO145" s="383" t="str">
        <f ca="1">+IF(OFFSET('Hygiene Data'!$D$11,0,10*ROW('Hygiene Data'!D139))="","",OFFSET('Hygiene Data'!$D$11,0,10*ROW('Hygiene Data'!D139)))</f>
        <v/>
      </c>
      <c r="DP145" s="383" t="str">
        <f ca="1">+IF(OFFSET('Hygiene Data'!$D$12,0,10*ROW('Hygiene Data'!D139))="","",OFFSET('Hygiene Data'!$D$12,0,10*ROW('Hygiene Data'!D139)))</f>
        <v/>
      </c>
      <c r="DQ145" s="383" t="str">
        <f ca="1">+IF(OFFSET('Hygiene Data'!$D$13,0,10*ROW('Hygiene Data'!D139))="","",OFFSET('Hygiene Data'!$D$13,0,10*ROW('Hygiene Data'!D139)))</f>
        <v/>
      </c>
      <c r="DR145" s="383" t="str">
        <f ca="1">+IF(OFFSET('Hygiene Data'!$E$11,0,10*ROW('Hygiene Data'!E139))="","",OFFSET('Hygiene Data'!$E$11,0,10*ROW('Hygiene Data'!E139)))</f>
        <v/>
      </c>
      <c r="DS145" s="383" t="str">
        <f ca="1">+IF(OFFSET('Hygiene Data'!$E$12,0,10*ROW('Hygiene Data'!E139))="","",OFFSET('Hygiene Data'!$E$12,0,10*ROW('Hygiene Data'!E139)))</f>
        <v/>
      </c>
      <c r="DT145" s="383" t="str">
        <f ca="1">+IF(OFFSET('Hygiene Data'!$E$13,0,10*ROW('Hygiene Data'!E139))="","",OFFSET('Hygiene Data'!$E$13,0,10*ROW('Hygiene Data'!E139)))</f>
        <v/>
      </c>
      <c r="DU145" s="383" t="str">
        <f ca="1">+IF(OFFSET('Hygiene Data'!$F$11,0,10*ROW('Hygiene Data'!F139))="","",OFFSET('Hygiene Data'!$F$11,0,10*ROW('Hygiene Data'!F139)))</f>
        <v/>
      </c>
      <c r="DV145" s="383" t="str">
        <f ca="1">+IF(OFFSET('Hygiene Data'!$F$12,0,10*ROW('Hygiene Data'!F139))="","",OFFSET('Hygiene Data'!$F$12,0,10*ROW('Hygiene Data'!F139)))</f>
        <v/>
      </c>
      <c r="DW145" s="383" t="str">
        <f ca="1">+IF(OFFSET('Hygiene Data'!$F$13,0,10*ROW('Hygiene Data'!F139))="","",OFFSET('Hygiene Data'!$F$13,0,10*ROW('Hygiene Data'!F139)))</f>
        <v/>
      </c>
      <c r="DX145" s="383" t="str">
        <f ca="1">+IF(OFFSET('Hygiene Data'!$G$11,0,10*ROW('Hygiene Data'!G139))="","",OFFSET('Hygiene Data'!$G$11,0,10*ROW('Hygiene Data'!G139)))</f>
        <v/>
      </c>
      <c r="DY145" s="383" t="str">
        <f ca="1">+IF(OFFSET('Hygiene Data'!$G$12,0,10*ROW('Hygiene Data'!G139))="","",OFFSET('Hygiene Data'!$G$12,0,10*ROW('Hygiene Data'!G139)))</f>
        <v/>
      </c>
      <c r="DZ145" s="383" t="str">
        <f ca="1">+IF(OFFSET('Hygiene Data'!$G$13,0,10*ROW('Hygiene Data'!G139))="","",OFFSET('Hygiene Data'!$G$13,0,10*ROW('Hygiene Data'!G139)))</f>
        <v/>
      </c>
      <c r="EA145" s="383" t="str">
        <f ca="1">+IF(OFFSET('Hygiene Data'!$H$11,0,10*ROW('Hygiene Data'!H139))="","",OFFSET('Hygiene Data'!$H$11,0,10*ROW('Hygiene Data'!H139)))</f>
        <v/>
      </c>
      <c r="EB145" s="383" t="str">
        <f ca="1">+IF(OFFSET('Hygiene Data'!$H$12,0,10*ROW('Hygiene Data'!H139))="","",OFFSET('Hygiene Data'!$H$12,0,10*ROW('Hygiene Data'!H139)))</f>
        <v/>
      </c>
      <c r="EC145" s="383" t="str">
        <f ca="1">+IF(OFFSET('Hygiene Data'!$H$13,0,10*ROW('Hygiene Data'!H139))="","",OFFSET('Hygiene Data'!$H$13,0,10*ROW('Hygiene Data'!H139)))</f>
        <v/>
      </c>
      <c r="ED145" s="383" t="str">
        <f ca="1">+IF(OFFSET('Hygiene Data'!$I$11,0,10*ROW('Hygiene Data'!I139))="","",OFFSET('Hygiene Data'!$I$11,0,10*ROW('Hygiene Data'!I139)))</f>
        <v/>
      </c>
      <c r="EE145" s="383" t="str">
        <f ca="1">+IF(OFFSET('Hygiene Data'!$I$12,0,10*ROW('Hygiene Data'!I139))="","",OFFSET('Hygiene Data'!$I$12,0,10*ROW('Hygiene Data'!I139)))</f>
        <v/>
      </c>
      <c r="EF145" s="383" t="str">
        <f ca="1">+IF(OFFSET('Hygiene Data'!$I$13,0,10*ROW('Hygiene Data'!I139))="","",OFFSET('Hygiene Data'!$I$13,0,10*ROW('Hygiene Data'!I139)))</f>
        <v/>
      </c>
    </row>
    <row r="146" spans="1:136" x14ac:dyDescent="0.25">
      <c r="A146" s="492" t="str">
        <f ca="1">+IF(OFFSET('Water Data'!$B$2,0,10*ROW('Water Data'!E140))="","",OFFSET('Water Data'!$B$2,0,10*ROW('Water Data'!E140)))</f>
        <v/>
      </c>
      <c r="B146" s="49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9" t="str">
        <f t="shared" ca="1" si="2"/>
        <v/>
      </c>
      <c r="D146" s="52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3" t="str">
        <f ca="1">+IF(OFFSET('Water Data'!$D$27,0,10*ROW('Water Data'!D140))="","",OFFSET('Water Data'!$D$27,0,10*ROW('Water Data'!D140)))</f>
        <v/>
      </c>
      <c r="BT146" s="383" t="str">
        <f ca="1">+IF(OFFSET('Water Data'!$D$28,0,10*ROW('Water Data'!D140))="","",OFFSET('Water Data'!$D$28,0,10*ROW('Water Data'!D140)))</f>
        <v/>
      </c>
      <c r="BU146" s="383" t="str">
        <f ca="1">+IF(OFFSET('Water Data'!$D$29,0,10*ROW('Water Data'!D140))="","",OFFSET('Water Data'!$D$29,0,10*ROW('Water Data'!D140)))</f>
        <v/>
      </c>
      <c r="BV146" s="383" t="str">
        <f ca="1">+IF(OFFSET('Water Data'!$E$27,0,10*ROW('Water Data'!E140))="","",OFFSET('Water Data'!$E$27,0,10*ROW('Water Data'!E140)))</f>
        <v/>
      </c>
      <c r="BW146" s="383" t="str">
        <f ca="1">+IF(OFFSET('Water Data'!$E$28,0,10*ROW('Water Data'!E140))="","",OFFSET('Water Data'!$E$28,0,10*ROW('Water Data'!E140)))</f>
        <v/>
      </c>
      <c r="BX146" s="383" t="str">
        <f ca="1">+IF(OFFSET('Water Data'!$E$29,0,10*ROW('Water Data'!E140))="","",OFFSET('Water Data'!$E$29,0,10*ROW('Water Data'!E140)))</f>
        <v/>
      </c>
      <c r="BY146" s="383" t="str">
        <f ca="1">+IF(OFFSET('Water Data'!$F$27,0,10*ROW('Water Data'!F140))="","",OFFSET('Water Data'!$F$27,0,10*ROW('Water Data'!F140)))</f>
        <v/>
      </c>
      <c r="BZ146" s="383" t="str">
        <f ca="1">+IF(OFFSET('Water Data'!$F$28,0,10*ROW('Water Data'!F140))="","",OFFSET('Water Data'!$F$28,0,10*ROW('Water Data'!F140)))</f>
        <v/>
      </c>
      <c r="CA146" s="383" t="str">
        <f ca="1">+IF(OFFSET('Water Data'!$F$29,0,10*ROW('Water Data'!F140))="","",OFFSET('Water Data'!$F$29,0,10*ROW('Water Data'!F140)))</f>
        <v/>
      </c>
      <c r="CB146" s="383" t="str">
        <f ca="1">+IF(OFFSET('Water Data'!$G$27,0,10*ROW('Water Data'!G140))="","",OFFSET('Water Data'!$G$27,0,10*ROW('Water Data'!G140)))</f>
        <v/>
      </c>
      <c r="CC146" s="383" t="str">
        <f ca="1">+IF(OFFSET('Water Data'!$G$28,0,10*ROW('Water Data'!G140))="","",OFFSET('Water Data'!$G$28,0,10*ROW('Water Data'!G140)))</f>
        <v/>
      </c>
      <c r="CD146" s="383" t="str">
        <f ca="1">+IF(OFFSET('Water Data'!$G$29,0,10*ROW('Water Data'!G140))="","",OFFSET('Water Data'!$G$29,0,10*ROW('Water Data'!G140)))</f>
        <v/>
      </c>
      <c r="CE146" s="383" t="str">
        <f ca="1">+IF(OFFSET('Water Data'!$H$27,0,10*ROW('Water Data'!H140))="","",OFFSET('Water Data'!$H$27,0,10*ROW('Water Data'!H140)))</f>
        <v/>
      </c>
      <c r="CF146" s="383" t="str">
        <f ca="1">+IF(OFFSET('Water Data'!$H$28,0,10*ROW('Water Data'!H140))="","",OFFSET('Water Data'!$H$28,0,10*ROW('Water Data'!H140)))</f>
        <v/>
      </c>
      <c r="CG146" s="383" t="str">
        <f ca="1">+IF(OFFSET('Water Data'!$H$29,0,10*ROW('Water Data'!H140))="","",OFFSET('Water Data'!$H$29,0,10*ROW('Water Data'!H140)))</f>
        <v/>
      </c>
      <c r="CH146" s="383" t="str">
        <f ca="1">+IF(OFFSET('Water Data'!$I$27,0,10*ROW('Water Data'!I140))="","",OFFSET('Water Data'!$I$27,0,10*ROW('Water Data'!I140)))</f>
        <v/>
      </c>
      <c r="CI146" s="383" t="str">
        <f ca="1">+IF(OFFSET('Water Data'!$I$28,0,10*ROW('Water Data'!I140))="","",OFFSET('Water Data'!$I$28,0,10*ROW('Water Data'!I140)))</f>
        <v/>
      </c>
      <c r="CJ146" s="383" t="str">
        <f ca="1">+IF(OFFSET('Water Data'!$I$29,0,10*ROW('Water Data'!I140))="","",OFFSET('Water Data'!$I$29,0,10*ROW('Water Data'!I140)))</f>
        <v/>
      </c>
      <c r="CK146" s="383" t="str">
        <f ca="1">+IF(OFFSET('Sanitation Data'!$D$28,0,10*ROW('Sanitation Data'!D140))="","",OFFSET('Sanitation Data'!$D$28,0,10*ROW('Sanitation Data'!D140)))</f>
        <v/>
      </c>
      <c r="CL146" s="383" t="str">
        <f ca="1">+IF(OFFSET('Sanitation Data'!$D$29,0,10*ROW('Sanitation Data'!D140))="","",OFFSET('Sanitation Data'!$D$29,0,10*ROW('Sanitation Data'!D140)))</f>
        <v/>
      </c>
      <c r="CM146" s="383" t="str">
        <f ca="1">+IF(OFFSET('Sanitation Data'!$D$30,0,10*ROW('Sanitation Data'!D140))="","",OFFSET('Sanitation Data'!$D$30,0,10*ROW('Sanitation Data'!D140)))</f>
        <v/>
      </c>
      <c r="CN146" s="383" t="str">
        <f ca="1">+IF(OFFSET('Sanitation Data'!$D$31,0,10*ROW('Sanitation Data'!D140))="","",OFFSET('Sanitation Data'!$D$31,0,10*ROW('Sanitation Data'!D140)))</f>
        <v/>
      </c>
      <c r="CO146" s="383" t="str">
        <f ca="1">+IF(OFFSET('Sanitation Data'!$D$32,0,10*ROW('Sanitation Data'!D140))="","",OFFSET('Sanitation Data'!$D$32,0,10*ROW('Sanitation Data'!D140)))</f>
        <v/>
      </c>
      <c r="CP146" s="383" t="str">
        <f ca="1">+IF(OFFSET('Sanitation Data'!$E$28,0,10*ROW('Sanitation Data'!E140))="","",OFFSET('Sanitation Data'!$E$28,0,10*ROW('Sanitation Data'!E140)))</f>
        <v/>
      </c>
      <c r="CQ146" s="383" t="str">
        <f ca="1">+IF(OFFSET('Sanitation Data'!$E$29,0,10*ROW('Sanitation Data'!E140))="","",OFFSET('Sanitation Data'!$E$29,0,10*ROW('Sanitation Data'!E140)))</f>
        <v/>
      </c>
      <c r="CR146" s="383" t="str">
        <f ca="1">+IF(OFFSET('Sanitation Data'!$E$30,0,10*ROW('Sanitation Data'!E140))="","",OFFSET('Sanitation Data'!$E$30,0,10*ROW('Sanitation Data'!E140)))</f>
        <v/>
      </c>
      <c r="CS146" s="383" t="str">
        <f ca="1">+IF(OFFSET('Sanitation Data'!$E$31,0,10*ROW('Sanitation Data'!E140))="","",OFFSET('Sanitation Data'!$E$31,0,10*ROW('Sanitation Data'!E140)))</f>
        <v/>
      </c>
      <c r="CT146" s="383" t="str">
        <f ca="1">+IF(OFFSET('Sanitation Data'!$E$32,0,10*ROW('Sanitation Data'!E140))="","",OFFSET('Sanitation Data'!$E$32,0,10*ROW('Sanitation Data'!E140)))</f>
        <v/>
      </c>
      <c r="CU146" s="383" t="str">
        <f ca="1">+IF(OFFSET('Sanitation Data'!$F$28,0,10*ROW('Sanitation Data'!F140))="","",OFFSET('Sanitation Data'!$F$28,0,10*ROW('Sanitation Data'!F140)))</f>
        <v/>
      </c>
      <c r="CV146" s="383" t="str">
        <f ca="1">+IF(OFFSET('Sanitation Data'!$F$29,0,10*ROW('Sanitation Data'!F140))="","",OFFSET('Sanitation Data'!$F$29,0,10*ROW('Sanitation Data'!F140)))</f>
        <v/>
      </c>
      <c r="CW146" s="383" t="str">
        <f ca="1">+IF(OFFSET('Sanitation Data'!$F$30,0,10*ROW('Sanitation Data'!F140))="","",OFFSET('Sanitation Data'!$F$30,0,10*ROW('Sanitation Data'!F140)))</f>
        <v/>
      </c>
      <c r="CX146" s="383" t="str">
        <f ca="1">+IF(OFFSET('Sanitation Data'!$F$31,0,10*ROW('Sanitation Data'!F140))="","",OFFSET('Sanitation Data'!$F$31,0,10*ROW('Sanitation Data'!F140)))</f>
        <v/>
      </c>
      <c r="CY146" s="383" t="str">
        <f ca="1">+IF(OFFSET('Sanitation Data'!$F$32,0,10*ROW('Sanitation Data'!F140))="","",OFFSET('Sanitation Data'!$F$32,0,10*ROW('Sanitation Data'!F140)))</f>
        <v/>
      </c>
      <c r="CZ146" s="383" t="str">
        <f ca="1">+IF(OFFSET('Sanitation Data'!$G$28,0,10*ROW('Sanitation Data'!G140))="","",OFFSET('Sanitation Data'!$G$28,0,10*ROW('Sanitation Data'!G140)))</f>
        <v/>
      </c>
      <c r="DA146" s="383" t="str">
        <f ca="1">+IF(OFFSET('Sanitation Data'!$G$29,0,10*ROW('Sanitation Data'!G140))="","",OFFSET('Sanitation Data'!$G$29,0,10*ROW('Sanitation Data'!G140)))</f>
        <v/>
      </c>
      <c r="DB146" s="383" t="str">
        <f ca="1">+IF(OFFSET('Sanitation Data'!$G$30,0,10*ROW('Sanitation Data'!G140))="","",OFFSET('Sanitation Data'!$G$30,0,10*ROW('Sanitation Data'!G140)))</f>
        <v/>
      </c>
      <c r="DC146" s="383" t="str">
        <f ca="1">+IF(OFFSET('Sanitation Data'!$G$31,0,10*ROW('Sanitation Data'!G140))="","",OFFSET('Sanitation Data'!$G$31,0,10*ROW('Sanitation Data'!G140)))</f>
        <v/>
      </c>
      <c r="DD146" s="383" t="str">
        <f ca="1">+IF(OFFSET('Sanitation Data'!$G$32,0,10*ROW('Sanitation Data'!G140))="","",OFFSET('Sanitation Data'!$G$32,0,10*ROW('Sanitation Data'!G140)))</f>
        <v/>
      </c>
      <c r="DE146" s="383" t="str">
        <f ca="1">+IF(OFFSET('Sanitation Data'!$H$28,0,10*ROW('Sanitation Data'!H140))="","",OFFSET('Sanitation Data'!$H$28,0,10*ROW('Sanitation Data'!H140)))</f>
        <v/>
      </c>
      <c r="DF146" s="383" t="str">
        <f ca="1">+IF(OFFSET('Sanitation Data'!$H$29,0,10*ROW('Sanitation Data'!H140))="","",OFFSET('Sanitation Data'!$H$29,0,10*ROW('Sanitation Data'!H140)))</f>
        <v/>
      </c>
      <c r="DG146" s="383" t="str">
        <f ca="1">+IF(OFFSET('Sanitation Data'!$H$30,0,10*ROW('Sanitation Data'!H140))="","",OFFSET('Sanitation Data'!$H$30,0,10*ROW('Sanitation Data'!H140)))</f>
        <v/>
      </c>
      <c r="DH146" s="383" t="str">
        <f ca="1">+IF(OFFSET('Sanitation Data'!$H$31,0,10*ROW('Sanitation Data'!H140))="","",OFFSET('Sanitation Data'!$H$31,0,10*ROW('Sanitation Data'!H140)))</f>
        <v/>
      </c>
      <c r="DI146" s="383" t="str">
        <f ca="1">+IF(OFFSET('Sanitation Data'!$H$32,0,10*ROW('Sanitation Data'!H140))="","",OFFSET('Sanitation Data'!$H$32,0,10*ROW('Sanitation Data'!H140)))</f>
        <v/>
      </c>
      <c r="DJ146" s="383" t="str">
        <f ca="1">+IF(OFFSET('Sanitation Data'!$I$28,0,10*ROW('Sanitation Data'!I140))="","",OFFSET('Sanitation Data'!$I$28,0,10*ROW('Sanitation Data'!I140)))</f>
        <v/>
      </c>
      <c r="DK146" s="383" t="str">
        <f ca="1">+IF(OFFSET('Sanitation Data'!$I$29,0,10*ROW('Sanitation Data'!I140))="","",OFFSET('Sanitation Data'!$I$29,0,10*ROW('Sanitation Data'!I140)))</f>
        <v/>
      </c>
      <c r="DL146" s="383" t="str">
        <f ca="1">+IF(OFFSET('Sanitation Data'!$I$30,0,10*ROW('Sanitation Data'!I140))="","",OFFSET('Sanitation Data'!$I$30,0,10*ROW('Sanitation Data'!I140)))</f>
        <v/>
      </c>
      <c r="DM146" s="383" t="str">
        <f ca="1">+IF(OFFSET('Sanitation Data'!$I$31,0,10*ROW('Sanitation Data'!I140))="","",OFFSET('Sanitation Data'!$I$31,0,10*ROW('Sanitation Data'!I140)))</f>
        <v/>
      </c>
      <c r="DN146" s="383" t="str">
        <f ca="1">+IF(OFFSET('Sanitation Data'!$I$32,0,10*ROW('Sanitation Data'!I140))="","",OFFSET('Sanitation Data'!$I$32,0,10*ROW('Sanitation Data'!I140)))</f>
        <v/>
      </c>
      <c r="DO146" s="383" t="str">
        <f ca="1">+IF(OFFSET('Hygiene Data'!$D$11,0,10*ROW('Hygiene Data'!D140))="","",OFFSET('Hygiene Data'!$D$11,0,10*ROW('Hygiene Data'!D140)))</f>
        <v/>
      </c>
      <c r="DP146" s="383" t="str">
        <f ca="1">+IF(OFFSET('Hygiene Data'!$D$12,0,10*ROW('Hygiene Data'!D140))="","",OFFSET('Hygiene Data'!$D$12,0,10*ROW('Hygiene Data'!D140)))</f>
        <v/>
      </c>
      <c r="DQ146" s="383" t="str">
        <f ca="1">+IF(OFFSET('Hygiene Data'!$D$13,0,10*ROW('Hygiene Data'!D140))="","",OFFSET('Hygiene Data'!$D$13,0,10*ROW('Hygiene Data'!D140)))</f>
        <v/>
      </c>
      <c r="DR146" s="383" t="str">
        <f ca="1">+IF(OFFSET('Hygiene Data'!$E$11,0,10*ROW('Hygiene Data'!E140))="","",OFFSET('Hygiene Data'!$E$11,0,10*ROW('Hygiene Data'!E140)))</f>
        <v/>
      </c>
      <c r="DS146" s="383" t="str">
        <f ca="1">+IF(OFFSET('Hygiene Data'!$E$12,0,10*ROW('Hygiene Data'!E140))="","",OFFSET('Hygiene Data'!$E$12,0,10*ROW('Hygiene Data'!E140)))</f>
        <v/>
      </c>
      <c r="DT146" s="383" t="str">
        <f ca="1">+IF(OFFSET('Hygiene Data'!$E$13,0,10*ROW('Hygiene Data'!E140))="","",OFFSET('Hygiene Data'!$E$13,0,10*ROW('Hygiene Data'!E140)))</f>
        <v/>
      </c>
      <c r="DU146" s="383" t="str">
        <f ca="1">+IF(OFFSET('Hygiene Data'!$F$11,0,10*ROW('Hygiene Data'!F140))="","",OFFSET('Hygiene Data'!$F$11,0,10*ROW('Hygiene Data'!F140)))</f>
        <v/>
      </c>
      <c r="DV146" s="383" t="str">
        <f ca="1">+IF(OFFSET('Hygiene Data'!$F$12,0,10*ROW('Hygiene Data'!F140))="","",OFFSET('Hygiene Data'!$F$12,0,10*ROW('Hygiene Data'!F140)))</f>
        <v/>
      </c>
      <c r="DW146" s="383" t="str">
        <f ca="1">+IF(OFFSET('Hygiene Data'!$F$13,0,10*ROW('Hygiene Data'!F140))="","",OFFSET('Hygiene Data'!$F$13,0,10*ROW('Hygiene Data'!F140)))</f>
        <v/>
      </c>
      <c r="DX146" s="383" t="str">
        <f ca="1">+IF(OFFSET('Hygiene Data'!$G$11,0,10*ROW('Hygiene Data'!G140))="","",OFFSET('Hygiene Data'!$G$11,0,10*ROW('Hygiene Data'!G140)))</f>
        <v/>
      </c>
      <c r="DY146" s="383" t="str">
        <f ca="1">+IF(OFFSET('Hygiene Data'!$G$12,0,10*ROW('Hygiene Data'!G140))="","",OFFSET('Hygiene Data'!$G$12,0,10*ROW('Hygiene Data'!G140)))</f>
        <v/>
      </c>
      <c r="DZ146" s="383" t="str">
        <f ca="1">+IF(OFFSET('Hygiene Data'!$G$13,0,10*ROW('Hygiene Data'!G140))="","",OFFSET('Hygiene Data'!$G$13,0,10*ROW('Hygiene Data'!G140)))</f>
        <v/>
      </c>
      <c r="EA146" s="383" t="str">
        <f ca="1">+IF(OFFSET('Hygiene Data'!$H$11,0,10*ROW('Hygiene Data'!H140))="","",OFFSET('Hygiene Data'!$H$11,0,10*ROW('Hygiene Data'!H140)))</f>
        <v/>
      </c>
      <c r="EB146" s="383" t="str">
        <f ca="1">+IF(OFFSET('Hygiene Data'!$H$12,0,10*ROW('Hygiene Data'!H140))="","",OFFSET('Hygiene Data'!$H$12,0,10*ROW('Hygiene Data'!H140)))</f>
        <v/>
      </c>
      <c r="EC146" s="383" t="str">
        <f ca="1">+IF(OFFSET('Hygiene Data'!$H$13,0,10*ROW('Hygiene Data'!H140))="","",OFFSET('Hygiene Data'!$H$13,0,10*ROW('Hygiene Data'!H140)))</f>
        <v/>
      </c>
      <c r="ED146" s="383" t="str">
        <f ca="1">+IF(OFFSET('Hygiene Data'!$I$11,0,10*ROW('Hygiene Data'!I140))="","",OFFSET('Hygiene Data'!$I$11,0,10*ROW('Hygiene Data'!I140)))</f>
        <v/>
      </c>
      <c r="EE146" s="383" t="str">
        <f ca="1">+IF(OFFSET('Hygiene Data'!$I$12,0,10*ROW('Hygiene Data'!I140))="","",OFFSET('Hygiene Data'!$I$12,0,10*ROW('Hygiene Data'!I140)))</f>
        <v/>
      </c>
      <c r="EF146" s="383" t="str">
        <f ca="1">+IF(OFFSET('Hygiene Data'!$I$13,0,10*ROW('Hygiene Data'!I140))="","",OFFSET('Hygiene Data'!$I$13,0,10*ROW('Hygiene Data'!I140)))</f>
        <v/>
      </c>
    </row>
    <row r="147" spans="1:136" x14ac:dyDescent="0.25">
      <c r="A147" s="492" t="str">
        <f ca="1">+IF(OFFSET('Water Data'!$B$2,0,10*ROW('Water Data'!E141))="","",OFFSET('Water Data'!$B$2,0,10*ROW('Water Data'!E141)))</f>
        <v/>
      </c>
      <c r="B147" s="49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9" t="str">
        <f t="shared" ca="1" si="2"/>
        <v/>
      </c>
      <c r="D147" s="52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3" t="str">
        <f ca="1">+IF(OFFSET('Water Data'!$D$27,0,10*ROW('Water Data'!D141))="","",OFFSET('Water Data'!$D$27,0,10*ROW('Water Data'!D141)))</f>
        <v/>
      </c>
      <c r="BT147" s="383" t="str">
        <f ca="1">+IF(OFFSET('Water Data'!$D$28,0,10*ROW('Water Data'!D141))="","",OFFSET('Water Data'!$D$28,0,10*ROW('Water Data'!D141)))</f>
        <v/>
      </c>
      <c r="BU147" s="383" t="str">
        <f ca="1">+IF(OFFSET('Water Data'!$D$29,0,10*ROW('Water Data'!D141))="","",OFFSET('Water Data'!$D$29,0,10*ROW('Water Data'!D141)))</f>
        <v/>
      </c>
      <c r="BV147" s="383" t="str">
        <f ca="1">+IF(OFFSET('Water Data'!$E$27,0,10*ROW('Water Data'!E141))="","",OFFSET('Water Data'!$E$27,0,10*ROW('Water Data'!E141)))</f>
        <v/>
      </c>
      <c r="BW147" s="383" t="str">
        <f ca="1">+IF(OFFSET('Water Data'!$E$28,0,10*ROW('Water Data'!E141))="","",OFFSET('Water Data'!$E$28,0,10*ROW('Water Data'!E141)))</f>
        <v/>
      </c>
      <c r="BX147" s="383" t="str">
        <f ca="1">+IF(OFFSET('Water Data'!$E$29,0,10*ROW('Water Data'!E141))="","",OFFSET('Water Data'!$E$29,0,10*ROW('Water Data'!E141)))</f>
        <v/>
      </c>
      <c r="BY147" s="383" t="str">
        <f ca="1">+IF(OFFSET('Water Data'!$F$27,0,10*ROW('Water Data'!F141))="","",OFFSET('Water Data'!$F$27,0,10*ROW('Water Data'!F141)))</f>
        <v/>
      </c>
      <c r="BZ147" s="383" t="str">
        <f ca="1">+IF(OFFSET('Water Data'!$F$28,0,10*ROW('Water Data'!F141))="","",OFFSET('Water Data'!$F$28,0,10*ROW('Water Data'!F141)))</f>
        <v/>
      </c>
      <c r="CA147" s="383" t="str">
        <f ca="1">+IF(OFFSET('Water Data'!$F$29,0,10*ROW('Water Data'!F141))="","",OFFSET('Water Data'!$F$29,0,10*ROW('Water Data'!F141)))</f>
        <v/>
      </c>
      <c r="CB147" s="383" t="str">
        <f ca="1">+IF(OFFSET('Water Data'!$G$27,0,10*ROW('Water Data'!G141))="","",OFFSET('Water Data'!$G$27,0,10*ROW('Water Data'!G141)))</f>
        <v/>
      </c>
      <c r="CC147" s="383" t="str">
        <f ca="1">+IF(OFFSET('Water Data'!$G$28,0,10*ROW('Water Data'!G141))="","",OFFSET('Water Data'!$G$28,0,10*ROW('Water Data'!G141)))</f>
        <v/>
      </c>
      <c r="CD147" s="383" t="str">
        <f ca="1">+IF(OFFSET('Water Data'!$G$29,0,10*ROW('Water Data'!G141))="","",OFFSET('Water Data'!$G$29,0,10*ROW('Water Data'!G141)))</f>
        <v/>
      </c>
      <c r="CE147" s="383" t="str">
        <f ca="1">+IF(OFFSET('Water Data'!$H$27,0,10*ROW('Water Data'!H141))="","",OFFSET('Water Data'!$H$27,0,10*ROW('Water Data'!H141)))</f>
        <v/>
      </c>
      <c r="CF147" s="383" t="str">
        <f ca="1">+IF(OFFSET('Water Data'!$H$28,0,10*ROW('Water Data'!H141))="","",OFFSET('Water Data'!$H$28,0,10*ROW('Water Data'!H141)))</f>
        <v/>
      </c>
      <c r="CG147" s="383" t="str">
        <f ca="1">+IF(OFFSET('Water Data'!$H$29,0,10*ROW('Water Data'!H141))="","",OFFSET('Water Data'!$H$29,0,10*ROW('Water Data'!H141)))</f>
        <v/>
      </c>
      <c r="CH147" s="383" t="str">
        <f ca="1">+IF(OFFSET('Water Data'!$I$27,0,10*ROW('Water Data'!I141))="","",OFFSET('Water Data'!$I$27,0,10*ROW('Water Data'!I141)))</f>
        <v/>
      </c>
      <c r="CI147" s="383" t="str">
        <f ca="1">+IF(OFFSET('Water Data'!$I$28,0,10*ROW('Water Data'!I141))="","",OFFSET('Water Data'!$I$28,0,10*ROW('Water Data'!I141)))</f>
        <v/>
      </c>
      <c r="CJ147" s="383" t="str">
        <f ca="1">+IF(OFFSET('Water Data'!$I$29,0,10*ROW('Water Data'!I141))="","",OFFSET('Water Data'!$I$29,0,10*ROW('Water Data'!I141)))</f>
        <v/>
      </c>
      <c r="CK147" s="383" t="str">
        <f ca="1">+IF(OFFSET('Sanitation Data'!$D$28,0,10*ROW('Sanitation Data'!D141))="","",OFFSET('Sanitation Data'!$D$28,0,10*ROW('Sanitation Data'!D141)))</f>
        <v/>
      </c>
      <c r="CL147" s="383" t="str">
        <f ca="1">+IF(OFFSET('Sanitation Data'!$D$29,0,10*ROW('Sanitation Data'!D141))="","",OFFSET('Sanitation Data'!$D$29,0,10*ROW('Sanitation Data'!D141)))</f>
        <v/>
      </c>
      <c r="CM147" s="383" t="str">
        <f ca="1">+IF(OFFSET('Sanitation Data'!$D$30,0,10*ROW('Sanitation Data'!D141))="","",OFFSET('Sanitation Data'!$D$30,0,10*ROW('Sanitation Data'!D141)))</f>
        <v/>
      </c>
      <c r="CN147" s="383" t="str">
        <f ca="1">+IF(OFFSET('Sanitation Data'!$D$31,0,10*ROW('Sanitation Data'!D141))="","",OFFSET('Sanitation Data'!$D$31,0,10*ROW('Sanitation Data'!D141)))</f>
        <v/>
      </c>
      <c r="CO147" s="383" t="str">
        <f ca="1">+IF(OFFSET('Sanitation Data'!$D$32,0,10*ROW('Sanitation Data'!D141))="","",OFFSET('Sanitation Data'!$D$32,0,10*ROW('Sanitation Data'!D141)))</f>
        <v/>
      </c>
      <c r="CP147" s="383" t="str">
        <f ca="1">+IF(OFFSET('Sanitation Data'!$E$28,0,10*ROW('Sanitation Data'!E141))="","",OFFSET('Sanitation Data'!$E$28,0,10*ROW('Sanitation Data'!E141)))</f>
        <v/>
      </c>
      <c r="CQ147" s="383" t="str">
        <f ca="1">+IF(OFFSET('Sanitation Data'!$E$29,0,10*ROW('Sanitation Data'!E141))="","",OFFSET('Sanitation Data'!$E$29,0,10*ROW('Sanitation Data'!E141)))</f>
        <v/>
      </c>
      <c r="CR147" s="383" t="str">
        <f ca="1">+IF(OFFSET('Sanitation Data'!$E$30,0,10*ROW('Sanitation Data'!E141))="","",OFFSET('Sanitation Data'!$E$30,0,10*ROW('Sanitation Data'!E141)))</f>
        <v/>
      </c>
      <c r="CS147" s="383" t="str">
        <f ca="1">+IF(OFFSET('Sanitation Data'!$E$31,0,10*ROW('Sanitation Data'!E141))="","",OFFSET('Sanitation Data'!$E$31,0,10*ROW('Sanitation Data'!E141)))</f>
        <v/>
      </c>
      <c r="CT147" s="383" t="str">
        <f ca="1">+IF(OFFSET('Sanitation Data'!$E$32,0,10*ROW('Sanitation Data'!E141))="","",OFFSET('Sanitation Data'!$E$32,0,10*ROW('Sanitation Data'!E141)))</f>
        <v/>
      </c>
      <c r="CU147" s="383" t="str">
        <f ca="1">+IF(OFFSET('Sanitation Data'!$F$28,0,10*ROW('Sanitation Data'!F141))="","",OFFSET('Sanitation Data'!$F$28,0,10*ROW('Sanitation Data'!F141)))</f>
        <v/>
      </c>
      <c r="CV147" s="383" t="str">
        <f ca="1">+IF(OFFSET('Sanitation Data'!$F$29,0,10*ROW('Sanitation Data'!F141))="","",OFFSET('Sanitation Data'!$F$29,0,10*ROW('Sanitation Data'!F141)))</f>
        <v/>
      </c>
      <c r="CW147" s="383" t="str">
        <f ca="1">+IF(OFFSET('Sanitation Data'!$F$30,0,10*ROW('Sanitation Data'!F141))="","",OFFSET('Sanitation Data'!$F$30,0,10*ROW('Sanitation Data'!F141)))</f>
        <v/>
      </c>
      <c r="CX147" s="383" t="str">
        <f ca="1">+IF(OFFSET('Sanitation Data'!$F$31,0,10*ROW('Sanitation Data'!F141))="","",OFFSET('Sanitation Data'!$F$31,0,10*ROW('Sanitation Data'!F141)))</f>
        <v/>
      </c>
      <c r="CY147" s="383" t="str">
        <f ca="1">+IF(OFFSET('Sanitation Data'!$F$32,0,10*ROW('Sanitation Data'!F141))="","",OFFSET('Sanitation Data'!$F$32,0,10*ROW('Sanitation Data'!F141)))</f>
        <v/>
      </c>
      <c r="CZ147" s="383" t="str">
        <f ca="1">+IF(OFFSET('Sanitation Data'!$G$28,0,10*ROW('Sanitation Data'!G141))="","",OFFSET('Sanitation Data'!$G$28,0,10*ROW('Sanitation Data'!G141)))</f>
        <v/>
      </c>
      <c r="DA147" s="383" t="str">
        <f ca="1">+IF(OFFSET('Sanitation Data'!$G$29,0,10*ROW('Sanitation Data'!G141))="","",OFFSET('Sanitation Data'!$G$29,0,10*ROW('Sanitation Data'!G141)))</f>
        <v/>
      </c>
      <c r="DB147" s="383" t="str">
        <f ca="1">+IF(OFFSET('Sanitation Data'!$G$30,0,10*ROW('Sanitation Data'!G141))="","",OFFSET('Sanitation Data'!$G$30,0,10*ROW('Sanitation Data'!G141)))</f>
        <v/>
      </c>
      <c r="DC147" s="383" t="str">
        <f ca="1">+IF(OFFSET('Sanitation Data'!$G$31,0,10*ROW('Sanitation Data'!G141))="","",OFFSET('Sanitation Data'!$G$31,0,10*ROW('Sanitation Data'!G141)))</f>
        <v/>
      </c>
      <c r="DD147" s="383" t="str">
        <f ca="1">+IF(OFFSET('Sanitation Data'!$G$32,0,10*ROW('Sanitation Data'!G141))="","",OFFSET('Sanitation Data'!$G$32,0,10*ROW('Sanitation Data'!G141)))</f>
        <v/>
      </c>
      <c r="DE147" s="383" t="str">
        <f ca="1">+IF(OFFSET('Sanitation Data'!$H$28,0,10*ROW('Sanitation Data'!H141))="","",OFFSET('Sanitation Data'!$H$28,0,10*ROW('Sanitation Data'!H141)))</f>
        <v/>
      </c>
      <c r="DF147" s="383" t="str">
        <f ca="1">+IF(OFFSET('Sanitation Data'!$H$29,0,10*ROW('Sanitation Data'!H141))="","",OFFSET('Sanitation Data'!$H$29,0,10*ROW('Sanitation Data'!H141)))</f>
        <v/>
      </c>
      <c r="DG147" s="383" t="str">
        <f ca="1">+IF(OFFSET('Sanitation Data'!$H$30,0,10*ROW('Sanitation Data'!H141))="","",OFFSET('Sanitation Data'!$H$30,0,10*ROW('Sanitation Data'!H141)))</f>
        <v/>
      </c>
      <c r="DH147" s="383" t="str">
        <f ca="1">+IF(OFFSET('Sanitation Data'!$H$31,0,10*ROW('Sanitation Data'!H141))="","",OFFSET('Sanitation Data'!$H$31,0,10*ROW('Sanitation Data'!H141)))</f>
        <v/>
      </c>
      <c r="DI147" s="383" t="str">
        <f ca="1">+IF(OFFSET('Sanitation Data'!$H$32,0,10*ROW('Sanitation Data'!H141))="","",OFFSET('Sanitation Data'!$H$32,0,10*ROW('Sanitation Data'!H141)))</f>
        <v/>
      </c>
      <c r="DJ147" s="383" t="str">
        <f ca="1">+IF(OFFSET('Sanitation Data'!$I$28,0,10*ROW('Sanitation Data'!I141))="","",OFFSET('Sanitation Data'!$I$28,0,10*ROW('Sanitation Data'!I141)))</f>
        <v/>
      </c>
      <c r="DK147" s="383" t="str">
        <f ca="1">+IF(OFFSET('Sanitation Data'!$I$29,0,10*ROW('Sanitation Data'!I141))="","",OFFSET('Sanitation Data'!$I$29,0,10*ROW('Sanitation Data'!I141)))</f>
        <v/>
      </c>
      <c r="DL147" s="383" t="str">
        <f ca="1">+IF(OFFSET('Sanitation Data'!$I$30,0,10*ROW('Sanitation Data'!I141))="","",OFFSET('Sanitation Data'!$I$30,0,10*ROW('Sanitation Data'!I141)))</f>
        <v/>
      </c>
      <c r="DM147" s="383" t="str">
        <f ca="1">+IF(OFFSET('Sanitation Data'!$I$31,0,10*ROW('Sanitation Data'!I141))="","",OFFSET('Sanitation Data'!$I$31,0,10*ROW('Sanitation Data'!I141)))</f>
        <v/>
      </c>
      <c r="DN147" s="383" t="str">
        <f ca="1">+IF(OFFSET('Sanitation Data'!$I$32,0,10*ROW('Sanitation Data'!I141))="","",OFFSET('Sanitation Data'!$I$32,0,10*ROW('Sanitation Data'!I141)))</f>
        <v/>
      </c>
      <c r="DO147" s="383" t="str">
        <f ca="1">+IF(OFFSET('Hygiene Data'!$D$11,0,10*ROW('Hygiene Data'!D141))="","",OFFSET('Hygiene Data'!$D$11,0,10*ROW('Hygiene Data'!D141)))</f>
        <v/>
      </c>
      <c r="DP147" s="383" t="str">
        <f ca="1">+IF(OFFSET('Hygiene Data'!$D$12,0,10*ROW('Hygiene Data'!D141))="","",OFFSET('Hygiene Data'!$D$12,0,10*ROW('Hygiene Data'!D141)))</f>
        <v/>
      </c>
      <c r="DQ147" s="383" t="str">
        <f ca="1">+IF(OFFSET('Hygiene Data'!$D$13,0,10*ROW('Hygiene Data'!D141))="","",OFFSET('Hygiene Data'!$D$13,0,10*ROW('Hygiene Data'!D141)))</f>
        <v/>
      </c>
      <c r="DR147" s="383" t="str">
        <f ca="1">+IF(OFFSET('Hygiene Data'!$E$11,0,10*ROW('Hygiene Data'!E141))="","",OFFSET('Hygiene Data'!$E$11,0,10*ROW('Hygiene Data'!E141)))</f>
        <v/>
      </c>
      <c r="DS147" s="383" t="str">
        <f ca="1">+IF(OFFSET('Hygiene Data'!$E$12,0,10*ROW('Hygiene Data'!E141))="","",OFFSET('Hygiene Data'!$E$12,0,10*ROW('Hygiene Data'!E141)))</f>
        <v/>
      </c>
      <c r="DT147" s="383" t="str">
        <f ca="1">+IF(OFFSET('Hygiene Data'!$E$13,0,10*ROW('Hygiene Data'!E141))="","",OFFSET('Hygiene Data'!$E$13,0,10*ROW('Hygiene Data'!E141)))</f>
        <v/>
      </c>
      <c r="DU147" s="383" t="str">
        <f ca="1">+IF(OFFSET('Hygiene Data'!$F$11,0,10*ROW('Hygiene Data'!F141))="","",OFFSET('Hygiene Data'!$F$11,0,10*ROW('Hygiene Data'!F141)))</f>
        <v/>
      </c>
      <c r="DV147" s="383" t="str">
        <f ca="1">+IF(OFFSET('Hygiene Data'!$F$12,0,10*ROW('Hygiene Data'!F141))="","",OFFSET('Hygiene Data'!$F$12,0,10*ROW('Hygiene Data'!F141)))</f>
        <v/>
      </c>
      <c r="DW147" s="383" t="str">
        <f ca="1">+IF(OFFSET('Hygiene Data'!$F$13,0,10*ROW('Hygiene Data'!F141))="","",OFFSET('Hygiene Data'!$F$13,0,10*ROW('Hygiene Data'!F141)))</f>
        <v/>
      </c>
      <c r="DX147" s="383" t="str">
        <f ca="1">+IF(OFFSET('Hygiene Data'!$G$11,0,10*ROW('Hygiene Data'!G141))="","",OFFSET('Hygiene Data'!$G$11,0,10*ROW('Hygiene Data'!G141)))</f>
        <v/>
      </c>
      <c r="DY147" s="383" t="str">
        <f ca="1">+IF(OFFSET('Hygiene Data'!$G$12,0,10*ROW('Hygiene Data'!G141))="","",OFFSET('Hygiene Data'!$G$12,0,10*ROW('Hygiene Data'!G141)))</f>
        <v/>
      </c>
      <c r="DZ147" s="383" t="str">
        <f ca="1">+IF(OFFSET('Hygiene Data'!$G$13,0,10*ROW('Hygiene Data'!G141))="","",OFFSET('Hygiene Data'!$G$13,0,10*ROW('Hygiene Data'!G141)))</f>
        <v/>
      </c>
      <c r="EA147" s="383" t="str">
        <f ca="1">+IF(OFFSET('Hygiene Data'!$H$11,0,10*ROW('Hygiene Data'!H141))="","",OFFSET('Hygiene Data'!$H$11,0,10*ROW('Hygiene Data'!H141)))</f>
        <v/>
      </c>
      <c r="EB147" s="383" t="str">
        <f ca="1">+IF(OFFSET('Hygiene Data'!$H$12,0,10*ROW('Hygiene Data'!H141))="","",OFFSET('Hygiene Data'!$H$12,0,10*ROW('Hygiene Data'!H141)))</f>
        <v/>
      </c>
      <c r="EC147" s="383" t="str">
        <f ca="1">+IF(OFFSET('Hygiene Data'!$H$13,0,10*ROW('Hygiene Data'!H141))="","",OFFSET('Hygiene Data'!$H$13,0,10*ROW('Hygiene Data'!H141)))</f>
        <v/>
      </c>
      <c r="ED147" s="383" t="str">
        <f ca="1">+IF(OFFSET('Hygiene Data'!$I$11,0,10*ROW('Hygiene Data'!I141))="","",OFFSET('Hygiene Data'!$I$11,0,10*ROW('Hygiene Data'!I141)))</f>
        <v/>
      </c>
      <c r="EE147" s="383" t="str">
        <f ca="1">+IF(OFFSET('Hygiene Data'!$I$12,0,10*ROW('Hygiene Data'!I141))="","",OFFSET('Hygiene Data'!$I$12,0,10*ROW('Hygiene Data'!I141)))</f>
        <v/>
      </c>
      <c r="EF147" s="383" t="str">
        <f ca="1">+IF(OFFSET('Hygiene Data'!$I$13,0,10*ROW('Hygiene Data'!I141))="","",OFFSET('Hygiene Data'!$I$13,0,10*ROW('Hygiene Data'!I141)))</f>
        <v/>
      </c>
    </row>
    <row r="148" spans="1:136" x14ac:dyDescent="0.25">
      <c r="A148" s="492" t="str">
        <f ca="1">+IF(OFFSET('Water Data'!$B$2,0,10*ROW('Water Data'!E142))="","",OFFSET('Water Data'!$B$2,0,10*ROW('Water Data'!E142)))</f>
        <v/>
      </c>
      <c r="B148" s="49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9" t="str">
        <f t="shared" ca="1" si="2"/>
        <v/>
      </c>
      <c r="D148" s="52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3" t="str">
        <f ca="1">+IF(OFFSET('Water Data'!$D$27,0,10*ROW('Water Data'!D142))="","",OFFSET('Water Data'!$D$27,0,10*ROW('Water Data'!D142)))</f>
        <v/>
      </c>
      <c r="BT148" s="383" t="str">
        <f ca="1">+IF(OFFSET('Water Data'!$D$28,0,10*ROW('Water Data'!D142))="","",OFFSET('Water Data'!$D$28,0,10*ROW('Water Data'!D142)))</f>
        <v/>
      </c>
      <c r="BU148" s="383" t="str">
        <f ca="1">+IF(OFFSET('Water Data'!$D$29,0,10*ROW('Water Data'!D142))="","",OFFSET('Water Data'!$D$29,0,10*ROW('Water Data'!D142)))</f>
        <v/>
      </c>
      <c r="BV148" s="383" t="str">
        <f ca="1">+IF(OFFSET('Water Data'!$E$27,0,10*ROW('Water Data'!E142))="","",OFFSET('Water Data'!$E$27,0,10*ROW('Water Data'!E142)))</f>
        <v/>
      </c>
      <c r="BW148" s="383" t="str">
        <f ca="1">+IF(OFFSET('Water Data'!$E$28,0,10*ROW('Water Data'!E142))="","",OFFSET('Water Data'!$E$28,0,10*ROW('Water Data'!E142)))</f>
        <v/>
      </c>
      <c r="BX148" s="383" t="str">
        <f ca="1">+IF(OFFSET('Water Data'!$E$29,0,10*ROW('Water Data'!E142))="","",OFFSET('Water Data'!$E$29,0,10*ROW('Water Data'!E142)))</f>
        <v/>
      </c>
      <c r="BY148" s="383" t="str">
        <f ca="1">+IF(OFFSET('Water Data'!$F$27,0,10*ROW('Water Data'!F142))="","",OFFSET('Water Data'!$F$27,0,10*ROW('Water Data'!F142)))</f>
        <v/>
      </c>
      <c r="BZ148" s="383" t="str">
        <f ca="1">+IF(OFFSET('Water Data'!$F$28,0,10*ROW('Water Data'!F142))="","",OFFSET('Water Data'!$F$28,0,10*ROW('Water Data'!F142)))</f>
        <v/>
      </c>
      <c r="CA148" s="383" t="str">
        <f ca="1">+IF(OFFSET('Water Data'!$F$29,0,10*ROW('Water Data'!F142))="","",OFFSET('Water Data'!$F$29,0,10*ROW('Water Data'!F142)))</f>
        <v/>
      </c>
      <c r="CB148" s="383" t="str">
        <f ca="1">+IF(OFFSET('Water Data'!$G$27,0,10*ROW('Water Data'!G142))="","",OFFSET('Water Data'!$G$27,0,10*ROW('Water Data'!G142)))</f>
        <v/>
      </c>
      <c r="CC148" s="383" t="str">
        <f ca="1">+IF(OFFSET('Water Data'!$G$28,0,10*ROW('Water Data'!G142))="","",OFFSET('Water Data'!$G$28,0,10*ROW('Water Data'!G142)))</f>
        <v/>
      </c>
      <c r="CD148" s="383" t="str">
        <f ca="1">+IF(OFFSET('Water Data'!$G$29,0,10*ROW('Water Data'!G142))="","",OFFSET('Water Data'!$G$29,0,10*ROW('Water Data'!G142)))</f>
        <v/>
      </c>
      <c r="CE148" s="383" t="str">
        <f ca="1">+IF(OFFSET('Water Data'!$H$27,0,10*ROW('Water Data'!H142))="","",OFFSET('Water Data'!$H$27,0,10*ROW('Water Data'!H142)))</f>
        <v/>
      </c>
      <c r="CF148" s="383" t="str">
        <f ca="1">+IF(OFFSET('Water Data'!$H$28,0,10*ROW('Water Data'!H142))="","",OFFSET('Water Data'!$H$28,0,10*ROW('Water Data'!H142)))</f>
        <v/>
      </c>
      <c r="CG148" s="383" t="str">
        <f ca="1">+IF(OFFSET('Water Data'!$H$29,0,10*ROW('Water Data'!H142))="","",OFFSET('Water Data'!$H$29,0,10*ROW('Water Data'!H142)))</f>
        <v/>
      </c>
      <c r="CH148" s="383" t="str">
        <f ca="1">+IF(OFFSET('Water Data'!$I$27,0,10*ROW('Water Data'!I142))="","",OFFSET('Water Data'!$I$27,0,10*ROW('Water Data'!I142)))</f>
        <v/>
      </c>
      <c r="CI148" s="383" t="str">
        <f ca="1">+IF(OFFSET('Water Data'!$I$28,0,10*ROW('Water Data'!I142))="","",OFFSET('Water Data'!$I$28,0,10*ROW('Water Data'!I142)))</f>
        <v/>
      </c>
      <c r="CJ148" s="383" t="str">
        <f ca="1">+IF(OFFSET('Water Data'!$I$29,0,10*ROW('Water Data'!I142))="","",OFFSET('Water Data'!$I$29,0,10*ROW('Water Data'!I142)))</f>
        <v/>
      </c>
      <c r="CK148" s="383" t="str">
        <f ca="1">+IF(OFFSET('Sanitation Data'!$D$28,0,10*ROW('Sanitation Data'!D142))="","",OFFSET('Sanitation Data'!$D$28,0,10*ROW('Sanitation Data'!D142)))</f>
        <v/>
      </c>
      <c r="CL148" s="383" t="str">
        <f ca="1">+IF(OFFSET('Sanitation Data'!$D$29,0,10*ROW('Sanitation Data'!D142))="","",OFFSET('Sanitation Data'!$D$29,0,10*ROW('Sanitation Data'!D142)))</f>
        <v/>
      </c>
      <c r="CM148" s="383" t="str">
        <f ca="1">+IF(OFFSET('Sanitation Data'!$D$30,0,10*ROW('Sanitation Data'!D142))="","",OFFSET('Sanitation Data'!$D$30,0,10*ROW('Sanitation Data'!D142)))</f>
        <v/>
      </c>
      <c r="CN148" s="383" t="str">
        <f ca="1">+IF(OFFSET('Sanitation Data'!$D$31,0,10*ROW('Sanitation Data'!D142))="","",OFFSET('Sanitation Data'!$D$31,0,10*ROW('Sanitation Data'!D142)))</f>
        <v/>
      </c>
      <c r="CO148" s="383" t="str">
        <f ca="1">+IF(OFFSET('Sanitation Data'!$D$32,0,10*ROW('Sanitation Data'!D142))="","",OFFSET('Sanitation Data'!$D$32,0,10*ROW('Sanitation Data'!D142)))</f>
        <v/>
      </c>
      <c r="CP148" s="383" t="str">
        <f ca="1">+IF(OFFSET('Sanitation Data'!$E$28,0,10*ROW('Sanitation Data'!E142))="","",OFFSET('Sanitation Data'!$E$28,0,10*ROW('Sanitation Data'!E142)))</f>
        <v/>
      </c>
      <c r="CQ148" s="383" t="str">
        <f ca="1">+IF(OFFSET('Sanitation Data'!$E$29,0,10*ROW('Sanitation Data'!E142))="","",OFFSET('Sanitation Data'!$E$29,0,10*ROW('Sanitation Data'!E142)))</f>
        <v/>
      </c>
      <c r="CR148" s="383" t="str">
        <f ca="1">+IF(OFFSET('Sanitation Data'!$E$30,0,10*ROW('Sanitation Data'!E142))="","",OFFSET('Sanitation Data'!$E$30,0,10*ROW('Sanitation Data'!E142)))</f>
        <v/>
      </c>
      <c r="CS148" s="383" t="str">
        <f ca="1">+IF(OFFSET('Sanitation Data'!$E$31,0,10*ROW('Sanitation Data'!E142))="","",OFFSET('Sanitation Data'!$E$31,0,10*ROW('Sanitation Data'!E142)))</f>
        <v/>
      </c>
      <c r="CT148" s="383" t="str">
        <f ca="1">+IF(OFFSET('Sanitation Data'!$E$32,0,10*ROW('Sanitation Data'!E142))="","",OFFSET('Sanitation Data'!$E$32,0,10*ROW('Sanitation Data'!E142)))</f>
        <v/>
      </c>
      <c r="CU148" s="383" t="str">
        <f ca="1">+IF(OFFSET('Sanitation Data'!$F$28,0,10*ROW('Sanitation Data'!F142))="","",OFFSET('Sanitation Data'!$F$28,0,10*ROW('Sanitation Data'!F142)))</f>
        <v/>
      </c>
      <c r="CV148" s="383" t="str">
        <f ca="1">+IF(OFFSET('Sanitation Data'!$F$29,0,10*ROW('Sanitation Data'!F142))="","",OFFSET('Sanitation Data'!$F$29,0,10*ROW('Sanitation Data'!F142)))</f>
        <v/>
      </c>
      <c r="CW148" s="383" t="str">
        <f ca="1">+IF(OFFSET('Sanitation Data'!$F$30,0,10*ROW('Sanitation Data'!F142))="","",OFFSET('Sanitation Data'!$F$30,0,10*ROW('Sanitation Data'!F142)))</f>
        <v/>
      </c>
      <c r="CX148" s="383" t="str">
        <f ca="1">+IF(OFFSET('Sanitation Data'!$F$31,0,10*ROW('Sanitation Data'!F142))="","",OFFSET('Sanitation Data'!$F$31,0,10*ROW('Sanitation Data'!F142)))</f>
        <v/>
      </c>
      <c r="CY148" s="383" t="str">
        <f ca="1">+IF(OFFSET('Sanitation Data'!$F$32,0,10*ROW('Sanitation Data'!F142))="","",OFFSET('Sanitation Data'!$F$32,0,10*ROW('Sanitation Data'!F142)))</f>
        <v/>
      </c>
      <c r="CZ148" s="383" t="str">
        <f ca="1">+IF(OFFSET('Sanitation Data'!$G$28,0,10*ROW('Sanitation Data'!G142))="","",OFFSET('Sanitation Data'!$G$28,0,10*ROW('Sanitation Data'!G142)))</f>
        <v/>
      </c>
      <c r="DA148" s="383" t="str">
        <f ca="1">+IF(OFFSET('Sanitation Data'!$G$29,0,10*ROW('Sanitation Data'!G142))="","",OFFSET('Sanitation Data'!$G$29,0,10*ROW('Sanitation Data'!G142)))</f>
        <v/>
      </c>
      <c r="DB148" s="383" t="str">
        <f ca="1">+IF(OFFSET('Sanitation Data'!$G$30,0,10*ROW('Sanitation Data'!G142))="","",OFFSET('Sanitation Data'!$G$30,0,10*ROW('Sanitation Data'!G142)))</f>
        <v/>
      </c>
      <c r="DC148" s="383" t="str">
        <f ca="1">+IF(OFFSET('Sanitation Data'!$G$31,0,10*ROW('Sanitation Data'!G142))="","",OFFSET('Sanitation Data'!$G$31,0,10*ROW('Sanitation Data'!G142)))</f>
        <v/>
      </c>
      <c r="DD148" s="383" t="str">
        <f ca="1">+IF(OFFSET('Sanitation Data'!$G$32,0,10*ROW('Sanitation Data'!G142))="","",OFFSET('Sanitation Data'!$G$32,0,10*ROW('Sanitation Data'!G142)))</f>
        <v/>
      </c>
      <c r="DE148" s="383" t="str">
        <f ca="1">+IF(OFFSET('Sanitation Data'!$H$28,0,10*ROW('Sanitation Data'!H142))="","",OFFSET('Sanitation Data'!$H$28,0,10*ROW('Sanitation Data'!H142)))</f>
        <v/>
      </c>
      <c r="DF148" s="383" t="str">
        <f ca="1">+IF(OFFSET('Sanitation Data'!$H$29,0,10*ROW('Sanitation Data'!H142))="","",OFFSET('Sanitation Data'!$H$29,0,10*ROW('Sanitation Data'!H142)))</f>
        <v/>
      </c>
      <c r="DG148" s="383" t="str">
        <f ca="1">+IF(OFFSET('Sanitation Data'!$H$30,0,10*ROW('Sanitation Data'!H142))="","",OFFSET('Sanitation Data'!$H$30,0,10*ROW('Sanitation Data'!H142)))</f>
        <v/>
      </c>
      <c r="DH148" s="383" t="str">
        <f ca="1">+IF(OFFSET('Sanitation Data'!$H$31,0,10*ROW('Sanitation Data'!H142))="","",OFFSET('Sanitation Data'!$H$31,0,10*ROW('Sanitation Data'!H142)))</f>
        <v/>
      </c>
      <c r="DI148" s="383" t="str">
        <f ca="1">+IF(OFFSET('Sanitation Data'!$H$32,0,10*ROW('Sanitation Data'!H142))="","",OFFSET('Sanitation Data'!$H$32,0,10*ROW('Sanitation Data'!H142)))</f>
        <v/>
      </c>
      <c r="DJ148" s="383" t="str">
        <f ca="1">+IF(OFFSET('Sanitation Data'!$I$28,0,10*ROW('Sanitation Data'!I142))="","",OFFSET('Sanitation Data'!$I$28,0,10*ROW('Sanitation Data'!I142)))</f>
        <v/>
      </c>
      <c r="DK148" s="383" t="str">
        <f ca="1">+IF(OFFSET('Sanitation Data'!$I$29,0,10*ROW('Sanitation Data'!I142))="","",OFFSET('Sanitation Data'!$I$29,0,10*ROW('Sanitation Data'!I142)))</f>
        <v/>
      </c>
      <c r="DL148" s="383" t="str">
        <f ca="1">+IF(OFFSET('Sanitation Data'!$I$30,0,10*ROW('Sanitation Data'!I142))="","",OFFSET('Sanitation Data'!$I$30,0,10*ROW('Sanitation Data'!I142)))</f>
        <v/>
      </c>
      <c r="DM148" s="383" t="str">
        <f ca="1">+IF(OFFSET('Sanitation Data'!$I$31,0,10*ROW('Sanitation Data'!I142))="","",OFFSET('Sanitation Data'!$I$31,0,10*ROW('Sanitation Data'!I142)))</f>
        <v/>
      </c>
      <c r="DN148" s="383" t="str">
        <f ca="1">+IF(OFFSET('Sanitation Data'!$I$32,0,10*ROW('Sanitation Data'!I142))="","",OFFSET('Sanitation Data'!$I$32,0,10*ROW('Sanitation Data'!I142)))</f>
        <v/>
      </c>
      <c r="DO148" s="383" t="str">
        <f ca="1">+IF(OFFSET('Hygiene Data'!$D$11,0,10*ROW('Hygiene Data'!D142))="","",OFFSET('Hygiene Data'!$D$11,0,10*ROW('Hygiene Data'!D142)))</f>
        <v/>
      </c>
      <c r="DP148" s="383" t="str">
        <f ca="1">+IF(OFFSET('Hygiene Data'!$D$12,0,10*ROW('Hygiene Data'!D142))="","",OFFSET('Hygiene Data'!$D$12,0,10*ROW('Hygiene Data'!D142)))</f>
        <v/>
      </c>
      <c r="DQ148" s="383" t="str">
        <f ca="1">+IF(OFFSET('Hygiene Data'!$D$13,0,10*ROW('Hygiene Data'!D142))="","",OFFSET('Hygiene Data'!$D$13,0,10*ROW('Hygiene Data'!D142)))</f>
        <v/>
      </c>
      <c r="DR148" s="383" t="str">
        <f ca="1">+IF(OFFSET('Hygiene Data'!$E$11,0,10*ROW('Hygiene Data'!E142))="","",OFFSET('Hygiene Data'!$E$11,0,10*ROW('Hygiene Data'!E142)))</f>
        <v/>
      </c>
      <c r="DS148" s="383" t="str">
        <f ca="1">+IF(OFFSET('Hygiene Data'!$E$12,0,10*ROW('Hygiene Data'!E142))="","",OFFSET('Hygiene Data'!$E$12,0,10*ROW('Hygiene Data'!E142)))</f>
        <v/>
      </c>
      <c r="DT148" s="383" t="str">
        <f ca="1">+IF(OFFSET('Hygiene Data'!$E$13,0,10*ROW('Hygiene Data'!E142))="","",OFFSET('Hygiene Data'!$E$13,0,10*ROW('Hygiene Data'!E142)))</f>
        <v/>
      </c>
      <c r="DU148" s="383" t="str">
        <f ca="1">+IF(OFFSET('Hygiene Data'!$F$11,0,10*ROW('Hygiene Data'!F142))="","",OFFSET('Hygiene Data'!$F$11,0,10*ROW('Hygiene Data'!F142)))</f>
        <v/>
      </c>
      <c r="DV148" s="383" t="str">
        <f ca="1">+IF(OFFSET('Hygiene Data'!$F$12,0,10*ROW('Hygiene Data'!F142))="","",OFFSET('Hygiene Data'!$F$12,0,10*ROW('Hygiene Data'!F142)))</f>
        <v/>
      </c>
      <c r="DW148" s="383" t="str">
        <f ca="1">+IF(OFFSET('Hygiene Data'!$F$13,0,10*ROW('Hygiene Data'!F142))="","",OFFSET('Hygiene Data'!$F$13,0,10*ROW('Hygiene Data'!F142)))</f>
        <v/>
      </c>
      <c r="DX148" s="383" t="str">
        <f ca="1">+IF(OFFSET('Hygiene Data'!$G$11,0,10*ROW('Hygiene Data'!G142))="","",OFFSET('Hygiene Data'!$G$11,0,10*ROW('Hygiene Data'!G142)))</f>
        <v/>
      </c>
      <c r="DY148" s="383" t="str">
        <f ca="1">+IF(OFFSET('Hygiene Data'!$G$12,0,10*ROW('Hygiene Data'!G142))="","",OFFSET('Hygiene Data'!$G$12,0,10*ROW('Hygiene Data'!G142)))</f>
        <v/>
      </c>
      <c r="DZ148" s="383" t="str">
        <f ca="1">+IF(OFFSET('Hygiene Data'!$G$13,0,10*ROW('Hygiene Data'!G142))="","",OFFSET('Hygiene Data'!$G$13,0,10*ROW('Hygiene Data'!G142)))</f>
        <v/>
      </c>
      <c r="EA148" s="383" t="str">
        <f ca="1">+IF(OFFSET('Hygiene Data'!$H$11,0,10*ROW('Hygiene Data'!H142))="","",OFFSET('Hygiene Data'!$H$11,0,10*ROW('Hygiene Data'!H142)))</f>
        <v/>
      </c>
      <c r="EB148" s="383" t="str">
        <f ca="1">+IF(OFFSET('Hygiene Data'!$H$12,0,10*ROW('Hygiene Data'!H142))="","",OFFSET('Hygiene Data'!$H$12,0,10*ROW('Hygiene Data'!H142)))</f>
        <v/>
      </c>
      <c r="EC148" s="383" t="str">
        <f ca="1">+IF(OFFSET('Hygiene Data'!$H$13,0,10*ROW('Hygiene Data'!H142))="","",OFFSET('Hygiene Data'!$H$13,0,10*ROW('Hygiene Data'!H142)))</f>
        <v/>
      </c>
      <c r="ED148" s="383" t="str">
        <f ca="1">+IF(OFFSET('Hygiene Data'!$I$11,0,10*ROW('Hygiene Data'!I142))="","",OFFSET('Hygiene Data'!$I$11,0,10*ROW('Hygiene Data'!I142)))</f>
        <v/>
      </c>
      <c r="EE148" s="383" t="str">
        <f ca="1">+IF(OFFSET('Hygiene Data'!$I$12,0,10*ROW('Hygiene Data'!I142))="","",OFFSET('Hygiene Data'!$I$12,0,10*ROW('Hygiene Data'!I142)))</f>
        <v/>
      </c>
      <c r="EF148" s="383" t="str">
        <f ca="1">+IF(OFFSET('Hygiene Data'!$I$13,0,10*ROW('Hygiene Data'!I142))="","",OFFSET('Hygiene Data'!$I$13,0,10*ROW('Hygiene Data'!I142)))</f>
        <v/>
      </c>
    </row>
    <row r="149" spans="1:136" x14ac:dyDescent="0.25">
      <c r="A149" s="492" t="str">
        <f ca="1">+IF(OFFSET('Water Data'!$B$2,0,10*ROW('Water Data'!E143))="","",OFFSET('Water Data'!$B$2,0,10*ROW('Water Data'!E143)))</f>
        <v/>
      </c>
      <c r="B149" s="49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9" t="str">
        <f t="shared" ca="1" si="2"/>
        <v/>
      </c>
      <c r="D149" s="52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3" t="str">
        <f ca="1">+IF(OFFSET('Water Data'!$D$27,0,10*ROW('Water Data'!D143))="","",OFFSET('Water Data'!$D$27,0,10*ROW('Water Data'!D143)))</f>
        <v/>
      </c>
      <c r="BT149" s="383" t="str">
        <f ca="1">+IF(OFFSET('Water Data'!$D$28,0,10*ROW('Water Data'!D143))="","",OFFSET('Water Data'!$D$28,0,10*ROW('Water Data'!D143)))</f>
        <v/>
      </c>
      <c r="BU149" s="383" t="str">
        <f ca="1">+IF(OFFSET('Water Data'!$D$29,0,10*ROW('Water Data'!D143))="","",OFFSET('Water Data'!$D$29,0,10*ROW('Water Data'!D143)))</f>
        <v/>
      </c>
      <c r="BV149" s="383" t="str">
        <f ca="1">+IF(OFFSET('Water Data'!$E$27,0,10*ROW('Water Data'!E143))="","",OFFSET('Water Data'!$E$27,0,10*ROW('Water Data'!E143)))</f>
        <v/>
      </c>
      <c r="BW149" s="383" t="str">
        <f ca="1">+IF(OFFSET('Water Data'!$E$28,0,10*ROW('Water Data'!E143))="","",OFFSET('Water Data'!$E$28,0,10*ROW('Water Data'!E143)))</f>
        <v/>
      </c>
      <c r="BX149" s="383" t="str">
        <f ca="1">+IF(OFFSET('Water Data'!$E$29,0,10*ROW('Water Data'!E143))="","",OFFSET('Water Data'!$E$29,0,10*ROW('Water Data'!E143)))</f>
        <v/>
      </c>
      <c r="BY149" s="383" t="str">
        <f ca="1">+IF(OFFSET('Water Data'!$F$27,0,10*ROW('Water Data'!F143))="","",OFFSET('Water Data'!$F$27,0,10*ROW('Water Data'!F143)))</f>
        <v/>
      </c>
      <c r="BZ149" s="383" t="str">
        <f ca="1">+IF(OFFSET('Water Data'!$F$28,0,10*ROW('Water Data'!F143))="","",OFFSET('Water Data'!$F$28,0,10*ROW('Water Data'!F143)))</f>
        <v/>
      </c>
      <c r="CA149" s="383" t="str">
        <f ca="1">+IF(OFFSET('Water Data'!$F$29,0,10*ROW('Water Data'!F143))="","",OFFSET('Water Data'!$F$29,0,10*ROW('Water Data'!F143)))</f>
        <v/>
      </c>
      <c r="CB149" s="383" t="str">
        <f ca="1">+IF(OFFSET('Water Data'!$G$27,0,10*ROW('Water Data'!G143))="","",OFFSET('Water Data'!$G$27,0,10*ROW('Water Data'!G143)))</f>
        <v/>
      </c>
      <c r="CC149" s="383" t="str">
        <f ca="1">+IF(OFFSET('Water Data'!$G$28,0,10*ROW('Water Data'!G143))="","",OFFSET('Water Data'!$G$28,0,10*ROW('Water Data'!G143)))</f>
        <v/>
      </c>
      <c r="CD149" s="383" t="str">
        <f ca="1">+IF(OFFSET('Water Data'!$G$29,0,10*ROW('Water Data'!G143))="","",OFFSET('Water Data'!$G$29,0,10*ROW('Water Data'!G143)))</f>
        <v/>
      </c>
      <c r="CE149" s="383" t="str">
        <f ca="1">+IF(OFFSET('Water Data'!$H$27,0,10*ROW('Water Data'!H143))="","",OFFSET('Water Data'!$H$27,0,10*ROW('Water Data'!H143)))</f>
        <v/>
      </c>
      <c r="CF149" s="383" t="str">
        <f ca="1">+IF(OFFSET('Water Data'!$H$28,0,10*ROW('Water Data'!H143))="","",OFFSET('Water Data'!$H$28,0,10*ROW('Water Data'!H143)))</f>
        <v/>
      </c>
      <c r="CG149" s="383" t="str">
        <f ca="1">+IF(OFFSET('Water Data'!$H$29,0,10*ROW('Water Data'!H143))="","",OFFSET('Water Data'!$H$29,0,10*ROW('Water Data'!H143)))</f>
        <v/>
      </c>
      <c r="CH149" s="383" t="str">
        <f ca="1">+IF(OFFSET('Water Data'!$I$27,0,10*ROW('Water Data'!I143))="","",OFFSET('Water Data'!$I$27,0,10*ROW('Water Data'!I143)))</f>
        <v/>
      </c>
      <c r="CI149" s="383" t="str">
        <f ca="1">+IF(OFFSET('Water Data'!$I$28,0,10*ROW('Water Data'!I143))="","",OFFSET('Water Data'!$I$28,0,10*ROW('Water Data'!I143)))</f>
        <v/>
      </c>
      <c r="CJ149" s="383" t="str">
        <f ca="1">+IF(OFFSET('Water Data'!$I$29,0,10*ROW('Water Data'!I143))="","",OFFSET('Water Data'!$I$29,0,10*ROW('Water Data'!I143)))</f>
        <v/>
      </c>
      <c r="CK149" s="383" t="str">
        <f ca="1">+IF(OFFSET('Sanitation Data'!$D$28,0,10*ROW('Sanitation Data'!D143))="","",OFFSET('Sanitation Data'!$D$28,0,10*ROW('Sanitation Data'!D143)))</f>
        <v/>
      </c>
      <c r="CL149" s="383" t="str">
        <f ca="1">+IF(OFFSET('Sanitation Data'!$D$29,0,10*ROW('Sanitation Data'!D143))="","",OFFSET('Sanitation Data'!$D$29,0,10*ROW('Sanitation Data'!D143)))</f>
        <v/>
      </c>
      <c r="CM149" s="383" t="str">
        <f ca="1">+IF(OFFSET('Sanitation Data'!$D$30,0,10*ROW('Sanitation Data'!D143))="","",OFFSET('Sanitation Data'!$D$30,0,10*ROW('Sanitation Data'!D143)))</f>
        <v/>
      </c>
      <c r="CN149" s="383" t="str">
        <f ca="1">+IF(OFFSET('Sanitation Data'!$D$31,0,10*ROW('Sanitation Data'!D143))="","",OFFSET('Sanitation Data'!$D$31,0,10*ROW('Sanitation Data'!D143)))</f>
        <v/>
      </c>
      <c r="CO149" s="383" t="str">
        <f ca="1">+IF(OFFSET('Sanitation Data'!$D$32,0,10*ROW('Sanitation Data'!D143))="","",OFFSET('Sanitation Data'!$D$32,0,10*ROW('Sanitation Data'!D143)))</f>
        <v/>
      </c>
      <c r="CP149" s="383" t="str">
        <f ca="1">+IF(OFFSET('Sanitation Data'!$E$28,0,10*ROW('Sanitation Data'!E143))="","",OFFSET('Sanitation Data'!$E$28,0,10*ROW('Sanitation Data'!E143)))</f>
        <v/>
      </c>
      <c r="CQ149" s="383" t="str">
        <f ca="1">+IF(OFFSET('Sanitation Data'!$E$29,0,10*ROW('Sanitation Data'!E143))="","",OFFSET('Sanitation Data'!$E$29,0,10*ROW('Sanitation Data'!E143)))</f>
        <v/>
      </c>
      <c r="CR149" s="383" t="str">
        <f ca="1">+IF(OFFSET('Sanitation Data'!$E$30,0,10*ROW('Sanitation Data'!E143))="","",OFFSET('Sanitation Data'!$E$30,0,10*ROW('Sanitation Data'!E143)))</f>
        <v/>
      </c>
      <c r="CS149" s="383" t="str">
        <f ca="1">+IF(OFFSET('Sanitation Data'!$E$31,0,10*ROW('Sanitation Data'!E143))="","",OFFSET('Sanitation Data'!$E$31,0,10*ROW('Sanitation Data'!E143)))</f>
        <v/>
      </c>
      <c r="CT149" s="383" t="str">
        <f ca="1">+IF(OFFSET('Sanitation Data'!$E$32,0,10*ROW('Sanitation Data'!E143))="","",OFFSET('Sanitation Data'!$E$32,0,10*ROW('Sanitation Data'!E143)))</f>
        <v/>
      </c>
      <c r="CU149" s="383" t="str">
        <f ca="1">+IF(OFFSET('Sanitation Data'!$F$28,0,10*ROW('Sanitation Data'!F143))="","",OFFSET('Sanitation Data'!$F$28,0,10*ROW('Sanitation Data'!F143)))</f>
        <v/>
      </c>
      <c r="CV149" s="383" t="str">
        <f ca="1">+IF(OFFSET('Sanitation Data'!$F$29,0,10*ROW('Sanitation Data'!F143))="","",OFFSET('Sanitation Data'!$F$29,0,10*ROW('Sanitation Data'!F143)))</f>
        <v/>
      </c>
      <c r="CW149" s="383" t="str">
        <f ca="1">+IF(OFFSET('Sanitation Data'!$F$30,0,10*ROW('Sanitation Data'!F143))="","",OFFSET('Sanitation Data'!$F$30,0,10*ROW('Sanitation Data'!F143)))</f>
        <v/>
      </c>
      <c r="CX149" s="383" t="str">
        <f ca="1">+IF(OFFSET('Sanitation Data'!$F$31,0,10*ROW('Sanitation Data'!F143))="","",OFFSET('Sanitation Data'!$F$31,0,10*ROW('Sanitation Data'!F143)))</f>
        <v/>
      </c>
      <c r="CY149" s="383" t="str">
        <f ca="1">+IF(OFFSET('Sanitation Data'!$F$32,0,10*ROW('Sanitation Data'!F143))="","",OFFSET('Sanitation Data'!$F$32,0,10*ROW('Sanitation Data'!F143)))</f>
        <v/>
      </c>
      <c r="CZ149" s="383" t="str">
        <f ca="1">+IF(OFFSET('Sanitation Data'!$G$28,0,10*ROW('Sanitation Data'!G143))="","",OFFSET('Sanitation Data'!$G$28,0,10*ROW('Sanitation Data'!G143)))</f>
        <v/>
      </c>
      <c r="DA149" s="383" t="str">
        <f ca="1">+IF(OFFSET('Sanitation Data'!$G$29,0,10*ROW('Sanitation Data'!G143))="","",OFFSET('Sanitation Data'!$G$29,0,10*ROW('Sanitation Data'!G143)))</f>
        <v/>
      </c>
      <c r="DB149" s="383" t="str">
        <f ca="1">+IF(OFFSET('Sanitation Data'!$G$30,0,10*ROW('Sanitation Data'!G143))="","",OFFSET('Sanitation Data'!$G$30,0,10*ROW('Sanitation Data'!G143)))</f>
        <v/>
      </c>
      <c r="DC149" s="383" t="str">
        <f ca="1">+IF(OFFSET('Sanitation Data'!$G$31,0,10*ROW('Sanitation Data'!G143))="","",OFFSET('Sanitation Data'!$G$31,0,10*ROW('Sanitation Data'!G143)))</f>
        <v/>
      </c>
      <c r="DD149" s="383" t="str">
        <f ca="1">+IF(OFFSET('Sanitation Data'!$G$32,0,10*ROW('Sanitation Data'!G143))="","",OFFSET('Sanitation Data'!$G$32,0,10*ROW('Sanitation Data'!G143)))</f>
        <v/>
      </c>
      <c r="DE149" s="383" t="str">
        <f ca="1">+IF(OFFSET('Sanitation Data'!$H$28,0,10*ROW('Sanitation Data'!H143))="","",OFFSET('Sanitation Data'!$H$28,0,10*ROW('Sanitation Data'!H143)))</f>
        <v/>
      </c>
      <c r="DF149" s="383" t="str">
        <f ca="1">+IF(OFFSET('Sanitation Data'!$H$29,0,10*ROW('Sanitation Data'!H143))="","",OFFSET('Sanitation Data'!$H$29,0,10*ROW('Sanitation Data'!H143)))</f>
        <v/>
      </c>
      <c r="DG149" s="383" t="str">
        <f ca="1">+IF(OFFSET('Sanitation Data'!$H$30,0,10*ROW('Sanitation Data'!H143))="","",OFFSET('Sanitation Data'!$H$30,0,10*ROW('Sanitation Data'!H143)))</f>
        <v/>
      </c>
      <c r="DH149" s="383" t="str">
        <f ca="1">+IF(OFFSET('Sanitation Data'!$H$31,0,10*ROW('Sanitation Data'!H143))="","",OFFSET('Sanitation Data'!$H$31,0,10*ROW('Sanitation Data'!H143)))</f>
        <v/>
      </c>
      <c r="DI149" s="383" t="str">
        <f ca="1">+IF(OFFSET('Sanitation Data'!$H$32,0,10*ROW('Sanitation Data'!H143))="","",OFFSET('Sanitation Data'!$H$32,0,10*ROW('Sanitation Data'!H143)))</f>
        <v/>
      </c>
      <c r="DJ149" s="383" t="str">
        <f ca="1">+IF(OFFSET('Sanitation Data'!$I$28,0,10*ROW('Sanitation Data'!I143))="","",OFFSET('Sanitation Data'!$I$28,0,10*ROW('Sanitation Data'!I143)))</f>
        <v/>
      </c>
      <c r="DK149" s="383" t="str">
        <f ca="1">+IF(OFFSET('Sanitation Data'!$I$29,0,10*ROW('Sanitation Data'!I143))="","",OFFSET('Sanitation Data'!$I$29,0,10*ROW('Sanitation Data'!I143)))</f>
        <v/>
      </c>
      <c r="DL149" s="383" t="str">
        <f ca="1">+IF(OFFSET('Sanitation Data'!$I$30,0,10*ROW('Sanitation Data'!I143))="","",OFFSET('Sanitation Data'!$I$30,0,10*ROW('Sanitation Data'!I143)))</f>
        <v/>
      </c>
      <c r="DM149" s="383" t="str">
        <f ca="1">+IF(OFFSET('Sanitation Data'!$I$31,0,10*ROW('Sanitation Data'!I143))="","",OFFSET('Sanitation Data'!$I$31,0,10*ROW('Sanitation Data'!I143)))</f>
        <v/>
      </c>
      <c r="DN149" s="383" t="str">
        <f ca="1">+IF(OFFSET('Sanitation Data'!$I$32,0,10*ROW('Sanitation Data'!I143))="","",OFFSET('Sanitation Data'!$I$32,0,10*ROW('Sanitation Data'!I143)))</f>
        <v/>
      </c>
      <c r="DO149" s="383" t="str">
        <f ca="1">+IF(OFFSET('Hygiene Data'!$D$11,0,10*ROW('Hygiene Data'!D143))="","",OFFSET('Hygiene Data'!$D$11,0,10*ROW('Hygiene Data'!D143)))</f>
        <v/>
      </c>
      <c r="DP149" s="383" t="str">
        <f ca="1">+IF(OFFSET('Hygiene Data'!$D$12,0,10*ROW('Hygiene Data'!D143))="","",OFFSET('Hygiene Data'!$D$12,0,10*ROW('Hygiene Data'!D143)))</f>
        <v/>
      </c>
      <c r="DQ149" s="383" t="str">
        <f ca="1">+IF(OFFSET('Hygiene Data'!$D$13,0,10*ROW('Hygiene Data'!D143))="","",OFFSET('Hygiene Data'!$D$13,0,10*ROW('Hygiene Data'!D143)))</f>
        <v/>
      </c>
      <c r="DR149" s="383" t="str">
        <f ca="1">+IF(OFFSET('Hygiene Data'!$E$11,0,10*ROW('Hygiene Data'!E143))="","",OFFSET('Hygiene Data'!$E$11,0,10*ROW('Hygiene Data'!E143)))</f>
        <v/>
      </c>
      <c r="DS149" s="383" t="str">
        <f ca="1">+IF(OFFSET('Hygiene Data'!$E$12,0,10*ROW('Hygiene Data'!E143))="","",OFFSET('Hygiene Data'!$E$12,0,10*ROW('Hygiene Data'!E143)))</f>
        <v/>
      </c>
      <c r="DT149" s="383" t="str">
        <f ca="1">+IF(OFFSET('Hygiene Data'!$E$13,0,10*ROW('Hygiene Data'!E143))="","",OFFSET('Hygiene Data'!$E$13,0,10*ROW('Hygiene Data'!E143)))</f>
        <v/>
      </c>
      <c r="DU149" s="383" t="str">
        <f ca="1">+IF(OFFSET('Hygiene Data'!$F$11,0,10*ROW('Hygiene Data'!F143))="","",OFFSET('Hygiene Data'!$F$11,0,10*ROW('Hygiene Data'!F143)))</f>
        <v/>
      </c>
      <c r="DV149" s="383" t="str">
        <f ca="1">+IF(OFFSET('Hygiene Data'!$F$12,0,10*ROW('Hygiene Data'!F143))="","",OFFSET('Hygiene Data'!$F$12,0,10*ROW('Hygiene Data'!F143)))</f>
        <v/>
      </c>
      <c r="DW149" s="383" t="str">
        <f ca="1">+IF(OFFSET('Hygiene Data'!$F$13,0,10*ROW('Hygiene Data'!F143))="","",OFFSET('Hygiene Data'!$F$13,0,10*ROW('Hygiene Data'!F143)))</f>
        <v/>
      </c>
      <c r="DX149" s="383" t="str">
        <f ca="1">+IF(OFFSET('Hygiene Data'!$G$11,0,10*ROW('Hygiene Data'!G143))="","",OFFSET('Hygiene Data'!$G$11,0,10*ROW('Hygiene Data'!G143)))</f>
        <v/>
      </c>
      <c r="DY149" s="383" t="str">
        <f ca="1">+IF(OFFSET('Hygiene Data'!$G$12,0,10*ROW('Hygiene Data'!G143))="","",OFFSET('Hygiene Data'!$G$12,0,10*ROW('Hygiene Data'!G143)))</f>
        <v/>
      </c>
      <c r="DZ149" s="383" t="str">
        <f ca="1">+IF(OFFSET('Hygiene Data'!$G$13,0,10*ROW('Hygiene Data'!G143))="","",OFFSET('Hygiene Data'!$G$13,0,10*ROW('Hygiene Data'!G143)))</f>
        <v/>
      </c>
      <c r="EA149" s="383" t="str">
        <f ca="1">+IF(OFFSET('Hygiene Data'!$H$11,0,10*ROW('Hygiene Data'!H143))="","",OFFSET('Hygiene Data'!$H$11,0,10*ROW('Hygiene Data'!H143)))</f>
        <v/>
      </c>
      <c r="EB149" s="383" t="str">
        <f ca="1">+IF(OFFSET('Hygiene Data'!$H$12,0,10*ROW('Hygiene Data'!H143))="","",OFFSET('Hygiene Data'!$H$12,0,10*ROW('Hygiene Data'!H143)))</f>
        <v/>
      </c>
      <c r="EC149" s="383" t="str">
        <f ca="1">+IF(OFFSET('Hygiene Data'!$H$13,0,10*ROW('Hygiene Data'!H143))="","",OFFSET('Hygiene Data'!$H$13,0,10*ROW('Hygiene Data'!H143)))</f>
        <v/>
      </c>
      <c r="ED149" s="383" t="str">
        <f ca="1">+IF(OFFSET('Hygiene Data'!$I$11,0,10*ROW('Hygiene Data'!I143))="","",OFFSET('Hygiene Data'!$I$11,0,10*ROW('Hygiene Data'!I143)))</f>
        <v/>
      </c>
      <c r="EE149" s="383" t="str">
        <f ca="1">+IF(OFFSET('Hygiene Data'!$I$12,0,10*ROW('Hygiene Data'!I143))="","",OFFSET('Hygiene Data'!$I$12,0,10*ROW('Hygiene Data'!I143)))</f>
        <v/>
      </c>
      <c r="EF149" s="383" t="str">
        <f ca="1">+IF(OFFSET('Hygiene Data'!$I$13,0,10*ROW('Hygiene Data'!I143))="","",OFFSET('Hygiene Data'!$I$13,0,10*ROW('Hygiene Data'!I143)))</f>
        <v/>
      </c>
    </row>
    <row r="150" spans="1:136" x14ac:dyDescent="0.25">
      <c r="A150" s="492" t="str">
        <f ca="1">+IF(OFFSET('Water Data'!$B$2,0,10*ROW('Water Data'!E144))="","",OFFSET('Water Data'!$B$2,0,10*ROW('Water Data'!E144)))</f>
        <v/>
      </c>
      <c r="B150" s="49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9" t="str">
        <f t="shared" ca="1" si="2"/>
        <v/>
      </c>
      <c r="D150" s="52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3" t="str">
        <f ca="1">+IF(OFFSET('Water Data'!$D$27,0,10*ROW('Water Data'!D144))="","",OFFSET('Water Data'!$D$27,0,10*ROW('Water Data'!D144)))</f>
        <v/>
      </c>
      <c r="BT150" s="383" t="str">
        <f ca="1">+IF(OFFSET('Water Data'!$D$28,0,10*ROW('Water Data'!D144))="","",OFFSET('Water Data'!$D$28,0,10*ROW('Water Data'!D144)))</f>
        <v/>
      </c>
      <c r="BU150" s="383" t="str">
        <f ca="1">+IF(OFFSET('Water Data'!$D$29,0,10*ROW('Water Data'!D144))="","",OFFSET('Water Data'!$D$29,0,10*ROW('Water Data'!D144)))</f>
        <v/>
      </c>
      <c r="BV150" s="383" t="str">
        <f ca="1">+IF(OFFSET('Water Data'!$E$27,0,10*ROW('Water Data'!E144))="","",OFFSET('Water Data'!$E$27,0,10*ROW('Water Data'!E144)))</f>
        <v/>
      </c>
      <c r="BW150" s="383" t="str">
        <f ca="1">+IF(OFFSET('Water Data'!$E$28,0,10*ROW('Water Data'!E144))="","",OFFSET('Water Data'!$E$28,0,10*ROW('Water Data'!E144)))</f>
        <v/>
      </c>
      <c r="BX150" s="383" t="str">
        <f ca="1">+IF(OFFSET('Water Data'!$E$29,0,10*ROW('Water Data'!E144))="","",OFFSET('Water Data'!$E$29,0,10*ROW('Water Data'!E144)))</f>
        <v/>
      </c>
      <c r="BY150" s="383" t="str">
        <f ca="1">+IF(OFFSET('Water Data'!$F$27,0,10*ROW('Water Data'!F144))="","",OFFSET('Water Data'!$F$27,0,10*ROW('Water Data'!F144)))</f>
        <v/>
      </c>
      <c r="BZ150" s="383" t="str">
        <f ca="1">+IF(OFFSET('Water Data'!$F$28,0,10*ROW('Water Data'!F144))="","",OFFSET('Water Data'!$F$28,0,10*ROW('Water Data'!F144)))</f>
        <v/>
      </c>
      <c r="CA150" s="383" t="str">
        <f ca="1">+IF(OFFSET('Water Data'!$F$29,0,10*ROW('Water Data'!F144))="","",OFFSET('Water Data'!$F$29,0,10*ROW('Water Data'!F144)))</f>
        <v/>
      </c>
      <c r="CB150" s="383" t="str">
        <f ca="1">+IF(OFFSET('Water Data'!$G$27,0,10*ROW('Water Data'!G144))="","",OFFSET('Water Data'!$G$27,0,10*ROW('Water Data'!G144)))</f>
        <v/>
      </c>
      <c r="CC150" s="383" t="str">
        <f ca="1">+IF(OFFSET('Water Data'!$G$28,0,10*ROW('Water Data'!G144))="","",OFFSET('Water Data'!$G$28,0,10*ROW('Water Data'!G144)))</f>
        <v/>
      </c>
      <c r="CD150" s="383" t="str">
        <f ca="1">+IF(OFFSET('Water Data'!$G$29,0,10*ROW('Water Data'!G144))="","",OFFSET('Water Data'!$G$29,0,10*ROW('Water Data'!G144)))</f>
        <v/>
      </c>
      <c r="CE150" s="383" t="str">
        <f ca="1">+IF(OFFSET('Water Data'!$H$27,0,10*ROW('Water Data'!H144))="","",OFFSET('Water Data'!$H$27,0,10*ROW('Water Data'!H144)))</f>
        <v/>
      </c>
      <c r="CF150" s="383" t="str">
        <f ca="1">+IF(OFFSET('Water Data'!$H$28,0,10*ROW('Water Data'!H144))="","",OFFSET('Water Data'!$H$28,0,10*ROW('Water Data'!H144)))</f>
        <v/>
      </c>
      <c r="CG150" s="383" t="str">
        <f ca="1">+IF(OFFSET('Water Data'!$H$29,0,10*ROW('Water Data'!H144))="","",OFFSET('Water Data'!$H$29,0,10*ROW('Water Data'!H144)))</f>
        <v/>
      </c>
      <c r="CH150" s="383" t="str">
        <f ca="1">+IF(OFFSET('Water Data'!$I$27,0,10*ROW('Water Data'!I144))="","",OFFSET('Water Data'!$I$27,0,10*ROW('Water Data'!I144)))</f>
        <v/>
      </c>
      <c r="CI150" s="383" t="str">
        <f ca="1">+IF(OFFSET('Water Data'!$I$28,0,10*ROW('Water Data'!I144))="","",OFFSET('Water Data'!$I$28,0,10*ROW('Water Data'!I144)))</f>
        <v/>
      </c>
      <c r="CJ150" s="383" t="str">
        <f ca="1">+IF(OFFSET('Water Data'!$I$29,0,10*ROW('Water Data'!I144))="","",OFFSET('Water Data'!$I$29,0,10*ROW('Water Data'!I144)))</f>
        <v/>
      </c>
      <c r="CK150" s="383" t="str">
        <f ca="1">+IF(OFFSET('Sanitation Data'!$D$28,0,10*ROW('Sanitation Data'!D144))="","",OFFSET('Sanitation Data'!$D$28,0,10*ROW('Sanitation Data'!D144)))</f>
        <v/>
      </c>
      <c r="CL150" s="383" t="str">
        <f ca="1">+IF(OFFSET('Sanitation Data'!$D$29,0,10*ROW('Sanitation Data'!D144))="","",OFFSET('Sanitation Data'!$D$29,0,10*ROW('Sanitation Data'!D144)))</f>
        <v/>
      </c>
      <c r="CM150" s="383" t="str">
        <f ca="1">+IF(OFFSET('Sanitation Data'!$D$30,0,10*ROW('Sanitation Data'!D144))="","",OFFSET('Sanitation Data'!$D$30,0,10*ROW('Sanitation Data'!D144)))</f>
        <v/>
      </c>
      <c r="CN150" s="383" t="str">
        <f ca="1">+IF(OFFSET('Sanitation Data'!$D$31,0,10*ROW('Sanitation Data'!D144))="","",OFFSET('Sanitation Data'!$D$31,0,10*ROW('Sanitation Data'!D144)))</f>
        <v/>
      </c>
      <c r="CO150" s="383" t="str">
        <f ca="1">+IF(OFFSET('Sanitation Data'!$D$32,0,10*ROW('Sanitation Data'!D144))="","",OFFSET('Sanitation Data'!$D$32,0,10*ROW('Sanitation Data'!D144)))</f>
        <v/>
      </c>
      <c r="CP150" s="383" t="str">
        <f ca="1">+IF(OFFSET('Sanitation Data'!$E$28,0,10*ROW('Sanitation Data'!E144))="","",OFFSET('Sanitation Data'!$E$28,0,10*ROW('Sanitation Data'!E144)))</f>
        <v/>
      </c>
      <c r="CQ150" s="383" t="str">
        <f ca="1">+IF(OFFSET('Sanitation Data'!$E$29,0,10*ROW('Sanitation Data'!E144))="","",OFFSET('Sanitation Data'!$E$29,0,10*ROW('Sanitation Data'!E144)))</f>
        <v/>
      </c>
      <c r="CR150" s="383" t="str">
        <f ca="1">+IF(OFFSET('Sanitation Data'!$E$30,0,10*ROW('Sanitation Data'!E144))="","",OFFSET('Sanitation Data'!$E$30,0,10*ROW('Sanitation Data'!E144)))</f>
        <v/>
      </c>
      <c r="CS150" s="383" t="str">
        <f ca="1">+IF(OFFSET('Sanitation Data'!$E$31,0,10*ROW('Sanitation Data'!E144))="","",OFFSET('Sanitation Data'!$E$31,0,10*ROW('Sanitation Data'!E144)))</f>
        <v/>
      </c>
      <c r="CT150" s="383" t="str">
        <f ca="1">+IF(OFFSET('Sanitation Data'!$E$32,0,10*ROW('Sanitation Data'!E144))="","",OFFSET('Sanitation Data'!$E$32,0,10*ROW('Sanitation Data'!E144)))</f>
        <v/>
      </c>
      <c r="CU150" s="383" t="str">
        <f ca="1">+IF(OFFSET('Sanitation Data'!$F$28,0,10*ROW('Sanitation Data'!F144))="","",OFFSET('Sanitation Data'!$F$28,0,10*ROW('Sanitation Data'!F144)))</f>
        <v/>
      </c>
      <c r="CV150" s="383" t="str">
        <f ca="1">+IF(OFFSET('Sanitation Data'!$F$29,0,10*ROW('Sanitation Data'!F144))="","",OFFSET('Sanitation Data'!$F$29,0,10*ROW('Sanitation Data'!F144)))</f>
        <v/>
      </c>
      <c r="CW150" s="383" t="str">
        <f ca="1">+IF(OFFSET('Sanitation Data'!$F$30,0,10*ROW('Sanitation Data'!F144))="","",OFFSET('Sanitation Data'!$F$30,0,10*ROW('Sanitation Data'!F144)))</f>
        <v/>
      </c>
      <c r="CX150" s="383" t="str">
        <f ca="1">+IF(OFFSET('Sanitation Data'!$F$31,0,10*ROW('Sanitation Data'!F144))="","",OFFSET('Sanitation Data'!$F$31,0,10*ROW('Sanitation Data'!F144)))</f>
        <v/>
      </c>
      <c r="CY150" s="383" t="str">
        <f ca="1">+IF(OFFSET('Sanitation Data'!$F$32,0,10*ROW('Sanitation Data'!F144))="","",OFFSET('Sanitation Data'!$F$32,0,10*ROW('Sanitation Data'!F144)))</f>
        <v/>
      </c>
      <c r="CZ150" s="383" t="str">
        <f ca="1">+IF(OFFSET('Sanitation Data'!$G$28,0,10*ROW('Sanitation Data'!G144))="","",OFFSET('Sanitation Data'!$G$28,0,10*ROW('Sanitation Data'!G144)))</f>
        <v/>
      </c>
      <c r="DA150" s="383" t="str">
        <f ca="1">+IF(OFFSET('Sanitation Data'!$G$29,0,10*ROW('Sanitation Data'!G144))="","",OFFSET('Sanitation Data'!$G$29,0,10*ROW('Sanitation Data'!G144)))</f>
        <v/>
      </c>
      <c r="DB150" s="383" t="str">
        <f ca="1">+IF(OFFSET('Sanitation Data'!$G$30,0,10*ROW('Sanitation Data'!G144))="","",OFFSET('Sanitation Data'!$G$30,0,10*ROW('Sanitation Data'!G144)))</f>
        <v/>
      </c>
      <c r="DC150" s="383" t="str">
        <f ca="1">+IF(OFFSET('Sanitation Data'!$G$31,0,10*ROW('Sanitation Data'!G144))="","",OFFSET('Sanitation Data'!$G$31,0,10*ROW('Sanitation Data'!G144)))</f>
        <v/>
      </c>
      <c r="DD150" s="383" t="str">
        <f ca="1">+IF(OFFSET('Sanitation Data'!$G$32,0,10*ROW('Sanitation Data'!G144))="","",OFFSET('Sanitation Data'!$G$32,0,10*ROW('Sanitation Data'!G144)))</f>
        <v/>
      </c>
      <c r="DE150" s="383" t="str">
        <f ca="1">+IF(OFFSET('Sanitation Data'!$H$28,0,10*ROW('Sanitation Data'!H144))="","",OFFSET('Sanitation Data'!$H$28,0,10*ROW('Sanitation Data'!H144)))</f>
        <v/>
      </c>
      <c r="DF150" s="383" t="str">
        <f ca="1">+IF(OFFSET('Sanitation Data'!$H$29,0,10*ROW('Sanitation Data'!H144))="","",OFFSET('Sanitation Data'!$H$29,0,10*ROW('Sanitation Data'!H144)))</f>
        <v/>
      </c>
      <c r="DG150" s="383" t="str">
        <f ca="1">+IF(OFFSET('Sanitation Data'!$H$30,0,10*ROW('Sanitation Data'!H144))="","",OFFSET('Sanitation Data'!$H$30,0,10*ROW('Sanitation Data'!H144)))</f>
        <v/>
      </c>
      <c r="DH150" s="383" t="str">
        <f ca="1">+IF(OFFSET('Sanitation Data'!$H$31,0,10*ROW('Sanitation Data'!H144))="","",OFFSET('Sanitation Data'!$H$31,0,10*ROW('Sanitation Data'!H144)))</f>
        <v/>
      </c>
      <c r="DI150" s="383" t="str">
        <f ca="1">+IF(OFFSET('Sanitation Data'!$H$32,0,10*ROW('Sanitation Data'!H144))="","",OFFSET('Sanitation Data'!$H$32,0,10*ROW('Sanitation Data'!H144)))</f>
        <v/>
      </c>
      <c r="DJ150" s="383" t="str">
        <f ca="1">+IF(OFFSET('Sanitation Data'!$I$28,0,10*ROW('Sanitation Data'!I144))="","",OFFSET('Sanitation Data'!$I$28,0,10*ROW('Sanitation Data'!I144)))</f>
        <v/>
      </c>
      <c r="DK150" s="383" t="str">
        <f ca="1">+IF(OFFSET('Sanitation Data'!$I$29,0,10*ROW('Sanitation Data'!I144))="","",OFFSET('Sanitation Data'!$I$29,0,10*ROW('Sanitation Data'!I144)))</f>
        <v/>
      </c>
      <c r="DL150" s="383" t="str">
        <f ca="1">+IF(OFFSET('Sanitation Data'!$I$30,0,10*ROW('Sanitation Data'!I144))="","",OFFSET('Sanitation Data'!$I$30,0,10*ROW('Sanitation Data'!I144)))</f>
        <v/>
      </c>
      <c r="DM150" s="383" t="str">
        <f ca="1">+IF(OFFSET('Sanitation Data'!$I$31,0,10*ROW('Sanitation Data'!I144))="","",OFFSET('Sanitation Data'!$I$31,0,10*ROW('Sanitation Data'!I144)))</f>
        <v/>
      </c>
      <c r="DN150" s="383" t="str">
        <f ca="1">+IF(OFFSET('Sanitation Data'!$I$32,0,10*ROW('Sanitation Data'!I144))="","",OFFSET('Sanitation Data'!$I$32,0,10*ROW('Sanitation Data'!I144)))</f>
        <v/>
      </c>
      <c r="DO150" s="383" t="str">
        <f ca="1">+IF(OFFSET('Hygiene Data'!$D$11,0,10*ROW('Hygiene Data'!D144))="","",OFFSET('Hygiene Data'!$D$11,0,10*ROW('Hygiene Data'!D144)))</f>
        <v/>
      </c>
      <c r="DP150" s="383" t="str">
        <f ca="1">+IF(OFFSET('Hygiene Data'!$D$12,0,10*ROW('Hygiene Data'!D144))="","",OFFSET('Hygiene Data'!$D$12,0,10*ROW('Hygiene Data'!D144)))</f>
        <v/>
      </c>
      <c r="DQ150" s="383" t="str">
        <f ca="1">+IF(OFFSET('Hygiene Data'!$D$13,0,10*ROW('Hygiene Data'!D144))="","",OFFSET('Hygiene Data'!$D$13,0,10*ROW('Hygiene Data'!D144)))</f>
        <v/>
      </c>
      <c r="DR150" s="383" t="str">
        <f ca="1">+IF(OFFSET('Hygiene Data'!$E$11,0,10*ROW('Hygiene Data'!E144))="","",OFFSET('Hygiene Data'!$E$11,0,10*ROW('Hygiene Data'!E144)))</f>
        <v/>
      </c>
      <c r="DS150" s="383" t="str">
        <f ca="1">+IF(OFFSET('Hygiene Data'!$E$12,0,10*ROW('Hygiene Data'!E144))="","",OFFSET('Hygiene Data'!$E$12,0,10*ROW('Hygiene Data'!E144)))</f>
        <v/>
      </c>
      <c r="DT150" s="383" t="str">
        <f ca="1">+IF(OFFSET('Hygiene Data'!$E$13,0,10*ROW('Hygiene Data'!E144))="","",OFFSET('Hygiene Data'!$E$13,0,10*ROW('Hygiene Data'!E144)))</f>
        <v/>
      </c>
      <c r="DU150" s="383" t="str">
        <f ca="1">+IF(OFFSET('Hygiene Data'!$F$11,0,10*ROW('Hygiene Data'!F144))="","",OFFSET('Hygiene Data'!$F$11,0,10*ROW('Hygiene Data'!F144)))</f>
        <v/>
      </c>
      <c r="DV150" s="383" t="str">
        <f ca="1">+IF(OFFSET('Hygiene Data'!$F$12,0,10*ROW('Hygiene Data'!F144))="","",OFFSET('Hygiene Data'!$F$12,0,10*ROW('Hygiene Data'!F144)))</f>
        <v/>
      </c>
      <c r="DW150" s="383" t="str">
        <f ca="1">+IF(OFFSET('Hygiene Data'!$F$13,0,10*ROW('Hygiene Data'!F144))="","",OFFSET('Hygiene Data'!$F$13,0,10*ROW('Hygiene Data'!F144)))</f>
        <v/>
      </c>
      <c r="DX150" s="383" t="str">
        <f ca="1">+IF(OFFSET('Hygiene Data'!$G$11,0,10*ROW('Hygiene Data'!G144))="","",OFFSET('Hygiene Data'!$G$11,0,10*ROW('Hygiene Data'!G144)))</f>
        <v/>
      </c>
      <c r="DY150" s="383" t="str">
        <f ca="1">+IF(OFFSET('Hygiene Data'!$G$12,0,10*ROW('Hygiene Data'!G144))="","",OFFSET('Hygiene Data'!$G$12,0,10*ROW('Hygiene Data'!G144)))</f>
        <v/>
      </c>
      <c r="DZ150" s="383" t="str">
        <f ca="1">+IF(OFFSET('Hygiene Data'!$G$13,0,10*ROW('Hygiene Data'!G144))="","",OFFSET('Hygiene Data'!$G$13,0,10*ROW('Hygiene Data'!G144)))</f>
        <v/>
      </c>
      <c r="EA150" s="383" t="str">
        <f ca="1">+IF(OFFSET('Hygiene Data'!$H$11,0,10*ROW('Hygiene Data'!H144))="","",OFFSET('Hygiene Data'!$H$11,0,10*ROW('Hygiene Data'!H144)))</f>
        <v/>
      </c>
      <c r="EB150" s="383" t="str">
        <f ca="1">+IF(OFFSET('Hygiene Data'!$H$12,0,10*ROW('Hygiene Data'!H144))="","",OFFSET('Hygiene Data'!$H$12,0,10*ROW('Hygiene Data'!H144)))</f>
        <v/>
      </c>
      <c r="EC150" s="383" t="str">
        <f ca="1">+IF(OFFSET('Hygiene Data'!$H$13,0,10*ROW('Hygiene Data'!H144))="","",OFFSET('Hygiene Data'!$H$13,0,10*ROW('Hygiene Data'!H144)))</f>
        <v/>
      </c>
      <c r="ED150" s="383" t="str">
        <f ca="1">+IF(OFFSET('Hygiene Data'!$I$11,0,10*ROW('Hygiene Data'!I144))="","",OFFSET('Hygiene Data'!$I$11,0,10*ROW('Hygiene Data'!I144)))</f>
        <v/>
      </c>
      <c r="EE150" s="383" t="str">
        <f ca="1">+IF(OFFSET('Hygiene Data'!$I$12,0,10*ROW('Hygiene Data'!I144))="","",OFFSET('Hygiene Data'!$I$12,0,10*ROW('Hygiene Data'!I144)))</f>
        <v/>
      </c>
      <c r="EF150" s="383" t="str">
        <f ca="1">+IF(OFFSET('Hygiene Data'!$I$13,0,10*ROW('Hygiene Data'!I144))="","",OFFSET('Hygiene Data'!$I$13,0,10*ROW('Hygiene Data'!I144)))</f>
        <v/>
      </c>
    </row>
    <row r="151" spans="1:136" x14ac:dyDescent="0.25">
      <c r="A151" s="492" t="str">
        <f ca="1">+IF(OFFSET('Water Data'!$B$2,0,10*ROW('Water Data'!E145))="","",OFFSET('Water Data'!$B$2,0,10*ROW('Water Data'!E145)))</f>
        <v/>
      </c>
      <c r="B151" s="49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9" t="str">
        <f t="shared" ca="1" si="2"/>
        <v/>
      </c>
      <c r="D151" s="52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3" t="str">
        <f ca="1">+IF(OFFSET('Water Data'!$D$27,0,10*ROW('Water Data'!D145))="","",OFFSET('Water Data'!$D$27,0,10*ROW('Water Data'!D145)))</f>
        <v/>
      </c>
      <c r="BT151" s="383" t="str">
        <f ca="1">+IF(OFFSET('Water Data'!$D$28,0,10*ROW('Water Data'!D145))="","",OFFSET('Water Data'!$D$28,0,10*ROW('Water Data'!D145)))</f>
        <v/>
      </c>
      <c r="BU151" s="383" t="str">
        <f ca="1">+IF(OFFSET('Water Data'!$D$29,0,10*ROW('Water Data'!D145))="","",OFFSET('Water Data'!$D$29,0,10*ROW('Water Data'!D145)))</f>
        <v/>
      </c>
      <c r="BV151" s="383" t="str">
        <f ca="1">+IF(OFFSET('Water Data'!$E$27,0,10*ROW('Water Data'!E145))="","",OFFSET('Water Data'!$E$27,0,10*ROW('Water Data'!E145)))</f>
        <v/>
      </c>
      <c r="BW151" s="383" t="str">
        <f ca="1">+IF(OFFSET('Water Data'!$E$28,0,10*ROW('Water Data'!E145))="","",OFFSET('Water Data'!$E$28,0,10*ROW('Water Data'!E145)))</f>
        <v/>
      </c>
      <c r="BX151" s="383" t="str">
        <f ca="1">+IF(OFFSET('Water Data'!$E$29,0,10*ROW('Water Data'!E145))="","",OFFSET('Water Data'!$E$29,0,10*ROW('Water Data'!E145)))</f>
        <v/>
      </c>
      <c r="BY151" s="383" t="str">
        <f ca="1">+IF(OFFSET('Water Data'!$F$27,0,10*ROW('Water Data'!F145))="","",OFFSET('Water Data'!$F$27,0,10*ROW('Water Data'!F145)))</f>
        <v/>
      </c>
      <c r="BZ151" s="383" t="str">
        <f ca="1">+IF(OFFSET('Water Data'!$F$28,0,10*ROW('Water Data'!F145))="","",OFFSET('Water Data'!$F$28,0,10*ROW('Water Data'!F145)))</f>
        <v/>
      </c>
      <c r="CA151" s="383" t="str">
        <f ca="1">+IF(OFFSET('Water Data'!$F$29,0,10*ROW('Water Data'!F145))="","",OFFSET('Water Data'!$F$29,0,10*ROW('Water Data'!F145)))</f>
        <v/>
      </c>
      <c r="CB151" s="383" t="str">
        <f ca="1">+IF(OFFSET('Water Data'!$G$27,0,10*ROW('Water Data'!G145))="","",OFFSET('Water Data'!$G$27,0,10*ROW('Water Data'!G145)))</f>
        <v/>
      </c>
      <c r="CC151" s="383" t="str">
        <f ca="1">+IF(OFFSET('Water Data'!$G$28,0,10*ROW('Water Data'!G145))="","",OFFSET('Water Data'!$G$28,0,10*ROW('Water Data'!G145)))</f>
        <v/>
      </c>
      <c r="CD151" s="383" t="str">
        <f ca="1">+IF(OFFSET('Water Data'!$G$29,0,10*ROW('Water Data'!G145))="","",OFFSET('Water Data'!$G$29,0,10*ROW('Water Data'!G145)))</f>
        <v/>
      </c>
      <c r="CE151" s="383" t="str">
        <f ca="1">+IF(OFFSET('Water Data'!$H$27,0,10*ROW('Water Data'!H145))="","",OFFSET('Water Data'!$H$27,0,10*ROW('Water Data'!H145)))</f>
        <v/>
      </c>
      <c r="CF151" s="383" t="str">
        <f ca="1">+IF(OFFSET('Water Data'!$H$28,0,10*ROW('Water Data'!H145))="","",OFFSET('Water Data'!$H$28,0,10*ROW('Water Data'!H145)))</f>
        <v/>
      </c>
      <c r="CG151" s="383" t="str">
        <f ca="1">+IF(OFFSET('Water Data'!$H$29,0,10*ROW('Water Data'!H145))="","",OFFSET('Water Data'!$H$29,0,10*ROW('Water Data'!H145)))</f>
        <v/>
      </c>
      <c r="CH151" s="383" t="str">
        <f ca="1">+IF(OFFSET('Water Data'!$I$27,0,10*ROW('Water Data'!I145))="","",OFFSET('Water Data'!$I$27,0,10*ROW('Water Data'!I145)))</f>
        <v/>
      </c>
      <c r="CI151" s="383" t="str">
        <f ca="1">+IF(OFFSET('Water Data'!$I$28,0,10*ROW('Water Data'!I145))="","",OFFSET('Water Data'!$I$28,0,10*ROW('Water Data'!I145)))</f>
        <v/>
      </c>
      <c r="CJ151" s="383" t="str">
        <f ca="1">+IF(OFFSET('Water Data'!$I$29,0,10*ROW('Water Data'!I145))="","",OFFSET('Water Data'!$I$29,0,10*ROW('Water Data'!I145)))</f>
        <v/>
      </c>
      <c r="CK151" s="383" t="str">
        <f ca="1">+IF(OFFSET('Sanitation Data'!$D$28,0,10*ROW('Sanitation Data'!D145))="","",OFFSET('Sanitation Data'!$D$28,0,10*ROW('Sanitation Data'!D145)))</f>
        <v/>
      </c>
      <c r="CL151" s="383" t="str">
        <f ca="1">+IF(OFFSET('Sanitation Data'!$D$29,0,10*ROW('Sanitation Data'!D145))="","",OFFSET('Sanitation Data'!$D$29,0,10*ROW('Sanitation Data'!D145)))</f>
        <v/>
      </c>
      <c r="CM151" s="383" t="str">
        <f ca="1">+IF(OFFSET('Sanitation Data'!$D$30,0,10*ROW('Sanitation Data'!D145))="","",OFFSET('Sanitation Data'!$D$30,0,10*ROW('Sanitation Data'!D145)))</f>
        <v/>
      </c>
      <c r="CN151" s="383" t="str">
        <f ca="1">+IF(OFFSET('Sanitation Data'!$D$31,0,10*ROW('Sanitation Data'!D145))="","",OFFSET('Sanitation Data'!$D$31,0,10*ROW('Sanitation Data'!D145)))</f>
        <v/>
      </c>
      <c r="CO151" s="383" t="str">
        <f ca="1">+IF(OFFSET('Sanitation Data'!$D$32,0,10*ROW('Sanitation Data'!D145))="","",OFFSET('Sanitation Data'!$D$32,0,10*ROW('Sanitation Data'!D145)))</f>
        <v/>
      </c>
      <c r="CP151" s="383" t="str">
        <f ca="1">+IF(OFFSET('Sanitation Data'!$E$28,0,10*ROW('Sanitation Data'!E145))="","",OFFSET('Sanitation Data'!$E$28,0,10*ROW('Sanitation Data'!E145)))</f>
        <v/>
      </c>
      <c r="CQ151" s="383" t="str">
        <f ca="1">+IF(OFFSET('Sanitation Data'!$E$29,0,10*ROW('Sanitation Data'!E145))="","",OFFSET('Sanitation Data'!$E$29,0,10*ROW('Sanitation Data'!E145)))</f>
        <v/>
      </c>
      <c r="CR151" s="383" t="str">
        <f ca="1">+IF(OFFSET('Sanitation Data'!$E$30,0,10*ROW('Sanitation Data'!E145))="","",OFFSET('Sanitation Data'!$E$30,0,10*ROW('Sanitation Data'!E145)))</f>
        <v/>
      </c>
      <c r="CS151" s="383" t="str">
        <f ca="1">+IF(OFFSET('Sanitation Data'!$E$31,0,10*ROW('Sanitation Data'!E145))="","",OFFSET('Sanitation Data'!$E$31,0,10*ROW('Sanitation Data'!E145)))</f>
        <v/>
      </c>
      <c r="CT151" s="383" t="str">
        <f ca="1">+IF(OFFSET('Sanitation Data'!$E$32,0,10*ROW('Sanitation Data'!E145))="","",OFFSET('Sanitation Data'!$E$32,0,10*ROW('Sanitation Data'!E145)))</f>
        <v/>
      </c>
      <c r="CU151" s="383" t="str">
        <f ca="1">+IF(OFFSET('Sanitation Data'!$F$28,0,10*ROW('Sanitation Data'!F145))="","",OFFSET('Sanitation Data'!$F$28,0,10*ROW('Sanitation Data'!F145)))</f>
        <v/>
      </c>
      <c r="CV151" s="383" t="str">
        <f ca="1">+IF(OFFSET('Sanitation Data'!$F$29,0,10*ROW('Sanitation Data'!F145))="","",OFFSET('Sanitation Data'!$F$29,0,10*ROW('Sanitation Data'!F145)))</f>
        <v/>
      </c>
      <c r="CW151" s="383" t="str">
        <f ca="1">+IF(OFFSET('Sanitation Data'!$F$30,0,10*ROW('Sanitation Data'!F145))="","",OFFSET('Sanitation Data'!$F$30,0,10*ROW('Sanitation Data'!F145)))</f>
        <v/>
      </c>
      <c r="CX151" s="383" t="str">
        <f ca="1">+IF(OFFSET('Sanitation Data'!$F$31,0,10*ROW('Sanitation Data'!F145))="","",OFFSET('Sanitation Data'!$F$31,0,10*ROW('Sanitation Data'!F145)))</f>
        <v/>
      </c>
      <c r="CY151" s="383" t="str">
        <f ca="1">+IF(OFFSET('Sanitation Data'!$F$32,0,10*ROW('Sanitation Data'!F145))="","",OFFSET('Sanitation Data'!$F$32,0,10*ROW('Sanitation Data'!F145)))</f>
        <v/>
      </c>
      <c r="CZ151" s="383" t="str">
        <f ca="1">+IF(OFFSET('Sanitation Data'!$G$28,0,10*ROW('Sanitation Data'!G145))="","",OFFSET('Sanitation Data'!$G$28,0,10*ROW('Sanitation Data'!G145)))</f>
        <v/>
      </c>
      <c r="DA151" s="383" t="str">
        <f ca="1">+IF(OFFSET('Sanitation Data'!$G$29,0,10*ROW('Sanitation Data'!G145))="","",OFFSET('Sanitation Data'!$G$29,0,10*ROW('Sanitation Data'!G145)))</f>
        <v/>
      </c>
      <c r="DB151" s="383" t="str">
        <f ca="1">+IF(OFFSET('Sanitation Data'!$G$30,0,10*ROW('Sanitation Data'!G145))="","",OFFSET('Sanitation Data'!$G$30,0,10*ROW('Sanitation Data'!G145)))</f>
        <v/>
      </c>
      <c r="DC151" s="383" t="str">
        <f ca="1">+IF(OFFSET('Sanitation Data'!$G$31,0,10*ROW('Sanitation Data'!G145))="","",OFFSET('Sanitation Data'!$G$31,0,10*ROW('Sanitation Data'!G145)))</f>
        <v/>
      </c>
      <c r="DD151" s="383" t="str">
        <f ca="1">+IF(OFFSET('Sanitation Data'!$G$32,0,10*ROW('Sanitation Data'!G145))="","",OFFSET('Sanitation Data'!$G$32,0,10*ROW('Sanitation Data'!G145)))</f>
        <v/>
      </c>
      <c r="DE151" s="383" t="str">
        <f ca="1">+IF(OFFSET('Sanitation Data'!$H$28,0,10*ROW('Sanitation Data'!H145))="","",OFFSET('Sanitation Data'!$H$28,0,10*ROW('Sanitation Data'!H145)))</f>
        <v/>
      </c>
      <c r="DF151" s="383" t="str">
        <f ca="1">+IF(OFFSET('Sanitation Data'!$H$29,0,10*ROW('Sanitation Data'!H145))="","",OFFSET('Sanitation Data'!$H$29,0,10*ROW('Sanitation Data'!H145)))</f>
        <v/>
      </c>
      <c r="DG151" s="383" t="str">
        <f ca="1">+IF(OFFSET('Sanitation Data'!$H$30,0,10*ROW('Sanitation Data'!H145))="","",OFFSET('Sanitation Data'!$H$30,0,10*ROW('Sanitation Data'!H145)))</f>
        <v/>
      </c>
      <c r="DH151" s="383" t="str">
        <f ca="1">+IF(OFFSET('Sanitation Data'!$H$31,0,10*ROW('Sanitation Data'!H145))="","",OFFSET('Sanitation Data'!$H$31,0,10*ROW('Sanitation Data'!H145)))</f>
        <v/>
      </c>
      <c r="DI151" s="383" t="str">
        <f ca="1">+IF(OFFSET('Sanitation Data'!$H$32,0,10*ROW('Sanitation Data'!H145))="","",OFFSET('Sanitation Data'!$H$32,0,10*ROW('Sanitation Data'!H145)))</f>
        <v/>
      </c>
      <c r="DJ151" s="383" t="str">
        <f ca="1">+IF(OFFSET('Sanitation Data'!$I$28,0,10*ROW('Sanitation Data'!I145))="","",OFFSET('Sanitation Data'!$I$28,0,10*ROW('Sanitation Data'!I145)))</f>
        <v/>
      </c>
      <c r="DK151" s="383" t="str">
        <f ca="1">+IF(OFFSET('Sanitation Data'!$I$29,0,10*ROW('Sanitation Data'!I145))="","",OFFSET('Sanitation Data'!$I$29,0,10*ROW('Sanitation Data'!I145)))</f>
        <v/>
      </c>
      <c r="DL151" s="383" t="str">
        <f ca="1">+IF(OFFSET('Sanitation Data'!$I$30,0,10*ROW('Sanitation Data'!I145))="","",OFFSET('Sanitation Data'!$I$30,0,10*ROW('Sanitation Data'!I145)))</f>
        <v/>
      </c>
      <c r="DM151" s="383" t="str">
        <f ca="1">+IF(OFFSET('Sanitation Data'!$I$31,0,10*ROW('Sanitation Data'!I145))="","",OFFSET('Sanitation Data'!$I$31,0,10*ROW('Sanitation Data'!I145)))</f>
        <v/>
      </c>
      <c r="DN151" s="383" t="str">
        <f ca="1">+IF(OFFSET('Sanitation Data'!$I$32,0,10*ROW('Sanitation Data'!I145))="","",OFFSET('Sanitation Data'!$I$32,0,10*ROW('Sanitation Data'!I145)))</f>
        <v/>
      </c>
      <c r="DO151" s="383" t="str">
        <f ca="1">+IF(OFFSET('Hygiene Data'!$D$11,0,10*ROW('Hygiene Data'!D145))="","",OFFSET('Hygiene Data'!$D$11,0,10*ROW('Hygiene Data'!D145)))</f>
        <v/>
      </c>
      <c r="DP151" s="383" t="str">
        <f ca="1">+IF(OFFSET('Hygiene Data'!$D$12,0,10*ROW('Hygiene Data'!D145))="","",OFFSET('Hygiene Data'!$D$12,0,10*ROW('Hygiene Data'!D145)))</f>
        <v/>
      </c>
      <c r="DQ151" s="383" t="str">
        <f ca="1">+IF(OFFSET('Hygiene Data'!$D$13,0,10*ROW('Hygiene Data'!D145))="","",OFFSET('Hygiene Data'!$D$13,0,10*ROW('Hygiene Data'!D145)))</f>
        <v/>
      </c>
      <c r="DR151" s="383" t="str">
        <f ca="1">+IF(OFFSET('Hygiene Data'!$E$11,0,10*ROW('Hygiene Data'!E145))="","",OFFSET('Hygiene Data'!$E$11,0,10*ROW('Hygiene Data'!E145)))</f>
        <v/>
      </c>
      <c r="DS151" s="383" t="str">
        <f ca="1">+IF(OFFSET('Hygiene Data'!$E$12,0,10*ROW('Hygiene Data'!E145))="","",OFFSET('Hygiene Data'!$E$12,0,10*ROW('Hygiene Data'!E145)))</f>
        <v/>
      </c>
      <c r="DT151" s="383" t="str">
        <f ca="1">+IF(OFFSET('Hygiene Data'!$E$13,0,10*ROW('Hygiene Data'!E145))="","",OFFSET('Hygiene Data'!$E$13,0,10*ROW('Hygiene Data'!E145)))</f>
        <v/>
      </c>
      <c r="DU151" s="383" t="str">
        <f ca="1">+IF(OFFSET('Hygiene Data'!$F$11,0,10*ROW('Hygiene Data'!F145))="","",OFFSET('Hygiene Data'!$F$11,0,10*ROW('Hygiene Data'!F145)))</f>
        <v/>
      </c>
      <c r="DV151" s="383" t="str">
        <f ca="1">+IF(OFFSET('Hygiene Data'!$F$12,0,10*ROW('Hygiene Data'!F145))="","",OFFSET('Hygiene Data'!$F$12,0,10*ROW('Hygiene Data'!F145)))</f>
        <v/>
      </c>
      <c r="DW151" s="383" t="str">
        <f ca="1">+IF(OFFSET('Hygiene Data'!$F$13,0,10*ROW('Hygiene Data'!F145))="","",OFFSET('Hygiene Data'!$F$13,0,10*ROW('Hygiene Data'!F145)))</f>
        <v/>
      </c>
      <c r="DX151" s="383" t="str">
        <f ca="1">+IF(OFFSET('Hygiene Data'!$G$11,0,10*ROW('Hygiene Data'!G145))="","",OFFSET('Hygiene Data'!$G$11,0,10*ROW('Hygiene Data'!G145)))</f>
        <v/>
      </c>
      <c r="DY151" s="383" t="str">
        <f ca="1">+IF(OFFSET('Hygiene Data'!$G$12,0,10*ROW('Hygiene Data'!G145))="","",OFFSET('Hygiene Data'!$G$12,0,10*ROW('Hygiene Data'!G145)))</f>
        <v/>
      </c>
      <c r="DZ151" s="383" t="str">
        <f ca="1">+IF(OFFSET('Hygiene Data'!$G$13,0,10*ROW('Hygiene Data'!G145))="","",OFFSET('Hygiene Data'!$G$13,0,10*ROW('Hygiene Data'!G145)))</f>
        <v/>
      </c>
      <c r="EA151" s="383" t="str">
        <f ca="1">+IF(OFFSET('Hygiene Data'!$H$11,0,10*ROW('Hygiene Data'!H145))="","",OFFSET('Hygiene Data'!$H$11,0,10*ROW('Hygiene Data'!H145)))</f>
        <v/>
      </c>
      <c r="EB151" s="383" t="str">
        <f ca="1">+IF(OFFSET('Hygiene Data'!$H$12,0,10*ROW('Hygiene Data'!H145))="","",OFFSET('Hygiene Data'!$H$12,0,10*ROW('Hygiene Data'!H145)))</f>
        <v/>
      </c>
      <c r="EC151" s="383" t="str">
        <f ca="1">+IF(OFFSET('Hygiene Data'!$H$13,0,10*ROW('Hygiene Data'!H145))="","",OFFSET('Hygiene Data'!$H$13,0,10*ROW('Hygiene Data'!H145)))</f>
        <v/>
      </c>
      <c r="ED151" s="383" t="str">
        <f ca="1">+IF(OFFSET('Hygiene Data'!$I$11,0,10*ROW('Hygiene Data'!I145))="","",OFFSET('Hygiene Data'!$I$11,0,10*ROW('Hygiene Data'!I145)))</f>
        <v/>
      </c>
      <c r="EE151" s="383" t="str">
        <f ca="1">+IF(OFFSET('Hygiene Data'!$I$12,0,10*ROW('Hygiene Data'!I145))="","",OFFSET('Hygiene Data'!$I$12,0,10*ROW('Hygiene Data'!I145)))</f>
        <v/>
      </c>
      <c r="EF151" s="383" t="str">
        <f ca="1">+IF(OFFSET('Hygiene Data'!$I$13,0,10*ROW('Hygiene Data'!I145))="","",OFFSET('Hygiene Data'!$I$13,0,10*ROW('Hygiene Data'!I145)))</f>
        <v/>
      </c>
    </row>
    <row r="152" spans="1:136" x14ac:dyDescent="0.25">
      <c r="A152" s="492" t="str">
        <f ca="1">+IF(OFFSET('Water Data'!$B$2,0,10*ROW('Water Data'!E146))="","",OFFSET('Water Data'!$B$2,0,10*ROW('Water Data'!E146)))</f>
        <v/>
      </c>
      <c r="B152" s="49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9" t="str">
        <f t="shared" ca="1" si="2"/>
        <v/>
      </c>
      <c r="D152" s="52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3" t="str">
        <f ca="1">+IF(OFFSET('Water Data'!$D$27,0,10*ROW('Water Data'!D146))="","",OFFSET('Water Data'!$D$27,0,10*ROW('Water Data'!D146)))</f>
        <v/>
      </c>
      <c r="BT152" s="383" t="str">
        <f ca="1">+IF(OFFSET('Water Data'!$D$28,0,10*ROW('Water Data'!D146))="","",OFFSET('Water Data'!$D$28,0,10*ROW('Water Data'!D146)))</f>
        <v/>
      </c>
      <c r="BU152" s="383" t="str">
        <f ca="1">+IF(OFFSET('Water Data'!$D$29,0,10*ROW('Water Data'!D146))="","",OFFSET('Water Data'!$D$29,0,10*ROW('Water Data'!D146)))</f>
        <v/>
      </c>
      <c r="BV152" s="383" t="str">
        <f ca="1">+IF(OFFSET('Water Data'!$E$27,0,10*ROW('Water Data'!E146))="","",OFFSET('Water Data'!$E$27,0,10*ROW('Water Data'!E146)))</f>
        <v/>
      </c>
      <c r="BW152" s="383" t="str">
        <f ca="1">+IF(OFFSET('Water Data'!$E$28,0,10*ROW('Water Data'!E146))="","",OFFSET('Water Data'!$E$28,0,10*ROW('Water Data'!E146)))</f>
        <v/>
      </c>
      <c r="BX152" s="383" t="str">
        <f ca="1">+IF(OFFSET('Water Data'!$E$29,0,10*ROW('Water Data'!E146))="","",OFFSET('Water Data'!$E$29,0,10*ROW('Water Data'!E146)))</f>
        <v/>
      </c>
      <c r="BY152" s="383" t="str">
        <f ca="1">+IF(OFFSET('Water Data'!$F$27,0,10*ROW('Water Data'!F146))="","",OFFSET('Water Data'!$F$27,0,10*ROW('Water Data'!F146)))</f>
        <v/>
      </c>
      <c r="BZ152" s="383" t="str">
        <f ca="1">+IF(OFFSET('Water Data'!$F$28,0,10*ROW('Water Data'!F146))="","",OFFSET('Water Data'!$F$28,0,10*ROW('Water Data'!F146)))</f>
        <v/>
      </c>
      <c r="CA152" s="383" t="str">
        <f ca="1">+IF(OFFSET('Water Data'!$F$29,0,10*ROW('Water Data'!F146))="","",OFFSET('Water Data'!$F$29,0,10*ROW('Water Data'!F146)))</f>
        <v/>
      </c>
      <c r="CB152" s="383" t="str">
        <f ca="1">+IF(OFFSET('Water Data'!$G$27,0,10*ROW('Water Data'!G146))="","",OFFSET('Water Data'!$G$27,0,10*ROW('Water Data'!G146)))</f>
        <v/>
      </c>
      <c r="CC152" s="383" t="str">
        <f ca="1">+IF(OFFSET('Water Data'!$G$28,0,10*ROW('Water Data'!G146))="","",OFFSET('Water Data'!$G$28,0,10*ROW('Water Data'!G146)))</f>
        <v/>
      </c>
      <c r="CD152" s="383" t="str">
        <f ca="1">+IF(OFFSET('Water Data'!$G$29,0,10*ROW('Water Data'!G146))="","",OFFSET('Water Data'!$G$29,0,10*ROW('Water Data'!G146)))</f>
        <v/>
      </c>
      <c r="CE152" s="383" t="str">
        <f ca="1">+IF(OFFSET('Water Data'!$H$27,0,10*ROW('Water Data'!H146))="","",OFFSET('Water Data'!$H$27,0,10*ROW('Water Data'!H146)))</f>
        <v/>
      </c>
      <c r="CF152" s="383" t="str">
        <f ca="1">+IF(OFFSET('Water Data'!$H$28,0,10*ROW('Water Data'!H146))="","",OFFSET('Water Data'!$H$28,0,10*ROW('Water Data'!H146)))</f>
        <v/>
      </c>
      <c r="CG152" s="383" t="str">
        <f ca="1">+IF(OFFSET('Water Data'!$H$29,0,10*ROW('Water Data'!H146))="","",OFFSET('Water Data'!$H$29,0,10*ROW('Water Data'!H146)))</f>
        <v/>
      </c>
      <c r="CH152" s="383" t="str">
        <f ca="1">+IF(OFFSET('Water Data'!$I$27,0,10*ROW('Water Data'!I146))="","",OFFSET('Water Data'!$I$27,0,10*ROW('Water Data'!I146)))</f>
        <v/>
      </c>
      <c r="CI152" s="383" t="str">
        <f ca="1">+IF(OFFSET('Water Data'!$I$28,0,10*ROW('Water Data'!I146))="","",OFFSET('Water Data'!$I$28,0,10*ROW('Water Data'!I146)))</f>
        <v/>
      </c>
      <c r="CJ152" s="383" t="str">
        <f ca="1">+IF(OFFSET('Water Data'!$I$29,0,10*ROW('Water Data'!I146))="","",OFFSET('Water Data'!$I$29,0,10*ROW('Water Data'!I146)))</f>
        <v/>
      </c>
      <c r="CK152" s="383" t="str">
        <f ca="1">+IF(OFFSET('Sanitation Data'!$D$28,0,10*ROW('Sanitation Data'!D146))="","",OFFSET('Sanitation Data'!$D$28,0,10*ROW('Sanitation Data'!D146)))</f>
        <v/>
      </c>
      <c r="CL152" s="383" t="str">
        <f ca="1">+IF(OFFSET('Sanitation Data'!$D$29,0,10*ROW('Sanitation Data'!D146))="","",OFFSET('Sanitation Data'!$D$29,0,10*ROW('Sanitation Data'!D146)))</f>
        <v/>
      </c>
      <c r="CM152" s="383" t="str">
        <f ca="1">+IF(OFFSET('Sanitation Data'!$D$30,0,10*ROW('Sanitation Data'!D146))="","",OFFSET('Sanitation Data'!$D$30,0,10*ROW('Sanitation Data'!D146)))</f>
        <v/>
      </c>
      <c r="CN152" s="383" t="str">
        <f ca="1">+IF(OFFSET('Sanitation Data'!$D$31,0,10*ROW('Sanitation Data'!D146))="","",OFFSET('Sanitation Data'!$D$31,0,10*ROW('Sanitation Data'!D146)))</f>
        <v/>
      </c>
      <c r="CO152" s="383" t="str">
        <f ca="1">+IF(OFFSET('Sanitation Data'!$D$32,0,10*ROW('Sanitation Data'!D146))="","",OFFSET('Sanitation Data'!$D$32,0,10*ROW('Sanitation Data'!D146)))</f>
        <v/>
      </c>
      <c r="CP152" s="383" t="str">
        <f ca="1">+IF(OFFSET('Sanitation Data'!$E$28,0,10*ROW('Sanitation Data'!E146))="","",OFFSET('Sanitation Data'!$E$28,0,10*ROW('Sanitation Data'!E146)))</f>
        <v/>
      </c>
      <c r="CQ152" s="383" t="str">
        <f ca="1">+IF(OFFSET('Sanitation Data'!$E$29,0,10*ROW('Sanitation Data'!E146))="","",OFFSET('Sanitation Data'!$E$29,0,10*ROW('Sanitation Data'!E146)))</f>
        <v/>
      </c>
      <c r="CR152" s="383" t="str">
        <f ca="1">+IF(OFFSET('Sanitation Data'!$E$30,0,10*ROW('Sanitation Data'!E146))="","",OFFSET('Sanitation Data'!$E$30,0,10*ROW('Sanitation Data'!E146)))</f>
        <v/>
      </c>
      <c r="CS152" s="383" t="str">
        <f ca="1">+IF(OFFSET('Sanitation Data'!$E$31,0,10*ROW('Sanitation Data'!E146))="","",OFFSET('Sanitation Data'!$E$31,0,10*ROW('Sanitation Data'!E146)))</f>
        <v/>
      </c>
      <c r="CT152" s="383" t="str">
        <f ca="1">+IF(OFFSET('Sanitation Data'!$E$32,0,10*ROW('Sanitation Data'!E146))="","",OFFSET('Sanitation Data'!$E$32,0,10*ROW('Sanitation Data'!E146)))</f>
        <v/>
      </c>
      <c r="CU152" s="383" t="str">
        <f ca="1">+IF(OFFSET('Sanitation Data'!$F$28,0,10*ROW('Sanitation Data'!F146))="","",OFFSET('Sanitation Data'!$F$28,0,10*ROW('Sanitation Data'!F146)))</f>
        <v/>
      </c>
      <c r="CV152" s="383" t="str">
        <f ca="1">+IF(OFFSET('Sanitation Data'!$F$29,0,10*ROW('Sanitation Data'!F146))="","",OFFSET('Sanitation Data'!$F$29,0,10*ROW('Sanitation Data'!F146)))</f>
        <v/>
      </c>
      <c r="CW152" s="383" t="str">
        <f ca="1">+IF(OFFSET('Sanitation Data'!$F$30,0,10*ROW('Sanitation Data'!F146))="","",OFFSET('Sanitation Data'!$F$30,0,10*ROW('Sanitation Data'!F146)))</f>
        <v/>
      </c>
      <c r="CX152" s="383" t="str">
        <f ca="1">+IF(OFFSET('Sanitation Data'!$F$31,0,10*ROW('Sanitation Data'!F146))="","",OFFSET('Sanitation Data'!$F$31,0,10*ROW('Sanitation Data'!F146)))</f>
        <v/>
      </c>
      <c r="CY152" s="383" t="str">
        <f ca="1">+IF(OFFSET('Sanitation Data'!$F$32,0,10*ROW('Sanitation Data'!F146))="","",OFFSET('Sanitation Data'!$F$32,0,10*ROW('Sanitation Data'!F146)))</f>
        <v/>
      </c>
      <c r="CZ152" s="383" t="str">
        <f ca="1">+IF(OFFSET('Sanitation Data'!$G$28,0,10*ROW('Sanitation Data'!G146))="","",OFFSET('Sanitation Data'!$G$28,0,10*ROW('Sanitation Data'!G146)))</f>
        <v/>
      </c>
      <c r="DA152" s="383" t="str">
        <f ca="1">+IF(OFFSET('Sanitation Data'!$G$29,0,10*ROW('Sanitation Data'!G146))="","",OFFSET('Sanitation Data'!$G$29,0,10*ROW('Sanitation Data'!G146)))</f>
        <v/>
      </c>
      <c r="DB152" s="383" t="str">
        <f ca="1">+IF(OFFSET('Sanitation Data'!$G$30,0,10*ROW('Sanitation Data'!G146))="","",OFFSET('Sanitation Data'!$G$30,0,10*ROW('Sanitation Data'!G146)))</f>
        <v/>
      </c>
      <c r="DC152" s="383" t="str">
        <f ca="1">+IF(OFFSET('Sanitation Data'!$G$31,0,10*ROW('Sanitation Data'!G146))="","",OFFSET('Sanitation Data'!$G$31,0,10*ROW('Sanitation Data'!G146)))</f>
        <v/>
      </c>
      <c r="DD152" s="383" t="str">
        <f ca="1">+IF(OFFSET('Sanitation Data'!$G$32,0,10*ROW('Sanitation Data'!G146))="","",OFFSET('Sanitation Data'!$G$32,0,10*ROW('Sanitation Data'!G146)))</f>
        <v/>
      </c>
      <c r="DE152" s="383" t="str">
        <f ca="1">+IF(OFFSET('Sanitation Data'!$H$28,0,10*ROW('Sanitation Data'!H146))="","",OFFSET('Sanitation Data'!$H$28,0,10*ROW('Sanitation Data'!H146)))</f>
        <v/>
      </c>
      <c r="DF152" s="383" t="str">
        <f ca="1">+IF(OFFSET('Sanitation Data'!$H$29,0,10*ROW('Sanitation Data'!H146))="","",OFFSET('Sanitation Data'!$H$29,0,10*ROW('Sanitation Data'!H146)))</f>
        <v/>
      </c>
      <c r="DG152" s="383" t="str">
        <f ca="1">+IF(OFFSET('Sanitation Data'!$H$30,0,10*ROW('Sanitation Data'!H146))="","",OFFSET('Sanitation Data'!$H$30,0,10*ROW('Sanitation Data'!H146)))</f>
        <v/>
      </c>
      <c r="DH152" s="383" t="str">
        <f ca="1">+IF(OFFSET('Sanitation Data'!$H$31,0,10*ROW('Sanitation Data'!H146))="","",OFFSET('Sanitation Data'!$H$31,0,10*ROW('Sanitation Data'!H146)))</f>
        <v/>
      </c>
      <c r="DI152" s="383" t="str">
        <f ca="1">+IF(OFFSET('Sanitation Data'!$H$32,0,10*ROW('Sanitation Data'!H146))="","",OFFSET('Sanitation Data'!$H$32,0,10*ROW('Sanitation Data'!H146)))</f>
        <v/>
      </c>
      <c r="DJ152" s="383" t="str">
        <f ca="1">+IF(OFFSET('Sanitation Data'!$I$28,0,10*ROW('Sanitation Data'!I146))="","",OFFSET('Sanitation Data'!$I$28,0,10*ROW('Sanitation Data'!I146)))</f>
        <v/>
      </c>
      <c r="DK152" s="383" t="str">
        <f ca="1">+IF(OFFSET('Sanitation Data'!$I$29,0,10*ROW('Sanitation Data'!I146))="","",OFFSET('Sanitation Data'!$I$29,0,10*ROW('Sanitation Data'!I146)))</f>
        <v/>
      </c>
      <c r="DL152" s="383" t="str">
        <f ca="1">+IF(OFFSET('Sanitation Data'!$I$30,0,10*ROW('Sanitation Data'!I146))="","",OFFSET('Sanitation Data'!$I$30,0,10*ROW('Sanitation Data'!I146)))</f>
        <v/>
      </c>
      <c r="DM152" s="383" t="str">
        <f ca="1">+IF(OFFSET('Sanitation Data'!$I$31,0,10*ROW('Sanitation Data'!I146))="","",OFFSET('Sanitation Data'!$I$31,0,10*ROW('Sanitation Data'!I146)))</f>
        <v/>
      </c>
      <c r="DN152" s="383" t="str">
        <f ca="1">+IF(OFFSET('Sanitation Data'!$I$32,0,10*ROW('Sanitation Data'!I146))="","",OFFSET('Sanitation Data'!$I$32,0,10*ROW('Sanitation Data'!I146)))</f>
        <v/>
      </c>
      <c r="DO152" s="383" t="str">
        <f ca="1">+IF(OFFSET('Hygiene Data'!$D$11,0,10*ROW('Hygiene Data'!D146))="","",OFFSET('Hygiene Data'!$D$11,0,10*ROW('Hygiene Data'!D146)))</f>
        <v/>
      </c>
      <c r="DP152" s="383" t="str">
        <f ca="1">+IF(OFFSET('Hygiene Data'!$D$12,0,10*ROW('Hygiene Data'!D146))="","",OFFSET('Hygiene Data'!$D$12,0,10*ROW('Hygiene Data'!D146)))</f>
        <v/>
      </c>
      <c r="DQ152" s="383" t="str">
        <f ca="1">+IF(OFFSET('Hygiene Data'!$D$13,0,10*ROW('Hygiene Data'!D146))="","",OFFSET('Hygiene Data'!$D$13,0,10*ROW('Hygiene Data'!D146)))</f>
        <v/>
      </c>
      <c r="DR152" s="383" t="str">
        <f ca="1">+IF(OFFSET('Hygiene Data'!$E$11,0,10*ROW('Hygiene Data'!E146))="","",OFFSET('Hygiene Data'!$E$11,0,10*ROW('Hygiene Data'!E146)))</f>
        <v/>
      </c>
      <c r="DS152" s="383" t="str">
        <f ca="1">+IF(OFFSET('Hygiene Data'!$E$12,0,10*ROW('Hygiene Data'!E146))="","",OFFSET('Hygiene Data'!$E$12,0,10*ROW('Hygiene Data'!E146)))</f>
        <v/>
      </c>
      <c r="DT152" s="383" t="str">
        <f ca="1">+IF(OFFSET('Hygiene Data'!$E$13,0,10*ROW('Hygiene Data'!E146))="","",OFFSET('Hygiene Data'!$E$13,0,10*ROW('Hygiene Data'!E146)))</f>
        <v/>
      </c>
      <c r="DU152" s="383" t="str">
        <f ca="1">+IF(OFFSET('Hygiene Data'!$F$11,0,10*ROW('Hygiene Data'!F146))="","",OFFSET('Hygiene Data'!$F$11,0,10*ROW('Hygiene Data'!F146)))</f>
        <v/>
      </c>
      <c r="DV152" s="383" t="str">
        <f ca="1">+IF(OFFSET('Hygiene Data'!$F$12,0,10*ROW('Hygiene Data'!F146))="","",OFFSET('Hygiene Data'!$F$12,0,10*ROW('Hygiene Data'!F146)))</f>
        <v/>
      </c>
      <c r="DW152" s="383" t="str">
        <f ca="1">+IF(OFFSET('Hygiene Data'!$F$13,0,10*ROW('Hygiene Data'!F146))="","",OFFSET('Hygiene Data'!$F$13,0,10*ROW('Hygiene Data'!F146)))</f>
        <v/>
      </c>
      <c r="DX152" s="383" t="str">
        <f ca="1">+IF(OFFSET('Hygiene Data'!$G$11,0,10*ROW('Hygiene Data'!G146))="","",OFFSET('Hygiene Data'!$G$11,0,10*ROW('Hygiene Data'!G146)))</f>
        <v/>
      </c>
      <c r="DY152" s="383" t="str">
        <f ca="1">+IF(OFFSET('Hygiene Data'!$G$12,0,10*ROW('Hygiene Data'!G146))="","",OFFSET('Hygiene Data'!$G$12,0,10*ROW('Hygiene Data'!G146)))</f>
        <v/>
      </c>
      <c r="DZ152" s="383" t="str">
        <f ca="1">+IF(OFFSET('Hygiene Data'!$G$13,0,10*ROW('Hygiene Data'!G146))="","",OFFSET('Hygiene Data'!$G$13,0,10*ROW('Hygiene Data'!G146)))</f>
        <v/>
      </c>
      <c r="EA152" s="383" t="str">
        <f ca="1">+IF(OFFSET('Hygiene Data'!$H$11,0,10*ROW('Hygiene Data'!H146))="","",OFFSET('Hygiene Data'!$H$11,0,10*ROW('Hygiene Data'!H146)))</f>
        <v/>
      </c>
      <c r="EB152" s="383" t="str">
        <f ca="1">+IF(OFFSET('Hygiene Data'!$H$12,0,10*ROW('Hygiene Data'!H146))="","",OFFSET('Hygiene Data'!$H$12,0,10*ROW('Hygiene Data'!H146)))</f>
        <v/>
      </c>
      <c r="EC152" s="383" t="str">
        <f ca="1">+IF(OFFSET('Hygiene Data'!$H$13,0,10*ROW('Hygiene Data'!H146))="","",OFFSET('Hygiene Data'!$H$13,0,10*ROW('Hygiene Data'!H146)))</f>
        <v/>
      </c>
      <c r="ED152" s="383" t="str">
        <f ca="1">+IF(OFFSET('Hygiene Data'!$I$11,0,10*ROW('Hygiene Data'!I146))="","",OFFSET('Hygiene Data'!$I$11,0,10*ROW('Hygiene Data'!I146)))</f>
        <v/>
      </c>
      <c r="EE152" s="383" t="str">
        <f ca="1">+IF(OFFSET('Hygiene Data'!$I$12,0,10*ROW('Hygiene Data'!I146))="","",OFFSET('Hygiene Data'!$I$12,0,10*ROW('Hygiene Data'!I146)))</f>
        <v/>
      </c>
      <c r="EF152" s="383" t="str">
        <f ca="1">+IF(OFFSET('Hygiene Data'!$I$13,0,10*ROW('Hygiene Data'!I146))="","",OFFSET('Hygiene Data'!$I$13,0,10*ROW('Hygiene Data'!I146)))</f>
        <v/>
      </c>
    </row>
    <row r="153" spans="1:136" x14ac:dyDescent="0.25">
      <c r="A153" s="492" t="str">
        <f ca="1">+IF(OFFSET('Water Data'!$B$2,0,10*ROW('Water Data'!E147))="","",OFFSET('Water Data'!$B$2,0,10*ROW('Water Data'!E147)))</f>
        <v/>
      </c>
      <c r="B153" s="49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9" t="str">
        <f t="shared" ca="1" si="2"/>
        <v/>
      </c>
      <c r="D153" s="52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3" t="str">
        <f ca="1">+IF(OFFSET('Water Data'!$D$27,0,10*ROW('Water Data'!D147))="","",OFFSET('Water Data'!$D$27,0,10*ROW('Water Data'!D147)))</f>
        <v/>
      </c>
      <c r="BT153" s="383" t="str">
        <f ca="1">+IF(OFFSET('Water Data'!$D$28,0,10*ROW('Water Data'!D147))="","",OFFSET('Water Data'!$D$28,0,10*ROW('Water Data'!D147)))</f>
        <v/>
      </c>
      <c r="BU153" s="383" t="str">
        <f ca="1">+IF(OFFSET('Water Data'!$D$29,0,10*ROW('Water Data'!D147))="","",OFFSET('Water Data'!$D$29,0,10*ROW('Water Data'!D147)))</f>
        <v/>
      </c>
      <c r="BV153" s="383" t="str">
        <f ca="1">+IF(OFFSET('Water Data'!$E$27,0,10*ROW('Water Data'!E147))="","",OFFSET('Water Data'!$E$27,0,10*ROW('Water Data'!E147)))</f>
        <v/>
      </c>
      <c r="BW153" s="383" t="str">
        <f ca="1">+IF(OFFSET('Water Data'!$E$28,0,10*ROW('Water Data'!E147))="","",OFFSET('Water Data'!$E$28,0,10*ROW('Water Data'!E147)))</f>
        <v/>
      </c>
      <c r="BX153" s="383" t="str">
        <f ca="1">+IF(OFFSET('Water Data'!$E$29,0,10*ROW('Water Data'!E147))="","",OFFSET('Water Data'!$E$29,0,10*ROW('Water Data'!E147)))</f>
        <v/>
      </c>
      <c r="BY153" s="383" t="str">
        <f ca="1">+IF(OFFSET('Water Data'!$F$27,0,10*ROW('Water Data'!F147))="","",OFFSET('Water Data'!$F$27,0,10*ROW('Water Data'!F147)))</f>
        <v/>
      </c>
      <c r="BZ153" s="383" t="str">
        <f ca="1">+IF(OFFSET('Water Data'!$F$28,0,10*ROW('Water Data'!F147))="","",OFFSET('Water Data'!$F$28,0,10*ROW('Water Data'!F147)))</f>
        <v/>
      </c>
      <c r="CA153" s="383" t="str">
        <f ca="1">+IF(OFFSET('Water Data'!$F$29,0,10*ROW('Water Data'!F147))="","",OFFSET('Water Data'!$F$29,0,10*ROW('Water Data'!F147)))</f>
        <v/>
      </c>
      <c r="CB153" s="383" t="str">
        <f ca="1">+IF(OFFSET('Water Data'!$G$27,0,10*ROW('Water Data'!G147))="","",OFFSET('Water Data'!$G$27,0,10*ROW('Water Data'!G147)))</f>
        <v/>
      </c>
      <c r="CC153" s="383" t="str">
        <f ca="1">+IF(OFFSET('Water Data'!$G$28,0,10*ROW('Water Data'!G147))="","",OFFSET('Water Data'!$G$28,0,10*ROW('Water Data'!G147)))</f>
        <v/>
      </c>
      <c r="CD153" s="383" t="str">
        <f ca="1">+IF(OFFSET('Water Data'!$G$29,0,10*ROW('Water Data'!G147))="","",OFFSET('Water Data'!$G$29,0,10*ROW('Water Data'!G147)))</f>
        <v/>
      </c>
      <c r="CE153" s="383" t="str">
        <f ca="1">+IF(OFFSET('Water Data'!$H$27,0,10*ROW('Water Data'!H147))="","",OFFSET('Water Data'!$H$27,0,10*ROW('Water Data'!H147)))</f>
        <v/>
      </c>
      <c r="CF153" s="383" t="str">
        <f ca="1">+IF(OFFSET('Water Data'!$H$28,0,10*ROW('Water Data'!H147))="","",OFFSET('Water Data'!$H$28,0,10*ROW('Water Data'!H147)))</f>
        <v/>
      </c>
      <c r="CG153" s="383" t="str">
        <f ca="1">+IF(OFFSET('Water Data'!$H$29,0,10*ROW('Water Data'!H147))="","",OFFSET('Water Data'!$H$29,0,10*ROW('Water Data'!H147)))</f>
        <v/>
      </c>
      <c r="CH153" s="383" t="str">
        <f ca="1">+IF(OFFSET('Water Data'!$I$27,0,10*ROW('Water Data'!I147))="","",OFFSET('Water Data'!$I$27,0,10*ROW('Water Data'!I147)))</f>
        <v/>
      </c>
      <c r="CI153" s="383" t="str">
        <f ca="1">+IF(OFFSET('Water Data'!$I$28,0,10*ROW('Water Data'!I147))="","",OFFSET('Water Data'!$I$28,0,10*ROW('Water Data'!I147)))</f>
        <v/>
      </c>
      <c r="CJ153" s="383" t="str">
        <f ca="1">+IF(OFFSET('Water Data'!$I$29,0,10*ROW('Water Data'!I147))="","",OFFSET('Water Data'!$I$29,0,10*ROW('Water Data'!I147)))</f>
        <v/>
      </c>
      <c r="CK153" s="383" t="str">
        <f ca="1">+IF(OFFSET('Sanitation Data'!$D$28,0,10*ROW('Sanitation Data'!D147))="","",OFFSET('Sanitation Data'!$D$28,0,10*ROW('Sanitation Data'!D147)))</f>
        <v/>
      </c>
      <c r="CL153" s="383" t="str">
        <f ca="1">+IF(OFFSET('Sanitation Data'!$D$29,0,10*ROW('Sanitation Data'!D147))="","",OFFSET('Sanitation Data'!$D$29,0,10*ROW('Sanitation Data'!D147)))</f>
        <v/>
      </c>
      <c r="CM153" s="383" t="str">
        <f ca="1">+IF(OFFSET('Sanitation Data'!$D$30,0,10*ROW('Sanitation Data'!D147))="","",OFFSET('Sanitation Data'!$D$30,0,10*ROW('Sanitation Data'!D147)))</f>
        <v/>
      </c>
      <c r="CN153" s="383" t="str">
        <f ca="1">+IF(OFFSET('Sanitation Data'!$D$31,0,10*ROW('Sanitation Data'!D147))="","",OFFSET('Sanitation Data'!$D$31,0,10*ROW('Sanitation Data'!D147)))</f>
        <v/>
      </c>
      <c r="CO153" s="383" t="str">
        <f ca="1">+IF(OFFSET('Sanitation Data'!$D$32,0,10*ROW('Sanitation Data'!D147))="","",OFFSET('Sanitation Data'!$D$32,0,10*ROW('Sanitation Data'!D147)))</f>
        <v/>
      </c>
      <c r="CP153" s="383" t="str">
        <f ca="1">+IF(OFFSET('Sanitation Data'!$E$28,0,10*ROW('Sanitation Data'!E147))="","",OFFSET('Sanitation Data'!$E$28,0,10*ROW('Sanitation Data'!E147)))</f>
        <v/>
      </c>
      <c r="CQ153" s="383" t="str">
        <f ca="1">+IF(OFFSET('Sanitation Data'!$E$29,0,10*ROW('Sanitation Data'!E147))="","",OFFSET('Sanitation Data'!$E$29,0,10*ROW('Sanitation Data'!E147)))</f>
        <v/>
      </c>
      <c r="CR153" s="383" t="str">
        <f ca="1">+IF(OFFSET('Sanitation Data'!$E$30,0,10*ROW('Sanitation Data'!E147))="","",OFFSET('Sanitation Data'!$E$30,0,10*ROW('Sanitation Data'!E147)))</f>
        <v/>
      </c>
      <c r="CS153" s="383" t="str">
        <f ca="1">+IF(OFFSET('Sanitation Data'!$E$31,0,10*ROW('Sanitation Data'!E147))="","",OFFSET('Sanitation Data'!$E$31,0,10*ROW('Sanitation Data'!E147)))</f>
        <v/>
      </c>
      <c r="CT153" s="383" t="str">
        <f ca="1">+IF(OFFSET('Sanitation Data'!$E$32,0,10*ROW('Sanitation Data'!E147))="","",OFFSET('Sanitation Data'!$E$32,0,10*ROW('Sanitation Data'!E147)))</f>
        <v/>
      </c>
      <c r="CU153" s="383" t="str">
        <f ca="1">+IF(OFFSET('Sanitation Data'!$F$28,0,10*ROW('Sanitation Data'!F147))="","",OFFSET('Sanitation Data'!$F$28,0,10*ROW('Sanitation Data'!F147)))</f>
        <v/>
      </c>
      <c r="CV153" s="383" t="str">
        <f ca="1">+IF(OFFSET('Sanitation Data'!$F$29,0,10*ROW('Sanitation Data'!F147))="","",OFFSET('Sanitation Data'!$F$29,0,10*ROW('Sanitation Data'!F147)))</f>
        <v/>
      </c>
      <c r="CW153" s="383" t="str">
        <f ca="1">+IF(OFFSET('Sanitation Data'!$F$30,0,10*ROW('Sanitation Data'!F147))="","",OFFSET('Sanitation Data'!$F$30,0,10*ROW('Sanitation Data'!F147)))</f>
        <v/>
      </c>
      <c r="CX153" s="383" t="str">
        <f ca="1">+IF(OFFSET('Sanitation Data'!$F$31,0,10*ROW('Sanitation Data'!F147))="","",OFFSET('Sanitation Data'!$F$31,0,10*ROW('Sanitation Data'!F147)))</f>
        <v/>
      </c>
      <c r="CY153" s="383" t="str">
        <f ca="1">+IF(OFFSET('Sanitation Data'!$F$32,0,10*ROW('Sanitation Data'!F147))="","",OFFSET('Sanitation Data'!$F$32,0,10*ROW('Sanitation Data'!F147)))</f>
        <v/>
      </c>
      <c r="CZ153" s="383" t="str">
        <f ca="1">+IF(OFFSET('Sanitation Data'!$G$28,0,10*ROW('Sanitation Data'!G147))="","",OFFSET('Sanitation Data'!$G$28,0,10*ROW('Sanitation Data'!G147)))</f>
        <v/>
      </c>
      <c r="DA153" s="383" t="str">
        <f ca="1">+IF(OFFSET('Sanitation Data'!$G$29,0,10*ROW('Sanitation Data'!G147))="","",OFFSET('Sanitation Data'!$G$29,0,10*ROW('Sanitation Data'!G147)))</f>
        <v/>
      </c>
      <c r="DB153" s="383" t="str">
        <f ca="1">+IF(OFFSET('Sanitation Data'!$G$30,0,10*ROW('Sanitation Data'!G147))="","",OFFSET('Sanitation Data'!$G$30,0,10*ROW('Sanitation Data'!G147)))</f>
        <v/>
      </c>
      <c r="DC153" s="383" t="str">
        <f ca="1">+IF(OFFSET('Sanitation Data'!$G$31,0,10*ROW('Sanitation Data'!G147))="","",OFFSET('Sanitation Data'!$G$31,0,10*ROW('Sanitation Data'!G147)))</f>
        <v/>
      </c>
      <c r="DD153" s="383" t="str">
        <f ca="1">+IF(OFFSET('Sanitation Data'!$G$32,0,10*ROW('Sanitation Data'!G147))="","",OFFSET('Sanitation Data'!$G$32,0,10*ROW('Sanitation Data'!G147)))</f>
        <v/>
      </c>
      <c r="DE153" s="383" t="str">
        <f ca="1">+IF(OFFSET('Sanitation Data'!$H$28,0,10*ROW('Sanitation Data'!H147))="","",OFFSET('Sanitation Data'!$H$28,0,10*ROW('Sanitation Data'!H147)))</f>
        <v/>
      </c>
      <c r="DF153" s="383" t="str">
        <f ca="1">+IF(OFFSET('Sanitation Data'!$H$29,0,10*ROW('Sanitation Data'!H147))="","",OFFSET('Sanitation Data'!$H$29,0,10*ROW('Sanitation Data'!H147)))</f>
        <v/>
      </c>
      <c r="DG153" s="383" t="str">
        <f ca="1">+IF(OFFSET('Sanitation Data'!$H$30,0,10*ROW('Sanitation Data'!H147))="","",OFFSET('Sanitation Data'!$H$30,0,10*ROW('Sanitation Data'!H147)))</f>
        <v/>
      </c>
      <c r="DH153" s="383" t="str">
        <f ca="1">+IF(OFFSET('Sanitation Data'!$H$31,0,10*ROW('Sanitation Data'!H147))="","",OFFSET('Sanitation Data'!$H$31,0,10*ROW('Sanitation Data'!H147)))</f>
        <v/>
      </c>
      <c r="DI153" s="383" t="str">
        <f ca="1">+IF(OFFSET('Sanitation Data'!$H$32,0,10*ROW('Sanitation Data'!H147))="","",OFFSET('Sanitation Data'!$H$32,0,10*ROW('Sanitation Data'!H147)))</f>
        <v/>
      </c>
      <c r="DJ153" s="383" t="str">
        <f ca="1">+IF(OFFSET('Sanitation Data'!$I$28,0,10*ROW('Sanitation Data'!I147))="","",OFFSET('Sanitation Data'!$I$28,0,10*ROW('Sanitation Data'!I147)))</f>
        <v/>
      </c>
      <c r="DK153" s="383" t="str">
        <f ca="1">+IF(OFFSET('Sanitation Data'!$I$29,0,10*ROW('Sanitation Data'!I147))="","",OFFSET('Sanitation Data'!$I$29,0,10*ROW('Sanitation Data'!I147)))</f>
        <v/>
      </c>
      <c r="DL153" s="383" t="str">
        <f ca="1">+IF(OFFSET('Sanitation Data'!$I$30,0,10*ROW('Sanitation Data'!I147))="","",OFFSET('Sanitation Data'!$I$30,0,10*ROW('Sanitation Data'!I147)))</f>
        <v/>
      </c>
      <c r="DM153" s="383" t="str">
        <f ca="1">+IF(OFFSET('Sanitation Data'!$I$31,0,10*ROW('Sanitation Data'!I147))="","",OFFSET('Sanitation Data'!$I$31,0,10*ROW('Sanitation Data'!I147)))</f>
        <v/>
      </c>
      <c r="DN153" s="383" t="str">
        <f ca="1">+IF(OFFSET('Sanitation Data'!$I$32,0,10*ROW('Sanitation Data'!I147))="","",OFFSET('Sanitation Data'!$I$32,0,10*ROW('Sanitation Data'!I147)))</f>
        <v/>
      </c>
      <c r="DO153" s="383" t="str">
        <f ca="1">+IF(OFFSET('Hygiene Data'!$D$11,0,10*ROW('Hygiene Data'!D147))="","",OFFSET('Hygiene Data'!$D$11,0,10*ROW('Hygiene Data'!D147)))</f>
        <v/>
      </c>
      <c r="DP153" s="383" t="str">
        <f ca="1">+IF(OFFSET('Hygiene Data'!$D$12,0,10*ROW('Hygiene Data'!D147))="","",OFFSET('Hygiene Data'!$D$12,0,10*ROW('Hygiene Data'!D147)))</f>
        <v/>
      </c>
      <c r="DQ153" s="383" t="str">
        <f ca="1">+IF(OFFSET('Hygiene Data'!$D$13,0,10*ROW('Hygiene Data'!D147))="","",OFFSET('Hygiene Data'!$D$13,0,10*ROW('Hygiene Data'!D147)))</f>
        <v/>
      </c>
      <c r="DR153" s="383" t="str">
        <f ca="1">+IF(OFFSET('Hygiene Data'!$E$11,0,10*ROW('Hygiene Data'!E147))="","",OFFSET('Hygiene Data'!$E$11,0,10*ROW('Hygiene Data'!E147)))</f>
        <v/>
      </c>
      <c r="DS153" s="383" t="str">
        <f ca="1">+IF(OFFSET('Hygiene Data'!$E$12,0,10*ROW('Hygiene Data'!E147))="","",OFFSET('Hygiene Data'!$E$12,0,10*ROW('Hygiene Data'!E147)))</f>
        <v/>
      </c>
      <c r="DT153" s="383" t="str">
        <f ca="1">+IF(OFFSET('Hygiene Data'!$E$13,0,10*ROW('Hygiene Data'!E147))="","",OFFSET('Hygiene Data'!$E$13,0,10*ROW('Hygiene Data'!E147)))</f>
        <v/>
      </c>
      <c r="DU153" s="383" t="str">
        <f ca="1">+IF(OFFSET('Hygiene Data'!$F$11,0,10*ROW('Hygiene Data'!F147))="","",OFFSET('Hygiene Data'!$F$11,0,10*ROW('Hygiene Data'!F147)))</f>
        <v/>
      </c>
      <c r="DV153" s="383" t="str">
        <f ca="1">+IF(OFFSET('Hygiene Data'!$F$12,0,10*ROW('Hygiene Data'!F147))="","",OFFSET('Hygiene Data'!$F$12,0,10*ROW('Hygiene Data'!F147)))</f>
        <v/>
      </c>
      <c r="DW153" s="383" t="str">
        <f ca="1">+IF(OFFSET('Hygiene Data'!$F$13,0,10*ROW('Hygiene Data'!F147))="","",OFFSET('Hygiene Data'!$F$13,0,10*ROW('Hygiene Data'!F147)))</f>
        <v/>
      </c>
      <c r="DX153" s="383" t="str">
        <f ca="1">+IF(OFFSET('Hygiene Data'!$G$11,0,10*ROW('Hygiene Data'!G147))="","",OFFSET('Hygiene Data'!$G$11,0,10*ROW('Hygiene Data'!G147)))</f>
        <v/>
      </c>
      <c r="DY153" s="383" t="str">
        <f ca="1">+IF(OFFSET('Hygiene Data'!$G$12,0,10*ROW('Hygiene Data'!G147))="","",OFFSET('Hygiene Data'!$G$12,0,10*ROW('Hygiene Data'!G147)))</f>
        <v/>
      </c>
      <c r="DZ153" s="383" t="str">
        <f ca="1">+IF(OFFSET('Hygiene Data'!$G$13,0,10*ROW('Hygiene Data'!G147))="","",OFFSET('Hygiene Data'!$G$13,0,10*ROW('Hygiene Data'!G147)))</f>
        <v/>
      </c>
      <c r="EA153" s="383" t="str">
        <f ca="1">+IF(OFFSET('Hygiene Data'!$H$11,0,10*ROW('Hygiene Data'!H147))="","",OFFSET('Hygiene Data'!$H$11,0,10*ROW('Hygiene Data'!H147)))</f>
        <v/>
      </c>
      <c r="EB153" s="383" t="str">
        <f ca="1">+IF(OFFSET('Hygiene Data'!$H$12,0,10*ROW('Hygiene Data'!H147))="","",OFFSET('Hygiene Data'!$H$12,0,10*ROW('Hygiene Data'!H147)))</f>
        <v/>
      </c>
      <c r="EC153" s="383" t="str">
        <f ca="1">+IF(OFFSET('Hygiene Data'!$H$13,0,10*ROW('Hygiene Data'!H147))="","",OFFSET('Hygiene Data'!$H$13,0,10*ROW('Hygiene Data'!H147)))</f>
        <v/>
      </c>
      <c r="ED153" s="383" t="str">
        <f ca="1">+IF(OFFSET('Hygiene Data'!$I$11,0,10*ROW('Hygiene Data'!I147))="","",OFFSET('Hygiene Data'!$I$11,0,10*ROW('Hygiene Data'!I147)))</f>
        <v/>
      </c>
      <c r="EE153" s="383" t="str">
        <f ca="1">+IF(OFFSET('Hygiene Data'!$I$12,0,10*ROW('Hygiene Data'!I147))="","",OFFSET('Hygiene Data'!$I$12,0,10*ROW('Hygiene Data'!I147)))</f>
        <v/>
      </c>
      <c r="EF153" s="383" t="str">
        <f ca="1">+IF(OFFSET('Hygiene Data'!$I$13,0,10*ROW('Hygiene Data'!I147))="","",OFFSET('Hygiene Data'!$I$13,0,10*ROW('Hygiene Data'!I147)))</f>
        <v/>
      </c>
    </row>
    <row r="154" spans="1:136" x14ac:dyDescent="0.25">
      <c r="A154" s="492" t="str">
        <f ca="1">+IF(OFFSET('Water Data'!$B$2,0,10*ROW('Water Data'!E148))="","",OFFSET('Water Data'!$B$2,0,10*ROW('Water Data'!E148)))</f>
        <v/>
      </c>
      <c r="B154" s="49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9" t="str">
        <f t="shared" ca="1" si="2"/>
        <v/>
      </c>
      <c r="D154" s="52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3" t="str">
        <f ca="1">+IF(OFFSET('Water Data'!$D$27,0,10*ROW('Water Data'!D148))="","",OFFSET('Water Data'!$D$27,0,10*ROW('Water Data'!D148)))</f>
        <v/>
      </c>
      <c r="BT154" s="383" t="str">
        <f ca="1">+IF(OFFSET('Water Data'!$D$28,0,10*ROW('Water Data'!D148))="","",OFFSET('Water Data'!$D$28,0,10*ROW('Water Data'!D148)))</f>
        <v/>
      </c>
      <c r="BU154" s="383" t="str">
        <f ca="1">+IF(OFFSET('Water Data'!$D$29,0,10*ROW('Water Data'!D148))="","",OFFSET('Water Data'!$D$29,0,10*ROW('Water Data'!D148)))</f>
        <v/>
      </c>
      <c r="BV154" s="383" t="str">
        <f ca="1">+IF(OFFSET('Water Data'!$E$27,0,10*ROW('Water Data'!E148))="","",OFFSET('Water Data'!$E$27,0,10*ROW('Water Data'!E148)))</f>
        <v/>
      </c>
      <c r="BW154" s="383" t="str">
        <f ca="1">+IF(OFFSET('Water Data'!$E$28,0,10*ROW('Water Data'!E148))="","",OFFSET('Water Data'!$E$28,0,10*ROW('Water Data'!E148)))</f>
        <v/>
      </c>
      <c r="BX154" s="383" t="str">
        <f ca="1">+IF(OFFSET('Water Data'!$E$29,0,10*ROW('Water Data'!E148))="","",OFFSET('Water Data'!$E$29,0,10*ROW('Water Data'!E148)))</f>
        <v/>
      </c>
      <c r="BY154" s="383" t="str">
        <f ca="1">+IF(OFFSET('Water Data'!$F$27,0,10*ROW('Water Data'!F148))="","",OFFSET('Water Data'!$F$27,0,10*ROW('Water Data'!F148)))</f>
        <v/>
      </c>
      <c r="BZ154" s="383" t="str">
        <f ca="1">+IF(OFFSET('Water Data'!$F$28,0,10*ROW('Water Data'!F148))="","",OFFSET('Water Data'!$F$28,0,10*ROW('Water Data'!F148)))</f>
        <v/>
      </c>
      <c r="CA154" s="383" t="str">
        <f ca="1">+IF(OFFSET('Water Data'!$F$29,0,10*ROW('Water Data'!F148))="","",OFFSET('Water Data'!$F$29,0,10*ROW('Water Data'!F148)))</f>
        <v/>
      </c>
      <c r="CB154" s="383" t="str">
        <f ca="1">+IF(OFFSET('Water Data'!$G$27,0,10*ROW('Water Data'!G148))="","",OFFSET('Water Data'!$G$27,0,10*ROW('Water Data'!G148)))</f>
        <v/>
      </c>
      <c r="CC154" s="383" t="str">
        <f ca="1">+IF(OFFSET('Water Data'!$G$28,0,10*ROW('Water Data'!G148))="","",OFFSET('Water Data'!$G$28,0,10*ROW('Water Data'!G148)))</f>
        <v/>
      </c>
      <c r="CD154" s="383" t="str">
        <f ca="1">+IF(OFFSET('Water Data'!$G$29,0,10*ROW('Water Data'!G148))="","",OFFSET('Water Data'!$G$29,0,10*ROW('Water Data'!G148)))</f>
        <v/>
      </c>
      <c r="CE154" s="383" t="str">
        <f ca="1">+IF(OFFSET('Water Data'!$H$27,0,10*ROW('Water Data'!H148))="","",OFFSET('Water Data'!$H$27,0,10*ROW('Water Data'!H148)))</f>
        <v/>
      </c>
      <c r="CF154" s="383" t="str">
        <f ca="1">+IF(OFFSET('Water Data'!$H$28,0,10*ROW('Water Data'!H148))="","",OFFSET('Water Data'!$H$28,0,10*ROW('Water Data'!H148)))</f>
        <v/>
      </c>
      <c r="CG154" s="383" t="str">
        <f ca="1">+IF(OFFSET('Water Data'!$H$29,0,10*ROW('Water Data'!H148))="","",OFFSET('Water Data'!$H$29,0,10*ROW('Water Data'!H148)))</f>
        <v/>
      </c>
      <c r="CH154" s="383" t="str">
        <f ca="1">+IF(OFFSET('Water Data'!$I$27,0,10*ROW('Water Data'!I148))="","",OFFSET('Water Data'!$I$27,0,10*ROW('Water Data'!I148)))</f>
        <v/>
      </c>
      <c r="CI154" s="383" t="str">
        <f ca="1">+IF(OFFSET('Water Data'!$I$28,0,10*ROW('Water Data'!I148))="","",OFFSET('Water Data'!$I$28,0,10*ROW('Water Data'!I148)))</f>
        <v/>
      </c>
      <c r="CJ154" s="383" t="str">
        <f ca="1">+IF(OFFSET('Water Data'!$I$29,0,10*ROW('Water Data'!I148))="","",OFFSET('Water Data'!$I$29,0,10*ROW('Water Data'!I148)))</f>
        <v/>
      </c>
      <c r="CK154" s="383" t="str">
        <f ca="1">+IF(OFFSET('Sanitation Data'!$D$28,0,10*ROW('Sanitation Data'!D148))="","",OFFSET('Sanitation Data'!$D$28,0,10*ROW('Sanitation Data'!D148)))</f>
        <v/>
      </c>
      <c r="CL154" s="383" t="str">
        <f ca="1">+IF(OFFSET('Sanitation Data'!$D$29,0,10*ROW('Sanitation Data'!D148))="","",OFFSET('Sanitation Data'!$D$29,0,10*ROW('Sanitation Data'!D148)))</f>
        <v/>
      </c>
      <c r="CM154" s="383" t="str">
        <f ca="1">+IF(OFFSET('Sanitation Data'!$D$30,0,10*ROW('Sanitation Data'!D148))="","",OFFSET('Sanitation Data'!$D$30,0,10*ROW('Sanitation Data'!D148)))</f>
        <v/>
      </c>
      <c r="CN154" s="383" t="str">
        <f ca="1">+IF(OFFSET('Sanitation Data'!$D$31,0,10*ROW('Sanitation Data'!D148))="","",OFFSET('Sanitation Data'!$D$31,0,10*ROW('Sanitation Data'!D148)))</f>
        <v/>
      </c>
      <c r="CO154" s="383" t="str">
        <f ca="1">+IF(OFFSET('Sanitation Data'!$D$32,0,10*ROW('Sanitation Data'!D148))="","",OFFSET('Sanitation Data'!$D$32,0,10*ROW('Sanitation Data'!D148)))</f>
        <v/>
      </c>
      <c r="CP154" s="383" t="str">
        <f ca="1">+IF(OFFSET('Sanitation Data'!$E$28,0,10*ROW('Sanitation Data'!E148))="","",OFFSET('Sanitation Data'!$E$28,0,10*ROW('Sanitation Data'!E148)))</f>
        <v/>
      </c>
      <c r="CQ154" s="383" t="str">
        <f ca="1">+IF(OFFSET('Sanitation Data'!$E$29,0,10*ROW('Sanitation Data'!E148))="","",OFFSET('Sanitation Data'!$E$29,0,10*ROW('Sanitation Data'!E148)))</f>
        <v/>
      </c>
      <c r="CR154" s="383" t="str">
        <f ca="1">+IF(OFFSET('Sanitation Data'!$E$30,0,10*ROW('Sanitation Data'!E148))="","",OFFSET('Sanitation Data'!$E$30,0,10*ROW('Sanitation Data'!E148)))</f>
        <v/>
      </c>
      <c r="CS154" s="383" t="str">
        <f ca="1">+IF(OFFSET('Sanitation Data'!$E$31,0,10*ROW('Sanitation Data'!E148))="","",OFFSET('Sanitation Data'!$E$31,0,10*ROW('Sanitation Data'!E148)))</f>
        <v/>
      </c>
      <c r="CT154" s="383" t="str">
        <f ca="1">+IF(OFFSET('Sanitation Data'!$E$32,0,10*ROW('Sanitation Data'!E148))="","",OFFSET('Sanitation Data'!$E$32,0,10*ROW('Sanitation Data'!E148)))</f>
        <v/>
      </c>
      <c r="CU154" s="383" t="str">
        <f ca="1">+IF(OFFSET('Sanitation Data'!$F$28,0,10*ROW('Sanitation Data'!F148))="","",OFFSET('Sanitation Data'!$F$28,0,10*ROW('Sanitation Data'!F148)))</f>
        <v/>
      </c>
      <c r="CV154" s="383" t="str">
        <f ca="1">+IF(OFFSET('Sanitation Data'!$F$29,0,10*ROW('Sanitation Data'!F148))="","",OFFSET('Sanitation Data'!$F$29,0,10*ROW('Sanitation Data'!F148)))</f>
        <v/>
      </c>
      <c r="CW154" s="383" t="str">
        <f ca="1">+IF(OFFSET('Sanitation Data'!$F$30,0,10*ROW('Sanitation Data'!F148))="","",OFFSET('Sanitation Data'!$F$30,0,10*ROW('Sanitation Data'!F148)))</f>
        <v/>
      </c>
      <c r="CX154" s="383" t="str">
        <f ca="1">+IF(OFFSET('Sanitation Data'!$F$31,0,10*ROW('Sanitation Data'!F148))="","",OFFSET('Sanitation Data'!$F$31,0,10*ROW('Sanitation Data'!F148)))</f>
        <v/>
      </c>
      <c r="CY154" s="383" t="str">
        <f ca="1">+IF(OFFSET('Sanitation Data'!$F$32,0,10*ROW('Sanitation Data'!F148))="","",OFFSET('Sanitation Data'!$F$32,0,10*ROW('Sanitation Data'!F148)))</f>
        <v/>
      </c>
      <c r="CZ154" s="383" t="str">
        <f ca="1">+IF(OFFSET('Sanitation Data'!$G$28,0,10*ROW('Sanitation Data'!G148))="","",OFFSET('Sanitation Data'!$G$28,0,10*ROW('Sanitation Data'!G148)))</f>
        <v/>
      </c>
      <c r="DA154" s="383" t="str">
        <f ca="1">+IF(OFFSET('Sanitation Data'!$G$29,0,10*ROW('Sanitation Data'!G148))="","",OFFSET('Sanitation Data'!$G$29,0,10*ROW('Sanitation Data'!G148)))</f>
        <v/>
      </c>
      <c r="DB154" s="383" t="str">
        <f ca="1">+IF(OFFSET('Sanitation Data'!$G$30,0,10*ROW('Sanitation Data'!G148))="","",OFFSET('Sanitation Data'!$G$30,0,10*ROW('Sanitation Data'!G148)))</f>
        <v/>
      </c>
      <c r="DC154" s="383" t="str">
        <f ca="1">+IF(OFFSET('Sanitation Data'!$G$31,0,10*ROW('Sanitation Data'!G148))="","",OFFSET('Sanitation Data'!$G$31,0,10*ROW('Sanitation Data'!G148)))</f>
        <v/>
      </c>
      <c r="DD154" s="383" t="str">
        <f ca="1">+IF(OFFSET('Sanitation Data'!$G$32,0,10*ROW('Sanitation Data'!G148))="","",OFFSET('Sanitation Data'!$G$32,0,10*ROW('Sanitation Data'!G148)))</f>
        <v/>
      </c>
      <c r="DE154" s="383" t="str">
        <f ca="1">+IF(OFFSET('Sanitation Data'!$H$28,0,10*ROW('Sanitation Data'!H148))="","",OFFSET('Sanitation Data'!$H$28,0,10*ROW('Sanitation Data'!H148)))</f>
        <v/>
      </c>
      <c r="DF154" s="383" t="str">
        <f ca="1">+IF(OFFSET('Sanitation Data'!$H$29,0,10*ROW('Sanitation Data'!H148))="","",OFFSET('Sanitation Data'!$H$29,0,10*ROW('Sanitation Data'!H148)))</f>
        <v/>
      </c>
      <c r="DG154" s="383" t="str">
        <f ca="1">+IF(OFFSET('Sanitation Data'!$H$30,0,10*ROW('Sanitation Data'!H148))="","",OFFSET('Sanitation Data'!$H$30,0,10*ROW('Sanitation Data'!H148)))</f>
        <v/>
      </c>
      <c r="DH154" s="383" t="str">
        <f ca="1">+IF(OFFSET('Sanitation Data'!$H$31,0,10*ROW('Sanitation Data'!H148))="","",OFFSET('Sanitation Data'!$H$31,0,10*ROW('Sanitation Data'!H148)))</f>
        <v/>
      </c>
      <c r="DI154" s="383" t="str">
        <f ca="1">+IF(OFFSET('Sanitation Data'!$H$32,0,10*ROW('Sanitation Data'!H148))="","",OFFSET('Sanitation Data'!$H$32,0,10*ROW('Sanitation Data'!H148)))</f>
        <v/>
      </c>
      <c r="DJ154" s="383" t="str">
        <f ca="1">+IF(OFFSET('Sanitation Data'!$I$28,0,10*ROW('Sanitation Data'!I148))="","",OFFSET('Sanitation Data'!$I$28,0,10*ROW('Sanitation Data'!I148)))</f>
        <v/>
      </c>
      <c r="DK154" s="383" t="str">
        <f ca="1">+IF(OFFSET('Sanitation Data'!$I$29,0,10*ROW('Sanitation Data'!I148))="","",OFFSET('Sanitation Data'!$I$29,0,10*ROW('Sanitation Data'!I148)))</f>
        <v/>
      </c>
      <c r="DL154" s="383" t="str">
        <f ca="1">+IF(OFFSET('Sanitation Data'!$I$30,0,10*ROW('Sanitation Data'!I148))="","",OFFSET('Sanitation Data'!$I$30,0,10*ROW('Sanitation Data'!I148)))</f>
        <v/>
      </c>
      <c r="DM154" s="383" t="str">
        <f ca="1">+IF(OFFSET('Sanitation Data'!$I$31,0,10*ROW('Sanitation Data'!I148))="","",OFFSET('Sanitation Data'!$I$31,0,10*ROW('Sanitation Data'!I148)))</f>
        <v/>
      </c>
      <c r="DN154" s="383" t="str">
        <f ca="1">+IF(OFFSET('Sanitation Data'!$I$32,0,10*ROW('Sanitation Data'!I148))="","",OFFSET('Sanitation Data'!$I$32,0,10*ROW('Sanitation Data'!I148)))</f>
        <v/>
      </c>
      <c r="DO154" s="383" t="str">
        <f ca="1">+IF(OFFSET('Hygiene Data'!$D$11,0,10*ROW('Hygiene Data'!D148))="","",OFFSET('Hygiene Data'!$D$11,0,10*ROW('Hygiene Data'!D148)))</f>
        <v/>
      </c>
      <c r="DP154" s="383" t="str">
        <f ca="1">+IF(OFFSET('Hygiene Data'!$D$12,0,10*ROW('Hygiene Data'!D148))="","",OFFSET('Hygiene Data'!$D$12,0,10*ROW('Hygiene Data'!D148)))</f>
        <v/>
      </c>
      <c r="DQ154" s="383" t="str">
        <f ca="1">+IF(OFFSET('Hygiene Data'!$D$13,0,10*ROW('Hygiene Data'!D148))="","",OFFSET('Hygiene Data'!$D$13,0,10*ROW('Hygiene Data'!D148)))</f>
        <v/>
      </c>
      <c r="DR154" s="383" t="str">
        <f ca="1">+IF(OFFSET('Hygiene Data'!$E$11,0,10*ROW('Hygiene Data'!E148))="","",OFFSET('Hygiene Data'!$E$11,0,10*ROW('Hygiene Data'!E148)))</f>
        <v/>
      </c>
      <c r="DS154" s="383" t="str">
        <f ca="1">+IF(OFFSET('Hygiene Data'!$E$12,0,10*ROW('Hygiene Data'!E148))="","",OFFSET('Hygiene Data'!$E$12,0,10*ROW('Hygiene Data'!E148)))</f>
        <v/>
      </c>
      <c r="DT154" s="383" t="str">
        <f ca="1">+IF(OFFSET('Hygiene Data'!$E$13,0,10*ROW('Hygiene Data'!E148))="","",OFFSET('Hygiene Data'!$E$13,0,10*ROW('Hygiene Data'!E148)))</f>
        <v/>
      </c>
      <c r="DU154" s="383" t="str">
        <f ca="1">+IF(OFFSET('Hygiene Data'!$F$11,0,10*ROW('Hygiene Data'!F148))="","",OFFSET('Hygiene Data'!$F$11,0,10*ROW('Hygiene Data'!F148)))</f>
        <v/>
      </c>
      <c r="DV154" s="383" t="str">
        <f ca="1">+IF(OFFSET('Hygiene Data'!$F$12,0,10*ROW('Hygiene Data'!F148))="","",OFFSET('Hygiene Data'!$F$12,0,10*ROW('Hygiene Data'!F148)))</f>
        <v/>
      </c>
      <c r="DW154" s="383" t="str">
        <f ca="1">+IF(OFFSET('Hygiene Data'!$F$13,0,10*ROW('Hygiene Data'!F148))="","",OFFSET('Hygiene Data'!$F$13,0,10*ROW('Hygiene Data'!F148)))</f>
        <v/>
      </c>
      <c r="DX154" s="383" t="str">
        <f ca="1">+IF(OFFSET('Hygiene Data'!$G$11,0,10*ROW('Hygiene Data'!G148))="","",OFFSET('Hygiene Data'!$G$11,0,10*ROW('Hygiene Data'!G148)))</f>
        <v/>
      </c>
      <c r="DY154" s="383" t="str">
        <f ca="1">+IF(OFFSET('Hygiene Data'!$G$12,0,10*ROW('Hygiene Data'!G148))="","",OFFSET('Hygiene Data'!$G$12,0,10*ROW('Hygiene Data'!G148)))</f>
        <v/>
      </c>
      <c r="DZ154" s="383" t="str">
        <f ca="1">+IF(OFFSET('Hygiene Data'!$G$13,0,10*ROW('Hygiene Data'!G148))="","",OFFSET('Hygiene Data'!$G$13,0,10*ROW('Hygiene Data'!G148)))</f>
        <v/>
      </c>
      <c r="EA154" s="383" t="str">
        <f ca="1">+IF(OFFSET('Hygiene Data'!$H$11,0,10*ROW('Hygiene Data'!H148))="","",OFFSET('Hygiene Data'!$H$11,0,10*ROW('Hygiene Data'!H148)))</f>
        <v/>
      </c>
      <c r="EB154" s="383" t="str">
        <f ca="1">+IF(OFFSET('Hygiene Data'!$H$12,0,10*ROW('Hygiene Data'!H148))="","",OFFSET('Hygiene Data'!$H$12,0,10*ROW('Hygiene Data'!H148)))</f>
        <v/>
      </c>
      <c r="EC154" s="383" t="str">
        <f ca="1">+IF(OFFSET('Hygiene Data'!$H$13,0,10*ROW('Hygiene Data'!H148))="","",OFFSET('Hygiene Data'!$H$13,0,10*ROW('Hygiene Data'!H148)))</f>
        <v/>
      </c>
      <c r="ED154" s="383" t="str">
        <f ca="1">+IF(OFFSET('Hygiene Data'!$I$11,0,10*ROW('Hygiene Data'!I148))="","",OFFSET('Hygiene Data'!$I$11,0,10*ROW('Hygiene Data'!I148)))</f>
        <v/>
      </c>
      <c r="EE154" s="383" t="str">
        <f ca="1">+IF(OFFSET('Hygiene Data'!$I$12,0,10*ROW('Hygiene Data'!I148))="","",OFFSET('Hygiene Data'!$I$12,0,10*ROW('Hygiene Data'!I148)))</f>
        <v/>
      </c>
      <c r="EF154" s="383" t="str">
        <f ca="1">+IF(OFFSET('Hygiene Data'!$I$13,0,10*ROW('Hygiene Data'!I148))="","",OFFSET('Hygiene Data'!$I$13,0,10*ROW('Hygiene Data'!I148)))</f>
        <v/>
      </c>
    </row>
    <row r="155" spans="1:136" x14ac:dyDescent="0.25">
      <c r="A155" s="492" t="str">
        <f ca="1">+IF(OFFSET('Water Data'!$B$2,0,10*ROW('Water Data'!E149))="","",OFFSET('Water Data'!$B$2,0,10*ROW('Water Data'!E149)))</f>
        <v/>
      </c>
      <c r="B155" s="49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9" t="str">
        <f t="shared" ca="1" si="2"/>
        <v/>
      </c>
      <c r="D155" s="52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3" t="str">
        <f ca="1">+IF(OFFSET('Water Data'!$D$27,0,10*ROW('Water Data'!D149))="","",OFFSET('Water Data'!$D$27,0,10*ROW('Water Data'!D149)))</f>
        <v/>
      </c>
      <c r="BT155" s="383" t="str">
        <f ca="1">+IF(OFFSET('Water Data'!$D$28,0,10*ROW('Water Data'!D149))="","",OFFSET('Water Data'!$D$28,0,10*ROW('Water Data'!D149)))</f>
        <v/>
      </c>
      <c r="BU155" s="383" t="str">
        <f ca="1">+IF(OFFSET('Water Data'!$D$29,0,10*ROW('Water Data'!D149))="","",OFFSET('Water Data'!$D$29,0,10*ROW('Water Data'!D149)))</f>
        <v/>
      </c>
      <c r="BV155" s="383" t="str">
        <f ca="1">+IF(OFFSET('Water Data'!$E$27,0,10*ROW('Water Data'!E149))="","",OFFSET('Water Data'!$E$27,0,10*ROW('Water Data'!E149)))</f>
        <v/>
      </c>
      <c r="BW155" s="383" t="str">
        <f ca="1">+IF(OFFSET('Water Data'!$E$28,0,10*ROW('Water Data'!E149))="","",OFFSET('Water Data'!$E$28,0,10*ROW('Water Data'!E149)))</f>
        <v/>
      </c>
      <c r="BX155" s="383" t="str">
        <f ca="1">+IF(OFFSET('Water Data'!$E$29,0,10*ROW('Water Data'!E149))="","",OFFSET('Water Data'!$E$29,0,10*ROW('Water Data'!E149)))</f>
        <v/>
      </c>
      <c r="BY155" s="383" t="str">
        <f ca="1">+IF(OFFSET('Water Data'!$F$27,0,10*ROW('Water Data'!F149))="","",OFFSET('Water Data'!$F$27,0,10*ROW('Water Data'!F149)))</f>
        <v/>
      </c>
      <c r="BZ155" s="383" t="str">
        <f ca="1">+IF(OFFSET('Water Data'!$F$28,0,10*ROW('Water Data'!F149))="","",OFFSET('Water Data'!$F$28,0,10*ROW('Water Data'!F149)))</f>
        <v/>
      </c>
      <c r="CA155" s="383" t="str">
        <f ca="1">+IF(OFFSET('Water Data'!$F$29,0,10*ROW('Water Data'!F149))="","",OFFSET('Water Data'!$F$29,0,10*ROW('Water Data'!F149)))</f>
        <v/>
      </c>
      <c r="CB155" s="383" t="str">
        <f ca="1">+IF(OFFSET('Water Data'!$G$27,0,10*ROW('Water Data'!G149))="","",OFFSET('Water Data'!$G$27,0,10*ROW('Water Data'!G149)))</f>
        <v/>
      </c>
      <c r="CC155" s="383" t="str">
        <f ca="1">+IF(OFFSET('Water Data'!$G$28,0,10*ROW('Water Data'!G149))="","",OFFSET('Water Data'!$G$28,0,10*ROW('Water Data'!G149)))</f>
        <v/>
      </c>
      <c r="CD155" s="383" t="str">
        <f ca="1">+IF(OFFSET('Water Data'!$G$29,0,10*ROW('Water Data'!G149))="","",OFFSET('Water Data'!$G$29,0,10*ROW('Water Data'!G149)))</f>
        <v/>
      </c>
      <c r="CE155" s="383" t="str">
        <f ca="1">+IF(OFFSET('Water Data'!$H$27,0,10*ROW('Water Data'!H149))="","",OFFSET('Water Data'!$H$27,0,10*ROW('Water Data'!H149)))</f>
        <v/>
      </c>
      <c r="CF155" s="383" t="str">
        <f ca="1">+IF(OFFSET('Water Data'!$H$28,0,10*ROW('Water Data'!H149))="","",OFFSET('Water Data'!$H$28,0,10*ROW('Water Data'!H149)))</f>
        <v/>
      </c>
      <c r="CG155" s="383" t="str">
        <f ca="1">+IF(OFFSET('Water Data'!$H$29,0,10*ROW('Water Data'!H149))="","",OFFSET('Water Data'!$H$29,0,10*ROW('Water Data'!H149)))</f>
        <v/>
      </c>
      <c r="CH155" s="383" t="str">
        <f ca="1">+IF(OFFSET('Water Data'!$I$27,0,10*ROW('Water Data'!I149))="","",OFFSET('Water Data'!$I$27,0,10*ROW('Water Data'!I149)))</f>
        <v/>
      </c>
      <c r="CI155" s="383" t="str">
        <f ca="1">+IF(OFFSET('Water Data'!$I$28,0,10*ROW('Water Data'!I149))="","",OFFSET('Water Data'!$I$28,0,10*ROW('Water Data'!I149)))</f>
        <v/>
      </c>
      <c r="CJ155" s="383" t="str">
        <f ca="1">+IF(OFFSET('Water Data'!$I$29,0,10*ROW('Water Data'!I149))="","",OFFSET('Water Data'!$I$29,0,10*ROW('Water Data'!I149)))</f>
        <v/>
      </c>
      <c r="CK155" s="383" t="str">
        <f ca="1">+IF(OFFSET('Sanitation Data'!$D$28,0,10*ROW('Sanitation Data'!D149))="","",OFFSET('Sanitation Data'!$D$28,0,10*ROW('Sanitation Data'!D149)))</f>
        <v/>
      </c>
      <c r="CL155" s="383" t="str">
        <f ca="1">+IF(OFFSET('Sanitation Data'!$D$29,0,10*ROW('Sanitation Data'!D149))="","",OFFSET('Sanitation Data'!$D$29,0,10*ROW('Sanitation Data'!D149)))</f>
        <v/>
      </c>
      <c r="CM155" s="383" t="str">
        <f ca="1">+IF(OFFSET('Sanitation Data'!$D$30,0,10*ROW('Sanitation Data'!D149))="","",OFFSET('Sanitation Data'!$D$30,0,10*ROW('Sanitation Data'!D149)))</f>
        <v/>
      </c>
      <c r="CN155" s="383" t="str">
        <f ca="1">+IF(OFFSET('Sanitation Data'!$D$31,0,10*ROW('Sanitation Data'!D149))="","",OFFSET('Sanitation Data'!$D$31,0,10*ROW('Sanitation Data'!D149)))</f>
        <v/>
      </c>
      <c r="CO155" s="383" t="str">
        <f ca="1">+IF(OFFSET('Sanitation Data'!$D$32,0,10*ROW('Sanitation Data'!D149))="","",OFFSET('Sanitation Data'!$D$32,0,10*ROW('Sanitation Data'!D149)))</f>
        <v/>
      </c>
      <c r="CP155" s="383" t="str">
        <f ca="1">+IF(OFFSET('Sanitation Data'!$E$28,0,10*ROW('Sanitation Data'!E149))="","",OFFSET('Sanitation Data'!$E$28,0,10*ROW('Sanitation Data'!E149)))</f>
        <v/>
      </c>
      <c r="CQ155" s="383" t="str">
        <f ca="1">+IF(OFFSET('Sanitation Data'!$E$29,0,10*ROW('Sanitation Data'!E149))="","",OFFSET('Sanitation Data'!$E$29,0,10*ROW('Sanitation Data'!E149)))</f>
        <v/>
      </c>
      <c r="CR155" s="383" t="str">
        <f ca="1">+IF(OFFSET('Sanitation Data'!$E$30,0,10*ROW('Sanitation Data'!E149))="","",OFFSET('Sanitation Data'!$E$30,0,10*ROW('Sanitation Data'!E149)))</f>
        <v/>
      </c>
      <c r="CS155" s="383" t="str">
        <f ca="1">+IF(OFFSET('Sanitation Data'!$E$31,0,10*ROW('Sanitation Data'!E149))="","",OFFSET('Sanitation Data'!$E$31,0,10*ROW('Sanitation Data'!E149)))</f>
        <v/>
      </c>
      <c r="CT155" s="383" t="str">
        <f ca="1">+IF(OFFSET('Sanitation Data'!$E$32,0,10*ROW('Sanitation Data'!E149))="","",OFFSET('Sanitation Data'!$E$32,0,10*ROW('Sanitation Data'!E149)))</f>
        <v/>
      </c>
      <c r="CU155" s="383" t="str">
        <f ca="1">+IF(OFFSET('Sanitation Data'!$F$28,0,10*ROW('Sanitation Data'!F149))="","",OFFSET('Sanitation Data'!$F$28,0,10*ROW('Sanitation Data'!F149)))</f>
        <v/>
      </c>
      <c r="CV155" s="383" t="str">
        <f ca="1">+IF(OFFSET('Sanitation Data'!$F$29,0,10*ROW('Sanitation Data'!F149))="","",OFFSET('Sanitation Data'!$F$29,0,10*ROW('Sanitation Data'!F149)))</f>
        <v/>
      </c>
      <c r="CW155" s="383" t="str">
        <f ca="1">+IF(OFFSET('Sanitation Data'!$F$30,0,10*ROW('Sanitation Data'!F149))="","",OFFSET('Sanitation Data'!$F$30,0,10*ROW('Sanitation Data'!F149)))</f>
        <v/>
      </c>
      <c r="CX155" s="383" t="str">
        <f ca="1">+IF(OFFSET('Sanitation Data'!$F$31,0,10*ROW('Sanitation Data'!F149))="","",OFFSET('Sanitation Data'!$F$31,0,10*ROW('Sanitation Data'!F149)))</f>
        <v/>
      </c>
      <c r="CY155" s="383" t="str">
        <f ca="1">+IF(OFFSET('Sanitation Data'!$F$32,0,10*ROW('Sanitation Data'!F149))="","",OFFSET('Sanitation Data'!$F$32,0,10*ROW('Sanitation Data'!F149)))</f>
        <v/>
      </c>
      <c r="CZ155" s="383" t="str">
        <f ca="1">+IF(OFFSET('Sanitation Data'!$G$28,0,10*ROW('Sanitation Data'!G149))="","",OFFSET('Sanitation Data'!$G$28,0,10*ROW('Sanitation Data'!G149)))</f>
        <v/>
      </c>
      <c r="DA155" s="383" t="str">
        <f ca="1">+IF(OFFSET('Sanitation Data'!$G$29,0,10*ROW('Sanitation Data'!G149))="","",OFFSET('Sanitation Data'!$G$29,0,10*ROW('Sanitation Data'!G149)))</f>
        <v/>
      </c>
      <c r="DB155" s="383" t="str">
        <f ca="1">+IF(OFFSET('Sanitation Data'!$G$30,0,10*ROW('Sanitation Data'!G149))="","",OFFSET('Sanitation Data'!$G$30,0,10*ROW('Sanitation Data'!G149)))</f>
        <v/>
      </c>
      <c r="DC155" s="383" t="str">
        <f ca="1">+IF(OFFSET('Sanitation Data'!$G$31,0,10*ROW('Sanitation Data'!G149))="","",OFFSET('Sanitation Data'!$G$31,0,10*ROW('Sanitation Data'!G149)))</f>
        <v/>
      </c>
      <c r="DD155" s="383" t="str">
        <f ca="1">+IF(OFFSET('Sanitation Data'!$G$32,0,10*ROW('Sanitation Data'!G149))="","",OFFSET('Sanitation Data'!$G$32,0,10*ROW('Sanitation Data'!G149)))</f>
        <v/>
      </c>
      <c r="DE155" s="383" t="str">
        <f ca="1">+IF(OFFSET('Sanitation Data'!$H$28,0,10*ROW('Sanitation Data'!H149))="","",OFFSET('Sanitation Data'!$H$28,0,10*ROW('Sanitation Data'!H149)))</f>
        <v/>
      </c>
      <c r="DF155" s="383" t="str">
        <f ca="1">+IF(OFFSET('Sanitation Data'!$H$29,0,10*ROW('Sanitation Data'!H149))="","",OFFSET('Sanitation Data'!$H$29,0,10*ROW('Sanitation Data'!H149)))</f>
        <v/>
      </c>
      <c r="DG155" s="383" t="str">
        <f ca="1">+IF(OFFSET('Sanitation Data'!$H$30,0,10*ROW('Sanitation Data'!H149))="","",OFFSET('Sanitation Data'!$H$30,0,10*ROW('Sanitation Data'!H149)))</f>
        <v/>
      </c>
      <c r="DH155" s="383" t="str">
        <f ca="1">+IF(OFFSET('Sanitation Data'!$H$31,0,10*ROW('Sanitation Data'!H149))="","",OFFSET('Sanitation Data'!$H$31,0,10*ROW('Sanitation Data'!H149)))</f>
        <v/>
      </c>
      <c r="DI155" s="383" t="str">
        <f ca="1">+IF(OFFSET('Sanitation Data'!$H$32,0,10*ROW('Sanitation Data'!H149))="","",OFFSET('Sanitation Data'!$H$32,0,10*ROW('Sanitation Data'!H149)))</f>
        <v/>
      </c>
      <c r="DJ155" s="383" t="str">
        <f ca="1">+IF(OFFSET('Sanitation Data'!$I$28,0,10*ROW('Sanitation Data'!I149))="","",OFFSET('Sanitation Data'!$I$28,0,10*ROW('Sanitation Data'!I149)))</f>
        <v/>
      </c>
      <c r="DK155" s="383" t="str">
        <f ca="1">+IF(OFFSET('Sanitation Data'!$I$29,0,10*ROW('Sanitation Data'!I149))="","",OFFSET('Sanitation Data'!$I$29,0,10*ROW('Sanitation Data'!I149)))</f>
        <v/>
      </c>
      <c r="DL155" s="383" t="str">
        <f ca="1">+IF(OFFSET('Sanitation Data'!$I$30,0,10*ROW('Sanitation Data'!I149))="","",OFFSET('Sanitation Data'!$I$30,0,10*ROW('Sanitation Data'!I149)))</f>
        <v/>
      </c>
      <c r="DM155" s="383" t="str">
        <f ca="1">+IF(OFFSET('Sanitation Data'!$I$31,0,10*ROW('Sanitation Data'!I149))="","",OFFSET('Sanitation Data'!$I$31,0,10*ROW('Sanitation Data'!I149)))</f>
        <v/>
      </c>
      <c r="DN155" s="383" t="str">
        <f ca="1">+IF(OFFSET('Sanitation Data'!$I$32,0,10*ROW('Sanitation Data'!I149))="","",OFFSET('Sanitation Data'!$I$32,0,10*ROW('Sanitation Data'!I149)))</f>
        <v/>
      </c>
      <c r="DO155" s="383" t="str">
        <f ca="1">+IF(OFFSET('Hygiene Data'!$D$11,0,10*ROW('Hygiene Data'!D149))="","",OFFSET('Hygiene Data'!$D$11,0,10*ROW('Hygiene Data'!D149)))</f>
        <v/>
      </c>
      <c r="DP155" s="383" t="str">
        <f ca="1">+IF(OFFSET('Hygiene Data'!$D$12,0,10*ROW('Hygiene Data'!D149))="","",OFFSET('Hygiene Data'!$D$12,0,10*ROW('Hygiene Data'!D149)))</f>
        <v/>
      </c>
      <c r="DQ155" s="383" t="str">
        <f ca="1">+IF(OFFSET('Hygiene Data'!$D$13,0,10*ROW('Hygiene Data'!D149))="","",OFFSET('Hygiene Data'!$D$13,0,10*ROW('Hygiene Data'!D149)))</f>
        <v/>
      </c>
      <c r="DR155" s="383" t="str">
        <f ca="1">+IF(OFFSET('Hygiene Data'!$E$11,0,10*ROW('Hygiene Data'!E149))="","",OFFSET('Hygiene Data'!$E$11,0,10*ROW('Hygiene Data'!E149)))</f>
        <v/>
      </c>
      <c r="DS155" s="383" t="str">
        <f ca="1">+IF(OFFSET('Hygiene Data'!$E$12,0,10*ROW('Hygiene Data'!E149))="","",OFFSET('Hygiene Data'!$E$12,0,10*ROW('Hygiene Data'!E149)))</f>
        <v/>
      </c>
      <c r="DT155" s="383" t="str">
        <f ca="1">+IF(OFFSET('Hygiene Data'!$E$13,0,10*ROW('Hygiene Data'!E149))="","",OFFSET('Hygiene Data'!$E$13,0,10*ROW('Hygiene Data'!E149)))</f>
        <v/>
      </c>
      <c r="DU155" s="383" t="str">
        <f ca="1">+IF(OFFSET('Hygiene Data'!$F$11,0,10*ROW('Hygiene Data'!F149))="","",OFFSET('Hygiene Data'!$F$11,0,10*ROW('Hygiene Data'!F149)))</f>
        <v/>
      </c>
      <c r="DV155" s="383" t="str">
        <f ca="1">+IF(OFFSET('Hygiene Data'!$F$12,0,10*ROW('Hygiene Data'!F149))="","",OFFSET('Hygiene Data'!$F$12,0,10*ROW('Hygiene Data'!F149)))</f>
        <v/>
      </c>
      <c r="DW155" s="383" t="str">
        <f ca="1">+IF(OFFSET('Hygiene Data'!$F$13,0,10*ROW('Hygiene Data'!F149))="","",OFFSET('Hygiene Data'!$F$13,0,10*ROW('Hygiene Data'!F149)))</f>
        <v/>
      </c>
      <c r="DX155" s="383" t="str">
        <f ca="1">+IF(OFFSET('Hygiene Data'!$G$11,0,10*ROW('Hygiene Data'!G149))="","",OFFSET('Hygiene Data'!$G$11,0,10*ROW('Hygiene Data'!G149)))</f>
        <v/>
      </c>
      <c r="DY155" s="383" t="str">
        <f ca="1">+IF(OFFSET('Hygiene Data'!$G$12,0,10*ROW('Hygiene Data'!G149))="","",OFFSET('Hygiene Data'!$G$12,0,10*ROW('Hygiene Data'!G149)))</f>
        <v/>
      </c>
      <c r="DZ155" s="383" t="str">
        <f ca="1">+IF(OFFSET('Hygiene Data'!$G$13,0,10*ROW('Hygiene Data'!G149))="","",OFFSET('Hygiene Data'!$G$13,0,10*ROW('Hygiene Data'!G149)))</f>
        <v/>
      </c>
      <c r="EA155" s="383" t="str">
        <f ca="1">+IF(OFFSET('Hygiene Data'!$H$11,0,10*ROW('Hygiene Data'!H149))="","",OFFSET('Hygiene Data'!$H$11,0,10*ROW('Hygiene Data'!H149)))</f>
        <v/>
      </c>
      <c r="EB155" s="383" t="str">
        <f ca="1">+IF(OFFSET('Hygiene Data'!$H$12,0,10*ROW('Hygiene Data'!H149))="","",OFFSET('Hygiene Data'!$H$12,0,10*ROW('Hygiene Data'!H149)))</f>
        <v/>
      </c>
      <c r="EC155" s="383" t="str">
        <f ca="1">+IF(OFFSET('Hygiene Data'!$H$13,0,10*ROW('Hygiene Data'!H149))="","",OFFSET('Hygiene Data'!$H$13,0,10*ROW('Hygiene Data'!H149)))</f>
        <v/>
      </c>
      <c r="ED155" s="383" t="str">
        <f ca="1">+IF(OFFSET('Hygiene Data'!$I$11,0,10*ROW('Hygiene Data'!I149))="","",OFFSET('Hygiene Data'!$I$11,0,10*ROW('Hygiene Data'!I149)))</f>
        <v/>
      </c>
      <c r="EE155" s="383" t="str">
        <f ca="1">+IF(OFFSET('Hygiene Data'!$I$12,0,10*ROW('Hygiene Data'!I149))="","",OFFSET('Hygiene Data'!$I$12,0,10*ROW('Hygiene Data'!I149)))</f>
        <v/>
      </c>
      <c r="EF155" s="383" t="str">
        <f ca="1">+IF(OFFSET('Hygiene Data'!$I$13,0,10*ROW('Hygiene Data'!I149))="","",OFFSET('Hygiene Data'!$I$13,0,10*ROW('Hygiene Data'!I149)))</f>
        <v/>
      </c>
    </row>
    <row r="156" spans="1:136" x14ac:dyDescent="0.25">
      <c r="A156" s="492" t="str">
        <f ca="1">+IF(OFFSET('Water Data'!$B$2,0,10*ROW('Water Data'!E150))="","",OFFSET('Water Data'!$B$2,0,10*ROW('Water Data'!E150)))</f>
        <v/>
      </c>
      <c r="B156" s="49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9" t="str">
        <f t="shared" ca="1" si="2"/>
        <v/>
      </c>
      <c r="D156" s="52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3" t="str">
        <f ca="1">+IF(OFFSET('Water Data'!$D$27,0,10*ROW('Water Data'!D150))="","",OFFSET('Water Data'!$D$27,0,10*ROW('Water Data'!D150)))</f>
        <v/>
      </c>
      <c r="BT156" s="383" t="str">
        <f ca="1">+IF(OFFSET('Water Data'!$D$28,0,10*ROW('Water Data'!D150))="","",OFFSET('Water Data'!$D$28,0,10*ROW('Water Data'!D150)))</f>
        <v/>
      </c>
      <c r="BU156" s="383" t="str">
        <f ca="1">+IF(OFFSET('Water Data'!$D$29,0,10*ROW('Water Data'!D150))="","",OFFSET('Water Data'!$D$29,0,10*ROW('Water Data'!D150)))</f>
        <v/>
      </c>
      <c r="BV156" s="383" t="str">
        <f ca="1">+IF(OFFSET('Water Data'!$E$27,0,10*ROW('Water Data'!E150))="","",OFFSET('Water Data'!$E$27,0,10*ROW('Water Data'!E150)))</f>
        <v/>
      </c>
      <c r="BW156" s="383" t="str">
        <f ca="1">+IF(OFFSET('Water Data'!$E$28,0,10*ROW('Water Data'!E150))="","",OFFSET('Water Data'!$E$28,0,10*ROW('Water Data'!E150)))</f>
        <v/>
      </c>
      <c r="BX156" s="383" t="str">
        <f ca="1">+IF(OFFSET('Water Data'!$E$29,0,10*ROW('Water Data'!E150))="","",OFFSET('Water Data'!$E$29,0,10*ROW('Water Data'!E150)))</f>
        <v/>
      </c>
      <c r="BY156" s="383" t="str">
        <f ca="1">+IF(OFFSET('Water Data'!$F$27,0,10*ROW('Water Data'!F150))="","",OFFSET('Water Data'!$F$27,0,10*ROW('Water Data'!F150)))</f>
        <v/>
      </c>
      <c r="BZ156" s="383" t="str">
        <f ca="1">+IF(OFFSET('Water Data'!$F$28,0,10*ROW('Water Data'!F150))="","",OFFSET('Water Data'!$F$28,0,10*ROW('Water Data'!F150)))</f>
        <v/>
      </c>
      <c r="CA156" s="383" t="str">
        <f ca="1">+IF(OFFSET('Water Data'!$F$29,0,10*ROW('Water Data'!F150))="","",OFFSET('Water Data'!$F$29,0,10*ROW('Water Data'!F150)))</f>
        <v/>
      </c>
      <c r="CB156" s="383" t="str">
        <f ca="1">+IF(OFFSET('Water Data'!$G$27,0,10*ROW('Water Data'!G150))="","",OFFSET('Water Data'!$G$27,0,10*ROW('Water Data'!G150)))</f>
        <v/>
      </c>
      <c r="CC156" s="383" t="str">
        <f ca="1">+IF(OFFSET('Water Data'!$G$28,0,10*ROW('Water Data'!G150))="","",OFFSET('Water Data'!$G$28,0,10*ROW('Water Data'!G150)))</f>
        <v/>
      </c>
      <c r="CD156" s="383" t="str">
        <f ca="1">+IF(OFFSET('Water Data'!$G$29,0,10*ROW('Water Data'!G150))="","",OFFSET('Water Data'!$G$29,0,10*ROW('Water Data'!G150)))</f>
        <v/>
      </c>
      <c r="CE156" s="383" t="str">
        <f ca="1">+IF(OFFSET('Water Data'!$H$27,0,10*ROW('Water Data'!H150))="","",OFFSET('Water Data'!$H$27,0,10*ROW('Water Data'!H150)))</f>
        <v/>
      </c>
      <c r="CF156" s="383" t="str">
        <f ca="1">+IF(OFFSET('Water Data'!$H$28,0,10*ROW('Water Data'!H150))="","",OFFSET('Water Data'!$H$28,0,10*ROW('Water Data'!H150)))</f>
        <v/>
      </c>
      <c r="CG156" s="383" t="str">
        <f ca="1">+IF(OFFSET('Water Data'!$H$29,0,10*ROW('Water Data'!H150))="","",OFFSET('Water Data'!$H$29,0,10*ROW('Water Data'!H150)))</f>
        <v/>
      </c>
      <c r="CH156" s="383" t="str">
        <f ca="1">+IF(OFFSET('Water Data'!$I$27,0,10*ROW('Water Data'!I150))="","",OFFSET('Water Data'!$I$27,0,10*ROW('Water Data'!I150)))</f>
        <v/>
      </c>
      <c r="CI156" s="383" t="str">
        <f ca="1">+IF(OFFSET('Water Data'!$I$28,0,10*ROW('Water Data'!I150))="","",OFFSET('Water Data'!$I$28,0,10*ROW('Water Data'!I150)))</f>
        <v/>
      </c>
      <c r="CJ156" s="383" t="str">
        <f ca="1">+IF(OFFSET('Water Data'!$I$29,0,10*ROW('Water Data'!I150))="","",OFFSET('Water Data'!$I$29,0,10*ROW('Water Data'!I150)))</f>
        <v/>
      </c>
      <c r="CK156" s="383" t="str">
        <f ca="1">+IF(OFFSET('Sanitation Data'!$D$28,0,10*ROW('Sanitation Data'!D150))="","",OFFSET('Sanitation Data'!$D$28,0,10*ROW('Sanitation Data'!D150)))</f>
        <v/>
      </c>
      <c r="CL156" s="383" t="str">
        <f ca="1">+IF(OFFSET('Sanitation Data'!$D$29,0,10*ROW('Sanitation Data'!D150))="","",OFFSET('Sanitation Data'!$D$29,0,10*ROW('Sanitation Data'!D150)))</f>
        <v/>
      </c>
      <c r="CM156" s="383" t="str">
        <f ca="1">+IF(OFFSET('Sanitation Data'!$D$30,0,10*ROW('Sanitation Data'!D150))="","",OFFSET('Sanitation Data'!$D$30,0,10*ROW('Sanitation Data'!D150)))</f>
        <v/>
      </c>
      <c r="CN156" s="383" t="str">
        <f ca="1">+IF(OFFSET('Sanitation Data'!$D$31,0,10*ROW('Sanitation Data'!D150))="","",OFFSET('Sanitation Data'!$D$31,0,10*ROW('Sanitation Data'!D150)))</f>
        <v/>
      </c>
      <c r="CO156" s="383" t="str">
        <f ca="1">+IF(OFFSET('Sanitation Data'!$D$32,0,10*ROW('Sanitation Data'!D150))="","",OFFSET('Sanitation Data'!$D$32,0,10*ROW('Sanitation Data'!D150)))</f>
        <v/>
      </c>
      <c r="CP156" s="383" t="str">
        <f ca="1">+IF(OFFSET('Sanitation Data'!$E$28,0,10*ROW('Sanitation Data'!E150))="","",OFFSET('Sanitation Data'!$E$28,0,10*ROW('Sanitation Data'!E150)))</f>
        <v/>
      </c>
      <c r="CQ156" s="383" t="str">
        <f ca="1">+IF(OFFSET('Sanitation Data'!$E$29,0,10*ROW('Sanitation Data'!E150))="","",OFFSET('Sanitation Data'!$E$29,0,10*ROW('Sanitation Data'!E150)))</f>
        <v/>
      </c>
      <c r="CR156" s="383" t="str">
        <f ca="1">+IF(OFFSET('Sanitation Data'!$E$30,0,10*ROW('Sanitation Data'!E150))="","",OFFSET('Sanitation Data'!$E$30,0,10*ROW('Sanitation Data'!E150)))</f>
        <v/>
      </c>
      <c r="CS156" s="383" t="str">
        <f ca="1">+IF(OFFSET('Sanitation Data'!$E$31,0,10*ROW('Sanitation Data'!E150))="","",OFFSET('Sanitation Data'!$E$31,0,10*ROW('Sanitation Data'!E150)))</f>
        <v/>
      </c>
      <c r="CT156" s="383" t="str">
        <f ca="1">+IF(OFFSET('Sanitation Data'!$E$32,0,10*ROW('Sanitation Data'!E150))="","",OFFSET('Sanitation Data'!$E$32,0,10*ROW('Sanitation Data'!E150)))</f>
        <v/>
      </c>
      <c r="CU156" s="383" t="str">
        <f ca="1">+IF(OFFSET('Sanitation Data'!$F$28,0,10*ROW('Sanitation Data'!F150))="","",OFFSET('Sanitation Data'!$F$28,0,10*ROW('Sanitation Data'!F150)))</f>
        <v/>
      </c>
      <c r="CV156" s="383" t="str">
        <f ca="1">+IF(OFFSET('Sanitation Data'!$F$29,0,10*ROW('Sanitation Data'!F150))="","",OFFSET('Sanitation Data'!$F$29,0,10*ROW('Sanitation Data'!F150)))</f>
        <v/>
      </c>
      <c r="CW156" s="383" t="str">
        <f ca="1">+IF(OFFSET('Sanitation Data'!$F$30,0,10*ROW('Sanitation Data'!F150))="","",OFFSET('Sanitation Data'!$F$30,0,10*ROW('Sanitation Data'!F150)))</f>
        <v/>
      </c>
      <c r="CX156" s="383" t="str">
        <f ca="1">+IF(OFFSET('Sanitation Data'!$F$31,0,10*ROW('Sanitation Data'!F150))="","",OFFSET('Sanitation Data'!$F$31,0,10*ROW('Sanitation Data'!F150)))</f>
        <v/>
      </c>
      <c r="CY156" s="383" t="str">
        <f ca="1">+IF(OFFSET('Sanitation Data'!$F$32,0,10*ROW('Sanitation Data'!F150))="","",OFFSET('Sanitation Data'!$F$32,0,10*ROW('Sanitation Data'!F150)))</f>
        <v/>
      </c>
      <c r="CZ156" s="383" t="str">
        <f ca="1">+IF(OFFSET('Sanitation Data'!$G$28,0,10*ROW('Sanitation Data'!G150))="","",OFFSET('Sanitation Data'!$G$28,0,10*ROW('Sanitation Data'!G150)))</f>
        <v/>
      </c>
      <c r="DA156" s="383" t="str">
        <f ca="1">+IF(OFFSET('Sanitation Data'!$G$29,0,10*ROW('Sanitation Data'!G150))="","",OFFSET('Sanitation Data'!$G$29,0,10*ROW('Sanitation Data'!G150)))</f>
        <v/>
      </c>
      <c r="DB156" s="383" t="str">
        <f ca="1">+IF(OFFSET('Sanitation Data'!$G$30,0,10*ROW('Sanitation Data'!G150))="","",OFFSET('Sanitation Data'!$G$30,0,10*ROW('Sanitation Data'!G150)))</f>
        <v/>
      </c>
      <c r="DC156" s="383" t="str">
        <f ca="1">+IF(OFFSET('Sanitation Data'!$G$31,0,10*ROW('Sanitation Data'!G150))="","",OFFSET('Sanitation Data'!$G$31,0,10*ROW('Sanitation Data'!G150)))</f>
        <v/>
      </c>
      <c r="DD156" s="383" t="str">
        <f ca="1">+IF(OFFSET('Sanitation Data'!$G$32,0,10*ROW('Sanitation Data'!G150))="","",OFFSET('Sanitation Data'!$G$32,0,10*ROW('Sanitation Data'!G150)))</f>
        <v/>
      </c>
      <c r="DE156" s="383" t="str">
        <f ca="1">+IF(OFFSET('Sanitation Data'!$H$28,0,10*ROW('Sanitation Data'!H150))="","",OFFSET('Sanitation Data'!$H$28,0,10*ROW('Sanitation Data'!H150)))</f>
        <v/>
      </c>
      <c r="DF156" s="383" t="str">
        <f ca="1">+IF(OFFSET('Sanitation Data'!$H$29,0,10*ROW('Sanitation Data'!H150))="","",OFFSET('Sanitation Data'!$H$29,0,10*ROW('Sanitation Data'!H150)))</f>
        <v/>
      </c>
      <c r="DG156" s="383" t="str">
        <f ca="1">+IF(OFFSET('Sanitation Data'!$H$30,0,10*ROW('Sanitation Data'!H150))="","",OFFSET('Sanitation Data'!$H$30,0,10*ROW('Sanitation Data'!H150)))</f>
        <v/>
      </c>
      <c r="DH156" s="383" t="str">
        <f ca="1">+IF(OFFSET('Sanitation Data'!$H$31,0,10*ROW('Sanitation Data'!H150))="","",OFFSET('Sanitation Data'!$H$31,0,10*ROW('Sanitation Data'!H150)))</f>
        <v/>
      </c>
      <c r="DI156" s="383" t="str">
        <f ca="1">+IF(OFFSET('Sanitation Data'!$H$32,0,10*ROW('Sanitation Data'!H150))="","",OFFSET('Sanitation Data'!$H$32,0,10*ROW('Sanitation Data'!H150)))</f>
        <v/>
      </c>
      <c r="DJ156" s="383" t="str">
        <f ca="1">+IF(OFFSET('Sanitation Data'!$I$28,0,10*ROW('Sanitation Data'!I150))="","",OFFSET('Sanitation Data'!$I$28,0,10*ROW('Sanitation Data'!I150)))</f>
        <v/>
      </c>
      <c r="DK156" s="383" t="str">
        <f ca="1">+IF(OFFSET('Sanitation Data'!$I$29,0,10*ROW('Sanitation Data'!I150))="","",OFFSET('Sanitation Data'!$I$29,0,10*ROW('Sanitation Data'!I150)))</f>
        <v/>
      </c>
      <c r="DL156" s="383" t="str">
        <f ca="1">+IF(OFFSET('Sanitation Data'!$I$30,0,10*ROW('Sanitation Data'!I150))="","",OFFSET('Sanitation Data'!$I$30,0,10*ROW('Sanitation Data'!I150)))</f>
        <v/>
      </c>
      <c r="DM156" s="383" t="str">
        <f ca="1">+IF(OFFSET('Sanitation Data'!$I$31,0,10*ROW('Sanitation Data'!I150))="","",OFFSET('Sanitation Data'!$I$31,0,10*ROW('Sanitation Data'!I150)))</f>
        <v/>
      </c>
      <c r="DN156" s="383" t="str">
        <f ca="1">+IF(OFFSET('Sanitation Data'!$I$32,0,10*ROW('Sanitation Data'!I150))="","",OFFSET('Sanitation Data'!$I$32,0,10*ROW('Sanitation Data'!I150)))</f>
        <v/>
      </c>
      <c r="DO156" s="383" t="str">
        <f ca="1">+IF(OFFSET('Hygiene Data'!$D$11,0,10*ROW('Hygiene Data'!D150))="","",OFFSET('Hygiene Data'!$D$11,0,10*ROW('Hygiene Data'!D150)))</f>
        <v/>
      </c>
      <c r="DP156" s="383" t="str">
        <f ca="1">+IF(OFFSET('Hygiene Data'!$D$12,0,10*ROW('Hygiene Data'!D150))="","",OFFSET('Hygiene Data'!$D$12,0,10*ROW('Hygiene Data'!D150)))</f>
        <v/>
      </c>
      <c r="DQ156" s="383" t="str">
        <f ca="1">+IF(OFFSET('Hygiene Data'!$D$13,0,10*ROW('Hygiene Data'!D150))="","",OFFSET('Hygiene Data'!$D$13,0,10*ROW('Hygiene Data'!D150)))</f>
        <v/>
      </c>
      <c r="DR156" s="383" t="str">
        <f ca="1">+IF(OFFSET('Hygiene Data'!$E$11,0,10*ROW('Hygiene Data'!E150))="","",OFFSET('Hygiene Data'!$E$11,0,10*ROW('Hygiene Data'!E150)))</f>
        <v/>
      </c>
      <c r="DS156" s="383" t="str">
        <f ca="1">+IF(OFFSET('Hygiene Data'!$E$12,0,10*ROW('Hygiene Data'!E150))="","",OFFSET('Hygiene Data'!$E$12,0,10*ROW('Hygiene Data'!E150)))</f>
        <v/>
      </c>
      <c r="DT156" s="383" t="str">
        <f ca="1">+IF(OFFSET('Hygiene Data'!$E$13,0,10*ROW('Hygiene Data'!E150))="","",OFFSET('Hygiene Data'!$E$13,0,10*ROW('Hygiene Data'!E150)))</f>
        <v/>
      </c>
      <c r="DU156" s="383" t="str">
        <f ca="1">+IF(OFFSET('Hygiene Data'!$F$11,0,10*ROW('Hygiene Data'!F150))="","",OFFSET('Hygiene Data'!$F$11,0,10*ROW('Hygiene Data'!F150)))</f>
        <v/>
      </c>
      <c r="DV156" s="383" t="str">
        <f ca="1">+IF(OFFSET('Hygiene Data'!$F$12,0,10*ROW('Hygiene Data'!F150))="","",OFFSET('Hygiene Data'!$F$12,0,10*ROW('Hygiene Data'!F150)))</f>
        <v/>
      </c>
      <c r="DW156" s="383" t="str">
        <f ca="1">+IF(OFFSET('Hygiene Data'!$F$13,0,10*ROW('Hygiene Data'!F150))="","",OFFSET('Hygiene Data'!$F$13,0,10*ROW('Hygiene Data'!F150)))</f>
        <v/>
      </c>
      <c r="DX156" s="383" t="str">
        <f ca="1">+IF(OFFSET('Hygiene Data'!$G$11,0,10*ROW('Hygiene Data'!G150))="","",OFFSET('Hygiene Data'!$G$11,0,10*ROW('Hygiene Data'!G150)))</f>
        <v/>
      </c>
      <c r="DY156" s="383" t="str">
        <f ca="1">+IF(OFFSET('Hygiene Data'!$G$12,0,10*ROW('Hygiene Data'!G150))="","",OFFSET('Hygiene Data'!$G$12,0,10*ROW('Hygiene Data'!G150)))</f>
        <v/>
      </c>
      <c r="DZ156" s="383" t="str">
        <f ca="1">+IF(OFFSET('Hygiene Data'!$G$13,0,10*ROW('Hygiene Data'!G150))="","",OFFSET('Hygiene Data'!$G$13,0,10*ROW('Hygiene Data'!G150)))</f>
        <v/>
      </c>
      <c r="EA156" s="383" t="str">
        <f ca="1">+IF(OFFSET('Hygiene Data'!$H$11,0,10*ROW('Hygiene Data'!H150))="","",OFFSET('Hygiene Data'!$H$11,0,10*ROW('Hygiene Data'!H150)))</f>
        <v/>
      </c>
      <c r="EB156" s="383" t="str">
        <f ca="1">+IF(OFFSET('Hygiene Data'!$H$12,0,10*ROW('Hygiene Data'!H150))="","",OFFSET('Hygiene Data'!$H$12,0,10*ROW('Hygiene Data'!H150)))</f>
        <v/>
      </c>
      <c r="EC156" s="383" t="str">
        <f ca="1">+IF(OFFSET('Hygiene Data'!$H$13,0,10*ROW('Hygiene Data'!H150))="","",OFFSET('Hygiene Data'!$H$13,0,10*ROW('Hygiene Data'!H150)))</f>
        <v/>
      </c>
      <c r="ED156" s="383" t="str">
        <f ca="1">+IF(OFFSET('Hygiene Data'!$I$11,0,10*ROW('Hygiene Data'!I150))="","",OFFSET('Hygiene Data'!$I$11,0,10*ROW('Hygiene Data'!I150)))</f>
        <v/>
      </c>
      <c r="EE156" s="383" t="str">
        <f ca="1">+IF(OFFSET('Hygiene Data'!$I$12,0,10*ROW('Hygiene Data'!I150))="","",OFFSET('Hygiene Data'!$I$12,0,10*ROW('Hygiene Data'!I150)))</f>
        <v/>
      </c>
      <c r="EF156" s="383" t="str">
        <f ca="1">+IF(OFFSET('Hygiene Data'!$I$13,0,10*ROW('Hygiene Data'!I150))="","",OFFSET('Hygiene Data'!$I$13,0,10*ROW('Hygiene Data'!I150)))</f>
        <v/>
      </c>
    </row>
    <row r="157" spans="1:136" x14ac:dyDescent="0.25">
      <c r="A157" s="492" t="str">
        <f ca="1">+IF(OFFSET('Water Data'!$B$2,0,10*ROW('Water Data'!E151))="","",OFFSET('Water Data'!$B$2,0,10*ROW('Water Data'!E151)))</f>
        <v/>
      </c>
      <c r="B157" s="49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9" t="str">
        <f t="shared" ca="1" si="2"/>
        <v/>
      </c>
      <c r="D157" s="52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3" t="str">
        <f ca="1">+IF(OFFSET('Water Data'!$D$27,0,10*ROW('Water Data'!D151))="","",OFFSET('Water Data'!$D$27,0,10*ROW('Water Data'!D151)))</f>
        <v/>
      </c>
      <c r="BT157" s="383" t="str">
        <f ca="1">+IF(OFFSET('Water Data'!$D$28,0,10*ROW('Water Data'!D151))="","",OFFSET('Water Data'!$D$28,0,10*ROW('Water Data'!D151)))</f>
        <v/>
      </c>
      <c r="BU157" s="383" t="str">
        <f ca="1">+IF(OFFSET('Water Data'!$D$29,0,10*ROW('Water Data'!D151))="","",OFFSET('Water Data'!$D$29,0,10*ROW('Water Data'!D151)))</f>
        <v/>
      </c>
      <c r="BV157" s="383" t="str">
        <f ca="1">+IF(OFFSET('Water Data'!$E$27,0,10*ROW('Water Data'!E151))="","",OFFSET('Water Data'!$E$27,0,10*ROW('Water Data'!E151)))</f>
        <v/>
      </c>
      <c r="BW157" s="383" t="str">
        <f ca="1">+IF(OFFSET('Water Data'!$E$28,0,10*ROW('Water Data'!E151))="","",OFFSET('Water Data'!$E$28,0,10*ROW('Water Data'!E151)))</f>
        <v/>
      </c>
      <c r="BX157" s="383" t="str">
        <f ca="1">+IF(OFFSET('Water Data'!$E$29,0,10*ROW('Water Data'!E151))="","",OFFSET('Water Data'!$E$29,0,10*ROW('Water Data'!E151)))</f>
        <v/>
      </c>
      <c r="BY157" s="383" t="str">
        <f ca="1">+IF(OFFSET('Water Data'!$F$27,0,10*ROW('Water Data'!F151))="","",OFFSET('Water Data'!$F$27,0,10*ROW('Water Data'!F151)))</f>
        <v/>
      </c>
      <c r="BZ157" s="383" t="str">
        <f ca="1">+IF(OFFSET('Water Data'!$F$28,0,10*ROW('Water Data'!F151))="","",OFFSET('Water Data'!$F$28,0,10*ROW('Water Data'!F151)))</f>
        <v/>
      </c>
      <c r="CA157" s="383" t="str">
        <f ca="1">+IF(OFFSET('Water Data'!$F$29,0,10*ROW('Water Data'!F151))="","",OFFSET('Water Data'!$F$29,0,10*ROW('Water Data'!F151)))</f>
        <v/>
      </c>
      <c r="CB157" s="383" t="str">
        <f ca="1">+IF(OFFSET('Water Data'!$G$27,0,10*ROW('Water Data'!G151))="","",OFFSET('Water Data'!$G$27,0,10*ROW('Water Data'!G151)))</f>
        <v/>
      </c>
      <c r="CC157" s="383" t="str">
        <f ca="1">+IF(OFFSET('Water Data'!$G$28,0,10*ROW('Water Data'!G151))="","",OFFSET('Water Data'!$G$28,0,10*ROW('Water Data'!G151)))</f>
        <v/>
      </c>
      <c r="CD157" s="383" t="str">
        <f ca="1">+IF(OFFSET('Water Data'!$G$29,0,10*ROW('Water Data'!G151))="","",OFFSET('Water Data'!$G$29,0,10*ROW('Water Data'!G151)))</f>
        <v/>
      </c>
      <c r="CE157" s="383" t="str">
        <f ca="1">+IF(OFFSET('Water Data'!$H$27,0,10*ROW('Water Data'!H151))="","",OFFSET('Water Data'!$H$27,0,10*ROW('Water Data'!H151)))</f>
        <v/>
      </c>
      <c r="CF157" s="383" t="str">
        <f ca="1">+IF(OFFSET('Water Data'!$H$28,0,10*ROW('Water Data'!H151))="","",OFFSET('Water Data'!$H$28,0,10*ROW('Water Data'!H151)))</f>
        <v/>
      </c>
      <c r="CG157" s="383" t="str">
        <f ca="1">+IF(OFFSET('Water Data'!$H$29,0,10*ROW('Water Data'!H151))="","",OFFSET('Water Data'!$H$29,0,10*ROW('Water Data'!H151)))</f>
        <v/>
      </c>
      <c r="CH157" s="383" t="str">
        <f ca="1">+IF(OFFSET('Water Data'!$I$27,0,10*ROW('Water Data'!I151))="","",OFFSET('Water Data'!$I$27,0,10*ROW('Water Data'!I151)))</f>
        <v/>
      </c>
      <c r="CI157" s="383" t="str">
        <f ca="1">+IF(OFFSET('Water Data'!$I$28,0,10*ROW('Water Data'!I151))="","",OFFSET('Water Data'!$I$28,0,10*ROW('Water Data'!I151)))</f>
        <v/>
      </c>
      <c r="CJ157" s="383" t="str">
        <f ca="1">+IF(OFFSET('Water Data'!$I$29,0,10*ROW('Water Data'!I151))="","",OFFSET('Water Data'!$I$29,0,10*ROW('Water Data'!I151)))</f>
        <v/>
      </c>
      <c r="CK157" s="383" t="str">
        <f ca="1">+IF(OFFSET('Sanitation Data'!$D$28,0,10*ROW('Sanitation Data'!D151))="","",OFFSET('Sanitation Data'!$D$28,0,10*ROW('Sanitation Data'!D151)))</f>
        <v/>
      </c>
      <c r="CL157" s="383" t="str">
        <f ca="1">+IF(OFFSET('Sanitation Data'!$D$29,0,10*ROW('Sanitation Data'!D151))="","",OFFSET('Sanitation Data'!$D$29,0,10*ROW('Sanitation Data'!D151)))</f>
        <v/>
      </c>
      <c r="CM157" s="383" t="str">
        <f ca="1">+IF(OFFSET('Sanitation Data'!$D$30,0,10*ROW('Sanitation Data'!D151))="","",OFFSET('Sanitation Data'!$D$30,0,10*ROW('Sanitation Data'!D151)))</f>
        <v/>
      </c>
      <c r="CN157" s="383" t="str">
        <f ca="1">+IF(OFFSET('Sanitation Data'!$D$31,0,10*ROW('Sanitation Data'!D151))="","",OFFSET('Sanitation Data'!$D$31,0,10*ROW('Sanitation Data'!D151)))</f>
        <v/>
      </c>
      <c r="CO157" s="383" t="str">
        <f ca="1">+IF(OFFSET('Sanitation Data'!$D$32,0,10*ROW('Sanitation Data'!D151))="","",OFFSET('Sanitation Data'!$D$32,0,10*ROW('Sanitation Data'!D151)))</f>
        <v/>
      </c>
      <c r="CP157" s="383" t="str">
        <f ca="1">+IF(OFFSET('Sanitation Data'!$E$28,0,10*ROW('Sanitation Data'!E151))="","",OFFSET('Sanitation Data'!$E$28,0,10*ROW('Sanitation Data'!E151)))</f>
        <v/>
      </c>
      <c r="CQ157" s="383" t="str">
        <f ca="1">+IF(OFFSET('Sanitation Data'!$E$29,0,10*ROW('Sanitation Data'!E151))="","",OFFSET('Sanitation Data'!$E$29,0,10*ROW('Sanitation Data'!E151)))</f>
        <v/>
      </c>
      <c r="CR157" s="383" t="str">
        <f ca="1">+IF(OFFSET('Sanitation Data'!$E$30,0,10*ROW('Sanitation Data'!E151))="","",OFFSET('Sanitation Data'!$E$30,0,10*ROW('Sanitation Data'!E151)))</f>
        <v/>
      </c>
      <c r="CS157" s="383" t="str">
        <f ca="1">+IF(OFFSET('Sanitation Data'!$E$31,0,10*ROW('Sanitation Data'!E151))="","",OFFSET('Sanitation Data'!$E$31,0,10*ROW('Sanitation Data'!E151)))</f>
        <v/>
      </c>
      <c r="CT157" s="383" t="str">
        <f ca="1">+IF(OFFSET('Sanitation Data'!$E$32,0,10*ROW('Sanitation Data'!E151))="","",OFFSET('Sanitation Data'!$E$32,0,10*ROW('Sanitation Data'!E151)))</f>
        <v/>
      </c>
      <c r="CU157" s="383" t="str">
        <f ca="1">+IF(OFFSET('Sanitation Data'!$F$28,0,10*ROW('Sanitation Data'!F151))="","",OFFSET('Sanitation Data'!$F$28,0,10*ROW('Sanitation Data'!F151)))</f>
        <v/>
      </c>
      <c r="CV157" s="383" t="str">
        <f ca="1">+IF(OFFSET('Sanitation Data'!$F$29,0,10*ROW('Sanitation Data'!F151))="","",OFFSET('Sanitation Data'!$F$29,0,10*ROW('Sanitation Data'!F151)))</f>
        <v/>
      </c>
      <c r="CW157" s="383" t="str">
        <f ca="1">+IF(OFFSET('Sanitation Data'!$F$30,0,10*ROW('Sanitation Data'!F151))="","",OFFSET('Sanitation Data'!$F$30,0,10*ROW('Sanitation Data'!F151)))</f>
        <v/>
      </c>
      <c r="CX157" s="383" t="str">
        <f ca="1">+IF(OFFSET('Sanitation Data'!$F$31,0,10*ROW('Sanitation Data'!F151))="","",OFFSET('Sanitation Data'!$F$31,0,10*ROW('Sanitation Data'!F151)))</f>
        <v/>
      </c>
      <c r="CY157" s="383" t="str">
        <f ca="1">+IF(OFFSET('Sanitation Data'!$F$32,0,10*ROW('Sanitation Data'!F151))="","",OFFSET('Sanitation Data'!$F$32,0,10*ROW('Sanitation Data'!F151)))</f>
        <v/>
      </c>
      <c r="CZ157" s="383" t="str">
        <f ca="1">+IF(OFFSET('Sanitation Data'!$G$28,0,10*ROW('Sanitation Data'!G151))="","",OFFSET('Sanitation Data'!$G$28,0,10*ROW('Sanitation Data'!G151)))</f>
        <v/>
      </c>
      <c r="DA157" s="383" t="str">
        <f ca="1">+IF(OFFSET('Sanitation Data'!$G$29,0,10*ROW('Sanitation Data'!G151))="","",OFFSET('Sanitation Data'!$G$29,0,10*ROW('Sanitation Data'!G151)))</f>
        <v/>
      </c>
      <c r="DB157" s="383" t="str">
        <f ca="1">+IF(OFFSET('Sanitation Data'!$G$30,0,10*ROW('Sanitation Data'!G151))="","",OFFSET('Sanitation Data'!$G$30,0,10*ROW('Sanitation Data'!G151)))</f>
        <v/>
      </c>
      <c r="DC157" s="383" t="str">
        <f ca="1">+IF(OFFSET('Sanitation Data'!$G$31,0,10*ROW('Sanitation Data'!G151))="","",OFFSET('Sanitation Data'!$G$31,0,10*ROW('Sanitation Data'!G151)))</f>
        <v/>
      </c>
      <c r="DD157" s="383" t="str">
        <f ca="1">+IF(OFFSET('Sanitation Data'!$G$32,0,10*ROW('Sanitation Data'!G151))="","",OFFSET('Sanitation Data'!$G$32,0,10*ROW('Sanitation Data'!G151)))</f>
        <v/>
      </c>
      <c r="DE157" s="383" t="str">
        <f ca="1">+IF(OFFSET('Sanitation Data'!$H$28,0,10*ROW('Sanitation Data'!H151))="","",OFFSET('Sanitation Data'!$H$28,0,10*ROW('Sanitation Data'!H151)))</f>
        <v/>
      </c>
      <c r="DF157" s="383" t="str">
        <f ca="1">+IF(OFFSET('Sanitation Data'!$H$29,0,10*ROW('Sanitation Data'!H151))="","",OFFSET('Sanitation Data'!$H$29,0,10*ROW('Sanitation Data'!H151)))</f>
        <v/>
      </c>
      <c r="DG157" s="383" t="str">
        <f ca="1">+IF(OFFSET('Sanitation Data'!$H$30,0,10*ROW('Sanitation Data'!H151))="","",OFFSET('Sanitation Data'!$H$30,0,10*ROW('Sanitation Data'!H151)))</f>
        <v/>
      </c>
      <c r="DH157" s="383" t="str">
        <f ca="1">+IF(OFFSET('Sanitation Data'!$H$31,0,10*ROW('Sanitation Data'!H151))="","",OFFSET('Sanitation Data'!$H$31,0,10*ROW('Sanitation Data'!H151)))</f>
        <v/>
      </c>
      <c r="DI157" s="383" t="str">
        <f ca="1">+IF(OFFSET('Sanitation Data'!$H$32,0,10*ROW('Sanitation Data'!H151))="","",OFFSET('Sanitation Data'!$H$32,0,10*ROW('Sanitation Data'!H151)))</f>
        <v/>
      </c>
      <c r="DJ157" s="383" t="str">
        <f ca="1">+IF(OFFSET('Sanitation Data'!$I$28,0,10*ROW('Sanitation Data'!I151))="","",OFFSET('Sanitation Data'!$I$28,0,10*ROW('Sanitation Data'!I151)))</f>
        <v/>
      </c>
      <c r="DK157" s="383" t="str">
        <f ca="1">+IF(OFFSET('Sanitation Data'!$I$29,0,10*ROW('Sanitation Data'!I151))="","",OFFSET('Sanitation Data'!$I$29,0,10*ROW('Sanitation Data'!I151)))</f>
        <v/>
      </c>
      <c r="DL157" s="383" t="str">
        <f ca="1">+IF(OFFSET('Sanitation Data'!$I$30,0,10*ROW('Sanitation Data'!I151))="","",OFFSET('Sanitation Data'!$I$30,0,10*ROW('Sanitation Data'!I151)))</f>
        <v/>
      </c>
      <c r="DM157" s="383" t="str">
        <f ca="1">+IF(OFFSET('Sanitation Data'!$I$31,0,10*ROW('Sanitation Data'!I151))="","",OFFSET('Sanitation Data'!$I$31,0,10*ROW('Sanitation Data'!I151)))</f>
        <v/>
      </c>
      <c r="DN157" s="383" t="str">
        <f ca="1">+IF(OFFSET('Sanitation Data'!$I$32,0,10*ROW('Sanitation Data'!I151))="","",OFFSET('Sanitation Data'!$I$32,0,10*ROW('Sanitation Data'!I151)))</f>
        <v/>
      </c>
      <c r="DO157" s="383" t="str">
        <f ca="1">+IF(OFFSET('Hygiene Data'!$D$11,0,10*ROW('Hygiene Data'!D151))="","",OFFSET('Hygiene Data'!$D$11,0,10*ROW('Hygiene Data'!D151)))</f>
        <v/>
      </c>
      <c r="DP157" s="383" t="str">
        <f ca="1">+IF(OFFSET('Hygiene Data'!$D$12,0,10*ROW('Hygiene Data'!D151))="","",OFFSET('Hygiene Data'!$D$12,0,10*ROW('Hygiene Data'!D151)))</f>
        <v/>
      </c>
      <c r="DQ157" s="383" t="str">
        <f ca="1">+IF(OFFSET('Hygiene Data'!$D$13,0,10*ROW('Hygiene Data'!D151))="","",OFFSET('Hygiene Data'!$D$13,0,10*ROW('Hygiene Data'!D151)))</f>
        <v/>
      </c>
      <c r="DR157" s="383" t="str">
        <f ca="1">+IF(OFFSET('Hygiene Data'!$E$11,0,10*ROW('Hygiene Data'!E151))="","",OFFSET('Hygiene Data'!$E$11,0,10*ROW('Hygiene Data'!E151)))</f>
        <v/>
      </c>
      <c r="DS157" s="383" t="str">
        <f ca="1">+IF(OFFSET('Hygiene Data'!$E$12,0,10*ROW('Hygiene Data'!E151))="","",OFFSET('Hygiene Data'!$E$12,0,10*ROW('Hygiene Data'!E151)))</f>
        <v/>
      </c>
      <c r="DT157" s="383" t="str">
        <f ca="1">+IF(OFFSET('Hygiene Data'!$E$13,0,10*ROW('Hygiene Data'!E151))="","",OFFSET('Hygiene Data'!$E$13,0,10*ROW('Hygiene Data'!E151)))</f>
        <v/>
      </c>
      <c r="DU157" s="383" t="str">
        <f ca="1">+IF(OFFSET('Hygiene Data'!$F$11,0,10*ROW('Hygiene Data'!F151))="","",OFFSET('Hygiene Data'!$F$11,0,10*ROW('Hygiene Data'!F151)))</f>
        <v/>
      </c>
      <c r="DV157" s="383" t="str">
        <f ca="1">+IF(OFFSET('Hygiene Data'!$F$12,0,10*ROW('Hygiene Data'!F151))="","",OFFSET('Hygiene Data'!$F$12,0,10*ROW('Hygiene Data'!F151)))</f>
        <v/>
      </c>
      <c r="DW157" s="383" t="str">
        <f ca="1">+IF(OFFSET('Hygiene Data'!$F$13,0,10*ROW('Hygiene Data'!F151))="","",OFFSET('Hygiene Data'!$F$13,0,10*ROW('Hygiene Data'!F151)))</f>
        <v/>
      </c>
      <c r="DX157" s="383" t="str">
        <f ca="1">+IF(OFFSET('Hygiene Data'!$G$11,0,10*ROW('Hygiene Data'!G151))="","",OFFSET('Hygiene Data'!$G$11,0,10*ROW('Hygiene Data'!G151)))</f>
        <v/>
      </c>
      <c r="DY157" s="383" t="str">
        <f ca="1">+IF(OFFSET('Hygiene Data'!$G$12,0,10*ROW('Hygiene Data'!G151))="","",OFFSET('Hygiene Data'!$G$12,0,10*ROW('Hygiene Data'!G151)))</f>
        <v/>
      </c>
      <c r="DZ157" s="383" t="str">
        <f ca="1">+IF(OFFSET('Hygiene Data'!$G$13,0,10*ROW('Hygiene Data'!G151))="","",OFFSET('Hygiene Data'!$G$13,0,10*ROW('Hygiene Data'!G151)))</f>
        <v/>
      </c>
      <c r="EA157" s="383" t="str">
        <f ca="1">+IF(OFFSET('Hygiene Data'!$H$11,0,10*ROW('Hygiene Data'!H151))="","",OFFSET('Hygiene Data'!$H$11,0,10*ROW('Hygiene Data'!H151)))</f>
        <v/>
      </c>
      <c r="EB157" s="383" t="str">
        <f ca="1">+IF(OFFSET('Hygiene Data'!$H$12,0,10*ROW('Hygiene Data'!H151))="","",OFFSET('Hygiene Data'!$H$12,0,10*ROW('Hygiene Data'!H151)))</f>
        <v/>
      </c>
      <c r="EC157" s="383" t="str">
        <f ca="1">+IF(OFFSET('Hygiene Data'!$H$13,0,10*ROW('Hygiene Data'!H151))="","",OFFSET('Hygiene Data'!$H$13,0,10*ROW('Hygiene Data'!H151)))</f>
        <v/>
      </c>
      <c r="ED157" s="383" t="str">
        <f ca="1">+IF(OFFSET('Hygiene Data'!$I$11,0,10*ROW('Hygiene Data'!I151))="","",OFFSET('Hygiene Data'!$I$11,0,10*ROW('Hygiene Data'!I151)))</f>
        <v/>
      </c>
      <c r="EE157" s="383" t="str">
        <f ca="1">+IF(OFFSET('Hygiene Data'!$I$12,0,10*ROW('Hygiene Data'!I151))="","",OFFSET('Hygiene Data'!$I$12,0,10*ROW('Hygiene Data'!I151)))</f>
        <v/>
      </c>
      <c r="EF157" s="383" t="str">
        <f ca="1">+IF(OFFSET('Hygiene Data'!$I$13,0,10*ROW('Hygiene Data'!I151))="","",OFFSET('Hygiene Data'!$I$13,0,10*ROW('Hygiene Data'!I151)))</f>
        <v/>
      </c>
    </row>
    <row r="158" spans="1:136" x14ac:dyDescent="0.25">
      <c r="A158" s="492" t="str">
        <f ca="1">+IF(OFFSET('Water Data'!$B$2,0,10*ROW('Water Data'!E152))="","",OFFSET('Water Data'!$B$2,0,10*ROW('Water Data'!E152)))</f>
        <v/>
      </c>
      <c r="B158" s="49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9" t="str">
        <f t="shared" ca="1" si="2"/>
        <v/>
      </c>
      <c r="D158" s="52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3" t="str">
        <f ca="1">+IF(OFFSET('Water Data'!$D$27,0,10*ROW('Water Data'!D152))="","",OFFSET('Water Data'!$D$27,0,10*ROW('Water Data'!D152)))</f>
        <v/>
      </c>
      <c r="BT158" s="383" t="str">
        <f ca="1">+IF(OFFSET('Water Data'!$D$28,0,10*ROW('Water Data'!D152))="","",OFFSET('Water Data'!$D$28,0,10*ROW('Water Data'!D152)))</f>
        <v/>
      </c>
      <c r="BU158" s="383" t="str">
        <f ca="1">+IF(OFFSET('Water Data'!$D$29,0,10*ROW('Water Data'!D152))="","",OFFSET('Water Data'!$D$29,0,10*ROW('Water Data'!D152)))</f>
        <v/>
      </c>
      <c r="BV158" s="383" t="str">
        <f ca="1">+IF(OFFSET('Water Data'!$E$27,0,10*ROW('Water Data'!E152))="","",OFFSET('Water Data'!$E$27,0,10*ROW('Water Data'!E152)))</f>
        <v/>
      </c>
      <c r="BW158" s="383" t="str">
        <f ca="1">+IF(OFFSET('Water Data'!$E$28,0,10*ROW('Water Data'!E152))="","",OFFSET('Water Data'!$E$28,0,10*ROW('Water Data'!E152)))</f>
        <v/>
      </c>
      <c r="BX158" s="383" t="str">
        <f ca="1">+IF(OFFSET('Water Data'!$E$29,0,10*ROW('Water Data'!E152))="","",OFFSET('Water Data'!$E$29,0,10*ROW('Water Data'!E152)))</f>
        <v/>
      </c>
      <c r="BY158" s="383" t="str">
        <f ca="1">+IF(OFFSET('Water Data'!$F$27,0,10*ROW('Water Data'!F152))="","",OFFSET('Water Data'!$F$27,0,10*ROW('Water Data'!F152)))</f>
        <v/>
      </c>
      <c r="BZ158" s="383" t="str">
        <f ca="1">+IF(OFFSET('Water Data'!$F$28,0,10*ROW('Water Data'!F152))="","",OFFSET('Water Data'!$F$28,0,10*ROW('Water Data'!F152)))</f>
        <v/>
      </c>
      <c r="CA158" s="383" t="str">
        <f ca="1">+IF(OFFSET('Water Data'!$F$29,0,10*ROW('Water Data'!F152))="","",OFFSET('Water Data'!$F$29,0,10*ROW('Water Data'!F152)))</f>
        <v/>
      </c>
      <c r="CB158" s="383" t="str">
        <f ca="1">+IF(OFFSET('Water Data'!$G$27,0,10*ROW('Water Data'!G152))="","",OFFSET('Water Data'!$G$27,0,10*ROW('Water Data'!G152)))</f>
        <v/>
      </c>
      <c r="CC158" s="383" t="str">
        <f ca="1">+IF(OFFSET('Water Data'!$G$28,0,10*ROW('Water Data'!G152))="","",OFFSET('Water Data'!$G$28,0,10*ROW('Water Data'!G152)))</f>
        <v/>
      </c>
      <c r="CD158" s="383" t="str">
        <f ca="1">+IF(OFFSET('Water Data'!$G$29,0,10*ROW('Water Data'!G152))="","",OFFSET('Water Data'!$G$29,0,10*ROW('Water Data'!G152)))</f>
        <v/>
      </c>
      <c r="CE158" s="383" t="str">
        <f ca="1">+IF(OFFSET('Water Data'!$H$27,0,10*ROW('Water Data'!H152))="","",OFFSET('Water Data'!$H$27,0,10*ROW('Water Data'!H152)))</f>
        <v/>
      </c>
      <c r="CF158" s="383" t="str">
        <f ca="1">+IF(OFFSET('Water Data'!$H$28,0,10*ROW('Water Data'!H152))="","",OFFSET('Water Data'!$H$28,0,10*ROW('Water Data'!H152)))</f>
        <v/>
      </c>
      <c r="CG158" s="383" t="str">
        <f ca="1">+IF(OFFSET('Water Data'!$H$29,0,10*ROW('Water Data'!H152))="","",OFFSET('Water Data'!$H$29,0,10*ROW('Water Data'!H152)))</f>
        <v/>
      </c>
      <c r="CH158" s="383" t="str">
        <f ca="1">+IF(OFFSET('Water Data'!$I$27,0,10*ROW('Water Data'!I152))="","",OFFSET('Water Data'!$I$27,0,10*ROW('Water Data'!I152)))</f>
        <v/>
      </c>
      <c r="CI158" s="383" t="str">
        <f ca="1">+IF(OFFSET('Water Data'!$I$28,0,10*ROW('Water Data'!I152))="","",OFFSET('Water Data'!$I$28,0,10*ROW('Water Data'!I152)))</f>
        <v/>
      </c>
      <c r="CJ158" s="383" t="str">
        <f ca="1">+IF(OFFSET('Water Data'!$I$29,0,10*ROW('Water Data'!I152))="","",OFFSET('Water Data'!$I$29,0,10*ROW('Water Data'!I152)))</f>
        <v/>
      </c>
      <c r="CK158" s="383" t="str">
        <f ca="1">+IF(OFFSET('Sanitation Data'!$D$28,0,10*ROW('Sanitation Data'!D152))="","",OFFSET('Sanitation Data'!$D$28,0,10*ROW('Sanitation Data'!D152)))</f>
        <v/>
      </c>
      <c r="CL158" s="383" t="str">
        <f ca="1">+IF(OFFSET('Sanitation Data'!$D$29,0,10*ROW('Sanitation Data'!D152))="","",OFFSET('Sanitation Data'!$D$29,0,10*ROW('Sanitation Data'!D152)))</f>
        <v/>
      </c>
      <c r="CM158" s="383" t="str">
        <f ca="1">+IF(OFFSET('Sanitation Data'!$D$30,0,10*ROW('Sanitation Data'!D152))="","",OFFSET('Sanitation Data'!$D$30,0,10*ROW('Sanitation Data'!D152)))</f>
        <v/>
      </c>
      <c r="CN158" s="383" t="str">
        <f ca="1">+IF(OFFSET('Sanitation Data'!$D$31,0,10*ROW('Sanitation Data'!D152))="","",OFFSET('Sanitation Data'!$D$31,0,10*ROW('Sanitation Data'!D152)))</f>
        <v/>
      </c>
      <c r="CO158" s="383" t="str">
        <f ca="1">+IF(OFFSET('Sanitation Data'!$D$32,0,10*ROW('Sanitation Data'!D152))="","",OFFSET('Sanitation Data'!$D$32,0,10*ROW('Sanitation Data'!D152)))</f>
        <v/>
      </c>
      <c r="CP158" s="383" t="str">
        <f ca="1">+IF(OFFSET('Sanitation Data'!$E$28,0,10*ROW('Sanitation Data'!E152))="","",OFFSET('Sanitation Data'!$E$28,0,10*ROW('Sanitation Data'!E152)))</f>
        <v/>
      </c>
      <c r="CQ158" s="383" t="str">
        <f ca="1">+IF(OFFSET('Sanitation Data'!$E$29,0,10*ROW('Sanitation Data'!E152))="","",OFFSET('Sanitation Data'!$E$29,0,10*ROW('Sanitation Data'!E152)))</f>
        <v/>
      </c>
      <c r="CR158" s="383" t="str">
        <f ca="1">+IF(OFFSET('Sanitation Data'!$E$30,0,10*ROW('Sanitation Data'!E152))="","",OFFSET('Sanitation Data'!$E$30,0,10*ROW('Sanitation Data'!E152)))</f>
        <v/>
      </c>
      <c r="CS158" s="383" t="str">
        <f ca="1">+IF(OFFSET('Sanitation Data'!$E$31,0,10*ROW('Sanitation Data'!E152))="","",OFFSET('Sanitation Data'!$E$31,0,10*ROW('Sanitation Data'!E152)))</f>
        <v/>
      </c>
      <c r="CT158" s="383" t="str">
        <f ca="1">+IF(OFFSET('Sanitation Data'!$E$32,0,10*ROW('Sanitation Data'!E152))="","",OFFSET('Sanitation Data'!$E$32,0,10*ROW('Sanitation Data'!E152)))</f>
        <v/>
      </c>
      <c r="CU158" s="383" t="str">
        <f ca="1">+IF(OFFSET('Sanitation Data'!$F$28,0,10*ROW('Sanitation Data'!F152))="","",OFFSET('Sanitation Data'!$F$28,0,10*ROW('Sanitation Data'!F152)))</f>
        <v/>
      </c>
      <c r="CV158" s="383" t="str">
        <f ca="1">+IF(OFFSET('Sanitation Data'!$F$29,0,10*ROW('Sanitation Data'!F152))="","",OFFSET('Sanitation Data'!$F$29,0,10*ROW('Sanitation Data'!F152)))</f>
        <v/>
      </c>
      <c r="CW158" s="383" t="str">
        <f ca="1">+IF(OFFSET('Sanitation Data'!$F$30,0,10*ROW('Sanitation Data'!F152))="","",OFFSET('Sanitation Data'!$F$30,0,10*ROW('Sanitation Data'!F152)))</f>
        <v/>
      </c>
      <c r="CX158" s="383" t="str">
        <f ca="1">+IF(OFFSET('Sanitation Data'!$F$31,0,10*ROW('Sanitation Data'!F152))="","",OFFSET('Sanitation Data'!$F$31,0,10*ROW('Sanitation Data'!F152)))</f>
        <v/>
      </c>
      <c r="CY158" s="383" t="str">
        <f ca="1">+IF(OFFSET('Sanitation Data'!$F$32,0,10*ROW('Sanitation Data'!F152))="","",OFFSET('Sanitation Data'!$F$32,0,10*ROW('Sanitation Data'!F152)))</f>
        <v/>
      </c>
      <c r="CZ158" s="383" t="str">
        <f ca="1">+IF(OFFSET('Sanitation Data'!$G$28,0,10*ROW('Sanitation Data'!G152))="","",OFFSET('Sanitation Data'!$G$28,0,10*ROW('Sanitation Data'!G152)))</f>
        <v/>
      </c>
      <c r="DA158" s="383" t="str">
        <f ca="1">+IF(OFFSET('Sanitation Data'!$G$29,0,10*ROW('Sanitation Data'!G152))="","",OFFSET('Sanitation Data'!$G$29,0,10*ROW('Sanitation Data'!G152)))</f>
        <v/>
      </c>
      <c r="DB158" s="383" t="str">
        <f ca="1">+IF(OFFSET('Sanitation Data'!$G$30,0,10*ROW('Sanitation Data'!G152))="","",OFFSET('Sanitation Data'!$G$30,0,10*ROW('Sanitation Data'!G152)))</f>
        <v/>
      </c>
      <c r="DC158" s="383" t="str">
        <f ca="1">+IF(OFFSET('Sanitation Data'!$G$31,0,10*ROW('Sanitation Data'!G152))="","",OFFSET('Sanitation Data'!$G$31,0,10*ROW('Sanitation Data'!G152)))</f>
        <v/>
      </c>
      <c r="DD158" s="383" t="str">
        <f ca="1">+IF(OFFSET('Sanitation Data'!$G$32,0,10*ROW('Sanitation Data'!G152))="","",OFFSET('Sanitation Data'!$G$32,0,10*ROW('Sanitation Data'!G152)))</f>
        <v/>
      </c>
      <c r="DE158" s="383" t="str">
        <f ca="1">+IF(OFFSET('Sanitation Data'!$H$28,0,10*ROW('Sanitation Data'!H152))="","",OFFSET('Sanitation Data'!$H$28,0,10*ROW('Sanitation Data'!H152)))</f>
        <v/>
      </c>
      <c r="DF158" s="383" t="str">
        <f ca="1">+IF(OFFSET('Sanitation Data'!$H$29,0,10*ROW('Sanitation Data'!H152))="","",OFFSET('Sanitation Data'!$H$29,0,10*ROW('Sanitation Data'!H152)))</f>
        <v/>
      </c>
      <c r="DG158" s="383" t="str">
        <f ca="1">+IF(OFFSET('Sanitation Data'!$H$30,0,10*ROW('Sanitation Data'!H152))="","",OFFSET('Sanitation Data'!$H$30,0,10*ROW('Sanitation Data'!H152)))</f>
        <v/>
      </c>
      <c r="DH158" s="383" t="str">
        <f ca="1">+IF(OFFSET('Sanitation Data'!$H$31,0,10*ROW('Sanitation Data'!H152))="","",OFFSET('Sanitation Data'!$H$31,0,10*ROW('Sanitation Data'!H152)))</f>
        <v/>
      </c>
      <c r="DI158" s="383" t="str">
        <f ca="1">+IF(OFFSET('Sanitation Data'!$H$32,0,10*ROW('Sanitation Data'!H152))="","",OFFSET('Sanitation Data'!$H$32,0,10*ROW('Sanitation Data'!H152)))</f>
        <v/>
      </c>
      <c r="DJ158" s="383" t="str">
        <f ca="1">+IF(OFFSET('Sanitation Data'!$I$28,0,10*ROW('Sanitation Data'!I152))="","",OFFSET('Sanitation Data'!$I$28,0,10*ROW('Sanitation Data'!I152)))</f>
        <v/>
      </c>
      <c r="DK158" s="383" t="str">
        <f ca="1">+IF(OFFSET('Sanitation Data'!$I$29,0,10*ROW('Sanitation Data'!I152))="","",OFFSET('Sanitation Data'!$I$29,0,10*ROW('Sanitation Data'!I152)))</f>
        <v/>
      </c>
      <c r="DL158" s="383" t="str">
        <f ca="1">+IF(OFFSET('Sanitation Data'!$I$30,0,10*ROW('Sanitation Data'!I152))="","",OFFSET('Sanitation Data'!$I$30,0,10*ROW('Sanitation Data'!I152)))</f>
        <v/>
      </c>
      <c r="DM158" s="383" t="str">
        <f ca="1">+IF(OFFSET('Sanitation Data'!$I$31,0,10*ROW('Sanitation Data'!I152))="","",OFFSET('Sanitation Data'!$I$31,0,10*ROW('Sanitation Data'!I152)))</f>
        <v/>
      </c>
      <c r="DN158" s="383" t="str">
        <f ca="1">+IF(OFFSET('Sanitation Data'!$I$32,0,10*ROW('Sanitation Data'!I152))="","",OFFSET('Sanitation Data'!$I$32,0,10*ROW('Sanitation Data'!I152)))</f>
        <v/>
      </c>
      <c r="DO158" s="383" t="str">
        <f ca="1">+IF(OFFSET('Hygiene Data'!$D$11,0,10*ROW('Hygiene Data'!D152))="","",OFFSET('Hygiene Data'!$D$11,0,10*ROW('Hygiene Data'!D152)))</f>
        <v/>
      </c>
      <c r="DP158" s="383" t="str">
        <f ca="1">+IF(OFFSET('Hygiene Data'!$D$12,0,10*ROW('Hygiene Data'!D152))="","",OFFSET('Hygiene Data'!$D$12,0,10*ROW('Hygiene Data'!D152)))</f>
        <v/>
      </c>
      <c r="DQ158" s="383" t="str">
        <f ca="1">+IF(OFFSET('Hygiene Data'!$D$13,0,10*ROW('Hygiene Data'!D152))="","",OFFSET('Hygiene Data'!$D$13,0,10*ROW('Hygiene Data'!D152)))</f>
        <v/>
      </c>
      <c r="DR158" s="383" t="str">
        <f ca="1">+IF(OFFSET('Hygiene Data'!$E$11,0,10*ROW('Hygiene Data'!E152))="","",OFFSET('Hygiene Data'!$E$11,0,10*ROW('Hygiene Data'!E152)))</f>
        <v/>
      </c>
      <c r="DS158" s="383" t="str">
        <f ca="1">+IF(OFFSET('Hygiene Data'!$E$12,0,10*ROW('Hygiene Data'!E152))="","",OFFSET('Hygiene Data'!$E$12,0,10*ROW('Hygiene Data'!E152)))</f>
        <v/>
      </c>
      <c r="DT158" s="383" t="str">
        <f ca="1">+IF(OFFSET('Hygiene Data'!$E$13,0,10*ROW('Hygiene Data'!E152))="","",OFFSET('Hygiene Data'!$E$13,0,10*ROW('Hygiene Data'!E152)))</f>
        <v/>
      </c>
      <c r="DU158" s="383" t="str">
        <f ca="1">+IF(OFFSET('Hygiene Data'!$F$11,0,10*ROW('Hygiene Data'!F152))="","",OFFSET('Hygiene Data'!$F$11,0,10*ROW('Hygiene Data'!F152)))</f>
        <v/>
      </c>
      <c r="DV158" s="383" t="str">
        <f ca="1">+IF(OFFSET('Hygiene Data'!$F$12,0,10*ROW('Hygiene Data'!F152))="","",OFFSET('Hygiene Data'!$F$12,0,10*ROW('Hygiene Data'!F152)))</f>
        <v/>
      </c>
      <c r="DW158" s="383" t="str">
        <f ca="1">+IF(OFFSET('Hygiene Data'!$F$13,0,10*ROW('Hygiene Data'!F152))="","",OFFSET('Hygiene Data'!$F$13,0,10*ROW('Hygiene Data'!F152)))</f>
        <v/>
      </c>
      <c r="DX158" s="383" t="str">
        <f ca="1">+IF(OFFSET('Hygiene Data'!$G$11,0,10*ROW('Hygiene Data'!G152))="","",OFFSET('Hygiene Data'!$G$11,0,10*ROW('Hygiene Data'!G152)))</f>
        <v/>
      </c>
      <c r="DY158" s="383" t="str">
        <f ca="1">+IF(OFFSET('Hygiene Data'!$G$12,0,10*ROW('Hygiene Data'!G152))="","",OFFSET('Hygiene Data'!$G$12,0,10*ROW('Hygiene Data'!G152)))</f>
        <v/>
      </c>
      <c r="DZ158" s="383" t="str">
        <f ca="1">+IF(OFFSET('Hygiene Data'!$G$13,0,10*ROW('Hygiene Data'!G152))="","",OFFSET('Hygiene Data'!$G$13,0,10*ROW('Hygiene Data'!G152)))</f>
        <v/>
      </c>
      <c r="EA158" s="383" t="str">
        <f ca="1">+IF(OFFSET('Hygiene Data'!$H$11,0,10*ROW('Hygiene Data'!H152))="","",OFFSET('Hygiene Data'!$H$11,0,10*ROW('Hygiene Data'!H152)))</f>
        <v/>
      </c>
      <c r="EB158" s="383" t="str">
        <f ca="1">+IF(OFFSET('Hygiene Data'!$H$12,0,10*ROW('Hygiene Data'!H152))="","",OFFSET('Hygiene Data'!$H$12,0,10*ROW('Hygiene Data'!H152)))</f>
        <v/>
      </c>
      <c r="EC158" s="383" t="str">
        <f ca="1">+IF(OFFSET('Hygiene Data'!$H$13,0,10*ROW('Hygiene Data'!H152))="","",OFFSET('Hygiene Data'!$H$13,0,10*ROW('Hygiene Data'!H152)))</f>
        <v/>
      </c>
      <c r="ED158" s="383" t="str">
        <f ca="1">+IF(OFFSET('Hygiene Data'!$I$11,0,10*ROW('Hygiene Data'!I152))="","",OFFSET('Hygiene Data'!$I$11,0,10*ROW('Hygiene Data'!I152)))</f>
        <v/>
      </c>
      <c r="EE158" s="383" t="str">
        <f ca="1">+IF(OFFSET('Hygiene Data'!$I$12,0,10*ROW('Hygiene Data'!I152))="","",OFFSET('Hygiene Data'!$I$12,0,10*ROW('Hygiene Data'!I152)))</f>
        <v/>
      </c>
      <c r="EF158" s="383" t="str">
        <f ca="1">+IF(OFFSET('Hygiene Data'!$I$13,0,10*ROW('Hygiene Data'!I152))="","",OFFSET('Hygiene Data'!$I$13,0,10*ROW('Hygiene Data'!I152)))</f>
        <v/>
      </c>
    </row>
    <row r="159" spans="1:136" x14ac:dyDescent="0.25">
      <c r="A159" s="492" t="str">
        <f ca="1">+IF(OFFSET('Water Data'!$B$2,0,10*ROW('Water Data'!E153))="","",OFFSET('Water Data'!$B$2,0,10*ROW('Water Data'!E153)))</f>
        <v/>
      </c>
      <c r="B159" s="49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9" t="str">
        <f t="shared" ca="1" si="2"/>
        <v/>
      </c>
      <c r="D159" s="52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3" t="str">
        <f ca="1">+IF(OFFSET('Water Data'!$D$27,0,10*ROW('Water Data'!D153))="","",OFFSET('Water Data'!$D$27,0,10*ROW('Water Data'!D153)))</f>
        <v/>
      </c>
      <c r="BT159" s="383" t="str">
        <f ca="1">+IF(OFFSET('Water Data'!$D$28,0,10*ROW('Water Data'!D153))="","",OFFSET('Water Data'!$D$28,0,10*ROW('Water Data'!D153)))</f>
        <v/>
      </c>
      <c r="BU159" s="383" t="str">
        <f ca="1">+IF(OFFSET('Water Data'!$D$29,0,10*ROW('Water Data'!D153))="","",OFFSET('Water Data'!$D$29,0,10*ROW('Water Data'!D153)))</f>
        <v/>
      </c>
      <c r="BV159" s="383" t="str">
        <f ca="1">+IF(OFFSET('Water Data'!$E$27,0,10*ROW('Water Data'!E153))="","",OFFSET('Water Data'!$E$27,0,10*ROW('Water Data'!E153)))</f>
        <v/>
      </c>
      <c r="BW159" s="383" t="str">
        <f ca="1">+IF(OFFSET('Water Data'!$E$28,0,10*ROW('Water Data'!E153))="","",OFFSET('Water Data'!$E$28,0,10*ROW('Water Data'!E153)))</f>
        <v/>
      </c>
      <c r="BX159" s="383" t="str">
        <f ca="1">+IF(OFFSET('Water Data'!$E$29,0,10*ROW('Water Data'!E153))="","",OFFSET('Water Data'!$E$29,0,10*ROW('Water Data'!E153)))</f>
        <v/>
      </c>
      <c r="BY159" s="383" t="str">
        <f ca="1">+IF(OFFSET('Water Data'!$F$27,0,10*ROW('Water Data'!F153))="","",OFFSET('Water Data'!$F$27,0,10*ROW('Water Data'!F153)))</f>
        <v/>
      </c>
      <c r="BZ159" s="383" t="str">
        <f ca="1">+IF(OFFSET('Water Data'!$F$28,0,10*ROW('Water Data'!F153))="","",OFFSET('Water Data'!$F$28,0,10*ROW('Water Data'!F153)))</f>
        <v/>
      </c>
      <c r="CA159" s="383" t="str">
        <f ca="1">+IF(OFFSET('Water Data'!$F$29,0,10*ROW('Water Data'!F153))="","",OFFSET('Water Data'!$F$29,0,10*ROW('Water Data'!F153)))</f>
        <v/>
      </c>
      <c r="CB159" s="383" t="str">
        <f ca="1">+IF(OFFSET('Water Data'!$G$27,0,10*ROW('Water Data'!G153))="","",OFFSET('Water Data'!$G$27,0,10*ROW('Water Data'!G153)))</f>
        <v/>
      </c>
      <c r="CC159" s="383" t="str">
        <f ca="1">+IF(OFFSET('Water Data'!$G$28,0,10*ROW('Water Data'!G153))="","",OFFSET('Water Data'!$G$28,0,10*ROW('Water Data'!G153)))</f>
        <v/>
      </c>
      <c r="CD159" s="383" t="str">
        <f ca="1">+IF(OFFSET('Water Data'!$G$29,0,10*ROW('Water Data'!G153))="","",OFFSET('Water Data'!$G$29,0,10*ROW('Water Data'!G153)))</f>
        <v/>
      </c>
      <c r="CE159" s="383" t="str">
        <f ca="1">+IF(OFFSET('Water Data'!$H$27,0,10*ROW('Water Data'!H153))="","",OFFSET('Water Data'!$H$27,0,10*ROW('Water Data'!H153)))</f>
        <v/>
      </c>
      <c r="CF159" s="383" t="str">
        <f ca="1">+IF(OFFSET('Water Data'!$H$28,0,10*ROW('Water Data'!H153))="","",OFFSET('Water Data'!$H$28,0,10*ROW('Water Data'!H153)))</f>
        <v/>
      </c>
      <c r="CG159" s="383" t="str">
        <f ca="1">+IF(OFFSET('Water Data'!$H$29,0,10*ROW('Water Data'!H153))="","",OFFSET('Water Data'!$H$29,0,10*ROW('Water Data'!H153)))</f>
        <v/>
      </c>
      <c r="CH159" s="383" t="str">
        <f ca="1">+IF(OFFSET('Water Data'!$I$27,0,10*ROW('Water Data'!I153))="","",OFFSET('Water Data'!$I$27,0,10*ROW('Water Data'!I153)))</f>
        <v/>
      </c>
      <c r="CI159" s="383" t="str">
        <f ca="1">+IF(OFFSET('Water Data'!$I$28,0,10*ROW('Water Data'!I153))="","",OFFSET('Water Data'!$I$28,0,10*ROW('Water Data'!I153)))</f>
        <v/>
      </c>
      <c r="CJ159" s="383" t="str">
        <f ca="1">+IF(OFFSET('Water Data'!$I$29,0,10*ROW('Water Data'!I153))="","",OFFSET('Water Data'!$I$29,0,10*ROW('Water Data'!I153)))</f>
        <v/>
      </c>
      <c r="CK159" s="383" t="str">
        <f ca="1">+IF(OFFSET('Sanitation Data'!$D$28,0,10*ROW('Sanitation Data'!D153))="","",OFFSET('Sanitation Data'!$D$28,0,10*ROW('Sanitation Data'!D153)))</f>
        <v/>
      </c>
      <c r="CL159" s="383" t="str">
        <f ca="1">+IF(OFFSET('Sanitation Data'!$D$29,0,10*ROW('Sanitation Data'!D153))="","",OFFSET('Sanitation Data'!$D$29,0,10*ROW('Sanitation Data'!D153)))</f>
        <v/>
      </c>
      <c r="CM159" s="383" t="str">
        <f ca="1">+IF(OFFSET('Sanitation Data'!$D$30,0,10*ROW('Sanitation Data'!D153))="","",OFFSET('Sanitation Data'!$D$30,0,10*ROW('Sanitation Data'!D153)))</f>
        <v/>
      </c>
      <c r="CN159" s="383" t="str">
        <f ca="1">+IF(OFFSET('Sanitation Data'!$D$31,0,10*ROW('Sanitation Data'!D153))="","",OFFSET('Sanitation Data'!$D$31,0,10*ROW('Sanitation Data'!D153)))</f>
        <v/>
      </c>
      <c r="CO159" s="383" t="str">
        <f ca="1">+IF(OFFSET('Sanitation Data'!$D$32,0,10*ROW('Sanitation Data'!D153))="","",OFFSET('Sanitation Data'!$D$32,0,10*ROW('Sanitation Data'!D153)))</f>
        <v/>
      </c>
      <c r="CP159" s="383" t="str">
        <f ca="1">+IF(OFFSET('Sanitation Data'!$E$28,0,10*ROW('Sanitation Data'!E153))="","",OFFSET('Sanitation Data'!$E$28,0,10*ROW('Sanitation Data'!E153)))</f>
        <v/>
      </c>
      <c r="CQ159" s="383" t="str">
        <f ca="1">+IF(OFFSET('Sanitation Data'!$E$29,0,10*ROW('Sanitation Data'!E153))="","",OFFSET('Sanitation Data'!$E$29,0,10*ROW('Sanitation Data'!E153)))</f>
        <v/>
      </c>
      <c r="CR159" s="383" t="str">
        <f ca="1">+IF(OFFSET('Sanitation Data'!$E$30,0,10*ROW('Sanitation Data'!E153))="","",OFFSET('Sanitation Data'!$E$30,0,10*ROW('Sanitation Data'!E153)))</f>
        <v/>
      </c>
      <c r="CS159" s="383" t="str">
        <f ca="1">+IF(OFFSET('Sanitation Data'!$E$31,0,10*ROW('Sanitation Data'!E153))="","",OFFSET('Sanitation Data'!$E$31,0,10*ROW('Sanitation Data'!E153)))</f>
        <v/>
      </c>
      <c r="CT159" s="383" t="str">
        <f ca="1">+IF(OFFSET('Sanitation Data'!$E$32,0,10*ROW('Sanitation Data'!E153))="","",OFFSET('Sanitation Data'!$E$32,0,10*ROW('Sanitation Data'!E153)))</f>
        <v/>
      </c>
      <c r="CU159" s="383" t="str">
        <f ca="1">+IF(OFFSET('Sanitation Data'!$F$28,0,10*ROW('Sanitation Data'!F153))="","",OFFSET('Sanitation Data'!$F$28,0,10*ROW('Sanitation Data'!F153)))</f>
        <v/>
      </c>
      <c r="CV159" s="383" t="str">
        <f ca="1">+IF(OFFSET('Sanitation Data'!$F$29,0,10*ROW('Sanitation Data'!F153))="","",OFFSET('Sanitation Data'!$F$29,0,10*ROW('Sanitation Data'!F153)))</f>
        <v/>
      </c>
      <c r="CW159" s="383" t="str">
        <f ca="1">+IF(OFFSET('Sanitation Data'!$F$30,0,10*ROW('Sanitation Data'!F153))="","",OFFSET('Sanitation Data'!$F$30,0,10*ROW('Sanitation Data'!F153)))</f>
        <v/>
      </c>
      <c r="CX159" s="383" t="str">
        <f ca="1">+IF(OFFSET('Sanitation Data'!$F$31,0,10*ROW('Sanitation Data'!F153))="","",OFFSET('Sanitation Data'!$F$31,0,10*ROW('Sanitation Data'!F153)))</f>
        <v/>
      </c>
      <c r="CY159" s="383" t="str">
        <f ca="1">+IF(OFFSET('Sanitation Data'!$F$32,0,10*ROW('Sanitation Data'!F153))="","",OFFSET('Sanitation Data'!$F$32,0,10*ROW('Sanitation Data'!F153)))</f>
        <v/>
      </c>
      <c r="CZ159" s="383" t="str">
        <f ca="1">+IF(OFFSET('Sanitation Data'!$G$28,0,10*ROW('Sanitation Data'!G153))="","",OFFSET('Sanitation Data'!$G$28,0,10*ROW('Sanitation Data'!G153)))</f>
        <v/>
      </c>
      <c r="DA159" s="383" t="str">
        <f ca="1">+IF(OFFSET('Sanitation Data'!$G$29,0,10*ROW('Sanitation Data'!G153))="","",OFFSET('Sanitation Data'!$G$29,0,10*ROW('Sanitation Data'!G153)))</f>
        <v/>
      </c>
      <c r="DB159" s="383" t="str">
        <f ca="1">+IF(OFFSET('Sanitation Data'!$G$30,0,10*ROW('Sanitation Data'!G153))="","",OFFSET('Sanitation Data'!$G$30,0,10*ROW('Sanitation Data'!G153)))</f>
        <v/>
      </c>
      <c r="DC159" s="383" t="str">
        <f ca="1">+IF(OFFSET('Sanitation Data'!$G$31,0,10*ROW('Sanitation Data'!G153))="","",OFFSET('Sanitation Data'!$G$31,0,10*ROW('Sanitation Data'!G153)))</f>
        <v/>
      </c>
      <c r="DD159" s="383" t="str">
        <f ca="1">+IF(OFFSET('Sanitation Data'!$G$32,0,10*ROW('Sanitation Data'!G153))="","",OFFSET('Sanitation Data'!$G$32,0,10*ROW('Sanitation Data'!G153)))</f>
        <v/>
      </c>
      <c r="DE159" s="383" t="str">
        <f ca="1">+IF(OFFSET('Sanitation Data'!$H$28,0,10*ROW('Sanitation Data'!H153))="","",OFFSET('Sanitation Data'!$H$28,0,10*ROW('Sanitation Data'!H153)))</f>
        <v/>
      </c>
      <c r="DF159" s="383" t="str">
        <f ca="1">+IF(OFFSET('Sanitation Data'!$H$29,0,10*ROW('Sanitation Data'!H153))="","",OFFSET('Sanitation Data'!$H$29,0,10*ROW('Sanitation Data'!H153)))</f>
        <v/>
      </c>
      <c r="DG159" s="383" t="str">
        <f ca="1">+IF(OFFSET('Sanitation Data'!$H$30,0,10*ROW('Sanitation Data'!H153))="","",OFFSET('Sanitation Data'!$H$30,0,10*ROW('Sanitation Data'!H153)))</f>
        <v/>
      </c>
      <c r="DH159" s="383" t="str">
        <f ca="1">+IF(OFFSET('Sanitation Data'!$H$31,0,10*ROW('Sanitation Data'!H153))="","",OFFSET('Sanitation Data'!$H$31,0,10*ROW('Sanitation Data'!H153)))</f>
        <v/>
      </c>
      <c r="DI159" s="383" t="str">
        <f ca="1">+IF(OFFSET('Sanitation Data'!$H$32,0,10*ROW('Sanitation Data'!H153))="","",OFFSET('Sanitation Data'!$H$32,0,10*ROW('Sanitation Data'!H153)))</f>
        <v/>
      </c>
      <c r="DJ159" s="383" t="str">
        <f ca="1">+IF(OFFSET('Sanitation Data'!$I$28,0,10*ROW('Sanitation Data'!I153))="","",OFFSET('Sanitation Data'!$I$28,0,10*ROW('Sanitation Data'!I153)))</f>
        <v/>
      </c>
      <c r="DK159" s="383" t="str">
        <f ca="1">+IF(OFFSET('Sanitation Data'!$I$29,0,10*ROW('Sanitation Data'!I153))="","",OFFSET('Sanitation Data'!$I$29,0,10*ROW('Sanitation Data'!I153)))</f>
        <v/>
      </c>
      <c r="DL159" s="383" t="str">
        <f ca="1">+IF(OFFSET('Sanitation Data'!$I$30,0,10*ROW('Sanitation Data'!I153))="","",OFFSET('Sanitation Data'!$I$30,0,10*ROW('Sanitation Data'!I153)))</f>
        <v/>
      </c>
      <c r="DM159" s="383" t="str">
        <f ca="1">+IF(OFFSET('Sanitation Data'!$I$31,0,10*ROW('Sanitation Data'!I153))="","",OFFSET('Sanitation Data'!$I$31,0,10*ROW('Sanitation Data'!I153)))</f>
        <v/>
      </c>
      <c r="DN159" s="383" t="str">
        <f ca="1">+IF(OFFSET('Sanitation Data'!$I$32,0,10*ROW('Sanitation Data'!I153))="","",OFFSET('Sanitation Data'!$I$32,0,10*ROW('Sanitation Data'!I153)))</f>
        <v/>
      </c>
      <c r="DO159" s="383" t="str">
        <f ca="1">+IF(OFFSET('Hygiene Data'!$D$11,0,10*ROW('Hygiene Data'!D153))="","",OFFSET('Hygiene Data'!$D$11,0,10*ROW('Hygiene Data'!D153)))</f>
        <v/>
      </c>
      <c r="DP159" s="383" t="str">
        <f ca="1">+IF(OFFSET('Hygiene Data'!$D$12,0,10*ROW('Hygiene Data'!D153))="","",OFFSET('Hygiene Data'!$D$12,0,10*ROW('Hygiene Data'!D153)))</f>
        <v/>
      </c>
      <c r="DQ159" s="383" t="str">
        <f ca="1">+IF(OFFSET('Hygiene Data'!$D$13,0,10*ROW('Hygiene Data'!D153))="","",OFFSET('Hygiene Data'!$D$13,0,10*ROW('Hygiene Data'!D153)))</f>
        <v/>
      </c>
      <c r="DR159" s="383" t="str">
        <f ca="1">+IF(OFFSET('Hygiene Data'!$E$11,0,10*ROW('Hygiene Data'!E153))="","",OFFSET('Hygiene Data'!$E$11,0,10*ROW('Hygiene Data'!E153)))</f>
        <v/>
      </c>
      <c r="DS159" s="383" t="str">
        <f ca="1">+IF(OFFSET('Hygiene Data'!$E$12,0,10*ROW('Hygiene Data'!E153))="","",OFFSET('Hygiene Data'!$E$12,0,10*ROW('Hygiene Data'!E153)))</f>
        <v/>
      </c>
      <c r="DT159" s="383" t="str">
        <f ca="1">+IF(OFFSET('Hygiene Data'!$E$13,0,10*ROW('Hygiene Data'!E153))="","",OFFSET('Hygiene Data'!$E$13,0,10*ROW('Hygiene Data'!E153)))</f>
        <v/>
      </c>
      <c r="DU159" s="383" t="str">
        <f ca="1">+IF(OFFSET('Hygiene Data'!$F$11,0,10*ROW('Hygiene Data'!F153))="","",OFFSET('Hygiene Data'!$F$11,0,10*ROW('Hygiene Data'!F153)))</f>
        <v/>
      </c>
      <c r="DV159" s="383" t="str">
        <f ca="1">+IF(OFFSET('Hygiene Data'!$F$12,0,10*ROW('Hygiene Data'!F153))="","",OFFSET('Hygiene Data'!$F$12,0,10*ROW('Hygiene Data'!F153)))</f>
        <v/>
      </c>
      <c r="DW159" s="383" t="str">
        <f ca="1">+IF(OFFSET('Hygiene Data'!$F$13,0,10*ROW('Hygiene Data'!F153))="","",OFFSET('Hygiene Data'!$F$13,0,10*ROW('Hygiene Data'!F153)))</f>
        <v/>
      </c>
      <c r="DX159" s="383" t="str">
        <f ca="1">+IF(OFFSET('Hygiene Data'!$G$11,0,10*ROW('Hygiene Data'!G153))="","",OFFSET('Hygiene Data'!$G$11,0,10*ROW('Hygiene Data'!G153)))</f>
        <v/>
      </c>
      <c r="DY159" s="383" t="str">
        <f ca="1">+IF(OFFSET('Hygiene Data'!$G$12,0,10*ROW('Hygiene Data'!G153))="","",OFFSET('Hygiene Data'!$G$12,0,10*ROW('Hygiene Data'!G153)))</f>
        <v/>
      </c>
      <c r="DZ159" s="383" t="str">
        <f ca="1">+IF(OFFSET('Hygiene Data'!$G$13,0,10*ROW('Hygiene Data'!G153))="","",OFFSET('Hygiene Data'!$G$13,0,10*ROW('Hygiene Data'!G153)))</f>
        <v/>
      </c>
      <c r="EA159" s="383" t="str">
        <f ca="1">+IF(OFFSET('Hygiene Data'!$H$11,0,10*ROW('Hygiene Data'!H153))="","",OFFSET('Hygiene Data'!$H$11,0,10*ROW('Hygiene Data'!H153)))</f>
        <v/>
      </c>
      <c r="EB159" s="383" t="str">
        <f ca="1">+IF(OFFSET('Hygiene Data'!$H$12,0,10*ROW('Hygiene Data'!H153))="","",OFFSET('Hygiene Data'!$H$12,0,10*ROW('Hygiene Data'!H153)))</f>
        <v/>
      </c>
      <c r="EC159" s="383" t="str">
        <f ca="1">+IF(OFFSET('Hygiene Data'!$H$13,0,10*ROW('Hygiene Data'!H153))="","",OFFSET('Hygiene Data'!$H$13,0,10*ROW('Hygiene Data'!H153)))</f>
        <v/>
      </c>
      <c r="ED159" s="383" t="str">
        <f ca="1">+IF(OFFSET('Hygiene Data'!$I$11,0,10*ROW('Hygiene Data'!I153))="","",OFFSET('Hygiene Data'!$I$11,0,10*ROW('Hygiene Data'!I153)))</f>
        <v/>
      </c>
      <c r="EE159" s="383" t="str">
        <f ca="1">+IF(OFFSET('Hygiene Data'!$I$12,0,10*ROW('Hygiene Data'!I153))="","",OFFSET('Hygiene Data'!$I$12,0,10*ROW('Hygiene Data'!I153)))</f>
        <v/>
      </c>
      <c r="EF159" s="383" t="str">
        <f ca="1">+IF(OFFSET('Hygiene Data'!$I$13,0,10*ROW('Hygiene Data'!I153))="","",OFFSET('Hygiene Data'!$I$13,0,10*ROW('Hygiene Data'!I153)))</f>
        <v/>
      </c>
    </row>
    <row r="160" spans="1:136" x14ac:dyDescent="0.25">
      <c r="A160" s="492" t="str">
        <f ca="1">+IF(OFFSET('Water Data'!$B$2,0,10*ROW('Water Data'!E154))="","",OFFSET('Water Data'!$B$2,0,10*ROW('Water Data'!E154)))</f>
        <v/>
      </c>
      <c r="B160" s="49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9" t="str">
        <f t="shared" ca="1" si="2"/>
        <v/>
      </c>
      <c r="D160" s="52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3" t="str">
        <f ca="1">+IF(OFFSET('Water Data'!$D$27,0,10*ROW('Water Data'!D154))="","",OFFSET('Water Data'!$D$27,0,10*ROW('Water Data'!D154)))</f>
        <v/>
      </c>
      <c r="BT160" s="383" t="str">
        <f ca="1">+IF(OFFSET('Water Data'!$D$28,0,10*ROW('Water Data'!D154))="","",OFFSET('Water Data'!$D$28,0,10*ROW('Water Data'!D154)))</f>
        <v/>
      </c>
      <c r="BU160" s="383" t="str">
        <f ca="1">+IF(OFFSET('Water Data'!$D$29,0,10*ROW('Water Data'!D154))="","",OFFSET('Water Data'!$D$29,0,10*ROW('Water Data'!D154)))</f>
        <v/>
      </c>
      <c r="BV160" s="383" t="str">
        <f ca="1">+IF(OFFSET('Water Data'!$E$27,0,10*ROW('Water Data'!E154))="","",OFFSET('Water Data'!$E$27,0,10*ROW('Water Data'!E154)))</f>
        <v/>
      </c>
      <c r="BW160" s="383" t="str">
        <f ca="1">+IF(OFFSET('Water Data'!$E$28,0,10*ROW('Water Data'!E154))="","",OFFSET('Water Data'!$E$28,0,10*ROW('Water Data'!E154)))</f>
        <v/>
      </c>
      <c r="BX160" s="383" t="str">
        <f ca="1">+IF(OFFSET('Water Data'!$E$29,0,10*ROW('Water Data'!E154))="","",OFFSET('Water Data'!$E$29,0,10*ROW('Water Data'!E154)))</f>
        <v/>
      </c>
      <c r="BY160" s="383" t="str">
        <f ca="1">+IF(OFFSET('Water Data'!$F$27,0,10*ROW('Water Data'!F154))="","",OFFSET('Water Data'!$F$27,0,10*ROW('Water Data'!F154)))</f>
        <v/>
      </c>
      <c r="BZ160" s="383" t="str">
        <f ca="1">+IF(OFFSET('Water Data'!$F$28,0,10*ROW('Water Data'!F154))="","",OFFSET('Water Data'!$F$28,0,10*ROW('Water Data'!F154)))</f>
        <v/>
      </c>
      <c r="CA160" s="383" t="str">
        <f ca="1">+IF(OFFSET('Water Data'!$F$29,0,10*ROW('Water Data'!F154))="","",OFFSET('Water Data'!$F$29,0,10*ROW('Water Data'!F154)))</f>
        <v/>
      </c>
      <c r="CB160" s="383" t="str">
        <f ca="1">+IF(OFFSET('Water Data'!$G$27,0,10*ROW('Water Data'!G154))="","",OFFSET('Water Data'!$G$27,0,10*ROW('Water Data'!G154)))</f>
        <v/>
      </c>
      <c r="CC160" s="383" t="str">
        <f ca="1">+IF(OFFSET('Water Data'!$G$28,0,10*ROW('Water Data'!G154))="","",OFFSET('Water Data'!$G$28,0,10*ROW('Water Data'!G154)))</f>
        <v/>
      </c>
      <c r="CD160" s="383" t="str">
        <f ca="1">+IF(OFFSET('Water Data'!$G$29,0,10*ROW('Water Data'!G154))="","",OFFSET('Water Data'!$G$29,0,10*ROW('Water Data'!G154)))</f>
        <v/>
      </c>
      <c r="CE160" s="383" t="str">
        <f ca="1">+IF(OFFSET('Water Data'!$H$27,0,10*ROW('Water Data'!H154))="","",OFFSET('Water Data'!$H$27,0,10*ROW('Water Data'!H154)))</f>
        <v/>
      </c>
      <c r="CF160" s="383" t="str">
        <f ca="1">+IF(OFFSET('Water Data'!$H$28,0,10*ROW('Water Data'!H154))="","",OFFSET('Water Data'!$H$28,0,10*ROW('Water Data'!H154)))</f>
        <v/>
      </c>
      <c r="CG160" s="383" t="str">
        <f ca="1">+IF(OFFSET('Water Data'!$H$29,0,10*ROW('Water Data'!H154))="","",OFFSET('Water Data'!$H$29,0,10*ROW('Water Data'!H154)))</f>
        <v/>
      </c>
      <c r="CH160" s="383" t="str">
        <f ca="1">+IF(OFFSET('Water Data'!$I$27,0,10*ROW('Water Data'!I154))="","",OFFSET('Water Data'!$I$27,0,10*ROW('Water Data'!I154)))</f>
        <v/>
      </c>
      <c r="CI160" s="383" t="str">
        <f ca="1">+IF(OFFSET('Water Data'!$I$28,0,10*ROW('Water Data'!I154))="","",OFFSET('Water Data'!$I$28,0,10*ROW('Water Data'!I154)))</f>
        <v/>
      </c>
      <c r="CJ160" s="383" t="str">
        <f ca="1">+IF(OFFSET('Water Data'!$I$29,0,10*ROW('Water Data'!I154))="","",OFFSET('Water Data'!$I$29,0,10*ROW('Water Data'!I154)))</f>
        <v/>
      </c>
      <c r="CK160" s="383" t="str">
        <f ca="1">+IF(OFFSET('Sanitation Data'!$D$28,0,10*ROW('Sanitation Data'!D154))="","",OFFSET('Sanitation Data'!$D$28,0,10*ROW('Sanitation Data'!D154)))</f>
        <v/>
      </c>
      <c r="CL160" s="383" t="str">
        <f ca="1">+IF(OFFSET('Sanitation Data'!$D$29,0,10*ROW('Sanitation Data'!D154))="","",OFFSET('Sanitation Data'!$D$29,0,10*ROW('Sanitation Data'!D154)))</f>
        <v/>
      </c>
      <c r="CM160" s="383" t="str">
        <f ca="1">+IF(OFFSET('Sanitation Data'!$D$30,0,10*ROW('Sanitation Data'!D154))="","",OFFSET('Sanitation Data'!$D$30,0,10*ROW('Sanitation Data'!D154)))</f>
        <v/>
      </c>
      <c r="CN160" s="383" t="str">
        <f ca="1">+IF(OFFSET('Sanitation Data'!$D$31,0,10*ROW('Sanitation Data'!D154))="","",OFFSET('Sanitation Data'!$D$31,0,10*ROW('Sanitation Data'!D154)))</f>
        <v/>
      </c>
      <c r="CO160" s="383" t="str">
        <f ca="1">+IF(OFFSET('Sanitation Data'!$D$32,0,10*ROW('Sanitation Data'!D154))="","",OFFSET('Sanitation Data'!$D$32,0,10*ROW('Sanitation Data'!D154)))</f>
        <v/>
      </c>
      <c r="CP160" s="383" t="str">
        <f ca="1">+IF(OFFSET('Sanitation Data'!$E$28,0,10*ROW('Sanitation Data'!E154))="","",OFFSET('Sanitation Data'!$E$28,0,10*ROW('Sanitation Data'!E154)))</f>
        <v/>
      </c>
      <c r="CQ160" s="383" t="str">
        <f ca="1">+IF(OFFSET('Sanitation Data'!$E$29,0,10*ROW('Sanitation Data'!E154))="","",OFFSET('Sanitation Data'!$E$29,0,10*ROW('Sanitation Data'!E154)))</f>
        <v/>
      </c>
      <c r="CR160" s="383" t="str">
        <f ca="1">+IF(OFFSET('Sanitation Data'!$E$30,0,10*ROW('Sanitation Data'!E154))="","",OFFSET('Sanitation Data'!$E$30,0,10*ROW('Sanitation Data'!E154)))</f>
        <v/>
      </c>
      <c r="CS160" s="383" t="str">
        <f ca="1">+IF(OFFSET('Sanitation Data'!$E$31,0,10*ROW('Sanitation Data'!E154))="","",OFFSET('Sanitation Data'!$E$31,0,10*ROW('Sanitation Data'!E154)))</f>
        <v/>
      </c>
      <c r="CT160" s="383" t="str">
        <f ca="1">+IF(OFFSET('Sanitation Data'!$E$32,0,10*ROW('Sanitation Data'!E154))="","",OFFSET('Sanitation Data'!$E$32,0,10*ROW('Sanitation Data'!E154)))</f>
        <v/>
      </c>
      <c r="CU160" s="383" t="str">
        <f ca="1">+IF(OFFSET('Sanitation Data'!$F$28,0,10*ROW('Sanitation Data'!F154))="","",OFFSET('Sanitation Data'!$F$28,0,10*ROW('Sanitation Data'!F154)))</f>
        <v/>
      </c>
      <c r="CV160" s="383" t="str">
        <f ca="1">+IF(OFFSET('Sanitation Data'!$F$29,0,10*ROW('Sanitation Data'!F154))="","",OFFSET('Sanitation Data'!$F$29,0,10*ROW('Sanitation Data'!F154)))</f>
        <v/>
      </c>
      <c r="CW160" s="383" t="str">
        <f ca="1">+IF(OFFSET('Sanitation Data'!$F$30,0,10*ROW('Sanitation Data'!F154))="","",OFFSET('Sanitation Data'!$F$30,0,10*ROW('Sanitation Data'!F154)))</f>
        <v/>
      </c>
      <c r="CX160" s="383" t="str">
        <f ca="1">+IF(OFFSET('Sanitation Data'!$F$31,0,10*ROW('Sanitation Data'!F154))="","",OFFSET('Sanitation Data'!$F$31,0,10*ROW('Sanitation Data'!F154)))</f>
        <v/>
      </c>
      <c r="CY160" s="383" t="str">
        <f ca="1">+IF(OFFSET('Sanitation Data'!$F$32,0,10*ROW('Sanitation Data'!F154))="","",OFFSET('Sanitation Data'!$F$32,0,10*ROW('Sanitation Data'!F154)))</f>
        <v/>
      </c>
      <c r="CZ160" s="383" t="str">
        <f ca="1">+IF(OFFSET('Sanitation Data'!$G$28,0,10*ROW('Sanitation Data'!G154))="","",OFFSET('Sanitation Data'!$G$28,0,10*ROW('Sanitation Data'!G154)))</f>
        <v/>
      </c>
      <c r="DA160" s="383" t="str">
        <f ca="1">+IF(OFFSET('Sanitation Data'!$G$29,0,10*ROW('Sanitation Data'!G154))="","",OFFSET('Sanitation Data'!$G$29,0,10*ROW('Sanitation Data'!G154)))</f>
        <v/>
      </c>
      <c r="DB160" s="383" t="str">
        <f ca="1">+IF(OFFSET('Sanitation Data'!$G$30,0,10*ROW('Sanitation Data'!G154))="","",OFFSET('Sanitation Data'!$G$30,0,10*ROW('Sanitation Data'!G154)))</f>
        <v/>
      </c>
      <c r="DC160" s="383" t="str">
        <f ca="1">+IF(OFFSET('Sanitation Data'!$G$31,0,10*ROW('Sanitation Data'!G154))="","",OFFSET('Sanitation Data'!$G$31,0,10*ROW('Sanitation Data'!G154)))</f>
        <v/>
      </c>
      <c r="DD160" s="383" t="str">
        <f ca="1">+IF(OFFSET('Sanitation Data'!$G$32,0,10*ROW('Sanitation Data'!G154))="","",OFFSET('Sanitation Data'!$G$32,0,10*ROW('Sanitation Data'!G154)))</f>
        <v/>
      </c>
      <c r="DE160" s="383" t="str">
        <f ca="1">+IF(OFFSET('Sanitation Data'!$H$28,0,10*ROW('Sanitation Data'!H154))="","",OFFSET('Sanitation Data'!$H$28,0,10*ROW('Sanitation Data'!H154)))</f>
        <v/>
      </c>
      <c r="DF160" s="383" t="str">
        <f ca="1">+IF(OFFSET('Sanitation Data'!$H$29,0,10*ROW('Sanitation Data'!H154))="","",OFFSET('Sanitation Data'!$H$29,0,10*ROW('Sanitation Data'!H154)))</f>
        <v/>
      </c>
      <c r="DG160" s="383" t="str">
        <f ca="1">+IF(OFFSET('Sanitation Data'!$H$30,0,10*ROW('Sanitation Data'!H154))="","",OFFSET('Sanitation Data'!$H$30,0,10*ROW('Sanitation Data'!H154)))</f>
        <v/>
      </c>
      <c r="DH160" s="383" t="str">
        <f ca="1">+IF(OFFSET('Sanitation Data'!$H$31,0,10*ROW('Sanitation Data'!H154))="","",OFFSET('Sanitation Data'!$H$31,0,10*ROW('Sanitation Data'!H154)))</f>
        <v/>
      </c>
      <c r="DI160" s="383" t="str">
        <f ca="1">+IF(OFFSET('Sanitation Data'!$H$32,0,10*ROW('Sanitation Data'!H154))="","",OFFSET('Sanitation Data'!$H$32,0,10*ROW('Sanitation Data'!H154)))</f>
        <v/>
      </c>
      <c r="DJ160" s="383" t="str">
        <f ca="1">+IF(OFFSET('Sanitation Data'!$I$28,0,10*ROW('Sanitation Data'!I154))="","",OFFSET('Sanitation Data'!$I$28,0,10*ROW('Sanitation Data'!I154)))</f>
        <v/>
      </c>
      <c r="DK160" s="383" t="str">
        <f ca="1">+IF(OFFSET('Sanitation Data'!$I$29,0,10*ROW('Sanitation Data'!I154))="","",OFFSET('Sanitation Data'!$I$29,0,10*ROW('Sanitation Data'!I154)))</f>
        <v/>
      </c>
      <c r="DL160" s="383" t="str">
        <f ca="1">+IF(OFFSET('Sanitation Data'!$I$30,0,10*ROW('Sanitation Data'!I154))="","",OFFSET('Sanitation Data'!$I$30,0,10*ROW('Sanitation Data'!I154)))</f>
        <v/>
      </c>
      <c r="DM160" s="383" t="str">
        <f ca="1">+IF(OFFSET('Sanitation Data'!$I$31,0,10*ROW('Sanitation Data'!I154))="","",OFFSET('Sanitation Data'!$I$31,0,10*ROW('Sanitation Data'!I154)))</f>
        <v/>
      </c>
      <c r="DN160" s="383" t="str">
        <f ca="1">+IF(OFFSET('Sanitation Data'!$I$32,0,10*ROW('Sanitation Data'!I154))="","",OFFSET('Sanitation Data'!$I$32,0,10*ROW('Sanitation Data'!I154)))</f>
        <v/>
      </c>
      <c r="DO160" s="383" t="str">
        <f ca="1">+IF(OFFSET('Hygiene Data'!$D$11,0,10*ROW('Hygiene Data'!D154))="","",OFFSET('Hygiene Data'!$D$11,0,10*ROW('Hygiene Data'!D154)))</f>
        <v/>
      </c>
      <c r="DP160" s="383" t="str">
        <f ca="1">+IF(OFFSET('Hygiene Data'!$D$12,0,10*ROW('Hygiene Data'!D154))="","",OFFSET('Hygiene Data'!$D$12,0,10*ROW('Hygiene Data'!D154)))</f>
        <v/>
      </c>
      <c r="DQ160" s="383" t="str">
        <f ca="1">+IF(OFFSET('Hygiene Data'!$D$13,0,10*ROW('Hygiene Data'!D154))="","",OFFSET('Hygiene Data'!$D$13,0,10*ROW('Hygiene Data'!D154)))</f>
        <v/>
      </c>
      <c r="DR160" s="383" t="str">
        <f ca="1">+IF(OFFSET('Hygiene Data'!$E$11,0,10*ROW('Hygiene Data'!E154))="","",OFFSET('Hygiene Data'!$E$11,0,10*ROW('Hygiene Data'!E154)))</f>
        <v/>
      </c>
      <c r="DS160" s="383" t="str">
        <f ca="1">+IF(OFFSET('Hygiene Data'!$E$12,0,10*ROW('Hygiene Data'!E154))="","",OFFSET('Hygiene Data'!$E$12,0,10*ROW('Hygiene Data'!E154)))</f>
        <v/>
      </c>
      <c r="DT160" s="383" t="str">
        <f ca="1">+IF(OFFSET('Hygiene Data'!$E$13,0,10*ROW('Hygiene Data'!E154))="","",OFFSET('Hygiene Data'!$E$13,0,10*ROW('Hygiene Data'!E154)))</f>
        <v/>
      </c>
      <c r="DU160" s="383" t="str">
        <f ca="1">+IF(OFFSET('Hygiene Data'!$F$11,0,10*ROW('Hygiene Data'!F154))="","",OFFSET('Hygiene Data'!$F$11,0,10*ROW('Hygiene Data'!F154)))</f>
        <v/>
      </c>
      <c r="DV160" s="383" t="str">
        <f ca="1">+IF(OFFSET('Hygiene Data'!$F$12,0,10*ROW('Hygiene Data'!F154))="","",OFFSET('Hygiene Data'!$F$12,0,10*ROW('Hygiene Data'!F154)))</f>
        <v/>
      </c>
      <c r="DW160" s="383" t="str">
        <f ca="1">+IF(OFFSET('Hygiene Data'!$F$13,0,10*ROW('Hygiene Data'!F154))="","",OFFSET('Hygiene Data'!$F$13,0,10*ROW('Hygiene Data'!F154)))</f>
        <v/>
      </c>
      <c r="DX160" s="383" t="str">
        <f ca="1">+IF(OFFSET('Hygiene Data'!$G$11,0,10*ROW('Hygiene Data'!G154))="","",OFFSET('Hygiene Data'!$G$11,0,10*ROW('Hygiene Data'!G154)))</f>
        <v/>
      </c>
      <c r="DY160" s="383" t="str">
        <f ca="1">+IF(OFFSET('Hygiene Data'!$G$12,0,10*ROW('Hygiene Data'!G154))="","",OFFSET('Hygiene Data'!$G$12,0,10*ROW('Hygiene Data'!G154)))</f>
        <v/>
      </c>
      <c r="DZ160" s="383" t="str">
        <f ca="1">+IF(OFFSET('Hygiene Data'!$G$13,0,10*ROW('Hygiene Data'!G154))="","",OFFSET('Hygiene Data'!$G$13,0,10*ROW('Hygiene Data'!G154)))</f>
        <v/>
      </c>
      <c r="EA160" s="383" t="str">
        <f ca="1">+IF(OFFSET('Hygiene Data'!$H$11,0,10*ROW('Hygiene Data'!H154))="","",OFFSET('Hygiene Data'!$H$11,0,10*ROW('Hygiene Data'!H154)))</f>
        <v/>
      </c>
      <c r="EB160" s="383" t="str">
        <f ca="1">+IF(OFFSET('Hygiene Data'!$H$12,0,10*ROW('Hygiene Data'!H154))="","",OFFSET('Hygiene Data'!$H$12,0,10*ROW('Hygiene Data'!H154)))</f>
        <v/>
      </c>
      <c r="EC160" s="383" t="str">
        <f ca="1">+IF(OFFSET('Hygiene Data'!$H$13,0,10*ROW('Hygiene Data'!H154))="","",OFFSET('Hygiene Data'!$H$13,0,10*ROW('Hygiene Data'!H154)))</f>
        <v/>
      </c>
      <c r="ED160" s="383" t="str">
        <f ca="1">+IF(OFFSET('Hygiene Data'!$I$11,0,10*ROW('Hygiene Data'!I154))="","",OFFSET('Hygiene Data'!$I$11,0,10*ROW('Hygiene Data'!I154)))</f>
        <v/>
      </c>
      <c r="EE160" s="383" t="str">
        <f ca="1">+IF(OFFSET('Hygiene Data'!$I$12,0,10*ROW('Hygiene Data'!I154))="","",OFFSET('Hygiene Data'!$I$12,0,10*ROW('Hygiene Data'!I154)))</f>
        <v/>
      </c>
      <c r="EF160" s="383" t="str">
        <f ca="1">+IF(OFFSET('Hygiene Data'!$I$13,0,10*ROW('Hygiene Data'!I154))="","",OFFSET('Hygiene Data'!$I$13,0,10*ROW('Hygiene Data'!I154)))</f>
        <v/>
      </c>
    </row>
    <row r="161" spans="1:136" x14ac:dyDescent="0.25">
      <c r="A161" s="492" t="str">
        <f ca="1">+IF(OFFSET('Water Data'!$B$2,0,10*ROW('Water Data'!E155))="","",OFFSET('Water Data'!$B$2,0,10*ROW('Water Data'!E155)))</f>
        <v/>
      </c>
      <c r="B161" s="49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9" t="str">
        <f t="shared" ca="1" si="2"/>
        <v/>
      </c>
      <c r="D161" s="52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3" t="str">
        <f ca="1">+IF(OFFSET('Water Data'!$D$27,0,10*ROW('Water Data'!D155))="","",OFFSET('Water Data'!$D$27,0,10*ROW('Water Data'!D155)))</f>
        <v/>
      </c>
      <c r="BT161" s="383" t="str">
        <f ca="1">+IF(OFFSET('Water Data'!$D$28,0,10*ROW('Water Data'!D155))="","",OFFSET('Water Data'!$D$28,0,10*ROW('Water Data'!D155)))</f>
        <v/>
      </c>
      <c r="BU161" s="383" t="str">
        <f ca="1">+IF(OFFSET('Water Data'!$D$29,0,10*ROW('Water Data'!D155))="","",OFFSET('Water Data'!$D$29,0,10*ROW('Water Data'!D155)))</f>
        <v/>
      </c>
      <c r="BV161" s="383" t="str">
        <f ca="1">+IF(OFFSET('Water Data'!$E$27,0,10*ROW('Water Data'!E155))="","",OFFSET('Water Data'!$E$27,0,10*ROW('Water Data'!E155)))</f>
        <v/>
      </c>
      <c r="BW161" s="383" t="str">
        <f ca="1">+IF(OFFSET('Water Data'!$E$28,0,10*ROW('Water Data'!E155))="","",OFFSET('Water Data'!$E$28,0,10*ROW('Water Data'!E155)))</f>
        <v/>
      </c>
      <c r="BX161" s="383" t="str">
        <f ca="1">+IF(OFFSET('Water Data'!$E$29,0,10*ROW('Water Data'!E155))="","",OFFSET('Water Data'!$E$29,0,10*ROW('Water Data'!E155)))</f>
        <v/>
      </c>
      <c r="BY161" s="383" t="str">
        <f ca="1">+IF(OFFSET('Water Data'!$F$27,0,10*ROW('Water Data'!F155))="","",OFFSET('Water Data'!$F$27,0,10*ROW('Water Data'!F155)))</f>
        <v/>
      </c>
      <c r="BZ161" s="383" t="str">
        <f ca="1">+IF(OFFSET('Water Data'!$F$28,0,10*ROW('Water Data'!F155))="","",OFFSET('Water Data'!$F$28,0,10*ROW('Water Data'!F155)))</f>
        <v/>
      </c>
      <c r="CA161" s="383" t="str">
        <f ca="1">+IF(OFFSET('Water Data'!$F$29,0,10*ROW('Water Data'!F155))="","",OFFSET('Water Data'!$F$29,0,10*ROW('Water Data'!F155)))</f>
        <v/>
      </c>
      <c r="CB161" s="383" t="str">
        <f ca="1">+IF(OFFSET('Water Data'!$G$27,0,10*ROW('Water Data'!G155))="","",OFFSET('Water Data'!$G$27,0,10*ROW('Water Data'!G155)))</f>
        <v/>
      </c>
      <c r="CC161" s="383" t="str">
        <f ca="1">+IF(OFFSET('Water Data'!$G$28,0,10*ROW('Water Data'!G155))="","",OFFSET('Water Data'!$G$28,0,10*ROW('Water Data'!G155)))</f>
        <v/>
      </c>
      <c r="CD161" s="383" t="str">
        <f ca="1">+IF(OFFSET('Water Data'!$G$29,0,10*ROW('Water Data'!G155))="","",OFFSET('Water Data'!$G$29,0,10*ROW('Water Data'!G155)))</f>
        <v/>
      </c>
      <c r="CE161" s="383" t="str">
        <f ca="1">+IF(OFFSET('Water Data'!$H$27,0,10*ROW('Water Data'!H155))="","",OFFSET('Water Data'!$H$27,0,10*ROW('Water Data'!H155)))</f>
        <v/>
      </c>
      <c r="CF161" s="383" t="str">
        <f ca="1">+IF(OFFSET('Water Data'!$H$28,0,10*ROW('Water Data'!H155))="","",OFFSET('Water Data'!$H$28,0,10*ROW('Water Data'!H155)))</f>
        <v/>
      </c>
      <c r="CG161" s="383" t="str">
        <f ca="1">+IF(OFFSET('Water Data'!$H$29,0,10*ROW('Water Data'!H155))="","",OFFSET('Water Data'!$H$29,0,10*ROW('Water Data'!H155)))</f>
        <v/>
      </c>
      <c r="CH161" s="383" t="str">
        <f ca="1">+IF(OFFSET('Water Data'!$I$27,0,10*ROW('Water Data'!I155))="","",OFFSET('Water Data'!$I$27,0,10*ROW('Water Data'!I155)))</f>
        <v/>
      </c>
      <c r="CI161" s="383" t="str">
        <f ca="1">+IF(OFFSET('Water Data'!$I$28,0,10*ROW('Water Data'!I155))="","",OFFSET('Water Data'!$I$28,0,10*ROW('Water Data'!I155)))</f>
        <v/>
      </c>
      <c r="CJ161" s="383" t="str">
        <f ca="1">+IF(OFFSET('Water Data'!$I$29,0,10*ROW('Water Data'!I155))="","",OFFSET('Water Data'!$I$29,0,10*ROW('Water Data'!I155)))</f>
        <v/>
      </c>
      <c r="CK161" s="383" t="str">
        <f ca="1">+IF(OFFSET('Sanitation Data'!$D$28,0,10*ROW('Sanitation Data'!D155))="","",OFFSET('Sanitation Data'!$D$28,0,10*ROW('Sanitation Data'!D155)))</f>
        <v/>
      </c>
      <c r="CL161" s="383" t="str">
        <f ca="1">+IF(OFFSET('Sanitation Data'!$D$29,0,10*ROW('Sanitation Data'!D155))="","",OFFSET('Sanitation Data'!$D$29,0,10*ROW('Sanitation Data'!D155)))</f>
        <v/>
      </c>
      <c r="CM161" s="383" t="str">
        <f ca="1">+IF(OFFSET('Sanitation Data'!$D$30,0,10*ROW('Sanitation Data'!D155))="","",OFFSET('Sanitation Data'!$D$30,0,10*ROW('Sanitation Data'!D155)))</f>
        <v/>
      </c>
      <c r="CN161" s="383" t="str">
        <f ca="1">+IF(OFFSET('Sanitation Data'!$D$31,0,10*ROW('Sanitation Data'!D155))="","",OFFSET('Sanitation Data'!$D$31,0,10*ROW('Sanitation Data'!D155)))</f>
        <v/>
      </c>
      <c r="CO161" s="383" t="str">
        <f ca="1">+IF(OFFSET('Sanitation Data'!$D$32,0,10*ROW('Sanitation Data'!D155))="","",OFFSET('Sanitation Data'!$D$32,0,10*ROW('Sanitation Data'!D155)))</f>
        <v/>
      </c>
      <c r="CP161" s="383" t="str">
        <f ca="1">+IF(OFFSET('Sanitation Data'!$E$28,0,10*ROW('Sanitation Data'!E155))="","",OFFSET('Sanitation Data'!$E$28,0,10*ROW('Sanitation Data'!E155)))</f>
        <v/>
      </c>
      <c r="CQ161" s="383" t="str">
        <f ca="1">+IF(OFFSET('Sanitation Data'!$E$29,0,10*ROW('Sanitation Data'!E155))="","",OFFSET('Sanitation Data'!$E$29,0,10*ROW('Sanitation Data'!E155)))</f>
        <v/>
      </c>
      <c r="CR161" s="383" t="str">
        <f ca="1">+IF(OFFSET('Sanitation Data'!$E$30,0,10*ROW('Sanitation Data'!E155))="","",OFFSET('Sanitation Data'!$E$30,0,10*ROW('Sanitation Data'!E155)))</f>
        <v/>
      </c>
      <c r="CS161" s="383" t="str">
        <f ca="1">+IF(OFFSET('Sanitation Data'!$E$31,0,10*ROW('Sanitation Data'!E155))="","",OFFSET('Sanitation Data'!$E$31,0,10*ROW('Sanitation Data'!E155)))</f>
        <v/>
      </c>
      <c r="CT161" s="383" t="str">
        <f ca="1">+IF(OFFSET('Sanitation Data'!$E$32,0,10*ROW('Sanitation Data'!E155))="","",OFFSET('Sanitation Data'!$E$32,0,10*ROW('Sanitation Data'!E155)))</f>
        <v/>
      </c>
      <c r="CU161" s="383" t="str">
        <f ca="1">+IF(OFFSET('Sanitation Data'!$F$28,0,10*ROW('Sanitation Data'!F155))="","",OFFSET('Sanitation Data'!$F$28,0,10*ROW('Sanitation Data'!F155)))</f>
        <v/>
      </c>
      <c r="CV161" s="383" t="str">
        <f ca="1">+IF(OFFSET('Sanitation Data'!$F$29,0,10*ROW('Sanitation Data'!F155))="","",OFFSET('Sanitation Data'!$F$29,0,10*ROW('Sanitation Data'!F155)))</f>
        <v/>
      </c>
      <c r="CW161" s="383" t="str">
        <f ca="1">+IF(OFFSET('Sanitation Data'!$F$30,0,10*ROW('Sanitation Data'!F155))="","",OFFSET('Sanitation Data'!$F$30,0,10*ROW('Sanitation Data'!F155)))</f>
        <v/>
      </c>
      <c r="CX161" s="383" t="str">
        <f ca="1">+IF(OFFSET('Sanitation Data'!$F$31,0,10*ROW('Sanitation Data'!F155))="","",OFFSET('Sanitation Data'!$F$31,0,10*ROW('Sanitation Data'!F155)))</f>
        <v/>
      </c>
      <c r="CY161" s="383" t="str">
        <f ca="1">+IF(OFFSET('Sanitation Data'!$F$32,0,10*ROW('Sanitation Data'!F155))="","",OFFSET('Sanitation Data'!$F$32,0,10*ROW('Sanitation Data'!F155)))</f>
        <v/>
      </c>
      <c r="CZ161" s="383" t="str">
        <f ca="1">+IF(OFFSET('Sanitation Data'!$G$28,0,10*ROW('Sanitation Data'!G155))="","",OFFSET('Sanitation Data'!$G$28,0,10*ROW('Sanitation Data'!G155)))</f>
        <v/>
      </c>
      <c r="DA161" s="383" t="str">
        <f ca="1">+IF(OFFSET('Sanitation Data'!$G$29,0,10*ROW('Sanitation Data'!G155))="","",OFFSET('Sanitation Data'!$G$29,0,10*ROW('Sanitation Data'!G155)))</f>
        <v/>
      </c>
      <c r="DB161" s="383" t="str">
        <f ca="1">+IF(OFFSET('Sanitation Data'!$G$30,0,10*ROW('Sanitation Data'!G155))="","",OFFSET('Sanitation Data'!$G$30,0,10*ROW('Sanitation Data'!G155)))</f>
        <v/>
      </c>
      <c r="DC161" s="383" t="str">
        <f ca="1">+IF(OFFSET('Sanitation Data'!$G$31,0,10*ROW('Sanitation Data'!G155))="","",OFFSET('Sanitation Data'!$G$31,0,10*ROW('Sanitation Data'!G155)))</f>
        <v/>
      </c>
      <c r="DD161" s="383" t="str">
        <f ca="1">+IF(OFFSET('Sanitation Data'!$G$32,0,10*ROW('Sanitation Data'!G155))="","",OFFSET('Sanitation Data'!$G$32,0,10*ROW('Sanitation Data'!G155)))</f>
        <v/>
      </c>
      <c r="DE161" s="383" t="str">
        <f ca="1">+IF(OFFSET('Sanitation Data'!$H$28,0,10*ROW('Sanitation Data'!H155))="","",OFFSET('Sanitation Data'!$H$28,0,10*ROW('Sanitation Data'!H155)))</f>
        <v/>
      </c>
      <c r="DF161" s="383" t="str">
        <f ca="1">+IF(OFFSET('Sanitation Data'!$H$29,0,10*ROW('Sanitation Data'!H155))="","",OFFSET('Sanitation Data'!$H$29,0,10*ROW('Sanitation Data'!H155)))</f>
        <v/>
      </c>
      <c r="DG161" s="383" t="str">
        <f ca="1">+IF(OFFSET('Sanitation Data'!$H$30,0,10*ROW('Sanitation Data'!H155))="","",OFFSET('Sanitation Data'!$H$30,0,10*ROW('Sanitation Data'!H155)))</f>
        <v/>
      </c>
      <c r="DH161" s="383" t="str">
        <f ca="1">+IF(OFFSET('Sanitation Data'!$H$31,0,10*ROW('Sanitation Data'!H155))="","",OFFSET('Sanitation Data'!$H$31,0,10*ROW('Sanitation Data'!H155)))</f>
        <v/>
      </c>
      <c r="DI161" s="383" t="str">
        <f ca="1">+IF(OFFSET('Sanitation Data'!$H$32,0,10*ROW('Sanitation Data'!H155))="","",OFFSET('Sanitation Data'!$H$32,0,10*ROW('Sanitation Data'!H155)))</f>
        <v/>
      </c>
      <c r="DJ161" s="383" t="str">
        <f ca="1">+IF(OFFSET('Sanitation Data'!$I$28,0,10*ROW('Sanitation Data'!I155))="","",OFFSET('Sanitation Data'!$I$28,0,10*ROW('Sanitation Data'!I155)))</f>
        <v/>
      </c>
      <c r="DK161" s="383" t="str">
        <f ca="1">+IF(OFFSET('Sanitation Data'!$I$29,0,10*ROW('Sanitation Data'!I155))="","",OFFSET('Sanitation Data'!$I$29,0,10*ROW('Sanitation Data'!I155)))</f>
        <v/>
      </c>
      <c r="DL161" s="383" t="str">
        <f ca="1">+IF(OFFSET('Sanitation Data'!$I$30,0,10*ROW('Sanitation Data'!I155))="","",OFFSET('Sanitation Data'!$I$30,0,10*ROW('Sanitation Data'!I155)))</f>
        <v/>
      </c>
      <c r="DM161" s="383" t="str">
        <f ca="1">+IF(OFFSET('Sanitation Data'!$I$31,0,10*ROW('Sanitation Data'!I155))="","",OFFSET('Sanitation Data'!$I$31,0,10*ROW('Sanitation Data'!I155)))</f>
        <v/>
      </c>
      <c r="DN161" s="383" t="str">
        <f ca="1">+IF(OFFSET('Sanitation Data'!$I$32,0,10*ROW('Sanitation Data'!I155))="","",OFFSET('Sanitation Data'!$I$32,0,10*ROW('Sanitation Data'!I155)))</f>
        <v/>
      </c>
      <c r="DO161" s="383" t="str">
        <f ca="1">+IF(OFFSET('Hygiene Data'!$D$11,0,10*ROW('Hygiene Data'!D155))="","",OFFSET('Hygiene Data'!$D$11,0,10*ROW('Hygiene Data'!D155)))</f>
        <v/>
      </c>
      <c r="DP161" s="383" t="str">
        <f ca="1">+IF(OFFSET('Hygiene Data'!$D$12,0,10*ROW('Hygiene Data'!D155))="","",OFFSET('Hygiene Data'!$D$12,0,10*ROW('Hygiene Data'!D155)))</f>
        <v/>
      </c>
      <c r="DQ161" s="383" t="str">
        <f ca="1">+IF(OFFSET('Hygiene Data'!$D$13,0,10*ROW('Hygiene Data'!D155))="","",OFFSET('Hygiene Data'!$D$13,0,10*ROW('Hygiene Data'!D155)))</f>
        <v/>
      </c>
      <c r="DR161" s="383" t="str">
        <f ca="1">+IF(OFFSET('Hygiene Data'!$E$11,0,10*ROW('Hygiene Data'!E155))="","",OFFSET('Hygiene Data'!$E$11,0,10*ROW('Hygiene Data'!E155)))</f>
        <v/>
      </c>
      <c r="DS161" s="383" t="str">
        <f ca="1">+IF(OFFSET('Hygiene Data'!$E$12,0,10*ROW('Hygiene Data'!E155))="","",OFFSET('Hygiene Data'!$E$12,0,10*ROW('Hygiene Data'!E155)))</f>
        <v/>
      </c>
      <c r="DT161" s="383" t="str">
        <f ca="1">+IF(OFFSET('Hygiene Data'!$E$13,0,10*ROW('Hygiene Data'!E155))="","",OFFSET('Hygiene Data'!$E$13,0,10*ROW('Hygiene Data'!E155)))</f>
        <v/>
      </c>
      <c r="DU161" s="383" t="str">
        <f ca="1">+IF(OFFSET('Hygiene Data'!$F$11,0,10*ROW('Hygiene Data'!F155))="","",OFFSET('Hygiene Data'!$F$11,0,10*ROW('Hygiene Data'!F155)))</f>
        <v/>
      </c>
      <c r="DV161" s="383" t="str">
        <f ca="1">+IF(OFFSET('Hygiene Data'!$F$12,0,10*ROW('Hygiene Data'!F155))="","",OFFSET('Hygiene Data'!$F$12,0,10*ROW('Hygiene Data'!F155)))</f>
        <v/>
      </c>
      <c r="DW161" s="383" t="str">
        <f ca="1">+IF(OFFSET('Hygiene Data'!$F$13,0,10*ROW('Hygiene Data'!F155))="","",OFFSET('Hygiene Data'!$F$13,0,10*ROW('Hygiene Data'!F155)))</f>
        <v/>
      </c>
      <c r="DX161" s="383" t="str">
        <f ca="1">+IF(OFFSET('Hygiene Data'!$G$11,0,10*ROW('Hygiene Data'!G155))="","",OFFSET('Hygiene Data'!$G$11,0,10*ROW('Hygiene Data'!G155)))</f>
        <v/>
      </c>
      <c r="DY161" s="383" t="str">
        <f ca="1">+IF(OFFSET('Hygiene Data'!$G$12,0,10*ROW('Hygiene Data'!G155))="","",OFFSET('Hygiene Data'!$G$12,0,10*ROW('Hygiene Data'!G155)))</f>
        <v/>
      </c>
      <c r="DZ161" s="383" t="str">
        <f ca="1">+IF(OFFSET('Hygiene Data'!$G$13,0,10*ROW('Hygiene Data'!G155))="","",OFFSET('Hygiene Data'!$G$13,0,10*ROW('Hygiene Data'!G155)))</f>
        <v/>
      </c>
      <c r="EA161" s="383" t="str">
        <f ca="1">+IF(OFFSET('Hygiene Data'!$H$11,0,10*ROW('Hygiene Data'!H155))="","",OFFSET('Hygiene Data'!$H$11,0,10*ROW('Hygiene Data'!H155)))</f>
        <v/>
      </c>
      <c r="EB161" s="383" t="str">
        <f ca="1">+IF(OFFSET('Hygiene Data'!$H$12,0,10*ROW('Hygiene Data'!H155))="","",OFFSET('Hygiene Data'!$H$12,0,10*ROW('Hygiene Data'!H155)))</f>
        <v/>
      </c>
      <c r="EC161" s="383" t="str">
        <f ca="1">+IF(OFFSET('Hygiene Data'!$H$13,0,10*ROW('Hygiene Data'!H155))="","",OFFSET('Hygiene Data'!$H$13,0,10*ROW('Hygiene Data'!H155)))</f>
        <v/>
      </c>
      <c r="ED161" s="383" t="str">
        <f ca="1">+IF(OFFSET('Hygiene Data'!$I$11,0,10*ROW('Hygiene Data'!I155))="","",OFFSET('Hygiene Data'!$I$11,0,10*ROW('Hygiene Data'!I155)))</f>
        <v/>
      </c>
      <c r="EE161" s="383" t="str">
        <f ca="1">+IF(OFFSET('Hygiene Data'!$I$12,0,10*ROW('Hygiene Data'!I155))="","",OFFSET('Hygiene Data'!$I$12,0,10*ROW('Hygiene Data'!I155)))</f>
        <v/>
      </c>
      <c r="EF161" s="383" t="str">
        <f ca="1">+IF(OFFSET('Hygiene Data'!$I$13,0,10*ROW('Hygiene Data'!I155))="","",OFFSET('Hygiene Data'!$I$13,0,10*ROW('Hygiene Data'!I155)))</f>
        <v/>
      </c>
    </row>
    <row r="162" spans="1:136" x14ac:dyDescent="0.25">
      <c r="A162" s="492" t="str">
        <f ca="1">+IF(OFFSET('Water Data'!$B$2,0,10*ROW('Water Data'!E156))="","",OFFSET('Water Data'!$B$2,0,10*ROW('Water Data'!E156)))</f>
        <v/>
      </c>
      <c r="B162" s="49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9" t="str">
        <f t="shared" ca="1" si="2"/>
        <v/>
      </c>
      <c r="D162" s="52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3" t="str">
        <f ca="1">+IF(OFFSET('Water Data'!$D$27,0,10*ROW('Water Data'!D156))="","",OFFSET('Water Data'!$D$27,0,10*ROW('Water Data'!D156)))</f>
        <v/>
      </c>
      <c r="BT162" s="383" t="str">
        <f ca="1">+IF(OFFSET('Water Data'!$D$28,0,10*ROW('Water Data'!D156))="","",OFFSET('Water Data'!$D$28,0,10*ROW('Water Data'!D156)))</f>
        <v/>
      </c>
      <c r="BU162" s="383" t="str">
        <f ca="1">+IF(OFFSET('Water Data'!$D$29,0,10*ROW('Water Data'!D156))="","",OFFSET('Water Data'!$D$29,0,10*ROW('Water Data'!D156)))</f>
        <v/>
      </c>
      <c r="BV162" s="383" t="str">
        <f ca="1">+IF(OFFSET('Water Data'!$E$27,0,10*ROW('Water Data'!E156))="","",OFFSET('Water Data'!$E$27,0,10*ROW('Water Data'!E156)))</f>
        <v/>
      </c>
      <c r="BW162" s="383" t="str">
        <f ca="1">+IF(OFFSET('Water Data'!$E$28,0,10*ROW('Water Data'!E156))="","",OFFSET('Water Data'!$E$28,0,10*ROW('Water Data'!E156)))</f>
        <v/>
      </c>
      <c r="BX162" s="383" t="str">
        <f ca="1">+IF(OFFSET('Water Data'!$E$29,0,10*ROW('Water Data'!E156))="","",OFFSET('Water Data'!$E$29,0,10*ROW('Water Data'!E156)))</f>
        <v/>
      </c>
      <c r="BY162" s="383" t="str">
        <f ca="1">+IF(OFFSET('Water Data'!$F$27,0,10*ROW('Water Data'!F156))="","",OFFSET('Water Data'!$F$27,0,10*ROW('Water Data'!F156)))</f>
        <v/>
      </c>
      <c r="BZ162" s="383" t="str">
        <f ca="1">+IF(OFFSET('Water Data'!$F$28,0,10*ROW('Water Data'!F156))="","",OFFSET('Water Data'!$F$28,0,10*ROW('Water Data'!F156)))</f>
        <v/>
      </c>
      <c r="CA162" s="383" t="str">
        <f ca="1">+IF(OFFSET('Water Data'!$F$29,0,10*ROW('Water Data'!F156))="","",OFFSET('Water Data'!$F$29,0,10*ROW('Water Data'!F156)))</f>
        <v/>
      </c>
      <c r="CB162" s="383" t="str">
        <f ca="1">+IF(OFFSET('Water Data'!$G$27,0,10*ROW('Water Data'!G156))="","",OFFSET('Water Data'!$G$27,0,10*ROW('Water Data'!G156)))</f>
        <v/>
      </c>
      <c r="CC162" s="383" t="str">
        <f ca="1">+IF(OFFSET('Water Data'!$G$28,0,10*ROW('Water Data'!G156))="","",OFFSET('Water Data'!$G$28,0,10*ROW('Water Data'!G156)))</f>
        <v/>
      </c>
      <c r="CD162" s="383" t="str">
        <f ca="1">+IF(OFFSET('Water Data'!$G$29,0,10*ROW('Water Data'!G156))="","",OFFSET('Water Data'!$G$29,0,10*ROW('Water Data'!G156)))</f>
        <v/>
      </c>
      <c r="CE162" s="383" t="str">
        <f ca="1">+IF(OFFSET('Water Data'!$H$27,0,10*ROW('Water Data'!H156))="","",OFFSET('Water Data'!$H$27,0,10*ROW('Water Data'!H156)))</f>
        <v/>
      </c>
      <c r="CF162" s="383" t="str">
        <f ca="1">+IF(OFFSET('Water Data'!$H$28,0,10*ROW('Water Data'!H156))="","",OFFSET('Water Data'!$H$28,0,10*ROW('Water Data'!H156)))</f>
        <v/>
      </c>
      <c r="CG162" s="383" t="str">
        <f ca="1">+IF(OFFSET('Water Data'!$H$29,0,10*ROW('Water Data'!H156))="","",OFFSET('Water Data'!$H$29,0,10*ROW('Water Data'!H156)))</f>
        <v/>
      </c>
      <c r="CH162" s="383" t="str">
        <f ca="1">+IF(OFFSET('Water Data'!$I$27,0,10*ROW('Water Data'!I156))="","",OFFSET('Water Data'!$I$27,0,10*ROW('Water Data'!I156)))</f>
        <v/>
      </c>
      <c r="CI162" s="383" t="str">
        <f ca="1">+IF(OFFSET('Water Data'!$I$28,0,10*ROW('Water Data'!I156))="","",OFFSET('Water Data'!$I$28,0,10*ROW('Water Data'!I156)))</f>
        <v/>
      </c>
      <c r="CJ162" s="383" t="str">
        <f ca="1">+IF(OFFSET('Water Data'!$I$29,0,10*ROW('Water Data'!I156))="","",OFFSET('Water Data'!$I$29,0,10*ROW('Water Data'!I156)))</f>
        <v/>
      </c>
      <c r="CK162" s="383" t="str">
        <f ca="1">+IF(OFFSET('Sanitation Data'!$D$28,0,10*ROW('Sanitation Data'!D156))="","",OFFSET('Sanitation Data'!$D$28,0,10*ROW('Sanitation Data'!D156)))</f>
        <v/>
      </c>
      <c r="CL162" s="383" t="str">
        <f ca="1">+IF(OFFSET('Sanitation Data'!$D$29,0,10*ROW('Sanitation Data'!D156))="","",OFFSET('Sanitation Data'!$D$29,0,10*ROW('Sanitation Data'!D156)))</f>
        <v/>
      </c>
      <c r="CM162" s="383" t="str">
        <f ca="1">+IF(OFFSET('Sanitation Data'!$D$30,0,10*ROW('Sanitation Data'!D156))="","",OFFSET('Sanitation Data'!$D$30,0,10*ROW('Sanitation Data'!D156)))</f>
        <v/>
      </c>
      <c r="CN162" s="383" t="str">
        <f ca="1">+IF(OFFSET('Sanitation Data'!$D$31,0,10*ROW('Sanitation Data'!D156))="","",OFFSET('Sanitation Data'!$D$31,0,10*ROW('Sanitation Data'!D156)))</f>
        <v/>
      </c>
      <c r="CO162" s="383" t="str">
        <f ca="1">+IF(OFFSET('Sanitation Data'!$D$32,0,10*ROW('Sanitation Data'!D156))="","",OFFSET('Sanitation Data'!$D$32,0,10*ROW('Sanitation Data'!D156)))</f>
        <v/>
      </c>
      <c r="CP162" s="383" t="str">
        <f ca="1">+IF(OFFSET('Sanitation Data'!$E$28,0,10*ROW('Sanitation Data'!E156))="","",OFFSET('Sanitation Data'!$E$28,0,10*ROW('Sanitation Data'!E156)))</f>
        <v/>
      </c>
      <c r="CQ162" s="383" t="str">
        <f ca="1">+IF(OFFSET('Sanitation Data'!$E$29,0,10*ROW('Sanitation Data'!E156))="","",OFFSET('Sanitation Data'!$E$29,0,10*ROW('Sanitation Data'!E156)))</f>
        <v/>
      </c>
      <c r="CR162" s="383" t="str">
        <f ca="1">+IF(OFFSET('Sanitation Data'!$E$30,0,10*ROW('Sanitation Data'!E156))="","",OFFSET('Sanitation Data'!$E$30,0,10*ROW('Sanitation Data'!E156)))</f>
        <v/>
      </c>
      <c r="CS162" s="383" t="str">
        <f ca="1">+IF(OFFSET('Sanitation Data'!$E$31,0,10*ROW('Sanitation Data'!E156))="","",OFFSET('Sanitation Data'!$E$31,0,10*ROW('Sanitation Data'!E156)))</f>
        <v/>
      </c>
      <c r="CT162" s="383" t="str">
        <f ca="1">+IF(OFFSET('Sanitation Data'!$E$32,0,10*ROW('Sanitation Data'!E156))="","",OFFSET('Sanitation Data'!$E$32,0,10*ROW('Sanitation Data'!E156)))</f>
        <v/>
      </c>
      <c r="CU162" s="383" t="str">
        <f ca="1">+IF(OFFSET('Sanitation Data'!$F$28,0,10*ROW('Sanitation Data'!F156))="","",OFFSET('Sanitation Data'!$F$28,0,10*ROW('Sanitation Data'!F156)))</f>
        <v/>
      </c>
      <c r="CV162" s="383" t="str">
        <f ca="1">+IF(OFFSET('Sanitation Data'!$F$29,0,10*ROW('Sanitation Data'!F156))="","",OFFSET('Sanitation Data'!$F$29,0,10*ROW('Sanitation Data'!F156)))</f>
        <v/>
      </c>
      <c r="CW162" s="383" t="str">
        <f ca="1">+IF(OFFSET('Sanitation Data'!$F$30,0,10*ROW('Sanitation Data'!F156))="","",OFFSET('Sanitation Data'!$F$30,0,10*ROW('Sanitation Data'!F156)))</f>
        <v/>
      </c>
      <c r="CX162" s="383" t="str">
        <f ca="1">+IF(OFFSET('Sanitation Data'!$F$31,0,10*ROW('Sanitation Data'!F156))="","",OFFSET('Sanitation Data'!$F$31,0,10*ROW('Sanitation Data'!F156)))</f>
        <v/>
      </c>
      <c r="CY162" s="383" t="str">
        <f ca="1">+IF(OFFSET('Sanitation Data'!$F$32,0,10*ROW('Sanitation Data'!F156))="","",OFFSET('Sanitation Data'!$F$32,0,10*ROW('Sanitation Data'!F156)))</f>
        <v/>
      </c>
      <c r="CZ162" s="383" t="str">
        <f ca="1">+IF(OFFSET('Sanitation Data'!$G$28,0,10*ROW('Sanitation Data'!G156))="","",OFFSET('Sanitation Data'!$G$28,0,10*ROW('Sanitation Data'!G156)))</f>
        <v/>
      </c>
      <c r="DA162" s="383" t="str">
        <f ca="1">+IF(OFFSET('Sanitation Data'!$G$29,0,10*ROW('Sanitation Data'!G156))="","",OFFSET('Sanitation Data'!$G$29,0,10*ROW('Sanitation Data'!G156)))</f>
        <v/>
      </c>
      <c r="DB162" s="383" t="str">
        <f ca="1">+IF(OFFSET('Sanitation Data'!$G$30,0,10*ROW('Sanitation Data'!G156))="","",OFFSET('Sanitation Data'!$G$30,0,10*ROW('Sanitation Data'!G156)))</f>
        <v/>
      </c>
      <c r="DC162" s="383" t="str">
        <f ca="1">+IF(OFFSET('Sanitation Data'!$G$31,0,10*ROW('Sanitation Data'!G156))="","",OFFSET('Sanitation Data'!$G$31,0,10*ROW('Sanitation Data'!G156)))</f>
        <v/>
      </c>
      <c r="DD162" s="383" t="str">
        <f ca="1">+IF(OFFSET('Sanitation Data'!$G$32,0,10*ROW('Sanitation Data'!G156))="","",OFFSET('Sanitation Data'!$G$32,0,10*ROW('Sanitation Data'!G156)))</f>
        <v/>
      </c>
      <c r="DE162" s="383" t="str">
        <f ca="1">+IF(OFFSET('Sanitation Data'!$H$28,0,10*ROW('Sanitation Data'!H156))="","",OFFSET('Sanitation Data'!$H$28,0,10*ROW('Sanitation Data'!H156)))</f>
        <v/>
      </c>
      <c r="DF162" s="383" t="str">
        <f ca="1">+IF(OFFSET('Sanitation Data'!$H$29,0,10*ROW('Sanitation Data'!H156))="","",OFFSET('Sanitation Data'!$H$29,0,10*ROW('Sanitation Data'!H156)))</f>
        <v/>
      </c>
      <c r="DG162" s="383" t="str">
        <f ca="1">+IF(OFFSET('Sanitation Data'!$H$30,0,10*ROW('Sanitation Data'!H156))="","",OFFSET('Sanitation Data'!$H$30,0,10*ROW('Sanitation Data'!H156)))</f>
        <v/>
      </c>
      <c r="DH162" s="383" t="str">
        <f ca="1">+IF(OFFSET('Sanitation Data'!$H$31,0,10*ROW('Sanitation Data'!H156))="","",OFFSET('Sanitation Data'!$H$31,0,10*ROW('Sanitation Data'!H156)))</f>
        <v/>
      </c>
      <c r="DI162" s="383" t="str">
        <f ca="1">+IF(OFFSET('Sanitation Data'!$H$32,0,10*ROW('Sanitation Data'!H156))="","",OFFSET('Sanitation Data'!$H$32,0,10*ROW('Sanitation Data'!H156)))</f>
        <v/>
      </c>
      <c r="DJ162" s="383" t="str">
        <f ca="1">+IF(OFFSET('Sanitation Data'!$I$28,0,10*ROW('Sanitation Data'!I156))="","",OFFSET('Sanitation Data'!$I$28,0,10*ROW('Sanitation Data'!I156)))</f>
        <v/>
      </c>
      <c r="DK162" s="383" t="str">
        <f ca="1">+IF(OFFSET('Sanitation Data'!$I$29,0,10*ROW('Sanitation Data'!I156))="","",OFFSET('Sanitation Data'!$I$29,0,10*ROW('Sanitation Data'!I156)))</f>
        <v/>
      </c>
      <c r="DL162" s="383" t="str">
        <f ca="1">+IF(OFFSET('Sanitation Data'!$I$30,0,10*ROW('Sanitation Data'!I156))="","",OFFSET('Sanitation Data'!$I$30,0,10*ROW('Sanitation Data'!I156)))</f>
        <v/>
      </c>
      <c r="DM162" s="383" t="str">
        <f ca="1">+IF(OFFSET('Sanitation Data'!$I$31,0,10*ROW('Sanitation Data'!I156))="","",OFFSET('Sanitation Data'!$I$31,0,10*ROW('Sanitation Data'!I156)))</f>
        <v/>
      </c>
      <c r="DN162" s="383" t="str">
        <f ca="1">+IF(OFFSET('Sanitation Data'!$I$32,0,10*ROW('Sanitation Data'!I156))="","",OFFSET('Sanitation Data'!$I$32,0,10*ROW('Sanitation Data'!I156)))</f>
        <v/>
      </c>
      <c r="DO162" s="383" t="str">
        <f ca="1">+IF(OFFSET('Hygiene Data'!$D$11,0,10*ROW('Hygiene Data'!D156))="","",OFFSET('Hygiene Data'!$D$11,0,10*ROW('Hygiene Data'!D156)))</f>
        <v/>
      </c>
      <c r="DP162" s="383" t="str">
        <f ca="1">+IF(OFFSET('Hygiene Data'!$D$12,0,10*ROW('Hygiene Data'!D156))="","",OFFSET('Hygiene Data'!$D$12,0,10*ROW('Hygiene Data'!D156)))</f>
        <v/>
      </c>
      <c r="DQ162" s="383" t="str">
        <f ca="1">+IF(OFFSET('Hygiene Data'!$D$13,0,10*ROW('Hygiene Data'!D156))="","",OFFSET('Hygiene Data'!$D$13,0,10*ROW('Hygiene Data'!D156)))</f>
        <v/>
      </c>
      <c r="DR162" s="383" t="str">
        <f ca="1">+IF(OFFSET('Hygiene Data'!$E$11,0,10*ROW('Hygiene Data'!E156))="","",OFFSET('Hygiene Data'!$E$11,0,10*ROW('Hygiene Data'!E156)))</f>
        <v/>
      </c>
      <c r="DS162" s="383" t="str">
        <f ca="1">+IF(OFFSET('Hygiene Data'!$E$12,0,10*ROW('Hygiene Data'!E156))="","",OFFSET('Hygiene Data'!$E$12,0,10*ROW('Hygiene Data'!E156)))</f>
        <v/>
      </c>
      <c r="DT162" s="383" t="str">
        <f ca="1">+IF(OFFSET('Hygiene Data'!$E$13,0,10*ROW('Hygiene Data'!E156))="","",OFFSET('Hygiene Data'!$E$13,0,10*ROW('Hygiene Data'!E156)))</f>
        <v/>
      </c>
      <c r="DU162" s="383" t="str">
        <f ca="1">+IF(OFFSET('Hygiene Data'!$F$11,0,10*ROW('Hygiene Data'!F156))="","",OFFSET('Hygiene Data'!$F$11,0,10*ROW('Hygiene Data'!F156)))</f>
        <v/>
      </c>
      <c r="DV162" s="383" t="str">
        <f ca="1">+IF(OFFSET('Hygiene Data'!$F$12,0,10*ROW('Hygiene Data'!F156))="","",OFFSET('Hygiene Data'!$F$12,0,10*ROW('Hygiene Data'!F156)))</f>
        <v/>
      </c>
      <c r="DW162" s="383" t="str">
        <f ca="1">+IF(OFFSET('Hygiene Data'!$F$13,0,10*ROW('Hygiene Data'!F156))="","",OFFSET('Hygiene Data'!$F$13,0,10*ROW('Hygiene Data'!F156)))</f>
        <v/>
      </c>
      <c r="DX162" s="383" t="str">
        <f ca="1">+IF(OFFSET('Hygiene Data'!$G$11,0,10*ROW('Hygiene Data'!G156))="","",OFFSET('Hygiene Data'!$G$11,0,10*ROW('Hygiene Data'!G156)))</f>
        <v/>
      </c>
      <c r="DY162" s="383" t="str">
        <f ca="1">+IF(OFFSET('Hygiene Data'!$G$12,0,10*ROW('Hygiene Data'!G156))="","",OFFSET('Hygiene Data'!$G$12,0,10*ROW('Hygiene Data'!G156)))</f>
        <v/>
      </c>
      <c r="DZ162" s="383" t="str">
        <f ca="1">+IF(OFFSET('Hygiene Data'!$G$13,0,10*ROW('Hygiene Data'!G156))="","",OFFSET('Hygiene Data'!$G$13,0,10*ROW('Hygiene Data'!G156)))</f>
        <v/>
      </c>
      <c r="EA162" s="383" t="str">
        <f ca="1">+IF(OFFSET('Hygiene Data'!$H$11,0,10*ROW('Hygiene Data'!H156))="","",OFFSET('Hygiene Data'!$H$11,0,10*ROW('Hygiene Data'!H156)))</f>
        <v/>
      </c>
      <c r="EB162" s="383" t="str">
        <f ca="1">+IF(OFFSET('Hygiene Data'!$H$12,0,10*ROW('Hygiene Data'!H156))="","",OFFSET('Hygiene Data'!$H$12,0,10*ROW('Hygiene Data'!H156)))</f>
        <v/>
      </c>
      <c r="EC162" s="383" t="str">
        <f ca="1">+IF(OFFSET('Hygiene Data'!$H$13,0,10*ROW('Hygiene Data'!H156))="","",OFFSET('Hygiene Data'!$H$13,0,10*ROW('Hygiene Data'!H156)))</f>
        <v/>
      </c>
      <c r="ED162" s="383" t="str">
        <f ca="1">+IF(OFFSET('Hygiene Data'!$I$11,0,10*ROW('Hygiene Data'!I156))="","",OFFSET('Hygiene Data'!$I$11,0,10*ROW('Hygiene Data'!I156)))</f>
        <v/>
      </c>
      <c r="EE162" s="383" t="str">
        <f ca="1">+IF(OFFSET('Hygiene Data'!$I$12,0,10*ROW('Hygiene Data'!I156))="","",OFFSET('Hygiene Data'!$I$12,0,10*ROW('Hygiene Data'!I156)))</f>
        <v/>
      </c>
      <c r="EF162" s="383" t="str">
        <f ca="1">+IF(OFFSET('Hygiene Data'!$I$13,0,10*ROW('Hygiene Data'!I156))="","",OFFSET('Hygiene Data'!$I$13,0,10*ROW('Hygiene Data'!I156)))</f>
        <v/>
      </c>
    </row>
    <row r="163" spans="1:136" x14ac:dyDescent="0.25">
      <c r="A163" s="492" t="str">
        <f ca="1">+IF(OFFSET('Water Data'!$B$2,0,10*ROW('Water Data'!E157))="","",OFFSET('Water Data'!$B$2,0,10*ROW('Water Data'!E157)))</f>
        <v/>
      </c>
      <c r="B163" s="49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9" t="str">
        <f t="shared" ca="1" si="2"/>
        <v/>
      </c>
      <c r="D163" s="52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3" t="str">
        <f ca="1">+IF(OFFSET('Water Data'!$D$27,0,10*ROW('Water Data'!D157))="","",OFFSET('Water Data'!$D$27,0,10*ROW('Water Data'!D157)))</f>
        <v/>
      </c>
      <c r="BT163" s="383" t="str">
        <f ca="1">+IF(OFFSET('Water Data'!$D$28,0,10*ROW('Water Data'!D157))="","",OFFSET('Water Data'!$D$28,0,10*ROW('Water Data'!D157)))</f>
        <v/>
      </c>
      <c r="BU163" s="383" t="str">
        <f ca="1">+IF(OFFSET('Water Data'!$D$29,0,10*ROW('Water Data'!D157))="","",OFFSET('Water Data'!$D$29,0,10*ROW('Water Data'!D157)))</f>
        <v/>
      </c>
      <c r="BV163" s="383" t="str">
        <f ca="1">+IF(OFFSET('Water Data'!$E$27,0,10*ROW('Water Data'!E157))="","",OFFSET('Water Data'!$E$27,0,10*ROW('Water Data'!E157)))</f>
        <v/>
      </c>
      <c r="BW163" s="383" t="str">
        <f ca="1">+IF(OFFSET('Water Data'!$E$28,0,10*ROW('Water Data'!E157))="","",OFFSET('Water Data'!$E$28,0,10*ROW('Water Data'!E157)))</f>
        <v/>
      </c>
      <c r="BX163" s="383" t="str">
        <f ca="1">+IF(OFFSET('Water Data'!$E$29,0,10*ROW('Water Data'!E157))="","",OFFSET('Water Data'!$E$29,0,10*ROW('Water Data'!E157)))</f>
        <v/>
      </c>
      <c r="BY163" s="383" t="str">
        <f ca="1">+IF(OFFSET('Water Data'!$F$27,0,10*ROW('Water Data'!F157))="","",OFFSET('Water Data'!$F$27,0,10*ROW('Water Data'!F157)))</f>
        <v/>
      </c>
      <c r="BZ163" s="383" t="str">
        <f ca="1">+IF(OFFSET('Water Data'!$F$28,0,10*ROW('Water Data'!F157))="","",OFFSET('Water Data'!$F$28,0,10*ROW('Water Data'!F157)))</f>
        <v/>
      </c>
      <c r="CA163" s="383" t="str">
        <f ca="1">+IF(OFFSET('Water Data'!$F$29,0,10*ROW('Water Data'!F157))="","",OFFSET('Water Data'!$F$29,0,10*ROW('Water Data'!F157)))</f>
        <v/>
      </c>
      <c r="CB163" s="383" t="str">
        <f ca="1">+IF(OFFSET('Water Data'!$G$27,0,10*ROW('Water Data'!G157))="","",OFFSET('Water Data'!$G$27,0,10*ROW('Water Data'!G157)))</f>
        <v/>
      </c>
      <c r="CC163" s="383" t="str">
        <f ca="1">+IF(OFFSET('Water Data'!$G$28,0,10*ROW('Water Data'!G157))="","",OFFSET('Water Data'!$G$28,0,10*ROW('Water Data'!G157)))</f>
        <v/>
      </c>
      <c r="CD163" s="383" t="str">
        <f ca="1">+IF(OFFSET('Water Data'!$G$29,0,10*ROW('Water Data'!G157))="","",OFFSET('Water Data'!$G$29,0,10*ROW('Water Data'!G157)))</f>
        <v/>
      </c>
      <c r="CE163" s="383" t="str">
        <f ca="1">+IF(OFFSET('Water Data'!$H$27,0,10*ROW('Water Data'!H157))="","",OFFSET('Water Data'!$H$27,0,10*ROW('Water Data'!H157)))</f>
        <v/>
      </c>
      <c r="CF163" s="383" t="str">
        <f ca="1">+IF(OFFSET('Water Data'!$H$28,0,10*ROW('Water Data'!H157))="","",OFFSET('Water Data'!$H$28,0,10*ROW('Water Data'!H157)))</f>
        <v/>
      </c>
      <c r="CG163" s="383" t="str">
        <f ca="1">+IF(OFFSET('Water Data'!$H$29,0,10*ROW('Water Data'!H157))="","",OFFSET('Water Data'!$H$29,0,10*ROW('Water Data'!H157)))</f>
        <v/>
      </c>
      <c r="CH163" s="383" t="str">
        <f ca="1">+IF(OFFSET('Water Data'!$I$27,0,10*ROW('Water Data'!I157))="","",OFFSET('Water Data'!$I$27,0,10*ROW('Water Data'!I157)))</f>
        <v/>
      </c>
      <c r="CI163" s="383" t="str">
        <f ca="1">+IF(OFFSET('Water Data'!$I$28,0,10*ROW('Water Data'!I157))="","",OFFSET('Water Data'!$I$28,0,10*ROW('Water Data'!I157)))</f>
        <v/>
      </c>
      <c r="CJ163" s="383" t="str">
        <f ca="1">+IF(OFFSET('Water Data'!$I$29,0,10*ROW('Water Data'!I157))="","",OFFSET('Water Data'!$I$29,0,10*ROW('Water Data'!I157)))</f>
        <v/>
      </c>
      <c r="CK163" s="383" t="str">
        <f ca="1">+IF(OFFSET('Sanitation Data'!$D$28,0,10*ROW('Sanitation Data'!D157))="","",OFFSET('Sanitation Data'!$D$28,0,10*ROW('Sanitation Data'!D157)))</f>
        <v/>
      </c>
      <c r="CL163" s="383" t="str">
        <f ca="1">+IF(OFFSET('Sanitation Data'!$D$29,0,10*ROW('Sanitation Data'!D157))="","",OFFSET('Sanitation Data'!$D$29,0,10*ROW('Sanitation Data'!D157)))</f>
        <v/>
      </c>
      <c r="CM163" s="383" t="str">
        <f ca="1">+IF(OFFSET('Sanitation Data'!$D$30,0,10*ROW('Sanitation Data'!D157))="","",OFFSET('Sanitation Data'!$D$30,0,10*ROW('Sanitation Data'!D157)))</f>
        <v/>
      </c>
      <c r="CN163" s="383" t="str">
        <f ca="1">+IF(OFFSET('Sanitation Data'!$D$31,0,10*ROW('Sanitation Data'!D157))="","",OFFSET('Sanitation Data'!$D$31,0,10*ROW('Sanitation Data'!D157)))</f>
        <v/>
      </c>
      <c r="CO163" s="383" t="str">
        <f ca="1">+IF(OFFSET('Sanitation Data'!$D$32,0,10*ROW('Sanitation Data'!D157))="","",OFFSET('Sanitation Data'!$D$32,0,10*ROW('Sanitation Data'!D157)))</f>
        <v/>
      </c>
      <c r="CP163" s="383" t="str">
        <f ca="1">+IF(OFFSET('Sanitation Data'!$E$28,0,10*ROW('Sanitation Data'!E157))="","",OFFSET('Sanitation Data'!$E$28,0,10*ROW('Sanitation Data'!E157)))</f>
        <v/>
      </c>
      <c r="CQ163" s="383" t="str">
        <f ca="1">+IF(OFFSET('Sanitation Data'!$E$29,0,10*ROW('Sanitation Data'!E157))="","",OFFSET('Sanitation Data'!$E$29,0,10*ROW('Sanitation Data'!E157)))</f>
        <v/>
      </c>
      <c r="CR163" s="383" t="str">
        <f ca="1">+IF(OFFSET('Sanitation Data'!$E$30,0,10*ROW('Sanitation Data'!E157))="","",OFFSET('Sanitation Data'!$E$30,0,10*ROW('Sanitation Data'!E157)))</f>
        <v/>
      </c>
      <c r="CS163" s="383" t="str">
        <f ca="1">+IF(OFFSET('Sanitation Data'!$E$31,0,10*ROW('Sanitation Data'!E157))="","",OFFSET('Sanitation Data'!$E$31,0,10*ROW('Sanitation Data'!E157)))</f>
        <v/>
      </c>
      <c r="CT163" s="383" t="str">
        <f ca="1">+IF(OFFSET('Sanitation Data'!$E$32,0,10*ROW('Sanitation Data'!E157))="","",OFFSET('Sanitation Data'!$E$32,0,10*ROW('Sanitation Data'!E157)))</f>
        <v/>
      </c>
      <c r="CU163" s="383" t="str">
        <f ca="1">+IF(OFFSET('Sanitation Data'!$F$28,0,10*ROW('Sanitation Data'!F157))="","",OFFSET('Sanitation Data'!$F$28,0,10*ROW('Sanitation Data'!F157)))</f>
        <v/>
      </c>
      <c r="CV163" s="383" t="str">
        <f ca="1">+IF(OFFSET('Sanitation Data'!$F$29,0,10*ROW('Sanitation Data'!F157))="","",OFFSET('Sanitation Data'!$F$29,0,10*ROW('Sanitation Data'!F157)))</f>
        <v/>
      </c>
      <c r="CW163" s="383" t="str">
        <f ca="1">+IF(OFFSET('Sanitation Data'!$F$30,0,10*ROW('Sanitation Data'!F157))="","",OFFSET('Sanitation Data'!$F$30,0,10*ROW('Sanitation Data'!F157)))</f>
        <v/>
      </c>
      <c r="CX163" s="383" t="str">
        <f ca="1">+IF(OFFSET('Sanitation Data'!$F$31,0,10*ROW('Sanitation Data'!F157))="","",OFFSET('Sanitation Data'!$F$31,0,10*ROW('Sanitation Data'!F157)))</f>
        <v/>
      </c>
      <c r="CY163" s="383" t="str">
        <f ca="1">+IF(OFFSET('Sanitation Data'!$F$32,0,10*ROW('Sanitation Data'!F157))="","",OFFSET('Sanitation Data'!$F$32,0,10*ROW('Sanitation Data'!F157)))</f>
        <v/>
      </c>
      <c r="CZ163" s="383" t="str">
        <f ca="1">+IF(OFFSET('Sanitation Data'!$G$28,0,10*ROW('Sanitation Data'!G157))="","",OFFSET('Sanitation Data'!$G$28,0,10*ROW('Sanitation Data'!G157)))</f>
        <v/>
      </c>
      <c r="DA163" s="383" t="str">
        <f ca="1">+IF(OFFSET('Sanitation Data'!$G$29,0,10*ROW('Sanitation Data'!G157))="","",OFFSET('Sanitation Data'!$G$29,0,10*ROW('Sanitation Data'!G157)))</f>
        <v/>
      </c>
      <c r="DB163" s="383" t="str">
        <f ca="1">+IF(OFFSET('Sanitation Data'!$G$30,0,10*ROW('Sanitation Data'!G157))="","",OFFSET('Sanitation Data'!$G$30,0,10*ROW('Sanitation Data'!G157)))</f>
        <v/>
      </c>
      <c r="DC163" s="383" t="str">
        <f ca="1">+IF(OFFSET('Sanitation Data'!$G$31,0,10*ROW('Sanitation Data'!G157))="","",OFFSET('Sanitation Data'!$G$31,0,10*ROW('Sanitation Data'!G157)))</f>
        <v/>
      </c>
      <c r="DD163" s="383" t="str">
        <f ca="1">+IF(OFFSET('Sanitation Data'!$G$32,0,10*ROW('Sanitation Data'!G157))="","",OFFSET('Sanitation Data'!$G$32,0,10*ROW('Sanitation Data'!G157)))</f>
        <v/>
      </c>
      <c r="DE163" s="383" t="str">
        <f ca="1">+IF(OFFSET('Sanitation Data'!$H$28,0,10*ROW('Sanitation Data'!H157))="","",OFFSET('Sanitation Data'!$H$28,0,10*ROW('Sanitation Data'!H157)))</f>
        <v/>
      </c>
      <c r="DF163" s="383" t="str">
        <f ca="1">+IF(OFFSET('Sanitation Data'!$H$29,0,10*ROW('Sanitation Data'!H157))="","",OFFSET('Sanitation Data'!$H$29,0,10*ROW('Sanitation Data'!H157)))</f>
        <v/>
      </c>
      <c r="DG163" s="383" t="str">
        <f ca="1">+IF(OFFSET('Sanitation Data'!$H$30,0,10*ROW('Sanitation Data'!H157))="","",OFFSET('Sanitation Data'!$H$30,0,10*ROW('Sanitation Data'!H157)))</f>
        <v/>
      </c>
      <c r="DH163" s="383" t="str">
        <f ca="1">+IF(OFFSET('Sanitation Data'!$H$31,0,10*ROW('Sanitation Data'!H157))="","",OFFSET('Sanitation Data'!$H$31,0,10*ROW('Sanitation Data'!H157)))</f>
        <v/>
      </c>
      <c r="DI163" s="383" t="str">
        <f ca="1">+IF(OFFSET('Sanitation Data'!$H$32,0,10*ROW('Sanitation Data'!H157))="","",OFFSET('Sanitation Data'!$H$32,0,10*ROW('Sanitation Data'!H157)))</f>
        <v/>
      </c>
      <c r="DJ163" s="383" t="str">
        <f ca="1">+IF(OFFSET('Sanitation Data'!$I$28,0,10*ROW('Sanitation Data'!I157))="","",OFFSET('Sanitation Data'!$I$28,0,10*ROW('Sanitation Data'!I157)))</f>
        <v/>
      </c>
      <c r="DK163" s="383" t="str">
        <f ca="1">+IF(OFFSET('Sanitation Data'!$I$29,0,10*ROW('Sanitation Data'!I157))="","",OFFSET('Sanitation Data'!$I$29,0,10*ROW('Sanitation Data'!I157)))</f>
        <v/>
      </c>
      <c r="DL163" s="383" t="str">
        <f ca="1">+IF(OFFSET('Sanitation Data'!$I$30,0,10*ROW('Sanitation Data'!I157))="","",OFFSET('Sanitation Data'!$I$30,0,10*ROW('Sanitation Data'!I157)))</f>
        <v/>
      </c>
      <c r="DM163" s="383" t="str">
        <f ca="1">+IF(OFFSET('Sanitation Data'!$I$31,0,10*ROW('Sanitation Data'!I157))="","",OFFSET('Sanitation Data'!$I$31,0,10*ROW('Sanitation Data'!I157)))</f>
        <v/>
      </c>
      <c r="DN163" s="383" t="str">
        <f ca="1">+IF(OFFSET('Sanitation Data'!$I$32,0,10*ROW('Sanitation Data'!I157))="","",OFFSET('Sanitation Data'!$I$32,0,10*ROW('Sanitation Data'!I157)))</f>
        <v/>
      </c>
      <c r="DO163" s="383" t="str">
        <f ca="1">+IF(OFFSET('Hygiene Data'!$D$11,0,10*ROW('Hygiene Data'!D157))="","",OFFSET('Hygiene Data'!$D$11,0,10*ROW('Hygiene Data'!D157)))</f>
        <v/>
      </c>
      <c r="DP163" s="383" t="str">
        <f ca="1">+IF(OFFSET('Hygiene Data'!$D$12,0,10*ROW('Hygiene Data'!D157))="","",OFFSET('Hygiene Data'!$D$12,0,10*ROW('Hygiene Data'!D157)))</f>
        <v/>
      </c>
      <c r="DQ163" s="383" t="str">
        <f ca="1">+IF(OFFSET('Hygiene Data'!$D$13,0,10*ROW('Hygiene Data'!D157))="","",OFFSET('Hygiene Data'!$D$13,0,10*ROW('Hygiene Data'!D157)))</f>
        <v/>
      </c>
      <c r="DR163" s="383" t="str">
        <f ca="1">+IF(OFFSET('Hygiene Data'!$E$11,0,10*ROW('Hygiene Data'!E157))="","",OFFSET('Hygiene Data'!$E$11,0,10*ROW('Hygiene Data'!E157)))</f>
        <v/>
      </c>
      <c r="DS163" s="383" t="str">
        <f ca="1">+IF(OFFSET('Hygiene Data'!$E$12,0,10*ROW('Hygiene Data'!E157))="","",OFFSET('Hygiene Data'!$E$12,0,10*ROW('Hygiene Data'!E157)))</f>
        <v/>
      </c>
      <c r="DT163" s="383" t="str">
        <f ca="1">+IF(OFFSET('Hygiene Data'!$E$13,0,10*ROW('Hygiene Data'!E157))="","",OFFSET('Hygiene Data'!$E$13,0,10*ROW('Hygiene Data'!E157)))</f>
        <v/>
      </c>
      <c r="DU163" s="383" t="str">
        <f ca="1">+IF(OFFSET('Hygiene Data'!$F$11,0,10*ROW('Hygiene Data'!F157))="","",OFFSET('Hygiene Data'!$F$11,0,10*ROW('Hygiene Data'!F157)))</f>
        <v/>
      </c>
      <c r="DV163" s="383" t="str">
        <f ca="1">+IF(OFFSET('Hygiene Data'!$F$12,0,10*ROW('Hygiene Data'!F157))="","",OFFSET('Hygiene Data'!$F$12,0,10*ROW('Hygiene Data'!F157)))</f>
        <v/>
      </c>
      <c r="DW163" s="383" t="str">
        <f ca="1">+IF(OFFSET('Hygiene Data'!$F$13,0,10*ROW('Hygiene Data'!F157))="","",OFFSET('Hygiene Data'!$F$13,0,10*ROW('Hygiene Data'!F157)))</f>
        <v/>
      </c>
      <c r="DX163" s="383" t="str">
        <f ca="1">+IF(OFFSET('Hygiene Data'!$G$11,0,10*ROW('Hygiene Data'!G157))="","",OFFSET('Hygiene Data'!$G$11,0,10*ROW('Hygiene Data'!G157)))</f>
        <v/>
      </c>
      <c r="DY163" s="383" t="str">
        <f ca="1">+IF(OFFSET('Hygiene Data'!$G$12,0,10*ROW('Hygiene Data'!G157))="","",OFFSET('Hygiene Data'!$G$12,0,10*ROW('Hygiene Data'!G157)))</f>
        <v/>
      </c>
      <c r="DZ163" s="383" t="str">
        <f ca="1">+IF(OFFSET('Hygiene Data'!$G$13,0,10*ROW('Hygiene Data'!G157))="","",OFFSET('Hygiene Data'!$G$13,0,10*ROW('Hygiene Data'!G157)))</f>
        <v/>
      </c>
      <c r="EA163" s="383" t="str">
        <f ca="1">+IF(OFFSET('Hygiene Data'!$H$11,0,10*ROW('Hygiene Data'!H157))="","",OFFSET('Hygiene Data'!$H$11,0,10*ROW('Hygiene Data'!H157)))</f>
        <v/>
      </c>
      <c r="EB163" s="383" t="str">
        <f ca="1">+IF(OFFSET('Hygiene Data'!$H$12,0,10*ROW('Hygiene Data'!H157))="","",OFFSET('Hygiene Data'!$H$12,0,10*ROW('Hygiene Data'!H157)))</f>
        <v/>
      </c>
      <c r="EC163" s="383" t="str">
        <f ca="1">+IF(OFFSET('Hygiene Data'!$H$13,0,10*ROW('Hygiene Data'!H157))="","",OFFSET('Hygiene Data'!$H$13,0,10*ROW('Hygiene Data'!H157)))</f>
        <v/>
      </c>
      <c r="ED163" s="383" t="str">
        <f ca="1">+IF(OFFSET('Hygiene Data'!$I$11,0,10*ROW('Hygiene Data'!I157))="","",OFFSET('Hygiene Data'!$I$11,0,10*ROW('Hygiene Data'!I157)))</f>
        <v/>
      </c>
      <c r="EE163" s="383" t="str">
        <f ca="1">+IF(OFFSET('Hygiene Data'!$I$12,0,10*ROW('Hygiene Data'!I157))="","",OFFSET('Hygiene Data'!$I$12,0,10*ROW('Hygiene Data'!I157)))</f>
        <v/>
      </c>
      <c r="EF163" s="383" t="str">
        <f ca="1">+IF(OFFSET('Hygiene Data'!$I$13,0,10*ROW('Hygiene Data'!I157))="","",OFFSET('Hygiene Data'!$I$13,0,10*ROW('Hygiene Data'!I157)))</f>
        <v/>
      </c>
    </row>
    <row r="164" spans="1:136" x14ac:dyDescent="0.25">
      <c r="A164" s="492" t="str">
        <f ca="1">+IF(OFFSET('Water Data'!$B$2,0,10*ROW('Water Data'!E158))="","",OFFSET('Water Data'!$B$2,0,10*ROW('Water Data'!E158)))</f>
        <v/>
      </c>
      <c r="B164" s="49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9" t="str">
        <f t="shared" ca="1" si="2"/>
        <v/>
      </c>
      <c r="D164" s="52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3" t="str">
        <f ca="1">+IF(OFFSET('Water Data'!$D$27,0,10*ROW('Water Data'!D158))="","",OFFSET('Water Data'!$D$27,0,10*ROW('Water Data'!D158)))</f>
        <v/>
      </c>
      <c r="BT164" s="383" t="str">
        <f ca="1">+IF(OFFSET('Water Data'!$D$28,0,10*ROW('Water Data'!D158))="","",OFFSET('Water Data'!$D$28,0,10*ROW('Water Data'!D158)))</f>
        <v/>
      </c>
      <c r="BU164" s="383" t="str">
        <f ca="1">+IF(OFFSET('Water Data'!$D$29,0,10*ROW('Water Data'!D158))="","",OFFSET('Water Data'!$D$29,0,10*ROW('Water Data'!D158)))</f>
        <v/>
      </c>
      <c r="BV164" s="383" t="str">
        <f ca="1">+IF(OFFSET('Water Data'!$E$27,0,10*ROW('Water Data'!E158))="","",OFFSET('Water Data'!$E$27,0,10*ROW('Water Data'!E158)))</f>
        <v/>
      </c>
      <c r="BW164" s="383" t="str">
        <f ca="1">+IF(OFFSET('Water Data'!$E$28,0,10*ROW('Water Data'!E158))="","",OFFSET('Water Data'!$E$28,0,10*ROW('Water Data'!E158)))</f>
        <v/>
      </c>
      <c r="BX164" s="383" t="str">
        <f ca="1">+IF(OFFSET('Water Data'!$E$29,0,10*ROW('Water Data'!E158))="","",OFFSET('Water Data'!$E$29,0,10*ROW('Water Data'!E158)))</f>
        <v/>
      </c>
      <c r="BY164" s="383" t="str">
        <f ca="1">+IF(OFFSET('Water Data'!$F$27,0,10*ROW('Water Data'!F158))="","",OFFSET('Water Data'!$F$27,0,10*ROW('Water Data'!F158)))</f>
        <v/>
      </c>
      <c r="BZ164" s="383" t="str">
        <f ca="1">+IF(OFFSET('Water Data'!$F$28,0,10*ROW('Water Data'!F158))="","",OFFSET('Water Data'!$F$28,0,10*ROW('Water Data'!F158)))</f>
        <v/>
      </c>
      <c r="CA164" s="383" t="str">
        <f ca="1">+IF(OFFSET('Water Data'!$F$29,0,10*ROW('Water Data'!F158))="","",OFFSET('Water Data'!$F$29,0,10*ROW('Water Data'!F158)))</f>
        <v/>
      </c>
      <c r="CB164" s="383" t="str">
        <f ca="1">+IF(OFFSET('Water Data'!$G$27,0,10*ROW('Water Data'!G158))="","",OFFSET('Water Data'!$G$27,0,10*ROW('Water Data'!G158)))</f>
        <v/>
      </c>
      <c r="CC164" s="383" t="str">
        <f ca="1">+IF(OFFSET('Water Data'!$G$28,0,10*ROW('Water Data'!G158))="","",OFFSET('Water Data'!$G$28,0,10*ROW('Water Data'!G158)))</f>
        <v/>
      </c>
      <c r="CD164" s="383" t="str">
        <f ca="1">+IF(OFFSET('Water Data'!$G$29,0,10*ROW('Water Data'!G158))="","",OFFSET('Water Data'!$G$29,0,10*ROW('Water Data'!G158)))</f>
        <v/>
      </c>
      <c r="CE164" s="383" t="str">
        <f ca="1">+IF(OFFSET('Water Data'!$H$27,0,10*ROW('Water Data'!H158))="","",OFFSET('Water Data'!$H$27,0,10*ROW('Water Data'!H158)))</f>
        <v/>
      </c>
      <c r="CF164" s="383" t="str">
        <f ca="1">+IF(OFFSET('Water Data'!$H$28,0,10*ROW('Water Data'!H158))="","",OFFSET('Water Data'!$H$28,0,10*ROW('Water Data'!H158)))</f>
        <v/>
      </c>
      <c r="CG164" s="383" t="str">
        <f ca="1">+IF(OFFSET('Water Data'!$H$29,0,10*ROW('Water Data'!H158))="","",OFFSET('Water Data'!$H$29,0,10*ROW('Water Data'!H158)))</f>
        <v/>
      </c>
      <c r="CH164" s="383" t="str">
        <f ca="1">+IF(OFFSET('Water Data'!$I$27,0,10*ROW('Water Data'!I158))="","",OFFSET('Water Data'!$I$27,0,10*ROW('Water Data'!I158)))</f>
        <v/>
      </c>
      <c r="CI164" s="383" t="str">
        <f ca="1">+IF(OFFSET('Water Data'!$I$28,0,10*ROW('Water Data'!I158))="","",OFFSET('Water Data'!$I$28,0,10*ROW('Water Data'!I158)))</f>
        <v/>
      </c>
      <c r="CJ164" s="383" t="str">
        <f ca="1">+IF(OFFSET('Water Data'!$I$29,0,10*ROW('Water Data'!I158))="","",OFFSET('Water Data'!$I$29,0,10*ROW('Water Data'!I158)))</f>
        <v/>
      </c>
      <c r="CK164" s="383" t="str">
        <f ca="1">+IF(OFFSET('Sanitation Data'!$D$28,0,10*ROW('Sanitation Data'!D158))="","",OFFSET('Sanitation Data'!$D$28,0,10*ROW('Sanitation Data'!D158)))</f>
        <v/>
      </c>
      <c r="CL164" s="383" t="str">
        <f ca="1">+IF(OFFSET('Sanitation Data'!$D$29,0,10*ROW('Sanitation Data'!D158))="","",OFFSET('Sanitation Data'!$D$29,0,10*ROW('Sanitation Data'!D158)))</f>
        <v/>
      </c>
      <c r="CM164" s="383" t="str">
        <f ca="1">+IF(OFFSET('Sanitation Data'!$D$30,0,10*ROW('Sanitation Data'!D158))="","",OFFSET('Sanitation Data'!$D$30,0,10*ROW('Sanitation Data'!D158)))</f>
        <v/>
      </c>
      <c r="CN164" s="383" t="str">
        <f ca="1">+IF(OFFSET('Sanitation Data'!$D$31,0,10*ROW('Sanitation Data'!D158))="","",OFFSET('Sanitation Data'!$D$31,0,10*ROW('Sanitation Data'!D158)))</f>
        <v/>
      </c>
      <c r="CO164" s="383" t="str">
        <f ca="1">+IF(OFFSET('Sanitation Data'!$D$32,0,10*ROW('Sanitation Data'!D158))="","",OFFSET('Sanitation Data'!$D$32,0,10*ROW('Sanitation Data'!D158)))</f>
        <v/>
      </c>
      <c r="CP164" s="383" t="str">
        <f ca="1">+IF(OFFSET('Sanitation Data'!$E$28,0,10*ROW('Sanitation Data'!E158))="","",OFFSET('Sanitation Data'!$E$28,0,10*ROW('Sanitation Data'!E158)))</f>
        <v/>
      </c>
      <c r="CQ164" s="383" t="str">
        <f ca="1">+IF(OFFSET('Sanitation Data'!$E$29,0,10*ROW('Sanitation Data'!E158))="","",OFFSET('Sanitation Data'!$E$29,0,10*ROW('Sanitation Data'!E158)))</f>
        <v/>
      </c>
      <c r="CR164" s="383" t="str">
        <f ca="1">+IF(OFFSET('Sanitation Data'!$E$30,0,10*ROW('Sanitation Data'!E158))="","",OFFSET('Sanitation Data'!$E$30,0,10*ROW('Sanitation Data'!E158)))</f>
        <v/>
      </c>
      <c r="CS164" s="383" t="str">
        <f ca="1">+IF(OFFSET('Sanitation Data'!$E$31,0,10*ROW('Sanitation Data'!E158))="","",OFFSET('Sanitation Data'!$E$31,0,10*ROW('Sanitation Data'!E158)))</f>
        <v/>
      </c>
      <c r="CT164" s="383" t="str">
        <f ca="1">+IF(OFFSET('Sanitation Data'!$E$32,0,10*ROW('Sanitation Data'!E158))="","",OFFSET('Sanitation Data'!$E$32,0,10*ROW('Sanitation Data'!E158)))</f>
        <v/>
      </c>
      <c r="CU164" s="383" t="str">
        <f ca="1">+IF(OFFSET('Sanitation Data'!$F$28,0,10*ROW('Sanitation Data'!F158))="","",OFFSET('Sanitation Data'!$F$28,0,10*ROW('Sanitation Data'!F158)))</f>
        <v/>
      </c>
      <c r="CV164" s="383" t="str">
        <f ca="1">+IF(OFFSET('Sanitation Data'!$F$29,0,10*ROW('Sanitation Data'!F158))="","",OFFSET('Sanitation Data'!$F$29,0,10*ROW('Sanitation Data'!F158)))</f>
        <v/>
      </c>
      <c r="CW164" s="383" t="str">
        <f ca="1">+IF(OFFSET('Sanitation Data'!$F$30,0,10*ROW('Sanitation Data'!F158))="","",OFFSET('Sanitation Data'!$F$30,0,10*ROW('Sanitation Data'!F158)))</f>
        <v/>
      </c>
      <c r="CX164" s="383" t="str">
        <f ca="1">+IF(OFFSET('Sanitation Data'!$F$31,0,10*ROW('Sanitation Data'!F158))="","",OFFSET('Sanitation Data'!$F$31,0,10*ROW('Sanitation Data'!F158)))</f>
        <v/>
      </c>
      <c r="CY164" s="383" t="str">
        <f ca="1">+IF(OFFSET('Sanitation Data'!$F$32,0,10*ROW('Sanitation Data'!F158))="","",OFFSET('Sanitation Data'!$F$32,0,10*ROW('Sanitation Data'!F158)))</f>
        <v/>
      </c>
      <c r="CZ164" s="383" t="str">
        <f ca="1">+IF(OFFSET('Sanitation Data'!$G$28,0,10*ROW('Sanitation Data'!G158))="","",OFFSET('Sanitation Data'!$G$28,0,10*ROW('Sanitation Data'!G158)))</f>
        <v/>
      </c>
      <c r="DA164" s="383" t="str">
        <f ca="1">+IF(OFFSET('Sanitation Data'!$G$29,0,10*ROW('Sanitation Data'!G158))="","",OFFSET('Sanitation Data'!$G$29,0,10*ROW('Sanitation Data'!G158)))</f>
        <v/>
      </c>
      <c r="DB164" s="383" t="str">
        <f ca="1">+IF(OFFSET('Sanitation Data'!$G$30,0,10*ROW('Sanitation Data'!G158))="","",OFFSET('Sanitation Data'!$G$30,0,10*ROW('Sanitation Data'!G158)))</f>
        <v/>
      </c>
      <c r="DC164" s="383" t="str">
        <f ca="1">+IF(OFFSET('Sanitation Data'!$G$31,0,10*ROW('Sanitation Data'!G158))="","",OFFSET('Sanitation Data'!$G$31,0,10*ROW('Sanitation Data'!G158)))</f>
        <v/>
      </c>
      <c r="DD164" s="383" t="str">
        <f ca="1">+IF(OFFSET('Sanitation Data'!$G$32,0,10*ROW('Sanitation Data'!G158))="","",OFFSET('Sanitation Data'!$G$32,0,10*ROW('Sanitation Data'!G158)))</f>
        <v/>
      </c>
      <c r="DE164" s="383" t="str">
        <f ca="1">+IF(OFFSET('Sanitation Data'!$H$28,0,10*ROW('Sanitation Data'!H158))="","",OFFSET('Sanitation Data'!$H$28,0,10*ROW('Sanitation Data'!H158)))</f>
        <v/>
      </c>
      <c r="DF164" s="383" t="str">
        <f ca="1">+IF(OFFSET('Sanitation Data'!$H$29,0,10*ROW('Sanitation Data'!H158))="","",OFFSET('Sanitation Data'!$H$29,0,10*ROW('Sanitation Data'!H158)))</f>
        <v/>
      </c>
      <c r="DG164" s="383" t="str">
        <f ca="1">+IF(OFFSET('Sanitation Data'!$H$30,0,10*ROW('Sanitation Data'!H158))="","",OFFSET('Sanitation Data'!$H$30,0,10*ROW('Sanitation Data'!H158)))</f>
        <v/>
      </c>
      <c r="DH164" s="383" t="str">
        <f ca="1">+IF(OFFSET('Sanitation Data'!$H$31,0,10*ROW('Sanitation Data'!H158))="","",OFFSET('Sanitation Data'!$H$31,0,10*ROW('Sanitation Data'!H158)))</f>
        <v/>
      </c>
      <c r="DI164" s="383" t="str">
        <f ca="1">+IF(OFFSET('Sanitation Data'!$H$32,0,10*ROW('Sanitation Data'!H158))="","",OFFSET('Sanitation Data'!$H$32,0,10*ROW('Sanitation Data'!H158)))</f>
        <v/>
      </c>
      <c r="DJ164" s="383" t="str">
        <f ca="1">+IF(OFFSET('Sanitation Data'!$I$28,0,10*ROW('Sanitation Data'!I158))="","",OFFSET('Sanitation Data'!$I$28,0,10*ROW('Sanitation Data'!I158)))</f>
        <v/>
      </c>
      <c r="DK164" s="383" t="str">
        <f ca="1">+IF(OFFSET('Sanitation Data'!$I$29,0,10*ROW('Sanitation Data'!I158))="","",OFFSET('Sanitation Data'!$I$29,0,10*ROW('Sanitation Data'!I158)))</f>
        <v/>
      </c>
      <c r="DL164" s="383" t="str">
        <f ca="1">+IF(OFFSET('Sanitation Data'!$I$30,0,10*ROW('Sanitation Data'!I158))="","",OFFSET('Sanitation Data'!$I$30,0,10*ROW('Sanitation Data'!I158)))</f>
        <v/>
      </c>
      <c r="DM164" s="383" t="str">
        <f ca="1">+IF(OFFSET('Sanitation Data'!$I$31,0,10*ROW('Sanitation Data'!I158))="","",OFFSET('Sanitation Data'!$I$31,0,10*ROW('Sanitation Data'!I158)))</f>
        <v/>
      </c>
      <c r="DN164" s="383" t="str">
        <f ca="1">+IF(OFFSET('Sanitation Data'!$I$32,0,10*ROW('Sanitation Data'!I158))="","",OFFSET('Sanitation Data'!$I$32,0,10*ROW('Sanitation Data'!I158)))</f>
        <v/>
      </c>
      <c r="DO164" s="383" t="str">
        <f ca="1">+IF(OFFSET('Hygiene Data'!$D$11,0,10*ROW('Hygiene Data'!D158))="","",OFFSET('Hygiene Data'!$D$11,0,10*ROW('Hygiene Data'!D158)))</f>
        <v/>
      </c>
      <c r="DP164" s="383" t="str">
        <f ca="1">+IF(OFFSET('Hygiene Data'!$D$12,0,10*ROW('Hygiene Data'!D158))="","",OFFSET('Hygiene Data'!$D$12,0,10*ROW('Hygiene Data'!D158)))</f>
        <v/>
      </c>
      <c r="DQ164" s="383" t="str">
        <f ca="1">+IF(OFFSET('Hygiene Data'!$D$13,0,10*ROW('Hygiene Data'!D158))="","",OFFSET('Hygiene Data'!$D$13,0,10*ROW('Hygiene Data'!D158)))</f>
        <v/>
      </c>
      <c r="DR164" s="383" t="str">
        <f ca="1">+IF(OFFSET('Hygiene Data'!$E$11,0,10*ROW('Hygiene Data'!E158))="","",OFFSET('Hygiene Data'!$E$11,0,10*ROW('Hygiene Data'!E158)))</f>
        <v/>
      </c>
      <c r="DS164" s="383" t="str">
        <f ca="1">+IF(OFFSET('Hygiene Data'!$E$12,0,10*ROW('Hygiene Data'!E158))="","",OFFSET('Hygiene Data'!$E$12,0,10*ROW('Hygiene Data'!E158)))</f>
        <v/>
      </c>
      <c r="DT164" s="383" t="str">
        <f ca="1">+IF(OFFSET('Hygiene Data'!$E$13,0,10*ROW('Hygiene Data'!E158))="","",OFFSET('Hygiene Data'!$E$13,0,10*ROW('Hygiene Data'!E158)))</f>
        <v/>
      </c>
      <c r="DU164" s="383" t="str">
        <f ca="1">+IF(OFFSET('Hygiene Data'!$F$11,0,10*ROW('Hygiene Data'!F158))="","",OFFSET('Hygiene Data'!$F$11,0,10*ROW('Hygiene Data'!F158)))</f>
        <v/>
      </c>
      <c r="DV164" s="383" t="str">
        <f ca="1">+IF(OFFSET('Hygiene Data'!$F$12,0,10*ROW('Hygiene Data'!F158))="","",OFFSET('Hygiene Data'!$F$12,0,10*ROW('Hygiene Data'!F158)))</f>
        <v/>
      </c>
      <c r="DW164" s="383" t="str">
        <f ca="1">+IF(OFFSET('Hygiene Data'!$F$13,0,10*ROW('Hygiene Data'!F158))="","",OFFSET('Hygiene Data'!$F$13,0,10*ROW('Hygiene Data'!F158)))</f>
        <v/>
      </c>
      <c r="DX164" s="383" t="str">
        <f ca="1">+IF(OFFSET('Hygiene Data'!$G$11,0,10*ROW('Hygiene Data'!G158))="","",OFFSET('Hygiene Data'!$G$11,0,10*ROW('Hygiene Data'!G158)))</f>
        <v/>
      </c>
      <c r="DY164" s="383" t="str">
        <f ca="1">+IF(OFFSET('Hygiene Data'!$G$12,0,10*ROW('Hygiene Data'!G158))="","",OFFSET('Hygiene Data'!$G$12,0,10*ROW('Hygiene Data'!G158)))</f>
        <v/>
      </c>
      <c r="DZ164" s="383" t="str">
        <f ca="1">+IF(OFFSET('Hygiene Data'!$G$13,0,10*ROW('Hygiene Data'!G158))="","",OFFSET('Hygiene Data'!$G$13,0,10*ROW('Hygiene Data'!G158)))</f>
        <v/>
      </c>
      <c r="EA164" s="383" t="str">
        <f ca="1">+IF(OFFSET('Hygiene Data'!$H$11,0,10*ROW('Hygiene Data'!H158))="","",OFFSET('Hygiene Data'!$H$11,0,10*ROW('Hygiene Data'!H158)))</f>
        <v/>
      </c>
      <c r="EB164" s="383" t="str">
        <f ca="1">+IF(OFFSET('Hygiene Data'!$H$12,0,10*ROW('Hygiene Data'!H158))="","",OFFSET('Hygiene Data'!$H$12,0,10*ROW('Hygiene Data'!H158)))</f>
        <v/>
      </c>
      <c r="EC164" s="383" t="str">
        <f ca="1">+IF(OFFSET('Hygiene Data'!$H$13,0,10*ROW('Hygiene Data'!H158))="","",OFFSET('Hygiene Data'!$H$13,0,10*ROW('Hygiene Data'!H158)))</f>
        <v/>
      </c>
      <c r="ED164" s="383" t="str">
        <f ca="1">+IF(OFFSET('Hygiene Data'!$I$11,0,10*ROW('Hygiene Data'!I158))="","",OFFSET('Hygiene Data'!$I$11,0,10*ROW('Hygiene Data'!I158)))</f>
        <v/>
      </c>
      <c r="EE164" s="383" t="str">
        <f ca="1">+IF(OFFSET('Hygiene Data'!$I$12,0,10*ROW('Hygiene Data'!I158))="","",OFFSET('Hygiene Data'!$I$12,0,10*ROW('Hygiene Data'!I158)))</f>
        <v/>
      </c>
      <c r="EF164" s="383" t="str">
        <f ca="1">+IF(OFFSET('Hygiene Data'!$I$13,0,10*ROW('Hygiene Data'!I158))="","",OFFSET('Hygiene Data'!$I$13,0,10*ROW('Hygiene Data'!I158)))</f>
        <v/>
      </c>
    </row>
    <row r="165" spans="1:136" x14ac:dyDescent="0.25">
      <c r="A165" s="492" t="str">
        <f ca="1">+IF(OFFSET('Water Data'!$B$2,0,10*ROW('Water Data'!E159))="","",OFFSET('Water Data'!$B$2,0,10*ROW('Water Data'!E159)))</f>
        <v/>
      </c>
      <c r="B165" s="49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9" t="str">
        <f t="shared" ca="1" si="2"/>
        <v/>
      </c>
      <c r="D165" s="52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3" t="str">
        <f ca="1">+IF(OFFSET('Water Data'!$D$27,0,10*ROW('Water Data'!D159))="","",OFFSET('Water Data'!$D$27,0,10*ROW('Water Data'!D159)))</f>
        <v/>
      </c>
      <c r="BT165" s="383" t="str">
        <f ca="1">+IF(OFFSET('Water Data'!$D$28,0,10*ROW('Water Data'!D159))="","",OFFSET('Water Data'!$D$28,0,10*ROW('Water Data'!D159)))</f>
        <v/>
      </c>
      <c r="BU165" s="383" t="str">
        <f ca="1">+IF(OFFSET('Water Data'!$D$29,0,10*ROW('Water Data'!D159))="","",OFFSET('Water Data'!$D$29,0,10*ROW('Water Data'!D159)))</f>
        <v/>
      </c>
      <c r="BV165" s="383" t="str">
        <f ca="1">+IF(OFFSET('Water Data'!$E$27,0,10*ROW('Water Data'!E159))="","",OFFSET('Water Data'!$E$27,0,10*ROW('Water Data'!E159)))</f>
        <v/>
      </c>
      <c r="BW165" s="383" t="str">
        <f ca="1">+IF(OFFSET('Water Data'!$E$28,0,10*ROW('Water Data'!E159))="","",OFFSET('Water Data'!$E$28,0,10*ROW('Water Data'!E159)))</f>
        <v/>
      </c>
      <c r="BX165" s="383" t="str">
        <f ca="1">+IF(OFFSET('Water Data'!$E$29,0,10*ROW('Water Data'!E159))="","",OFFSET('Water Data'!$E$29,0,10*ROW('Water Data'!E159)))</f>
        <v/>
      </c>
      <c r="BY165" s="383" t="str">
        <f ca="1">+IF(OFFSET('Water Data'!$F$27,0,10*ROW('Water Data'!F159))="","",OFFSET('Water Data'!$F$27,0,10*ROW('Water Data'!F159)))</f>
        <v/>
      </c>
      <c r="BZ165" s="383" t="str">
        <f ca="1">+IF(OFFSET('Water Data'!$F$28,0,10*ROW('Water Data'!F159))="","",OFFSET('Water Data'!$F$28,0,10*ROW('Water Data'!F159)))</f>
        <v/>
      </c>
      <c r="CA165" s="383" t="str">
        <f ca="1">+IF(OFFSET('Water Data'!$F$29,0,10*ROW('Water Data'!F159))="","",OFFSET('Water Data'!$F$29,0,10*ROW('Water Data'!F159)))</f>
        <v/>
      </c>
      <c r="CB165" s="383" t="str">
        <f ca="1">+IF(OFFSET('Water Data'!$G$27,0,10*ROW('Water Data'!G159))="","",OFFSET('Water Data'!$G$27,0,10*ROW('Water Data'!G159)))</f>
        <v/>
      </c>
      <c r="CC165" s="383" t="str">
        <f ca="1">+IF(OFFSET('Water Data'!$G$28,0,10*ROW('Water Data'!G159))="","",OFFSET('Water Data'!$G$28,0,10*ROW('Water Data'!G159)))</f>
        <v/>
      </c>
      <c r="CD165" s="383" t="str">
        <f ca="1">+IF(OFFSET('Water Data'!$G$29,0,10*ROW('Water Data'!G159))="","",OFFSET('Water Data'!$G$29,0,10*ROW('Water Data'!G159)))</f>
        <v/>
      </c>
      <c r="CE165" s="383" t="str">
        <f ca="1">+IF(OFFSET('Water Data'!$H$27,0,10*ROW('Water Data'!H159))="","",OFFSET('Water Data'!$H$27,0,10*ROW('Water Data'!H159)))</f>
        <v/>
      </c>
      <c r="CF165" s="383" t="str">
        <f ca="1">+IF(OFFSET('Water Data'!$H$28,0,10*ROW('Water Data'!H159))="","",OFFSET('Water Data'!$H$28,0,10*ROW('Water Data'!H159)))</f>
        <v/>
      </c>
      <c r="CG165" s="383" t="str">
        <f ca="1">+IF(OFFSET('Water Data'!$H$29,0,10*ROW('Water Data'!H159))="","",OFFSET('Water Data'!$H$29,0,10*ROW('Water Data'!H159)))</f>
        <v/>
      </c>
      <c r="CH165" s="383" t="str">
        <f ca="1">+IF(OFFSET('Water Data'!$I$27,0,10*ROW('Water Data'!I159))="","",OFFSET('Water Data'!$I$27,0,10*ROW('Water Data'!I159)))</f>
        <v/>
      </c>
      <c r="CI165" s="383" t="str">
        <f ca="1">+IF(OFFSET('Water Data'!$I$28,0,10*ROW('Water Data'!I159))="","",OFFSET('Water Data'!$I$28,0,10*ROW('Water Data'!I159)))</f>
        <v/>
      </c>
      <c r="CJ165" s="383" t="str">
        <f ca="1">+IF(OFFSET('Water Data'!$I$29,0,10*ROW('Water Data'!I159))="","",OFFSET('Water Data'!$I$29,0,10*ROW('Water Data'!I159)))</f>
        <v/>
      </c>
      <c r="CK165" s="383" t="str">
        <f ca="1">+IF(OFFSET('Sanitation Data'!$D$28,0,10*ROW('Sanitation Data'!D159))="","",OFFSET('Sanitation Data'!$D$28,0,10*ROW('Sanitation Data'!D159)))</f>
        <v/>
      </c>
      <c r="CL165" s="383" t="str">
        <f ca="1">+IF(OFFSET('Sanitation Data'!$D$29,0,10*ROW('Sanitation Data'!D159))="","",OFFSET('Sanitation Data'!$D$29,0,10*ROW('Sanitation Data'!D159)))</f>
        <v/>
      </c>
      <c r="CM165" s="383" t="str">
        <f ca="1">+IF(OFFSET('Sanitation Data'!$D$30,0,10*ROW('Sanitation Data'!D159))="","",OFFSET('Sanitation Data'!$D$30,0,10*ROW('Sanitation Data'!D159)))</f>
        <v/>
      </c>
      <c r="CN165" s="383" t="str">
        <f ca="1">+IF(OFFSET('Sanitation Data'!$D$31,0,10*ROW('Sanitation Data'!D159))="","",OFFSET('Sanitation Data'!$D$31,0,10*ROW('Sanitation Data'!D159)))</f>
        <v/>
      </c>
      <c r="CO165" s="383" t="str">
        <f ca="1">+IF(OFFSET('Sanitation Data'!$D$32,0,10*ROW('Sanitation Data'!D159))="","",OFFSET('Sanitation Data'!$D$32,0,10*ROW('Sanitation Data'!D159)))</f>
        <v/>
      </c>
      <c r="CP165" s="383" t="str">
        <f ca="1">+IF(OFFSET('Sanitation Data'!$E$28,0,10*ROW('Sanitation Data'!E159))="","",OFFSET('Sanitation Data'!$E$28,0,10*ROW('Sanitation Data'!E159)))</f>
        <v/>
      </c>
      <c r="CQ165" s="383" t="str">
        <f ca="1">+IF(OFFSET('Sanitation Data'!$E$29,0,10*ROW('Sanitation Data'!E159))="","",OFFSET('Sanitation Data'!$E$29,0,10*ROW('Sanitation Data'!E159)))</f>
        <v/>
      </c>
      <c r="CR165" s="383" t="str">
        <f ca="1">+IF(OFFSET('Sanitation Data'!$E$30,0,10*ROW('Sanitation Data'!E159))="","",OFFSET('Sanitation Data'!$E$30,0,10*ROW('Sanitation Data'!E159)))</f>
        <v/>
      </c>
      <c r="CS165" s="383" t="str">
        <f ca="1">+IF(OFFSET('Sanitation Data'!$E$31,0,10*ROW('Sanitation Data'!E159))="","",OFFSET('Sanitation Data'!$E$31,0,10*ROW('Sanitation Data'!E159)))</f>
        <v/>
      </c>
      <c r="CT165" s="383" t="str">
        <f ca="1">+IF(OFFSET('Sanitation Data'!$E$32,0,10*ROW('Sanitation Data'!E159))="","",OFFSET('Sanitation Data'!$E$32,0,10*ROW('Sanitation Data'!E159)))</f>
        <v/>
      </c>
      <c r="CU165" s="383" t="str">
        <f ca="1">+IF(OFFSET('Sanitation Data'!$F$28,0,10*ROW('Sanitation Data'!F159))="","",OFFSET('Sanitation Data'!$F$28,0,10*ROW('Sanitation Data'!F159)))</f>
        <v/>
      </c>
      <c r="CV165" s="383" t="str">
        <f ca="1">+IF(OFFSET('Sanitation Data'!$F$29,0,10*ROW('Sanitation Data'!F159))="","",OFFSET('Sanitation Data'!$F$29,0,10*ROW('Sanitation Data'!F159)))</f>
        <v/>
      </c>
      <c r="CW165" s="383" t="str">
        <f ca="1">+IF(OFFSET('Sanitation Data'!$F$30,0,10*ROW('Sanitation Data'!F159))="","",OFFSET('Sanitation Data'!$F$30,0,10*ROW('Sanitation Data'!F159)))</f>
        <v/>
      </c>
      <c r="CX165" s="383" t="str">
        <f ca="1">+IF(OFFSET('Sanitation Data'!$F$31,0,10*ROW('Sanitation Data'!F159))="","",OFFSET('Sanitation Data'!$F$31,0,10*ROW('Sanitation Data'!F159)))</f>
        <v/>
      </c>
      <c r="CY165" s="383" t="str">
        <f ca="1">+IF(OFFSET('Sanitation Data'!$F$32,0,10*ROW('Sanitation Data'!F159))="","",OFFSET('Sanitation Data'!$F$32,0,10*ROW('Sanitation Data'!F159)))</f>
        <v/>
      </c>
      <c r="CZ165" s="383" t="str">
        <f ca="1">+IF(OFFSET('Sanitation Data'!$G$28,0,10*ROW('Sanitation Data'!G159))="","",OFFSET('Sanitation Data'!$G$28,0,10*ROW('Sanitation Data'!G159)))</f>
        <v/>
      </c>
      <c r="DA165" s="383" t="str">
        <f ca="1">+IF(OFFSET('Sanitation Data'!$G$29,0,10*ROW('Sanitation Data'!G159))="","",OFFSET('Sanitation Data'!$G$29,0,10*ROW('Sanitation Data'!G159)))</f>
        <v/>
      </c>
      <c r="DB165" s="383" t="str">
        <f ca="1">+IF(OFFSET('Sanitation Data'!$G$30,0,10*ROW('Sanitation Data'!G159))="","",OFFSET('Sanitation Data'!$G$30,0,10*ROW('Sanitation Data'!G159)))</f>
        <v/>
      </c>
      <c r="DC165" s="383" t="str">
        <f ca="1">+IF(OFFSET('Sanitation Data'!$G$31,0,10*ROW('Sanitation Data'!G159))="","",OFFSET('Sanitation Data'!$G$31,0,10*ROW('Sanitation Data'!G159)))</f>
        <v/>
      </c>
      <c r="DD165" s="383" t="str">
        <f ca="1">+IF(OFFSET('Sanitation Data'!$G$32,0,10*ROW('Sanitation Data'!G159))="","",OFFSET('Sanitation Data'!$G$32,0,10*ROW('Sanitation Data'!G159)))</f>
        <v/>
      </c>
      <c r="DE165" s="383" t="str">
        <f ca="1">+IF(OFFSET('Sanitation Data'!$H$28,0,10*ROW('Sanitation Data'!H159))="","",OFFSET('Sanitation Data'!$H$28,0,10*ROW('Sanitation Data'!H159)))</f>
        <v/>
      </c>
      <c r="DF165" s="383" t="str">
        <f ca="1">+IF(OFFSET('Sanitation Data'!$H$29,0,10*ROW('Sanitation Data'!H159))="","",OFFSET('Sanitation Data'!$H$29,0,10*ROW('Sanitation Data'!H159)))</f>
        <v/>
      </c>
      <c r="DG165" s="383" t="str">
        <f ca="1">+IF(OFFSET('Sanitation Data'!$H$30,0,10*ROW('Sanitation Data'!H159))="","",OFFSET('Sanitation Data'!$H$30,0,10*ROW('Sanitation Data'!H159)))</f>
        <v/>
      </c>
      <c r="DH165" s="383" t="str">
        <f ca="1">+IF(OFFSET('Sanitation Data'!$H$31,0,10*ROW('Sanitation Data'!H159))="","",OFFSET('Sanitation Data'!$H$31,0,10*ROW('Sanitation Data'!H159)))</f>
        <v/>
      </c>
      <c r="DI165" s="383" t="str">
        <f ca="1">+IF(OFFSET('Sanitation Data'!$H$32,0,10*ROW('Sanitation Data'!H159))="","",OFFSET('Sanitation Data'!$H$32,0,10*ROW('Sanitation Data'!H159)))</f>
        <v/>
      </c>
      <c r="DJ165" s="383" t="str">
        <f ca="1">+IF(OFFSET('Sanitation Data'!$I$28,0,10*ROW('Sanitation Data'!I159))="","",OFFSET('Sanitation Data'!$I$28,0,10*ROW('Sanitation Data'!I159)))</f>
        <v/>
      </c>
      <c r="DK165" s="383" t="str">
        <f ca="1">+IF(OFFSET('Sanitation Data'!$I$29,0,10*ROW('Sanitation Data'!I159))="","",OFFSET('Sanitation Data'!$I$29,0,10*ROW('Sanitation Data'!I159)))</f>
        <v/>
      </c>
      <c r="DL165" s="383" t="str">
        <f ca="1">+IF(OFFSET('Sanitation Data'!$I$30,0,10*ROW('Sanitation Data'!I159))="","",OFFSET('Sanitation Data'!$I$30,0,10*ROW('Sanitation Data'!I159)))</f>
        <v/>
      </c>
      <c r="DM165" s="383" t="str">
        <f ca="1">+IF(OFFSET('Sanitation Data'!$I$31,0,10*ROW('Sanitation Data'!I159))="","",OFFSET('Sanitation Data'!$I$31,0,10*ROW('Sanitation Data'!I159)))</f>
        <v/>
      </c>
      <c r="DN165" s="383" t="str">
        <f ca="1">+IF(OFFSET('Sanitation Data'!$I$32,0,10*ROW('Sanitation Data'!I159))="","",OFFSET('Sanitation Data'!$I$32,0,10*ROW('Sanitation Data'!I159)))</f>
        <v/>
      </c>
      <c r="DO165" s="383" t="str">
        <f ca="1">+IF(OFFSET('Hygiene Data'!$D$11,0,10*ROW('Hygiene Data'!D159))="","",OFFSET('Hygiene Data'!$D$11,0,10*ROW('Hygiene Data'!D159)))</f>
        <v/>
      </c>
      <c r="DP165" s="383" t="str">
        <f ca="1">+IF(OFFSET('Hygiene Data'!$D$12,0,10*ROW('Hygiene Data'!D159))="","",OFFSET('Hygiene Data'!$D$12,0,10*ROW('Hygiene Data'!D159)))</f>
        <v/>
      </c>
      <c r="DQ165" s="383" t="str">
        <f ca="1">+IF(OFFSET('Hygiene Data'!$D$13,0,10*ROW('Hygiene Data'!D159))="","",OFFSET('Hygiene Data'!$D$13,0,10*ROW('Hygiene Data'!D159)))</f>
        <v/>
      </c>
      <c r="DR165" s="383" t="str">
        <f ca="1">+IF(OFFSET('Hygiene Data'!$E$11,0,10*ROW('Hygiene Data'!E159))="","",OFFSET('Hygiene Data'!$E$11,0,10*ROW('Hygiene Data'!E159)))</f>
        <v/>
      </c>
      <c r="DS165" s="383" t="str">
        <f ca="1">+IF(OFFSET('Hygiene Data'!$E$12,0,10*ROW('Hygiene Data'!E159))="","",OFFSET('Hygiene Data'!$E$12,0,10*ROW('Hygiene Data'!E159)))</f>
        <v/>
      </c>
      <c r="DT165" s="383" t="str">
        <f ca="1">+IF(OFFSET('Hygiene Data'!$E$13,0,10*ROW('Hygiene Data'!E159))="","",OFFSET('Hygiene Data'!$E$13,0,10*ROW('Hygiene Data'!E159)))</f>
        <v/>
      </c>
      <c r="DU165" s="383" t="str">
        <f ca="1">+IF(OFFSET('Hygiene Data'!$F$11,0,10*ROW('Hygiene Data'!F159))="","",OFFSET('Hygiene Data'!$F$11,0,10*ROW('Hygiene Data'!F159)))</f>
        <v/>
      </c>
      <c r="DV165" s="383" t="str">
        <f ca="1">+IF(OFFSET('Hygiene Data'!$F$12,0,10*ROW('Hygiene Data'!F159))="","",OFFSET('Hygiene Data'!$F$12,0,10*ROW('Hygiene Data'!F159)))</f>
        <v/>
      </c>
      <c r="DW165" s="383" t="str">
        <f ca="1">+IF(OFFSET('Hygiene Data'!$F$13,0,10*ROW('Hygiene Data'!F159))="","",OFFSET('Hygiene Data'!$F$13,0,10*ROW('Hygiene Data'!F159)))</f>
        <v/>
      </c>
      <c r="DX165" s="383" t="str">
        <f ca="1">+IF(OFFSET('Hygiene Data'!$G$11,0,10*ROW('Hygiene Data'!G159))="","",OFFSET('Hygiene Data'!$G$11,0,10*ROW('Hygiene Data'!G159)))</f>
        <v/>
      </c>
      <c r="DY165" s="383" t="str">
        <f ca="1">+IF(OFFSET('Hygiene Data'!$G$12,0,10*ROW('Hygiene Data'!G159))="","",OFFSET('Hygiene Data'!$G$12,0,10*ROW('Hygiene Data'!G159)))</f>
        <v/>
      </c>
      <c r="DZ165" s="383" t="str">
        <f ca="1">+IF(OFFSET('Hygiene Data'!$G$13,0,10*ROW('Hygiene Data'!G159))="","",OFFSET('Hygiene Data'!$G$13,0,10*ROW('Hygiene Data'!G159)))</f>
        <v/>
      </c>
      <c r="EA165" s="383" t="str">
        <f ca="1">+IF(OFFSET('Hygiene Data'!$H$11,0,10*ROW('Hygiene Data'!H159))="","",OFFSET('Hygiene Data'!$H$11,0,10*ROW('Hygiene Data'!H159)))</f>
        <v/>
      </c>
      <c r="EB165" s="383" t="str">
        <f ca="1">+IF(OFFSET('Hygiene Data'!$H$12,0,10*ROW('Hygiene Data'!H159))="","",OFFSET('Hygiene Data'!$H$12,0,10*ROW('Hygiene Data'!H159)))</f>
        <v/>
      </c>
      <c r="EC165" s="383" t="str">
        <f ca="1">+IF(OFFSET('Hygiene Data'!$H$13,0,10*ROW('Hygiene Data'!H159))="","",OFFSET('Hygiene Data'!$H$13,0,10*ROW('Hygiene Data'!H159)))</f>
        <v/>
      </c>
      <c r="ED165" s="383" t="str">
        <f ca="1">+IF(OFFSET('Hygiene Data'!$I$11,0,10*ROW('Hygiene Data'!I159))="","",OFFSET('Hygiene Data'!$I$11,0,10*ROW('Hygiene Data'!I159)))</f>
        <v/>
      </c>
      <c r="EE165" s="383" t="str">
        <f ca="1">+IF(OFFSET('Hygiene Data'!$I$12,0,10*ROW('Hygiene Data'!I159))="","",OFFSET('Hygiene Data'!$I$12,0,10*ROW('Hygiene Data'!I159)))</f>
        <v/>
      </c>
      <c r="EF165" s="383" t="str">
        <f ca="1">+IF(OFFSET('Hygiene Data'!$I$13,0,10*ROW('Hygiene Data'!I159))="","",OFFSET('Hygiene Data'!$I$13,0,10*ROW('Hygiene Data'!I159)))</f>
        <v/>
      </c>
    </row>
    <row r="166" spans="1:136" x14ac:dyDescent="0.25">
      <c r="A166" s="492" t="str">
        <f ca="1">+IF(OFFSET('Water Data'!$B$2,0,10*ROW('Water Data'!E160))="","",OFFSET('Water Data'!$B$2,0,10*ROW('Water Data'!E160)))</f>
        <v/>
      </c>
      <c r="B166" s="49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9" t="str">
        <f t="shared" ca="1" si="2"/>
        <v/>
      </c>
      <c r="D166" s="52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3" t="str">
        <f ca="1">+IF(OFFSET('Water Data'!$D$27,0,10*ROW('Water Data'!D160))="","",OFFSET('Water Data'!$D$27,0,10*ROW('Water Data'!D160)))</f>
        <v/>
      </c>
      <c r="BT166" s="383" t="str">
        <f ca="1">+IF(OFFSET('Water Data'!$D$28,0,10*ROW('Water Data'!D160))="","",OFFSET('Water Data'!$D$28,0,10*ROW('Water Data'!D160)))</f>
        <v/>
      </c>
      <c r="BU166" s="383" t="str">
        <f ca="1">+IF(OFFSET('Water Data'!$D$29,0,10*ROW('Water Data'!D160))="","",OFFSET('Water Data'!$D$29,0,10*ROW('Water Data'!D160)))</f>
        <v/>
      </c>
      <c r="BV166" s="383" t="str">
        <f ca="1">+IF(OFFSET('Water Data'!$E$27,0,10*ROW('Water Data'!E160))="","",OFFSET('Water Data'!$E$27,0,10*ROW('Water Data'!E160)))</f>
        <v/>
      </c>
      <c r="BW166" s="383" t="str">
        <f ca="1">+IF(OFFSET('Water Data'!$E$28,0,10*ROW('Water Data'!E160))="","",OFFSET('Water Data'!$E$28,0,10*ROW('Water Data'!E160)))</f>
        <v/>
      </c>
      <c r="BX166" s="383" t="str">
        <f ca="1">+IF(OFFSET('Water Data'!$E$29,0,10*ROW('Water Data'!E160))="","",OFFSET('Water Data'!$E$29,0,10*ROW('Water Data'!E160)))</f>
        <v/>
      </c>
      <c r="BY166" s="383" t="str">
        <f ca="1">+IF(OFFSET('Water Data'!$F$27,0,10*ROW('Water Data'!F160))="","",OFFSET('Water Data'!$F$27,0,10*ROW('Water Data'!F160)))</f>
        <v/>
      </c>
      <c r="BZ166" s="383" t="str">
        <f ca="1">+IF(OFFSET('Water Data'!$F$28,0,10*ROW('Water Data'!F160))="","",OFFSET('Water Data'!$F$28,0,10*ROW('Water Data'!F160)))</f>
        <v/>
      </c>
      <c r="CA166" s="383" t="str">
        <f ca="1">+IF(OFFSET('Water Data'!$F$29,0,10*ROW('Water Data'!F160))="","",OFFSET('Water Data'!$F$29,0,10*ROW('Water Data'!F160)))</f>
        <v/>
      </c>
      <c r="CB166" s="383" t="str">
        <f ca="1">+IF(OFFSET('Water Data'!$G$27,0,10*ROW('Water Data'!G160))="","",OFFSET('Water Data'!$G$27,0,10*ROW('Water Data'!G160)))</f>
        <v/>
      </c>
      <c r="CC166" s="383" t="str">
        <f ca="1">+IF(OFFSET('Water Data'!$G$28,0,10*ROW('Water Data'!G160))="","",OFFSET('Water Data'!$G$28,0,10*ROW('Water Data'!G160)))</f>
        <v/>
      </c>
      <c r="CD166" s="383" t="str">
        <f ca="1">+IF(OFFSET('Water Data'!$G$29,0,10*ROW('Water Data'!G160))="","",OFFSET('Water Data'!$G$29,0,10*ROW('Water Data'!G160)))</f>
        <v/>
      </c>
      <c r="CE166" s="383" t="str">
        <f ca="1">+IF(OFFSET('Water Data'!$H$27,0,10*ROW('Water Data'!H160))="","",OFFSET('Water Data'!$H$27,0,10*ROW('Water Data'!H160)))</f>
        <v/>
      </c>
      <c r="CF166" s="383" t="str">
        <f ca="1">+IF(OFFSET('Water Data'!$H$28,0,10*ROW('Water Data'!H160))="","",OFFSET('Water Data'!$H$28,0,10*ROW('Water Data'!H160)))</f>
        <v/>
      </c>
      <c r="CG166" s="383" t="str">
        <f ca="1">+IF(OFFSET('Water Data'!$H$29,0,10*ROW('Water Data'!H160))="","",OFFSET('Water Data'!$H$29,0,10*ROW('Water Data'!H160)))</f>
        <v/>
      </c>
      <c r="CH166" s="383" t="str">
        <f ca="1">+IF(OFFSET('Water Data'!$I$27,0,10*ROW('Water Data'!I160))="","",OFFSET('Water Data'!$I$27,0,10*ROW('Water Data'!I160)))</f>
        <v/>
      </c>
      <c r="CI166" s="383" t="str">
        <f ca="1">+IF(OFFSET('Water Data'!$I$28,0,10*ROW('Water Data'!I160))="","",OFFSET('Water Data'!$I$28,0,10*ROW('Water Data'!I160)))</f>
        <v/>
      </c>
      <c r="CJ166" s="383" t="str">
        <f ca="1">+IF(OFFSET('Water Data'!$I$29,0,10*ROW('Water Data'!I160))="","",OFFSET('Water Data'!$I$29,0,10*ROW('Water Data'!I160)))</f>
        <v/>
      </c>
      <c r="CK166" s="383" t="str">
        <f ca="1">+IF(OFFSET('Sanitation Data'!$D$28,0,10*ROW('Sanitation Data'!D160))="","",OFFSET('Sanitation Data'!$D$28,0,10*ROW('Sanitation Data'!D160)))</f>
        <v/>
      </c>
      <c r="CL166" s="383" t="str">
        <f ca="1">+IF(OFFSET('Sanitation Data'!$D$29,0,10*ROW('Sanitation Data'!D160))="","",OFFSET('Sanitation Data'!$D$29,0,10*ROW('Sanitation Data'!D160)))</f>
        <v/>
      </c>
      <c r="CM166" s="383" t="str">
        <f ca="1">+IF(OFFSET('Sanitation Data'!$D$30,0,10*ROW('Sanitation Data'!D160))="","",OFFSET('Sanitation Data'!$D$30,0,10*ROW('Sanitation Data'!D160)))</f>
        <v/>
      </c>
      <c r="CN166" s="383" t="str">
        <f ca="1">+IF(OFFSET('Sanitation Data'!$D$31,0,10*ROW('Sanitation Data'!D160))="","",OFFSET('Sanitation Data'!$D$31,0,10*ROW('Sanitation Data'!D160)))</f>
        <v/>
      </c>
      <c r="CO166" s="383" t="str">
        <f ca="1">+IF(OFFSET('Sanitation Data'!$D$32,0,10*ROW('Sanitation Data'!D160))="","",OFFSET('Sanitation Data'!$D$32,0,10*ROW('Sanitation Data'!D160)))</f>
        <v/>
      </c>
      <c r="CP166" s="383" t="str">
        <f ca="1">+IF(OFFSET('Sanitation Data'!$E$28,0,10*ROW('Sanitation Data'!E160))="","",OFFSET('Sanitation Data'!$E$28,0,10*ROW('Sanitation Data'!E160)))</f>
        <v/>
      </c>
      <c r="CQ166" s="383" t="str">
        <f ca="1">+IF(OFFSET('Sanitation Data'!$E$29,0,10*ROW('Sanitation Data'!E160))="","",OFFSET('Sanitation Data'!$E$29,0,10*ROW('Sanitation Data'!E160)))</f>
        <v/>
      </c>
      <c r="CR166" s="383" t="str">
        <f ca="1">+IF(OFFSET('Sanitation Data'!$E$30,0,10*ROW('Sanitation Data'!E160))="","",OFFSET('Sanitation Data'!$E$30,0,10*ROW('Sanitation Data'!E160)))</f>
        <v/>
      </c>
      <c r="CS166" s="383" t="str">
        <f ca="1">+IF(OFFSET('Sanitation Data'!$E$31,0,10*ROW('Sanitation Data'!E160))="","",OFFSET('Sanitation Data'!$E$31,0,10*ROW('Sanitation Data'!E160)))</f>
        <v/>
      </c>
      <c r="CT166" s="383" t="str">
        <f ca="1">+IF(OFFSET('Sanitation Data'!$E$32,0,10*ROW('Sanitation Data'!E160))="","",OFFSET('Sanitation Data'!$E$32,0,10*ROW('Sanitation Data'!E160)))</f>
        <v/>
      </c>
      <c r="CU166" s="383" t="str">
        <f ca="1">+IF(OFFSET('Sanitation Data'!$F$28,0,10*ROW('Sanitation Data'!F160))="","",OFFSET('Sanitation Data'!$F$28,0,10*ROW('Sanitation Data'!F160)))</f>
        <v/>
      </c>
      <c r="CV166" s="383" t="str">
        <f ca="1">+IF(OFFSET('Sanitation Data'!$F$29,0,10*ROW('Sanitation Data'!F160))="","",OFFSET('Sanitation Data'!$F$29,0,10*ROW('Sanitation Data'!F160)))</f>
        <v/>
      </c>
      <c r="CW166" s="383" t="str">
        <f ca="1">+IF(OFFSET('Sanitation Data'!$F$30,0,10*ROW('Sanitation Data'!F160))="","",OFFSET('Sanitation Data'!$F$30,0,10*ROW('Sanitation Data'!F160)))</f>
        <v/>
      </c>
      <c r="CX166" s="383" t="str">
        <f ca="1">+IF(OFFSET('Sanitation Data'!$F$31,0,10*ROW('Sanitation Data'!F160))="","",OFFSET('Sanitation Data'!$F$31,0,10*ROW('Sanitation Data'!F160)))</f>
        <v/>
      </c>
      <c r="CY166" s="383" t="str">
        <f ca="1">+IF(OFFSET('Sanitation Data'!$F$32,0,10*ROW('Sanitation Data'!F160))="","",OFFSET('Sanitation Data'!$F$32,0,10*ROW('Sanitation Data'!F160)))</f>
        <v/>
      </c>
      <c r="CZ166" s="383" t="str">
        <f ca="1">+IF(OFFSET('Sanitation Data'!$G$28,0,10*ROW('Sanitation Data'!G160))="","",OFFSET('Sanitation Data'!$G$28,0,10*ROW('Sanitation Data'!G160)))</f>
        <v/>
      </c>
      <c r="DA166" s="383" t="str">
        <f ca="1">+IF(OFFSET('Sanitation Data'!$G$29,0,10*ROW('Sanitation Data'!G160))="","",OFFSET('Sanitation Data'!$G$29,0,10*ROW('Sanitation Data'!G160)))</f>
        <v/>
      </c>
      <c r="DB166" s="383" t="str">
        <f ca="1">+IF(OFFSET('Sanitation Data'!$G$30,0,10*ROW('Sanitation Data'!G160))="","",OFFSET('Sanitation Data'!$G$30,0,10*ROW('Sanitation Data'!G160)))</f>
        <v/>
      </c>
      <c r="DC166" s="383" t="str">
        <f ca="1">+IF(OFFSET('Sanitation Data'!$G$31,0,10*ROW('Sanitation Data'!G160))="","",OFFSET('Sanitation Data'!$G$31,0,10*ROW('Sanitation Data'!G160)))</f>
        <v/>
      </c>
      <c r="DD166" s="383" t="str">
        <f ca="1">+IF(OFFSET('Sanitation Data'!$G$32,0,10*ROW('Sanitation Data'!G160))="","",OFFSET('Sanitation Data'!$G$32,0,10*ROW('Sanitation Data'!G160)))</f>
        <v/>
      </c>
      <c r="DE166" s="383" t="str">
        <f ca="1">+IF(OFFSET('Sanitation Data'!$H$28,0,10*ROW('Sanitation Data'!H160))="","",OFFSET('Sanitation Data'!$H$28,0,10*ROW('Sanitation Data'!H160)))</f>
        <v/>
      </c>
      <c r="DF166" s="383" t="str">
        <f ca="1">+IF(OFFSET('Sanitation Data'!$H$29,0,10*ROW('Sanitation Data'!H160))="","",OFFSET('Sanitation Data'!$H$29,0,10*ROW('Sanitation Data'!H160)))</f>
        <v/>
      </c>
      <c r="DG166" s="383" t="str">
        <f ca="1">+IF(OFFSET('Sanitation Data'!$H$30,0,10*ROW('Sanitation Data'!H160))="","",OFFSET('Sanitation Data'!$H$30,0,10*ROW('Sanitation Data'!H160)))</f>
        <v/>
      </c>
      <c r="DH166" s="383" t="str">
        <f ca="1">+IF(OFFSET('Sanitation Data'!$H$31,0,10*ROW('Sanitation Data'!H160))="","",OFFSET('Sanitation Data'!$H$31,0,10*ROW('Sanitation Data'!H160)))</f>
        <v/>
      </c>
      <c r="DI166" s="383" t="str">
        <f ca="1">+IF(OFFSET('Sanitation Data'!$H$32,0,10*ROW('Sanitation Data'!H160))="","",OFFSET('Sanitation Data'!$H$32,0,10*ROW('Sanitation Data'!H160)))</f>
        <v/>
      </c>
      <c r="DJ166" s="383" t="str">
        <f ca="1">+IF(OFFSET('Sanitation Data'!$I$28,0,10*ROW('Sanitation Data'!I160))="","",OFFSET('Sanitation Data'!$I$28,0,10*ROW('Sanitation Data'!I160)))</f>
        <v/>
      </c>
      <c r="DK166" s="383" t="str">
        <f ca="1">+IF(OFFSET('Sanitation Data'!$I$29,0,10*ROW('Sanitation Data'!I160))="","",OFFSET('Sanitation Data'!$I$29,0,10*ROW('Sanitation Data'!I160)))</f>
        <v/>
      </c>
      <c r="DL166" s="383" t="str">
        <f ca="1">+IF(OFFSET('Sanitation Data'!$I$30,0,10*ROW('Sanitation Data'!I160))="","",OFFSET('Sanitation Data'!$I$30,0,10*ROW('Sanitation Data'!I160)))</f>
        <v/>
      </c>
      <c r="DM166" s="383" t="str">
        <f ca="1">+IF(OFFSET('Sanitation Data'!$I$31,0,10*ROW('Sanitation Data'!I160))="","",OFFSET('Sanitation Data'!$I$31,0,10*ROW('Sanitation Data'!I160)))</f>
        <v/>
      </c>
      <c r="DN166" s="383" t="str">
        <f ca="1">+IF(OFFSET('Sanitation Data'!$I$32,0,10*ROW('Sanitation Data'!I160))="","",OFFSET('Sanitation Data'!$I$32,0,10*ROW('Sanitation Data'!I160)))</f>
        <v/>
      </c>
      <c r="DO166" s="383" t="str">
        <f ca="1">+IF(OFFSET('Hygiene Data'!$D$11,0,10*ROW('Hygiene Data'!D160))="","",OFFSET('Hygiene Data'!$D$11,0,10*ROW('Hygiene Data'!D160)))</f>
        <v/>
      </c>
      <c r="DP166" s="383" t="str">
        <f ca="1">+IF(OFFSET('Hygiene Data'!$D$12,0,10*ROW('Hygiene Data'!D160))="","",OFFSET('Hygiene Data'!$D$12,0,10*ROW('Hygiene Data'!D160)))</f>
        <v/>
      </c>
      <c r="DQ166" s="383" t="str">
        <f ca="1">+IF(OFFSET('Hygiene Data'!$D$13,0,10*ROW('Hygiene Data'!D160))="","",OFFSET('Hygiene Data'!$D$13,0,10*ROW('Hygiene Data'!D160)))</f>
        <v/>
      </c>
      <c r="DR166" s="383" t="str">
        <f ca="1">+IF(OFFSET('Hygiene Data'!$E$11,0,10*ROW('Hygiene Data'!E160))="","",OFFSET('Hygiene Data'!$E$11,0,10*ROW('Hygiene Data'!E160)))</f>
        <v/>
      </c>
      <c r="DS166" s="383" t="str">
        <f ca="1">+IF(OFFSET('Hygiene Data'!$E$12,0,10*ROW('Hygiene Data'!E160))="","",OFFSET('Hygiene Data'!$E$12,0,10*ROW('Hygiene Data'!E160)))</f>
        <v/>
      </c>
      <c r="DT166" s="383" t="str">
        <f ca="1">+IF(OFFSET('Hygiene Data'!$E$13,0,10*ROW('Hygiene Data'!E160))="","",OFFSET('Hygiene Data'!$E$13,0,10*ROW('Hygiene Data'!E160)))</f>
        <v/>
      </c>
      <c r="DU166" s="383" t="str">
        <f ca="1">+IF(OFFSET('Hygiene Data'!$F$11,0,10*ROW('Hygiene Data'!F160))="","",OFFSET('Hygiene Data'!$F$11,0,10*ROW('Hygiene Data'!F160)))</f>
        <v/>
      </c>
      <c r="DV166" s="383" t="str">
        <f ca="1">+IF(OFFSET('Hygiene Data'!$F$12,0,10*ROW('Hygiene Data'!F160))="","",OFFSET('Hygiene Data'!$F$12,0,10*ROW('Hygiene Data'!F160)))</f>
        <v/>
      </c>
      <c r="DW166" s="383" t="str">
        <f ca="1">+IF(OFFSET('Hygiene Data'!$F$13,0,10*ROW('Hygiene Data'!F160))="","",OFFSET('Hygiene Data'!$F$13,0,10*ROW('Hygiene Data'!F160)))</f>
        <v/>
      </c>
      <c r="DX166" s="383" t="str">
        <f ca="1">+IF(OFFSET('Hygiene Data'!$G$11,0,10*ROW('Hygiene Data'!G160))="","",OFFSET('Hygiene Data'!$G$11,0,10*ROW('Hygiene Data'!G160)))</f>
        <v/>
      </c>
      <c r="DY166" s="383" t="str">
        <f ca="1">+IF(OFFSET('Hygiene Data'!$G$12,0,10*ROW('Hygiene Data'!G160))="","",OFFSET('Hygiene Data'!$G$12,0,10*ROW('Hygiene Data'!G160)))</f>
        <v/>
      </c>
      <c r="DZ166" s="383" t="str">
        <f ca="1">+IF(OFFSET('Hygiene Data'!$G$13,0,10*ROW('Hygiene Data'!G160))="","",OFFSET('Hygiene Data'!$G$13,0,10*ROW('Hygiene Data'!G160)))</f>
        <v/>
      </c>
      <c r="EA166" s="383" t="str">
        <f ca="1">+IF(OFFSET('Hygiene Data'!$H$11,0,10*ROW('Hygiene Data'!H160))="","",OFFSET('Hygiene Data'!$H$11,0,10*ROW('Hygiene Data'!H160)))</f>
        <v/>
      </c>
      <c r="EB166" s="383" t="str">
        <f ca="1">+IF(OFFSET('Hygiene Data'!$H$12,0,10*ROW('Hygiene Data'!H160))="","",OFFSET('Hygiene Data'!$H$12,0,10*ROW('Hygiene Data'!H160)))</f>
        <v/>
      </c>
      <c r="EC166" s="383" t="str">
        <f ca="1">+IF(OFFSET('Hygiene Data'!$H$13,0,10*ROW('Hygiene Data'!H160))="","",OFFSET('Hygiene Data'!$H$13,0,10*ROW('Hygiene Data'!H160)))</f>
        <v/>
      </c>
      <c r="ED166" s="383" t="str">
        <f ca="1">+IF(OFFSET('Hygiene Data'!$I$11,0,10*ROW('Hygiene Data'!I160))="","",OFFSET('Hygiene Data'!$I$11,0,10*ROW('Hygiene Data'!I160)))</f>
        <v/>
      </c>
      <c r="EE166" s="383" t="str">
        <f ca="1">+IF(OFFSET('Hygiene Data'!$I$12,0,10*ROW('Hygiene Data'!I160))="","",OFFSET('Hygiene Data'!$I$12,0,10*ROW('Hygiene Data'!I160)))</f>
        <v/>
      </c>
      <c r="EF166" s="383" t="str">
        <f ca="1">+IF(OFFSET('Hygiene Data'!$I$13,0,10*ROW('Hygiene Data'!I160))="","",OFFSET('Hygiene Data'!$I$13,0,10*ROW('Hygiene Data'!I160)))</f>
        <v/>
      </c>
    </row>
    <row r="167" spans="1:136" x14ac:dyDescent="0.25">
      <c r="A167" s="492" t="str">
        <f ca="1">+IF(OFFSET('Water Data'!$B$2,0,10*ROW('Water Data'!E161))="","",OFFSET('Water Data'!$B$2,0,10*ROW('Water Data'!E161)))</f>
        <v/>
      </c>
      <c r="B167" s="49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9" t="str">
        <f t="shared" ca="1" si="2"/>
        <v/>
      </c>
      <c r="D167" s="52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3" t="str">
        <f ca="1">+IF(OFFSET('Water Data'!$D$27,0,10*ROW('Water Data'!D161))="","",OFFSET('Water Data'!$D$27,0,10*ROW('Water Data'!D161)))</f>
        <v/>
      </c>
      <c r="BT167" s="383" t="str">
        <f ca="1">+IF(OFFSET('Water Data'!$D$28,0,10*ROW('Water Data'!D161))="","",OFFSET('Water Data'!$D$28,0,10*ROW('Water Data'!D161)))</f>
        <v/>
      </c>
      <c r="BU167" s="383" t="str">
        <f ca="1">+IF(OFFSET('Water Data'!$D$29,0,10*ROW('Water Data'!D161))="","",OFFSET('Water Data'!$D$29,0,10*ROW('Water Data'!D161)))</f>
        <v/>
      </c>
      <c r="BV167" s="383" t="str">
        <f ca="1">+IF(OFFSET('Water Data'!$E$27,0,10*ROW('Water Data'!E161))="","",OFFSET('Water Data'!$E$27,0,10*ROW('Water Data'!E161)))</f>
        <v/>
      </c>
      <c r="BW167" s="383" t="str">
        <f ca="1">+IF(OFFSET('Water Data'!$E$28,0,10*ROW('Water Data'!E161))="","",OFFSET('Water Data'!$E$28,0,10*ROW('Water Data'!E161)))</f>
        <v/>
      </c>
      <c r="BX167" s="383" t="str">
        <f ca="1">+IF(OFFSET('Water Data'!$E$29,0,10*ROW('Water Data'!E161))="","",OFFSET('Water Data'!$E$29,0,10*ROW('Water Data'!E161)))</f>
        <v/>
      </c>
      <c r="BY167" s="383" t="str">
        <f ca="1">+IF(OFFSET('Water Data'!$F$27,0,10*ROW('Water Data'!F161))="","",OFFSET('Water Data'!$F$27,0,10*ROW('Water Data'!F161)))</f>
        <v/>
      </c>
      <c r="BZ167" s="383" t="str">
        <f ca="1">+IF(OFFSET('Water Data'!$F$28,0,10*ROW('Water Data'!F161))="","",OFFSET('Water Data'!$F$28,0,10*ROW('Water Data'!F161)))</f>
        <v/>
      </c>
      <c r="CA167" s="383" t="str">
        <f ca="1">+IF(OFFSET('Water Data'!$F$29,0,10*ROW('Water Data'!F161))="","",OFFSET('Water Data'!$F$29,0,10*ROW('Water Data'!F161)))</f>
        <v/>
      </c>
      <c r="CB167" s="383" t="str">
        <f ca="1">+IF(OFFSET('Water Data'!$G$27,0,10*ROW('Water Data'!G161))="","",OFFSET('Water Data'!$G$27,0,10*ROW('Water Data'!G161)))</f>
        <v/>
      </c>
      <c r="CC167" s="383" t="str">
        <f ca="1">+IF(OFFSET('Water Data'!$G$28,0,10*ROW('Water Data'!G161))="","",OFFSET('Water Data'!$G$28,0,10*ROW('Water Data'!G161)))</f>
        <v/>
      </c>
      <c r="CD167" s="383" t="str">
        <f ca="1">+IF(OFFSET('Water Data'!$G$29,0,10*ROW('Water Data'!G161))="","",OFFSET('Water Data'!$G$29,0,10*ROW('Water Data'!G161)))</f>
        <v/>
      </c>
      <c r="CE167" s="383" t="str">
        <f ca="1">+IF(OFFSET('Water Data'!$H$27,0,10*ROW('Water Data'!H161))="","",OFFSET('Water Data'!$H$27,0,10*ROW('Water Data'!H161)))</f>
        <v/>
      </c>
      <c r="CF167" s="383" t="str">
        <f ca="1">+IF(OFFSET('Water Data'!$H$28,0,10*ROW('Water Data'!H161))="","",OFFSET('Water Data'!$H$28,0,10*ROW('Water Data'!H161)))</f>
        <v/>
      </c>
      <c r="CG167" s="383" t="str">
        <f ca="1">+IF(OFFSET('Water Data'!$H$29,0,10*ROW('Water Data'!H161))="","",OFFSET('Water Data'!$H$29,0,10*ROW('Water Data'!H161)))</f>
        <v/>
      </c>
      <c r="CH167" s="383" t="str">
        <f ca="1">+IF(OFFSET('Water Data'!$I$27,0,10*ROW('Water Data'!I161))="","",OFFSET('Water Data'!$I$27,0,10*ROW('Water Data'!I161)))</f>
        <v/>
      </c>
      <c r="CI167" s="383" t="str">
        <f ca="1">+IF(OFFSET('Water Data'!$I$28,0,10*ROW('Water Data'!I161))="","",OFFSET('Water Data'!$I$28,0,10*ROW('Water Data'!I161)))</f>
        <v/>
      </c>
      <c r="CJ167" s="383" t="str">
        <f ca="1">+IF(OFFSET('Water Data'!$I$29,0,10*ROW('Water Data'!I161))="","",OFFSET('Water Data'!$I$29,0,10*ROW('Water Data'!I161)))</f>
        <v/>
      </c>
      <c r="CK167" s="383" t="str">
        <f ca="1">+IF(OFFSET('Sanitation Data'!$D$28,0,10*ROW('Sanitation Data'!D161))="","",OFFSET('Sanitation Data'!$D$28,0,10*ROW('Sanitation Data'!D161)))</f>
        <v/>
      </c>
      <c r="CL167" s="383" t="str">
        <f ca="1">+IF(OFFSET('Sanitation Data'!$D$29,0,10*ROW('Sanitation Data'!D161))="","",OFFSET('Sanitation Data'!$D$29,0,10*ROW('Sanitation Data'!D161)))</f>
        <v/>
      </c>
      <c r="CM167" s="383" t="str">
        <f ca="1">+IF(OFFSET('Sanitation Data'!$D$30,0,10*ROW('Sanitation Data'!D161))="","",OFFSET('Sanitation Data'!$D$30,0,10*ROW('Sanitation Data'!D161)))</f>
        <v/>
      </c>
      <c r="CN167" s="383" t="str">
        <f ca="1">+IF(OFFSET('Sanitation Data'!$D$31,0,10*ROW('Sanitation Data'!D161))="","",OFFSET('Sanitation Data'!$D$31,0,10*ROW('Sanitation Data'!D161)))</f>
        <v/>
      </c>
      <c r="CO167" s="383" t="str">
        <f ca="1">+IF(OFFSET('Sanitation Data'!$D$32,0,10*ROW('Sanitation Data'!D161))="","",OFFSET('Sanitation Data'!$D$32,0,10*ROW('Sanitation Data'!D161)))</f>
        <v/>
      </c>
      <c r="CP167" s="383" t="str">
        <f ca="1">+IF(OFFSET('Sanitation Data'!$E$28,0,10*ROW('Sanitation Data'!E161))="","",OFFSET('Sanitation Data'!$E$28,0,10*ROW('Sanitation Data'!E161)))</f>
        <v/>
      </c>
      <c r="CQ167" s="383" t="str">
        <f ca="1">+IF(OFFSET('Sanitation Data'!$E$29,0,10*ROW('Sanitation Data'!E161))="","",OFFSET('Sanitation Data'!$E$29,0,10*ROW('Sanitation Data'!E161)))</f>
        <v/>
      </c>
      <c r="CR167" s="383" t="str">
        <f ca="1">+IF(OFFSET('Sanitation Data'!$E$30,0,10*ROW('Sanitation Data'!E161))="","",OFFSET('Sanitation Data'!$E$30,0,10*ROW('Sanitation Data'!E161)))</f>
        <v/>
      </c>
      <c r="CS167" s="383" t="str">
        <f ca="1">+IF(OFFSET('Sanitation Data'!$E$31,0,10*ROW('Sanitation Data'!E161))="","",OFFSET('Sanitation Data'!$E$31,0,10*ROW('Sanitation Data'!E161)))</f>
        <v/>
      </c>
      <c r="CT167" s="383" t="str">
        <f ca="1">+IF(OFFSET('Sanitation Data'!$E$32,0,10*ROW('Sanitation Data'!E161))="","",OFFSET('Sanitation Data'!$E$32,0,10*ROW('Sanitation Data'!E161)))</f>
        <v/>
      </c>
      <c r="CU167" s="383" t="str">
        <f ca="1">+IF(OFFSET('Sanitation Data'!$F$28,0,10*ROW('Sanitation Data'!F161))="","",OFFSET('Sanitation Data'!$F$28,0,10*ROW('Sanitation Data'!F161)))</f>
        <v/>
      </c>
      <c r="CV167" s="383" t="str">
        <f ca="1">+IF(OFFSET('Sanitation Data'!$F$29,0,10*ROW('Sanitation Data'!F161))="","",OFFSET('Sanitation Data'!$F$29,0,10*ROW('Sanitation Data'!F161)))</f>
        <v/>
      </c>
      <c r="CW167" s="383" t="str">
        <f ca="1">+IF(OFFSET('Sanitation Data'!$F$30,0,10*ROW('Sanitation Data'!F161))="","",OFFSET('Sanitation Data'!$F$30,0,10*ROW('Sanitation Data'!F161)))</f>
        <v/>
      </c>
      <c r="CX167" s="383" t="str">
        <f ca="1">+IF(OFFSET('Sanitation Data'!$F$31,0,10*ROW('Sanitation Data'!F161))="","",OFFSET('Sanitation Data'!$F$31,0,10*ROW('Sanitation Data'!F161)))</f>
        <v/>
      </c>
      <c r="CY167" s="383" t="str">
        <f ca="1">+IF(OFFSET('Sanitation Data'!$F$32,0,10*ROW('Sanitation Data'!F161))="","",OFFSET('Sanitation Data'!$F$32,0,10*ROW('Sanitation Data'!F161)))</f>
        <v/>
      </c>
      <c r="CZ167" s="383" t="str">
        <f ca="1">+IF(OFFSET('Sanitation Data'!$G$28,0,10*ROW('Sanitation Data'!G161))="","",OFFSET('Sanitation Data'!$G$28,0,10*ROW('Sanitation Data'!G161)))</f>
        <v/>
      </c>
      <c r="DA167" s="383" t="str">
        <f ca="1">+IF(OFFSET('Sanitation Data'!$G$29,0,10*ROW('Sanitation Data'!G161))="","",OFFSET('Sanitation Data'!$G$29,0,10*ROW('Sanitation Data'!G161)))</f>
        <v/>
      </c>
      <c r="DB167" s="383" t="str">
        <f ca="1">+IF(OFFSET('Sanitation Data'!$G$30,0,10*ROW('Sanitation Data'!G161))="","",OFFSET('Sanitation Data'!$G$30,0,10*ROW('Sanitation Data'!G161)))</f>
        <v/>
      </c>
      <c r="DC167" s="383" t="str">
        <f ca="1">+IF(OFFSET('Sanitation Data'!$G$31,0,10*ROW('Sanitation Data'!G161))="","",OFFSET('Sanitation Data'!$G$31,0,10*ROW('Sanitation Data'!G161)))</f>
        <v/>
      </c>
      <c r="DD167" s="383" t="str">
        <f ca="1">+IF(OFFSET('Sanitation Data'!$G$32,0,10*ROW('Sanitation Data'!G161))="","",OFFSET('Sanitation Data'!$G$32,0,10*ROW('Sanitation Data'!G161)))</f>
        <v/>
      </c>
      <c r="DE167" s="383" t="str">
        <f ca="1">+IF(OFFSET('Sanitation Data'!$H$28,0,10*ROW('Sanitation Data'!H161))="","",OFFSET('Sanitation Data'!$H$28,0,10*ROW('Sanitation Data'!H161)))</f>
        <v/>
      </c>
      <c r="DF167" s="383" t="str">
        <f ca="1">+IF(OFFSET('Sanitation Data'!$H$29,0,10*ROW('Sanitation Data'!H161))="","",OFFSET('Sanitation Data'!$H$29,0,10*ROW('Sanitation Data'!H161)))</f>
        <v/>
      </c>
      <c r="DG167" s="383" t="str">
        <f ca="1">+IF(OFFSET('Sanitation Data'!$H$30,0,10*ROW('Sanitation Data'!H161))="","",OFFSET('Sanitation Data'!$H$30,0,10*ROW('Sanitation Data'!H161)))</f>
        <v/>
      </c>
      <c r="DH167" s="383" t="str">
        <f ca="1">+IF(OFFSET('Sanitation Data'!$H$31,0,10*ROW('Sanitation Data'!H161))="","",OFFSET('Sanitation Data'!$H$31,0,10*ROW('Sanitation Data'!H161)))</f>
        <v/>
      </c>
      <c r="DI167" s="383" t="str">
        <f ca="1">+IF(OFFSET('Sanitation Data'!$H$32,0,10*ROW('Sanitation Data'!H161))="","",OFFSET('Sanitation Data'!$H$32,0,10*ROW('Sanitation Data'!H161)))</f>
        <v/>
      </c>
      <c r="DJ167" s="383" t="str">
        <f ca="1">+IF(OFFSET('Sanitation Data'!$I$28,0,10*ROW('Sanitation Data'!I161))="","",OFFSET('Sanitation Data'!$I$28,0,10*ROW('Sanitation Data'!I161)))</f>
        <v/>
      </c>
      <c r="DK167" s="383" t="str">
        <f ca="1">+IF(OFFSET('Sanitation Data'!$I$29,0,10*ROW('Sanitation Data'!I161))="","",OFFSET('Sanitation Data'!$I$29,0,10*ROW('Sanitation Data'!I161)))</f>
        <v/>
      </c>
      <c r="DL167" s="383" t="str">
        <f ca="1">+IF(OFFSET('Sanitation Data'!$I$30,0,10*ROW('Sanitation Data'!I161))="","",OFFSET('Sanitation Data'!$I$30,0,10*ROW('Sanitation Data'!I161)))</f>
        <v/>
      </c>
      <c r="DM167" s="383" t="str">
        <f ca="1">+IF(OFFSET('Sanitation Data'!$I$31,0,10*ROW('Sanitation Data'!I161))="","",OFFSET('Sanitation Data'!$I$31,0,10*ROW('Sanitation Data'!I161)))</f>
        <v/>
      </c>
      <c r="DN167" s="383" t="str">
        <f ca="1">+IF(OFFSET('Sanitation Data'!$I$32,0,10*ROW('Sanitation Data'!I161))="","",OFFSET('Sanitation Data'!$I$32,0,10*ROW('Sanitation Data'!I161)))</f>
        <v/>
      </c>
      <c r="DO167" s="383" t="str">
        <f ca="1">+IF(OFFSET('Hygiene Data'!$D$11,0,10*ROW('Hygiene Data'!D161))="","",OFFSET('Hygiene Data'!$D$11,0,10*ROW('Hygiene Data'!D161)))</f>
        <v/>
      </c>
      <c r="DP167" s="383" t="str">
        <f ca="1">+IF(OFFSET('Hygiene Data'!$D$12,0,10*ROW('Hygiene Data'!D161))="","",OFFSET('Hygiene Data'!$D$12,0,10*ROW('Hygiene Data'!D161)))</f>
        <v/>
      </c>
      <c r="DQ167" s="383" t="str">
        <f ca="1">+IF(OFFSET('Hygiene Data'!$D$13,0,10*ROW('Hygiene Data'!D161))="","",OFFSET('Hygiene Data'!$D$13,0,10*ROW('Hygiene Data'!D161)))</f>
        <v/>
      </c>
      <c r="DR167" s="383" t="str">
        <f ca="1">+IF(OFFSET('Hygiene Data'!$E$11,0,10*ROW('Hygiene Data'!E161))="","",OFFSET('Hygiene Data'!$E$11,0,10*ROW('Hygiene Data'!E161)))</f>
        <v/>
      </c>
      <c r="DS167" s="383" t="str">
        <f ca="1">+IF(OFFSET('Hygiene Data'!$E$12,0,10*ROW('Hygiene Data'!E161))="","",OFFSET('Hygiene Data'!$E$12,0,10*ROW('Hygiene Data'!E161)))</f>
        <v/>
      </c>
      <c r="DT167" s="383" t="str">
        <f ca="1">+IF(OFFSET('Hygiene Data'!$E$13,0,10*ROW('Hygiene Data'!E161))="","",OFFSET('Hygiene Data'!$E$13,0,10*ROW('Hygiene Data'!E161)))</f>
        <v/>
      </c>
      <c r="DU167" s="383" t="str">
        <f ca="1">+IF(OFFSET('Hygiene Data'!$F$11,0,10*ROW('Hygiene Data'!F161))="","",OFFSET('Hygiene Data'!$F$11,0,10*ROW('Hygiene Data'!F161)))</f>
        <v/>
      </c>
      <c r="DV167" s="383" t="str">
        <f ca="1">+IF(OFFSET('Hygiene Data'!$F$12,0,10*ROW('Hygiene Data'!F161))="","",OFFSET('Hygiene Data'!$F$12,0,10*ROW('Hygiene Data'!F161)))</f>
        <v/>
      </c>
      <c r="DW167" s="383" t="str">
        <f ca="1">+IF(OFFSET('Hygiene Data'!$F$13,0,10*ROW('Hygiene Data'!F161))="","",OFFSET('Hygiene Data'!$F$13,0,10*ROW('Hygiene Data'!F161)))</f>
        <v/>
      </c>
      <c r="DX167" s="383" t="str">
        <f ca="1">+IF(OFFSET('Hygiene Data'!$G$11,0,10*ROW('Hygiene Data'!G161))="","",OFFSET('Hygiene Data'!$G$11,0,10*ROW('Hygiene Data'!G161)))</f>
        <v/>
      </c>
      <c r="DY167" s="383" t="str">
        <f ca="1">+IF(OFFSET('Hygiene Data'!$G$12,0,10*ROW('Hygiene Data'!G161))="","",OFFSET('Hygiene Data'!$G$12,0,10*ROW('Hygiene Data'!G161)))</f>
        <v/>
      </c>
      <c r="DZ167" s="383" t="str">
        <f ca="1">+IF(OFFSET('Hygiene Data'!$G$13,0,10*ROW('Hygiene Data'!G161))="","",OFFSET('Hygiene Data'!$G$13,0,10*ROW('Hygiene Data'!G161)))</f>
        <v/>
      </c>
      <c r="EA167" s="383" t="str">
        <f ca="1">+IF(OFFSET('Hygiene Data'!$H$11,0,10*ROW('Hygiene Data'!H161))="","",OFFSET('Hygiene Data'!$H$11,0,10*ROW('Hygiene Data'!H161)))</f>
        <v/>
      </c>
      <c r="EB167" s="383" t="str">
        <f ca="1">+IF(OFFSET('Hygiene Data'!$H$12,0,10*ROW('Hygiene Data'!H161))="","",OFFSET('Hygiene Data'!$H$12,0,10*ROW('Hygiene Data'!H161)))</f>
        <v/>
      </c>
      <c r="EC167" s="383" t="str">
        <f ca="1">+IF(OFFSET('Hygiene Data'!$H$13,0,10*ROW('Hygiene Data'!H161))="","",OFFSET('Hygiene Data'!$H$13,0,10*ROW('Hygiene Data'!H161)))</f>
        <v/>
      </c>
      <c r="ED167" s="383" t="str">
        <f ca="1">+IF(OFFSET('Hygiene Data'!$I$11,0,10*ROW('Hygiene Data'!I161))="","",OFFSET('Hygiene Data'!$I$11,0,10*ROW('Hygiene Data'!I161)))</f>
        <v/>
      </c>
      <c r="EE167" s="383" t="str">
        <f ca="1">+IF(OFFSET('Hygiene Data'!$I$12,0,10*ROW('Hygiene Data'!I161))="","",OFFSET('Hygiene Data'!$I$12,0,10*ROW('Hygiene Data'!I161)))</f>
        <v/>
      </c>
      <c r="EF167" s="383" t="str">
        <f ca="1">+IF(OFFSET('Hygiene Data'!$I$13,0,10*ROW('Hygiene Data'!I161))="","",OFFSET('Hygiene Data'!$I$13,0,10*ROW('Hygiene Data'!I161)))</f>
        <v/>
      </c>
    </row>
    <row r="168" spans="1:136" x14ac:dyDescent="0.25">
      <c r="A168" s="492" t="str">
        <f ca="1">+IF(OFFSET('Water Data'!$B$2,0,10*ROW('Water Data'!E162))="","",OFFSET('Water Data'!$B$2,0,10*ROW('Water Data'!E162)))</f>
        <v/>
      </c>
      <c r="B168" s="49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9" t="str">
        <f t="shared" ca="1" si="2"/>
        <v/>
      </c>
      <c r="D168" s="52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3" t="str">
        <f ca="1">+IF(OFFSET('Water Data'!$D$27,0,10*ROW('Water Data'!D162))="","",OFFSET('Water Data'!$D$27,0,10*ROW('Water Data'!D162)))</f>
        <v/>
      </c>
      <c r="BT168" s="383" t="str">
        <f ca="1">+IF(OFFSET('Water Data'!$D$28,0,10*ROW('Water Data'!D162))="","",OFFSET('Water Data'!$D$28,0,10*ROW('Water Data'!D162)))</f>
        <v/>
      </c>
      <c r="BU168" s="383" t="str">
        <f ca="1">+IF(OFFSET('Water Data'!$D$29,0,10*ROW('Water Data'!D162))="","",OFFSET('Water Data'!$D$29,0,10*ROW('Water Data'!D162)))</f>
        <v/>
      </c>
      <c r="BV168" s="383" t="str">
        <f ca="1">+IF(OFFSET('Water Data'!$E$27,0,10*ROW('Water Data'!E162))="","",OFFSET('Water Data'!$E$27,0,10*ROW('Water Data'!E162)))</f>
        <v/>
      </c>
      <c r="BW168" s="383" t="str">
        <f ca="1">+IF(OFFSET('Water Data'!$E$28,0,10*ROW('Water Data'!E162))="","",OFFSET('Water Data'!$E$28,0,10*ROW('Water Data'!E162)))</f>
        <v/>
      </c>
      <c r="BX168" s="383" t="str">
        <f ca="1">+IF(OFFSET('Water Data'!$E$29,0,10*ROW('Water Data'!E162))="","",OFFSET('Water Data'!$E$29,0,10*ROW('Water Data'!E162)))</f>
        <v/>
      </c>
      <c r="BY168" s="383" t="str">
        <f ca="1">+IF(OFFSET('Water Data'!$F$27,0,10*ROW('Water Data'!F162))="","",OFFSET('Water Data'!$F$27,0,10*ROW('Water Data'!F162)))</f>
        <v/>
      </c>
      <c r="BZ168" s="383" t="str">
        <f ca="1">+IF(OFFSET('Water Data'!$F$28,0,10*ROW('Water Data'!F162))="","",OFFSET('Water Data'!$F$28,0,10*ROW('Water Data'!F162)))</f>
        <v/>
      </c>
      <c r="CA168" s="383" t="str">
        <f ca="1">+IF(OFFSET('Water Data'!$F$29,0,10*ROW('Water Data'!F162))="","",OFFSET('Water Data'!$F$29,0,10*ROW('Water Data'!F162)))</f>
        <v/>
      </c>
      <c r="CB168" s="383" t="str">
        <f ca="1">+IF(OFFSET('Water Data'!$G$27,0,10*ROW('Water Data'!G162))="","",OFFSET('Water Data'!$G$27,0,10*ROW('Water Data'!G162)))</f>
        <v/>
      </c>
      <c r="CC168" s="383" t="str">
        <f ca="1">+IF(OFFSET('Water Data'!$G$28,0,10*ROW('Water Data'!G162))="","",OFFSET('Water Data'!$G$28,0,10*ROW('Water Data'!G162)))</f>
        <v/>
      </c>
      <c r="CD168" s="383" t="str">
        <f ca="1">+IF(OFFSET('Water Data'!$G$29,0,10*ROW('Water Data'!G162))="","",OFFSET('Water Data'!$G$29,0,10*ROW('Water Data'!G162)))</f>
        <v/>
      </c>
      <c r="CE168" s="383" t="str">
        <f ca="1">+IF(OFFSET('Water Data'!$H$27,0,10*ROW('Water Data'!H162))="","",OFFSET('Water Data'!$H$27,0,10*ROW('Water Data'!H162)))</f>
        <v/>
      </c>
      <c r="CF168" s="383" t="str">
        <f ca="1">+IF(OFFSET('Water Data'!$H$28,0,10*ROW('Water Data'!H162))="","",OFFSET('Water Data'!$H$28,0,10*ROW('Water Data'!H162)))</f>
        <v/>
      </c>
      <c r="CG168" s="383" t="str">
        <f ca="1">+IF(OFFSET('Water Data'!$H$29,0,10*ROW('Water Data'!H162))="","",OFFSET('Water Data'!$H$29,0,10*ROW('Water Data'!H162)))</f>
        <v/>
      </c>
      <c r="CH168" s="383" t="str">
        <f ca="1">+IF(OFFSET('Water Data'!$I$27,0,10*ROW('Water Data'!I162))="","",OFFSET('Water Data'!$I$27,0,10*ROW('Water Data'!I162)))</f>
        <v/>
      </c>
      <c r="CI168" s="383" t="str">
        <f ca="1">+IF(OFFSET('Water Data'!$I$28,0,10*ROW('Water Data'!I162))="","",OFFSET('Water Data'!$I$28,0,10*ROW('Water Data'!I162)))</f>
        <v/>
      </c>
      <c r="CJ168" s="383" t="str">
        <f ca="1">+IF(OFFSET('Water Data'!$I$29,0,10*ROW('Water Data'!I162))="","",OFFSET('Water Data'!$I$29,0,10*ROW('Water Data'!I162)))</f>
        <v/>
      </c>
      <c r="CK168" s="383" t="str">
        <f ca="1">+IF(OFFSET('Sanitation Data'!$D$28,0,10*ROW('Sanitation Data'!D162))="","",OFFSET('Sanitation Data'!$D$28,0,10*ROW('Sanitation Data'!D162)))</f>
        <v/>
      </c>
      <c r="CL168" s="383" t="str">
        <f ca="1">+IF(OFFSET('Sanitation Data'!$D$29,0,10*ROW('Sanitation Data'!D162))="","",OFFSET('Sanitation Data'!$D$29,0,10*ROW('Sanitation Data'!D162)))</f>
        <v/>
      </c>
      <c r="CM168" s="383" t="str">
        <f ca="1">+IF(OFFSET('Sanitation Data'!$D$30,0,10*ROW('Sanitation Data'!D162))="","",OFFSET('Sanitation Data'!$D$30,0,10*ROW('Sanitation Data'!D162)))</f>
        <v/>
      </c>
      <c r="CN168" s="383" t="str">
        <f ca="1">+IF(OFFSET('Sanitation Data'!$D$31,0,10*ROW('Sanitation Data'!D162))="","",OFFSET('Sanitation Data'!$D$31,0,10*ROW('Sanitation Data'!D162)))</f>
        <v/>
      </c>
      <c r="CO168" s="383" t="str">
        <f ca="1">+IF(OFFSET('Sanitation Data'!$D$32,0,10*ROW('Sanitation Data'!D162))="","",OFFSET('Sanitation Data'!$D$32,0,10*ROW('Sanitation Data'!D162)))</f>
        <v/>
      </c>
      <c r="CP168" s="383" t="str">
        <f ca="1">+IF(OFFSET('Sanitation Data'!$E$28,0,10*ROW('Sanitation Data'!E162))="","",OFFSET('Sanitation Data'!$E$28,0,10*ROW('Sanitation Data'!E162)))</f>
        <v/>
      </c>
      <c r="CQ168" s="383" t="str">
        <f ca="1">+IF(OFFSET('Sanitation Data'!$E$29,0,10*ROW('Sanitation Data'!E162))="","",OFFSET('Sanitation Data'!$E$29,0,10*ROW('Sanitation Data'!E162)))</f>
        <v/>
      </c>
      <c r="CR168" s="383" t="str">
        <f ca="1">+IF(OFFSET('Sanitation Data'!$E$30,0,10*ROW('Sanitation Data'!E162))="","",OFFSET('Sanitation Data'!$E$30,0,10*ROW('Sanitation Data'!E162)))</f>
        <v/>
      </c>
      <c r="CS168" s="383" t="str">
        <f ca="1">+IF(OFFSET('Sanitation Data'!$E$31,0,10*ROW('Sanitation Data'!E162))="","",OFFSET('Sanitation Data'!$E$31,0,10*ROW('Sanitation Data'!E162)))</f>
        <v/>
      </c>
      <c r="CT168" s="383" t="str">
        <f ca="1">+IF(OFFSET('Sanitation Data'!$E$32,0,10*ROW('Sanitation Data'!E162))="","",OFFSET('Sanitation Data'!$E$32,0,10*ROW('Sanitation Data'!E162)))</f>
        <v/>
      </c>
      <c r="CU168" s="383" t="str">
        <f ca="1">+IF(OFFSET('Sanitation Data'!$F$28,0,10*ROW('Sanitation Data'!F162))="","",OFFSET('Sanitation Data'!$F$28,0,10*ROW('Sanitation Data'!F162)))</f>
        <v/>
      </c>
      <c r="CV168" s="383" t="str">
        <f ca="1">+IF(OFFSET('Sanitation Data'!$F$29,0,10*ROW('Sanitation Data'!F162))="","",OFFSET('Sanitation Data'!$F$29,0,10*ROW('Sanitation Data'!F162)))</f>
        <v/>
      </c>
      <c r="CW168" s="383" t="str">
        <f ca="1">+IF(OFFSET('Sanitation Data'!$F$30,0,10*ROW('Sanitation Data'!F162))="","",OFFSET('Sanitation Data'!$F$30,0,10*ROW('Sanitation Data'!F162)))</f>
        <v/>
      </c>
      <c r="CX168" s="383" t="str">
        <f ca="1">+IF(OFFSET('Sanitation Data'!$F$31,0,10*ROW('Sanitation Data'!F162))="","",OFFSET('Sanitation Data'!$F$31,0,10*ROW('Sanitation Data'!F162)))</f>
        <v/>
      </c>
      <c r="CY168" s="383" t="str">
        <f ca="1">+IF(OFFSET('Sanitation Data'!$F$32,0,10*ROW('Sanitation Data'!F162))="","",OFFSET('Sanitation Data'!$F$32,0,10*ROW('Sanitation Data'!F162)))</f>
        <v/>
      </c>
      <c r="CZ168" s="383" t="str">
        <f ca="1">+IF(OFFSET('Sanitation Data'!$G$28,0,10*ROW('Sanitation Data'!G162))="","",OFFSET('Sanitation Data'!$G$28,0,10*ROW('Sanitation Data'!G162)))</f>
        <v/>
      </c>
      <c r="DA168" s="383" t="str">
        <f ca="1">+IF(OFFSET('Sanitation Data'!$G$29,0,10*ROW('Sanitation Data'!G162))="","",OFFSET('Sanitation Data'!$G$29,0,10*ROW('Sanitation Data'!G162)))</f>
        <v/>
      </c>
      <c r="DB168" s="383" t="str">
        <f ca="1">+IF(OFFSET('Sanitation Data'!$G$30,0,10*ROW('Sanitation Data'!G162))="","",OFFSET('Sanitation Data'!$G$30,0,10*ROW('Sanitation Data'!G162)))</f>
        <v/>
      </c>
      <c r="DC168" s="383" t="str">
        <f ca="1">+IF(OFFSET('Sanitation Data'!$G$31,0,10*ROW('Sanitation Data'!G162))="","",OFFSET('Sanitation Data'!$G$31,0,10*ROW('Sanitation Data'!G162)))</f>
        <v/>
      </c>
      <c r="DD168" s="383" t="str">
        <f ca="1">+IF(OFFSET('Sanitation Data'!$G$32,0,10*ROW('Sanitation Data'!G162))="","",OFFSET('Sanitation Data'!$G$32,0,10*ROW('Sanitation Data'!G162)))</f>
        <v/>
      </c>
      <c r="DE168" s="383" t="str">
        <f ca="1">+IF(OFFSET('Sanitation Data'!$H$28,0,10*ROW('Sanitation Data'!H162))="","",OFFSET('Sanitation Data'!$H$28,0,10*ROW('Sanitation Data'!H162)))</f>
        <v/>
      </c>
      <c r="DF168" s="383" t="str">
        <f ca="1">+IF(OFFSET('Sanitation Data'!$H$29,0,10*ROW('Sanitation Data'!H162))="","",OFFSET('Sanitation Data'!$H$29,0,10*ROW('Sanitation Data'!H162)))</f>
        <v/>
      </c>
      <c r="DG168" s="383" t="str">
        <f ca="1">+IF(OFFSET('Sanitation Data'!$H$30,0,10*ROW('Sanitation Data'!H162))="","",OFFSET('Sanitation Data'!$H$30,0,10*ROW('Sanitation Data'!H162)))</f>
        <v/>
      </c>
      <c r="DH168" s="383" t="str">
        <f ca="1">+IF(OFFSET('Sanitation Data'!$H$31,0,10*ROW('Sanitation Data'!H162))="","",OFFSET('Sanitation Data'!$H$31,0,10*ROW('Sanitation Data'!H162)))</f>
        <v/>
      </c>
      <c r="DI168" s="383" t="str">
        <f ca="1">+IF(OFFSET('Sanitation Data'!$H$32,0,10*ROW('Sanitation Data'!H162))="","",OFFSET('Sanitation Data'!$H$32,0,10*ROW('Sanitation Data'!H162)))</f>
        <v/>
      </c>
      <c r="DJ168" s="383" t="str">
        <f ca="1">+IF(OFFSET('Sanitation Data'!$I$28,0,10*ROW('Sanitation Data'!I162))="","",OFFSET('Sanitation Data'!$I$28,0,10*ROW('Sanitation Data'!I162)))</f>
        <v/>
      </c>
      <c r="DK168" s="383" t="str">
        <f ca="1">+IF(OFFSET('Sanitation Data'!$I$29,0,10*ROW('Sanitation Data'!I162))="","",OFFSET('Sanitation Data'!$I$29,0,10*ROW('Sanitation Data'!I162)))</f>
        <v/>
      </c>
      <c r="DL168" s="383" t="str">
        <f ca="1">+IF(OFFSET('Sanitation Data'!$I$30,0,10*ROW('Sanitation Data'!I162))="","",OFFSET('Sanitation Data'!$I$30,0,10*ROW('Sanitation Data'!I162)))</f>
        <v/>
      </c>
      <c r="DM168" s="383" t="str">
        <f ca="1">+IF(OFFSET('Sanitation Data'!$I$31,0,10*ROW('Sanitation Data'!I162))="","",OFFSET('Sanitation Data'!$I$31,0,10*ROW('Sanitation Data'!I162)))</f>
        <v/>
      </c>
      <c r="DN168" s="383" t="str">
        <f ca="1">+IF(OFFSET('Sanitation Data'!$I$32,0,10*ROW('Sanitation Data'!I162))="","",OFFSET('Sanitation Data'!$I$32,0,10*ROW('Sanitation Data'!I162)))</f>
        <v/>
      </c>
      <c r="DO168" s="383" t="str">
        <f ca="1">+IF(OFFSET('Hygiene Data'!$D$11,0,10*ROW('Hygiene Data'!D162))="","",OFFSET('Hygiene Data'!$D$11,0,10*ROW('Hygiene Data'!D162)))</f>
        <v/>
      </c>
      <c r="DP168" s="383" t="str">
        <f ca="1">+IF(OFFSET('Hygiene Data'!$D$12,0,10*ROW('Hygiene Data'!D162))="","",OFFSET('Hygiene Data'!$D$12,0,10*ROW('Hygiene Data'!D162)))</f>
        <v/>
      </c>
      <c r="DQ168" s="383" t="str">
        <f ca="1">+IF(OFFSET('Hygiene Data'!$D$13,0,10*ROW('Hygiene Data'!D162))="","",OFFSET('Hygiene Data'!$D$13,0,10*ROW('Hygiene Data'!D162)))</f>
        <v/>
      </c>
      <c r="DR168" s="383" t="str">
        <f ca="1">+IF(OFFSET('Hygiene Data'!$E$11,0,10*ROW('Hygiene Data'!E162))="","",OFFSET('Hygiene Data'!$E$11,0,10*ROW('Hygiene Data'!E162)))</f>
        <v/>
      </c>
      <c r="DS168" s="383" t="str">
        <f ca="1">+IF(OFFSET('Hygiene Data'!$E$12,0,10*ROW('Hygiene Data'!E162))="","",OFFSET('Hygiene Data'!$E$12,0,10*ROW('Hygiene Data'!E162)))</f>
        <v/>
      </c>
      <c r="DT168" s="383" t="str">
        <f ca="1">+IF(OFFSET('Hygiene Data'!$E$13,0,10*ROW('Hygiene Data'!E162))="","",OFFSET('Hygiene Data'!$E$13,0,10*ROW('Hygiene Data'!E162)))</f>
        <v/>
      </c>
      <c r="DU168" s="383" t="str">
        <f ca="1">+IF(OFFSET('Hygiene Data'!$F$11,0,10*ROW('Hygiene Data'!F162))="","",OFFSET('Hygiene Data'!$F$11,0,10*ROW('Hygiene Data'!F162)))</f>
        <v/>
      </c>
      <c r="DV168" s="383" t="str">
        <f ca="1">+IF(OFFSET('Hygiene Data'!$F$12,0,10*ROW('Hygiene Data'!F162))="","",OFFSET('Hygiene Data'!$F$12,0,10*ROW('Hygiene Data'!F162)))</f>
        <v/>
      </c>
      <c r="DW168" s="383" t="str">
        <f ca="1">+IF(OFFSET('Hygiene Data'!$F$13,0,10*ROW('Hygiene Data'!F162))="","",OFFSET('Hygiene Data'!$F$13,0,10*ROW('Hygiene Data'!F162)))</f>
        <v/>
      </c>
      <c r="DX168" s="383" t="str">
        <f ca="1">+IF(OFFSET('Hygiene Data'!$G$11,0,10*ROW('Hygiene Data'!G162))="","",OFFSET('Hygiene Data'!$G$11,0,10*ROW('Hygiene Data'!G162)))</f>
        <v/>
      </c>
      <c r="DY168" s="383" t="str">
        <f ca="1">+IF(OFFSET('Hygiene Data'!$G$12,0,10*ROW('Hygiene Data'!G162))="","",OFFSET('Hygiene Data'!$G$12,0,10*ROW('Hygiene Data'!G162)))</f>
        <v/>
      </c>
      <c r="DZ168" s="383" t="str">
        <f ca="1">+IF(OFFSET('Hygiene Data'!$G$13,0,10*ROW('Hygiene Data'!G162))="","",OFFSET('Hygiene Data'!$G$13,0,10*ROW('Hygiene Data'!G162)))</f>
        <v/>
      </c>
      <c r="EA168" s="383" t="str">
        <f ca="1">+IF(OFFSET('Hygiene Data'!$H$11,0,10*ROW('Hygiene Data'!H162))="","",OFFSET('Hygiene Data'!$H$11,0,10*ROW('Hygiene Data'!H162)))</f>
        <v/>
      </c>
      <c r="EB168" s="383" t="str">
        <f ca="1">+IF(OFFSET('Hygiene Data'!$H$12,0,10*ROW('Hygiene Data'!H162))="","",OFFSET('Hygiene Data'!$H$12,0,10*ROW('Hygiene Data'!H162)))</f>
        <v/>
      </c>
      <c r="EC168" s="383" t="str">
        <f ca="1">+IF(OFFSET('Hygiene Data'!$H$13,0,10*ROW('Hygiene Data'!H162))="","",OFFSET('Hygiene Data'!$H$13,0,10*ROW('Hygiene Data'!H162)))</f>
        <v/>
      </c>
      <c r="ED168" s="383" t="str">
        <f ca="1">+IF(OFFSET('Hygiene Data'!$I$11,0,10*ROW('Hygiene Data'!I162))="","",OFFSET('Hygiene Data'!$I$11,0,10*ROW('Hygiene Data'!I162)))</f>
        <v/>
      </c>
      <c r="EE168" s="383" t="str">
        <f ca="1">+IF(OFFSET('Hygiene Data'!$I$12,0,10*ROW('Hygiene Data'!I162))="","",OFFSET('Hygiene Data'!$I$12,0,10*ROW('Hygiene Data'!I162)))</f>
        <v/>
      </c>
      <c r="EF168" s="383" t="str">
        <f ca="1">+IF(OFFSET('Hygiene Data'!$I$13,0,10*ROW('Hygiene Data'!I162))="","",OFFSET('Hygiene Data'!$I$13,0,10*ROW('Hygiene Data'!I162)))</f>
        <v/>
      </c>
    </row>
    <row r="169" spans="1:136" x14ac:dyDescent="0.25">
      <c r="A169" s="492" t="str">
        <f ca="1">+IF(OFFSET('Water Data'!$B$2,0,10*ROW('Water Data'!E163))="","",OFFSET('Water Data'!$B$2,0,10*ROW('Water Data'!E163)))</f>
        <v/>
      </c>
      <c r="B169" s="49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9" t="str">
        <f t="shared" ca="1" si="2"/>
        <v/>
      </c>
      <c r="D169" s="52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3" t="str">
        <f ca="1">+IF(OFFSET('Water Data'!$D$27,0,10*ROW('Water Data'!D163))="","",OFFSET('Water Data'!$D$27,0,10*ROW('Water Data'!D163)))</f>
        <v/>
      </c>
      <c r="BT169" s="383" t="str">
        <f ca="1">+IF(OFFSET('Water Data'!$D$28,0,10*ROW('Water Data'!D163))="","",OFFSET('Water Data'!$D$28,0,10*ROW('Water Data'!D163)))</f>
        <v/>
      </c>
      <c r="BU169" s="383" t="str">
        <f ca="1">+IF(OFFSET('Water Data'!$D$29,0,10*ROW('Water Data'!D163))="","",OFFSET('Water Data'!$D$29,0,10*ROW('Water Data'!D163)))</f>
        <v/>
      </c>
      <c r="BV169" s="383" t="str">
        <f ca="1">+IF(OFFSET('Water Data'!$E$27,0,10*ROW('Water Data'!E163))="","",OFFSET('Water Data'!$E$27,0,10*ROW('Water Data'!E163)))</f>
        <v/>
      </c>
      <c r="BW169" s="383" t="str">
        <f ca="1">+IF(OFFSET('Water Data'!$E$28,0,10*ROW('Water Data'!E163))="","",OFFSET('Water Data'!$E$28,0,10*ROW('Water Data'!E163)))</f>
        <v/>
      </c>
      <c r="BX169" s="383" t="str">
        <f ca="1">+IF(OFFSET('Water Data'!$E$29,0,10*ROW('Water Data'!E163))="","",OFFSET('Water Data'!$E$29,0,10*ROW('Water Data'!E163)))</f>
        <v/>
      </c>
      <c r="BY169" s="383" t="str">
        <f ca="1">+IF(OFFSET('Water Data'!$F$27,0,10*ROW('Water Data'!F163))="","",OFFSET('Water Data'!$F$27,0,10*ROW('Water Data'!F163)))</f>
        <v/>
      </c>
      <c r="BZ169" s="383" t="str">
        <f ca="1">+IF(OFFSET('Water Data'!$F$28,0,10*ROW('Water Data'!F163))="","",OFFSET('Water Data'!$F$28,0,10*ROW('Water Data'!F163)))</f>
        <v/>
      </c>
      <c r="CA169" s="383" t="str">
        <f ca="1">+IF(OFFSET('Water Data'!$F$29,0,10*ROW('Water Data'!F163))="","",OFFSET('Water Data'!$F$29,0,10*ROW('Water Data'!F163)))</f>
        <v/>
      </c>
      <c r="CB169" s="383" t="str">
        <f ca="1">+IF(OFFSET('Water Data'!$G$27,0,10*ROW('Water Data'!G163))="","",OFFSET('Water Data'!$G$27,0,10*ROW('Water Data'!G163)))</f>
        <v/>
      </c>
      <c r="CC169" s="383" t="str">
        <f ca="1">+IF(OFFSET('Water Data'!$G$28,0,10*ROW('Water Data'!G163))="","",OFFSET('Water Data'!$G$28,0,10*ROW('Water Data'!G163)))</f>
        <v/>
      </c>
      <c r="CD169" s="383" t="str">
        <f ca="1">+IF(OFFSET('Water Data'!$G$29,0,10*ROW('Water Data'!G163))="","",OFFSET('Water Data'!$G$29,0,10*ROW('Water Data'!G163)))</f>
        <v/>
      </c>
      <c r="CE169" s="383" t="str">
        <f ca="1">+IF(OFFSET('Water Data'!$H$27,0,10*ROW('Water Data'!H163))="","",OFFSET('Water Data'!$H$27,0,10*ROW('Water Data'!H163)))</f>
        <v/>
      </c>
      <c r="CF169" s="383" t="str">
        <f ca="1">+IF(OFFSET('Water Data'!$H$28,0,10*ROW('Water Data'!H163))="","",OFFSET('Water Data'!$H$28,0,10*ROW('Water Data'!H163)))</f>
        <v/>
      </c>
      <c r="CG169" s="383" t="str">
        <f ca="1">+IF(OFFSET('Water Data'!$H$29,0,10*ROW('Water Data'!H163))="","",OFFSET('Water Data'!$H$29,0,10*ROW('Water Data'!H163)))</f>
        <v/>
      </c>
      <c r="CH169" s="383" t="str">
        <f ca="1">+IF(OFFSET('Water Data'!$I$27,0,10*ROW('Water Data'!I163))="","",OFFSET('Water Data'!$I$27,0,10*ROW('Water Data'!I163)))</f>
        <v/>
      </c>
      <c r="CI169" s="383" t="str">
        <f ca="1">+IF(OFFSET('Water Data'!$I$28,0,10*ROW('Water Data'!I163))="","",OFFSET('Water Data'!$I$28,0,10*ROW('Water Data'!I163)))</f>
        <v/>
      </c>
      <c r="CJ169" s="383" t="str">
        <f ca="1">+IF(OFFSET('Water Data'!$I$29,0,10*ROW('Water Data'!I163))="","",OFFSET('Water Data'!$I$29,0,10*ROW('Water Data'!I163)))</f>
        <v/>
      </c>
      <c r="CK169" s="383" t="str">
        <f ca="1">+IF(OFFSET('Sanitation Data'!$D$28,0,10*ROW('Sanitation Data'!D163))="","",OFFSET('Sanitation Data'!$D$28,0,10*ROW('Sanitation Data'!D163)))</f>
        <v/>
      </c>
      <c r="CL169" s="383" t="str">
        <f ca="1">+IF(OFFSET('Sanitation Data'!$D$29,0,10*ROW('Sanitation Data'!D163))="","",OFFSET('Sanitation Data'!$D$29,0,10*ROW('Sanitation Data'!D163)))</f>
        <v/>
      </c>
      <c r="CM169" s="383" t="str">
        <f ca="1">+IF(OFFSET('Sanitation Data'!$D$30,0,10*ROW('Sanitation Data'!D163))="","",OFFSET('Sanitation Data'!$D$30,0,10*ROW('Sanitation Data'!D163)))</f>
        <v/>
      </c>
      <c r="CN169" s="383" t="str">
        <f ca="1">+IF(OFFSET('Sanitation Data'!$D$31,0,10*ROW('Sanitation Data'!D163))="","",OFFSET('Sanitation Data'!$D$31,0,10*ROW('Sanitation Data'!D163)))</f>
        <v/>
      </c>
      <c r="CO169" s="383" t="str">
        <f ca="1">+IF(OFFSET('Sanitation Data'!$D$32,0,10*ROW('Sanitation Data'!D163))="","",OFFSET('Sanitation Data'!$D$32,0,10*ROW('Sanitation Data'!D163)))</f>
        <v/>
      </c>
      <c r="CP169" s="383" t="str">
        <f ca="1">+IF(OFFSET('Sanitation Data'!$E$28,0,10*ROW('Sanitation Data'!E163))="","",OFFSET('Sanitation Data'!$E$28,0,10*ROW('Sanitation Data'!E163)))</f>
        <v/>
      </c>
      <c r="CQ169" s="383" t="str">
        <f ca="1">+IF(OFFSET('Sanitation Data'!$E$29,0,10*ROW('Sanitation Data'!E163))="","",OFFSET('Sanitation Data'!$E$29,0,10*ROW('Sanitation Data'!E163)))</f>
        <v/>
      </c>
      <c r="CR169" s="383" t="str">
        <f ca="1">+IF(OFFSET('Sanitation Data'!$E$30,0,10*ROW('Sanitation Data'!E163))="","",OFFSET('Sanitation Data'!$E$30,0,10*ROW('Sanitation Data'!E163)))</f>
        <v/>
      </c>
      <c r="CS169" s="383" t="str">
        <f ca="1">+IF(OFFSET('Sanitation Data'!$E$31,0,10*ROW('Sanitation Data'!E163))="","",OFFSET('Sanitation Data'!$E$31,0,10*ROW('Sanitation Data'!E163)))</f>
        <v/>
      </c>
      <c r="CT169" s="383" t="str">
        <f ca="1">+IF(OFFSET('Sanitation Data'!$E$32,0,10*ROW('Sanitation Data'!E163))="","",OFFSET('Sanitation Data'!$E$32,0,10*ROW('Sanitation Data'!E163)))</f>
        <v/>
      </c>
      <c r="CU169" s="383" t="str">
        <f ca="1">+IF(OFFSET('Sanitation Data'!$F$28,0,10*ROW('Sanitation Data'!F163))="","",OFFSET('Sanitation Data'!$F$28,0,10*ROW('Sanitation Data'!F163)))</f>
        <v/>
      </c>
      <c r="CV169" s="383" t="str">
        <f ca="1">+IF(OFFSET('Sanitation Data'!$F$29,0,10*ROW('Sanitation Data'!F163))="","",OFFSET('Sanitation Data'!$F$29,0,10*ROW('Sanitation Data'!F163)))</f>
        <v/>
      </c>
      <c r="CW169" s="383" t="str">
        <f ca="1">+IF(OFFSET('Sanitation Data'!$F$30,0,10*ROW('Sanitation Data'!F163))="","",OFFSET('Sanitation Data'!$F$30,0,10*ROW('Sanitation Data'!F163)))</f>
        <v/>
      </c>
      <c r="CX169" s="383" t="str">
        <f ca="1">+IF(OFFSET('Sanitation Data'!$F$31,0,10*ROW('Sanitation Data'!F163))="","",OFFSET('Sanitation Data'!$F$31,0,10*ROW('Sanitation Data'!F163)))</f>
        <v/>
      </c>
      <c r="CY169" s="383" t="str">
        <f ca="1">+IF(OFFSET('Sanitation Data'!$F$32,0,10*ROW('Sanitation Data'!F163))="","",OFFSET('Sanitation Data'!$F$32,0,10*ROW('Sanitation Data'!F163)))</f>
        <v/>
      </c>
      <c r="CZ169" s="383" t="str">
        <f ca="1">+IF(OFFSET('Sanitation Data'!$G$28,0,10*ROW('Sanitation Data'!G163))="","",OFFSET('Sanitation Data'!$G$28,0,10*ROW('Sanitation Data'!G163)))</f>
        <v/>
      </c>
      <c r="DA169" s="383" t="str">
        <f ca="1">+IF(OFFSET('Sanitation Data'!$G$29,0,10*ROW('Sanitation Data'!G163))="","",OFFSET('Sanitation Data'!$G$29,0,10*ROW('Sanitation Data'!G163)))</f>
        <v/>
      </c>
      <c r="DB169" s="383" t="str">
        <f ca="1">+IF(OFFSET('Sanitation Data'!$G$30,0,10*ROW('Sanitation Data'!G163))="","",OFFSET('Sanitation Data'!$G$30,0,10*ROW('Sanitation Data'!G163)))</f>
        <v/>
      </c>
      <c r="DC169" s="383" t="str">
        <f ca="1">+IF(OFFSET('Sanitation Data'!$G$31,0,10*ROW('Sanitation Data'!G163))="","",OFFSET('Sanitation Data'!$G$31,0,10*ROW('Sanitation Data'!G163)))</f>
        <v/>
      </c>
      <c r="DD169" s="383" t="str">
        <f ca="1">+IF(OFFSET('Sanitation Data'!$G$32,0,10*ROW('Sanitation Data'!G163))="","",OFFSET('Sanitation Data'!$G$32,0,10*ROW('Sanitation Data'!G163)))</f>
        <v/>
      </c>
      <c r="DE169" s="383" t="str">
        <f ca="1">+IF(OFFSET('Sanitation Data'!$H$28,0,10*ROW('Sanitation Data'!H163))="","",OFFSET('Sanitation Data'!$H$28,0,10*ROW('Sanitation Data'!H163)))</f>
        <v/>
      </c>
      <c r="DF169" s="383" t="str">
        <f ca="1">+IF(OFFSET('Sanitation Data'!$H$29,0,10*ROW('Sanitation Data'!H163))="","",OFFSET('Sanitation Data'!$H$29,0,10*ROW('Sanitation Data'!H163)))</f>
        <v/>
      </c>
      <c r="DG169" s="383" t="str">
        <f ca="1">+IF(OFFSET('Sanitation Data'!$H$30,0,10*ROW('Sanitation Data'!H163))="","",OFFSET('Sanitation Data'!$H$30,0,10*ROW('Sanitation Data'!H163)))</f>
        <v/>
      </c>
      <c r="DH169" s="383" t="str">
        <f ca="1">+IF(OFFSET('Sanitation Data'!$H$31,0,10*ROW('Sanitation Data'!H163))="","",OFFSET('Sanitation Data'!$H$31,0,10*ROW('Sanitation Data'!H163)))</f>
        <v/>
      </c>
      <c r="DI169" s="383" t="str">
        <f ca="1">+IF(OFFSET('Sanitation Data'!$H$32,0,10*ROW('Sanitation Data'!H163))="","",OFFSET('Sanitation Data'!$H$32,0,10*ROW('Sanitation Data'!H163)))</f>
        <v/>
      </c>
      <c r="DJ169" s="383" t="str">
        <f ca="1">+IF(OFFSET('Sanitation Data'!$I$28,0,10*ROW('Sanitation Data'!I163))="","",OFFSET('Sanitation Data'!$I$28,0,10*ROW('Sanitation Data'!I163)))</f>
        <v/>
      </c>
      <c r="DK169" s="383" t="str">
        <f ca="1">+IF(OFFSET('Sanitation Data'!$I$29,0,10*ROW('Sanitation Data'!I163))="","",OFFSET('Sanitation Data'!$I$29,0,10*ROW('Sanitation Data'!I163)))</f>
        <v/>
      </c>
      <c r="DL169" s="383" t="str">
        <f ca="1">+IF(OFFSET('Sanitation Data'!$I$30,0,10*ROW('Sanitation Data'!I163))="","",OFFSET('Sanitation Data'!$I$30,0,10*ROW('Sanitation Data'!I163)))</f>
        <v/>
      </c>
      <c r="DM169" s="383" t="str">
        <f ca="1">+IF(OFFSET('Sanitation Data'!$I$31,0,10*ROW('Sanitation Data'!I163))="","",OFFSET('Sanitation Data'!$I$31,0,10*ROW('Sanitation Data'!I163)))</f>
        <v/>
      </c>
      <c r="DN169" s="383" t="str">
        <f ca="1">+IF(OFFSET('Sanitation Data'!$I$32,0,10*ROW('Sanitation Data'!I163))="","",OFFSET('Sanitation Data'!$I$32,0,10*ROW('Sanitation Data'!I163)))</f>
        <v/>
      </c>
      <c r="DO169" s="383" t="str">
        <f ca="1">+IF(OFFSET('Hygiene Data'!$D$11,0,10*ROW('Hygiene Data'!D163))="","",OFFSET('Hygiene Data'!$D$11,0,10*ROW('Hygiene Data'!D163)))</f>
        <v/>
      </c>
      <c r="DP169" s="383" t="str">
        <f ca="1">+IF(OFFSET('Hygiene Data'!$D$12,0,10*ROW('Hygiene Data'!D163))="","",OFFSET('Hygiene Data'!$D$12,0,10*ROW('Hygiene Data'!D163)))</f>
        <v/>
      </c>
      <c r="DQ169" s="383" t="str">
        <f ca="1">+IF(OFFSET('Hygiene Data'!$D$13,0,10*ROW('Hygiene Data'!D163))="","",OFFSET('Hygiene Data'!$D$13,0,10*ROW('Hygiene Data'!D163)))</f>
        <v/>
      </c>
      <c r="DR169" s="383" t="str">
        <f ca="1">+IF(OFFSET('Hygiene Data'!$E$11,0,10*ROW('Hygiene Data'!E163))="","",OFFSET('Hygiene Data'!$E$11,0,10*ROW('Hygiene Data'!E163)))</f>
        <v/>
      </c>
      <c r="DS169" s="383" t="str">
        <f ca="1">+IF(OFFSET('Hygiene Data'!$E$12,0,10*ROW('Hygiene Data'!E163))="","",OFFSET('Hygiene Data'!$E$12,0,10*ROW('Hygiene Data'!E163)))</f>
        <v/>
      </c>
      <c r="DT169" s="383" t="str">
        <f ca="1">+IF(OFFSET('Hygiene Data'!$E$13,0,10*ROW('Hygiene Data'!E163))="","",OFFSET('Hygiene Data'!$E$13,0,10*ROW('Hygiene Data'!E163)))</f>
        <v/>
      </c>
      <c r="DU169" s="383" t="str">
        <f ca="1">+IF(OFFSET('Hygiene Data'!$F$11,0,10*ROW('Hygiene Data'!F163))="","",OFFSET('Hygiene Data'!$F$11,0,10*ROW('Hygiene Data'!F163)))</f>
        <v/>
      </c>
      <c r="DV169" s="383" t="str">
        <f ca="1">+IF(OFFSET('Hygiene Data'!$F$12,0,10*ROW('Hygiene Data'!F163))="","",OFFSET('Hygiene Data'!$F$12,0,10*ROW('Hygiene Data'!F163)))</f>
        <v/>
      </c>
      <c r="DW169" s="383" t="str">
        <f ca="1">+IF(OFFSET('Hygiene Data'!$F$13,0,10*ROW('Hygiene Data'!F163))="","",OFFSET('Hygiene Data'!$F$13,0,10*ROW('Hygiene Data'!F163)))</f>
        <v/>
      </c>
      <c r="DX169" s="383" t="str">
        <f ca="1">+IF(OFFSET('Hygiene Data'!$G$11,0,10*ROW('Hygiene Data'!G163))="","",OFFSET('Hygiene Data'!$G$11,0,10*ROW('Hygiene Data'!G163)))</f>
        <v/>
      </c>
      <c r="DY169" s="383" t="str">
        <f ca="1">+IF(OFFSET('Hygiene Data'!$G$12,0,10*ROW('Hygiene Data'!G163))="","",OFFSET('Hygiene Data'!$G$12,0,10*ROW('Hygiene Data'!G163)))</f>
        <v/>
      </c>
      <c r="DZ169" s="383" t="str">
        <f ca="1">+IF(OFFSET('Hygiene Data'!$G$13,0,10*ROW('Hygiene Data'!G163))="","",OFFSET('Hygiene Data'!$G$13,0,10*ROW('Hygiene Data'!G163)))</f>
        <v/>
      </c>
      <c r="EA169" s="383" t="str">
        <f ca="1">+IF(OFFSET('Hygiene Data'!$H$11,0,10*ROW('Hygiene Data'!H163))="","",OFFSET('Hygiene Data'!$H$11,0,10*ROW('Hygiene Data'!H163)))</f>
        <v/>
      </c>
      <c r="EB169" s="383" t="str">
        <f ca="1">+IF(OFFSET('Hygiene Data'!$H$12,0,10*ROW('Hygiene Data'!H163))="","",OFFSET('Hygiene Data'!$H$12,0,10*ROW('Hygiene Data'!H163)))</f>
        <v/>
      </c>
      <c r="EC169" s="383" t="str">
        <f ca="1">+IF(OFFSET('Hygiene Data'!$H$13,0,10*ROW('Hygiene Data'!H163))="","",OFFSET('Hygiene Data'!$H$13,0,10*ROW('Hygiene Data'!H163)))</f>
        <v/>
      </c>
      <c r="ED169" s="383" t="str">
        <f ca="1">+IF(OFFSET('Hygiene Data'!$I$11,0,10*ROW('Hygiene Data'!I163))="","",OFFSET('Hygiene Data'!$I$11,0,10*ROW('Hygiene Data'!I163)))</f>
        <v/>
      </c>
      <c r="EE169" s="383" t="str">
        <f ca="1">+IF(OFFSET('Hygiene Data'!$I$12,0,10*ROW('Hygiene Data'!I163))="","",OFFSET('Hygiene Data'!$I$12,0,10*ROW('Hygiene Data'!I163)))</f>
        <v/>
      </c>
      <c r="EF169" s="383" t="str">
        <f ca="1">+IF(OFFSET('Hygiene Data'!$I$13,0,10*ROW('Hygiene Data'!I163))="","",OFFSET('Hygiene Data'!$I$13,0,10*ROW('Hygiene Data'!I163)))</f>
        <v/>
      </c>
    </row>
    <row r="170" spans="1:136" x14ac:dyDescent="0.25">
      <c r="A170" s="492" t="str">
        <f ca="1">+IF(OFFSET('Water Data'!$B$2,0,10*ROW('Water Data'!E164))="","",OFFSET('Water Data'!$B$2,0,10*ROW('Water Data'!E164)))</f>
        <v/>
      </c>
      <c r="B170" s="49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9" t="str">
        <f t="shared" ca="1" si="2"/>
        <v/>
      </c>
      <c r="D170" s="52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3" t="str">
        <f ca="1">+IF(OFFSET('Water Data'!$D$27,0,10*ROW('Water Data'!D164))="","",OFFSET('Water Data'!$D$27,0,10*ROW('Water Data'!D164)))</f>
        <v/>
      </c>
      <c r="BT170" s="383" t="str">
        <f ca="1">+IF(OFFSET('Water Data'!$D$28,0,10*ROW('Water Data'!D164))="","",OFFSET('Water Data'!$D$28,0,10*ROW('Water Data'!D164)))</f>
        <v/>
      </c>
      <c r="BU170" s="383" t="str">
        <f ca="1">+IF(OFFSET('Water Data'!$D$29,0,10*ROW('Water Data'!D164))="","",OFFSET('Water Data'!$D$29,0,10*ROW('Water Data'!D164)))</f>
        <v/>
      </c>
      <c r="BV170" s="383" t="str">
        <f ca="1">+IF(OFFSET('Water Data'!$E$27,0,10*ROW('Water Data'!E164))="","",OFFSET('Water Data'!$E$27,0,10*ROW('Water Data'!E164)))</f>
        <v/>
      </c>
      <c r="BW170" s="383" t="str">
        <f ca="1">+IF(OFFSET('Water Data'!$E$28,0,10*ROW('Water Data'!E164))="","",OFFSET('Water Data'!$E$28,0,10*ROW('Water Data'!E164)))</f>
        <v/>
      </c>
      <c r="BX170" s="383" t="str">
        <f ca="1">+IF(OFFSET('Water Data'!$E$29,0,10*ROW('Water Data'!E164))="","",OFFSET('Water Data'!$E$29,0,10*ROW('Water Data'!E164)))</f>
        <v/>
      </c>
      <c r="BY170" s="383" t="str">
        <f ca="1">+IF(OFFSET('Water Data'!$F$27,0,10*ROW('Water Data'!F164))="","",OFFSET('Water Data'!$F$27,0,10*ROW('Water Data'!F164)))</f>
        <v/>
      </c>
      <c r="BZ170" s="383" t="str">
        <f ca="1">+IF(OFFSET('Water Data'!$F$28,0,10*ROW('Water Data'!F164))="","",OFFSET('Water Data'!$F$28,0,10*ROW('Water Data'!F164)))</f>
        <v/>
      </c>
      <c r="CA170" s="383" t="str">
        <f ca="1">+IF(OFFSET('Water Data'!$F$29,0,10*ROW('Water Data'!F164))="","",OFFSET('Water Data'!$F$29,0,10*ROW('Water Data'!F164)))</f>
        <v/>
      </c>
      <c r="CB170" s="383" t="str">
        <f ca="1">+IF(OFFSET('Water Data'!$G$27,0,10*ROW('Water Data'!G164))="","",OFFSET('Water Data'!$G$27,0,10*ROW('Water Data'!G164)))</f>
        <v/>
      </c>
      <c r="CC170" s="383" t="str">
        <f ca="1">+IF(OFFSET('Water Data'!$G$28,0,10*ROW('Water Data'!G164))="","",OFFSET('Water Data'!$G$28,0,10*ROW('Water Data'!G164)))</f>
        <v/>
      </c>
      <c r="CD170" s="383" t="str">
        <f ca="1">+IF(OFFSET('Water Data'!$G$29,0,10*ROW('Water Data'!G164))="","",OFFSET('Water Data'!$G$29,0,10*ROW('Water Data'!G164)))</f>
        <v/>
      </c>
      <c r="CE170" s="383" t="str">
        <f ca="1">+IF(OFFSET('Water Data'!$H$27,0,10*ROW('Water Data'!H164))="","",OFFSET('Water Data'!$H$27,0,10*ROW('Water Data'!H164)))</f>
        <v/>
      </c>
      <c r="CF170" s="383" t="str">
        <f ca="1">+IF(OFFSET('Water Data'!$H$28,0,10*ROW('Water Data'!H164))="","",OFFSET('Water Data'!$H$28,0,10*ROW('Water Data'!H164)))</f>
        <v/>
      </c>
      <c r="CG170" s="383" t="str">
        <f ca="1">+IF(OFFSET('Water Data'!$H$29,0,10*ROW('Water Data'!H164))="","",OFFSET('Water Data'!$H$29,0,10*ROW('Water Data'!H164)))</f>
        <v/>
      </c>
      <c r="CH170" s="383" t="str">
        <f ca="1">+IF(OFFSET('Water Data'!$I$27,0,10*ROW('Water Data'!I164))="","",OFFSET('Water Data'!$I$27,0,10*ROW('Water Data'!I164)))</f>
        <v/>
      </c>
      <c r="CI170" s="383" t="str">
        <f ca="1">+IF(OFFSET('Water Data'!$I$28,0,10*ROW('Water Data'!I164))="","",OFFSET('Water Data'!$I$28,0,10*ROW('Water Data'!I164)))</f>
        <v/>
      </c>
      <c r="CJ170" s="383" t="str">
        <f ca="1">+IF(OFFSET('Water Data'!$I$29,0,10*ROW('Water Data'!I164))="","",OFFSET('Water Data'!$I$29,0,10*ROW('Water Data'!I164)))</f>
        <v/>
      </c>
      <c r="CK170" s="383" t="str">
        <f ca="1">+IF(OFFSET('Sanitation Data'!$D$28,0,10*ROW('Sanitation Data'!D164))="","",OFFSET('Sanitation Data'!$D$28,0,10*ROW('Sanitation Data'!D164)))</f>
        <v/>
      </c>
      <c r="CL170" s="383" t="str">
        <f ca="1">+IF(OFFSET('Sanitation Data'!$D$29,0,10*ROW('Sanitation Data'!D164))="","",OFFSET('Sanitation Data'!$D$29,0,10*ROW('Sanitation Data'!D164)))</f>
        <v/>
      </c>
      <c r="CM170" s="383" t="str">
        <f ca="1">+IF(OFFSET('Sanitation Data'!$D$30,0,10*ROW('Sanitation Data'!D164))="","",OFFSET('Sanitation Data'!$D$30,0,10*ROW('Sanitation Data'!D164)))</f>
        <v/>
      </c>
      <c r="CN170" s="383" t="str">
        <f ca="1">+IF(OFFSET('Sanitation Data'!$D$31,0,10*ROW('Sanitation Data'!D164))="","",OFFSET('Sanitation Data'!$D$31,0,10*ROW('Sanitation Data'!D164)))</f>
        <v/>
      </c>
      <c r="CO170" s="383" t="str">
        <f ca="1">+IF(OFFSET('Sanitation Data'!$D$32,0,10*ROW('Sanitation Data'!D164))="","",OFFSET('Sanitation Data'!$D$32,0,10*ROW('Sanitation Data'!D164)))</f>
        <v/>
      </c>
      <c r="CP170" s="383" t="str">
        <f ca="1">+IF(OFFSET('Sanitation Data'!$E$28,0,10*ROW('Sanitation Data'!E164))="","",OFFSET('Sanitation Data'!$E$28,0,10*ROW('Sanitation Data'!E164)))</f>
        <v/>
      </c>
      <c r="CQ170" s="383" t="str">
        <f ca="1">+IF(OFFSET('Sanitation Data'!$E$29,0,10*ROW('Sanitation Data'!E164))="","",OFFSET('Sanitation Data'!$E$29,0,10*ROW('Sanitation Data'!E164)))</f>
        <v/>
      </c>
      <c r="CR170" s="383" t="str">
        <f ca="1">+IF(OFFSET('Sanitation Data'!$E$30,0,10*ROW('Sanitation Data'!E164))="","",OFFSET('Sanitation Data'!$E$30,0,10*ROW('Sanitation Data'!E164)))</f>
        <v/>
      </c>
      <c r="CS170" s="383" t="str">
        <f ca="1">+IF(OFFSET('Sanitation Data'!$E$31,0,10*ROW('Sanitation Data'!E164))="","",OFFSET('Sanitation Data'!$E$31,0,10*ROW('Sanitation Data'!E164)))</f>
        <v/>
      </c>
      <c r="CT170" s="383" t="str">
        <f ca="1">+IF(OFFSET('Sanitation Data'!$E$32,0,10*ROW('Sanitation Data'!E164))="","",OFFSET('Sanitation Data'!$E$32,0,10*ROW('Sanitation Data'!E164)))</f>
        <v/>
      </c>
      <c r="CU170" s="383" t="str">
        <f ca="1">+IF(OFFSET('Sanitation Data'!$F$28,0,10*ROW('Sanitation Data'!F164))="","",OFFSET('Sanitation Data'!$F$28,0,10*ROW('Sanitation Data'!F164)))</f>
        <v/>
      </c>
      <c r="CV170" s="383" t="str">
        <f ca="1">+IF(OFFSET('Sanitation Data'!$F$29,0,10*ROW('Sanitation Data'!F164))="","",OFFSET('Sanitation Data'!$F$29,0,10*ROW('Sanitation Data'!F164)))</f>
        <v/>
      </c>
      <c r="CW170" s="383" t="str">
        <f ca="1">+IF(OFFSET('Sanitation Data'!$F$30,0,10*ROW('Sanitation Data'!F164))="","",OFFSET('Sanitation Data'!$F$30,0,10*ROW('Sanitation Data'!F164)))</f>
        <v/>
      </c>
      <c r="CX170" s="383" t="str">
        <f ca="1">+IF(OFFSET('Sanitation Data'!$F$31,0,10*ROW('Sanitation Data'!F164))="","",OFFSET('Sanitation Data'!$F$31,0,10*ROW('Sanitation Data'!F164)))</f>
        <v/>
      </c>
      <c r="CY170" s="383" t="str">
        <f ca="1">+IF(OFFSET('Sanitation Data'!$F$32,0,10*ROW('Sanitation Data'!F164))="","",OFFSET('Sanitation Data'!$F$32,0,10*ROW('Sanitation Data'!F164)))</f>
        <v/>
      </c>
      <c r="CZ170" s="383" t="str">
        <f ca="1">+IF(OFFSET('Sanitation Data'!$G$28,0,10*ROW('Sanitation Data'!G164))="","",OFFSET('Sanitation Data'!$G$28,0,10*ROW('Sanitation Data'!G164)))</f>
        <v/>
      </c>
      <c r="DA170" s="383" t="str">
        <f ca="1">+IF(OFFSET('Sanitation Data'!$G$29,0,10*ROW('Sanitation Data'!G164))="","",OFFSET('Sanitation Data'!$G$29,0,10*ROW('Sanitation Data'!G164)))</f>
        <v/>
      </c>
      <c r="DB170" s="383" t="str">
        <f ca="1">+IF(OFFSET('Sanitation Data'!$G$30,0,10*ROW('Sanitation Data'!G164))="","",OFFSET('Sanitation Data'!$G$30,0,10*ROW('Sanitation Data'!G164)))</f>
        <v/>
      </c>
      <c r="DC170" s="383" t="str">
        <f ca="1">+IF(OFFSET('Sanitation Data'!$G$31,0,10*ROW('Sanitation Data'!G164))="","",OFFSET('Sanitation Data'!$G$31,0,10*ROW('Sanitation Data'!G164)))</f>
        <v/>
      </c>
      <c r="DD170" s="383" t="str">
        <f ca="1">+IF(OFFSET('Sanitation Data'!$G$32,0,10*ROW('Sanitation Data'!G164))="","",OFFSET('Sanitation Data'!$G$32,0,10*ROW('Sanitation Data'!G164)))</f>
        <v/>
      </c>
      <c r="DE170" s="383" t="str">
        <f ca="1">+IF(OFFSET('Sanitation Data'!$H$28,0,10*ROW('Sanitation Data'!H164))="","",OFFSET('Sanitation Data'!$H$28,0,10*ROW('Sanitation Data'!H164)))</f>
        <v/>
      </c>
      <c r="DF170" s="383" t="str">
        <f ca="1">+IF(OFFSET('Sanitation Data'!$H$29,0,10*ROW('Sanitation Data'!H164))="","",OFFSET('Sanitation Data'!$H$29,0,10*ROW('Sanitation Data'!H164)))</f>
        <v/>
      </c>
      <c r="DG170" s="383" t="str">
        <f ca="1">+IF(OFFSET('Sanitation Data'!$H$30,0,10*ROW('Sanitation Data'!H164))="","",OFFSET('Sanitation Data'!$H$30,0,10*ROW('Sanitation Data'!H164)))</f>
        <v/>
      </c>
      <c r="DH170" s="383" t="str">
        <f ca="1">+IF(OFFSET('Sanitation Data'!$H$31,0,10*ROW('Sanitation Data'!H164))="","",OFFSET('Sanitation Data'!$H$31,0,10*ROW('Sanitation Data'!H164)))</f>
        <v/>
      </c>
      <c r="DI170" s="383" t="str">
        <f ca="1">+IF(OFFSET('Sanitation Data'!$H$32,0,10*ROW('Sanitation Data'!H164))="","",OFFSET('Sanitation Data'!$H$32,0,10*ROW('Sanitation Data'!H164)))</f>
        <v/>
      </c>
      <c r="DJ170" s="383" t="str">
        <f ca="1">+IF(OFFSET('Sanitation Data'!$I$28,0,10*ROW('Sanitation Data'!I164))="","",OFFSET('Sanitation Data'!$I$28,0,10*ROW('Sanitation Data'!I164)))</f>
        <v/>
      </c>
      <c r="DK170" s="383" t="str">
        <f ca="1">+IF(OFFSET('Sanitation Data'!$I$29,0,10*ROW('Sanitation Data'!I164))="","",OFFSET('Sanitation Data'!$I$29,0,10*ROW('Sanitation Data'!I164)))</f>
        <v/>
      </c>
      <c r="DL170" s="383" t="str">
        <f ca="1">+IF(OFFSET('Sanitation Data'!$I$30,0,10*ROW('Sanitation Data'!I164))="","",OFFSET('Sanitation Data'!$I$30,0,10*ROW('Sanitation Data'!I164)))</f>
        <v/>
      </c>
      <c r="DM170" s="383" t="str">
        <f ca="1">+IF(OFFSET('Sanitation Data'!$I$31,0,10*ROW('Sanitation Data'!I164))="","",OFFSET('Sanitation Data'!$I$31,0,10*ROW('Sanitation Data'!I164)))</f>
        <v/>
      </c>
      <c r="DN170" s="383" t="str">
        <f ca="1">+IF(OFFSET('Sanitation Data'!$I$32,0,10*ROW('Sanitation Data'!I164))="","",OFFSET('Sanitation Data'!$I$32,0,10*ROW('Sanitation Data'!I164)))</f>
        <v/>
      </c>
      <c r="DO170" s="383" t="str">
        <f ca="1">+IF(OFFSET('Hygiene Data'!$D$11,0,10*ROW('Hygiene Data'!D164))="","",OFFSET('Hygiene Data'!$D$11,0,10*ROW('Hygiene Data'!D164)))</f>
        <v/>
      </c>
      <c r="DP170" s="383" t="str">
        <f ca="1">+IF(OFFSET('Hygiene Data'!$D$12,0,10*ROW('Hygiene Data'!D164))="","",OFFSET('Hygiene Data'!$D$12,0,10*ROW('Hygiene Data'!D164)))</f>
        <v/>
      </c>
      <c r="DQ170" s="383" t="str">
        <f ca="1">+IF(OFFSET('Hygiene Data'!$D$13,0,10*ROW('Hygiene Data'!D164))="","",OFFSET('Hygiene Data'!$D$13,0,10*ROW('Hygiene Data'!D164)))</f>
        <v/>
      </c>
      <c r="DR170" s="383" t="str">
        <f ca="1">+IF(OFFSET('Hygiene Data'!$E$11,0,10*ROW('Hygiene Data'!E164))="","",OFFSET('Hygiene Data'!$E$11,0,10*ROW('Hygiene Data'!E164)))</f>
        <v/>
      </c>
      <c r="DS170" s="383" t="str">
        <f ca="1">+IF(OFFSET('Hygiene Data'!$E$12,0,10*ROW('Hygiene Data'!E164))="","",OFFSET('Hygiene Data'!$E$12,0,10*ROW('Hygiene Data'!E164)))</f>
        <v/>
      </c>
      <c r="DT170" s="383" t="str">
        <f ca="1">+IF(OFFSET('Hygiene Data'!$E$13,0,10*ROW('Hygiene Data'!E164))="","",OFFSET('Hygiene Data'!$E$13,0,10*ROW('Hygiene Data'!E164)))</f>
        <v/>
      </c>
      <c r="DU170" s="383" t="str">
        <f ca="1">+IF(OFFSET('Hygiene Data'!$F$11,0,10*ROW('Hygiene Data'!F164))="","",OFFSET('Hygiene Data'!$F$11,0,10*ROW('Hygiene Data'!F164)))</f>
        <v/>
      </c>
      <c r="DV170" s="383" t="str">
        <f ca="1">+IF(OFFSET('Hygiene Data'!$F$12,0,10*ROW('Hygiene Data'!F164))="","",OFFSET('Hygiene Data'!$F$12,0,10*ROW('Hygiene Data'!F164)))</f>
        <v/>
      </c>
      <c r="DW170" s="383" t="str">
        <f ca="1">+IF(OFFSET('Hygiene Data'!$F$13,0,10*ROW('Hygiene Data'!F164))="","",OFFSET('Hygiene Data'!$F$13,0,10*ROW('Hygiene Data'!F164)))</f>
        <v/>
      </c>
      <c r="DX170" s="383" t="str">
        <f ca="1">+IF(OFFSET('Hygiene Data'!$G$11,0,10*ROW('Hygiene Data'!G164))="","",OFFSET('Hygiene Data'!$G$11,0,10*ROW('Hygiene Data'!G164)))</f>
        <v/>
      </c>
      <c r="DY170" s="383" t="str">
        <f ca="1">+IF(OFFSET('Hygiene Data'!$G$12,0,10*ROW('Hygiene Data'!G164))="","",OFFSET('Hygiene Data'!$G$12,0,10*ROW('Hygiene Data'!G164)))</f>
        <v/>
      </c>
      <c r="DZ170" s="383" t="str">
        <f ca="1">+IF(OFFSET('Hygiene Data'!$G$13,0,10*ROW('Hygiene Data'!G164))="","",OFFSET('Hygiene Data'!$G$13,0,10*ROW('Hygiene Data'!G164)))</f>
        <v/>
      </c>
      <c r="EA170" s="383" t="str">
        <f ca="1">+IF(OFFSET('Hygiene Data'!$H$11,0,10*ROW('Hygiene Data'!H164))="","",OFFSET('Hygiene Data'!$H$11,0,10*ROW('Hygiene Data'!H164)))</f>
        <v/>
      </c>
      <c r="EB170" s="383" t="str">
        <f ca="1">+IF(OFFSET('Hygiene Data'!$H$12,0,10*ROW('Hygiene Data'!H164))="","",OFFSET('Hygiene Data'!$H$12,0,10*ROW('Hygiene Data'!H164)))</f>
        <v/>
      </c>
      <c r="EC170" s="383" t="str">
        <f ca="1">+IF(OFFSET('Hygiene Data'!$H$13,0,10*ROW('Hygiene Data'!H164))="","",OFFSET('Hygiene Data'!$H$13,0,10*ROW('Hygiene Data'!H164)))</f>
        <v/>
      </c>
      <c r="ED170" s="383" t="str">
        <f ca="1">+IF(OFFSET('Hygiene Data'!$I$11,0,10*ROW('Hygiene Data'!I164))="","",OFFSET('Hygiene Data'!$I$11,0,10*ROW('Hygiene Data'!I164)))</f>
        <v/>
      </c>
      <c r="EE170" s="383" t="str">
        <f ca="1">+IF(OFFSET('Hygiene Data'!$I$12,0,10*ROW('Hygiene Data'!I164))="","",OFFSET('Hygiene Data'!$I$12,0,10*ROW('Hygiene Data'!I164)))</f>
        <v/>
      </c>
      <c r="EF170" s="383" t="str">
        <f ca="1">+IF(OFFSET('Hygiene Data'!$I$13,0,10*ROW('Hygiene Data'!I164))="","",OFFSET('Hygiene Data'!$I$13,0,10*ROW('Hygiene Data'!I164)))</f>
        <v/>
      </c>
    </row>
    <row r="171" spans="1:136" x14ac:dyDescent="0.25">
      <c r="A171" s="492" t="str">
        <f ca="1">+IF(OFFSET('Water Data'!$B$2,0,10*ROW('Water Data'!E165))="","",OFFSET('Water Data'!$B$2,0,10*ROW('Water Data'!E165)))</f>
        <v/>
      </c>
      <c r="B171" s="49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9" t="str">
        <f t="shared" ca="1" si="2"/>
        <v/>
      </c>
      <c r="D171" s="52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3" t="str">
        <f ca="1">+IF(OFFSET('Water Data'!$D$27,0,10*ROW('Water Data'!D165))="","",OFFSET('Water Data'!$D$27,0,10*ROW('Water Data'!D165)))</f>
        <v/>
      </c>
      <c r="BT171" s="383" t="str">
        <f ca="1">+IF(OFFSET('Water Data'!$D$28,0,10*ROW('Water Data'!D165))="","",OFFSET('Water Data'!$D$28,0,10*ROW('Water Data'!D165)))</f>
        <v/>
      </c>
      <c r="BU171" s="383" t="str">
        <f ca="1">+IF(OFFSET('Water Data'!$D$29,0,10*ROW('Water Data'!D165))="","",OFFSET('Water Data'!$D$29,0,10*ROW('Water Data'!D165)))</f>
        <v/>
      </c>
      <c r="BV171" s="383" t="str">
        <f ca="1">+IF(OFFSET('Water Data'!$E$27,0,10*ROW('Water Data'!E165))="","",OFFSET('Water Data'!$E$27,0,10*ROW('Water Data'!E165)))</f>
        <v/>
      </c>
      <c r="BW171" s="383" t="str">
        <f ca="1">+IF(OFFSET('Water Data'!$E$28,0,10*ROW('Water Data'!E165))="","",OFFSET('Water Data'!$E$28,0,10*ROW('Water Data'!E165)))</f>
        <v/>
      </c>
      <c r="BX171" s="383" t="str">
        <f ca="1">+IF(OFFSET('Water Data'!$E$29,0,10*ROW('Water Data'!E165))="","",OFFSET('Water Data'!$E$29,0,10*ROW('Water Data'!E165)))</f>
        <v/>
      </c>
      <c r="BY171" s="383" t="str">
        <f ca="1">+IF(OFFSET('Water Data'!$F$27,0,10*ROW('Water Data'!F165))="","",OFFSET('Water Data'!$F$27,0,10*ROW('Water Data'!F165)))</f>
        <v/>
      </c>
      <c r="BZ171" s="383" t="str">
        <f ca="1">+IF(OFFSET('Water Data'!$F$28,0,10*ROW('Water Data'!F165))="","",OFFSET('Water Data'!$F$28,0,10*ROW('Water Data'!F165)))</f>
        <v/>
      </c>
      <c r="CA171" s="383" t="str">
        <f ca="1">+IF(OFFSET('Water Data'!$F$29,0,10*ROW('Water Data'!F165))="","",OFFSET('Water Data'!$F$29,0,10*ROW('Water Data'!F165)))</f>
        <v/>
      </c>
      <c r="CB171" s="383" t="str">
        <f ca="1">+IF(OFFSET('Water Data'!$G$27,0,10*ROW('Water Data'!G165))="","",OFFSET('Water Data'!$G$27,0,10*ROW('Water Data'!G165)))</f>
        <v/>
      </c>
      <c r="CC171" s="383" t="str">
        <f ca="1">+IF(OFFSET('Water Data'!$G$28,0,10*ROW('Water Data'!G165))="","",OFFSET('Water Data'!$G$28,0,10*ROW('Water Data'!G165)))</f>
        <v/>
      </c>
      <c r="CD171" s="383" t="str">
        <f ca="1">+IF(OFFSET('Water Data'!$G$29,0,10*ROW('Water Data'!G165))="","",OFFSET('Water Data'!$G$29,0,10*ROW('Water Data'!G165)))</f>
        <v/>
      </c>
      <c r="CE171" s="383" t="str">
        <f ca="1">+IF(OFFSET('Water Data'!$H$27,0,10*ROW('Water Data'!H165))="","",OFFSET('Water Data'!$H$27,0,10*ROW('Water Data'!H165)))</f>
        <v/>
      </c>
      <c r="CF171" s="383" t="str">
        <f ca="1">+IF(OFFSET('Water Data'!$H$28,0,10*ROW('Water Data'!H165))="","",OFFSET('Water Data'!$H$28,0,10*ROW('Water Data'!H165)))</f>
        <v/>
      </c>
      <c r="CG171" s="383" t="str">
        <f ca="1">+IF(OFFSET('Water Data'!$H$29,0,10*ROW('Water Data'!H165))="","",OFFSET('Water Data'!$H$29,0,10*ROW('Water Data'!H165)))</f>
        <v/>
      </c>
      <c r="CH171" s="383" t="str">
        <f ca="1">+IF(OFFSET('Water Data'!$I$27,0,10*ROW('Water Data'!I165))="","",OFFSET('Water Data'!$I$27,0,10*ROW('Water Data'!I165)))</f>
        <v/>
      </c>
      <c r="CI171" s="383" t="str">
        <f ca="1">+IF(OFFSET('Water Data'!$I$28,0,10*ROW('Water Data'!I165))="","",OFFSET('Water Data'!$I$28,0,10*ROW('Water Data'!I165)))</f>
        <v/>
      </c>
      <c r="CJ171" s="383" t="str">
        <f ca="1">+IF(OFFSET('Water Data'!$I$29,0,10*ROW('Water Data'!I165))="","",OFFSET('Water Data'!$I$29,0,10*ROW('Water Data'!I165)))</f>
        <v/>
      </c>
      <c r="CK171" s="383" t="str">
        <f ca="1">+IF(OFFSET('Sanitation Data'!$D$28,0,10*ROW('Sanitation Data'!D165))="","",OFFSET('Sanitation Data'!$D$28,0,10*ROW('Sanitation Data'!D165)))</f>
        <v/>
      </c>
      <c r="CL171" s="383" t="str">
        <f ca="1">+IF(OFFSET('Sanitation Data'!$D$29,0,10*ROW('Sanitation Data'!D165))="","",OFFSET('Sanitation Data'!$D$29,0,10*ROW('Sanitation Data'!D165)))</f>
        <v/>
      </c>
      <c r="CM171" s="383" t="str">
        <f ca="1">+IF(OFFSET('Sanitation Data'!$D$30,0,10*ROW('Sanitation Data'!D165))="","",OFFSET('Sanitation Data'!$D$30,0,10*ROW('Sanitation Data'!D165)))</f>
        <v/>
      </c>
      <c r="CN171" s="383" t="str">
        <f ca="1">+IF(OFFSET('Sanitation Data'!$D$31,0,10*ROW('Sanitation Data'!D165))="","",OFFSET('Sanitation Data'!$D$31,0,10*ROW('Sanitation Data'!D165)))</f>
        <v/>
      </c>
      <c r="CO171" s="383" t="str">
        <f ca="1">+IF(OFFSET('Sanitation Data'!$D$32,0,10*ROW('Sanitation Data'!D165))="","",OFFSET('Sanitation Data'!$D$32,0,10*ROW('Sanitation Data'!D165)))</f>
        <v/>
      </c>
      <c r="CP171" s="383" t="str">
        <f ca="1">+IF(OFFSET('Sanitation Data'!$E$28,0,10*ROW('Sanitation Data'!E165))="","",OFFSET('Sanitation Data'!$E$28,0,10*ROW('Sanitation Data'!E165)))</f>
        <v/>
      </c>
      <c r="CQ171" s="383" t="str">
        <f ca="1">+IF(OFFSET('Sanitation Data'!$E$29,0,10*ROW('Sanitation Data'!E165))="","",OFFSET('Sanitation Data'!$E$29,0,10*ROW('Sanitation Data'!E165)))</f>
        <v/>
      </c>
      <c r="CR171" s="383" t="str">
        <f ca="1">+IF(OFFSET('Sanitation Data'!$E$30,0,10*ROW('Sanitation Data'!E165))="","",OFFSET('Sanitation Data'!$E$30,0,10*ROW('Sanitation Data'!E165)))</f>
        <v/>
      </c>
      <c r="CS171" s="383" t="str">
        <f ca="1">+IF(OFFSET('Sanitation Data'!$E$31,0,10*ROW('Sanitation Data'!E165))="","",OFFSET('Sanitation Data'!$E$31,0,10*ROW('Sanitation Data'!E165)))</f>
        <v/>
      </c>
      <c r="CT171" s="383" t="str">
        <f ca="1">+IF(OFFSET('Sanitation Data'!$E$32,0,10*ROW('Sanitation Data'!E165))="","",OFFSET('Sanitation Data'!$E$32,0,10*ROW('Sanitation Data'!E165)))</f>
        <v/>
      </c>
      <c r="CU171" s="383" t="str">
        <f ca="1">+IF(OFFSET('Sanitation Data'!$F$28,0,10*ROW('Sanitation Data'!F165))="","",OFFSET('Sanitation Data'!$F$28,0,10*ROW('Sanitation Data'!F165)))</f>
        <v/>
      </c>
      <c r="CV171" s="383" t="str">
        <f ca="1">+IF(OFFSET('Sanitation Data'!$F$29,0,10*ROW('Sanitation Data'!F165))="","",OFFSET('Sanitation Data'!$F$29,0,10*ROW('Sanitation Data'!F165)))</f>
        <v/>
      </c>
      <c r="CW171" s="383" t="str">
        <f ca="1">+IF(OFFSET('Sanitation Data'!$F$30,0,10*ROW('Sanitation Data'!F165))="","",OFFSET('Sanitation Data'!$F$30,0,10*ROW('Sanitation Data'!F165)))</f>
        <v/>
      </c>
      <c r="CX171" s="383" t="str">
        <f ca="1">+IF(OFFSET('Sanitation Data'!$F$31,0,10*ROW('Sanitation Data'!F165))="","",OFFSET('Sanitation Data'!$F$31,0,10*ROW('Sanitation Data'!F165)))</f>
        <v/>
      </c>
      <c r="CY171" s="383" t="str">
        <f ca="1">+IF(OFFSET('Sanitation Data'!$F$32,0,10*ROW('Sanitation Data'!F165))="","",OFFSET('Sanitation Data'!$F$32,0,10*ROW('Sanitation Data'!F165)))</f>
        <v/>
      </c>
      <c r="CZ171" s="383" t="str">
        <f ca="1">+IF(OFFSET('Sanitation Data'!$G$28,0,10*ROW('Sanitation Data'!G165))="","",OFFSET('Sanitation Data'!$G$28,0,10*ROW('Sanitation Data'!G165)))</f>
        <v/>
      </c>
      <c r="DA171" s="383" t="str">
        <f ca="1">+IF(OFFSET('Sanitation Data'!$G$29,0,10*ROW('Sanitation Data'!G165))="","",OFFSET('Sanitation Data'!$G$29,0,10*ROW('Sanitation Data'!G165)))</f>
        <v/>
      </c>
      <c r="DB171" s="383" t="str">
        <f ca="1">+IF(OFFSET('Sanitation Data'!$G$30,0,10*ROW('Sanitation Data'!G165))="","",OFFSET('Sanitation Data'!$G$30,0,10*ROW('Sanitation Data'!G165)))</f>
        <v/>
      </c>
      <c r="DC171" s="383" t="str">
        <f ca="1">+IF(OFFSET('Sanitation Data'!$G$31,0,10*ROW('Sanitation Data'!G165))="","",OFFSET('Sanitation Data'!$G$31,0,10*ROW('Sanitation Data'!G165)))</f>
        <v/>
      </c>
      <c r="DD171" s="383" t="str">
        <f ca="1">+IF(OFFSET('Sanitation Data'!$G$32,0,10*ROW('Sanitation Data'!G165))="","",OFFSET('Sanitation Data'!$G$32,0,10*ROW('Sanitation Data'!G165)))</f>
        <v/>
      </c>
      <c r="DE171" s="383" t="str">
        <f ca="1">+IF(OFFSET('Sanitation Data'!$H$28,0,10*ROW('Sanitation Data'!H165))="","",OFFSET('Sanitation Data'!$H$28,0,10*ROW('Sanitation Data'!H165)))</f>
        <v/>
      </c>
      <c r="DF171" s="383" t="str">
        <f ca="1">+IF(OFFSET('Sanitation Data'!$H$29,0,10*ROW('Sanitation Data'!H165))="","",OFFSET('Sanitation Data'!$H$29,0,10*ROW('Sanitation Data'!H165)))</f>
        <v/>
      </c>
      <c r="DG171" s="383" t="str">
        <f ca="1">+IF(OFFSET('Sanitation Data'!$H$30,0,10*ROW('Sanitation Data'!H165))="","",OFFSET('Sanitation Data'!$H$30,0,10*ROW('Sanitation Data'!H165)))</f>
        <v/>
      </c>
      <c r="DH171" s="383" t="str">
        <f ca="1">+IF(OFFSET('Sanitation Data'!$H$31,0,10*ROW('Sanitation Data'!H165))="","",OFFSET('Sanitation Data'!$H$31,0,10*ROW('Sanitation Data'!H165)))</f>
        <v/>
      </c>
      <c r="DI171" s="383" t="str">
        <f ca="1">+IF(OFFSET('Sanitation Data'!$H$32,0,10*ROW('Sanitation Data'!H165))="","",OFFSET('Sanitation Data'!$H$32,0,10*ROW('Sanitation Data'!H165)))</f>
        <v/>
      </c>
      <c r="DJ171" s="383" t="str">
        <f ca="1">+IF(OFFSET('Sanitation Data'!$I$28,0,10*ROW('Sanitation Data'!I165))="","",OFFSET('Sanitation Data'!$I$28,0,10*ROW('Sanitation Data'!I165)))</f>
        <v/>
      </c>
      <c r="DK171" s="383" t="str">
        <f ca="1">+IF(OFFSET('Sanitation Data'!$I$29,0,10*ROW('Sanitation Data'!I165))="","",OFFSET('Sanitation Data'!$I$29,0,10*ROW('Sanitation Data'!I165)))</f>
        <v/>
      </c>
      <c r="DL171" s="383" t="str">
        <f ca="1">+IF(OFFSET('Sanitation Data'!$I$30,0,10*ROW('Sanitation Data'!I165))="","",OFFSET('Sanitation Data'!$I$30,0,10*ROW('Sanitation Data'!I165)))</f>
        <v/>
      </c>
      <c r="DM171" s="383" t="str">
        <f ca="1">+IF(OFFSET('Sanitation Data'!$I$31,0,10*ROW('Sanitation Data'!I165))="","",OFFSET('Sanitation Data'!$I$31,0,10*ROW('Sanitation Data'!I165)))</f>
        <v/>
      </c>
      <c r="DN171" s="383" t="str">
        <f ca="1">+IF(OFFSET('Sanitation Data'!$I$32,0,10*ROW('Sanitation Data'!I165))="","",OFFSET('Sanitation Data'!$I$32,0,10*ROW('Sanitation Data'!I165)))</f>
        <v/>
      </c>
      <c r="DO171" s="383" t="str">
        <f ca="1">+IF(OFFSET('Hygiene Data'!$D$11,0,10*ROW('Hygiene Data'!D165))="","",OFFSET('Hygiene Data'!$D$11,0,10*ROW('Hygiene Data'!D165)))</f>
        <v/>
      </c>
      <c r="DP171" s="383" t="str">
        <f ca="1">+IF(OFFSET('Hygiene Data'!$D$12,0,10*ROW('Hygiene Data'!D165))="","",OFFSET('Hygiene Data'!$D$12,0,10*ROW('Hygiene Data'!D165)))</f>
        <v/>
      </c>
      <c r="DQ171" s="383" t="str">
        <f ca="1">+IF(OFFSET('Hygiene Data'!$D$13,0,10*ROW('Hygiene Data'!D165))="","",OFFSET('Hygiene Data'!$D$13,0,10*ROW('Hygiene Data'!D165)))</f>
        <v/>
      </c>
      <c r="DR171" s="383" t="str">
        <f ca="1">+IF(OFFSET('Hygiene Data'!$E$11,0,10*ROW('Hygiene Data'!E165))="","",OFFSET('Hygiene Data'!$E$11,0,10*ROW('Hygiene Data'!E165)))</f>
        <v/>
      </c>
      <c r="DS171" s="383" t="str">
        <f ca="1">+IF(OFFSET('Hygiene Data'!$E$12,0,10*ROW('Hygiene Data'!E165))="","",OFFSET('Hygiene Data'!$E$12,0,10*ROW('Hygiene Data'!E165)))</f>
        <v/>
      </c>
      <c r="DT171" s="383" t="str">
        <f ca="1">+IF(OFFSET('Hygiene Data'!$E$13,0,10*ROW('Hygiene Data'!E165))="","",OFFSET('Hygiene Data'!$E$13,0,10*ROW('Hygiene Data'!E165)))</f>
        <v/>
      </c>
      <c r="DU171" s="383" t="str">
        <f ca="1">+IF(OFFSET('Hygiene Data'!$F$11,0,10*ROW('Hygiene Data'!F165))="","",OFFSET('Hygiene Data'!$F$11,0,10*ROW('Hygiene Data'!F165)))</f>
        <v/>
      </c>
      <c r="DV171" s="383" t="str">
        <f ca="1">+IF(OFFSET('Hygiene Data'!$F$12,0,10*ROW('Hygiene Data'!F165))="","",OFFSET('Hygiene Data'!$F$12,0,10*ROW('Hygiene Data'!F165)))</f>
        <v/>
      </c>
      <c r="DW171" s="383" t="str">
        <f ca="1">+IF(OFFSET('Hygiene Data'!$F$13,0,10*ROW('Hygiene Data'!F165))="","",OFFSET('Hygiene Data'!$F$13,0,10*ROW('Hygiene Data'!F165)))</f>
        <v/>
      </c>
      <c r="DX171" s="383" t="str">
        <f ca="1">+IF(OFFSET('Hygiene Data'!$G$11,0,10*ROW('Hygiene Data'!G165))="","",OFFSET('Hygiene Data'!$G$11,0,10*ROW('Hygiene Data'!G165)))</f>
        <v/>
      </c>
      <c r="DY171" s="383" t="str">
        <f ca="1">+IF(OFFSET('Hygiene Data'!$G$12,0,10*ROW('Hygiene Data'!G165))="","",OFFSET('Hygiene Data'!$G$12,0,10*ROW('Hygiene Data'!G165)))</f>
        <v/>
      </c>
      <c r="DZ171" s="383" t="str">
        <f ca="1">+IF(OFFSET('Hygiene Data'!$G$13,0,10*ROW('Hygiene Data'!G165))="","",OFFSET('Hygiene Data'!$G$13,0,10*ROW('Hygiene Data'!G165)))</f>
        <v/>
      </c>
      <c r="EA171" s="383" t="str">
        <f ca="1">+IF(OFFSET('Hygiene Data'!$H$11,0,10*ROW('Hygiene Data'!H165))="","",OFFSET('Hygiene Data'!$H$11,0,10*ROW('Hygiene Data'!H165)))</f>
        <v/>
      </c>
      <c r="EB171" s="383" t="str">
        <f ca="1">+IF(OFFSET('Hygiene Data'!$H$12,0,10*ROW('Hygiene Data'!H165))="","",OFFSET('Hygiene Data'!$H$12,0,10*ROW('Hygiene Data'!H165)))</f>
        <v/>
      </c>
      <c r="EC171" s="383" t="str">
        <f ca="1">+IF(OFFSET('Hygiene Data'!$H$13,0,10*ROW('Hygiene Data'!H165))="","",OFFSET('Hygiene Data'!$H$13,0,10*ROW('Hygiene Data'!H165)))</f>
        <v/>
      </c>
      <c r="ED171" s="383" t="str">
        <f ca="1">+IF(OFFSET('Hygiene Data'!$I$11,0,10*ROW('Hygiene Data'!I165))="","",OFFSET('Hygiene Data'!$I$11,0,10*ROW('Hygiene Data'!I165)))</f>
        <v/>
      </c>
      <c r="EE171" s="383" t="str">
        <f ca="1">+IF(OFFSET('Hygiene Data'!$I$12,0,10*ROW('Hygiene Data'!I165))="","",OFFSET('Hygiene Data'!$I$12,0,10*ROW('Hygiene Data'!I165)))</f>
        <v/>
      </c>
      <c r="EF171" s="383" t="str">
        <f ca="1">+IF(OFFSET('Hygiene Data'!$I$13,0,10*ROW('Hygiene Data'!I165))="","",OFFSET('Hygiene Data'!$I$13,0,10*ROW('Hygiene Data'!I165)))</f>
        <v/>
      </c>
    </row>
    <row r="172" spans="1:136" x14ac:dyDescent="0.25">
      <c r="A172" s="492" t="str">
        <f ca="1">+IF(OFFSET('Water Data'!$B$2,0,10*ROW('Water Data'!E166))="","",OFFSET('Water Data'!$B$2,0,10*ROW('Water Data'!E166)))</f>
        <v/>
      </c>
      <c r="B172" s="49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9" t="str">
        <f t="shared" ca="1" si="2"/>
        <v/>
      </c>
      <c r="D172" s="52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3" t="str">
        <f ca="1">+IF(OFFSET('Water Data'!$D$27,0,10*ROW('Water Data'!D166))="","",OFFSET('Water Data'!$D$27,0,10*ROW('Water Data'!D166)))</f>
        <v/>
      </c>
      <c r="BT172" s="383" t="str">
        <f ca="1">+IF(OFFSET('Water Data'!$D$28,0,10*ROW('Water Data'!D166))="","",OFFSET('Water Data'!$D$28,0,10*ROW('Water Data'!D166)))</f>
        <v/>
      </c>
      <c r="BU172" s="383" t="str">
        <f ca="1">+IF(OFFSET('Water Data'!$D$29,0,10*ROW('Water Data'!D166))="","",OFFSET('Water Data'!$D$29,0,10*ROW('Water Data'!D166)))</f>
        <v/>
      </c>
      <c r="BV172" s="383" t="str">
        <f ca="1">+IF(OFFSET('Water Data'!$E$27,0,10*ROW('Water Data'!E166))="","",OFFSET('Water Data'!$E$27,0,10*ROW('Water Data'!E166)))</f>
        <v/>
      </c>
      <c r="BW172" s="383" t="str">
        <f ca="1">+IF(OFFSET('Water Data'!$E$28,0,10*ROW('Water Data'!E166))="","",OFFSET('Water Data'!$E$28,0,10*ROW('Water Data'!E166)))</f>
        <v/>
      </c>
      <c r="BX172" s="383" t="str">
        <f ca="1">+IF(OFFSET('Water Data'!$E$29,0,10*ROW('Water Data'!E166))="","",OFFSET('Water Data'!$E$29,0,10*ROW('Water Data'!E166)))</f>
        <v/>
      </c>
      <c r="BY172" s="383" t="str">
        <f ca="1">+IF(OFFSET('Water Data'!$F$27,0,10*ROW('Water Data'!F166))="","",OFFSET('Water Data'!$F$27,0,10*ROW('Water Data'!F166)))</f>
        <v/>
      </c>
      <c r="BZ172" s="383" t="str">
        <f ca="1">+IF(OFFSET('Water Data'!$F$28,0,10*ROW('Water Data'!F166))="","",OFFSET('Water Data'!$F$28,0,10*ROW('Water Data'!F166)))</f>
        <v/>
      </c>
      <c r="CA172" s="383" t="str">
        <f ca="1">+IF(OFFSET('Water Data'!$F$29,0,10*ROW('Water Data'!F166))="","",OFFSET('Water Data'!$F$29,0,10*ROW('Water Data'!F166)))</f>
        <v/>
      </c>
      <c r="CB172" s="383" t="str">
        <f ca="1">+IF(OFFSET('Water Data'!$G$27,0,10*ROW('Water Data'!G166))="","",OFFSET('Water Data'!$G$27,0,10*ROW('Water Data'!G166)))</f>
        <v/>
      </c>
      <c r="CC172" s="383" t="str">
        <f ca="1">+IF(OFFSET('Water Data'!$G$28,0,10*ROW('Water Data'!G166))="","",OFFSET('Water Data'!$G$28,0,10*ROW('Water Data'!G166)))</f>
        <v/>
      </c>
      <c r="CD172" s="383" t="str">
        <f ca="1">+IF(OFFSET('Water Data'!$G$29,0,10*ROW('Water Data'!G166))="","",OFFSET('Water Data'!$G$29,0,10*ROW('Water Data'!G166)))</f>
        <v/>
      </c>
      <c r="CE172" s="383" t="str">
        <f ca="1">+IF(OFFSET('Water Data'!$H$27,0,10*ROW('Water Data'!H166))="","",OFFSET('Water Data'!$H$27,0,10*ROW('Water Data'!H166)))</f>
        <v/>
      </c>
      <c r="CF172" s="383" t="str">
        <f ca="1">+IF(OFFSET('Water Data'!$H$28,0,10*ROW('Water Data'!H166))="","",OFFSET('Water Data'!$H$28,0,10*ROW('Water Data'!H166)))</f>
        <v/>
      </c>
      <c r="CG172" s="383" t="str">
        <f ca="1">+IF(OFFSET('Water Data'!$H$29,0,10*ROW('Water Data'!H166))="","",OFFSET('Water Data'!$H$29,0,10*ROW('Water Data'!H166)))</f>
        <v/>
      </c>
      <c r="CH172" s="383" t="str">
        <f ca="1">+IF(OFFSET('Water Data'!$I$27,0,10*ROW('Water Data'!I166))="","",OFFSET('Water Data'!$I$27,0,10*ROW('Water Data'!I166)))</f>
        <v/>
      </c>
      <c r="CI172" s="383" t="str">
        <f ca="1">+IF(OFFSET('Water Data'!$I$28,0,10*ROW('Water Data'!I166))="","",OFFSET('Water Data'!$I$28,0,10*ROW('Water Data'!I166)))</f>
        <v/>
      </c>
      <c r="CJ172" s="383" t="str">
        <f ca="1">+IF(OFFSET('Water Data'!$I$29,0,10*ROW('Water Data'!I166))="","",OFFSET('Water Data'!$I$29,0,10*ROW('Water Data'!I166)))</f>
        <v/>
      </c>
      <c r="CK172" s="383" t="str">
        <f ca="1">+IF(OFFSET('Sanitation Data'!$D$28,0,10*ROW('Sanitation Data'!D166))="","",OFFSET('Sanitation Data'!$D$28,0,10*ROW('Sanitation Data'!D166)))</f>
        <v/>
      </c>
      <c r="CL172" s="383" t="str">
        <f ca="1">+IF(OFFSET('Sanitation Data'!$D$29,0,10*ROW('Sanitation Data'!D166))="","",OFFSET('Sanitation Data'!$D$29,0,10*ROW('Sanitation Data'!D166)))</f>
        <v/>
      </c>
      <c r="CM172" s="383" t="str">
        <f ca="1">+IF(OFFSET('Sanitation Data'!$D$30,0,10*ROW('Sanitation Data'!D166))="","",OFFSET('Sanitation Data'!$D$30,0,10*ROW('Sanitation Data'!D166)))</f>
        <v/>
      </c>
      <c r="CN172" s="383" t="str">
        <f ca="1">+IF(OFFSET('Sanitation Data'!$D$31,0,10*ROW('Sanitation Data'!D166))="","",OFFSET('Sanitation Data'!$D$31,0,10*ROW('Sanitation Data'!D166)))</f>
        <v/>
      </c>
      <c r="CO172" s="383" t="str">
        <f ca="1">+IF(OFFSET('Sanitation Data'!$D$32,0,10*ROW('Sanitation Data'!D166))="","",OFFSET('Sanitation Data'!$D$32,0,10*ROW('Sanitation Data'!D166)))</f>
        <v/>
      </c>
      <c r="CP172" s="383" t="str">
        <f ca="1">+IF(OFFSET('Sanitation Data'!$E$28,0,10*ROW('Sanitation Data'!E166))="","",OFFSET('Sanitation Data'!$E$28,0,10*ROW('Sanitation Data'!E166)))</f>
        <v/>
      </c>
      <c r="CQ172" s="383" t="str">
        <f ca="1">+IF(OFFSET('Sanitation Data'!$E$29,0,10*ROW('Sanitation Data'!E166))="","",OFFSET('Sanitation Data'!$E$29,0,10*ROW('Sanitation Data'!E166)))</f>
        <v/>
      </c>
      <c r="CR172" s="383" t="str">
        <f ca="1">+IF(OFFSET('Sanitation Data'!$E$30,0,10*ROW('Sanitation Data'!E166))="","",OFFSET('Sanitation Data'!$E$30,0,10*ROW('Sanitation Data'!E166)))</f>
        <v/>
      </c>
      <c r="CS172" s="383" t="str">
        <f ca="1">+IF(OFFSET('Sanitation Data'!$E$31,0,10*ROW('Sanitation Data'!E166))="","",OFFSET('Sanitation Data'!$E$31,0,10*ROW('Sanitation Data'!E166)))</f>
        <v/>
      </c>
      <c r="CT172" s="383" t="str">
        <f ca="1">+IF(OFFSET('Sanitation Data'!$E$32,0,10*ROW('Sanitation Data'!E166))="","",OFFSET('Sanitation Data'!$E$32,0,10*ROW('Sanitation Data'!E166)))</f>
        <v/>
      </c>
      <c r="CU172" s="383" t="str">
        <f ca="1">+IF(OFFSET('Sanitation Data'!$F$28,0,10*ROW('Sanitation Data'!F166))="","",OFFSET('Sanitation Data'!$F$28,0,10*ROW('Sanitation Data'!F166)))</f>
        <v/>
      </c>
      <c r="CV172" s="383" t="str">
        <f ca="1">+IF(OFFSET('Sanitation Data'!$F$29,0,10*ROW('Sanitation Data'!F166))="","",OFFSET('Sanitation Data'!$F$29,0,10*ROW('Sanitation Data'!F166)))</f>
        <v/>
      </c>
      <c r="CW172" s="383" t="str">
        <f ca="1">+IF(OFFSET('Sanitation Data'!$F$30,0,10*ROW('Sanitation Data'!F166))="","",OFFSET('Sanitation Data'!$F$30,0,10*ROW('Sanitation Data'!F166)))</f>
        <v/>
      </c>
      <c r="CX172" s="383" t="str">
        <f ca="1">+IF(OFFSET('Sanitation Data'!$F$31,0,10*ROW('Sanitation Data'!F166))="","",OFFSET('Sanitation Data'!$F$31,0,10*ROW('Sanitation Data'!F166)))</f>
        <v/>
      </c>
      <c r="CY172" s="383" t="str">
        <f ca="1">+IF(OFFSET('Sanitation Data'!$F$32,0,10*ROW('Sanitation Data'!F166))="","",OFFSET('Sanitation Data'!$F$32,0,10*ROW('Sanitation Data'!F166)))</f>
        <v/>
      </c>
      <c r="CZ172" s="383" t="str">
        <f ca="1">+IF(OFFSET('Sanitation Data'!$G$28,0,10*ROW('Sanitation Data'!G166))="","",OFFSET('Sanitation Data'!$G$28,0,10*ROW('Sanitation Data'!G166)))</f>
        <v/>
      </c>
      <c r="DA172" s="383" t="str">
        <f ca="1">+IF(OFFSET('Sanitation Data'!$G$29,0,10*ROW('Sanitation Data'!G166))="","",OFFSET('Sanitation Data'!$G$29,0,10*ROW('Sanitation Data'!G166)))</f>
        <v/>
      </c>
      <c r="DB172" s="383" t="str">
        <f ca="1">+IF(OFFSET('Sanitation Data'!$G$30,0,10*ROW('Sanitation Data'!G166))="","",OFFSET('Sanitation Data'!$G$30,0,10*ROW('Sanitation Data'!G166)))</f>
        <v/>
      </c>
      <c r="DC172" s="383" t="str">
        <f ca="1">+IF(OFFSET('Sanitation Data'!$G$31,0,10*ROW('Sanitation Data'!G166))="","",OFFSET('Sanitation Data'!$G$31,0,10*ROW('Sanitation Data'!G166)))</f>
        <v/>
      </c>
      <c r="DD172" s="383" t="str">
        <f ca="1">+IF(OFFSET('Sanitation Data'!$G$32,0,10*ROW('Sanitation Data'!G166))="","",OFFSET('Sanitation Data'!$G$32,0,10*ROW('Sanitation Data'!G166)))</f>
        <v/>
      </c>
      <c r="DE172" s="383" t="str">
        <f ca="1">+IF(OFFSET('Sanitation Data'!$H$28,0,10*ROW('Sanitation Data'!H166))="","",OFFSET('Sanitation Data'!$H$28,0,10*ROW('Sanitation Data'!H166)))</f>
        <v/>
      </c>
      <c r="DF172" s="383" t="str">
        <f ca="1">+IF(OFFSET('Sanitation Data'!$H$29,0,10*ROW('Sanitation Data'!H166))="","",OFFSET('Sanitation Data'!$H$29,0,10*ROW('Sanitation Data'!H166)))</f>
        <v/>
      </c>
      <c r="DG172" s="383" t="str">
        <f ca="1">+IF(OFFSET('Sanitation Data'!$H$30,0,10*ROW('Sanitation Data'!H166))="","",OFFSET('Sanitation Data'!$H$30,0,10*ROW('Sanitation Data'!H166)))</f>
        <v/>
      </c>
      <c r="DH172" s="383" t="str">
        <f ca="1">+IF(OFFSET('Sanitation Data'!$H$31,0,10*ROW('Sanitation Data'!H166))="","",OFFSET('Sanitation Data'!$H$31,0,10*ROW('Sanitation Data'!H166)))</f>
        <v/>
      </c>
      <c r="DI172" s="383" t="str">
        <f ca="1">+IF(OFFSET('Sanitation Data'!$H$32,0,10*ROW('Sanitation Data'!H166))="","",OFFSET('Sanitation Data'!$H$32,0,10*ROW('Sanitation Data'!H166)))</f>
        <v/>
      </c>
      <c r="DJ172" s="383" t="str">
        <f ca="1">+IF(OFFSET('Sanitation Data'!$I$28,0,10*ROW('Sanitation Data'!I166))="","",OFFSET('Sanitation Data'!$I$28,0,10*ROW('Sanitation Data'!I166)))</f>
        <v/>
      </c>
      <c r="DK172" s="383" t="str">
        <f ca="1">+IF(OFFSET('Sanitation Data'!$I$29,0,10*ROW('Sanitation Data'!I166))="","",OFFSET('Sanitation Data'!$I$29,0,10*ROW('Sanitation Data'!I166)))</f>
        <v/>
      </c>
      <c r="DL172" s="383" t="str">
        <f ca="1">+IF(OFFSET('Sanitation Data'!$I$30,0,10*ROW('Sanitation Data'!I166))="","",OFFSET('Sanitation Data'!$I$30,0,10*ROW('Sanitation Data'!I166)))</f>
        <v/>
      </c>
      <c r="DM172" s="383" t="str">
        <f ca="1">+IF(OFFSET('Sanitation Data'!$I$31,0,10*ROW('Sanitation Data'!I166))="","",OFFSET('Sanitation Data'!$I$31,0,10*ROW('Sanitation Data'!I166)))</f>
        <v/>
      </c>
      <c r="DN172" s="383" t="str">
        <f ca="1">+IF(OFFSET('Sanitation Data'!$I$32,0,10*ROW('Sanitation Data'!I166))="","",OFFSET('Sanitation Data'!$I$32,0,10*ROW('Sanitation Data'!I166)))</f>
        <v/>
      </c>
      <c r="DO172" s="383" t="str">
        <f ca="1">+IF(OFFSET('Hygiene Data'!$D$11,0,10*ROW('Hygiene Data'!D166))="","",OFFSET('Hygiene Data'!$D$11,0,10*ROW('Hygiene Data'!D166)))</f>
        <v/>
      </c>
      <c r="DP172" s="383" t="str">
        <f ca="1">+IF(OFFSET('Hygiene Data'!$D$12,0,10*ROW('Hygiene Data'!D166))="","",OFFSET('Hygiene Data'!$D$12,0,10*ROW('Hygiene Data'!D166)))</f>
        <v/>
      </c>
      <c r="DQ172" s="383" t="str">
        <f ca="1">+IF(OFFSET('Hygiene Data'!$D$13,0,10*ROW('Hygiene Data'!D166))="","",OFFSET('Hygiene Data'!$D$13,0,10*ROW('Hygiene Data'!D166)))</f>
        <v/>
      </c>
      <c r="DR172" s="383" t="str">
        <f ca="1">+IF(OFFSET('Hygiene Data'!$E$11,0,10*ROW('Hygiene Data'!E166))="","",OFFSET('Hygiene Data'!$E$11,0,10*ROW('Hygiene Data'!E166)))</f>
        <v/>
      </c>
      <c r="DS172" s="383" t="str">
        <f ca="1">+IF(OFFSET('Hygiene Data'!$E$12,0,10*ROW('Hygiene Data'!E166))="","",OFFSET('Hygiene Data'!$E$12,0,10*ROW('Hygiene Data'!E166)))</f>
        <v/>
      </c>
      <c r="DT172" s="383" t="str">
        <f ca="1">+IF(OFFSET('Hygiene Data'!$E$13,0,10*ROW('Hygiene Data'!E166))="","",OFFSET('Hygiene Data'!$E$13,0,10*ROW('Hygiene Data'!E166)))</f>
        <v/>
      </c>
      <c r="DU172" s="383" t="str">
        <f ca="1">+IF(OFFSET('Hygiene Data'!$F$11,0,10*ROW('Hygiene Data'!F166))="","",OFFSET('Hygiene Data'!$F$11,0,10*ROW('Hygiene Data'!F166)))</f>
        <v/>
      </c>
      <c r="DV172" s="383" t="str">
        <f ca="1">+IF(OFFSET('Hygiene Data'!$F$12,0,10*ROW('Hygiene Data'!F166))="","",OFFSET('Hygiene Data'!$F$12,0,10*ROW('Hygiene Data'!F166)))</f>
        <v/>
      </c>
      <c r="DW172" s="383" t="str">
        <f ca="1">+IF(OFFSET('Hygiene Data'!$F$13,0,10*ROW('Hygiene Data'!F166))="","",OFFSET('Hygiene Data'!$F$13,0,10*ROW('Hygiene Data'!F166)))</f>
        <v/>
      </c>
      <c r="DX172" s="383" t="str">
        <f ca="1">+IF(OFFSET('Hygiene Data'!$G$11,0,10*ROW('Hygiene Data'!G166))="","",OFFSET('Hygiene Data'!$G$11,0,10*ROW('Hygiene Data'!G166)))</f>
        <v/>
      </c>
      <c r="DY172" s="383" t="str">
        <f ca="1">+IF(OFFSET('Hygiene Data'!$G$12,0,10*ROW('Hygiene Data'!G166))="","",OFFSET('Hygiene Data'!$G$12,0,10*ROW('Hygiene Data'!G166)))</f>
        <v/>
      </c>
      <c r="DZ172" s="383" t="str">
        <f ca="1">+IF(OFFSET('Hygiene Data'!$G$13,0,10*ROW('Hygiene Data'!G166))="","",OFFSET('Hygiene Data'!$G$13,0,10*ROW('Hygiene Data'!G166)))</f>
        <v/>
      </c>
      <c r="EA172" s="383" t="str">
        <f ca="1">+IF(OFFSET('Hygiene Data'!$H$11,0,10*ROW('Hygiene Data'!H166))="","",OFFSET('Hygiene Data'!$H$11,0,10*ROW('Hygiene Data'!H166)))</f>
        <v/>
      </c>
      <c r="EB172" s="383" t="str">
        <f ca="1">+IF(OFFSET('Hygiene Data'!$H$12,0,10*ROW('Hygiene Data'!H166))="","",OFFSET('Hygiene Data'!$H$12,0,10*ROW('Hygiene Data'!H166)))</f>
        <v/>
      </c>
      <c r="EC172" s="383" t="str">
        <f ca="1">+IF(OFFSET('Hygiene Data'!$H$13,0,10*ROW('Hygiene Data'!H166))="","",OFFSET('Hygiene Data'!$H$13,0,10*ROW('Hygiene Data'!H166)))</f>
        <v/>
      </c>
      <c r="ED172" s="383" t="str">
        <f ca="1">+IF(OFFSET('Hygiene Data'!$I$11,0,10*ROW('Hygiene Data'!I166))="","",OFFSET('Hygiene Data'!$I$11,0,10*ROW('Hygiene Data'!I166)))</f>
        <v/>
      </c>
      <c r="EE172" s="383" t="str">
        <f ca="1">+IF(OFFSET('Hygiene Data'!$I$12,0,10*ROW('Hygiene Data'!I166))="","",OFFSET('Hygiene Data'!$I$12,0,10*ROW('Hygiene Data'!I166)))</f>
        <v/>
      </c>
      <c r="EF172" s="383" t="str">
        <f ca="1">+IF(OFFSET('Hygiene Data'!$I$13,0,10*ROW('Hygiene Data'!I166))="","",OFFSET('Hygiene Data'!$I$13,0,10*ROW('Hygiene Data'!I166)))</f>
        <v/>
      </c>
    </row>
    <row r="173" spans="1:136" x14ac:dyDescent="0.25">
      <c r="A173" s="492" t="str">
        <f ca="1">+IF(OFFSET('Water Data'!$B$2,0,10*ROW('Water Data'!E167))="","",OFFSET('Water Data'!$B$2,0,10*ROW('Water Data'!E167)))</f>
        <v/>
      </c>
      <c r="B173" s="49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9" t="str">
        <f t="shared" ca="1" si="2"/>
        <v/>
      </c>
      <c r="D173" s="52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3" t="str">
        <f ca="1">+IF(OFFSET('Water Data'!$D$27,0,10*ROW('Water Data'!D167))="","",OFFSET('Water Data'!$D$27,0,10*ROW('Water Data'!D167)))</f>
        <v/>
      </c>
      <c r="BT173" s="383" t="str">
        <f ca="1">+IF(OFFSET('Water Data'!$D$28,0,10*ROW('Water Data'!D167))="","",OFFSET('Water Data'!$D$28,0,10*ROW('Water Data'!D167)))</f>
        <v/>
      </c>
      <c r="BU173" s="383" t="str">
        <f ca="1">+IF(OFFSET('Water Data'!$D$29,0,10*ROW('Water Data'!D167))="","",OFFSET('Water Data'!$D$29,0,10*ROW('Water Data'!D167)))</f>
        <v/>
      </c>
      <c r="BV173" s="383" t="str">
        <f ca="1">+IF(OFFSET('Water Data'!$E$27,0,10*ROW('Water Data'!E167))="","",OFFSET('Water Data'!$E$27,0,10*ROW('Water Data'!E167)))</f>
        <v/>
      </c>
      <c r="BW173" s="383" t="str">
        <f ca="1">+IF(OFFSET('Water Data'!$E$28,0,10*ROW('Water Data'!E167))="","",OFFSET('Water Data'!$E$28,0,10*ROW('Water Data'!E167)))</f>
        <v/>
      </c>
      <c r="BX173" s="383" t="str">
        <f ca="1">+IF(OFFSET('Water Data'!$E$29,0,10*ROW('Water Data'!E167))="","",OFFSET('Water Data'!$E$29,0,10*ROW('Water Data'!E167)))</f>
        <v/>
      </c>
      <c r="BY173" s="383" t="str">
        <f ca="1">+IF(OFFSET('Water Data'!$F$27,0,10*ROW('Water Data'!F167))="","",OFFSET('Water Data'!$F$27,0,10*ROW('Water Data'!F167)))</f>
        <v/>
      </c>
      <c r="BZ173" s="383" t="str">
        <f ca="1">+IF(OFFSET('Water Data'!$F$28,0,10*ROW('Water Data'!F167))="","",OFFSET('Water Data'!$F$28,0,10*ROW('Water Data'!F167)))</f>
        <v/>
      </c>
      <c r="CA173" s="383" t="str">
        <f ca="1">+IF(OFFSET('Water Data'!$F$29,0,10*ROW('Water Data'!F167))="","",OFFSET('Water Data'!$F$29,0,10*ROW('Water Data'!F167)))</f>
        <v/>
      </c>
      <c r="CB173" s="383" t="str">
        <f ca="1">+IF(OFFSET('Water Data'!$G$27,0,10*ROW('Water Data'!G167))="","",OFFSET('Water Data'!$G$27,0,10*ROW('Water Data'!G167)))</f>
        <v/>
      </c>
      <c r="CC173" s="383" t="str">
        <f ca="1">+IF(OFFSET('Water Data'!$G$28,0,10*ROW('Water Data'!G167))="","",OFFSET('Water Data'!$G$28,0,10*ROW('Water Data'!G167)))</f>
        <v/>
      </c>
      <c r="CD173" s="383" t="str">
        <f ca="1">+IF(OFFSET('Water Data'!$G$29,0,10*ROW('Water Data'!G167))="","",OFFSET('Water Data'!$G$29,0,10*ROW('Water Data'!G167)))</f>
        <v/>
      </c>
      <c r="CE173" s="383" t="str">
        <f ca="1">+IF(OFFSET('Water Data'!$H$27,0,10*ROW('Water Data'!H167))="","",OFFSET('Water Data'!$H$27,0,10*ROW('Water Data'!H167)))</f>
        <v/>
      </c>
      <c r="CF173" s="383" t="str">
        <f ca="1">+IF(OFFSET('Water Data'!$H$28,0,10*ROW('Water Data'!H167))="","",OFFSET('Water Data'!$H$28,0,10*ROW('Water Data'!H167)))</f>
        <v/>
      </c>
      <c r="CG173" s="383" t="str">
        <f ca="1">+IF(OFFSET('Water Data'!$H$29,0,10*ROW('Water Data'!H167))="","",OFFSET('Water Data'!$H$29,0,10*ROW('Water Data'!H167)))</f>
        <v/>
      </c>
      <c r="CH173" s="383" t="str">
        <f ca="1">+IF(OFFSET('Water Data'!$I$27,0,10*ROW('Water Data'!I167))="","",OFFSET('Water Data'!$I$27,0,10*ROW('Water Data'!I167)))</f>
        <v/>
      </c>
      <c r="CI173" s="383" t="str">
        <f ca="1">+IF(OFFSET('Water Data'!$I$28,0,10*ROW('Water Data'!I167))="","",OFFSET('Water Data'!$I$28,0,10*ROW('Water Data'!I167)))</f>
        <v/>
      </c>
      <c r="CJ173" s="383" t="str">
        <f ca="1">+IF(OFFSET('Water Data'!$I$29,0,10*ROW('Water Data'!I167))="","",OFFSET('Water Data'!$I$29,0,10*ROW('Water Data'!I167)))</f>
        <v/>
      </c>
      <c r="CK173" s="383" t="str">
        <f ca="1">+IF(OFFSET('Sanitation Data'!$D$28,0,10*ROW('Sanitation Data'!D167))="","",OFFSET('Sanitation Data'!$D$28,0,10*ROW('Sanitation Data'!D167)))</f>
        <v/>
      </c>
      <c r="CL173" s="383" t="str">
        <f ca="1">+IF(OFFSET('Sanitation Data'!$D$29,0,10*ROW('Sanitation Data'!D167))="","",OFFSET('Sanitation Data'!$D$29,0,10*ROW('Sanitation Data'!D167)))</f>
        <v/>
      </c>
      <c r="CM173" s="383" t="str">
        <f ca="1">+IF(OFFSET('Sanitation Data'!$D$30,0,10*ROW('Sanitation Data'!D167))="","",OFFSET('Sanitation Data'!$D$30,0,10*ROW('Sanitation Data'!D167)))</f>
        <v/>
      </c>
      <c r="CN173" s="383" t="str">
        <f ca="1">+IF(OFFSET('Sanitation Data'!$D$31,0,10*ROW('Sanitation Data'!D167))="","",OFFSET('Sanitation Data'!$D$31,0,10*ROW('Sanitation Data'!D167)))</f>
        <v/>
      </c>
      <c r="CO173" s="383" t="str">
        <f ca="1">+IF(OFFSET('Sanitation Data'!$D$32,0,10*ROW('Sanitation Data'!D167))="","",OFFSET('Sanitation Data'!$D$32,0,10*ROW('Sanitation Data'!D167)))</f>
        <v/>
      </c>
      <c r="CP173" s="383" t="str">
        <f ca="1">+IF(OFFSET('Sanitation Data'!$E$28,0,10*ROW('Sanitation Data'!E167))="","",OFFSET('Sanitation Data'!$E$28,0,10*ROW('Sanitation Data'!E167)))</f>
        <v/>
      </c>
      <c r="CQ173" s="383" t="str">
        <f ca="1">+IF(OFFSET('Sanitation Data'!$E$29,0,10*ROW('Sanitation Data'!E167))="","",OFFSET('Sanitation Data'!$E$29,0,10*ROW('Sanitation Data'!E167)))</f>
        <v/>
      </c>
      <c r="CR173" s="383" t="str">
        <f ca="1">+IF(OFFSET('Sanitation Data'!$E$30,0,10*ROW('Sanitation Data'!E167))="","",OFFSET('Sanitation Data'!$E$30,0,10*ROW('Sanitation Data'!E167)))</f>
        <v/>
      </c>
      <c r="CS173" s="383" t="str">
        <f ca="1">+IF(OFFSET('Sanitation Data'!$E$31,0,10*ROW('Sanitation Data'!E167))="","",OFFSET('Sanitation Data'!$E$31,0,10*ROW('Sanitation Data'!E167)))</f>
        <v/>
      </c>
      <c r="CT173" s="383" t="str">
        <f ca="1">+IF(OFFSET('Sanitation Data'!$E$32,0,10*ROW('Sanitation Data'!E167))="","",OFFSET('Sanitation Data'!$E$32,0,10*ROW('Sanitation Data'!E167)))</f>
        <v/>
      </c>
      <c r="CU173" s="383" t="str">
        <f ca="1">+IF(OFFSET('Sanitation Data'!$F$28,0,10*ROW('Sanitation Data'!F167))="","",OFFSET('Sanitation Data'!$F$28,0,10*ROW('Sanitation Data'!F167)))</f>
        <v/>
      </c>
      <c r="CV173" s="383" t="str">
        <f ca="1">+IF(OFFSET('Sanitation Data'!$F$29,0,10*ROW('Sanitation Data'!F167))="","",OFFSET('Sanitation Data'!$F$29,0,10*ROW('Sanitation Data'!F167)))</f>
        <v/>
      </c>
      <c r="CW173" s="383" t="str">
        <f ca="1">+IF(OFFSET('Sanitation Data'!$F$30,0,10*ROW('Sanitation Data'!F167))="","",OFFSET('Sanitation Data'!$F$30,0,10*ROW('Sanitation Data'!F167)))</f>
        <v/>
      </c>
      <c r="CX173" s="383" t="str">
        <f ca="1">+IF(OFFSET('Sanitation Data'!$F$31,0,10*ROW('Sanitation Data'!F167))="","",OFFSET('Sanitation Data'!$F$31,0,10*ROW('Sanitation Data'!F167)))</f>
        <v/>
      </c>
      <c r="CY173" s="383" t="str">
        <f ca="1">+IF(OFFSET('Sanitation Data'!$F$32,0,10*ROW('Sanitation Data'!F167))="","",OFFSET('Sanitation Data'!$F$32,0,10*ROW('Sanitation Data'!F167)))</f>
        <v/>
      </c>
      <c r="CZ173" s="383" t="str">
        <f ca="1">+IF(OFFSET('Sanitation Data'!$G$28,0,10*ROW('Sanitation Data'!G167))="","",OFFSET('Sanitation Data'!$G$28,0,10*ROW('Sanitation Data'!G167)))</f>
        <v/>
      </c>
      <c r="DA173" s="383" t="str">
        <f ca="1">+IF(OFFSET('Sanitation Data'!$G$29,0,10*ROW('Sanitation Data'!G167))="","",OFFSET('Sanitation Data'!$G$29,0,10*ROW('Sanitation Data'!G167)))</f>
        <v/>
      </c>
      <c r="DB173" s="383" t="str">
        <f ca="1">+IF(OFFSET('Sanitation Data'!$G$30,0,10*ROW('Sanitation Data'!G167))="","",OFFSET('Sanitation Data'!$G$30,0,10*ROW('Sanitation Data'!G167)))</f>
        <v/>
      </c>
      <c r="DC173" s="383" t="str">
        <f ca="1">+IF(OFFSET('Sanitation Data'!$G$31,0,10*ROW('Sanitation Data'!G167))="","",OFFSET('Sanitation Data'!$G$31,0,10*ROW('Sanitation Data'!G167)))</f>
        <v/>
      </c>
      <c r="DD173" s="383" t="str">
        <f ca="1">+IF(OFFSET('Sanitation Data'!$G$32,0,10*ROW('Sanitation Data'!G167))="","",OFFSET('Sanitation Data'!$G$32,0,10*ROW('Sanitation Data'!G167)))</f>
        <v/>
      </c>
      <c r="DE173" s="383" t="str">
        <f ca="1">+IF(OFFSET('Sanitation Data'!$H$28,0,10*ROW('Sanitation Data'!H167))="","",OFFSET('Sanitation Data'!$H$28,0,10*ROW('Sanitation Data'!H167)))</f>
        <v/>
      </c>
      <c r="DF173" s="383" t="str">
        <f ca="1">+IF(OFFSET('Sanitation Data'!$H$29,0,10*ROW('Sanitation Data'!H167))="","",OFFSET('Sanitation Data'!$H$29,0,10*ROW('Sanitation Data'!H167)))</f>
        <v/>
      </c>
      <c r="DG173" s="383" t="str">
        <f ca="1">+IF(OFFSET('Sanitation Data'!$H$30,0,10*ROW('Sanitation Data'!H167))="","",OFFSET('Sanitation Data'!$H$30,0,10*ROW('Sanitation Data'!H167)))</f>
        <v/>
      </c>
      <c r="DH173" s="383" t="str">
        <f ca="1">+IF(OFFSET('Sanitation Data'!$H$31,0,10*ROW('Sanitation Data'!H167))="","",OFFSET('Sanitation Data'!$H$31,0,10*ROW('Sanitation Data'!H167)))</f>
        <v/>
      </c>
      <c r="DI173" s="383" t="str">
        <f ca="1">+IF(OFFSET('Sanitation Data'!$H$32,0,10*ROW('Sanitation Data'!H167))="","",OFFSET('Sanitation Data'!$H$32,0,10*ROW('Sanitation Data'!H167)))</f>
        <v/>
      </c>
      <c r="DJ173" s="383" t="str">
        <f ca="1">+IF(OFFSET('Sanitation Data'!$I$28,0,10*ROW('Sanitation Data'!I167))="","",OFFSET('Sanitation Data'!$I$28,0,10*ROW('Sanitation Data'!I167)))</f>
        <v/>
      </c>
      <c r="DK173" s="383" t="str">
        <f ca="1">+IF(OFFSET('Sanitation Data'!$I$29,0,10*ROW('Sanitation Data'!I167))="","",OFFSET('Sanitation Data'!$I$29,0,10*ROW('Sanitation Data'!I167)))</f>
        <v/>
      </c>
      <c r="DL173" s="383" t="str">
        <f ca="1">+IF(OFFSET('Sanitation Data'!$I$30,0,10*ROW('Sanitation Data'!I167))="","",OFFSET('Sanitation Data'!$I$30,0,10*ROW('Sanitation Data'!I167)))</f>
        <v/>
      </c>
      <c r="DM173" s="383" t="str">
        <f ca="1">+IF(OFFSET('Sanitation Data'!$I$31,0,10*ROW('Sanitation Data'!I167))="","",OFFSET('Sanitation Data'!$I$31,0,10*ROW('Sanitation Data'!I167)))</f>
        <v/>
      </c>
      <c r="DN173" s="383" t="str">
        <f ca="1">+IF(OFFSET('Sanitation Data'!$I$32,0,10*ROW('Sanitation Data'!I167))="","",OFFSET('Sanitation Data'!$I$32,0,10*ROW('Sanitation Data'!I167)))</f>
        <v/>
      </c>
      <c r="DO173" s="383" t="str">
        <f ca="1">+IF(OFFSET('Hygiene Data'!$D$11,0,10*ROW('Hygiene Data'!D167))="","",OFFSET('Hygiene Data'!$D$11,0,10*ROW('Hygiene Data'!D167)))</f>
        <v/>
      </c>
      <c r="DP173" s="383" t="str">
        <f ca="1">+IF(OFFSET('Hygiene Data'!$D$12,0,10*ROW('Hygiene Data'!D167))="","",OFFSET('Hygiene Data'!$D$12,0,10*ROW('Hygiene Data'!D167)))</f>
        <v/>
      </c>
      <c r="DQ173" s="383" t="str">
        <f ca="1">+IF(OFFSET('Hygiene Data'!$D$13,0,10*ROW('Hygiene Data'!D167))="","",OFFSET('Hygiene Data'!$D$13,0,10*ROW('Hygiene Data'!D167)))</f>
        <v/>
      </c>
      <c r="DR173" s="383" t="str">
        <f ca="1">+IF(OFFSET('Hygiene Data'!$E$11,0,10*ROW('Hygiene Data'!E167))="","",OFFSET('Hygiene Data'!$E$11,0,10*ROW('Hygiene Data'!E167)))</f>
        <v/>
      </c>
      <c r="DS173" s="383" t="str">
        <f ca="1">+IF(OFFSET('Hygiene Data'!$E$12,0,10*ROW('Hygiene Data'!E167))="","",OFFSET('Hygiene Data'!$E$12,0,10*ROW('Hygiene Data'!E167)))</f>
        <v/>
      </c>
      <c r="DT173" s="383" t="str">
        <f ca="1">+IF(OFFSET('Hygiene Data'!$E$13,0,10*ROW('Hygiene Data'!E167))="","",OFFSET('Hygiene Data'!$E$13,0,10*ROW('Hygiene Data'!E167)))</f>
        <v/>
      </c>
      <c r="DU173" s="383" t="str">
        <f ca="1">+IF(OFFSET('Hygiene Data'!$F$11,0,10*ROW('Hygiene Data'!F167))="","",OFFSET('Hygiene Data'!$F$11,0,10*ROW('Hygiene Data'!F167)))</f>
        <v/>
      </c>
      <c r="DV173" s="383" t="str">
        <f ca="1">+IF(OFFSET('Hygiene Data'!$F$12,0,10*ROW('Hygiene Data'!F167))="","",OFFSET('Hygiene Data'!$F$12,0,10*ROW('Hygiene Data'!F167)))</f>
        <v/>
      </c>
      <c r="DW173" s="383" t="str">
        <f ca="1">+IF(OFFSET('Hygiene Data'!$F$13,0,10*ROW('Hygiene Data'!F167))="","",OFFSET('Hygiene Data'!$F$13,0,10*ROW('Hygiene Data'!F167)))</f>
        <v/>
      </c>
      <c r="DX173" s="383" t="str">
        <f ca="1">+IF(OFFSET('Hygiene Data'!$G$11,0,10*ROW('Hygiene Data'!G167))="","",OFFSET('Hygiene Data'!$G$11,0,10*ROW('Hygiene Data'!G167)))</f>
        <v/>
      </c>
      <c r="DY173" s="383" t="str">
        <f ca="1">+IF(OFFSET('Hygiene Data'!$G$12,0,10*ROW('Hygiene Data'!G167))="","",OFFSET('Hygiene Data'!$G$12,0,10*ROW('Hygiene Data'!G167)))</f>
        <v/>
      </c>
      <c r="DZ173" s="383" t="str">
        <f ca="1">+IF(OFFSET('Hygiene Data'!$G$13,0,10*ROW('Hygiene Data'!G167))="","",OFFSET('Hygiene Data'!$G$13,0,10*ROW('Hygiene Data'!G167)))</f>
        <v/>
      </c>
      <c r="EA173" s="383" t="str">
        <f ca="1">+IF(OFFSET('Hygiene Data'!$H$11,0,10*ROW('Hygiene Data'!H167))="","",OFFSET('Hygiene Data'!$H$11,0,10*ROW('Hygiene Data'!H167)))</f>
        <v/>
      </c>
      <c r="EB173" s="383" t="str">
        <f ca="1">+IF(OFFSET('Hygiene Data'!$H$12,0,10*ROW('Hygiene Data'!H167))="","",OFFSET('Hygiene Data'!$H$12,0,10*ROW('Hygiene Data'!H167)))</f>
        <v/>
      </c>
      <c r="EC173" s="383" t="str">
        <f ca="1">+IF(OFFSET('Hygiene Data'!$H$13,0,10*ROW('Hygiene Data'!H167))="","",OFFSET('Hygiene Data'!$H$13,0,10*ROW('Hygiene Data'!H167)))</f>
        <v/>
      </c>
      <c r="ED173" s="383" t="str">
        <f ca="1">+IF(OFFSET('Hygiene Data'!$I$11,0,10*ROW('Hygiene Data'!I167))="","",OFFSET('Hygiene Data'!$I$11,0,10*ROW('Hygiene Data'!I167)))</f>
        <v/>
      </c>
      <c r="EE173" s="383" t="str">
        <f ca="1">+IF(OFFSET('Hygiene Data'!$I$12,0,10*ROW('Hygiene Data'!I167))="","",OFFSET('Hygiene Data'!$I$12,0,10*ROW('Hygiene Data'!I167)))</f>
        <v/>
      </c>
      <c r="EF173" s="383" t="str">
        <f ca="1">+IF(OFFSET('Hygiene Data'!$I$13,0,10*ROW('Hygiene Data'!I167))="","",OFFSET('Hygiene Data'!$I$13,0,10*ROW('Hygiene Data'!I167)))</f>
        <v/>
      </c>
    </row>
    <row r="174" spans="1:136" x14ac:dyDescent="0.25">
      <c r="A174" s="492" t="str">
        <f ca="1">+IF(OFFSET('Water Data'!$B$2,0,10*ROW('Water Data'!E168))="","",OFFSET('Water Data'!$B$2,0,10*ROW('Water Data'!E168)))</f>
        <v/>
      </c>
      <c r="B174" s="49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9" t="str">
        <f t="shared" ca="1" si="2"/>
        <v/>
      </c>
      <c r="D174" s="52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3" t="str">
        <f ca="1">+IF(OFFSET('Water Data'!$D$27,0,10*ROW('Water Data'!D168))="","",OFFSET('Water Data'!$D$27,0,10*ROW('Water Data'!D168)))</f>
        <v/>
      </c>
      <c r="BT174" s="383" t="str">
        <f ca="1">+IF(OFFSET('Water Data'!$D$28,0,10*ROW('Water Data'!D168))="","",OFFSET('Water Data'!$D$28,0,10*ROW('Water Data'!D168)))</f>
        <v/>
      </c>
      <c r="BU174" s="383" t="str">
        <f ca="1">+IF(OFFSET('Water Data'!$D$29,0,10*ROW('Water Data'!D168))="","",OFFSET('Water Data'!$D$29,0,10*ROW('Water Data'!D168)))</f>
        <v/>
      </c>
      <c r="BV174" s="383" t="str">
        <f ca="1">+IF(OFFSET('Water Data'!$E$27,0,10*ROW('Water Data'!E168))="","",OFFSET('Water Data'!$E$27,0,10*ROW('Water Data'!E168)))</f>
        <v/>
      </c>
      <c r="BW174" s="383" t="str">
        <f ca="1">+IF(OFFSET('Water Data'!$E$28,0,10*ROW('Water Data'!E168))="","",OFFSET('Water Data'!$E$28,0,10*ROW('Water Data'!E168)))</f>
        <v/>
      </c>
      <c r="BX174" s="383" t="str">
        <f ca="1">+IF(OFFSET('Water Data'!$E$29,0,10*ROW('Water Data'!E168))="","",OFFSET('Water Data'!$E$29,0,10*ROW('Water Data'!E168)))</f>
        <v/>
      </c>
      <c r="BY174" s="383" t="str">
        <f ca="1">+IF(OFFSET('Water Data'!$F$27,0,10*ROW('Water Data'!F168))="","",OFFSET('Water Data'!$F$27,0,10*ROW('Water Data'!F168)))</f>
        <v/>
      </c>
      <c r="BZ174" s="383" t="str">
        <f ca="1">+IF(OFFSET('Water Data'!$F$28,0,10*ROW('Water Data'!F168))="","",OFFSET('Water Data'!$F$28,0,10*ROW('Water Data'!F168)))</f>
        <v/>
      </c>
      <c r="CA174" s="383" t="str">
        <f ca="1">+IF(OFFSET('Water Data'!$F$29,0,10*ROW('Water Data'!F168))="","",OFFSET('Water Data'!$F$29,0,10*ROW('Water Data'!F168)))</f>
        <v/>
      </c>
      <c r="CB174" s="383" t="str">
        <f ca="1">+IF(OFFSET('Water Data'!$G$27,0,10*ROW('Water Data'!G168))="","",OFFSET('Water Data'!$G$27,0,10*ROW('Water Data'!G168)))</f>
        <v/>
      </c>
      <c r="CC174" s="383" t="str">
        <f ca="1">+IF(OFFSET('Water Data'!$G$28,0,10*ROW('Water Data'!G168))="","",OFFSET('Water Data'!$G$28,0,10*ROW('Water Data'!G168)))</f>
        <v/>
      </c>
      <c r="CD174" s="383" t="str">
        <f ca="1">+IF(OFFSET('Water Data'!$G$29,0,10*ROW('Water Data'!G168))="","",OFFSET('Water Data'!$G$29,0,10*ROW('Water Data'!G168)))</f>
        <v/>
      </c>
      <c r="CE174" s="383" t="str">
        <f ca="1">+IF(OFFSET('Water Data'!$H$27,0,10*ROW('Water Data'!H168))="","",OFFSET('Water Data'!$H$27,0,10*ROW('Water Data'!H168)))</f>
        <v/>
      </c>
      <c r="CF174" s="383" t="str">
        <f ca="1">+IF(OFFSET('Water Data'!$H$28,0,10*ROW('Water Data'!H168))="","",OFFSET('Water Data'!$H$28,0,10*ROW('Water Data'!H168)))</f>
        <v/>
      </c>
      <c r="CG174" s="383" t="str">
        <f ca="1">+IF(OFFSET('Water Data'!$H$29,0,10*ROW('Water Data'!H168))="","",OFFSET('Water Data'!$H$29,0,10*ROW('Water Data'!H168)))</f>
        <v/>
      </c>
      <c r="CH174" s="383" t="str">
        <f ca="1">+IF(OFFSET('Water Data'!$I$27,0,10*ROW('Water Data'!I168))="","",OFFSET('Water Data'!$I$27,0,10*ROW('Water Data'!I168)))</f>
        <v/>
      </c>
      <c r="CI174" s="383" t="str">
        <f ca="1">+IF(OFFSET('Water Data'!$I$28,0,10*ROW('Water Data'!I168))="","",OFFSET('Water Data'!$I$28,0,10*ROW('Water Data'!I168)))</f>
        <v/>
      </c>
      <c r="CJ174" s="383" t="str">
        <f ca="1">+IF(OFFSET('Water Data'!$I$29,0,10*ROW('Water Data'!I168))="","",OFFSET('Water Data'!$I$29,0,10*ROW('Water Data'!I168)))</f>
        <v/>
      </c>
      <c r="CK174" s="383" t="str">
        <f ca="1">+IF(OFFSET('Sanitation Data'!$D$28,0,10*ROW('Sanitation Data'!D168))="","",OFFSET('Sanitation Data'!$D$28,0,10*ROW('Sanitation Data'!D168)))</f>
        <v/>
      </c>
      <c r="CL174" s="383" t="str">
        <f ca="1">+IF(OFFSET('Sanitation Data'!$D$29,0,10*ROW('Sanitation Data'!D168))="","",OFFSET('Sanitation Data'!$D$29,0,10*ROW('Sanitation Data'!D168)))</f>
        <v/>
      </c>
      <c r="CM174" s="383" t="str">
        <f ca="1">+IF(OFFSET('Sanitation Data'!$D$30,0,10*ROW('Sanitation Data'!D168))="","",OFFSET('Sanitation Data'!$D$30,0,10*ROW('Sanitation Data'!D168)))</f>
        <v/>
      </c>
      <c r="CN174" s="383" t="str">
        <f ca="1">+IF(OFFSET('Sanitation Data'!$D$31,0,10*ROW('Sanitation Data'!D168))="","",OFFSET('Sanitation Data'!$D$31,0,10*ROW('Sanitation Data'!D168)))</f>
        <v/>
      </c>
      <c r="CO174" s="383" t="str">
        <f ca="1">+IF(OFFSET('Sanitation Data'!$D$32,0,10*ROW('Sanitation Data'!D168))="","",OFFSET('Sanitation Data'!$D$32,0,10*ROW('Sanitation Data'!D168)))</f>
        <v/>
      </c>
      <c r="CP174" s="383" t="str">
        <f ca="1">+IF(OFFSET('Sanitation Data'!$E$28,0,10*ROW('Sanitation Data'!E168))="","",OFFSET('Sanitation Data'!$E$28,0,10*ROW('Sanitation Data'!E168)))</f>
        <v/>
      </c>
      <c r="CQ174" s="383" t="str">
        <f ca="1">+IF(OFFSET('Sanitation Data'!$E$29,0,10*ROW('Sanitation Data'!E168))="","",OFFSET('Sanitation Data'!$E$29,0,10*ROW('Sanitation Data'!E168)))</f>
        <v/>
      </c>
      <c r="CR174" s="383" t="str">
        <f ca="1">+IF(OFFSET('Sanitation Data'!$E$30,0,10*ROW('Sanitation Data'!E168))="","",OFFSET('Sanitation Data'!$E$30,0,10*ROW('Sanitation Data'!E168)))</f>
        <v/>
      </c>
      <c r="CS174" s="383" t="str">
        <f ca="1">+IF(OFFSET('Sanitation Data'!$E$31,0,10*ROW('Sanitation Data'!E168))="","",OFFSET('Sanitation Data'!$E$31,0,10*ROW('Sanitation Data'!E168)))</f>
        <v/>
      </c>
      <c r="CT174" s="383" t="str">
        <f ca="1">+IF(OFFSET('Sanitation Data'!$E$32,0,10*ROW('Sanitation Data'!E168))="","",OFFSET('Sanitation Data'!$E$32,0,10*ROW('Sanitation Data'!E168)))</f>
        <v/>
      </c>
      <c r="CU174" s="383" t="str">
        <f ca="1">+IF(OFFSET('Sanitation Data'!$F$28,0,10*ROW('Sanitation Data'!F168))="","",OFFSET('Sanitation Data'!$F$28,0,10*ROW('Sanitation Data'!F168)))</f>
        <v/>
      </c>
      <c r="CV174" s="383" t="str">
        <f ca="1">+IF(OFFSET('Sanitation Data'!$F$29,0,10*ROW('Sanitation Data'!F168))="","",OFFSET('Sanitation Data'!$F$29,0,10*ROW('Sanitation Data'!F168)))</f>
        <v/>
      </c>
      <c r="CW174" s="383" t="str">
        <f ca="1">+IF(OFFSET('Sanitation Data'!$F$30,0,10*ROW('Sanitation Data'!F168))="","",OFFSET('Sanitation Data'!$F$30,0,10*ROW('Sanitation Data'!F168)))</f>
        <v/>
      </c>
      <c r="CX174" s="383" t="str">
        <f ca="1">+IF(OFFSET('Sanitation Data'!$F$31,0,10*ROW('Sanitation Data'!F168))="","",OFFSET('Sanitation Data'!$F$31,0,10*ROW('Sanitation Data'!F168)))</f>
        <v/>
      </c>
      <c r="CY174" s="383" t="str">
        <f ca="1">+IF(OFFSET('Sanitation Data'!$F$32,0,10*ROW('Sanitation Data'!F168))="","",OFFSET('Sanitation Data'!$F$32,0,10*ROW('Sanitation Data'!F168)))</f>
        <v/>
      </c>
      <c r="CZ174" s="383" t="str">
        <f ca="1">+IF(OFFSET('Sanitation Data'!$G$28,0,10*ROW('Sanitation Data'!G168))="","",OFFSET('Sanitation Data'!$G$28,0,10*ROW('Sanitation Data'!G168)))</f>
        <v/>
      </c>
      <c r="DA174" s="383" t="str">
        <f ca="1">+IF(OFFSET('Sanitation Data'!$G$29,0,10*ROW('Sanitation Data'!G168))="","",OFFSET('Sanitation Data'!$G$29,0,10*ROW('Sanitation Data'!G168)))</f>
        <v/>
      </c>
      <c r="DB174" s="383" t="str">
        <f ca="1">+IF(OFFSET('Sanitation Data'!$G$30,0,10*ROW('Sanitation Data'!G168))="","",OFFSET('Sanitation Data'!$G$30,0,10*ROW('Sanitation Data'!G168)))</f>
        <v/>
      </c>
      <c r="DC174" s="383" t="str">
        <f ca="1">+IF(OFFSET('Sanitation Data'!$G$31,0,10*ROW('Sanitation Data'!G168))="","",OFFSET('Sanitation Data'!$G$31,0,10*ROW('Sanitation Data'!G168)))</f>
        <v/>
      </c>
      <c r="DD174" s="383" t="str">
        <f ca="1">+IF(OFFSET('Sanitation Data'!$G$32,0,10*ROW('Sanitation Data'!G168))="","",OFFSET('Sanitation Data'!$G$32,0,10*ROW('Sanitation Data'!G168)))</f>
        <v/>
      </c>
      <c r="DE174" s="383" t="str">
        <f ca="1">+IF(OFFSET('Sanitation Data'!$H$28,0,10*ROW('Sanitation Data'!H168))="","",OFFSET('Sanitation Data'!$H$28,0,10*ROW('Sanitation Data'!H168)))</f>
        <v/>
      </c>
      <c r="DF174" s="383" t="str">
        <f ca="1">+IF(OFFSET('Sanitation Data'!$H$29,0,10*ROW('Sanitation Data'!H168))="","",OFFSET('Sanitation Data'!$H$29,0,10*ROW('Sanitation Data'!H168)))</f>
        <v/>
      </c>
      <c r="DG174" s="383" t="str">
        <f ca="1">+IF(OFFSET('Sanitation Data'!$H$30,0,10*ROW('Sanitation Data'!H168))="","",OFFSET('Sanitation Data'!$H$30,0,10*ROW('Sanitation Data'!H168)))</f>
        <v/>
      </c>
      <c r="DH174" s="383" t="str">
        <f ca="1">+IF(OFFSET('Sanitation Data'!$H$31,0,10*ROW('Sanitation Data'!H168))="","",OFFSET('Sanitation Data'!$H$31,0,10*ROW('Sanitation Data'!H168)))</f>
        <v/>
      </c>
      <c r="DI174" s="383" t="str">
        <f ca="1">+IF(OFFSET('Sanitation Data'!$H$32,0,10*ROW('Sanitation Data'!H168))="","",OFFSET('Sanitation Data'!$H$32,0,10*ROW('Sanitation Data'!H168)))</f>
        <v/>
      </c>
      <c r="DJ174" s="383" t="str">
        <f ca="1">+IF(OFFSET('Sanitation Data'!$I$28,0,10*ROW('Sanitation Data'!I168))="","",OFFSET('Sanitation Data'!$I$28,0,10*ROW('Sanitation Data'!I168)))</f>
        <v/>
      </c>
      <c r="DK174" s="383" t="str">
        <f ca="1">+IF(OFFSET('Sanitation Data'!$I$29,0,10*ROW('Sanitation Data'!I168))="","",OFFSET('Sanitation Data'!$I$29,0,10*ROW('Sanitation Data'!I168)))</f>
        <v/>
      </c>
      <c r="DL174" s="383" t="str">
        <f ca="1">+IF(OFFSET('Sanitation Data'!$I$30,0,10*ROW('Sanitation Data'!I168))="","",OFFSET('Sanitation Data'!$I$30,0,10*ROW('Sanitation Data'!I168)))</f>
        <v/>
      </c>
      <c r="DM174" s="383" t="str">
        <f ca="1">+IF(OFFSET('Sanitation Data'!$I$31,0,10*ROW('Sanitation Data'!I168))="","",OFFSET('Sanitation Data'!$I$31,0,10*ROW('Sanitation Data'!I168)))</f>
        <v/>
      </c>
      <c r="DN174" s="383" t="str">
        <f ca="1">+IF(OFFSET('Sanitation Data'!$I$32,0,10*ROW('Sanitation Data'!I168))="","",OFFSET('Sanitation Data'!$I$32,0,10*ROW('Sanitation Data'!I168)))</f>
        <v/>
      </c>
      <c r="DO174" s="383" t="str">
        <f ca="1">+IF(OFFSET('Hygiene Data'!$D$11,0,10*ROW('Hygiene Data'!D168))="","",OFFSET('Hygiene Data'!$D$11,0,10*ROW('Hygiene Data'!D168)))</f>
        <v/>
      </c>
      <c r="DP174" s="383" t="str">
        <f ca="1">+IF(OFFSET('Hygiene Data'!$D$12,0,10*ROW('Hygiene Data'!D168))="","",OFFSET('Hygiene Data'!$D$12,0,10*ROW('Hygiene Data'!D168)))</f>
        <v/>
      </c>
      <c r="DQ174" s="383" t="str">
        <f ca="1">+IF(OFFSET('Hygiene Data'!$D$13,0,10*ROW('Hygiene Data'!D168))="","",OFFSET('Hygiene Data'!$D$13,0,10*ROW('Hygiene Data'!D168)))</f>
        <v/>
      </c>
      <c r="DR174" s="383" t="str">
        <f ca="1">+IF(OFFSET('Hygiene Data'!$E$11,0,10*ROW('Hygiene Data'!E168))="","",OFFSET('Hygiene Data'!$E$11,0,10*ROW('Hygiene Data'!E168)))</f>
        <v/>
      </c>
      <c r="DS174" s="383" t="str">
        <f ca="1">+IF(OFFSET('Hygiene Data'!$E$12,0,10*ROW('Hygiene Data'!E168))="","",OFFSET('Hygiene Data'!$E$12,0,10*ROW('Hygiene Data'!E168)))</f>
        <v/>
      </c>
      <c r="DT174" s="383" t="str">
        <f ca="1">+IF(OFFSET('Hygiene Data'!$E$13,0,10*ROW('Hygiene Data'!E168))="","",OFFSET('Hygiene Data'!$E$13,0,10*ROW('Hygiene Data'!E168)))</f>
        <v/>
      </c>
      <c r="DU174" s="383" t="str">
        <f ca="1">+IF(OFFSET('Hygiene Data'!$F$11,0,10*ROW('Hygiene Data'!F168))="","",OFFSET('Hygiene Data'!$F$11,0,10*ROW('Hygiene Data'!F168)))</f>
        <v/>
      </c>
      <c r="DV174" s="383" t="str">
        <f ca="1">+IF(OFFSET('Hygiene Data'!$F$12,0,10*ROW('Hygiene Data'!F168))="","",OFFSET('Hygiene Data'!$F$12,0,10*ROW('Hygiene Data'!F168)))</f>
        <v/>
      </c>
      <c r="DW174" s="383" t="str">
        <f ca="1">+IF(OFFSET('Hygiene Data'!$F$13,0,10*ROW('Hygiene Data'!F168))="","",OFFSET('Hygiene Data'!$F$13,0,10*ROW('Hygiene Data'!F168)))</f>
        <v/>
      </c>
      <c r="DX174" s="383" t="str">
        <f ca="1">+IF(OFFSET('Hygiene Data'!$G$11,0,10*ROW('Hygiene Data'!G168))="","",OFFSET('Hygiene Data'!$G$11,0,10*ROW('Hygiene Data'!G168)))</f>
        <v/>
      </c>
      <c r="DY174" s="383" t="str">
        <f ca="1">+IF(OFFSET('Hygiene Data'!$G$12,0,10*ROW('Hygiene Data'!G168))="","",OFFSET('Hygiene Data'!$G$12,0,10*ROW('Hygiene Data'!G168)))</f>
        <v/>
      </c>
      <c r="DZ174" s="383" t="str">
        <f ca="1">+IF(OFFSET('Hygiene Data'!$G$13,0,10*ROW('Hygiene Data'!G168))="","",OFFSET('Hygiene Data'!$G$13,0,10*ROW('Hygiene Data'!G168)))</f>
        <v/>
      </c>
      <c r="EA174" s="383" t="str">
        <f ca="1">+IF(OFFSET('Hygiene Data'!$H$11,0,10*ROW('Hygiene Data'!H168))="","",OFFSET('Hygiene Data'!$H$11,0,10*ROW('Hygiene Data'!H168)))</f>
        <v/>
      </c>
      <c r="EB174" s="383" t="str">
        <f ca="1">+IF(OFFSET('Hygiene Data'!$H$12,0,10*ROW('Hygiene Data'!H168))="","",OFFSET('Hygiene Data'!$H$12,0,10*ROW('Hygiene Data'!H168)))</f>
        <v/>
      </c>
      <c r="EC174" s="383" t="str">
        <f ca="1">+IF(OFFSET('Hygiene Data'!$H$13,0,10*ROW('Hygiene Data'!H168))="","",OFFSET('Hygiene Data'!$H$13,0,10*ROW('Hygiene Data'!H168)))</f>
        <v/>
      </c>
      <c r="ED174" s="383" t="str">
        <f ca="1">+IF(OFFSET('Hygiene Data'!$I$11,0,10*ROW('Hygiene Data'!I168))="","",OFFSET('Hygiene Data'!$I$11,0,10*ROW('Hygiene Data'!I168)))</f>
        <v/>
      </c>
      <c r="EE174" s="383" t="str">
        <f ca="1">+IF(OFFSET('Hygiene Data'!$I$12,0,10*ROW('Hygiene Data'!I168))="","",OFFSET('Hygiene Data'!$I$12,0,10*ROW('Hygiene Data'!I168)))</f>
        <v/>
      </c>
      <c r="EF174" s="383" t="str">
        <f ca="1">+IF(OFFSET('Hygiene Data'!$I$13,0,10*ROW('Hygiene Data'!I168))="","",OFFSET('Hygiene Data'!$I$13,0,10*ROW('Hygiene Data'!I168)))</f>
        <v/>
      </c>
    </row>
    <row r="175" spans="1:136" x14ac:dyDescent="0.25">
      <c r="A175" s="492" t="str">
        <f ca="1">+IF(OFFSET('Water Data'!$B$2,0,10*ROW('Water Data'!E169))="","",OFFSET('Water Data'!$B$2,0,10*ROW('Water Data'!E169)))</f>
        <v/>
      </c>
      <c r="B175" s="49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9" t="str">
        <f t="shared" ca="1" si="2"/>
        <v/>
      </c>
      <c r="D175" s="52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3" t="str">
        <f ca="1">+IF(OFFSET('Water Data'!$D$27,0,10*ROW('Water Data'!D169))="","",OFFSET('Water Data'!$D$27,0,10*ROW('Water Data'!D169)))</f>
        <v/>
      </c>
      <c r="BT175" s="383" t="str">
        <f ca="1">+IF(OFFSET('Water Data'!$D$28,0,10*ROW('Water Data'!D169))="","",OFFSET('Water Data'!$D$28,0,10*ROW('Water Data'!D169)))</f>
        <v/>
      </c>
      <c r="BU175" s="383" t="str">
        <f ca="1">+IF(OFFSET('Water Data'!$D$29,0,10*ROW('Water Data'!D169))="","",OFFSET('Water Data'!$D$29,0,10*ROW('Water Data'!D169)))</f>
        <v/>
      </c>
      <c r="BV175" s="383" t="str">
        <f ca="1">+IF(OFFSET('Water Data'!$E$27,0,10*ROW('Water Data'!E169))="","",OFFSET('Water Data'!$E$27,0,10*ROW('Water Data'!E169)))</f>
        <v/>
      </c>
      <c r="BW175" s="383" t="str">
        <f ca="1">+IF(OFFSET('Water Data'!$E$28,0,10*ROW('Water Data'!E169))="","",OFFSET('Water Data'!$E$28,0,10*ROW('Water Data'!E169)))</f>
        <v/>
      </c>
      <c r="BX175" s="383" t="str">
        <f ca="1">+IF(OFFSET('Water Data'!$E$29,0,10*ROW('Water Data'!E169))="","",OFFSET('Water Data'!$E$29,0,10*ROW('Water Data'!E169)))</f>
        <v/>
      </c>
      <c r="BY175" s="383" t="str">
        <f ca="1">+IF(OFFSET('Water Data'!$F$27,0,10*ROW('Water Data'!F169))="","",OFFSET('Water Data'!$F$27,0,10*ROW('Water Data'!F169)))</f>
        <v/>
      </c>
      <c r="BZ175" s="383" t="str">
        <f ca="1">+IF(OFFSET('Water Data'!$F$28,0,10*ROW('Water Data'!F169))="","",OFFSET('Water Data'!$F$28,0,10*ROW('Water Data'!F169)))</f>
        <v/>
      </c>
      <c r="CA175" s="383" t="str">
        <f ca="1">+IF(OFFSET('Water Data'!$F$29,0,10*ROW('Water Data'!F169))="","",OFFSET('Water Data'!$F$29,0,10*ROW('Water Data'!F169)))</f>
        <v/>
      </c>
      <c r="CB175" s="383" t="str">
        <f ca="1">+IF(OFFSET('Water Data'!$G$27,0,10*ROW('Water Data'!G169))="","",OFFSET('Water Data'!$G$27,0,10*ROW('Water Data'!G169)))</f>
        <v/>
      </c>
      <c r="CC175" s="383" t="str">
        <f ca="1">+IF(OFFSET('Water Data'!$G$28,0,10*ROW('Water Data'!G169))="","",OFFSET('Water Data'!$G$28,0,10*ROW('Water Data'!G169)))</f>
        <v/>
      </c>
      <c r="CD175" s="383" t="str">
        <f ca="1">+IF(OFFSET('Water Data'!$G$29,0,10*ROW('Water Data'!G169))="","",OFFSET('Water Data'!$G$29,0,10*ROW('Water Data'!G169)))</f>
        <v/>
      </c>
      <c r="CE175" s="383" t="str">
        <f ca="1">+IF(OFFSET('Water Data'!$H$27,0,10*ROW('Water Data'!H169))="","",OFFSET('Water Data'!$H$27,0,10*ROW('Water Data'!H169)))</f>
        <v/>
      </c>
      <c r="CF175" s="383" t="str">
        <f ca="1">+IF(OFFSET('Water Data'!$H$28,0,10*ROW('Water Data'!H169))="","",OFFSET('Water Data'!$H$28,0,10*ROW('Water Data'!H169)))</f>
        <v/>
      </c>
      <c r="CG175" s="383" t="str">
        <f ca="1">+IF(OFFSET('Water Data'!$H$29,0,10*ROW('Water Data'!H169))="","",OFFSET('Water Data'!$H$29,0,10*ROW('Water Data'!H169)))</f>
        <v/>
      </c>
      <c r="CH175" s="383" t="str">
        <f ca="1">+IF(OFFSET('Water Data'!$I$27,0,10*ROW('Water Data'!I169))="","",OFFSET('Water Data'!$I$27,0,10*ROW('Water Data'!I169)))</f>
        <v/>
      </c>
      <c r="CI175" s="383" t="str">
        <f ca="1">+IF(OFFSET('Water Data'!$I$28,0,10*ROW('Water Data'!I169))="","",OFFSET('Water Data'!$I$28,0,10*ROW('Water Data'!I169)))</f>
        <v/>
      </c>
      <c r="CJ175" s="383" t="str">
        <f ca="1">+IF(OFFSET('Water Data'!$I$29,0,10*ROW('Water Data'!I169))="","",OFFSET('Water Data'!$I$29,0,10*ROW('Water Data'!I169)))</f>
        <v/>
      </c>
      <c r="CK175" s="383" t="str">
        <f ca="1">+IF(OFFSET('Sanitation Data'!$D$28,0,10*ROW('Sanitation Data'!D169))="","",OFFSET('Sanitation Data'!$D$28,0,10*ROW('Sanitation Data'!D169)))</f>
        <v/>
      </c>
      <c r="CL175" s="383" t="str">
        <f ca="1">+IF(OFFSET('Sanitation Data'!$D$29,0,10*ROW('Sanitation Data'!D169))="","",OFFSET('Sanitation Data'!$D$29,0,10*ROW('Sanitation Data'!D169)))</f>
        <v/>
      </c>
      <c r="CM175" s="383" t="str">
        <f ca="1">+IF(OFFSET('Sanitation Data'!$D$30,0,10*ROW('Sanitation Data'!D169))="","",OFFSET('Sanitation Data'!$D$30,0,10*ROW('Sanitation Data'!D169)))</f>
        <v/>
      </c>
      <c r="CN175" s="383" t="str">
        <f ca="1">+IF(OFFSET('Sanitation Data'!$D$31,0,10*ROW('Sanitation Data'!D169))="","",OFFSET('Sanitation Data'!$D$31,0,10*ROW('Sanitation Data'!D169)))</f>
        <v/>
      </c>
      <c r="CO175" s="383" t="str">
        <f ca="1">+IF(OFFSET('Sanitation Data'!$D$32,0,10*ROW('Sanitation Data'!D169))="","",OFFSET('Sanitation Data'!$D$32,0,10*ROW('Sanitation Data'!D169)))</f>
        <v/>
      </c>
      <c r="CP175" s="383" t="str">
        <f ca="1">+IF(OFFSET('Sanitation Data'!$E$28,0,10*ROW('Sanitation Data'!E169))="","",OFFSET('Sanitation Data'!$E$28,0,10*ROW('Sanitation Data'!E169)))</f>
        <v/>
      </c>
      <c r="CQ175" s="383" t="str">
        <f ca="1">+IF(OFFSET('Sanitation Data'!$E$29,0,10*ROW('Sanitation Data'!E169))="","",OFFSET('Sanitation Data'!$E$29,0,10*ROW('Sanitation Data'!E169)))</f>
        <v/>
      </c>
      <c r="CR175" s="383" t="str">
        <f ca="1">+IF(OFFSET('Sanitation Data'!$E$30,0,10*ROW('Sanitation Data'!E169))="","",OFFSET('Sanitation Data'!$E$30,0,10*ROW('Sanitation Data'!E169)))</f>
        <v/>
      </c>
      <c r="CS175" s="383" t="str">
        <f ca="1">+IF(OFFSET('Sanitation Data'!$E$31,0,10*ROW('Sanitation Data'!E169))="","",OFFSET('Sanitation Data'!$E$31,0,10*ROW('Sanitation Data'!E169)))</f>
        <v/>
      </c>
      <c r="CT175" s="383" t="str">
        <f ca="1">+IF(OFFSET('Sanitation Data'!$E$32,0,10*ROW('Sanitation Data'!E169))="","",OFFSET('Sanitation Data'!$E$32,0,10*ROW('Sanitation Data'!E169)))</f>
        <v/>
      </c>
      <c r="CU175" s="383" t="str">
        <f ca="1">+IF(OFFSET('Sanitation Data'!$F$28,0,10*ROW('Sanitation Data'!F169))="","",OFFSET('Sanitation Data'!$F$28,0,10*ROW('Sanitation Data'!F169)))</f>
        <v/>
      </c>
      <c r="CV175" s="383" t="str">
        <f ca="1">+IF(OFFSET('Sanitation Data'!$F$29,0,10*ROW('Sanitation Data'!F169))="","",OFFSET('Sanitation Data'!$F$29,0,10*ROW('Sanitation Data'!F169)))</f>
        <v/>
      </c>
      <c r="CW175" s="383" t="str">
        <f ca="1">+IF(OFFSET('Sanitation Data'!$F$30,0,10*ROW('Sanitation Data'!F169))="","",OFFSET('Sanitation Data'!$F$30,0,10*ROW('Sanitation Data'!F169)))</f>
        <v/>
      </c>
      <c r="CX175" s="383" t="str">
        <f ca="1">+IF(OFFSET('Sanitation Data'!$F$31,0,10*ROW('Sanitation Data'!F169))="","",OFFSET('Sanitation Data'!$F$31,0,10*ROW('Sanitation Data'!F169)))</f>
        <v/>
      </c>
      <c r="CY175" s="383" t="str">
        <f ca="1">+IF(OFFSET('Sanitation Data'!$F$32,0,10*ROW('Sanitation Data'!F169))="","",OFFSET('Sanitation Data'!$F$32,0,10*ROW('Sanitation Data'!F169)))</f>
        <v/>
      </c>
      <c r="CZ175" s="383" t="str">
        <f ca="1">+IF(OFFSET('Sanitation Data'!$G$28,0,10*ROW('Sanitation Data'!G169))="","",OFFSET('Sanitation Data'!$G$28,0,10*ROW('Sanitation Data'!G169)))</f>
        <v/>
      </c>
      <c r="DA175" s="383" t="str">
        <f ca="1">+IF(OFFSET('Sanitation Data'!$G$29,0,10*ROW('Sanitation Data'!G169))="","",OFFSET('Sanitation Data'!$G$29,0,10*ROW('Sanitation Data'!G169)))</f>
        <v/>
      </c>
      <c r="DB175" s="383" t="str">
        <f ca="1">+IF(OFFSET('Sanitation Data'!$G$30,0,10*ROW('Sanitation Data'!G169))="","",OFFSET('Sanitation Data'!$G$30,0,10*ROW('Sanitation Data'!G169)))</f>
        <v/>
      </c>
      <c r="DC175" s="383" t="str">
        <f ca="1">+IF(OFFSET('Sanitation Data'!$G$31,0,10*ROW('Sanitation Data'!G169))="","",OFFSET('Sanitation Data'!$G$31,0,10*ROW('Sanitation Data'!G169)))</f>
        <v/>
      </c>
      <c r="DD175" s="383" t="str">
        <f ca="1">+IF(OFFSET('Sanitation Data'!$G$32,0,10*ROW('Sanitation Data'!G169))="","",OFFSET('Sanitation Data'!$G$32,0,10*ROW('Sanitation Data'!G169)))</f>
        <v/>
      </c>
      <c r="DE175" s="383" t="str">
        <f ca="1">+IF(OFFSET('Sanitation Data'!$H$28,0,10*ROW('Sanitation Data'!H169))="","",OFFSET('Sanitation Data'!$H$28,0,10*ROW('Sanitation Data'!H169)))</f>
        <v/>
      </c>
      <c r="DF175" s="383" t="str">
        <f ca="1">+IF(OFFSET('Sanitation Data'!$H$29,0,10*ROW('Sanitation Data'!H169))="","",OFFSET('Sanitation Data'!$H$29,0,10*ROW('Sanitation Data'!H169)))</f>
        <v/>
      </c>
      <c r="DG175" s="383" t="str">
        <f ca="1">+IF(OFFSET('Sanitation Data'!$H$30,0,10*ROW('Sanitation Data'!H169))="","",OFFSET('Sanitation Data'!$H$30,0,10*ROW('Sanitation Data'!H169)))</f>
        <v/>
      </c>
      <c r="DH175" s="383" t="str">
        <f ca="1">+IF(OFFSET('Sanitation Data'!$H$31,0,10*ROW('Sanitation Data'!H169))="","",OFFSET('Sanitation Data'!$H$31,0,10*ROW('Sanitation Data'!H169)))</f>
        <v/>
      </c>
      <c r="DI175" s="383" t="str">
        <f ca="1">+IF(OFFSET('Sanitation Data'!$H$32,0,10*ROW('Sanitation Data'!H169))="","",OFFSET('Sanitation Data'!$H$32,0,10*ROW('Sanitation Data'!H169)))</f>
        <v/>
      </c>
      <c r="DJ175" s="383" t="str">
        <f ca="1">+IF(OFFSET('Sanitation Data'!$I$28,0,10*ROW('Sanitation Data'!I169))="","",OFFSET('Sanitation Data'!$I$28,0,10*ROW('Sanitation Data'!I169)))</f>
        <v/>
      </c>
      <c r="DK175" s="383" t="str">
        <f ca="1">+IF(OFFSET('Sanitation Data'!$I$29,0,10*ROW('Sanitation Data'!I169))="","",OFFSET('Sanitation Data'!$I$29,0,10*ROW('Sanitation Data'!I169)))</f>
        <v/>
      </c>
      <c r="DL175" s="383" t="str">
        <f ca="1">+IF(OFFSET('Sanitation Data'!$I$30,0,10*ROW('Sanitation Data'!I169))="","",OFFSET('Sanitation Data'!$I$30,0,10*ROW('Sanitation Data'!I169)))</f>
        <v/>
      </c>
      <c r="DM175" s="383" t="str">
        <f ca="1">+IF(OFFSET('Sanitation Data'!$I$31,0,10*ROW('Sanitation Data'!I169))="","",OFFSET('Sanitation Data'!$I$31,0,10*ROW('Sanitation Data'!I169)))</f>
        <v/>
      </c>
      <c r="DN175" s="383" t="str">
        <f ca="1">+IF(OFFSET('Sanitation Data'!$I$32,0,10*ROW('Sanitation Data'!I169))="","",OFFSET('Sanitation Data'!$I$32,0,10*ROW('Sanitation Data'!I169)))</f>
        <v/>
      </c>
      <c r="DO175" s="383" t="str">
        <f ca="1">+IF(OFFSET('Hygiene Data'!$D$11,0,10*ROW('Hygiene Data'!D169))="","",OFFSET('Hygiene Data'!$D$11,0,10*ROW('Hygiene Data'!D169)))</f>
        <v/>
      </c>
      <c r="DP175" s="383" t="str">
        <f ca="1">+IF(OFFSET('Hygiene Data'!$D$12,0,10*ROW('Hygiene Data'!D169))="","",OFFSET('Hygiene Data'!$D$12,0,10*ROW('Hygiene Data'!D169)))</f>
        <v/>
      </c>
      <c r="DQ175" s="383" t="str">
        <f ca="1">+IF(OFFSET('Hygiene Data'!$D$13,0,10*ROW('Hygiene Data'!D169))="","",OFFSET('Hygiene Data'!$D$13,0,10*ROW('Hygiene Data'!D169)))</f>
        <v/>
      </c>
      <c r="DR175" s="383" t="str">
        <f ca="1">+IF(OFFSET('Hygiene Data'!$E$11,0,10*ROW('Hygiene Data'!E169))="","",OFFSET('Hygiene Data'!$E$11,0,10*ROW('Hygiene Data'!E169)))</f>
        <v/>
      </c>
      <c r="DS175" s="383" t="str">
        <f ca="1">+IF(OFFSET('Hygiene Data'!$E$12,0,10*ROW('Hygiene Data'!E169))="","",OFFSET('Hygiene Data'!$E$12,0,10*ROW('Hygiene Data'!E169)))</f>
        <v/>
      </c>
      <c r="DT175" s="383" t="str">
        <f ca="1">+IF(OFFSET('Hygiene Data'!$E$13,0,10*ROW('Hygiene Data'!E169))="","",OFFSET('Hygiene Data'!$E$13,0,10*ROW('Hygiene Data'!E169)))</f>
        <v/>
      </c>
      <c r="DU175" s="383" t="str">
        <f ca="1">+IF(OFFSET('Hygiene Data'!$F$11,0,10*ROW('Hygiene Data'!F169))="","",OFFSET('Hygiene Data'!$F$11,0,10*ROW('Hygiene Data'!F169)))</f>
        <v/>
      </c>
      <c r="DV175" s="383" t="str">
        <f ca="1">+IF(OFFSET('Hygiene Data'!$F$12,0,10*ROW('Hygiene Data'!F169))="","",OFFSET('Hygiene Data'!$F$12,0,10*ROW('Hygiene Data'!F169)))</f>
        <v/>
      </c>
      <c r="DW175" s="383" t="str">
        <f ca="1">+IF(OFFSET('Hygiene Data'!$F$13,0,10*ROW('Hygiene Data'!F169))="","",OFFSET('Hygiene Data'!$F$13,0,10*ROW('Hygiene Data'!F169)))</f>
        <v/>
      </c>
      <c r="DX175" s="383" t="str">
        <f ca="1">+IF(OFFSET('Hygiene Data'!$G$11,0,10*ROW('Hygiene Data'!G169))="","",OFFSET('Hygiene Data'!$G$11,0,10*ROW('Hygiene Data'!G169)))</f>
        <v/>
      </c>
      <c r="DY175" s="383" t="str">
        <f ca="1">+IF(OFFSET('Hygiene Data'!$G$12,0,10*ROW('Hygiene Data'!G169))="","",OFFSET('Hygiene Data'!$G$12,0,10*ROW('Hygiene Data'!G169)))</f>
        <v/>
      </c>
      <c r="DZ175" s="383" t="str">
        <f ca="1">+IF(OFFSET('Hygiene Data'!$G$13,0,10*ROW('Hygiene Data'!G169))="","",OFFSET('Hygiene Data'!$G$13,0,10*ROW('Hygiene Data'!G169)))</f>
        <v/>
      </c>
      <c r="EA175" s="383" t="str">
        <f ca="1">+IF(OFFSET('Hygiene Data'!$H$11,0,10*ROW('Hygiene Data'!H169))="","",OFFSET('Hygiene Data'!$H$11,0,10*ROW('Hygiene Data'!H169)))</f>
        <v/>
      </c>
      <c r="EB175" s="383" t="str">
        <f ca="1">+IF(OFFSET('Hygiene Data'!$H$12,0,10*ROW('Hygiene Data'!H169))="","",OFFSET('Hygiene Data'!$H$12,0,10*ROW('Hygiene Data'!H169)))</f>
        <v/>
      </c>
      <c r="EC175" s="383" t="str">
        <f ca="1">+IF(OFFSET('Hygiene Data'!$H$13,0,10*ROW('Hygiene Data'!H169))="","",OFFSET('Hygiene Data'!$H$13,0,10*ROW('Hygiene Data'!H169)))</f>
        <v/>
      </c>
      <c r="ED175" s="383" t="str">
        <f ca="1">+IF(OFFSET('Hygiene Data'!$I$11,0,10*ROW('Hygiene Data'!I169))="","",OFFSET('Hygiene Data'!$I$11,0,10*ROW('Hygiene Data'!I169)))</f>
        <v/>
      </c>
      <c r="EE175" s="383" t="str">
        <f ca="1">+IF(OFFSET('Hygiene Data'!$I$12,0,10*ROW('Hygiene Data'!I169))="","",OFFSET('Hygiene Data'!$I$12,0,10*ROW('Hygiene Data'!I169)))</f>
        <v/>
      </c>
      <c r="EF175" s="383" t="str">
        <f ca="1">+IF(OFFSET('Hygiene Data'!$I$13,0,10*ROW('Hygiene Data'!I169))="","",OFFSET('Hygiene Data'!$I$13,0,10*ROW('Hygiene Data'!I169)))</f>
        <v/>
      </c>
    </row>
    <row r="176" spans="1:136" x14ac:dyDescent="0.25">
      <c r="A176" s="492" t="str">
        <f ca="1">+IF(OFFSET('Water Data'!$B$2,0,10*ROW('Water Data'!E170))="","",OFFSET('Water Data'!$B$2,0,10*ROW('Water Data'!E170)))</f>
        <v/>
      </c>
      <c r="B176" s="49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9" t="str">
        <f t="shared" ca="1" si="2"/>
        <v/>
      </c>
      <c r="D176" s="52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3" t="str">
        <f ca="1">+IF(OFFSET('Water Data'!$D$27,0,10*ROW('Water Data'!D170))="","",OFFSET('Water Data'!$D$27,0,10*ROW('Water Data'!D170)))</f>
        <v/>
      </c>
      <c r="BT176" s="383" t="str">
        <f ca="1">+IF(OFFSET('Water Data'!$D$28,0,10*ROW('Water Data'!D170))="","",OFFSET('Water Data'!$D$28,0,10*ROW('Water Data'!D170)))</f>
        <v/>
      </c>
      <c r="BU176" s="383" t="str">
        <f ca="1">+IF(OFFSET('Water Data'!$D$29,0,10*ROW('Water Data'!D170))="","",OFFSET('Water Data'!$D$29,0,10*ROW('Water Data'!D170)))</f>
        <v/>
      </c>
      <c r="BV176" s="383" t="str">
        <f ca="1">+IF(OFFSET('Water Data'!$E$27,0,10*ROW('Water Data'!E170))="","",OFFSET('Water Data'!$E$27,0,10*ROW('Water Data'!E170)))</f>
        <v/>
      </c>
      <c r="BW176" s="383" t="str">
        <f ca="1">+IF(OFFSET('Water Data'!$E$28,0,10*ROW('Water Data'!E170))="","",OFFSET('Water Data'!$E$28,0,10*ROW('Water Data'!E170)))</f>
        <v/>
      </c>
      <c r="BX176" s="383" t="str">
        <f ca="1">+IF(OFFSET('Water Data'!$E$29,0,10*ROW('Water Data'!E170))="","",OFFSET('Water Data'!$E$29,0,10*ROW('Water Data'!E170)))</f>
        <v/>
      </c>
      <c r="BY176" s="383" t="str">
        <f ca="1">+IF(OFFSET('Water Data'!$F$27,0,10*ROW('Water Data'!F170))="","",OFFSET('Water Data'!$F$27,0,10*ROW('Water Data'!F170)))</f>
        <v/>
      </c>
      <c r="BZ176" s="383" t="str">
        <f ca="1">+IF(OFFSET('Water Data'!$F$28,0,10*ROW('Water Data'!F170))="","",OFFSET('Water Data'!$F$28,0,10*ROW('Water Data'!F170)))</f>
        <v/>
      </c>
      <c r="CA176" s="383" t="str">
        <f ca="1">+IF(OFFSET('Water Data'!$F$29,0,10*ROW('Water Data'!F170))="","",OFFSET('Water Data'!$F$29,0,10*ROW('Water Data'!F170)))</f>
        <v/>
      </c>
      <c r="CB176" s="383" t="str">
        <f ca="1">+IF(OFFSET('Water Data'!$G$27,0,10*ROW('Water Data'!G170))="","",OFFSET('Water Data'!$G$27,0,10*ROW('Water Data'!G170)))</f>
        <v/>
      </c>
      <c r="CC176" s="383" t="str">
        <f ca="1">+IF(OFFSET('Water Data'!$G$28,0,10*ROW('Water Data'!G170))="","",OFFSET('Water Data'!$G$28,0,10*ROW('Water Data'!G170)))</f>
        <v/>
      </c>
      <c r="CD176" s="383" t="str">
        <f ca="1">+IF(OFFSET('Water Data'!$G$29,0,10*ROW('Water Data'!G170))="","",OFFSET('Water Data'!$G$29,0,10*ROW('Water Data'!G170)))</f>
        <v/>
      </c>
      <c r="CE176" s="383" t="str">
        <f ca="1">+IF(OFFSET('Water Data'!$H$27,0,10*ROW('Water Data'!H170))="","",OFFSET('Water Data'!$H$27,0,10*ROW('Water Data'!H170)))</f>
        <v/>
      </c>
      <c r="CF176" s="383" t="str">
        <f ca="1">+IF(OFFSET('Water Data'!$H$28,0,10*ROW('Water Data'!H170))="","",OFFSET('Water Data'!$H$28,0,10*ROW('Water Data'!H170)))</f>
        <v/>
      </c>
      <c r="CG176" s="383" t="str">
        <f ca="1">+IF(OFFSET('Water Data'!$H$29,0,10*ROW('Water Data'!H170))="","",OFFSET('Water Data'!$H$29,0,10*ROW('Water Data'!H170)))</f>
        <v/>
      </c>
      <c r="CH176" s="383" t="str">
        <f ca="1">+IF(OFFSET('Water Data'!$I$27,0,10*ROW('Water Data'!I170))="","",OFFSET('Water Data'!$I$27,0,10*ROW('Water Data'!I170)))</f>
        <v/>
      </c>
      <c r="CI176" s="383" t="str">
        <f ca="1">+IF(OFFSET('Water Data'!$I$28,0,10*ROW('Water Data'!I170))="","",OFFSET('Water Data'!$I$28,0,10*ROW('Water Data'!I170)))</f>
        <v/>
      </c>
      <c r="CJ176" s="383" t="str">
        <f ca="1">+IF(OFFSET('Water Data'!$I$29,0,10*ROW('Water Data'!I170))="","",OFFSET('Water Data'!$I$29,0,10*ROW('Water Data'!I170)))</f>
        <v/>
      </c>
      <c r="CK176" s="383" t="str">
        <f ca="1">+IF(OFFSET('Sanitation Data'!$D$28,0,10*ROW('Sanitation Data'!D170))="","",OFFSET('Sanitation Data'!$D$28,0,10*ROW('Sanitation Data'!D170)))</f>
        <v/>
      </c>
      <c r="CL176" s="383" t="str">
        <f ca="1">+IF(OFFSET('Sanitation Data'!$D$29,0,10*ROW('Sanitation Data'!D170))="","",OFFSET('Sanitation Data'!$D$29,0,10*ROW('Sanitation Data'!D170)))</f>
        <v/>
      </c>
      <c r="CM176" s="383" t="str">
        <f ca="1">+IF(OFFSET('Sanitation Data'!$D$30,0,10*ROW('Sanitation Data'!D170))="","",OFFSET('Sanitation Data'!$D$30,0,10*ROW('Sanitation Data'!D170)))</f>
        <v/>
      </c>
      <c r="CN176" s="383" t="str">
        <f ca="1">+IF(OFFSET('Sanitation Data'!$D$31,0,10*ROW('Sanitation Data'!D170))="","",OFFSET('Sanitation Data'!$D$31,0,10*ROW('Sanitation Data'!D170)))</f>
        <v/>
      </c>
      <c r="CO176" s="383" t="str">
        <f ca="1">+IF(OFFSET('Sanitation Data'!$D$32,0,10*ROW('Sanitation Data'!D170))="","",OFFSET('Sanitation Data'!$D$32,0,10*ROW('Sanitation Data'!D170)))</f>
        <v/>
      </c>
      <c r="CP176" s="383" t="str">
        <f ca="1">+IF(OFFSET('Sanitation Data'!$E$28,0,10*ROW('Sanitation Data'!E170))="","",OFFSET('Sanitation Data'!$E$28,0,10*ROW('Sanitation Data'!E170)))</f>
        <v/>
      </c>
      <c r="CQ176" s="383" t="str">
        <f ca="1">+IF(OFFSET('Sanitation Data'!$E$29,0,10*ROW('Sanitation Data'!E170))="","",OFFSET('Sanitation Data'!$E$29,0,10*ROW('Sanitation Data'!E170)))</f>
        <v/>
      </c>
      <c r="CR176" s="383" t="str">
        <f ca="1">+IF(OFFSET('Sanitation Data'!$E$30,0,10*ROW('Sanitation Data'!E170))="","",OFFSET('Sanitation Data'!$E$30,0,10*ROW('Sanitation Data'!E170)))</f>
        <v/>
      </c>
      <c r="CS176" s="383" t="str">
        <f ca="1">+IF(OFFSET('Sanitation Data'!$E$31,0,10*ROW('Sanitation Data'!E170))="","",OFFSET('Sanitation Data'!$E$31,0,10*ROW('Sanitation Data'!E170)))</f>
        <v/>
      </c>
      <c r="CT176" s="383" t="str">
        <f ca="1">+IF(OFFSET('Sanitation Data'!$E$32,0,10*ROW('Sanitation Data'!E170))="","",OFFSET('Sanitation Data'!$E$32,0,10*ROW('Sanitation Data'!E170)))</f>
        <v/>
      </c>
      <c r="CU176" s="383" t="str">
        <f ca="1">+IF(OFFSET('Sanitation Data'!$F$28,0,10*ROW('Sanitation Data'!F170))="","",OFFSET('Sanitation Data'!$F$28,0,10*ROW('Sanitation Data'!F170)))</f>
        <v/>
      </c>
      <c r="CV176" s="383" t="str">
        <f ca="1">+IF(OFFSET('Sanitation Data'!$F$29,0,10*ROW('Sanitation Data'!F170))="","",OFFSET('Sanitation Data'!$F$29,0,10*ROW('Sanitation Data'!F170)))</f>
        <v/>
      </c>
      <c r="CW176" s="383" t="str">
        <f ca="1">+IF(OFFSET('Sanitation Data'!$F$30,0,10*ROW('Sanitation Data'!F170))="","",OFFSET('Sanitation Data'!$F$30,0,10*ROW('Sanitation Data'!F170)))</f>
        <v/>
      </c>
      <c r="CX176" s="383" t="str">
        <f ca="1">+IF(OFFSET('Sanitation Data'!$F$31,0,10*ROW('Sanitation Data'!F170))="","",OFFSET('Sanitation Data'!$F$31,0,10*ROW('Sanitation Data'!F170)))</f>
        <v/>
      </c>
      <c r="CY176" s="383" t="str">
        <f ca="1">+IF(OFFSET('Sanitation Data'!$F$32,0,10*ROW('Sanitation Data'!F170))="","",OFFSET('Sanitation Data'!$F$32,0,10*ROW('Sanitation Data'!F170)))</f>
        <v/>
      </c>
      <c r="CZ176" s="383" t="str">
        <f ca="1">+IF(OFFSET('Sanitation Data'!$G$28,0,10*ROW('Sanitation Data'!G170))="","",OFFSET('Sanitation Data'!$G$28,0,10*ROW('Sanitation Data'!G170)))</f>
        <v/>
      </c>
      <c r="DA176" s="383" t="str">
        <f ca="1">+IF(OFFSET('Sanitation Data'!$G$29,0,10*ROW('Sanitation Data'!G170))="","",OFFSET('Sanitation Data'!$G$29,0,10*ROW('Sanitation Data'!G170)))</f>
        <v/>
      </c>
      <c r="DB176" s="383" t="str">
        <f ca="1">+IF(OFFSET('Sanitation Data'!$G$30,0,10*ROW('Sanitation Data'!G170))="","",OFFSET('Sanitation Data'!$G$30,0,10*ROW('Sanitation Data'!G170)))</f>
        <v/>
      </c>
      <c r="DC176" s="383" t="str">
        <f ca="1">+IF(OFFSET('Sanitation Data'!$G$31,0,10*ROW('Sanitation Data'!G170))="","",OFFSET('Sanitation Data'!$G$31,0,10*ROW('Sanitation Data'!G170)))</f>
        <v/>
      </c>
      <c r="DD176" s="383" t="str">
        <f ca="1">+IF(OFFSET('Sanitation Data'!$G$32,0,10*ROW('Sanitation Data'!G170))="","",OFFSET('Sanitation Data'!$G$32,0,10*ROW('Sanitation Data'!G170)))</f>
        <v/>
      </c>
      <c r="DE176" s="383" t="str">
        <f ca="1">+IF(OFFSET('Sanitation Data'!$H$28,0,10*ROW('Sanitation Data'!H170))="","",OFFSET('Sanitation Data'!$H$28,0,10*ROW('Sanitation Data'!H170)))</f>
        <v/>
      </c>
      <c r="DF176" s="383" t="str">
        <f ca="1">+IF(OFFSET('Sanitation Data'!$H$29,0,10*ROW('Sanitation Data'!H170))="","",OFFSET('Sanitation Data'!$H$29,0,10*ROW('Sanitation Data'!H170)))</f>
        <v/>
      </c>
      <c r="DG176" s="383" t="str">
        <f ca="1">+IF(OFFSET('Sanitation Data'!$H$30,0,10*ROW('Sanitation Data'!H170))="","",OFFSET('Sanitation Data'!$H$30,0,10*ROW('Sanitation Data'!H170)))</f>
        <v/>
      </c>
      <c r="DH176" s="383" t="str">
        <f ca="1">+IF(OFFSET('Sanitation Data'!$H$31,0,10*ROW('Sanitation Data'!H170))="","",OFFSET('Sanitation Data'!$H$31,0,10*ROW('Sanitation Data'!H170)))</f>
        <v/>
      </c>
      <c r="DI176" s="383" t="str">
        <f ca="1">+IF(OFFSET('Sanitation Data'!$H$32,0,10*ROW('Sanitation Data'!H170))="","",OFFSET('Sanitation Data'!$H$32,0,10*ROW('Sanitation Data'!H170)))</f>
        <v/>
      </c>
      <c r="DJ176" s="383" t="str">
        <f ca="1">+IF(OFFSET('Sanitation Data'!$I$28,0,10*ROW('Sanitation Data'!I170))="","",OFFSET('Sanitation Data'!$I$28,0,10*ROW('Sanitation Data'!I170)))</f>
        <v/>
      </c>
      <c r="DK176" s="383" t="str">
        <f ca="1">+IF(OFFSET('Sanitation Data'!$I$29,0,10*ROW('Sanitation Data'!I170))="","",OFFSET('Sanitation Data'!$I$29,0,10*ROW('Sanitation Data'!I170)))</f>
        <v/>
      </c>
      <c r="DL176" s="383" t="str">
        <f ca="1">+IF(OFFSET('Sanitation Data'!$I$30,0,10*ROW('Sanitation Data'!I170))="","",OFFSET('Sanitation Data'!$I$30,0,10*ROW('Sanitation Data'!I170)))</f>
        <v/>
      </c>
      <c r="DM176" s="383" t="str">
        <f ca="1">+IF(OFFSET('Sanitation Data'!$I$31,0,10*ROW('Sanitation Data'!I170))="","",OFFSET('Sanitation Data'!$I$31,0,10*ROW('Sanitation Data'!I170)))</f>
        <v/>
      </c>
      <c r="DN176" s="383" t="str">
        <f ca="1">+IF(OFFSET('Sanitation Data'!$I$32,0,10*ROW('Sanitation Data'!I170))="","",OFFSET('Sanitation Data'!$I$32,0,10*ROW('Sanitation Data'!I170)))</f>
        <v/>
      </c>
      <c r="DO176" s="383" t="str">
        <f ca="1">+IF(OFFSET('Hygiene Data'!$D$11,0,10*ROW('Hygiene Data'!D170))="","",OFFSET('Hygiene Data'!$D$11,0,10*ROW('Hygiene Data'!D170)))</f>
        <v/>
      </c>
      <c r="DP176" s="383" t="str">
        <f ca="1">+IF(OFFSET('Hygiene Data'!$D$12,0,10*ROW('Hygiene Data'!D170))="","",OFFSET('Hygiene Data'!$D$12,0,10*ROW('Hygiene Data'!D170)))</f>
        <v/>
      </c>
      <c r="DQ176" s="383" t="str">
        <f ca="1">+IF(OFFSET('Hygiene Data'!$D$13,0,10*ROW('Hygiene Data'!D170))="","",OFFSET('Hygiene Data'!$D$13,0,10*ROW('Hygiene Data'!D170)))</f>
        <v/>
      </c>
      <c r="DR176" s="383" t="str">
        <f ca="1">+IF(OFFSET('Hygiene Data'!$E$11,0,10*ROW('Hygiene Data'!E170))="","",OFFSET('Hygiene Data'!$E$11,0,10*ROW('Hygiene Data'!E170)))</f>
        <v/>
      </c>
      <c r="DS176" s="383" t="str">
        <f ca="1">+IF(OFFSET('Hygiene Data'!$E$12,0,10*ROW('Hygiene Data'!E170))="","",OFFSET('Hygiene Data'!$E$12,0,10*ROW('Hygiene Data'!E170)))</f>
        <v/>
      </c>
      <c r="DT176" s="383" t="str">
        <f ca="1">+IF(OFFSET('Hygiene Data'!$E$13,0,10*ROW('Hygiene Data'!E170))="","",OFFSET('Hygiene Data'!$E$13,0,10*ROW('Hygiene Data'!E170)))</f>
        <v/>
      </c>
      <c r="DU176" s="383" t="str">
        <f ca="1">+IF(OFFSET('Hygiene Data'!$F$11,0,10*ROW('Hygiene Data'!F170))="","",OFFSET('Hygiene Data'!$F$11,0,10*ROW('Hygiene Data'!F170)))</f>
        <v/>
      </c>
      <c r="DV176" s="383" t="str">
        <f ca="1">+IF(OFFSET('Hygiene Data'!$F$12,0,10*ROW('Hygiene Data'!F170))="","",OFFSET('Hygiene Data'!$F$12,0,10*ROW('Hygiene Data'!F170)))</f>
        <v/>
      </c>
      <c r="DW176" s="383" t="str">
        <f ca="1">+IF(OFFSET('Hygiene Data'!$F$13,0,10*ROW('Hygiene Data'!F170))="","",OFFSET('Hygiene Data'!$F$13,0,10*ROW('Hygiene Data'!F170)))</f>
        <v/>
      </c>
      <c r="DX176" s="383" t="str">
        <f ca="1">+IF(OFFSET('Hygiene Data'!$G$11,0,10*ROW('Hygiene Data'!G170))="","",OFFSET('Hygiene Data'!$G$11,0,10*ROW('Hygiene Data'!G170)))</f>
        <v/>
      </c>
      <c r="DY176" s="383" t="str">
        <f ca="1">+IF(OFFSET('Hygiene Data'!$G$12,0,10*ROW('Hygiene Data'!G170))="","",OFFSET('Hygiene Data'!$G$12,0,10*ROW('Hygiene Data'!G170)))</f>
        <v/>
      </c>
      <c r="DZ176" s="383" t="str">
        <f ca="1">+IF(OFFSET('Hygiene Data'!$G$13,0,10*ROW('Hygiene Data'!G170))="","",OFFSET('Hygiene Data'!$G$13,0,10*ROW('Hygiene Data'!G170)))</f>
        <v/>
      </c>
      <c r="EA176" s="383" t="str">
        <f ca="1">+IF(OFFSET('Hygiene Data'!$H$11,0,10*ROW('Hygiene Data'!H170))="","",OFFSET('Hygiene Data'!$H$11,0,10*ROW('Hygiene Data'!H170)))</f>
        <v/>
      </c>
      <c r="EB176" s="383" t="str">
        <f ca="1">+IF(OFFSET('Hygiene Data'!$H$12,0,10*ROW('Hygiene Data'!H170))="","",OFFSET('Hygiene Data'!$H$12,0,10*ROW('Hygiene Data'!H170)))</f>
        <v/>
      </c>
      <c r="EC176" s="383" t="str">
        <f ca="1">+IF(OFFSET('Hygiene Data'!$H$13,0,10*ROW('Hygiene Data'!H170))="","",OFFSET('Hygiene Data'!$H$13,0,10*ROW('Hygiene Data'!H170)))</f>
        <v/>
      </c>
      <c r="ED176" s="383" t="str">
        <f ca="1">+IF(OFFSET('Hygiene Data'!$I$11,0,10*ROW('Hygiene Data'!I170))="","",OFFSET('Hygiene Data'!$I$11,0,10*ROW('Hygiene Data'!I170)))</f>
        <v/>
      </c>
      <c r="EE176" s="383" t="str">
        <f ca="1">+IF(OFFSET('Hygiene Data'!$I$12,0,10*ROW('Hygiene Data'!I170))="","",OFFSET('Hygiene Data'!$I$12,0,10*ROW('Hygiene Data'!I170)))</f>
        <v/>
      </c>
      <c r="EF176" s="383" t="str">
        <f ca="1">+IF(OFFSET('Hygiene Data'!$I$13,0,10*ROW('Hygiene Data'!I170))="","",OFFSET('Hygiene Data'!$I$13,0,10*ROW('Hygiene Data'!I170)))</f>
        <v/>
      </c>
    </row>
    <row r="177" spans="1:136" x14ac:dyDescent="0.25">
      <c r="A177" s="492" t="str">
        <f ca="1">+IF(OFFSET('Water Data'!$B$2,0,10*ROW('Water Data'!E171))="","",OFFSET('Water Data'!$B$2,0,10*ROW('Water Data'!E171)))</f>
        <v/>
      </c>
      <c r="B177" s="49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9" t="str">
        <f t="shared" ca="1" si="2"/>
        <v/>
      </c>
      <c r="D177" s="52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3" t="str">
        <f ca="1">+IF(OFFSET('Water Data'!$D$27,0,10*ROW('Water Data'!D171))="","",OFFSET('Water Data'!$D$27,0,10*ROW('Water Data'!D171)))</f>
        <v/>
      </c>
      <c r="BT177" s="383" t="str">
        <f ca="1">+IF(OFFSET('Water Data'!$D$28,0,10*ROW('Water Data'!D171))="","",OFFSET('Water Data'!$D$28,0,10*ROW('Water Data'!D171)))</f>
        <v/>
      </c>
      <c r="BU177" s="383" t="str">
        <f ca="1">+IF(OFFSET('Water Data'!$D$29,0,10*ROW('Water Data'!D171))="","",OFFSET('Water Data'!$D$29,0,10*ROW('Water Data'!D171)))</f>
        <v/>
      </c>
      <c r="BV177" s="383" t="str">
        <f ca="1">+IF(OFFSET('Water Data'!$E$27,0,10*ROW('Water Data'!E171))="","",OFFSET('Water Data'!$E$27,0,10*ROW('Water Data'!E171)))</f>
        <v/>
      </c>
      <c r="BW177" s="383" t="str">
        <f ca="1">+IF(OFFSET('Water Data'!$E$28,0,10*ROW('Water Data'!E171))="","",OFFSET('Water Data'!$E$28,0,10*ROW('Water Data'!E171)))</f>
        <v/>
      </c>
      <c r="BX177" s="383" t="str">
        <f ca="1">+IF(OFFSET('Water Data'!$E$29,0,10*ROW('Water Data'!E171))="","",OFFSET('Water Data'!$E$29,0,10*ROW('Water Data'!E171)))</f>
        <v/>
      </c>
      <c r="BY177" s="383" t="str">
        <f ca="1">+IF(OFFSET('Water Data'!$F$27,0,10*ROW('Water Data'!F171))="","",OFFSET('Water Data'!$F$27,0,10*ROW('Water Data'!F171)))</f>
        <v/>
      </c>
      <c r="BZ177" s="383" t="str">
        <f ca="1">+IF(OFFSET('Water Data'!$F$28,0,10*ROW('Water Data'!F171))="","",OFFSET('Water Data'!$F$28,0,10*ROW('Water Data'!F171)))</f>
        <v/>
      </c>
      <c r="CA177" s="383" t="str">
        <f ca="1">+IF(OFFSET('Water Data'!$F$29,0,10*ROW('Water Data'!F171))="","",OFFSET('Water Data'!$F$29,0,10*ROW('Water Data'!F171)))</f>
        <v/>
      </c>
      <c r="CB177" s="383" t="str">
        <f ca="1">+IF(OFFSET('Water Data'!$G$27,0,10*ROW('Water Data'!G171))="","",OFFSET('Water Data'!$G$27,0,10*ROW('Water Data'!G171)))</f>
        <v/>
      </c>
      <c r="CC177" s="383" t="str">
        <f ca="1">+IF(OFFSET('Water Data'!$G$28,0,10*ROW('Water Data'!G171))="","",OFFSET('Water Data'!$G$28,0,10*ROW('Water Data'!G171)))</f>
        <v/>
      </c>
      <c r="CD177" s="383" t="str">
        <f ca="1">+IF(OFFSET('Water Data'!$G$29,0,10*ROW('Water Data'!G171))="","",OFFSET('Water Data'!$G$29,0,10*ROW('Water Data'!G171)))</f>
        <v/>
      </c>
      <c r="CE177" s="383" t="str">
        <f ca="1">+IF(OFFSET('Water Data'!$H$27,0,10*ROW('Water Data'!H171))="","",OFFSET('Water Data'!$H$27,0,10*ROW('Water Data'!H171)))</f>
        <v/>
      </c>
      <c r="CF177" s="383" t="str">
        <f ca="1">+IF(OFFSET('Water Data'!$H$28,0,10*ROW('Water Data'!H171))="","",OFFSET('Water Data'!$H$28,0,10*ROW('Water Data'!H171)))</f>
        <v/>
      </c>
      <c r="CG177" s="383" t="str">
        <f ca="1">+IF(OFFSET('Water Data'!$H$29,0,10*ROW('Water Data'!H171))="","",OFFSET('Water Data'!$H$29,0,10*ROW('Water Data'!H171)))</f>
        <v/>
      </c>
      <c r="CH177" s="383" t="str">
        <f ca="1">+IF(OFFSET('Water Data'!$I$27,0,10*ROW('Water Data'!I171))="","",OFFSET('Water Data'!$I$27,0,10*ROW('Water Data'!I171)))</f>
        <v/>
      </c>
      <c r="CI177" s="383" t="str">
        <f ca="1">+IF(OFFSET('Water Data'!$I$28,0,10*ROW('Water Data'!I171))="","",OFFSET('Water Data'!$I$28,0,10*ROW('Water Data'!I171)))</f>
        <v/>
      </c>
      <c r="CJ177" s="383" t="str">
        <f ca="1">+IF(OFFSET('Water Data'!$I$29,0,10*ROW('Water Data'!I171))="","",OFFSET('Water Data'!$I$29,0,10*ROW('Water Data'!I171)))</f>
        <v/>
      </c>
      <c r="CK177" s="383" t="str">
        <f ca="1">+IF(OFFSET('Sanitation Data'!$D$28,0,10*ROW('Sanitation Data'!D171))="","",OFFSET('Sanitation Data'!$D$28,0,10*ROW('Sanitation Data'!D171)))</f>
        <v/>
      </c>
      <c r="CL177" s="383" t="str">
        <f ca="1">+IF(OFFSET('Sanitation Data'!$D$29,0,10*ROW('Sanitation Data'!D171))="","",OFFSET('Sanitation Data'!$D$29,0,10*ROW('Sanitation Data'!D171)))</f>
        <v/>
      </c>
      <c r="CM177" s="383" t="str">
        <f ca="1">+IF(OFFSET('Sanitation Data'!$D$30,0,10*ROW('Sanitation Data'!D171))="","",OFFSET('Sanitation Data'!$D$30,0,10*ROW('Sanitation Data'!D171)))</f>
        <v/>
      </c>
      <c r="CN177" s="383" t="str">
        <f ca="1">+IF(OFFSET('Sanitation Data'!$D$31,0,10*ROW('Sanitation Data'!D171))="","",OFFSET('Sanitation Data'!$D$31,0,10*ROW('Sanitation Data'!D171)))</f>
        <v/>
      </c>
      <c r="CO177" s="383" t="str">
        <f ca="1">+IF(OFFSET('Sanitation Data'!$D$32,0,10*ROW('Sanitation Data'!D171))="","",OFFSET('Sanitation Data'!$D$32,0,10*ROW('Sanitation Data'!D171)))</f>
        <v/>
      </c>
      <c r="CP177" s="383" t="str">
        <f ca="1">+IF(OFFSET('Sanitation Data'!$E$28,0,10*ROW('Sanitation Data'!E171))="","",OFFSET('Sanitation Data'!$E$28,0,10*ROW('Sanitation Data'!E171)))</f>
        <v/>
      </c>
      <c r="CQ177" s="383" t="str">
        <f ca="1">+IF(OFFSET('Sanitation Data'!$E$29,0,10*ROW('Sanitation Data'!E171))="","",OFFSET('Sanitation Data'!$E$29,0,10*ROW('Sanitation Data'!E171)))</f>
        <v/>
      </c>
      <c r="CR177" s="383" t="str">
        <f ca="1">+IF(OFFSET('Sanitation Data'!$E$30,0,10*ROW('Sanitation Data'!E171))="","",OFFSET('Sanitation Data'!$E$30,0,10*ROW('Sanitation Data'!E171)))</f>
        <v/>
      </c>
      <c r="CS177" s="383" t="str">
        <f ca="1">+IF(OFFSET('Sanitation Data'!$E$31,0,10*ROW('Sanitation Data'!E171))="","",OFFSET('Sanitation Data'!$E$31,0,10*ROW('Sanitation Data'!E171)))</f>
        <v/>
      </c>
      <c r="CT177" s="383" t="str">
        <f ca="1">+IF(OFFSET('Sanitation Data'!$E$32,0,10*ROW('Sanitation Data'!E171))="","",OFFSET('Sanitation Data'!$E$32,0,10*ROW('Sanitation Data'!E171)))</f>
        <v/>
      </c>
      <c r="CU177" s="383" t="str">
        <f ca="1">+IF(OFFSET('Sanitation Data'!$F$28,0,10*ROW('Sanitation Data'!F171))="","",OFFSET('Sanitation Data'!$F$28,0,10*ROW('Sanitation Data'!F171)))</f>
        <v/>
      </c>
      <c r="CV177" s="383" t="str">
        <f ca="1">+IF(OFFSET('Sanitation Data'!$F$29,0,10*ROW('Sanitation Data'!F171))="","",OFFSET('Sanitation Data'!$F$29,0,10*ROW('Sanitation Data'!F171)))</f>
        <v/>
      </c>
      <c r="CW177" s="383" t="str">
        <f ca="1">+IF(OFFSET('Sanitation Data'!$F$30,0,10*ROW('Sanitation Data'!F171))="","",OFFSET('Sanitation Data'!$F$30,0,10*ROW('Sanitation Data'!F171)))</f>
        <v/>
      </c>
      <c r="CX177" s="383" t="str">
        <f ca="1">+IF(OFFSET('Sanitation Data'!$F$31,0,10*ROW('Sanitation Data'!F171))="","",OFFSET('Sanitation Data'!$F$31,0,10*ROW('Sanitation Data'!F171)))</f>
        <v/>
      </c>
      <c r="CY177" s="383" t="str">
        <f ca="1">+IF(OFFSET('Sanitation Data'!$F$32,0,10*ROW('Sanitation Data'!F171))="","",OFFSET('Sanitation Data'!$F$32,0,10*ROW('Sanitation Data'!F171)))</f>
        <v/>
      </c>
      <c r="CZ177" s="383" t="str">
        <f ca="1">+IF(OFFSET('Sanitation Data'!$G$28,0,10*ROW('Sanitation Data'!G171))="","",OFFSET('Sanitation Data'!$G$28,0,10*ROW('Sanitation Data'!G171)))</f>
        <v/>
      </c>
      <c r="DA177" s="383" t="str">
        <f ca="1">+IF(OFFSET('Sanitation Data'!$G$29,0,10*ROW('Sanitation Data'!G171))="","",OFFSET('Sanitation Data'!$G$29,0,10*ROW('Sanitation Data'!G171)))</f>
        <v/>
      </c>
      <c r="DB177" s="383" t="str">
        <f ca="1">+IF(OFFSET('Sanitation Data'!$G$30,0,10*ROW('Sanitation Data'!G171))="","",OFFSET('Sanitation Data'!$G$30,0,10*ROW('Sanitation Data'!G171)))</f>
        <v/>
      </c>
      <c r="DC177" s="383" t="str">
        <f ca="1">+IF(OFFSET('Sanitation Data'!$G$31,0,10*ROW('Sanitation Data'!G171))="","",OFFSET('Sanitation Data'!$G$31,0,10*ROW('Sanitation Data'!G171)))</f>
        <v/>
      </c>
      <c r="DD177" s="383" t="str">
        <f ca="1">+IF(OFFSET('Sanitation Data'!$G$32,0,10*ROW('Sanitation Data'!G171))="","",OFFSET('Sanitation Data'!$G$32,0,10*ROW('Sanitation Data'!G171)))</f>
        <v/>
      </c>
      <c r="DE177" s="383" t="str">
        <f ca="1">+IF(OFFSET('Sanitation Data'!$H$28,0,10*ROW('Sanitation Data'!H171))="","",OFFSET('Sanitation Data'!$H$28,0,10*ROW('Sanitation Data'!H171)))</f>
        <v/>
      </c>
      <c r="DF177" s="383" t="str">
        <f ca="1">+IF(OFFSET('Sanitation Data'!$H$29,0,10*ROW('Sanitation Data'!H171))="","",OFFSET('Sanitation Data'!$H$29,0,10*ROW('Sanitation Data'!H171)))</f>
        <v/>
      </c>
      <c r="DG177" s="383" t="str">
        <f ca="1">+IF(OFFSET('Sanitation Data'!$H$30,0,10*ROW('Sanitation Data'!H171))="","",OFFSET('Sanitation Data'!$H$30,0,10*ROW('Sanitation Data'!H171)))</f>
        <v/>
      </c>
      <c r="DH177" s="383" t="str">
        <f ca="1">+IF(OFFSET('Sanitation Data'!$H$31,0,10*ROW('Sanitation Data'!H171))="","",OFFSET('Sanitation Data'!$H$31,0,10*ROW('Sanitation Data'!H171)))</f>
        <v/>
      </c>
      <c r="DI177" s="383" t="str">
        <f ca="1">+IF(OFFSET('Sanitation Data'!$H$32,0,10*ROW('Sanitation Data'!H171))="","",OFFSET('Sanitation Data'!$H$32,0,10*ROW('Sanitation Data'!H171)))</f>
        <v/>
      </c>
      <c r="DJ177" s="383" t="str">
        <f ca="1">+IF(OFFSET('Sanitation Data'!$I$28,0,10*ROW('Sanitation Data'!I171))="","",OFFSET('Sanitation Data'!$I$28,0,10*ROW('Sanitation Data'!I171)))</f>
        <v/>
      </c>
      <c r="DK177" s="383" t="str">
        <f ca="1">+IF(OFFSET('Sanitation Data'!$I$29,0,10*ROW('Sanitation Data'!I171))="","",OFFSET('Sanitation Data'!$I$29,0,10*ROW('Sanitation Data'!I171)))</f>
        <v/>
      </c>
      <c r="DL177" s="383" t="str">
        <f ca="1">+IF(OFFSET('Sanitation Data'!$I$30,0,10*ROW('Sanitation Data'!I171))="","",OFFSET('Sanitation Data'!$I$30,0,10*ROW('Sanitation Data'!I171)))</f>
        <v/>
      </c>
      <c r="DM177" s="383" t="str">
        <f ca="1">+IF(OFFSET('Sanitation Data'!$I$31,0,10*ROW('Sanitation Data'!I171))="","",OFFSET('Sanitation Data'!$I$31,0,10*ROW('Sanitation Data'!I171)))</f>
        <v/>
      </c>
      <c r="DN177" s="383" t="str">
        <f ca="1">+IF(OFFSET('Sanitation Data'!$I$32,0,10*ROW('Sanitation Data'!I171))="","",OFFSET('Sanitation Data'!$I$32,0,10*ROW('Sanitation Data'!I171)))</f>
        <v/>
      </c>
      <c r="DO177" s="383" t="str">
        <f ca="1">+IF(OFFSET('Hygiene Data'!$D$11,0,10*ROW('Hygiene Data'!D171))="","",OFFSET('Hygiene Data'!$D$11,0,10*ROW('Hygiene Data'!D171)))</f>
        <v/>
      </c>
      <c r="DP177" s="383" t="str">
        <f ca="1">+IF(OFFSET('Hygiene Data'!$D$12,0,10*ROW('Hygiene Data'!D171))="","",OFFSET('Hygiene Data'!$D$12,0,10*ROW('Hygiene Data'!D171)))</f>
        <v/>
      </c>
      <c r="DQ177" s="383" t="str">
        <f ca="1">+IF(OFFSET('Hygiene Data'!$D$13,0,10*ROW('Hygiene Data'!D171))="","",OFFSET('Hygiene Data'!$D$13,0,10*ROW('Hygiene Data'!D171)))</f>
        <v/>
      </c>
      <c r="DR177" s="383" t="str">
        <f ca="1">+IF(OFFSET('Hygiene Data'!$E$11,0,10*ROW('Hygiene Data'!E171))="","",OFFSET('Hygiene Data'!$E$11,0,10*ROW('Hygiene Data'!E171)))</f>
        <v/>
      </c>
      <c r="DS177" s="383" t="str">
        <f ca="1">+IF(OFFSET('Hygiene Data'!$E$12,0,10*ROW('Hygiene Data'!E171))="","",OFFSET('Hygiene Data'!$E$12,0,10*ROW('Hygiene Data'!E171)))</f>
        <v/>
      </c>
      <c r="DT177" s="383" t="str">
        <f ca="1">+IF(OFFSET('Hygiene Data'!$E$13,0,10*ROW('Hygiene Data'!E171))="","",OFFSET('Hygiene Data'!$E$13,0,10*ROW('Hygiene Data'!E171)))</f>
        <v/>
      </c>
      <c r="DU177" s="383" t="str">
        <f ca="1">+IF(OFFSET('Hygiene Data'!$F$11,0,10*ROW('Hygiene Data'!F171))="","",OFFSET('Hygiene Data'!$F$11,0,10*ROW('Hygiene Data'!F171)))</f>
        <v/>
      </c>
      <c r="DV177" s="383" t="str">
        <f ca="1">+IF(OFFSET('Hygiene Data'!$F$12,0,10*ROW('Hygiene Data'!F171))="","",OFFSET('Hygiene Data'!$F$12,0,10*ROW('Hygiene Data'!F171)))</f>
        <v/>
      </c>
      <c r="DW177" s="383" t="str">
        <f ca="1">+IF(OFFSET('Hygiene Data'!$F$13,0,10*ROW('Hygiene Data'!F171))="","",OFFSET('Hygiene Data'!$F$13,0,10*ROW('Hygiene Data'!F171)))</f>
        <v/>
      </c>
      <c r="DX177" s="383" t="str">
        <f ca="1">+IF(OFFSET('Hygiene Data'!$G$11,0,10*ROW('Hygiene Data'!G171))="","",OFFSET('Hygiene Data'!$G$11,0,10*ROW('Hygiene Data'!G171)))</f>
        <v/>
      </c>
      <c r="DY177" s="383" t="str">
        <f ca="1">+IF(OFFSET('Hygiene Data'!$G$12,0,10*ROW('Hygiene Data'!G171))="","",OFFSET('Hygiene Data'!$G$12,0,10*ROW('Hygiene Data'!G171)))</f>
        <v/>
      </c>
      <c r="DZ177" s="383" t="str">
        <f ca="1">+IF(OFFSET('Hygiene Data'!$G$13,0,10*ROW('Hygiene Data'!G171))="","",OFFSET('Hygiene Data'!$G$13,0,10*ROW('Hygiene Data'!G171)))</f>
        <v/>
      </c>
      <c r="EA177" s="383" t="str">
        <f ca="1">+IF(OFFSET('Hygiene Data'!$H$11,0,10*ROW('Hygiene Data'!H171))="","",OFFSET('Hygiene Data'!$H$11,0,10*ROW('Hygiene Data'!H171)))</f>
        <v/>
      </c>
      <c r="EB177" s="383" t="str">
        <f ca="1">+IF(OFFSET('Hygiene Data'!$H$12,0,10*ROW('Hygiene Data'!H171))="","",OFFSET('Hygiene Data'!$H$12,0,10*ROW('Hygiene Data'!H171)))</f>
        <v/>
      </c>
      <c r="EC177" s="383" t="str">
        <f ca="1">+IF(OFFSET('Hygiene Data'!$H$13,0,10*ROW('Hygiene Data'!H171))="","",OFFSET('Hygiene Data'!$H$13,0,10*ROW('Hygiene Data'!H171)))</f>
        <v/>
      </c>
      <c r="ED177" s="383" t="str">
        <f ca="1">+IF(OFFSET('Hygiene Data'!$I$11,0,10*ROW('Hygiene Data'!I171))="","",OFFSET('Hygiene Data'!$I$11,0,10*ROW('Hygiene Data'!I171)))</f>
        <v/>
      </c>
      <c r="EE177" s="383" t="str">
        <f ca="1">+IF(OFFSET('Hygiene Data'!$I$12,0,10*ROW('Hygiene Data'!I171))="","",OFFSET('Hygiene Data'!$I$12,0,10*ROW('Hygiene Data'!I171)))</f>
        <v/>
      </c>
      <c r="EF177" s="383" t="str">
        <f ca="1">+IF(OFFSET('Hygiene Data'!$I$13,0,10*ROW('Hygiene Data'!I171))="","",OFFSET('Hygiene Data'!$I$13,0,10*ROW('Hygiene Data'!I171)))</f>
        <v/>
      </c>
    </row>
    <row r="178" spans="1:136" x14ac:dyDescent="0.25">
      <c r="A178" s="492" t="str">
        <f ca="1">+IF(OFFSET('Water Data'!$B$2,0,10*ROW('Water Data'!E172))="","",OFFSET('Water Data'!$B$2,0,10*ROW('Water Data'!E172)))</f>
        <v/>
      </c>
      <c r="B178" s="49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9" t="str">
        <f t="shared" ca="1" si="2"/>
        <v/>
      </c>
      <c r="D178" s="52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3" t="str">
        <f ca="1">+IF(OFFSET('Water Data'!$D$27,0,10*ROW('Water Data'!D172))="","",OFFSET('Water Data'!$D$27,0,10*ROW('Water Data'!D172)))</f>
        <v/>
      </c>
      <c r="BT178" s="383" t="str">
        <f ca="1">+IF(OFFSET('Water Data'!$D$28,0,10*ROW('Water Data'!D172))="","",OFFSET('Water Data'!$D$28,0,10*ROW('Water Data'!D172)))</f>
        <v/>
      </c>
      <c r="BU178" s="383" t="str">
        <f ca="1">+IF(OFFSET('Water Data'!$D$29,0,10*ROW('Water Data'!D172))="","",OFFSET('Water Data'!$D$29,0,10*ROW('Water Data'!D172)))</f>
        <v/>
      </c>
      <c r="BV178" s="383" t="str">
        <f ca="1">+IF(OFFSET('Water Data'!$E$27,0,10*ROW('Water Data'!E172))="","",OFFSET('Water Data'!$E$27,0,10*ROW('Water Data'!E172)))</f>
        <v/>
      </c>
      <c r="BW178" s="383" t="str">
        <f ca="1">+IF(OFFSET('Water Data'!$E$28,0,10*ROW('Water Data'!E172))="","",OFFSET('Water Data'!$E$28,0,10*ROW('Water Data'!E172)))</f>
        <v/>
      </c>
      <c r="BX178" s="383" t="str">
        <f ca="1">+IF(OFFSET('Water Data'!$E$29,0,10*ROW('Water Data'!E172))="","",OFFSET('Water Data'!$E$29,0,10*ROW('Water Data'!E172)))</f>
        <v/>
      </c>
      <c r="BY178" s="383" t="str">
        <f ca="1">+IF(OFFSET('Water Data'!$F$27,0,10*ROW('Water Data'!F172))="","",OFFSET('Water Data'!$F$27,0,10*ROW('Water Data'!F172)))</f>
        <v/>
      </c>
      <c r="BZ178" s="383" t="str">
        <f ca="1">+IF(OFFSET('Water Data'!$F$28,0,10*ROW('Water Data'!F172))="","",OFFSET('Water Data'!$F$28,0,10*ROW('Water Data'!F172)))</f>
        <v/>
      </c>
      <c r="CA178" s="383" t="str">
        <f ca="1">+IF(OFFSET('Water Data'!$F$29,0,10*ROW('Water Data'!F172))="","",OFFSET('Water Data'!$F$29,0,10*ROW('Water Data'!F172)))</f>
        <v/>
      </c>
      <c r="CB178" s="383" t="str">
        <f ca="1">+IF(OFFSET('Water Data'!$G$27,0,10*ROW('Water Data'!G172))="","",OFFSET('Water Data'!$G$27,0,10*ROW('Water Data'!G172)))</f>
        <v/>
      </c>
      <c r="CC178" s="383" t="str">
        <f ca="1">+IF(OFFSET('Water Data'!$G$28,0,10*ROW('Water Data'!G172))="","",OFFSET('Water Data'!$G$28,0,10*ROW('Water Data'!G172)))</f>
        <v/>
      </c>
      <c r="CD178" s="383" t="str">
        <f ca="1">+IF(OFFSET('Water Data'!$G$29,0,10*ROW('Water Data'!G172))="","",OFFSET('Water Data'!$G$29,0,10*ROW('Water Data'!G172)))</f>
        <v/>
      </c>
      <c r="CE178" s="383" t="str">
        <f ca="1">+IF(OFFSET('Water Data'!$H$27,0,10*ROW('Water Data'!H172))="","",OFFSET('Water Data'!$H$27,0,10*ROW('Water Data'!H172)))</f>
        <v/>
      </c>
      <c r="CF178" s="383" t="str">
        <f ca="1">+IF(OFFSET('Water Data'!$H$28,0,10*ROW('Water Data'!H172))="","",OFFSET('Water Data'!$H$28,0,10*ROW('Water Data'!H172)))</f>
        <v/>
      </c>
      <c r="CG178" s="383" t="str">
        <f ca="1">+IF(OFFSET('Water Data'!$H$29,0,10*ROW('Water Data'!H172))="","",OFFSET('Water Data'!$H$29,0,10*ROW('Water Data'!H172)))</f>
        <v/>
      </c>
      <c r="CH178" s="383" t="str">
        <f ca="1">+IF(OFFSET('Water Data'!$I$27,0,10*ROW('Water Data'!I172))="","",OFFSET('Water Data'!$I$27,0,10*ROW('Water Data'!I172)))</f>
        <v/>
      </c>
      <c r="CI178" s="383" t="str">
        <f ca="1">+IF(OFFSET('Water Data'!$I$28,0,10*ROW('Water Data'!I172))="","",OFFSET('Water Data'!$I$28,0,10*ROW('Water Data'!I172)))</f>
        <v/>
      </c>
      <c r="CJ178" s="383" t="str">
        <f ca="1">+IF(OFFSET('Water Data'!$I$29,0,10*ROW('Water Data'!I172))="","",OFFSET('Water Data'!$I$29,0,10*ROW('Water Data'!I172)))</f>
        <v/>
      </c>
      <c r="CK178" s="383" t="str">
        <f ca="1">+IF(OFFSET('Sanitation Data'!$D$28,0,10*ROW('Sanitation Data'!D172))="","",OFFSET('Sanitation Data'!$D$28,0,10*ROW('Sanitation Data'!D172)))</f>
        <v/>
      </c>
      <c r="CL178" s="383" t="str">
        <f ca="1">+IF(OFFSET('Sanitation Data'!$D$29,0,10*ROW('Sanitation Data'!D172))="","",OFFSET('Sanitation Data'!$D$29,0,10*ROW('Sanitation Data'!D172)))</f>
        <v/>
      </c>
      <c r="CM178" s="383" t="str">
        <f ca="1">+IF(OFFSET('Sanitation Data'!$D$30,0,10*ROW('Sanitation Data'!D172))="","",OFFSET('Sanitation Data'!$D$30,0,10*ROW('Sanitation Data'!D172)))</f>
        <v/>
      </c>
      <c r="CN178" s="383" t="str">
        <f ca="1">+IF(OFFSET('Sanitation Data'!$D$31,0,10*ROW('Sanitation Data'!D172))="","",OFFSET('Sanitation Data'!$D$31,0,10*ROW('Sanitation Data'!D172)))</f>
        <v/>
      </c>
      <c r="CO178" s="383" t="str">
        <f ca="1">+IF(OFFSET('Sanitation Data'!$D$32,0,10*ROW('Sanitation Data'!D172))="","",OFFSET('Sanitation Data'!$D$32,0,10*ROW('Sanitation Data'!D172)))</f>
        <v/>
      </c>
      <c r="CP178" s="383" t="str">
        <f ca="1">+IF(OFFSET('Sanitation Data'!$E$28,0,10*ROW('Sanitation Data'!E172))="","",OFFSET('Sanitation Data'!$E$28,0,10*ROW('Sanitation Data'!E172)))</f>
        <v/>
      </c>
      <c r="CQ178" s="383" t="str">
        <f ca="1">+IF(OFFSET('Sanitation Data'!$E$29,0,10*ROW('Sanitation Data'!E172))="","",OFFSET('Sanitation Data'!$E$29,0,10*ROW('Sanitation Data'!E172)))</f>
        <v/>
      </c>
      <c r="CR178" s="383" t="str">
        <f ca="1">+IF(OFFSET('Sanitation Data'!$E$30,0,10*ROW('Sanitation Data'!E172))="","",OFFSET('Sanitation Data'!$E$30,0,10*ROW('Sanitation Data'!E172)))</f>
        <v/>
      </c>
      <c r="CS178" s="383" t="str">
        <f ca="1">+IF(OFFSET('Sanitation Data'!$E$31,0,10*ROW('Sanitation Data'!E172))="","",OFFSET('Sanitation Data'!$E$31,0,10*ROW('Sanitation Data'!E172)))</f>
        <v/>
      </c>
      <c r="CT178" s="383" t="str">
        <f ca="1">+IF(OFFSET('Sanitation Data'!$E$32,0,10*ROW('Sanitation Data'!E172))="","",OFFSET('Sanitation Data'!$E$32,0,10*ROW('Sanitation Data'!E172)))</f>
        <v/>
      </c>
      <c r="CU178" s="383" t="str">
        <f ca="1">+IF(OFFSET('Sanitation Data'!$F$28,0,10*ROW('Sanitation Data'!F172))="","",OFFSET('Sanitation Data'!$F$28,0,10*ROW('Sanitation Data'!F172)))</f>
        <v/>
      </c>
      <c r="CV178" s="383" t="str">
        <f ca="1">+IF(OFFSET('Sanitation Data'!$F$29,0,10*ROW('Sanitation Data'!F172))="","",OFFSET('Sanitation Data'!$F$29,0,10*ROW('Sanitation Data'!F172)))</f>
        <v/>
      </c>
      <c r="CW178" s="383" t="str">
        <f ca="1">+IF(OFFSET('Sanitation Data'!$F$30,0,10*ROW('Sanitation Data'!F172))="","",OFFSET('Sanitation Data'!$F$30,0,10*ROW('Sanitation Data'!F172)))</f>
        <v/>
      </c>
      <c r="CX178" s="383" t="str">
        <f ca="1">+IF(OFFSET('Sanitation Data'!$F$31,0,10*ROW('Sanitation Data'!F172))="","",OFFSET('Sanitation Data'!$F$31,0,10*ROW('Sanitation Data'!F172)))</f>
        <v/>
      </c>
      <c r="CY178" s="383" t="str">
        <f ca="1">+IF(OFFSET('Sanitation Data'!$F$32,0,10*ROW('Sanitation Data'!F172))="","",OFFSET('Sanitation Data'!$F$32,0,10*ROW('Sanitation Data'!F172)))</f>
        <v/>
      </c>
      <c r="CZ178" s="383" t="str">
        <f ca="1">+IF(OFFSET('Sanitation Data'!$G$28,0,10*ROW('Sanitation Data'!G172))="","",OFFSET('Sanitation Data'!$G$28,0,10*ROW('Sanitation Data'!G172)))</f>
        <v/>
      </c>
      <c r="DA178" s="383" t="str">
        <f ca="1">+IF(OFFSET('Sanitation Data'!$G$29,0,10*ROW('Sanitation Data'!G172))="","",OFFSET('Sanitation Data'!$G$29,0,10*ROW('Sanitation Data'!G172)))</f>
        <v/>
      </c>
      <c r="DB178" s="383" t="str">
        <f ca="1">+IF(OFFSET('Sanitation Data'!$G$30,0,10*ROW('Sanitation Data'!G172))="","",OFFSET('Sanitation Data'!$G$30,0,10*ROW('Sanitation Data'!G172)))</f>
        <v/>
      </c>
      <c r="DC178" s="383" t="str">
        <f ca="1">+IF(OFFSET('Sanitation Data'!$G$31,0,10*ROW('Sanitation Data'!G172))="","",OFFSET('Sanitation Data'!$G$31,0,10*ROW('Sanitation Data'!G172)))</f>
        <v/>
      </c>
      <c r="DD178" s="383" t="str">
        <f ca="1">+IF(OFFSET('Sanitation Data'!$G$32,0,10*ROW('Sanitation Data'!G172))="","",OFFSET('Sanitation Data'!$G$32,0,10*ROW('Sanitation Data'!G172)))</f>
        <v/>
      </c>
      <c r="DE178" s="383" t="str">
        <f ca="1">+IF(OFFSET('Sanitation Data'!$H$28,0,10*ROW('Sanitation Data'!H172))="","",OFFSET('Sanitation Data'!$H$28,0,10*ROW('Sanitation Data'!H172)))</f>
        <v/>
      </c>
      <c r="DF178" s="383" t="str">
        <f ca="1">+IF(OFFSET('Sanitation Data'!$H$29,0,10*ROW('Sanitation Data'!H172))="","",OFFSET('Sanitation Data'!$H$29,0,10*ROW('Sanitation Data'!H172)))</f>
        <v/>
      </c>
      <c r="DG178" s="383" t="str">
        <f ca="1">+IF(OFFSET('Sanitation Data'!$H$30,0,10*ROW('Sanitation Data'!H172))="","",OFFSET('Sanitation Data'!$H$30,0,10*ROW('Sanitation Data'!H172)))</f>
        <v/>
      </c>
      <c r="DH178" s="383" t="str">
        <f ca="1">+IF(OFFSET('Sanitation Data'!$H$31,0,10*ROW('Sanitation Data'!H172))="","",OFFSET('Sanitation Data'!$H$31,0,10*ROW('Sanitation Data'!H172)))</f>
        <v/>
      </c>
      <c r="DI178" s="383" t="str">
        <f ca="1">+IF(OFFSET('Sanitation Data'!$H$32,0,10*ROW('Sanitation Data'!H172))="","",OFFSET('Sanitation Data'!$H$32,0,10*ROW('Sanitation Data'!H172)))</f>
        <v/>
      </c>
      <c r="DJ178" s="383" t="str">
        <f ca="1">+IF(OFFSET('Sanitation Data'!$I$28,0,10*ROW('Sanitation Data'!I172))="","",OFFSET('Sanitation Data'!$I$28,0,10*ROW('Sanitation Data'!I172)))</f>
        <v/>
      </c>
      <c r="DK178" s="383" t="str">
        <f ca="1">+IF(OFFSET('Sanitation Data'!$I$29,0,10*ROW('Sanitation Data'!I172))="","",OFFSET('Sanitation Data'!$I$29,0,10*ROW('Sanitation Data'!I172)))</f>
        <v/>
      </c>
      <c r="DL178" s="383" t="str">
        <f ca="1">+IF(OFFSET('Sanitation Data'!$I$30,0,10*ROW('Sanitation Data'!I172))="","",OFFSET('Sanitation Data'!$I$30,0,10*ROW('Sanitation Data'!I172)))</f>
        <v/>
      </c>
      <c r="DM178" s="383" t="str">
        <f ca="1">+IF(OFFSET('Sanitation Data'!$I$31,0,10*ROW('Sanitation Data'!I172))="","",OFFSET('Sanitation Data'!$I$31,0,10*ROW('Sanitation Data'!I172)))</f>
        <v/>
      </c>
      <c r="DN178" s="383" t="str">
        <f ca="1">+IF(OFFSET('Sanitation Data'!$I$32,0,10*ROW('Sanitation Data'!I172))="","",OFFSET('Sanitation Data'!$I$32,0,10*ROW('Sanitation Data'!I172)))</f>
        <v/>
      </c>
      <c r="DO178" s="383" t="str">
        <f ca="1">+IF(OFFSET('Hygiene Data'!$D$11,0,10*ROW('Hygiene Data'!D172))="","",OFFSET('Hygiene Data'!$D$11,0,10*ROW('Hygiene Data'!D172)))</f>
        <v/>
      </c>
      <c r="DP178" s="383" t="str">
        <f ca="1">+IF(OFFSET('Hygiene Data'!$D$12,0,10*ROW('Hygiene Data'!D172))="","",OFFSET('Hygiene Data'!$D$12,0,10*ROW('Hygiene Data'!D172)))</f>
        <v/>
      </c>
      <c r="DQ178" s="383" t="str">
        <f ca="1">+IF(OFFSET('Hygiene Data'!$D$13,0,10*ROW('Hygiene Data'!D172))="","",OFFSET('Hygiene Data'!$D$13,0,10*ROW('Hygiene Data'!D172)))</f>
        <v/>
      </c>
      <c r="DR178" s="383" t="str">
        <f ca="1">+IF(OFFSET('Hygiene Data'!$E$11,0,10*ROW('Hygiene Data'!E172))="","",OFFSET('Hygiene Data'!$E$11,0,10*ROW('Hygiene Data'!E172)))</f>
        <v/>
      </c>
      <c r="DS178" s="383" t="str">
        <f ca="1">+IF(OFFSET('Hygiene Data'!$E$12,0,10*ROW('Hygiene Data'!E172))="","",OFFSET('Hygiene Data'!$E$12,0,10*ROW('Hygiene Data'!E172)))</f>
        <v/>
      </c>
      <c r="DT178" s="383" t="str">
        <f ca="1">+IF(OFFSET('Hygiene Data'!$E$13,0,10*ROW('Hygiene Data'!E172))="","",OFFSET('Hygiene Data'!$E$13,0,10*ROW('Hygiene Data'!E172)))</f>
        <v/>
      </c>
      <c r="DU178" s="383" t="str">
        <f ca="1">+IF(OFFSET('Hygiene Data'!$F$11,0,10*ROW('Hygiene Data'!F172))="","",OFFSET('Hygiene Data'!$F$11,0,10*ROW('Hygiene Data'!F172)))</f>
        <v/>
      </c>
      <c r="DV178" s="383" t="str">
        <f ca="1">+IF(OFFSET('Hygiene Data'!$F$12,0,10*ROW('Hygiene Data'!F172))="","",OFFSET('Hygiene Data'!$F$12,0,10*ROW('Hygiene Data'!F172)))</f>
        <v/>
      </c>
      <c r="DW178" s="383" t="str">
        <f ca="1">+IF(OFFSET('Hygiene Data'!$F$13,0,10*ROW('Hygiene Data'!F172))="","",OFFSET('Hygiene Data'!$F$13,0,10*ROW('Hygiene Data'!F172)))</f>
        <v/>
      </c>
      <c r="DX178" s="383" t="str">
        <f ca="1">+IF(OFFSET('Hygiene Data'!$G$11,0,10*ROW('Hygiene Data'!G172))="","",OFFSET('Hygiene Data'!$G$11,0,10*ROW('Hygiene Data'!G172)))</f>
        <v/>
      </c>
      <c r="DY178" s="383" t="str">
        <f ca="1">+IF(OFFSET('Hygiene Data'!$G$12,0,10*ROW('Hygiene Data'!G172))="","",OFFSET('Hygiene Data'!$G$12,0,10*ROW('Hygiene Data'!G172)))</f>
        <v/>
      </c>
      <c r="DZ178" s="383" t="str">
        <f ca="1">+IF(OFFSET('Hygiene Data'!$G$13,0,10*ROW('Hygiene Data'!G172))="","",OFFSET('Hygiene Data'!$G$13,0,10*ROW('Hygiene Data'!G172)))</f>
        <v/>
      </c>
      <c r="EA178" s="383" t="str">
        <f ca="1">+IF(OFFSET('Hygiene Data'!$H$11,0,10*ROW('Hygiene Data'!H172))="","",OFFSET('Hygiene Data'!$H$11,0,10*ROW('Hygiene Data'!H172)))</f>
        <v/>
      </c>
      <c r="EB178" s="383" t="str">
        <f ca="1">+IF(OFFSET('Hygiene Data'!$H$12,0,10*ROW('Hygiene Data'!H172))="","",OFFSET('Hygiene Data'!$H$12,0,10*ROW('Hygiene Data'!H172)))</f>
        <v/>
      </c>
      <c r="EC178" s="383" t="str">
        <f ca="1">+IF(OFFSET('Hygiene Data'!$H$13,0,10*ROW('Hygiene Data'!H172))="","",OFFSET('Hygiene Data'!$H$13,0,10*ROW('Hygiene Data'!H172)))</f>
        <v/>
      </c>
      <c r="ED178" s="383" t="str">
        <f ca="1">+IF(OFFSET('Hygiene Data'!$I$11,0,10*ROW('Hygiene Data'!I172))="","",OFFSET('Hygiene Data'!$I$11,0,10*ROW('Hygiene Data'!I172)))</f>
        <v/>
      </c>
      <c r="EE178" s="383" t="str">
        <f ca="1">+IF(OFFSET('Hygiene Data'!$I$12,0,10*ROW('Hygiene Data'!I172))="","",OFFSET('Hygiene Data'!$I$12,0,10*ROW('Hygiene Data'!I172)))</f>
        <v/>
      </c>
      <c r="EF178" s="383" t="str">
        <f ca="1">+IF(OFFSET('Hygiene Data'!$I$13,0,10*ROW('Hygiene Data'!I172))="","",OFFSET('Hygiene Data'!$I$13,0,10*ROW('Hygiene Data'!I172)))</f>
        <v/>
      </c>
    </row>
    <row r="179" spans="1:136" x14ac:dyDescent="0.25">
      <c r="A179" s="492" t="str">
        <f ca="1">+IF(OFFSET('Water Data'!$B$2,0,10*ROW('Water Data'!E173))="","",OFFSET('Water Data'!$B$2,0,10*ROW('Water Data'!E173)))</f>
        <v/>
      </c>
      <c r="B179" s="49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9" t="str">
        <f t="shared" ca="1" si="2"/>
        <v/>
      </c>
      <c r="D179" s="52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3" t="str">
        <f ca="1">+IF(OFFSET('Water Data'!$D$27,0,10*ROW('Water Data'!D173))="","",OFFSET('Water Data'!$D$27,0,10*ROW('Water Data'!D173)))</f>
        <v/>
      </c>
      <c r="BT179" s="383" t="str">
        <f ca="1">+IF(OFFSET('Water Data'!$D$28,0,10*ROW('Water Data'!D173))="","",OFFSET('Water Data'!$D$28,0,10*ROW('Water Data'!D173)))</f>
        <v/>
      </c>
      <c r="BU179" s="383" t="str">
        <f ca="1">+IF(OFFSET('Water Data'!$D$29,0,10*ROW('Water Data'!D173))="","",OFFSET('Water Data'!$D$29,0,10*ROW('Water Data'!D173)))</f>
        <v/>
      </c>
      <c r="BV179" s="383" t="str">
        <f ca="1">+IF(OFFSET('Water Data'!$E$27,0,10*ROW('Water Data'!E173))="","",OFFSET('Water Data'!$E$27,0,10*ROW('Water Data'!E173)))</f>
        <v/>
      </c>
      <c r="BW179" s="383" t="str">
        <f ca="1">+IF(OFFSET('Water Data'!$E$28,0,10*ROW('Water Data'!E173))="","",OFFSET('Water Data'!$E$28,0,10*ROW('Water Data'!E173)))</f>
        <v/>
      </c>
      <c r="BX179" s="383" t="str">
        <f ca="1">+IF(OFFSET('Water Data'!$E$29,0,10*ROW('Water Data'!E173))="","",OFFSET('Water Data'!$E$29,0,10*ROW('Water Data'!E173)))</f>
        <v/>
      </c>
      <c r="BY179" s="383" t="str">
        <f ca="1">+IF(OFFSET('Water Data'!$F$27,0,10*ROW('Water Data'!F173))="","",OFFSET('Water Data'!$F$27,0,10*ROW('Water Data'!F173)))</f>
        <v/>
      </c>
      <c r="BZ179" s="383" t="str">
        <f ca="1">+IF(OFFSET('Water Data'!$F$28,0,10*ROW('Water Data'!F173))="","",OFFSET('Water Data'!$F$28,0,10*ROW('Water Data'!F173)))</f>
        <v/>
      </c>
      <c r="CA179" s="383" t="str">
        <f ca="1">+IF(OFFSET('Water Data'!$F$29,0,10*ROW('Water Data'!F173))="","",OFFSET('Water Data'!$F$29,0,10*ROW('Water Data'!F173)))</f>
        <v/>
      </c>
      <c r="CB179" s="383" t="str">
        <f ca="1">+IF(OFFSET('Water Data'!$G$27,0,10*ROW('Water Data'!G173))="","",OFFSET('Water Data'!$G$27,0,10*ROW('Water Data'!G173)))</f>
        <v/>
      </c>
      <c r="CC179" s="383" t="str">
        <f ca="1">+IF(OFFSET('Water Data'!$G$28,0,10*ROW('Water Data'!G173))="","",OFFSET('Water Data'!$G$28,0,10*ROW('Water Data'!G173)))</f>
        <v/>
      </c>
      <c r="CD179" s="383" t="str">
        <f ca="1">+IF(OFFSET('Water Data'!$G$29,0,10*ROW('Water Data'!G173))="","",OFFSET('Water Data'!$G$29,0,10*ROW('Water Data'!G173)))</f>
        <v/>
      </c>
      <c r="CE179" s="383" t="str">
        <f ca="1">+IF(OFFSET('Water Data'!$H$27,0,10*ROW('Water Data'!H173))="","",OFFSET('Water Data'!$H$27,0,10*ROW('Water Data'!H173)))</f>
        <v/>
      </c>
      <c r="CF179" s="383" t="str">
        <f ca="1">+IF(OFFSET('Water Data'!$H$28,0,10*ROW('Water Data'!H173))="","",OFFSET('Water Data'!$H$28,0,10*ROW('Water Data'!H173)))</f>
        <v/>
      </c>
      <c r="CG179" s="383" t="str">
        <f ca="1">+IF(OFFSET('Water Data'!$H$29,0,10*ROW('Water Data'!H173))="","",OFFSET('Water Data'!$H$29,0,10*ROW('Water Data'!H173)))</f>
        <v/>
      </c>
      <c r="CH179" s="383" t="str">
        <f ca="1">+IF(OFFSET('Water Data'!$I$27,0,10*ROW('Water Data'!I173))="","",OFFSET('Water Data'!$I$27,0,10*ROW('Water Data'!I173)))</f>
        <v/>
      </c>
      <c r="CI179" s="383" t="str">
        <f ca="1">+IF(OFFSET('Water Data'!$I$28,0,10*ROW('Water Data'!I173))="","",OFFSET('Water Data'!$I$28,0,10*ROW('Water Data'!I173)))</f>
        <v/>
      </c>
      <c r="CJ179" s="383" t="str">
        <f ca="1">+IF(OFFSET('Water Data'!$I$29,0,10*ROW('Water Data'!I173))="","",OFFSET('Water Data'!$I$29,0,10*ROW('Water Data'!I173)))</f>
        <v/>
      </c>
      <c r="CK179" s="383" t="str">
        <f ca="1">+IF(OFFSET('Sanitation Data'!$D$28,0,10*ROW('Sanitation Data'!D173))="","",OFFSET('Sanitation Data'!$D$28,0,10*ROW('Sanitation Data'!D173)))</f>
        <v/>
      </c>
      <c r="CL179" s="383" t="str">
        <f ca="1">+IF(OFFSET('Sanitation Data'!$D$29,0,10*ROW('Sanitation Data'!D173))="","",OFFSET('Sanitation Data'!$D$29,0,10*ROW('Sanitation Data'!D173)))</f>
        <v/>
      </c>
      <c r="CM179" s="383" t="str">
        <f ca="1">+IF(OFFSET('Sanitation Data'!$D$30,0,10*ROW('Sanitation Data'!D173))="","",OFFSET('Sanitation Data'!$D$30,0,10*ROW('Sanitation Data'!D173)))</f>
        <v/>
      </c>
      <c r="CN179" s="383" t="str">
        <f ca="1">+IF(OFFSET('Sanitation Data'!$D$31,0,10*ROW('Sanitation Data'!D173))="","",OFFSET('Sanitation Data'!$D$31,0,10*ROW('Sanitation Data'!D173)))</f>
        <v/>
      </c>
      <c r="CO179" s="383" t="str">
        <f ca="1">+IF(OFFSET('Sanitation Data'!$D$32,0,10*ROW('Sanitation Data'!D173))="","",OFFSET('Sanitation Data'!$D$32,0,10*ROW('Sanitation Data'!D173)))</f>
        <v/>
      </c>
      <c r="CP179" s="383" t="str">
        <f ca="1">+IF(OFFSET('Sanitation Data'!$E$28,0,10*ROW('Sanitation Data'!E173))="","",OFFSET('Sanitation Data'!$E$28,0,10*ROW('Sanitation Data'!E173)))</f>
        <v/>
      </c>
      <c r="CQ179" s="383" t="str">
        <f ca="1">+IF(OFFSET('Sanitation Data'!$E$29,0,10*ROW('Sanitation Data'!E173))="","",OFFSET('Sanitation Data'!$E$29,0,10*ROW('Sanitation Data'!E173)))</f>
        <v/>
      </c>
      <c r="CR179" s="383" t="str">
        <f ca="1">+IF(OFFSET('Sanitation Data'!$E$30,0,10*ROW('Sanitation Data'!E173))="","",OFFSET('Sanitation Data'!$E$30,0,10*ROW('Sanitation Data'!E173)))</f>
        <v/>
      </c>
      <c r="CS179" s="383" t="str">
        <f ca="1">+IF(OFFSET('Sanitation Data'!$E$31,0,10*ROW('Sanitation Data'!E173))="","",OFFSET('Sanitation Data'!$E$31,0,10*ROW('Sanitation Data'!E173)))</f>
        <v/>
      </c>
      <c r="CT179" s="383" t="str">
        <f ca="1">+IF(OFFSET('Sanitation Data'!$E$32,0,10*ROW('Sanitation Data'!E173))="","",OFFSET('Sanitation Data'!$E$32,0,10*ROW('Sanitation Data'!E173)))</f>
        <v/>
      </c>
      <c r="CU179" s="383" t="str">
        <f ca="1">+IF(OFFSET('Sanitation Data'!$F$28,0,10*ROW('Sanitation Data'!F173))="","",OFFSET('Sanitation Data'!$F$28,0,10*ROW('Sanitation Data'!F173)))</f>
        <v/>
      </c>
      <c r="CV179" s="383" t="str">
        <f ca="1">+IF(OFFSET('Sanitation Data'!$F$29,0,10*ROW('Sanitation Data'!F173))="","",OFFSET('Sanitation Data'!$F$29,0,10*ROW('Sanitation Data'!F173)))</f>
        <v/>
      </c>
      <c r="CW179" s="383" t="str">
        <f ca="1">+IF(OFFSET('Sanitation Data'!$F$30,0,10*ROW('Sanitation Data'!F173))="","",OFFSET('Sanitation Data'!$F$30,0,10*ROW('Sanitation Data'!F173)))</f>
        <v/>
      </c>
      <c r="CX179" s="383" t="str">
        <f ca="1">+IF(OFFSET('Sanitation Data'!$F$31,0,10*ROW('Sanitation Data'!F173))="","",OFFSET('Sanitation Data'!$F$31,0,10*ROW('Sanitation Data'!F173)))</f>
        <v/>
      </c>
      <c r="CY179" s="383" t="str">
        <f ca="1">+IF(OFFSET('Sanitation Data'!$F$32,0,10*ROW('Sanitation Data'!F173))="","",OFFSET('Sanitation Data'!$F$32,0,10*ROW('Sanitation Data'!F173)))</f>
        <v/>
      </c>
      <c r="CZ179" s="383" t="str">
        <f ca="1">+IF(OFFSET('Sanitation Data'!$G$28,0,10*ROW('Sanitation Data'!G173))="","",OFFSET('Sanitation Data'!$G$28,0,10*ROW('Sanitation Data'!G173)))</f>
        <v/>
      </c>
      <c r="DA179" s="383" t="str">
        <f ca="1">+IF(OFFSET('Sanitation Data'!$G$29,0,10*ROW('Sanitation Data'!G173))="","",OFFSET('Sanitation Data'!$G$29,0,10*ROW('Sanitation Data'!G173)))</f>
        <v/>
      </c>
      <c r="DB179" s="383" t="str">
        <f ca="1">+IF(OFFSET('Sanitation Data'!$G$30,0,10*ROW('Sanitation Data'!G173))="","",OFFSET('Sanitation Data'!$G$30,0,10*ROW('Sanitation Data'!G173)))</f>
        <v/>
      </c>
      <c r="DC179" s="383" t="str">
        <f ca="1">+IF(OFFSET('Sanitation Data'!$G$31,0,10*ROW('Sanitation Data'!G173))="","",OFFSET('Sanitation Data'!$G$31,0,10*ROW('Sanitation Data'!G173)))</f>
        <v/>
      </c>
      <c r="DD179" s="383" t="str">
        <f ca="1">+IF(OFFSET('Sanitation Data'!$G$32,0,10*ROW('Sanitation Data'!G173))="","",OFFSET('Sanitation Data'!$G$32,0,10*ROW('Sanitation Data'!G173)))</f>
        <v/>
      </c>
      <c r="DE179" s="383" t="str">
        <f ca="1">+IF(OFFSET('Sanitation Data'!$H$28,0,10*ROW('Sanitation Data'!H173))="","",OFFSET('Sanitation Data'!$H$28,0,10*ROW('Sanitation Data'!H173)))</f>
        <v/>
      </c>
      <c r="DF179" s="383" t="str">
        <f ca="1">+IF(OFFSET('Sanitation Data'!$H$29,0,10*ROW('Sanitation Data'!H173))="","",OFFSET('Sanitation Data'!$H$29,0,10*ROW('Sanitation Data'!H173)))</f>
        <v/>
      </c>
      <c r="DG179" s="383" t="str">
        <f ca="1">+IF(OFFSET('Sanitation Data'!$H$30,0,10*ROW('Sanitation Data'!H173))="","",OFFSET('Sanitation Data'!$H$30,0,10*ROW('Sanitation Data'!H173)))</f>
        <v/>
      </c>
      <c r="DH179" s="383" t="str">
        <f ca="1">+IF(OFFSET('Sanitation Data'!$H$31,0,10*ROW('Sanitation Data'!H173))="","",OFFSET('Sanitation Data'!$H$31,0,10*ROW('Sanitation Data'!H173)))</f>
        <v/>
      </c>
      <c r="DI179" s="383" t="str">
        <f ca="1">+IF(OFFSET('Sanitation Data'!$H$32,0,10*ROW('Sanitation Data'!H173))="","",OFFSET('Sanitation Data'!$H$32,0,10*ROW('Sanitation Data'!H173)))</f>
        <v/>
      </c>
      <c r="DJ179" s="383" t="str">
        <f ca="1">+IF(OFFSET('Sanitation Data'!$I$28,0,10*ROW('Sanitation Data'!I173))="","",OFFSET('Sanitation Data'!$I$28,0,10*ROW('Sanitation Data'!I173)))</f>
        <v/>
      </c>
      <c r="DK179" s="383" t="str">
        <f ca="1">+IF(OFFSET('Sanitation Data'!$I$29,0,10*ROW('Sanitation Data'!I173))="","",OFFSET('Sanitation Data'!$I$29,0,10*ROW('Sanitation Data'!I173)))</f>
        <v/>
      </c>
      <c r="DL179" s="383" t="str">
        <f ca="1">+IF(OFFSET('Sanitation Data'!$I$30,0,10*ROW('Sanitation Data'!I173))="","",OFFSET('Sanitation Data'!$I$30,0,10*ROW('Sanitation Data'!I173)))</f>
        <v/>
      </c>
      <c r="DM179" s="383" t="str">
        <f ca="1">+IF(OFFSET('Sanitation Data'!$I$31,0,10*ROW('Sanitation Data'!I173))="","",OFFSET('Sanitation Data'!$I$31,0,10*ROW('Sanitation Data'!I173)))</f>
        <v/>
      </c>
      <c r="DN179" s="383" t="str">
        <f ca="1">+IF(OFFSET('Sanitation Data'!$I$32,0,10*ROW('Sanitation Data'!I173))="","",OFFSET('Sanitation Data'!$I$32,0,10*ROW('Sanitation Data'!I173)))</f>
        <v/>
      </c>
      <c r="DO179" s="383" t="str">
        <f ca="1">+IF(OFFSET('Hygiene Data'!$D$11,0,10*ROW('Hygiene Data'!D173))="","",OFFSET('Hygiene Data'!$D$11,0,10*ROW('Hygiene Data'!D173)))</f>
        <v/>
      </c>
      <c r="DP179" s="383" t="str">
        <f ca="1">+IF(OFFSET('Hygiene Data'!$D$12,0,10*ROW('Hygiene Data'!D173))="","",OFFSET('Hygiene Data'!$D$12,0,10*ROW('Hygiene Data'!D173)))</f>
        <v/>
      </c>
      <c r="DQ179" s="383" t="str">
        <f ca="1">+IF(OFFSET('Hygiene Data'!$D$13,0,10*ROW('Hygiene Data'!D173))="","",OFFSET('Hygiene Data'!$D$13,0,10*ROW('Hygiene Data'!D173)))</f>
        <v/>
      </c>
      <c r="DR179" s="383" t="str">
        <f ca="1">+IF(OFFSET('Hygiene Data'!$E$11,0,10*ROW('Hygiene Data'!E173))="","",OFFSET('Hygiene Data'!$E$11,0,10*ROW('Hygiene Data'!E173)))</f>
        <v/>
      </c>
      <c r="DS179" s="383" t="str">
        <f ca="1">+IF(OFFSET('Hygiene Data'!$E$12,0,10*ROW('Hygiene Data'!E173))="","",OFFSET('Hygiene Data'!$E$12,0,10*ROW('Hygiene Data'!E173)))</f>
        <v/>
      </c>
      <c r="DT179" s="383" t="str">
        <f ca="1">+IF(OFFSET('Hygiene Data'!$E$13,0,10*ROW('Hygiene Data'!E173))="","",OFFSET('Hygiene Data'!$E$13,0,10*ROW('Hygiene Data'!E173)))</f>
        <v/>
      </c>
      <c r="DU179" s="383" t="str">
        <f ca="1">+IF(OFFSET('Hygiene Data'!$F$11,0,10*ROW('Hygiene Data'!F173))="","",OFFSET('Hygiene Data'!$F$11,0,10*ROW('Hygiene Data'!F173)))</f>
        <v/>
      </c>
      <c r="DV179" s="383" t="str">
        <f ca="1">+IF(OFFSET('Hygiene Data'!$F$12,0,10*ROW('Hygiene Data'!F173))="","",OFFSET('Hygiene Data'!$F$12,0,10*ROW('Hygiene Data'!F173)))</f>
        <v/>
      </c>
      <c r="DW179" s="383" t="str">
        <f ca="1">+IF(OFFSET('Hygiene Data'!$F$13,0,10*ROW('Hygiene Data'!F173))="","",OFFSET('Hygiene Data'!$F$13,0,10*ROW('Hygiene Data'!F173)))</f>
        <v/>
      </c>
      <c r="DX179" s="383" t="str">
        <f ca="1">+IF(OFFSET('Hygiene Data'!$G$11,0,10*ROW('Hygiene Data'!G173))="","",OFFSET('Hygiene Data'!$G$11,0,10*ROW('Hygiene Data'!G173)))</f>
        <v/>
      </c>
      <c r="DY179" s="383" t="str">
        <f ca="1">+IF(OFFSET('Hygiene Data'!$G$12,0,10*ROW('Hygiene Data'!G173))="","",OFFSET('Hygiene Data'!$G$12,0,10*ROW('Hygiene Data'!G173)))</f>
        <v/>
      </c>
      <c r="DZ179" s="383" t="str">
        <f ca="1">+IF(OFFSET('Hygiene Data'!$G$13,0,10*ROW('Hygiene Data'!G173))="","",OFFSET('Hygiene Data'!$G$13,0,10*ROW('Hygiene Data'!G173)))</f>
        <v/>
      </c>
      <c r="EA179" s="383" t="str">
        <f ca="1">+IF(OFFSET('Hygiene Data'!$H$11,0,10*ROW('Hygiene Data'!H173))="","",OFFSET('Hygiene Data'!$H$11,0,10*ROW('Hygiene Data'!H173)))</f>
        <v/>
      </c>
      <c r="EB179" s="383" t="str">
        <f ca="1">+IF(OFFSET('Hygiene Data'!$H$12,0,10*ROW('Hygiene Data'!H173))="","",OFFSET('Hygiene Data'!$H$12,0,10*ROW('Hygiene Data'!H173)))</f>
        <v/>
      </c>
      <c r="EC179" s="383" t="str">
        <f ca="1">+IF(OFFSET('Hygiene Data'!$H$13,0,10*ROW('Hygiene Data'!H173))="","",OFFSET('Hygiene Data'!$H$13,0,10*ROW('Hygiene Data'!H173)))</f>
        <v/>
      </c>
      <c r="ED179" s="383" t="str">
        <f ca="1">+IF(OFFSET('Hygiene Data'!$I$11,0,10*ROW('Hygiene Data'!I173))="","",OFFSET('Hygiene Data'!$I$11,0,10*ROW('Hygiene Data'!I173)))</f>
        <v/>
      </c>
      <c r="EE179" s="383" t="str">
        <f ca="1">+IF(OFFSET('Hygiene Data'!$I$12,0,10*ROW('Hygiene Data'!I173))="","",OFFSET('Hygiene Data'!$I$12,0,10*ROW('Hygiene Data'!I173)))</f>
        <v/>
      </c>
      <c r="EF179" s="383" t="str">
        <f ca="1">+IF(OFFSET('Hygiene Data'!$I$13,0,10*ROW('Hygiene Data'!I173))="","",OFFSET('Hygiene Data'!$I$13,0,10*ROW('Hygiene Data'!I173)))</f>
        <v/>
      </c>
    </row>
    <row r="180" spans="1:136" x14ac:dyDescent="0.25">
      <c r="A180" s="492" t="str">
        <f ca="1">+IF(OFFSET('Water Data'!$B$2,0,10*ROW('Water Data'!E174))="","",OFFSET('Water Data'!$B$2,0,10*ROW('Water Data'!E174)))</f>
        <v/>
      </c>
      <c r="B180" s="49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9" t="str">
        <f t="shared" ca="1" si="2"/>
        <v/>
      </c>
      <c r="D180" s="52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3" t="str">
        <f ca="1">+IF(OFFSET('Water Data'!$D$27,0,10*ROW('Water Data'!D174))="","",OFFSET('Water Data'!$D$27,0,10*ROW('Water Data'!D174)))</f>
        <v/>
      </c>
      <c r="BT180" s="383" t="str">
        <f ca="1">+IF(OFFSET('Water Data'!$D$28,0,10*ROW('Water Data'!D174))="","",OFFSET('Water Data'!$D$28,0,10*ROW('Water Data'!D174)))</f>
        <v/>
      </c>
      <c r="BU180" s="383" t="str">
        <f ca="1">+IF(OFFSET('Water Data'!$D$29,0,10*ROW('Water Data'!D174))="","",OFFSET('Water Data'!$D$29,0,10*ROW('Water Data'!D174)))</f>
        <v/>
      </c>
      <c r="BV180" s="383" t="str">
        <f ca="1">+IF(OFFSET('Water Data'!$E$27,0,10*ROW('Water Data'!E174))="","",OFFSET('Water Data'!$E$27,0,10*ROW('Water Data'!E174)))</f>
        <v/>
      </c>
      <c r="BW180" s="383" t="str">
        <f ca="1">+IF(OFFSET('Water Data'!$E$28,0,10*ROW('Water Data'!E174))="","",OFFSET('Water Data'!$E$28,0,10*ROW('Water Data'!E174)))</f>
        <v/>
      </c>
      <c r="BX180" s="383" t="str">
        <f ca="1">+IF(OFFSET('Water Data'!$E$29,0,10*ROW('Water Data'!E174))="","",OFFSET('Water Data'!$E$29,0,10*ROW('Water Data'!E174)))</f>
        <v/>
      </c>
      <c r="BY180" s="383" t="str">
        <f ca="1">+IF(OFFSET('Water Data'!$F$27,0,10*ROW('Water Data'!F174))="","",OFFSET('Water Data'!$F$27,0,10*ROW('Water Data'!F174)))</f>
        <v/>
      </c>
      <c r="BZ180" s="383" t="str">
        <f ca="1">+IF(OFFSET('Water Data'!$F$28,0,10*ROW('Water Data'!F174))="","",OFFSET('Water Data'!$F$28,0,10*ROW('Water Data'!F174)))</f>
        <v/>
      </c>
      <c r="CA180" s="383" t="str">
        <f ca="1">+IF(OFFSET('Water Data'!$F$29,0,10*ROW('Water Data'!F174))="","",OFFSET('Water Data'!$F$29,0,10*ROW('Water Data'!F174)))</f>
        <v/>
      </c>
      <c r="CB180" s="383" t="str">
        <f ca="1">+IF(OFFSET('Water Data'!$G$27,0,10*ROW('Water Data'!G174))="","",OFFSET('Water Data'!$G$27,0,10*ROW('Water Data'!G174)))</f>
        <v/>
      </c>
      <c r="CC180" s="383" t="str">
        <f ca="1">+IF(OFFSET('Water Data'!$G$28,0,10*ROW('Water Data'!G174))="","",OFFSET('Water Data'!$G$28,0,10*ROW('Water Data'!G174)))</f>
        <v/>
      </c>
      <c r="CD180" s="383" t="str">
        <f ca="1">+IF(OFFSET('Water Data'!$G$29,0,10*ROW('Water Data'!G174))="","",OFFSET('Water Data'!$G$29,0,10*ROW('Water Data'!G174)))</f>
        <v/>
      </c>
      <c r="CE180" s="383" t="str">
        <f ca="1">+IF(OFFSET('Water Data'!$H$27,0,10*ROW('Water Data'!H174))="","",OFFSET('Water Data'!$H$27,0,10*ROW('Water Data'!H174)))</f>
        <v/>
      </c>
      <c r="CF180" s="383" t="str">
        <f ca="1">+IF(OFFSET('Water Data'!$H$28,0,10*ROW('Water Data'!H174))="","",OFFSET('Water Data'!$H$28,0,10*ROW('Water Data'!H174)))</f>
        <v/>
      </c>
      <c r="CG180" s="383" t="str">
        <f ca="1">+IF(OFFSET('Water Data'!$H$29,0,10*ROW('Water Data'!H174))="","",OFFSET('Water Data'!$H$29,0,10*ROW('Water Data'!H174)))</f>
        <v/>
      </c>
      <c r="CH180" s="383" t="str">
        <f ca="1">+IF(OFFSET('Water Data'!$I$27,0,10*ROW('Water Data'!I174))="","",OFFSET('Water Data'!$I$27,0,10*ROW('Water Data'!I174)))</f>
        <v/>
      </c>
      <c r="CI180" s="383" t="str">
        <f ca="1">+IF(OFFSET('Water Data'!$I$28,0,10*ROW('Water Data'!I174))="","",OFFSET('Water Data'!$I$28,0,10*ROW('Water Data'!I174)))</f>
        <v/>
      </c>
      <c r="CJ180" s="383" t="str">
        <f ca="1">+IF(OFFSET('Water Data'!$I$29,0,10*ROW('Water Data'!I174))="","",OFFSET('Water Data'!$I$29,0,10*ROW('Water Data'!I174)))</f>
        <v/>
      </c>
      <c r="CK180" s="383" t="str">
        <f ca="1">+IF(OFFSET('Sanitation Data'!$D$28,0,10*ROW('Sanitation Data'!D174))="","",OFFSET('Sanitation Data'!$D$28,0,10*ROW('Sanitation Data'!D174)))</f>
        <v/>
      </c>
      <c r="CL180" s="383" t="str">
        <f ca="1">+IF(OFFSET('Sanitation Data'!$D$29,0,10*ROW('Sanitation Data'!D174))="","",OFFSET('Sanitation Data'!$D$29,0,10*ROW('Sanitation Data'!D174)))</f>
        <v/>
      </c>
      <c r="CM180" s="383" t="str">
        <f ca="1">+IF(OFFSET('Sanitation Data'!$D$30,0,10*ROW('Sanitation Data'!D174))="","",OFFSET('Sanitation Data'!$D$30,0,10*ROW('Sanitation Data'!D174)))</f>
        <v/>
      </c>
      <c r="CN180" s="383" t="str">
        <f ca="1">+IF(OFFSET('Sanitation Data'!$D$31,0,10*ROW('Sanitation Data'!D174))="","",OFFSET('Sanitation Data'!$D$31,0,10*ROW('Sanitation Data'!D174)))</f>
        <v/>
      </c>
      <c r="CO180" s="383" t="str">
        <f ca="1">+IF(OFFSET('Sanitation Data'!$D$32,0,10*ROW('Sanitation Data'!D174))="","",OFFSET('Sanitation Data'!$D$32,0,10*ROW('Sanitation Data'!D174)))</f>
        <v/>
      </c>
      <c r="CP180" s="383" t="str">
        <f ca="1">+IF(OFFSET('Sanitation Data'!$E$28,0,10*ROW('Sanitation Data'!E174))="","",OFFSET('Sanitation Data'!$E$28,0,10*ROW('Sanitation Data'!E174)))</f>
        <v/>
      </c>
      <c r="CQ180" s="383" t="str">
        <f ca="1">+IF(OFFSET('Sanitation Data'!$E$29,0,10*ROW('Sanitation Data'!E174))="","",OFFSET('Sanitation Data'!$E$29,0,10*ROW('Sanitation Data'!E174)))</f>
        <v/>
      </c>
      <c r="CR180" s="383" t="str">
        <f ca="1">+IF(OFFSET('Sanitation Data'!$E$30,0,10*ROW('Sanitation Data'!E174))="","",OFFSET('Sanitation Data'!$E$30,0,10*ROW('Sanitation Data'!E174)))</f>
        <v/>
      </c>
      <c r="CS180" s="383" t="str">
        <f ca="1">+IF(OFFSET('Sanitation Data'!$E$31,0,10*ROW('Sanitation Data'!E174))="","",OFFSET('Sanitation Data'!$E$31,0,10*ROW('Sanitation Data'!E174)))</f>
        <v/>
      </c>
      <c r="CT180" s="383" t="str">
        <f ca="1">+IF(OFFSET('Sanitation Data'!$E$32,0,10*ROW('Sanitation Data'!E174))="","",OFFSET('Sanitation Data'!$E$32,0,10*ROW('Sanitation Data'!E174)))</f>
        <v/>
      </c>
      <c r="CU180" s="383" t="str">
        <f ca="1">+IF(OFFSET('Sanitation Data'!$F$28,0,10*ROW('Sanitation Data'!F174))="","",OFFSET('Sanitation Data'!$F$28,0,10*ROW('Sanitation Data'!F174)))</f>
        <v/>
      </c>
      <c r="CV180" s="383" t="str">
        <f ca="1">+IF(OFFSET('Sanitation Data'!$F$29,0,10*ROW('Sanitation Data'!F174))="","",OFFSET('Sanitation Data'!$F$29,0,10*ROW('Sanitation Data'!F174)))</f>
        <v/>
      </c>
      <c r="CW180" s="383" t="str">
        <f ca="1">+IF(OFFSET('Sanitation Data'!$F$30,0,10*ROW('Sanitation Data'!F174))="","",OFFSET('Sanitation Data'!$F$30,0,10*ROW('Sanitation Data'!F174)))</f>
        <v/>
      </c>
      <c r="CX180" s="383" t="str">
        <f ca="1">+IF(OFFSET('Sanitation Data'!$F$31,0,10*ROW('Sanitation Data'!F174))="","",OFFSET('Sanitation Data'!$F$31,0,10*ROW('Sanitation Data'!F174)))</f>
        <v/>
      </c>
      <c r="CY180" s="383" t="str">
        <f ca="1">+IF(OFFSET('Sanitation Data'!$F$32,0,10*ROW('Sanitation Data'!F174))="","",OFFSET('Sanitation Data'!$F$32,0,10*ROW('Sanitation Data'!F174)))</f>
        <v/>
      </c>
      <c r="CZ180" s="383" t="str">
        <f ca="1">+IF(OFFSET('Sanitation Data'!$G$28,0,10*ROW('Sanitation Data'!G174))="","",OFFSET('Sanitation Data'!$G$28,0,10*ROW('Sanitation Data'!G174)))</f>
        <v/>
      </c>
      <c r="DA180" s="383" t="str">
        <f ca="1">+IF(OFFSET('Sanitation Data'!$G$29,0,10*ROW('Sanitation Data'!G174))="","",OFFSET('Sanitation Data'!$G$29,0,10*ROW('Sanitation Data'!G174)))</f>
        <v/>
      </c>
      <c r="DB180" s="383" t="str">
        <f ca="1">+IF(OFFSET('Sanitation Data'!$G$30,0,10*ROW('Sanitation Data'!G174))="","",OFFSET('Sanitation Data'!$G$30,0,10*ROW('Sanitation Data'!G174)))</f>
        <v/>
      </c>
      <c r="DC180" s="383" t="str">
        <f ca="1">+IF(OFFSET('Sanitation Data'!$G$31,0,10*ROW('Sanitation Data'!G174))="","",OFFSET('Sanitation Data'!$G$31,0,10*ROW('Sanitation Data'!G174)))</f>
        <v/>
      </c>
      <c r="DD180" s="383" t="str">
        <f ca="1">+IF(OFFSET('Sanitation Data'!$G$32,0,10*ROW('Sanitation Data'!G174))="","",OFFSET('Sanitation Data'!$G$32,0,10*ROW('Sanitation Data'!G174)))</f>
        <v/>
      </c>
      <c r="DE180" s="383" t="str">
        <f ca="1">+IF(OFFSET('Sanitation Data'!$H$28,0,10*ROW('Sanitation Data'!H174))="","",OFFSET('Sanitation Data'!$H$28,0,10*ROW('Sanitation Data'!H174)))</f>
        <v/>
      </c>
      <c r="DF180" s="383" t="str">
        <f ca="1">+IF(OFFSET('Sanitation Data'!$H$29,0,10*ROW('Sanitation Data'!H174))="","",OFFSET('Sanitation Data'!$H$29,0,10*ROW('Sanitation Data'!H174)))</f>
        <v/>
      </c>
      <c r="DG180" s="383" t="str">
        <f ca="1">+IF(OFFSET('Sanitation Data'!$H$30,0,10*ROW('Sanitation Data'!H174))="","",OFFSET('Sanitation Data'!$H$30,0,10*ROW('Sanitation Data'!H174)))</f>
        <v/>
      </c>
      <c r="DH180" s="383" t="str">
        <f ca="1">+IF(OFFSET('Sanitation Data'!$H$31,0,10*ROW('Sanitation Data'!H174))="","",OFFSET('Sanitation Data'!$H$31,0,10*ROW('Sanitation Data'!H174)))</f>
        <v/>
      </c>
      <c r="DI180" s="383" t="str">
        <f ca="1">+IF(OFFSET('Sanitation Data'!$H$32,0,10*ROW('Sanitation Data'!H174))="","",OFFSET('Sanitation Data'!$H$32,0,10*ROW('Sanitation Data'!H174)))</f>
        <v/>
      </c>
      <c r="DJ180" s="383" t="str">
        <f ca="1">+IF(OFFSET('Sanitation Data'!$I$28,0,10*ROW('Sanitation Data'!I174))="","",OFFSET('Sanitation Data'!$I$28,0,10*ROW('Sanitation Data'!I174)))</f>
        <v/>
      </c>
      <c r="DK180" s="383" t="str">
        <f ca="1">+IF(OFFSET('Sanitation Data'!$I$29,0,10*ROW('Sanitation Data'!I174))="","",OFFSET('Sanitation Data'!$I$29,0,10*ROW('Sanitation Data'!I174)))</f>
        <v/>
      </c>
      <c r="DL180" s="383" t="str">
        <f ca="1">+IF(OFFSET('Sanitation Data'!$I$30,0,10*ROW('Sanitation Data'!I174))="","",OFFSET('Sanitation Data'!$I$30,0,10*ROW('Sanitation Data'!I174)))</f>
        <v/>
      </c>
      <c r="DM180" s="383" t="str">
        <f ca="1">+IF(OFFSET('Sanitation Data'!$I$31,0,10*ROW('Sanitation Data'!I174))="","",OFFSET('Sanitation Data'!$I$31,0,10*ROW('Sanitation Data'!I174)))</f>
        <v/>
      </c>
      <c r="DN180" s="383" t="str">
        <f ca="1">+IF(OFFSET('Sanitation Data'!$I$32,0,10*ROW('Sanitation Data'!I174))="","",OFFSET('Sanitation Data'!$I$32,0,10*ROW('Sanitation Data'!I174)))</f>
        <v/>
      </c>
      <c r="DO180" s="383" t="str">
        <f ca="1">+IF(OFFSET('Hygiene Data'!$D$11,0,10*ROW('Hygiene Data'!D174))="","",OFFSET('Hygiene Data'!$D$11,0,10*ROW('Hygiene Data'!D174)))</f>
        <v/>
      </c>
      <c r="DP180" s="383" t="str">
        <f ca="1">+IF(OFFSET('Hygiene Data'!$D$12,0,10*ROW('Hygiene Data'!D174))="","",OFFSET('Hygiene Data'!$D$12,0,10*ROW('Hygiene Data'!D174)))</f>
        <v/>
      </c>
      <c r="DQ180" s="383" t="str">
        <f ca="1">+IF(OFFSET('Hygiene Data'!$D$13,0,10*ROW('Hygiene Data'!D174))="","",OFFSET('Hygiene Data'!$D$13,0,10*ROW('Hygiene Data'!D174)))</f>
        <v/>
      </c>
      <c r="DR180" s="383" t="str">
        <f ca="1">+IF(OFFSET('Hygiene Data'!$E$11,0,10*ROW('Hygiene Data'!E174))="","",OFFSET('Hygiene Data'!$E$11,0,10*ROW('Hygiene Data'!E174)))</f>
        <v/>
      </c>
      <c r="DS180" s="383" t="str">
        <f ca="1">+IF(OFFSET('Hygiene Data'!$E$12,0,10*ROW('Hygiene Data'!E174))="","",OFFSET('Hygiene Data'!$E$12,0,10*ROW('Hygiene Data'!E174)))</f>
        <v/>
      </c>
      <c r="DT180" s="383" t="str">
        <f ca="1">+IF(OFFSET('Hygiene Data'!$E$13,0,10*ROW('Hygiene Data'!E174))="","",OFFSET('Hygiene Data'!$E$13,0,10*ROW('Hygiene Data'!E174)))</f>
        <v/>
      </c>
      <c r="DU180" s="383" t="str">
        <f ca="1">+IF(OFFSET('Hygiene Data'!$F$11,0,10*ROW('Hygiene Data'!F174))="","",OFFSET('Hygiene Data'!$F$11,0,10*ROW('Hygiene Data'!F174)))</f>
        <v/>
      </c>
      <c r="DV180" s="383" t="str">
        <f ca="1">+IF(OFFSET('Hygiene Data'!$F$12,0,10*ROW('Hygiene Data'!F174))="","",OFFSET('Hygiene Data'!$F$12,0,10*ROW('Hygiene Data'!F174)))</f>
        <v/>
      </c>
      <c r="DW180" s="383" t="str">
        <f ca="1">+IF(OFFSET('Hygiene Data'!$F$13,0,10*ROW('Hygiene Data'!F174))="","",OFFSET('Hygiene Data'!$F$13,0,10*ROW('Hygiene Data'!F174)))</f>
        <v/>
      </c>
      <c r="DX180" s="383" t="str">
        <f ca="1">+IF(OFFSET('Hygiene Data'!$G$11,0,10*ROW('Hygiene Data'!G174))="","",OFFSET('Hygiene Data'!$G$11,0,10*ROW('Hygiene Data'!G174)))</f>
        <v/>
      </c>
      <c r="DY180" s="383" t="str">
        <f ca="1">+IF(OFFSET('Hygiene Data'!$G$12,0,10*ROW('Hygiene Data'!G174))="","",OFFSET('Hygiene Data'!$G$12,0,10*ROW('Hygiene Data'!G174)))</f>
        <v/>
      </c>
      <c r="DZ180" s="383" t="str">
        <f ca="1">+IF(OFFSET('Hygiene Data'!$G$13,0,10*ROW('Hygiene Data'!G174))="","",OFFSET('Hygiene Data'!$G$13,0,10*ROW('Hygiene Data'!G174)))</f>
        <v/>
      </c>
      <c r="EA180" s="383" t="str">
        <f ca="1">+IF(OFFSET('Hygiene Data'!$H$11,0,10*ROW('Hygiene Data'!H174))="","",OFFSET('Hygiene Data'!$H$11,0,10*ROW('Hygiene Data'!H174)))</f>
        <v/>
      </c>
      <c r="EB180" s="383" t="str">
        <f ca="1">+IF(OFFSET('Hygiene Data'!$H$12,0,10*ROW('Hygiene Data'!H174))="","",OFFSET('Hygiene Data'!$H$12,0,10*ROW('Hygiene Data'!H174)))</f>
        <v/>
      </c>
      <c r="EC180" s="383" t="str">
        <f ca="1">+IF(OFFSET('Hygiene Data'!$H$13,0,10*ROW('Hygiene Data'!H174))="","",OFFSET('Hygiene Data'!$H$13,0,10*ROW('Hygiene Data'!H174)))</f>
        <v/>
      </c>
      <c r="ED180" s="383" t="str">
        <f ca="1">+IF(OFFSET('Hygiene Data'!$I$11,0,10*ROW('Hygiene Data'!I174))="","",OFFSET('Hygiene Data'!$I$11,0,10*ROW('Hygiene Data'!I174)))</f>
        <v/>
      </c>
      <c r="EE180" s="383" t="str">
        <f ca="1">+IF(OFFSET('Hygiene Data'!$I$12,0,10*ROW('Hygiene Data'!I174))="","",OFFSET('Hygiene Data'!$I$12,0,10*ROW('Hygiene Data'!I174)))</f>
        <v/>
      </c>
      <c r="EF180" s="383" t="str">
        <f ca="1">+IF(OFFSET('Hygiene Data'!$I$13,0,10*ROW('Hygiene Data'!I174))="","",OFFSET('Hygiene Data'!$I$13,0,10*ROW('Hygiene Data'!I174)))</f>
        <v/>
      </c>
    </row>
    <row r="181" spans="1:136" x14ac:dyDescent="0.25">
      <c r="A181" s="492" t="str">
        <f ca="1">+IF(OFFSET('Water Data'!$B$2,0,10*ROW('Water Data'!E175))="","",OFFSET('Water Data'!$B$2,0,10*ROW('Water Data'!E175)))</f>
        <v/>
      </c>
      <c r="B181" s="49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9" t="str">
        <f t="shared" ca="1" si="2"/>
        <v/>
      </c>
      <c r="D181" s="52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3" t="str">
        <f ca="1">+IF(OFFSET('Water Data'!$D$27,0,10*ROW('Water Data'!D175))="","",OFFSET('Water Data'!$D$27,0,10*ROW('Water Data'!D175)))</f>
        <v/>
      </c>
      <c r="BT181" s="383" t="str">
        <f ca="1">+IF(OFFSET('Water Data'!$D$28,0,10*ROW('Water Data'!D175))="","",OFFSET('Water Data'!$D$28,0,10*ROW('Water Data'!D175)))</f>
        <v/>
      </c>
      <c r="BU181" s="383" t="str">
        <f ca="1">+IF(OFFSET('Water Data'!$D$29,0,10*ROW('Water Data'!D175))="","",OFFSET('Water Data'!$D$29,0,10*ROW('Water Data'!D175)))</f>
        <v/>
      </c>
      <c r="BV181" s="383" t="str">
        <f ca="1">+IF(OFFSET('Water Data'!$E$27,0,10*ROW('Water Data'!E175))="","",OFFSET('Water Data'!$E$27,0,10*ROW('Water Data'!E175)))</f>
        <v/>
      </c>
      <c r="BW181" s="383" t="str">
        <f ca="1">+IF(OFFSET('Water Data'!$E$28,0,10*ROW('Water Data'!E175))="","",OFFSET('Water Data'!$E$28,0,10*ROW('Water Data'!E175)))</f>
        <v/>
      </c>
      <c r="BX181" s="383" t="str">
        <f ca="1">+IF(OFFSET('Water Data'!$E$29,0,10*ROW('Water Data'!E175))="","",OFFSET('Water Data'!$E$29,0,10*ROW('Water Data'!E175)))</f>
        <v/>
      </c>
      <c r="BY181" s="383" t="str">
        <f ca="1">+IF(OFFSET('Water Data'!$F$27,0,10*ROW('Water Data'!F175))="","",OFFSET('Water Data'!$F$27,0,10*ROW('Water Data'!F175)))</f>
        <v/>
      </c>
      <c r="BZ181" s="383" t="str">
        <f ca="1">+IF(OFFSET('Water Data'!$F$28,0,10*ROW('Water Data'!F175))="","",OFFSET('Water Data'!$F$28,0,10*ROW('Water Data'!F175)))</f>
        <v/>
      </c>
      <c r="CA181" s="383" t="str">
        <f ca="1">+IF(OFFSET('Water Data'!$F$29,0,10*ROW('Water Data'!F175))="","",OFFSET('Water Data'!$F$29,0,10*ROW('Water Data'!F175)))</f>
        <v/>
      </c>
      <c r="CB181" s="383" t="str">
        <f ca="1">+IF(OFFSET('Water Data'!$G$27,0,10*ROW('Water Data'!G175))="","",OFFSET('Water Data'!$G$27,0,10*ROW('Water Data'!G175)))</f>
        <v/>
      </c>
      <c r="CC181" s="383" t="str">
        <f ca="1">+IF(OFFSET('Water Data'!$G$28,0,10*ROW('Water Data'!G175))="","",OFFSET('Water Data'!$G$28,0,10*ROW('Water Data'!G175)))</f>
        <v/>
      </c>
      <c r="CD181" s="383" t="str">
        <f ca="1">+IF(OFFSET('Water Data'!$G$29,0,10*ROW('Water Data'!G175))="","",OFFSET('Water Data'!$G$29,0,10*ROW('Water Data'!G175)))</f>
        <v/>
      </c>
      <c r="CE181" s="383" t="str">
        <f ca="1">+IF(OFFSET('Water Data'!$H$27,0,10*ROW('Water Data'!H175))="","",OFFSET('Water Data'!$H$27,0,10*ROW('Water Data'!H175)))</f>
        <v/>
      </c>
      <c r="CF181" s="383" t="str">
        <f ca="1">+IF(OFFSET('Water Data'!$H$28,0,10*ROW('Water Data'!H175))="","",OFFSET('Water Data'!$H$28,0,10*ROW('Water Data'!H175)))</f>
        <v/>
      </c>
      <c r="CG181" s="383" t="str">
        <f ca="1">+IF(OFFSET('Water Data'!$H$29,0,10*ROW('Water Data'!H175))="","",OFFSET('Water Data'!$H$29,0,10*ROW('Water Data'!H175)))</f>
        <v/>
      </c>
      <c r="CH181" s="383" t="str">
        <f ca="1">+IF(OFFSET('Water Data'!$I$27,0,10*ROW('Water Data'!I175))="","",OFFSET('Water Data'!$I$27,0,10*ROW('Water Data'!I175)))</f>
        <v/>
      </c>
      <c r="CI181" s="383" t="str">
        <f ca="1">+IF(OFFSET('Water Data'!$I$28,0,10*ROW('Water Data'!I175))="","",OFFSET('Water Data'!$I$28,0,10*ROW('Water Data'!I175)))</f>
        <v/>
      </c>
      <c r="CJ181" s="383" t="str">
        <f ca="1">+IF(OFFSET('Water Data'!$I$29,0,10*ROW('Water Data'!I175))="","",OFFSET('Water Data'!$I$29,0,10*ROW('Water Data'!I175)))</f>
        <v/>
      </c>
      <c r="CK181" s="383" t="str">
        <f ca="1">+IF(OFFSET('Sanitation Data'!$D$28,0,10*ROW('Sanitation Data'!D175))="","",OFFSET('Sanitation Data'!$D$28,0,10*ROW('Sanitation Data'!D175)))</f>
        <v/>
      </c>
      <c r="CL181" s="383" t="str">
        <f ca="1">+IF(OFFSET('Sanitation Data'!$D$29,0,10*ROW('Sanitation Data'!D175))="","",OFFSET('Sanitation Data'!$D$29,0,10*ROW('Sanitation Data'!D175)))</f>
        <v/>
      </c>
      <c r="CM181" s="383" t="str">
        <f ca="1">+IF(OFFSET('Sanitation Data'!$D$30,0,10*ROW('Sanitation Data'!D175))="","",OFFSET('Sanitation Data'!$D$30,0,10*ROW('Sanitation Data'!D175)))</f>
        <v/>
      </c>
      <c r="CN181" s="383" t="str">
        <f ca="1">+IF(OFFSET('Sanitation Data'!$D$31,0,10*ROW('Sanitation Data'!D175))="","",OFFSET('Sanitation Data'!$D$31,0,10*ROW('Sanitation Data'!D175)))</f>
        <v/>
      </c>
      <c r="CO181" s="383" t="str">
        <f ca="1">+IF(OFFSET('Sanitation Data'!$D$32,0,10*ROW('Sanitation Data'!D175))="","",OFFSET('Sanitation Data'!$D$32,0,10*ROW('Sanitation Data'!D175)))</f>
        <v/>
      </c>
      <c r="CP181" s="383" t="str">
        <f ca="1">+IF(OFFSET('Sanitation Data'!$E$28,0,10*ROW('Sanitation Data'!E175))="","",OFFSET('Sanitation Data'!$E$28,0,10*ROW('Sanitation Data'!E175)))</f>
        <v/>
      </c>
      <c r="CQ181" s="383" t="str">
        <f ca="1">+IF(OFFSET('Sanitation Data'!$E$29,0,10*ROW('Sanitation Data'!E175))="","",OFFSET('Sanitation Data'!$E$29,0,10*ROW('Sanitation Data'!E175)))</f>
        <v/>
      </c>
      <c r="CR181" s="383" t="str">
        <f ca="1">+IF(OFFSET('Sanitation Data'!$E$30,0,10*ROW('Sanitation Data'!E175))="","",OFFSET('Sanitation Data'!$E$30,0,10*ROW('Sanitation Data'!E175)))</f>
        <v/>
      </c>
      <c r="CS181" s="383" t="str">
        <f ca="1">+IF(OFFSET('Sanitation Data'!$E$31,0,10*ROW('Sanitation Data'!E175))="","",OFFSET('Sanitation Data'!$E$31,0,10*ROW('Sanitation Data'!E175)))</f>
        <v/>
      </c>
      <c r="CT181" s="383" t="str">
        <f ca="1">+IF(OFFSET('Sanitation Data'!$E$32,0,10*ROW('Sanitation Data'!E175))="","",OFFSET('Sanitation Data'!$E$32,0,10*ROW('Sanitation Data'!E175)))</f>
        <v/>
      </c>
      <c r="CU181" s="383" t="str">
        <f ca="1">+IF(OFFSET('Sanitation Data'!$F$28,0,10*ROW('Sanitation Data'!F175))="","",OFFSET('Sanitation Data'!$F$28,0,10*ROW('Sanitation Data'!F175)))</f>
        <v/>
      </c>
      <c r="CV181" s="383" t="str">
        <f ca="1">+IF(OFFSET('Sanitation Data'!$F$29,0,10*ROW('Sanitation Data'!F175))="","",OFFSET('Sanitation Data'!$F$29,0,10*ROW('Sanitation Data'!F175)))</f>
        <v/>
      </c>
      <c r="CW181" s="383" t="str">
        <f ca="1">+IF(OFFSET('Sanitation Data'!$F$30,0,10*ROW('Sanitation Data'!F175))="","",OFFSET('Sanitation Data'!$F$30,0,10*ROW('Sanitation Data'!F175)))</f>
        <v/>
      </c>
      <c r="CX181" s="383" t="str">
        <f ca="1">+IF(OFFSET('Sanitation Data'!$F$31,0,10*ROW('Sanitation Data'!F175))="","",OFFSET('Sanitation Data'!$F$31,0,10*ROW('Sanitation Data'!F175)))</f>
        <v/>
      </c>
      <c r="CY181" s="383" t="str">
        <f ca="1">+IF(OFFSET('Sanitation Data'!$F$32,0,10*ROW('Sanitation Data'!F175))="","",OFFSET('Sanitation Data'!$F$32,0,10*ROW('Sanitation Data'!F175)))</f>
        <v/>
      </c>
      <c r="CZ181" s="383" t="str">
        <f ca="1">+IF(OFFSET('Sanitation Data'!$G$28,0,10*ROW('Sanitation Data'!G175))="","",OFFSET('Sanitation Data'!$G$28,0,10*ROW('Sanitation Data'!G175)))</f>
        <v/>
      </c>
      <c r="DA181" s="383" t="str">
        <f ca="1">+IF(OFFSET('Sanitation Data'!$G$29,0,10*ROW('Sanitation Data'!G175))="","",OFFSET('Sanitation Data'!$G$29,0,10*ROW('Sanitation Data'!G175)))</f>
        <v/>
      </c>
      <c r="DB181" s="383" t="str">
        <f ca="1">+IF(OFFSET('Sanitation Data'!$G$30,0,10*ROW('Sanitation Data'!G175))="","",OFFSET('Sanitation Data'!$G$30,0,10*ROW('Sanitation Data'!G175)))</f>
        <v/>
      </c>
      <c r="DC181" s="383" t="str">
        <f ca="1">+IF(OFFSET('Sanitation Data'!$G$31,0,10*ROW('Sanitation Data'!G175))="","",OFFSET('Sanitation Data'!$G$31,0,10*ROW('Sanitation Data'!G175)))</f>
        <v/>
      </c>
      <c r="DD181" s="383" t="str">
        <f ca="1">+IF(OFFSET('Sanitation Data'!$G$32,0,10*ROW('Sanitation Data'!G175))="","",OFFSET('Sanitation Data'!$G$32,0,10*ROW('Sanitation Data'!G175)))</f>
        <v/>
      </c>
      <c r="DE181" s="383" t="str">
        <f ca="1">+IF(OFFSET('Sanitation Data'!$H$28,0,10*ROW('Sanitation Data'!H175))="","",OFFSET('Sanitation Data'!$H$28,0,10*ROW('Sanitation Data'!H175)))</f>
        <v/>
      </c>
      <c r="DF181" s="383" t="str">
        <f ca="1">+IF(OFFSET('Sanitation Data'!$H$29,0,10*ROW('Sanitation Data'!H175))="","",OFFSET('Sanitation Data'!$H$29,0,10*ROW('Sanitation Data'!H175)))</f>
        <v/>
      </c>
      <c r="DG181" s="383" t="str">
        <f ca="1">+IF(OFFSET('Sanitation Data'!$H$30,0,10*ROW('Sanitation Data'!H175))="","",OFFSET('Sanitation Data'!$H$30,0,10*ROW('Sanitation Data'!H175)))</f>
        <v/>
      </c>
      <c r="DH181" s="383" t="str">
        <f ca="1">+IF(OFFSET('Sanitation Data'!$H$31,0,10*ROW('Sanitation Data'!H175))="","",OFFSET('Sanitation Data'!$H$31,0,10*ROW('Sanitation Data'!H175)))</f>
        <v/>
      </c>
      <c r="DI181" s="383" t="str">
        <f ca="1">+IF(OFFSET('Sanitation Data'!$H$32,0,10*ROW('Sanitation Data'!H175))="","",OFFSET('Sanitation Data'!$H$32,0,10*ROW('Sanitation Data'!H175)))</f>
        <v/>
      </c>
      <c r="DJ181" s="383" t="str">
        <f ca="1">+IF(OFFSET('Sanitation Data'!$I$28,0,10*ROW('Sanitation Data'!I175))="","",OFFSET('Sanitation Data'!$I$28,0,10*ROW('Sanitation Data'!I175)))</f>
        <v/>
      </c>
      <c r="DK181" s="383" t="str">
        <f ca="1">+IF(OFFSET('Sanitation Data'!$I$29,0,10*ROW('Sanitation Data'!I175))="","",OFFSET('Sanitation Data'!$I$29,0,10*ROW('Sanitation Data'!I175)))</f>
        <v/>
      </c>
      <c r="DL181" s="383" t="str">
        <f ca="1">+IF(OFFSET('Sanitation Data'!$I$30,0,10*ROW('Sanitation Data'!I175))="","",OFFSET('Sanitation Data'!$I$30,0,10*ROW('Sanitation Data'!I175)))</f>
        <v/>
      </c>
      <c r="DM181" s="383" t="str">
        <f ca="1">+IF(OFFSET('Sanitation Data'!$I$31,0,10*ROW('Sanitation Data'!I175))="","",OFFSET('Sanitation Data'!$I$31,0,10*ROW('Sanitation Data'!I175)))</f>
        <v/>
      </c>
      <c r="DN181" s="383" t="str">
        <f ca="1">+IF(OFFSET('Sanitation Data'!$I$32,0,10*ROW('Sanitation Data'!I175))="","",OFFSET('Sanitation Data'!$I$32,0,10*ROW('Sanitation Data'!I175)))</f>
        <v/>
      </c>
      <c r="DO181" s="383" t="str">
        <f ca="1">+IF(OFFSET('Hygiene Data'!$D$11,0,10*ROW('Hygiene Data'!D175))="","",OFFSET('Hygiene Data'!$D$11,0,10*ROW('Hygiene Data'!D175)))</f>
        <v/>
      </c>
      <c r="DP181" s="383" t="str">
        <f ca="1">+IF(OFFSET('Hygiene Data'!$D$12,0,10*ROW('Hygiene Data'!D175))="","",OFFSET('Hygiene Data'!$D$12,0,10*ROW('Hygiene Data'!D175)))</f>
        <v/>
      </c>
      <c r="DQ181" s="383" t="str">
        <f ca="1">+IF(OFFSET('Hygiene Data'!$D$13,0,10*ROW('Hygiene Data'!D175))="","",OFFSET('Hygiene Data'!$D$13,0,10*ROW('Hygiene Data'!D175)))</f>
        <v/>
      </c>
      <c r="DR181" s="383" t="str">
        <f ca="1">+IF(OFFSET('Hygiene Data'!$E$11,0,10*ROW('Hygiene Data'!E175))="","",OFFSET('Hygiene Data'!$E$11,0,10*ROW('Hygiene Data'!E175)))</f>
        <v/>
      </c>
      <c r="DS181" s="383" t="str">
        <f ca="1">+IF(OFFSET('Hygiene Data'!$E$12,0,10*ROW('Hygiene Data'!E175))="","",OFFSET('Hygiene Data'!$E$12,0,10*ROW('Hygiene Data'!E175)))</f>
        <v/>
      </c>
      <c r="DT181" s="383" t="str">
        <f ca="1">+IF(OFFSET('Hygiene Data'!$E$13,0,10*ROW('Hygiene Data'!E175))="","",OFFSET('Hygiene Data'!$E$13,0,10*ROW('Hygiene Data'!E175)))</f>
        <v/>
      </c>
      <c r="DU181" s="383" t="str">
        <f ca="1">+IF(OFFSET('Hygiene Data'!$F$11,0,10*ROW('Hygiene Data'!F175))="","",OFFSET('Hygiene Data'!$F$11,0,10*ROW('Hygiene Data'!F175)))</f>
        <v/>
      </c>
      <c r="DV181" s="383" t="str">
        <f ca="1">+IF(OFFSET('Hygiene Data'!$F$12,0,10*ROW('Hygiene Data'!F175))="","",OFFSET('Hygiene Data'!$F$12,0,10*ROW('Hygiene Data'!F175)))</f>
        <v/>
      </c>
      <c r="DW181" s="383" t="str">
        <f ca="1">+IF(OFFSET('Hygiene Data'!$F$13,0,10*ROW('Hygiene Data'!F175))="","",OFFSET('Hygiene Data'!$F$13,0,10*ROW('Hygiene Data'!F175)))</f>
        <v/>
      </c>
      <c r="DX181" s="383" t="str">
        <f ca="1">+IF(OFFSET('Hygiene Data'!$G$11,0,10*ROW('Hygiene Data'!G175))="","",OFFSET('Hygiene Data'!$G$11,0,10*ROW('Hygiene Data'!G175)))</f>
        <v/>
      </c>
      <c r="DY181" s="383" t="str">
        <f ca="1">+IF(OFFSET('Hygiene Data'!$G$12,0,10*ROW('Hygiene Data'!G175))="","",OFFSET('Hygiene Data'!$G$12,0,10*ROW('Hygiene Data'!G175)))</f>
        <v/>
      </c>
      <c r="DZ181" s="383" t="str">
        <f ca="1">+IF(OFFSET('Hygiene Data'!$G$13,0,10*ROW('Hygiene Data'!G175))="","",OFFSET('Hygiene Data'!$G$13,0,10*ROW('Hygiene Data'!G175)))</f>
        <v/>
      </c>
      <c r="EA181" s="383" t="str">
        <f ca="1">+IF(OFFSET('Hygiene Data'!$H$11,0,10*ROW('Hygiene Data'!H175))="","",OFFSET('Hygiene Data'!$H$11,0,10*ROW('Hygiene Data'!H175)))</f>
        <v/>
      </c>
      <c r="EB181" s="383" t="str">
        <f ca="1">+IF(OFFSET('Hygiene Data'!$H$12,0,10*ROW('Hygiene Data'!H175))="","",OFFSET('Hygiene Data'!$H$12,0,10*ROW('Hygiene Data'!H175)))</f>
        <v/>
      </c>
      <c r="EC181" s="383" t="str">
        <f ca="1">+IF(OFFSET('Hygiene Data'!$H$13,0,10*ROW('Hygiene Data'!H175))="","",OFFSET('Hygiene Data'!$H$13,0,10*ROW('Hygiene Data'!H175)))</f>
        <v/>
      </c>
      <c r="ED181" s="383" t="str">
        <f ca="1">+IF(OFFSET('Hygiene Data'!$I$11,0,10*ROW('Hygiene Data'!I175))="","",OFFSET('Hygiene Data'!$I$11,0,10*ROW('Hygiene Data'!I175)))</f>
        <v/>
      </c>
      <c r="EE181" s="383" t="str">
        <f ca="1">+IF(OFFSET('Hygiene Data'!$I$12,0,10*ROW('Hygiene Data'!I175))="","",OFFSET('Hygiene Data'!$I$12,0,10*ROW('Hygiene Data'!I175)))</f>
        <v/>
      </c>
      <c r="EF181" s="383" t="str">
        <f ca="1">+IF(OFFSET('Hygiene Data'!$I$13,0,10*ROW('Hygiene Data'!I175))="","",OFFSET('Hygiene Data'!$I$13,0,10*ROW('Hygiene Data'!I175)))</f>
        <v/>
      </c>
    </row>
    <row r="182" spans="1:136" x14ac:dyDescent="0.25">
      <c r="A182" s="492" t="str">
        <f ca="1">+IF(OFFSET('Water Data'!$B$2,0,10*ROW('Water Data'!E176))="","",OFFSET('Water Data'!$B$2,0,10*ROW('Water Data'!E176)))</f>
        <v/>
      </c>
      <c r="B182" s="49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9" t="str">
        <f t="shared" ca="1" si="2"/>
        <v/>
      </c>
      <c r="D182" s="52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3" t="str">
        <f ca="1">+IF(OFFSET('Water Data'!$D$27,0,10*ROW('Water Data'!D176))="","",OFFSET('Water Data'!$D$27,0,10*ROW('Water Data'!D176)))</f>
        <v/>
      </c>
      <c r="BT182" s="383" t="str">
        <f ca="1">+IF(OFFSET('Water Data'!$D$28,0,10*ROW('Water Data'!D176))="","",OFFSET('Water Data'!$D$28,0,10*ROW('Water Data'!D176)))</f>
        <v/>
      </c>
      <c r="BU182" s="383" t="str">
        <f ca="1">+IF(OFFSET('Water Data'!$D$29,0,10*ROW('Water Data'!D176))="","",OFFSET('Water Data'!$D$29,0,10*ROW('Water Data'!D176)))</f>
        <v/>
      </c>
      <c r="BV182" s="383" t="str">
        <f ca="1">+IF(OFFSET('Water Data'!$E$27,0,10*ROW('Water Data'!E176))="","",OFFSET('Water Data'!$E$27,0,10*ROW('Water Data'!E176)))</f>
        <v/>
      </c>
      <c r="BW182" s="383" t="str">
        <f ca="1">+IF(OFFSET('Water Data'!$E$28,0,10*ROW('Water Data'!E176))="","",OFFSET('Water Data'!$E$28,0,10*ROW('Water Data'!E176)))</f>
        <v/>
      </c>
      <c r="BX182" s="383" t="str">
        <f ca="1">+IF(OFFSET('Water Data'!$E$29,0,10*ROW('Water Data'!E176))="","",OFFSET('Water Data'!$E$29,0,10*ROW('Water Data'!E176)))</f>
        <v/>
      </c>
      <c r="BY182" s="383" t="str">
        <f ca="1">+IF(OFFSET('Water Data'!$F$27,0,10*ROW('Water Data'!F176))="","",OFFSET('Water Data'!$F$27,0,10*ROW('Water Data'!F176)))</f>
        <v/>
      </c>
      <c r="BZ182" s="383" t="str">
        <f ca="1">+IF(OFFSET('Water Data'!$F$28,0,10*ROW('Water Data'!F176))="","",OFFSET('Water Data'!$F$28,0,10*ROW('Water Data'!F176)))</f>
        <v/>
      </c>
      <c r="CA182" s="383" t="str">
        <f ca="1">+IF(OFFSET('Water Data'!$F$29,0,10*ROW('Water Data'!F176))="","",OFFSET('Water Data'!$F$29,0,10*ROW('Water Data'!F176)))</f>
        <v/>
      </c>
      <c r="CB182" s="383" t="str">
        <f ca="1">+IF(OFFSET('Water Data'!$G$27,0,10*ROW('Water Data'!G176))="","",OFFSET('Water Data'!$G$27,0,10*ROW('Water Data'!G176)))</f>
        <v/>
      </c>
      <c r="CC182" s="383" t="str">
        <f ca="1">+IF(OFFSET('Water Data'!$G$28,0,10*ROW('Water Data'!G176))="","",OFFSET('Water Data'!$G$28,0,10*ROW('Water Data'!G176)))</f>
        <v/>
      </c>
      <c r="CD182" s="383" t="str">
        <f ca="1">+IF(OFFSET('Water Data'!$G$29,0,10*ROW('Water Data'!G176))="","",OFFSET('Water Data'!$G$29,0,10*ROW('Water Data'!G176)))</f>
        <v/>
      </c>
      <c r="CE182" s="383" t="str">
        <f ca="1">+IF(OFFSET('Water Data'!$H$27,0,10*ROW('Water Data'!H176))="","",OFFSET('Water Data'!$H$27,0,10*ROW('Water Data'!H176)))</f>
        <v/>
      </c>
      <c r="CF182" s="383" t="str">
        <f ca="1">+IF(OFFSET('Water Data'!$H$28,0,10*ROW('Water Data'!H176))="","",OFFSET('Water Data'!$H$28,0,10*ROW('Water Data'!H176)))</f>
        <v/>
      </c>
      <c r="CG182" s="383" t="str">
        <f ca="1">+IF(OFFSET('Water Data'!$H$29,0,10*ROW('Water Data'!H176))="","",OFFSET('Water Data'!$H$29,0,10*ROW('Water Data'!H176)))</f>
        <v/>
      </c>
      <c r="CH182" s="383" t="str">
        <f ca="1">+IF(OFFSET('Water Data'!$I$27,0,10*ROW('Water Data'!I176))="","",OFFSET('Water Data'!$I$27,0,10*ROW('Water Data'!I176)))</f>
        <v/>
      </c>
      <c r="CI182" s="383" t="str">
        <f ca="1">+IF(OFFSET('Water Data'!$I$28,0,10*ROW('Water Data'!I176))="","",OFFSET('Water Data'!$I$28,0,10*ROW('Water Data'!I176)))</f>
        <v/>
      </c>
      <c r="CJ182" s="383" t="str">
        <f ca="1">+IF(OFFSET('Water Data'!$I$29,0,10*ROW('Water Data'!I176))="","",OFFSET('Water Data'!$I$29,0,10*ROW('Water Data'!I176)))</f>
        <v/>
      </c>
      <c r="CK182" s="383" t="str">
        <f ca="1">+IF(OFFSET('Sanitation Data'!$D$28,0,10*ROW('Sanitation Data'!D176))="","",OFFSET('Sanitation Data'!$D$28,0,10*ROW('Sanitation Data'!D176)))</f>
        <v/>
      </c>
      <c r="CL182" s="383" t="str">
        <f ca="1">+IF(OFFSET('Sanitation Data'!$D$29,0,10*ROW('Sanitation Data'!D176))="","",OFFSET('Sanitation Data'!$D$29,0,10*ROW('Sanitation Data'!D176)))</f>
        <v/>
      </c>
      <c r="CM182" s="383" t="str">
        <f ca="1">+IF(OFFSET('Sanitation Data'!$D$30,0,10*ROW('Sanitation Data'!D176))="","",OFFSET('Sanitation Data'!$D$30,0,10*ROW('Sanitation Data'!D176)))</f>
        <v/>
      </c>
      <c r="CN182" s="383" t="str">
        <f ca="1">+IF(OFFSET('Sanitation Data'!$D$31,0,10*ROW('Sanitation Data'!D176))="","",OFFSET('Sanitation Data'!$D$31,0,10*ROW('Sanitation Data'!D176)))</f>
        <v/>
      </c>
      <c r="CO182" s="383" t="str">
        <f ca="1">+IF(OFFSET('Sanitation Data'!$D$32,0,10*ROW('Sanitation Data'!D176))="","",OFFSET('Sanitation Data'!$D$32,0,10*ROW('Sanitation Data'!D176)))</f>
        <v/>
      </c>
      <c r="CP182" s="383" t="str">
        <f ca="1">+IF(OFFSET('Sanitation Data'!$E$28,0,10*ROW('Sanitation Data'!E176))="","",OFFSET('Sanitation Data'!$E$28,0,10*ROW('Sanitation Data'!E176)))</f>
        <v/>
      </c>
      <c r="CQ182" s="383" t="str">
        <f ca="1">+IF(OFFSET('Sanitation Data'!$E$29,0,10*ROW('Sanitation Data'!E176))="","",OFFSET('Sanitation Data'!$E$29,0,10*ROW('Sanitation Data'!E176)))</f>
        <v/>
      </c>
      <c r="CR182" s="383" t="str">
        <f ca="1">+IF(OFFSET('Sanitation Data'!$E$30,0,10*ROW('Sanitation Data'!E176))="","",OFFSET('Sanitation Data'!$E$30,0,10*ROW('Sanitation Data'!E176)))</f>
        <v/>
      </c>
      <c r="CS182" s="383" t="str">
        <f ca="1">+IF(OFFSET('Sanitation Data'!$E$31,0,10*ROW('Sanitation Data'!E176))="","",OFFSET('Sanitation Data'!$E$31,0,10*ROW('Sanitation Data'!E176)))</f>
        <v/>
      </c>
      <c r="CT182" s="383" t="str">
        <f ca="1">+IF(OFFSET('Sanitation Data'!$E$32,0,10*ROW('Sanitation Data'!E176))="","",OFFSET('Sanitation Data'!$E$32,0,10*ROW('Sanitation Data'!E176)))</f>
        <v/>
      </c>
      <c r="CU182" s="383" t="str">
        <f ca="1">+IF(OFFSET('Sanitation Data'!$F$28,0,10*ROW('Sanitation Data'!F176))="","",OFFSET('Sanitation Data'!$F$28,0,10*ROW('Sanitation Data'!F176)))</f>
        <v/>
      </c>
      <c r="CV182" s="383" t="str">
        <f ca="1">+IF(OFFSET('Sanitation Data'!$F$29,0,10*ROW('Sanitation Data'!F176))="","",OFFSET('Sanitation Data'!$F$29,0,10*ROW('Sanitation Data'!F176)))</f>
        <v/>
      </c>
      <c r="CW182" s="383" t="str">
        <f ca="1">+IF(OFFSET('Sanitation Data'!$F$30,0,10*ROW('Sanitation Data'!F176))="","",OFFSET('Sanitation Data'!$F$30,0,10*ROW('Sanitation Data'!F176)))</f>
        <v/>
      </c>
      <c r="CX182" s="383" t="str">
        <f ca="1">+IF(OFFSET('Sanitation Data'!$F$31,0,10*ROW('Sanitation Data'!F176))="","",OFFSET('Sanitation Data'!$F$31,0,10*ROW('Sanitation Data'!F176)))</f>
        <v/>
      </c>
      <c r="CY182" s="383" t="str">
        <f ca="1">+IF(OFFSET('Sanitation Data'!$F$32,0,10*ROW('Sanitation Data'!F176))="","",OFFSET('Sanitation Data'!$F$32,0,10*ROW('Sanitation Data'!F176)))</f>
        <v/>
      </c>
      <c r="CZ182" s="383" t="str">
        <f ca="1">+IF(OFFSET('Sanitation Data'!$G$28,0,10*ROW('Sanitation Data'!G176))="","",OFFSET('Sanitation Data'!$G$28,0,10*ROW('Sanitation Data'!G176)))</f>
        <v/>
      </c>
      <c r="DA182" s="383" t="str">
        <f ca="1">+IF(OFFSET('Sanitation Data'!$G$29,0,10*ROW('Sanitation Data'!G176))="","",OFFSET('Sanitation Data'!$G$29,0,10*ROW('Sanitation Data'!G176)))</f>
        <v/>
      </c>
      <c r="DB182" s="383" t="str">
        <f ca="1">+IF(OFFSET('Sanitation Data'!$G$30,0,10*ROW('Sanitation Data'!G176))="","",OFFSET('Sanitation Data'!$G$30,0,10*ROW('Sanitation Data'!G176)))</f>
        <v/>
      </c>
      <c r="DC182" s="383" t="str">
        <f ca="1">+IF(OFFSET('Sanitation Data'!$G$31,0,10*ROW('Sanitation Data'!G176))="","",OFFSET('Sanitation Data'!$G$31,0,10*ROW('Sanitation Data'!G176)))</f>
        <v/>
      </c>
      <c r="DD182" s="383" t="str">
        <f ca="1">+IF(OFFSET('Sanitation Data'!$G$32,0,10*ROW('Sanitation Data'!G176))="","",OFFSET('Sanitation Data'!$G$32,0,10*ROW('Sanitation Data'!G176)))</f>
        <v/>
      </c>
      <c r="DE182" s="383" t="str">
        <f ca="1">+IF(OFFSET('Sanitation Data'!$H$28,0,10*ROW('Sanitation Data'!H176))="","",OFFSET('Sanitation Data'!$H$28,0,10*ROW('Sanitation Data'!H176)))</f>
        <v/>
      </c>
      <c r="DF182" s="383" t="str">
        <f ca="1">+IF(OFFSET('Sanitation Data'!$H$29,0,10*ROW('Sanitation Data'!H176))="","",OFFSET('Sanitation Data'!$H$29,0,10*ROW('Sanitation Data'!H176)))</f>
        <v/>
      </c>
      <c r="DG182" s="383" t="str">
        <f ca="1">+IF(OFFSET('Sanitation Data'!$H$30,0,10*ROW('Sanitation Data'!H176))="","",OFFSET('Sanitation Data'!$H$30,0,10*ROW('Sanitation Data'!H176)))</f>
        <v/>
      </c>
      <c r="DH182" s="383" t="str">
        <f ca="1">+IF(OFFSET('Sanitation Data'!$H$31,0,10*ROW('Sanitation Data'!H176))="","",OFFSET('Sanitation Data'!$H$31,0,10*ROW('Sanitation Data'!H176)))</f>
        <v/>
      </c>
      <c r="DI182" s="383" t="str">
        <f ca="1">+IF(OFFSET('Sanitation Data'!$H$32,0,10*ROW('Sanitation Data'!H176))="","",OFFSET('Sanitation Data'!$H$32,0,10*ROW('Sanitation Data'!H176)))</f>
        <v/>
      </c>
      <c r="DJ182" s="383" t="str">
        <f ca="1">+IF(OFFSET('Sanitation Data'!$I$28,0,10*ROW('Sanitation Data'!I176))="","",OFFSET('Sanitation Data'!$I$28,0,10*ROW('Sanitation Data'!I176)))</f>
        <v/>
      </c>
      <c r="DK182" s="383" t="str">
        <f ca="1">+IF(OFFSET('Sanitation Data'!$I$29,0,10*ROW('Sanitation Data'!I176))="","",OFFSET('Sanitation Data'!$I$29,0,10*ROW('Sanitation Data'!I176)))</f>
        <v/>
      </c>
      <c r="DL182" s="383" t="str">
        <f ca="1">+IF(OFFSET('Sanitation Data'!$I$30,0,10*ROW('Sanitation Data'!I176))="","",OFFSET('Sanitation Data'!$I$30,0,10*ROW('Sanitation Data'!I176)))</f>
        <v/>
      </c>
      <c r="DM182" s="383" t="str">
        <f ca="1">+IF(OFFSET('Sanitation Data'!$I$31,0,10*ROW('Sanitation Data'!I176))="","",OFFSET('Sanitation Data'!$I$31,0,10*ROW('Sanitation Data'!I176)))</f>
        <v/>
      </c>
      <c r="DN182" s="383" t="str">
        <f ca="1">+IF(OFFSET('Sanitation Data'!$I$32,0,10*ROW('Sanitation Data'!I176))="","",OFFSET('Sanitation Data'!$I$32,0,10*ROW('Sanitation Data'!I176)))</f>
        <v/>
      </c>
      <c r="DO182" s="383" t="str">
        <f ca="1">+IF(OFFSET('Hygiene Data'!$D$11,0,10*ROW('Hygiene Data'!D176))="","",OFFSET('Hygiene Data'!$D$11,0,10*ROW('Hygiene Data'!D176)))</f>
        <v/>
      </c>
      <c r="DP182" s="383" t="str">
        <f ca="1">+IF(OFFSET('Hygiene Data'!$D$12,0,10*ROW('Hygiene Data'!D176))="","",OFFSET('Hygiene Data'!$D$12,0,10*ROW('Hygiene Data'!D176)))</f>
        <v/>
      </c>
      <c r="DQ182" s="383" t="str">
        <f ca="1">+IF(OFFSET('Hygiene Data'!$D$13,0,10*ROW('Hygiene Data'!D176))="","",OFFSET('Hygiene Data'!$D$13,0,10*ROW('Hygiene Data'!D176)))</f>
        <v/>
      </c>
      <c r="DR182" s="383" t="str">
        <f ca="1">+IF(OFFSET('Hygiene Data'!$E$11,0,10*ROW('Hygiene Data'!E176))="","",OFFSET('Hygiene Data'!$E$11,0,10*ROW('Hygiene Data'!E176)))</f>
        <v/>
      </c>
      <c r="DS182" s="383" t="str">
        <f ca="1">+IF(OFFSET('Hygiene Data'!$E$12,0,10*ROW('Hygiene Data'!E176))="","",OFFSET('Hygiene Data'!$E$12,0,10*ROW('Hygiene Data'!E176)))</f>
        <v/>
      </c>
      <c r="DT182" s="383" t="str">
        <f ca="1">+IF(OFFSET('Hygiene Data'!$E$13,0,10*ROW('Hygiene Data'!E176))="","",OFFSET('Hygiene Data'!$E$13,0,10*ROW('Hygiene Data'!E176)))</f>
        <v/>
      </c>
      <c r="DU182" s="383" t="str">
        <f ca="1">+IF(OFFSET('Hygiene Data'!$F$11,0,10*ROW('Hygiene Data'!F176))="","",OFFSET('Hygiene Data'!$F$11,0,10*ROW('Hygiene Data'!F176)))</f>
        <v/>
      </c>
      <c r="DV182" s="383" t="str">
        <f ca="1">+IF(OFFSET('Hygiene Data'!$F$12,0,10*ROW('Hygiene Data'!F176))="","",OFFSET('Hygiene Data'!$F$12,0,10*ROW('Hygiene Data'!F176)))</f>
        <v/>
      </c>
      <c r="DW182" s="383" t="str">
        <f ca="1">+IF(OFFSET('Hygiene Data'!$F$13,0,10*ROW('Hygiene Data'!F176))="","",OFFSET('Hygiene Data'!$F$13,0,10*ROW('Hygiene Data'!F176)))</f>
        <v/>
      </c>
      <c r="DX182" s="383" t="str">
        <f ca="1">+IF(OFFSET('Hygiene Data'!$G$11,0,10*ROW('Hygiene Data'!G176))="","",OFFSET('Hygiene Data'!$G$11,0,10*ROW('Hygiene Data'!G176)))</f>
        <v/>
      </c>
      <c r="DY182" s="383" t="str">
        <f ca="1">+IF(OFFSET('Hygiene Data'!$G$12,0,10*ROW('Hygiene Data'!G176))="","",OFFSET('Hygiene Data'!$G$12,0,10*ROW('Hygiene Data'!G176)))</f>
        <v/>
      </c>
      <c r="DZ182" s="383" t="str">
        <f ca="1">+IF(OFFSET('Hygiene Data'!$G$13,0,10*ROW('Hygiene Data'!G176))="","",OFFSET('Hygiene Data'!$G$13,0,10*ROW('Hygiene Data'!G176)))</f>
        <v/>
      </c>
      <c r="EA182" s="383" t="str">
        <f ca="1">+IF(OFFSET('Hygiene Data'!$H$11,0,10*ROW('Hygiene Data'!H176))="","",OFFSET('Hygiene Data'!$H$11,0,10*ROW('Hygiene Data'!H176)))</f>
        <v/>
      </c>
      <c r="EB182" s="383" t="str">
        <f ca="1">+IF(OFFSET('Hygiene Data'!$H$12,0,10*ROW('Hygiene Data'!H176))="","",OFFSET('Hygiene Data'!$H$12,0,10*ROW('Hygiene Data'!H176)))</f>
        <v/>
      </c>
      <c r="EC182" s="383" t="str">
        <f ca="1">+IF(OFFSET('Hygiene Data'!$H$13,0,10*ROW('Hygiene Data'!H176))="","",OFFSET('Hygiene Data'!$H$13,0,10*ROW('Hygiene Data'!H176)))</f>
        <v/>
      </c>
      <c r="ED182" s="383" t="str">
        <f ca="1">+IF(OFFSET('Hygiene Data'!$I$11,0,10*ROW('Hygiene Data'!I176))="","",OFFSET('Hygiene Data'!$I$11,0,10*ROW('Hygiene Data'!I176)))</f>
        <v/>
      </c>
      <c r="EE182" s="383" t="str">
        <f ca="1">+IF(OFFSET('Hygiene Data'!$I$12,0,10*ROW('Hygiene Data'!I176))="","",OFFSET('Hygiene Data'!$I$12,0,10*ROW('Hygiene Data'!I176)))</f>
        <v/>
      </c>
      <c r="EF182" s="383" t="str">
        <f ca="1">+IF(OFFSET('Hygiene Data'!$I$13,0,10*ROW('Hygiene Data'!I176))="","",OFFSET('Hygiene Data'!$I$13,0,10*ROW('Hygiene Data'!I176)))</f>
        <v/>
      </c>
    </row>
    <row r="183" spans="1:136" x14ac:dyDescent="0.25">
      <c r="A183" s="492" t="str">
        <f ca="1">+IF(OFFSET('Water Data'!$B$2,0,10*ROW('Water Data'!E177))="","",OFFSET('Water Data'!$B$2,0,10*ROW('Water Data'!E177)))</f>
        <v/>
      </c>
      <c r="B183" s="49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9" t="str">
        <f t="shared" ca="1" si="2"/>
        <v/>
      </c>
      <c r="D183" s="52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3" t="str">
        <f ca="1">+IF(OFFSET('Water Data'!$D$27,0,10*ROW('Water Data'!D177))="","",OFFSET('Water Data'!$D$27,0,10*ROW('Water Data'!D177)))</f>
        <v/>
      </c>
      <c r="BT183" s="383" t="str">
        <f ca="1">+IF(OFFSET('Water Data'!$D$28,0,10*ROW('Water Data'!D177))="","",OFFSET('Water Data'!$D$28,0,10*ROW('Water Data'!D177)))</f>
        <v/>
      </c>
      <c r="BU183" s="383" t="str">
        <f ca="1">+IF(OFFSET('Water Data'!$D$29,0,10*ROW('Water Data'!D177))="","",OFFSET('Water Data'!$D$29,0,10*ROW('Water Data'!D177)))</f>
        <v/>
      </c>
      <c r="BV183" s="383" t="str">
        <f ca="1">+IF(OFFSET('Water Data'!$E$27,0,10*ROW('Water Data'!E177))="","",OFFSET('Water Data'!$E$27,0,10*ROW('Water Data'!E177)))</f>
        <v/>
      </c>
      <c r="BW183" s="383" t="str">
        <f ca="1">+IF(OFFSET('Water Data'!$E$28,0,10*ROW('Water Data'!E177))="","",OFFSET('Water Data'!$E$28,0,10*ROW('Water Data'!E177)))</f>
        <v/>
      </c>
      <c r="BX183" s="383" t="str">
        <f ca="1">+IF(OFFSET('Water Data'!$E$29,0,10*ROW('Water Data'!E177))="","",OFFSET('Water Data'!$E$29,0,10*ROW('Water Data'!E177)))</f>
        <v/>
      </c>
      <c r="BY183" s="383" t="str">
        <f ca="1">+IF(OFFSET('Water Data'!$F$27,0,10*ROW('Water Data'!F177))="","",OFFSET('Water Data'!$F$27,0,10*ROW('Water Data'!F177)))</f>
        <v/>
      </c>
      <c r="BZ183" s="383" t="str">
        <f ca="1">+IF(OFFSET('Water Data'!$F$28,0,10*ROW('Water Data'!F177))="","",OFFSET('Water Data'!$F$28,0,10*ROW('Water Data'!F177)))</f>
        <v/>
      </c>
      <c r="CA183" s="383" t="str">
        <f ca="1">+IF(OFFSET('Water Data'!$F$29,0,10*ROW('Water Data'!F177))="","",OFFSET('Water Data'!$F$29,0,10*ROW('Water Data'!F177)))</f>
        <v/>
      </c>
      <c r="CB183" s="383" t="str">
        <f ca="1">+IF(OFFSET('Water Data'!$G$27,0,10*ROW('Water Data'!G177))="","",OFFSET('Water Data'!$G$27,0,10*ROW('Water Data'!G177)))</f>
        <v/>
      </c>
      <c r="CC183" s="383" t="str">
        <f ca="1">+IF(OFFSET('Water Data'!$G$28,0,10*ROW('Water Data'!G177))="","",OFFSET('Water Data'!$G$28,0,10*ROW('Water Data'!G177)))</f>
        <v/>
      </c>
      <c r="CD183" s="383" t="str">
        <f ca="1">+IF(OFFSET('Water Data'!$G$29,0,10*ROW('Water Data'!G177))="","",OFFSET('Water Data'!$G$29,0,10*ROW('Water Data'!G177)))</f>
        <v/>
      </c>
      <c r="CE183" s="383" t="str">
        <f ca="1">+IF(OFFSET('Water Data'!$H$27,0,10*ROW('Water Data'!H177))="","",OFFSET('Water Data'!$H$27,0,10*ROW('Water Data'!H177)))</f>
        <v/>
      </c>
      <c r="CF183" s="383" t="str">
        <f ca="1">+IF(OFFSET('Water Data'!$H$28,0,10*ROW('Water Data'!H177))="","",OFFSET('Water Data'!$H$28,0,10*ROW('Water Data'!H177)))</f>
        <v/>
      </c>
      <c r="CG183" s="383" t="str">
        <f ca="1">+IF(OFFSET('Water Data'!$H$29,0,10*ROW('Water Data'!H177))="","",OFFSET('Water Data'!$H$29,0,10*ROW('Water Data'!H177)))</f>
        <v/>
      </c>
      <c r="CH183" s="383" t="str">
        <f ca="1">+IF(OFFSET('Water Data'!$I$27,0,10*ROW('Water Data'!I177))="","",OFFSET('Water Data'!$I$27,0,10*ROW('Water Data'!I177)))</f>
        <v/>
      </c>
      <c r="CI183" s="383" t="str">
        <f ca="1">+IF(OFFSET('Water Data'!$I$28,0,10*ROW('Water Data'!I177))="","",OFFSET('Water Data'!$I$28,0,10*ROW('Water Data'!I177)))</f>
        <v/>
      </c>
      <c r="CJ183" s="383" t="str">
        <f ca="1">+IF(OFFSET('Water Data'!$I$29,0,10*ROW('Water Data'!I177))="","",OFFSET('Water Data'!$I$29,0,10*ROW('Water Data'!I177)))</f>
        <v/>
      </c>
      <c r="CK183" s="383" t="str">
        <f ca="1">+IF(OFFSET('Sanitation Data'!$D$28,0,10*ROW('Sanitation Data'!D177))="","",OFFSET('Sanitation Data'!$D$28,0,10*ROW('Sanitation Data'!D177)))</f>
        <v/>
      </c>
      <c r="CL183" s="383" t="str">
        <f ca="1">+IF(OFFSET('Sanitation Data'!$D$29,0,10*ROW('Sanitation Data'!D177))="","",OFFSET('Sanitation Data'!$D$29,0,10*ROW('Sanitation Data'!D177)))</f>
        <v/>
      </c>
      <c r="CM183" s="383" t="str">
        <f ca="1">+IF(OFFSET('Sanitation Data'!$D$30,0,10*ROW('Sanitation Data'!D177))="","",OFFSET('Sanitation Data'!$D$30,0,10*ROW('Sanitation Data'!D177)))</f>
        <v/>
      </c>
      <c r="CN183" s="383" t="str">
        <f ca="1">+IF(OFFSET('Sanitation Data'!$D$31,0,10*ROW('Sanitation Data'!D177))="","",OFFSET('Sanitation Data'!$D$31,0,10*ROW('Sanitation Data'!D177)))</f>
        <v/>
      </c>
      <c r="CO183" s="383" t="str">
        <f ca="1">+IF(OFFSET('Sanitation Data'!$D$32,0,10*ROW('Sanitation Data'!D177))="","",OFFSET('Sanitation Data'!$D$32,0,10*ROW('Sanitation Data'!D177)))</f>
        <v/>
      </c>
      <c r="CP183" s="383" t="str">
        <f ca="1">+IF(OFFSET('Sanitation Data'!$E$28,0,10*ROW('Sanitation Data'!E177))="","",OFFSET('Sanitation Data'!$E$28,0,10*ROW('Sanitation Data'!E177)))</f>
        <v/>
      </c>
      <c r="CQ183" s="383" t="str">
        <f ca="1">+IF(OFFSET('Sanitation Data'!$E$29,0,10*ROW('Sanitation Data'!E177))="","",OFFSET('Sanitation Data'!$E$29,0,10*ROW('Sanitation Data'!E177)))</f>
        <v/>
      </c>
      <c r="CR183" s="383" t="str">
        <f ca="1">+IF(OFFSET('Sanitation Data'!$E$30,0,10*ROW('Sanitation Data'!E177))="","",OFFSET('Sanitation Data'!$E$30,0,10*ROW('Sanitation Data'!E177)))</f>
        <v/>
      </c>
      <c r="CS183" s="383" t="str">
        <f ca="1">+IF(OFFSET('Sanitation Data'!$E$31,0,10*ROW('Sanitation Data'!E177))="","",OFFSET('Sanitation Data'!$E$31,0,10*ROW('Sanitation Data'!E177)))</f>
        <v/>
      </c>
      <c r="CT183" s="383" t="str">
        <f ca="1">+IF(OFFSET('Sanitation Data'!$E$32,0,10*ROW('Sanitation Data'!E177))="","",OFFSET('Sanitation Data'!$E$32,0,10*ROW('Sanitation Data'!E177)))</f>
        <v/>
      </c>
      <c r="CU183" s="383" t="str">
        <f ca="1">+IF(OFFSET('Sanitation Data'!$F$28,0,10*ROW('Sanitation Data'!F177))="","",OFFSET('Sanitation Data'!$F$28,0,10*ROW('Sanitation Data'!F177)))</f>
        <v/>
      </c>
      <c r="CV183" s="383" t="str">
        <f ca="1">+IF(OFFSET('Sanitation Data'!$F$29,0,10*ROW('Sanitation Data'!F177))="","",OFFSET('Sanitation Data'!$F$29,0,10*ROW('Sanitation Data'!F177)))</f>
        <v/>
      </c>
      <c r="CW183" s="383" t="str">
        <f ca="1">+IF(OFFSET('Sanitation Data'!$F$30,0,10*ROW('Sanitation Data'!F177))="","",OFFSET('Sanitation Data'!$F$30,0,10*ROW('Sanitation Data'!F177)))</f>
        <v/>
      </c>
      <c r="CX183" s="383" t="str">
        <f ca="1">+IF(OFFSET('Sanitation Data'!$F$31,0,10*ROW('Sanitation Data'!F177))="","",OFFSET('Sanitation Data'!$F$31,0,10*ROW('Sanitation Data'!F177)))</f>
        <v/>
      </c>
      <c r="CY183" s="383" t="str">
        <f ca="1">+IF(OFFSET('Sanitation Data'!$F$32,0,10*ROW('Sanitation Data'!F177))="","",OFFSET('Sanitation Data'!$F$32,0,10*ROW('Sanitation Data'!F177)))</f>
        <v/>
      </c>
      <c r="CZ183" s="383" t="str">
        <f ca="1">+IF(OFFSET('Sanitation Data'!$G$28,0,10*ROW('Sanitation Data'!G177))="","",OFFSET('Sanitation Data'!$G$28,0,10*ROW('Sanitation Data'!G177)))</f>
        <v/>
      </c>
      <c r="DA183" s="383" t="str">
        <f ca="1">+IF(OFFSET('Sanitation Data'!$G$29,0,10*ROW('Sanitation Data'!G177))="","",OFFSET('Sanitation Data'!$G$29,0,10*ROW('Sanitation Data'!G177)))</f>
        <v/>
      </c>
      <c r="DB183" s="383" t="str">
        <f ca="1">+IF(OFFSET('Sanitation Data'!$G$30,0,10*ROW('Sanitation Data'!G177))="","",OFFSET('Sanitation Data'!$G$30,0,10*ROW('Sanitation Data'!G177)))</f>
        <v/>
      </c>
      <c r="DC183" s="383" t="str">
        <f ca="1">+IF(OFFSET('Sanitation Data'!$G$31,0,10*ROW('Sanitation Data'!G177))="","",OFFSET('Sanitation Data'!$G$31,0,10*ROW('Sanitation Data'!G177)))</f>
        <v/>
      </c>
      <c r="DD183" s="383" t="str">
        <f ca="1">+IF(OFFSET('Sanitation Data'!$G$32,0,10*ROW('Sanitation Data'!G177))="","",OFFSET('Sanitation Data'!$G$32,0,10*ROW('Sanitation Data'!G177)))</f>
        <v/>
      </c>
      <c r="DE183" s="383" t="str">
        <f ca="1">+IF(OFFSET('Sanitation Data'!$H$28,0,10*ROW('Sanitation Data'!H177))="","",OFFSET('Sanitation Data'!$H$28,0,10*ROW('Sanitation Data'!H177)))</f>
        <v/>
      </c>
      <c r="DF183" s="383" t="str">
        <f ca="1">+IF(OFFSET('Sanitation Data'!$H$29,0,10*ROW('Sanitation Data'!H177))="","",OFFSET('Sanitation Data'!$H$29,0,10*ROW('Sanitation Data'!H177)))</f>
        <v/>
      </c>
      <c r="DG183" s="383" t="str">
        <f ca="1">+IF(OFFSET('Sanitation Data'!$H$30,0,10*ROW('Sanitation Data'!H177))="","",OFFSET('Sanitation Data'!$H$30,0,10*ROW('Sanitation Data'!H177)))</f>
        <v/>
      </c>
      <c r="DH183" s="383" t="str">
        <f ca="1">+IF(OFFSET('Sanitation Data'!$H$31,0,10*ROW('Sanitation Data'!H177))="","",OFFSET('Sanitation Data'!$H$31,0,10*ROW('Sanitation Data'!H177)))</f>
        <v/>
      </c>
      <c r="DI183" s="383" t="str">
        <f ca="1">+IF(OFFSET('Sanitation Data'!$H$32,0,10*ROW('Sanitation Data'!H177))="","",OFFSET('Sanitation Data'!$H$32,0,10*ROW('Sanitation Data'!H177)))</f>
        <v/>
      </c>
      <c r="DJ183" s="383" t="str">
        <f ca="1">+IF(OFFSET('Sanitation Data'!$I$28,0,10*ROW('Sanitation Data'!I177))="","",OFFSET('Sanitation Data'!$I$28,0,10*ROW('Sanitation Data'!I177)))</f>
        <v/>
      </c>
      <c r="DK183" s="383" t="str">
        <f ca="1">+IF(OFFSET('Sanitation Data'!$I$29,0,10*ROW('Sanitation Data'!I177))="","",OFFSET('Sanitation Data'!$I$29,0,10*ROW('Sanitation Data'!I177)))</f>
        <v/>
      </c>
      <c r="DL183" s="383" t="str">
        <f ca="1">+IF(OFFSET('Sanitation Data'!$I$30,0,10*ROW('Sanitation Data'!I177))="","",OFFSET('Sanitation Data'!$I$30,0,10*ROW('Sanitation Data'!I177)))</f>
        <v/>
      </c>
      <c r="DM183" s="383" t="str">
        <f ca="1">+IF(OFFSET('Sanitation Data'!$I$31,0,10*ROW('Sanitation Data'!I177))="","",OFFSET('Sanitation Data'!$I$31,0,10*ROW('Sanitation Data'!I177)))</f>
        <v/>
      </c>
      <c r="DN183" s="383" t="str">
        <f ca="1">+IF(OFFSET('Sanitation Data'!$I$32,0,10*ROW('Sanitation Data'!I177))="","",OFFSET('Sanitation Data'!$I$32,0,10*ROW('Sanitation Data'!I177)))</f>
        <v/>
      </c>
      <c r="DO183" s="383" t="str">
        <f ca="1">+IF(OFFSET('Hygiene Data'!$D$11,0,10*ROW('Hygiene Data'!D177))="","",OFFSET('Hygiene Data'!$D$11,0,10*ROW('Hygiene Data'!D177)))</f>
        <v/>
      </c>
      <c r="DP183" s="383" t="str">
        <f ca="1">+IF(OFFSET('Hygiene Data'!$D$12,0,10*ROW('Hygiene Data'!D177))="","",OFFSET('Hygiene Data'!$D$12,0,10*ROW('Hygiene Data'!D177)))</f>
        <v/>
      </c>
      <c r="DQ183" s="383" t="str">
        <f ca="1">+IF(OFFSET('Hygiene Data'!$D$13,0,10*ROW('Hygiene Data'!D177))="","",OFFSET('Hygiene Data'!$D$13,0,10*ROW('Hygiene Data'!D177)))</f>
        <v/>
      </c>
      <c r="DR183" s="383" t="str">
        <f ca="1">+IF(OFFSET('Hygiene Data'!$E$11,0,10*ROW('Hygiene Data'!E177))="","",OFFSET('Hygiene Data'!$E$11,0,10*ROW('Hygiene Data'!E177)))</f>
        <v/>
      </c>
      <c r="DS183" s="383" t="str">
        <f ca="1">+IF(OFFSET('Hygiene Data'!$E$12,0,10*ROW('Hygiene Data'!E177))="","",OFFSET('Hygiene Data'!$E$12,0,10*ROW('Hygiene Data'!E177)))</f>
        <v/>
      </c>
      <c r="DT183" s="383" t="str">
        <f ca="1">+IF(OFFSET('Hygiene Data'!$E$13,0,10*ROW('Hygiene Data'!E177))="","",OFFSET('Hygiene Data'!$E$13,0,10*ROW('Hygiene Data'!E177)))</f>
        <v/>
      </c>
      <c r="DU183" s="383" t="str">
        <f ca="1">+IF(OFFSET('Hygiene Data'!$F$11,0,10*ROW('Hygiene Data'!F177))="","",OFFSET('Hygiene Data'!$F$11,0,10*ROW('Hygiene Data'!F177)))</f>
        <v/>
      </c>
      <c r="DV183" s="383" t="str">
        <f ca="1">+IF(OFFSET('Hygiene Data'!$F$12,0,10*ROW('Hygiene Data'!F177))="","",OFFSET('Hygiene Data'!$F$12,0,10*ROW('Hygiene Data'!F177)))</f>
        <v/>
      </c>
      <c r="DW183" s="383" t="str">
        <f ca="1">+IF(OFFSET('Hygiene Data'!$F$13,0,10*ROW('Hygiene Data'!F177))="","",OFFSET('Hygiene Data'!$F$13,0,10*ROW('Hygiene Data'!F177)))</f>
        <v/>
      </c>
      <c r="DX183" s="383" t="str">
        <f ca="1">+IF(OFFSET('Hygiene Data'!$G$11,0,10*ROW('Hygiene Data'!G177))="","",OFFSET('Hygiene Data'!$G$11,0,10*ROW('Hygiene Data'!G177)))</f>
        <v/>
      </c>
      <c r="DY183" s="383" t="str">
        <f ca="1">+IF(OFFSET('Hygiene Data'!$G$12,0,10*ROW('Hygiene Data'!G177))="","",OFFSET('Hygiene Data'!$G$12,0,10*ROW('Hygiene Data'!G177)))</f>
        <v/>
      </c>
      <c r="DZ183" s="383" t="str">
        <f ca="1">+IF(OFFSET('Hygiene Data'!$G$13,0,10*ROW('Hygiene Data'!G177))="","",OFFSET('Hygiene Data'!$G$13,0,10*ROW('Hygiene Data'!G177)))</f>
        <v/>
      </c>
      <c r="EA183" s="383" t="str">
        <f ca="1">+IF(OFFSET('Hygiene Data'!$H$11,0,10*ROW('Hygiene Data'!H177))="","",OFFSET('Hygiene Data'!$H$11,0,10*ROW('Hygiene Data'!H177)))</f>
        <v/>
      </c>
      <c r="EB183" s="383" t="str">
        <f ca="1">+IF(OFFSET('Hygiene Data'!$H$12,0,10*ROW('Hygiene Data'!H177))="","",OFFSET('Hygiene Data'!$H$12,0,10*ROW('Hygiene Data'!H177)))</f>
        <v/>
      </c>
      <c r="EC183" s="383" t="str">
        <f ca="1">+IF(OFFSET('Hygiene Data'!$H$13,0,10*ROW('Hygiene Data'!H177))="","",OFFSET('Hygiene Data'!$H$13,0,10*ROW('Hygiene Data'!H177)))</f>
        <v/>
      </c>
      <c r="ED183" s="383" t="str">
        <f ca="1">+IF(OFFSET('Hygiene Data'!$I$11,0,10*ROW('Hygiene Data'!I177))="","",OFFSET('Hygiene Data'!$I$11,0,10*ROW('Hygiene Data'!I177)))</f>
        <v/>
      </c>
      <c r="EE183" s="383" t="str">
        <f ca="1">+IF(OFFSET('Hygiene Data'!$I$12,0,10*ROW('Hygiene Data'!I177))="","",OFFSET('Hygiene Data'!$I$12,0,10*ROW('Hygiene Data'!I177)))</f>
        <v/>
      </c>
      <c r="EF183" s="383" t="str">
        <f ca="1">+IF(OFFSET('Hygiene Data'!$I$13,0,10*ROW('Hygiene Data'!I177))="","",OFFSET('Hygiene Data'!$I$13,0,10*ROW('Hygiene Data'!I177)))</f>
        <v/>
      </c>
    </row>
    <row r="184" spans="1:136" x14ac:dyDescent="0.25">
      <c r="A184" s="492" t="str">
        <f ca="1">+IF(OFFSET('Water Data'!$B$2,0,10*ROW('Water Data'!E178))="","",OFFSET('Water Data'!$B$2,0,10*ROW('Water Data'!E178)))</f>
        <v/>
      </c>
      <c r="B184" s="49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9" t="str">
        <f t="shared" ca="1" si="2"/>
        <v/>
      </c>
      <c r="D184" s="52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3" t="str">
        <f ca="1">+IF(OFFSET('Water Data'!$D$27,0,10*ROW('Water Data'!D178))="","",OFFSET('Water Data'!$D$27,0,10*ROW('Water Data'!D178)))</f>
        <v/>
      </c>
      <c r="BT184" s="383" t="str">
        <f ca="1">+IF(OFFSET('Water Data'!$D$28,0,10*ROW('Water Data'!D178))="","",OFFSET('Water Data'!$D$28,0,10*ROW('Water Data'!D178)))</f>
        <v/>
      </c>
      <c r="BU184" s="383" t="str">
        <f ca="1">+IF(OFFSET('Water Data'!$D$29,0,10*ROW('Water Data'!D178))="","",OFFSET('Water Data'!$D$29,0,10*ROW('Water Data'!D178)))</f>
        <v/>
      </c>
      <c r="BV184" s="383" t="str">
        <f ca="1">+IF(OFFSET('Water Data'!$E$27,0,10*ROW('Water Data'!E178))="","",OFFSET('Water Data'!$E$27,0,10*ROW('Water Data'!E178)))</f>
        <v/>
      </c>
      <c r="BW184" s="383" t="str">
        <f ca="1">+IF(OFFSET('Water Data'!$E$28,0,10*ROW('Water Data'!E178))="","",OFFSET('Water Data'!$E$28,0,10*ROW('Water Data'!E178)))</f>
        <v/>
      </c>
      <c r="BX184" s="383" t="str">
        <f ca="1">+IF(OFFSET('Water Data'!$E$29,0,10*ROW('Water Data'!E178))="","",OFFSET('Water Data'!$E$29,0,10*ROW('Water Data'!E178)))</f>
        <v/>
      </c>
      <c r="BY184" s="383" t="str">
        <f ca="1">+IF(OFFSET('Water Data'!$F$27,0,10*ROW('Water Data'!F178))="","",OFFSET('Water Data'!$F$27,0,10*ROW('Water Data'!F178)))</f>
        <v/>
      </c>
      <c r="BZ184" s="383" t="str">
        <f ca="1">+IF(OFFSET('Water Data'!$F$28,0,10*ROW('Water Data'!F178))="","",OFFSET('Water Data'!$F$28,0,10*ROW('Water Data'!F178)))</f>
        <v/>
      </c>
      <c r="CA184" s="383" t="str">
        <f ca="1">+IF(OFFSET('Water Data'!$F$29,0,10*ROW('Water Data'!F178))="","",OFFSET('Water Data'!$F$29,0,10*ROW('Water Data'!F178)))</f>
        <v/>
      </c>
      <c r="CB184" s="383" t="str">
        <f ca="1">+IF(OFFSET('Water Data'!$G$27,0,10*ROW('Water Data'!G178))="","",OFFSET('Water Data'!$G$27,0,10*ROW('Water Data'!G178)))</f>
        <v/>
      </c>
      <c r="CC184" s="383" t="str">
        <f ca="1">+IF(OFFSET('Water Data'!$G$28,0,10*ROW('Water Data'!G178))="","",OFFSET('Water Data'!$G$28,0,10*ROW('Water Data'!G178)))</f>
        <v/>
      </c>
      <c r="CD184" s="383" t="str">
        <f ca="1">+IF(OFFSET('Water Data'!$G$29,0,10*ROW('Water Data'!G178))="","",OFFSET('Water Data'!$G$29,0,10*ROW('Water Data'!G178)))</f>
        <v/>
      </c>
      <c r="CE184" s="383" t="str">
        <f ca="1">+IF(OFFSET('Water Data'!$H$27,0,10*ROW('Water Data'!H178))="","",OFFSET('Water Data'!$H$27,0,10*ROW('Water Data'!H178)))</f>
        <v/>
      </c>
      <c r="CF184" s="383" t="str">
        <f ca="1">+IF(OFFSET('Water Data'!$H$28,0,10*ROW('Water Data'!H178))="","",OFFSET('Water Data'!$H$28,0,10*ROW('Water Data'!H178)))</f>
        <v/>
      </c>
      <c r="CG184" s="383" t="str">
        <f ca="1">+IF(OFFSET('Water Data'!$H$29,0,10*ROW('Water Data'!H178))="","",OFFSET('Water Data'!$H$29,0,10*ROW('Water Data'!H178)))</f>
        <v/>
      </c>
      <c r="CH184" s="383" t="str">
        <f ca="1">+IF(OFFSET('Water Data'!$I$27,0,10*ROW('Water Data'!I178))="","",OFFSET('Water Data'!$I$27,0,10*ROW('Water Data'!I178)))</f>
        <v/>
      </c>
      <c r="CI184" s="383" t="str">
        <f ca="1">+IF(OFFSET('Water Data'!$I$28,0,10*ROW('Water Data'!I178))="","",OFFSET('Water Data'!$I$28,0,10*ROW('Water Data'!I178)))</f>
        <v/>
      </c>
      <c r="CJ184" s="383" t="str">
        <f ca="1">+IF(OFFSET('Water Data'!$I$29,0,10*ROW('Water Data'!I178))="","",OFFSET('Water Data'!$I$29,0,10*ROW('Water Data'!I178)))</f>
        <v/>
      </c>
      <c r="CK184" s="383" t="str">
        <f ca="1">+IF(OFFSET('Sanitation Data'!$D$28,0,10*ROW('Sanitation Data'!D178))="","",OFFSET('Sanitation Data'!$D$28,0,10*ROW('Sanitation Data'!D178)))</f>
        <v/>
      </c>
      <c r="CL184" s="383" t="str">
        <f ca="1">+IF(OFFSET('Sanitation Data'!$D$29,0,10*ROW('Sanitation Data'!D178))="","",OFFSET('Sanitation Data'!$D$29,0,10*ROW('Sanitation Data'!D178)))</f>
        <v/>
      </c>
      <c r="CM184" s="383" t="str">
        <f ca="1">+IF(OFFSET('Sanitation Data'!$D$30,0,10*ROW('Sanitation Data'!D178))="","",OFFSET('Sanitation Data'!$D$30,0,10*ROW('Sanitation Data'!D178)))</f>
        <v/>
      </c>
      <c r="CN184" s="383" t="str">
        <f ca="1">+IF(OFFSET('Sanitation Data'!$D$31,0,10*ROW('Sanitation Data'!D178))="","",OFFSET('Sanitation Data'!$D$31,0,10*ROW('Sanitation Data'!D178)))</f>
        <v/>
      </c>
      <c r="CO184" s="383" t="str">
        <f ca="1">+IF(OFFSET('Sanitation Data'!$D$32,0,10*ROW('Sanitation Data'!D178))="","",OFFSET('Sanitation Data'!$D$32,0,10*ROW('Sanitation Data'!D178)))</f>
        <v/>
      </c>
      <c r="CP184" s="383" t="str">
        <f ca="1">+IF(OFFSET('Sanitation Data'!$E$28,0,10*ROW('Sanitation Data'!E178))="","",OFFSET('Sanitation Data'!$E$28,0,10*ROW('Sanitation Data'!E178)))</f>
        <v/>
      </c>
      <c r="CQ184" s="383" t="str">
        <f ca="1">+IF(OFFSET('Sanitation Data'!$E$29,0,10*ROW('Sanitation Data'!E178))="","",OFFSET('Sanitation Data'!$E$29,0,10*ROW('Sanitation Data'!E178)))</f>
        <v/>
      </c>
      <c r="CR184" s="383" t="str">
        <f ca="1">+IF(OFFSET('Sanitation Data'!$E$30,0,10*ROW('Sanitation Data'!E178))="","",OFFSET('Sanitation Data'!$E$30,0,10*ROW('Sanitation Data'!E178)))</f>
        <v/>
      </c>
      <c r="CS184" s="383" t="str">
        <f ca="1">+IF(OFFSET('Sanitation Data'!$E$31,0,10*ROW('Sanitation Data'!E178))="","",OFFSET('Sanitation Data'!$E$31,0,10*ROW('Sanitation Data'!E178)))</f>
        <v/>
      </c>
      <c r="CT184" s="383" t="str">
        <f ca="1">+IF(OFFSET('Sanitation Data'!$E$32,0,10*ROW('Sanitation Data'!E178))="","",OFFSET('Sanitation Data'!$E$32,0,10*ROW('Sanitation Data'!E178)))</f>
        <v/>
      </c>
      <c r="CU184" s="383" t="str">
        <f ca="1">+IF(OFFSET('Sanitation Data'!$F$28,0,10*ROW('Sanitation Data'!F178))="","",OFFSET('Sanitation Data'!$F$28,0,10*ROW('Sanitation Data'!F178)))</f>
        <v/>
      </c>
      <c r="CV184" s="383" t="str">
        <f ca="1">+IF(OFFSET('Sanitation Data'!$F$29,0,10*ROW('Sanitation Data'!F178))="","",OFFSET('Sanitation Data'!$F$29,0,10*ROW('Sanitation Data'!F178)))</f>
        <v/>
      </c>
      <c r="CW184" s="383" t="str">
        <f ca="1">+IF(OFFSET('Sanitation Data'!$F$30,0,10*ROW('Sanitation Data'!F178))="","",OFFSET('Sanitation Data'!$F$30,0,10*ROW('Sanitation Data'!F178)))</f>
        <v/>
      </c>
      <c r="CX184" s="383" t="str">
        <f ca="1">+IF(OFFSET('Sanitation Data'!$F$31,0,10*ROW('Sanitation Data'!F178))="","",OFFSET('Sanitation Data'!$F$31,0,10*ROW('Sanitation Data'!F178)))</f>
        <v/>
      </c>
      <c r="CY184" s="383" t="str">
        <f ca="1">+IF(OFFSET('Sanitation Data'!$F$32,0,10*ROW('Sanitation Data'!F178))="","",OFFSET('Sanitation Data'!$F$32,0,10*ROW('Sanitation Data'!F178)))</f>
        <v/>
      </c>
      <c r="CZ184" s="383" t="str">
        <f ca="1">+IF(OFFSET('Sanitation Data'!$G$28,0,10*ROW('Sanitation Data'!G178))="","",OFFSET('Sanitation Data'!$G$28,0,10*ROW('Sanitation Data'!G178)))</f>
        <v/>
      </c>
      <c r="DA184" s="383" t="str">
        <f ca="1">+IF(OFFSET('Sanitation Data'!$G$29,0,10*ROW('Sanitation Data'!G178))="","",OFFSET('Sanitation Data'!$G$29,0,10*ROW('Sanitation Data'!G178)))</f>
        <v/>
      </c>
      <c r="DB184" s="383" t="str">
        <f ca="1">+IF(OFFSET('Sanitation Data'!$G$30,0,10*ROW('Sanitation Data'!G178))="","",OFFSET('Sanitation Data'!$G$30,0,10*ROW('Sanitation Data'!G178)))</f>
        <v/>
      </c>
      <c r="DC184" s="383" t="str">
        <f ca="1">+IF(OFFSET('Sanitation Data'!$G$31,0,10*ROW('Sanitation Data'!G178))="","",OFFSET('Sanitation Data'!$G$31,0,10*ROW('Sanitation Data'!G178)))</f>
        <v/>
      </c>
      <c r="DD184" s="383" t="str">
        <f ca="1">+IF(OFFSET('Sanitation Data'!$G$32,0,10*ROW('Sanitation Data'!G178))="","",OFFSET('Sanitation Data'!$G$32,0,10*ROW('Sanitation Data'!G178)))</f>
        <v/>
      </c>
      <c r="DE184" s="383" t="str">
        <f ca="1">+IF(OFFSET('Sanitation Data'!$H$28,0,10*ROW('Sanitation Data'!H178))="","",OFFSET('Sanitation Data'!$H$28,0,10*ROW('Sanitation Data'!H178)))</f>
        <v/>
      </c>
      <c r="DF184" s="383" t="str">
        <f ca="1">+IF(OFFSET('Sanitation Data'!$H$29,0,10*ROW('Sanitation Data'!H178))="","",OFFSET('Sanitation Data'!$H$29,0,10*ROW('Sanitation Data'!H178)))</f>
        <v/>
      </c>
      <c r="DG184" s="383" t="str">
        <f ca="1">+IF(OFFSET('Sanitation Data'!$H$30,0,10*ROW('Sanitation Data'!H178))="","",OFFSET('Sanitation Data'!$H$30,0,10*ROW('Sanitation Data'!H178)))</f>
        <v/>
      </c>
      <c r="DH184" s="383" t="str">
        <f ca="1">+IF(OFFSET('Sanitation Data'!$H$31,0,10*ROW('Sanitation Data'!H178))="","",OFFSET('Sanitation Data'!$H$31,0,10*ROW('Sanitation Data'!H178)))</f>
        <v/>
      </c>
      <c r="DI184" s="383" t="str">
        <f ca="1">+IF(OFFSET('Sanitation Data'!$H$32,0,10*ROW('Sanitation Data'!H178))="","",OFFSET('Sanitation Data'!$H$32,0,10*ROW('Sanitation Data'!H178)))</f>
        <v/>
      </c>
      <c r="DJ184" s="383" t="str">
        <f ca="1">+IF(OFFSET('Sanitation Data'!$I$28,0,10*ROW('Sanitation Data'!I178))="","",OFFSET('Sanitation Data'!$I$28,0,10*ROW('Sanitation Data'!I178)))</f>
        <v/>
      </c>
      <c r="DK184" s="383" t="str">
        <f ca="1">+IF(OFFSET('Sanitation Data'!$I$29,0,10*ROW('Sanitation Data'!I178))="","",OFFSET('Sanitation Data'!$I$29,0,10*ROW('Sanitation Data'!I178)))</f>
        <v/>
      </c>
      <c r="DL184" s="383" t="str">
        <f ca="1">+IF(OFFSET('Sanitation Data'!$I$30,0,10*ROW('Sanitation Data'!I178))="","",OFFSET('Sanitation Data'!$I$30,0,10*ROW('Sanitation Data'!I178)))</f>
        <v/>
      </c>
      <c r="DM184" s="383" t="str">
        <f ca="1">+IF(OFFSET('Sanitation Data'!$I$31,0,10*ROW('Sanitation Data'!I178))="","",OFFSET('Sanitation Data'!$I$31,0,10*ROW('Sanitation Data'!I178)))</f>
        <v/>
      </c>
      <c r="DN184" s="383" t="str">
        <f ca="1">+IF(OFFSET('Sanitation Data'!$I$32,0,10*ROW('Sanitation Data'!I178))="","",OFFSET('Sanitation Data'!$I$32,0,10*ROW('Sanitation Data'!I178)))</f>
        <v/>
      </c>
      <c r="DO184" s="383" t="str">
        <f ca="1">+IF(OFFSET('Hygiene Data'!$D$11,0,10*ROW('Hygiene Data'!D178))="","",OFFSET('Hygiene Data'!$D$11,0,10*ROW('Hygiene Data'!D178)))</f>
        <v/>
      </c>
      <c r="DP184" s="383" t="str">
        <f ca="1">+IF(OFFSET('Hygiene Data'!$D$12,0,10*ROW('Hygiene Data'!D178))="","",OFFSET('Hygiene Data'!$D$12,0,10*ROW('Hygiene Data'!D178)))</f>
        <v/>
      </c>
      <c r="DQ184" s="383" t="str">
        <f ca="1">+IF(OFFSET('Hygiene Data'!$D$13,0,10*ROW('Hygiene Data'!D178))="","",OFFSET('Hygiene Data'!$D$13,0,10*ROW('Hygiene Data'!D178)))</f>
        <v/>
      </c>
      <c r="DR184" s="383" t="str">
        <f ca="1">+IF(OFFSET('Hygiene Data'!$E$11,0,10*ROW('Hygiene Data'!E178))="","",OFFSET('Hygiene Data'!$E$11,0,10*ROW('Hygiene Data'!E178)))</f>
        <v/>
      </c>
      <c r="DS184" s="383" t="str">
        <f ca="1">+IF(OFFSET('Hygiene Data'!$E$12,0,10*ROW('Hygiene Data'!E178))="","",OFFSET('Hygiene Data'!$E$12,0,10*ROW('Hygiene Data'!E178)))</f>
        <v/>
      </c>
      <c r="DT184" s="383" t="str">
        <f ca="1">+IF(OFFSET('Hygiene Data'!$E$13,0,10*ROW('Hygiene Data'!E178))="","",OFFSET('Hygiene Data'!$E$13,0,10*ROW('Hygiene Data'!E178)))</f>
        <v/>
      </c>
      <c r="DU184" s="383" t="str">
        <f ca="1">+IF(OFFSET('Hygiene Data'!$F$11,0,10*ROW('Hygiene Data'!F178))="","",OFFSET('Hygiene Data'!$F$11,0,10*ROW('Hygiene Data'!F178)))</f>
        <v/>
      </c>
      <c r="DV184" s="383" t="str">
        <f ca="1">+IF(OFFSET('Hygiene Data'!$F$12,0,10*ROW('Hygiene Data'!F178))="","",OFFSET('Hygiene Data'!$F$12,0,10*ROW('Hygiene Data'!F178)))</f>
        <v/>
      </c>
      <c r="DW184" s="383" t="str">
        <f ca="1">+IF(OFFSET('Hygiene Data'!$F$13,0,10*ROW('Hygiene Data'!F178))="","",OFFSET('Hygiene Data'!$F$13,0,10*ROW('Hygiene Data'!F178)))</f>
        <v/>
      </c>
      <c r="DX184" s="383" t="str">
        <f ca="1">+IF(OFFSET('Hygiene Data'!$G$11,0,10*ROW('Hygiene Data'!G178))="","",OFFSET('Hygiene Data'!$G$11,0,10*ROW('Hygiene Data'!G178)))</f>
        <v/>
      </c>
      <c r="DY184" s="383" t="str">
        <f ca="1">+IF(OFFSET('Hygiene Data'!$G$12,0,10*ROW('Hygiene Data'!G178))="","",OFFSET('Hygiene Data'!$G$12,0,10*ROW('Hygiene Data'!G178)))</f>
        <v/>
      </c>
      <c r="DZ184" s="383" t="str">
        <f ca="1">+IF(OFFSET('Hygiene Data'!$G$13,0,10*ROW('Hygiene Data'!G178))="","",OFFSET('Hygiene Data'!$G$13,0,10*ROW('Hygiene Data'!G178)))</f>
        <v/>
      </c>
      <c r="EA184" s="383" t="str">
        <f ca="1">+IF(OFFSET('Hygiene Data'!$H$11,0,10*ROW('Hygiene Data'!H178))="","",OFFSET('Hygiene Data'!$H$11,0,10*ROW('Hygiene Data'!H178)))</f>
        <v/>
      </c>
      <c r="EB184" s="383" t="str">
        <f ca="1">+IF(OFFSET('Hygiene Data'!$H$12,0,10*ROW('Hygiene Data'!H178))="","",OFFSET('Hygiene Data'!$H$12,0,10*ROW('Hygiene Data'!H178)))</f>
        <v/>
      </c>
      <c r="EC184" s="383" t="str">
        <f ca="1">+IF(OFFSET('Hygiene Data'!$H$13,0,10*ROW('Hygiene Data'!H178))="","",OFFSET('Hygiene Data'!$H$13,0,10*ROW('Hygiene Data'!H178)))</f>
        <v/>
      </c>
      <c r="ED184" s="383" t="str">
        <f ca="1">+IF(OFFSET('Hygiene Data'!$I$11,0,10*ROW('Hygiene Data'!I178))="","",OFFSET('Hygiene Data'!$I$11,0,10*ROW('Hygiene Data'!I178)))</f>
        <v/>
      </c>
      <c r="EE184" s="383" t="str">
        <f ca="1">+IF(OFFSET('Hygiene Data'!$I$12,0,10*ROW('Hygiene Data'!I178))="","",OFFSET('Hygiene Data'!$I$12,0,10*ROW('Hygiene Data'!I178)))</f>
        <v/>
      </c>
      <c r="EF184" s="383" t="str">
        <f ca="1">+IF(OFFSET('Hygiene Data'!$I$13,0,10*ROW('Hygiene Data'!I178))="","",OFFSET('Hygiene Data'!$I$13,0,10*ROW('Hygiene Data'!I178)))</f>
        <v/>
      </c>
    </row>
    <row r="185" spans="1:136" x14ac:dyDescent="0.25">
      <c r="A185" s="492" t="str">
        <f ca="1">+IF(OFFSET('Water Data'!$B$2,0,10*ROW('Water Data'!E179))="","",OFFSET('Water Data'!$B$2,0,10*ROW('Water Data'!E179)))</f>
        <v/>
      </c>
      <c r="B185" s="49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9" t="str">
        <f t="shared" ca="1" si="2"/>
        <v/>
      </c>
      <c r="D185" s="52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3" t="str">
        <f ca="1">+IF(OFFSET('Water Data'!$D$27,0,10*ROW('Water Data'!D179))="","",OFFSET('Water Data'!$D$27,0,10*ROW('Water Data'!D179)))</f>
        <v/>
      </c>
      <c r="BT185" s="383" t="str">
        <f ca="1">+IF(OFFSET('Water Data'!$D$28,0,10*ROW('Water Data'!D179))="","",OFFSET('Water Data'!$D$28,0,10*ROW('Water Data'!D179)))</f>
        <v/>
      </c>
      <c r="BU185" s="383" t="str">
        <f ca="1">+IF(OFFSET('Water Data'!$D$29,0,10*ROW('Water Data'!D179))="","",OFFSET('Water Data'!$D$29,0,10*ROW('Water Data'!D179)))</f>
        <v/>
      </c>
      <c r="BV185" s="383" t="str">
        <f ca="1">+IF(OFFSET('Water Data'!$E$27,0,10*ROW('Water Data'!E179))="","",OFFSET('Water Data'!$E$27,0,10*ROW('Water Data'!E179)))</f>
        <v/>
      </c>
      <c r="BW185" s="383" t="str">
        <f ca="1">+IF(OFFSET('Water Data'!$E$28,0,10*ROW('Water Data'!E179))="","",OFFSET('Water Data'!$E$28,0,10*ROW('Water Data'!E179)))</f>
        <v/>
      </c>
      <c r="BX185" s="383" t="str">
        <f ca="1">+IF(OFFSET('Water Data'!$E$29,0,10*ROW('Water Data'!E179))="","",OFFSET('Water Data'!$E$29,0,10*ROW('Water Data'!E179)))</f>
        <v/>
      </c>
      <c r="BY185" s="383" t="str">
        <f ca="1">+IF(OFFSET('Water Data'!$F$27,0,10*ROW('Water Data'!F179))="","",OFFSET('Water Data'!$F$27,0,10*ROW('Water Data'!F179)))</f>
        <v/>
      </c>
      <c r="BZ185" s="383" t="str">
        <f ca="1">+IF(OFFSET('Water Data'!$F$28,0,10*ROW('Water Data'!F179))="","",OFFSET('Water Data'!$F$28,0,10*ROW('Water Data'!F179)))</f>
        <v/>
      </c>
      <c r="CA185" s="383" t="str">
        <f ca="1">+IF(OFFSET('Water Data'!$F$29,0,10*ROW('Water Data'!F179))="","",OFFSET('Water Data'!$F$29,0,10*ROW('Water Data'!F179)))</f>
        <v/>
      </c>
      <c r="CB185" s="383" t="str">
        <f ca="1">+IF(OFFSET('Water Data'!$G$27,0,10*ROW('Water Data'!G179))="","",OFFSET('Water Data'!$G$27,0,10*ROW('Water Data'!G179)))</f>
        <v/>
      </c>
      <c r="CC185" s="383" t="str">
        <f ca="1">+IF(OFFSET('Water Data'!$G$28,0,10*ROW('Water Data'!G179))="","",OFFSET('Water Data'!$G$28,0,10*ROW('Water Data'!G179)))</f>
        <v/>
      </c>
      <c r="CD185" s="383" t="str">
        <f ca="1">+IF(OFFSET('Water Data'!$G$29,0,10*ROW('Water Data'!G179))="","",OFFSET('Water Data'!$G$29,0,10*ROW('Water Data'!G179)))</f>
        <v/>
      </c>
      <c r="CE185" s="383" t="str">
        <f ca="1">+IF(OFFSET('Water Data'!$H$27,0,10*ROW('Water Data'!H179))="","",OFFSET('Water Data'!$H$27,0,10*ROW('Water Data'!H179)))</f>
        <v/>
      </c>
      <c r="CF185" s="383" t="str">
        <f ca="1">+IF(OFFSET('Water Data'!$H$28,0,10*ROW('Water Data'!H179))="","",OFFSET('Water Data'!$H$28,0,10*ROW('Water Data'!H179)))</f>
        <v/>
      </c>
      <c r="CG185" s="383" t="str">
        <f ca="1">+IF(OFFSET('Water Data'!$H$29,0,10*ROW('Water Data'!H179))="","",OFFSET('Water Data'!$H$29,0,10*ROW('Water Data'!H179)))</f>
        <v/>
      </c>
      <c r="CH185" s="383" t="str">
        <f ca="1">+IF(OFFSET('Water Data'!$I$27,0,10*ROW('Water Data'!I179))="","",OFFSET('Water Data'!$I$27,0,10*ROW('Water Data'!I179)))</f>
        <v/>
      </c>
      <c r="CI185" s="383" t="str">
        <f ca="1">+IF(OFFSET('Water Data'!$I$28,0,10*ROW('Water Data'!I179))="","",OFFSET('Water Data'!$I$28,0,10*ROW('Water Data'!I179)))</f>
        <v/>
      </c>
      <c r="CJ185" s="383" t="str">
        <f ca="1">+IF(OFFSET('Water Data'!$I$29,0,10*ROW('Water Data'!I179))="","",OFFSET('Water Data'!$I$29,0,10*ROW('Water Data'!I179)))</f>
        <v/>
      </c>
      <c r="CK185" s="383" t="str">
        <f ca="1">+IF(OFFSET('Sanitation Data'!$D$28,0,10*ROW('Sanitation Data'!D179))="","",OFFSET('Sanitation Data'!$D$28,0,10*ROW('Sanitation Data'!D179)))</f>
        <v/>
      </c>
      <c r="CL185" s="383" t="str">
        <f ca="1">+IF(OFFSET('Sanitation Data'!$D$29,0,10*ROW('Sanitation Data'!D179))="","",OFFSET('Sanitation Data'!$D$29,0,10*ROW('Sanitation Data'!D179)))</f>
        <v/>
      </c>
      <c r="CM185" s="383" t="str">
        <f ca="1">+IF(OFFSET('Sanitation Data'!$D$30,0,10*ROW('Sanitation Data'!D179))="","",OFFSET('Sanitation Data'!$D$30,0,10*ROW('Sanitation Data'!D179)))</f>
        <v/>
      </c>
      <c r="CN185" s="383" t="str">
        <f ca="1">+IF(OFFSET('Sanitation Data'!$D$31,0,10*ROW('Sanitation Data'!D179))="","",OFFSET('Sanitation Data'!$D$31,0,10*ROW('Sanitation Data'!D179)))</f>
        <v/>
      </c>
      <c r="CO185" s="383" t="str">
        <f ca="1">+IF(OFFSET('Sanitation Data'!$D$32,0,10*ROW('Sanitation Data'!D179))="","",OFFSET('Sanitation Data'!$D$32,0,10*ROW('Sanitation Data'!D179)))</f>
        <v/>
      </c>
      <c r="CP185" s="383" t="str">
        <f ca="1">+IF(OFFSET('Sanitation Data'!$E$28,0,10*ROW('Sanitation Data'!E179))="","",OFFSET('Sanitation Data'!$E$28,0,10*ROW('Sanitation Data'!E179)))</f>
        <v/>
      </c>
      <c r="CQ185" s="383" t="str">
        <f ca="1">+IF(OFFSET('Sanitation Data'!$E$29,0,10*ROW('Sanitation Data'!E179))="","",OFFSET('Sanitation Data'!$E$29,0,10*ROW('Sanitation Data'!E179)))</f>
        <v/>
      </c>
      <c r="CR185" s="383" t="str">
        <f ca="1">+IF(OFFSET('Sanitation Data'!$E$30,0,10*ROW('Sanitation Data'!E179))="","",OFFSET('Sanitation Data'!$E$30,0,10*ROW('Sanitation Data'!E179)))</f>
        <v/>
      </c>
      <c r="CS185" s="383" t="str">
        <f ca="1">+IF(OFFSET('Sanitation Data'!$E$31,0,10*ROW('Sanitation Data'!E179))="","",OFFSET('Sanitation Data'!$E$31,0,10*ROW('Sanitation Data'!E179)))</f>
        <v/>
      </c>
      <c r="CT185" s="383" t="str">
        <f ca="1">+IF(OFFSET('Sanitation Data'!$E$32,0,10*ROW('Sanitation Data'!E179))="","",OFFSET('Sanitation Data'!$E$32,0,10*ROW('Sanitation Data'!E179)))</f>
        <v/>
      </c>
      <c r="CU185" s="383" t="str">
        <f ca="1">+IF(OFFSET('Sanitation Data'!$F$28,0,10*ROW('Sanitation Data'!F179))="","",OFFSET('Sanitation Data'!$F$28,0,10*ROW('Sanitation Data'!F179)))</f>
        <v/>
      </c>
      <c r="CV185" s="383" t="str">
        <f ca="1">+IF(OFFSET('Sanitation Data'!$F$29,0,10*ROW('Sanitation Data'!F179))="","",OFFSET('Sanitation Data'!$F$29,0,10*ROW('Sanitation Data'!F179)))</f>
        <v/>
      </c>
      <c r="CW185" s="383" t="str">
        <f ca="1">+IF(OFFSET('Sanitation Data'!$F$30,0,10*ROW('Sanitation Data'!F179))="","",OFFSET('Sanitation Data'!$F$30,0,10*ROW('Sanitation Data'!F179)))</f>
        <v/>
      </c>
      <c r="CX185" s="383" t="str">
        <f ca="1">+IF(OFFSET('Sanitation Data'!$F$31,0,10*ROW('Sanitation Data'!F179))="","",OFFSET('Sanitation Data'!$F$31,0,10*ROW('Sanitation Data'!F179)))</f>
        <v/>
      </c>
      <c r="CY185" s="383" t="str">
        <f ca="1">+IF(OFFSET('Sanitation Data'!$F$32,0,10*ROW('Sanitation Data'!F179))="","",OFFSET('Sanitation Data'!$F$32,0,10*ROW('Sanitation Data'!F179)))</f>
        <v/>
      </c>
      <c r="CZ185" s="383" t="str">
        <f ca="1">+IF(OFFSET('Sanitation Data'!$G$28,0,10*ROW('Sanitation Data'!G179))="","",OFFSET('Sanitation Data'!$G$28,0,10*ROW('Sanitation Data'!G179)))</f>
        <v/>
      </c>
      <c r="DA185" s="383" t="str">
        <f ca="1">+IF(OFFSET('Sanitation Data'!$G$29,0,10*ROW('Sanitation Data'!G179))="","",OFFSET('Sanitation Data'!$G$29,0,10*ROW('Sanitation Data'!G179)))</f>
        <v/>
      </c>
      <c r="DB185" s="383" t="str">
        <f ca="1">+IF(OFFSET('Sanitation Data'!$G$30,0,10*ROW('Sanitation Data'!G179))="","",OFFSET('Sanitation Data'!$G$30,0,10*ROW('Sanitation Data'!G179)))</f>
        <v/>
      </c>
      <c r="DC185" s="383" t="str">
        <f ca="1">+IF(OFFSET('Sanitation Data'!$G$31,0,10*ROW('Sanitation Data'!G179))="","",OFFSET('Sanitation Data'!$G$31,0,10*ROW('Sanitation Data'!G179)))</f>
        <v/>
      </c>
      <c r="DD185" s="383" t="str">
        <f ca="1">+IF(OFFSET('Sanitation Data'!$G$32,0,10*ROW('Sanitation Data'!G179))="","",OFFSET('Sanitation Data'!$G$32,0,10*ROW('Sanitation Data'!G179)))</f>
        <v/>
      </c>
      <c r="DE185" s="383" t="str">
        <f ca="1">+IF(OFFSET('Sanitation Data'!$H$28,0,10*ROW('Sanitation Data'!H179))="","",OFFSET('Sanitation Data'!$H$28,0,10*ROW('Sanitation Data'!H179)))</f>
        <v/>
      </c>
      <c r="DF185" s="383" t="str">
        <f ca="1">+IF(OFFSET('Sanitation Data'!$H$29,0,10*ROW('Sanitation Data'!H179))="","",OFFSET('Sanitation Data'!$H$29,0,10*ROW('Sanitation Data'!H179)))</f>
        <v/>
      </c>
      <c r="DG185" s="383" t="str">
        <f ca="1">+IF(OFFSET('Sanitation Data'!$H$30,0,10*ROW('Sanitation Data'!H179))="","",OFFSET('Sanitation Data'!$H$30,0,10*ROW('Sanitation Data'!H179)))</f>
        <v/>
      </c>
      <c r="DH185" s="383" t="str">
        <f ca="1">+IF(OFFSET('Sanitation Data'!$H$31,0,10*ROW('Sanitation Data'!H179))="","",OFFSET('Sanitation Data'!$H$31,0,10*ROW('Sanitation Data'!H179)))</f>
        <v/>
      </c>
      <c r="DI185" s="383" t="str">
        <f ca="1">+IF(OFFSET('Sanitation Data'!$H$32,0,10*ROW('Sanitation Data'!H179))="","",OFFSET('Sanitation Data'!$H$32,0,10*ROW('Sanitation Data'!H179)))</f>
        <v/>
      </c>
      <c r="DJ185" s="383" t="str">
        <f ca="1">+IF(OFFSET('Sanitation Data'!$I$28,0,10*ROW('Sanitation Data'!I179))="","",OFFSET('Sanitation Data'!$I$28,0,10*ROW('Sanitation Data'!I179)))</f>
        <v/>
      </c>
      <c r="DK185" s="383" t="str">
        <f ca="1">+IF(OFFSET('Sanitation Data'!$I$29,0,10*ROW('Sanitation Data'!I179))="","",OFFSET('Sanitation Data'!$I$29,0,10*ROW('Sanitation Data'!I179)))</f>
        <v/>
      </c>
      <c r="DL185" s="383" t="str">
        <f ca="1">+IF(OFFSET('Sanitation Data'!$I$30,0,10*ROW('Sanitation Data'!I179))="","",OFFSET('Sanitation Data'!$I$30,0,10*ROW('Sanitation Data'!I179)))</f>
        <v/>
      </c>
      <c r="DM185" s="383" t="str">
        <f ca="1">+IF(OFFSET('Sanitation Data'!$I$31,0,10*ROW('Sanitation Data'!I179))="","",OFFSET('Sanitation Data'!$I$31,0,10*ROW('Sanitation Data'!I179)))</f>
        <v/>
      </c>
      <c r="DN185" s="383" t="str">
        <f ca="1">+IF(OFFSET('Sanitation Data'!$I$32,0,10*ROW('Sanitation Data'!I179))="","",OFFSET('Sanitation Data'!$I$32,0,10*ROW('Sanitation Data'!I179)))</f>
        <v/>
      </c>
      <c r="DO185" s="383" t="str">
        <f ca="1">+IF(OFFSET('Hygiene Data'!$D$11,0,10*ROW('Hygiene Data'!D179))="","",OFFSET('Hygiene Data'!$D$11,0,10*ROW('Hygiene Data'!D179)))</f>
        <v/>
      </c>
      <c r="DP185" s="383" t="str">
        <f ca="1">+IF(OFFSET('Hygiene Data'!$D$12,0,10*ROW('Hygiene Data'!D179))="","",OFFSET('Hygiene Data'!$D$12,0,10*ROW('Hygiene Data'!D179)))</f>
        <v/>
      </c>
      <c r="DQ185" s="383" t="str">
        <f ca="1">+IF(OFFSET('Hygiene Data'!$D$13,0,10*ROW('Hygiene Data'!D179))="","",OFFSET('Hygiene Data'!$D$13,0,10*ROW('Hygiene Data'!D179)))</f>
        <v/>
      </c>
      <c r="DR185" s="383" t="str">
        <f ca="1">+IF(OFFSET('Hygiene Data'!$E$11,0,10*ROW('Hygiene Data'!E179))="","",OFFSET('Hygiene Data'!$E$11,0,10*ROW('Hygiene Data'!E179)))</f>
        <v/>
      </c>
      <c r="DS185" s="383" t="str">
        <f ca="1">+IF(OFFSET('Hygiene Data'!$E$12,0,10*ROW('Hygiene Data'!E179))="","",OFFSET('Hygiene Data'!$E$12,0,10*ROW('Hygiene Data'!E179)))</f>
        <v/>
      </c>
      <c r="DT185" s="383" t="str">
        <f ca="1">+IF(OFFSET('Hygiene Data'!$E$13,0,10*ROW('Hygiene Data'!E179))="","",OFFSET('Hygiene Data'!$E$13,0,10*ROW('Hygiene Data'!E179)))</f>
        <v/>
      </c>
      <c r="DU185" s="383" t="str">
        <f ca="1">+IF(OFFSET('Hygiene Data'!$F$11,0,10*ROW('Hygiene Data'!F179))="","",OFFSET('Hygiene Data'!$F$11,0,10*ROW('Hygiene Data'!F179)))</f>
        <v/>
      </c>
      <c r="DV185" s="383" t="str">
        <f ca="1">+IF(OFFSET('Hygiene Data'!$F$12,0,10*ROW('Hygiene Data'!F179))="","",OFFSET('Hygiene Data'!$F$12,0,10*ROW('Hygiene Data'!F179)))</f>
        <v/>
      </c>
      <c r="DW185" s="383" t="str">
        <f ca="1">+IF(OFFSET('Hygiene Data'!$F$13,0,10*ROW('Hygiene Data'!F179))="","",OFFSET('Hygiene Data'!$F$13,0,10*ROW('Hygiene Data'!F179)))</f>
        <v/>
      </c>
      <c r="DX185" s="383" t="str">
        <f ca="1">+IF(OFFSET('Hygiene Data'!$G$11,0,10*ROW('Hygiene Data'!G179))="","",OFFSET('Hygiene Data'!$G$11,0,10*ROW('Hygiene Data'!G179)))</f>
        <v/>
      </c>
      <c r="DY185" s="383" t="str">
        <f ca="1">+IF(OFFSET('Hygiene Data'!$G$12,0,10*ROW('Hygiene Data'!G179))="","",OFFSET('Hygiene Data'!$G$12,0,10*ROW('Hygiene Data'!G179)))</f>
        <v/>
      </c>
      <c r="DZ185" s="383" t="str">
        <f ca="1">+IF(OFFSET('Hygiene Data'!$G$13,0,10*ROW('Hygiene Data'!G179))="","",OFFSET('Hygiene Data'!$G$13,0,10*ROW('Hygiene Data'!G179)))</f>
        <v/>
      </c>
      <c r="EA185" s="383" t="str">
        <f ca="1">+IF(OFFSET('Hygiene Data'!$H$11,0,10*ROW('Hygiene Data'!H179))="","",OFFSET('Hygiene Data'!$H$11,0,10*ROW('Hygiene Data'!H179)))</f>
        <v/>
      </c>
      <c r="EB185" s="383" t="str">
        <f ca="1">+IF(OFFSET('Hygiene Data'!$H$12,0,10*ROW('Hygiene Data'!H179))="","",OFFSET('Hygiene Data'!$H$12,0,10*ROW('Hygiene Data'!H179)))</f>
        <v/>
      </c>
      <c r="EC185" s="383" t="str">
        <f ca="1">+IF(OFFSET('Hygiene Data'!$H$13,0,10*ROW('Hygiene Data'!H179))="","",OFFSET('Hygiene Data'!$H$13,0,10*ROW('Hygiene Data'!H179)))</f>
        <v/>
      </c>
      <c r="ED185" s="383" t="str">
        <f ca="1">+IF(OFFSET('Hygiene Data'!$I$11,0,10*ROW('Hygiene Data'!I179))="","",OFFSET('Hygiene Data'!$I$11,0,10*ROW('Hygiene Data'!I179)))</f>
        <v/>
      </c>
      <c r="EE185" s="383" t="str">
        <f ca="1">+IF(OFFSET('Hygiene Data'!$I$12,0,10*ROW('Hygiene Data'!I179))="","",OFFSET('Hygiene Data'!$I$12,0,10*ROW('Hygiene Data'!I179)))</f>
        <v/>
      </c>
      <c r="EF185" s="383" t="str">
        <f ca="1">+IF(OFFSET('Hygiene Data'!$I$13,0,10*ROW('Hygiene Data'!I179))="","",OFFSET('Hygiene Data'!$I$13,0,10*ROW('Hygiene Data'!I179)))</f>
        <v/>
      </c>
    </row>
    <row r="186" spans="1:136" x14ac:dyDescent="0.25">
      <c r="A186" s="492" t="str">
        <f ca="1">+IF(OFFSET('Water Data'!$B$2,0,10*ROW('Water Data'!E180))="","",OFFSET('Water Data'!$B$2,0,10*ROW('Water Data'!E180)))</f>
        <v/>
      </c>
      <c r="B186" s="49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9" t="str">
        <f t="shared" ca="1" si="2"/>
        <v/>
      </c>
      <c r="D186" s="52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3" t="str">
        <f ca="1">+IF(OFFSET('Water Data'!$D$27,0,10*ROW('Water Data'!D180))="","",OFFSET('Water Data'!$D$27,0,10*ROW('Water Data'!D180)))</f>
        <v/>
      </c>
      <c r="BT186" s="383" t="str">
        <f ca="1">+IF(OFFSET('Water Data'!$D$28,0,10*ROW('Water Data'!D180))="","",OFFSET('Water Data'!$D$28,0,10*ROW('Water Data'!D180)))</f>
        <v/>
      </c>
      <c r="BU186" s="383" t="str">
        <f ca="1">+IF(OFFSET('Water Data'!$D$29,0,10*ROW('Water Data'!D180))="","",OFFSET('Water Data'!$D$29,0,10*ROW('Water Data'!D180)))</f>
        <v/>
      </c>
      <c r="BV186" s="383" t="str">
        <f ca="1">+IF(OFFSET('Water Data'!$E$27,0,10*ROW('Water Data'!E180))="","",OFFSET('Water Data'!$E$27,0,10*ROW('Water Data'!E180)))</f>
        <v/>
      </c>
      <c r="BW186" s="383" t="str">
        <f ca="1">+IF(OFFSET('Water Data'!$E$28,0,10*ROW('Water Data'!E180))="","",OFFSET('Water Data'!$E$28,0,10*ROW('Water Data'!E180)))</f>
        <v/>
      </c>
      <c r="BX186" s="383" t="str">
        <f ca="1">+IF(OFFSET('Water Data'!$E$29,0,10*ROW('Water Data'!E180))="","",OFFSET('Water Data'!$E$29,0,10*ROW('Water Data'!E180)))</f>
        <v/>
      </c>
      <c r="BY186" s="383" t="str">
        <f ca="1">+IF(OFFSET('Water Data'!$F$27,0,10*ROW('Water Data'!F180))="","",OFFSET('Water Data'!$F$27,0,10*ROW('Water Data'!F180)))</f>
        <v/>
      </c>
      <c r="BZ186" s="383" t="str">
        <f ca="1">+IF(OFFSET('Water Data'!$F$28,0,10*ROW('Water Data'!F180))="","",OFFSET('Water Data'!$F$28,0,10*ROW('Water Data'!F180)))</f>
        <v/>
      </c>
      <c r="CA186" s="383" t="str">
        <f ca="1">+IF(OFFSET('Water Data'!$F$29,0,10*ROW('Water Data'!F180))="","",OFFSET('Water Data'!$F$29,0,10*ROW('Water Data'!F180)))</f>
        <v/>
      </c>
      <c r="CB186" s="383" t="str">
        <f ca="1">+IF(OFFSET('Water Data'!$G$27,0,10*ROW('Water Data'!G180))="","",OFFSET('Water Data'!$G$27,0,10*ROW('Water Data'!G180)))</f>
        <v/>
      </c>
      <c r="CC186" s="383" t="str">
        <f ca="1">+IF(OFFSET('Water Data'!$G$28,0,10*ROW('Water Data'!G180))="","",OFFSET('Water Data'!$G$28,0,10*ROW('Water Data'!G180)))</f>
        <v/>
      </c>
      <c r="CD186" s="383" t="str">
        <f ca="1">+IF(OFFSET('Water Data'!$G$29,0,10*ROW('Water Data'!G180))="","",OFFSET('Water Data'!$G$29,0,10*ROW('Water Data'!G180)))</f>
        <v/>
      </c>
      <c r="CE186" s="383" t="str">
        <f ca="1">+IF(OFFSET('Water Data'!$H$27,0,10*ROW('Water Data'!H180))="","",OFFSET('Water Data'!$H$27,0,10*ROW('Water Data'!H180)))</f>
        <v/>
      </c>
      <c r="CF186" s="383" t="str">
        <f ca="1">+IF(OFFSET('Water Data'!$H$28,0,10*ROW('Water Data'!H180))="","",OFFSET('Water Data'!$H$28,0,10*ROW('Water Data'!H180)))</f>
        <v/>
      </c>
      <c r="CG186" s="383" t="str">
        <f ca="1">+IF(OFFSET('Water Data'!$H$29,0,10*ROW('Water Data'!H180))="","",OFFSET('Water Data'!$H$29,0,10*ROW('Water Data'!H180)))</f>
        <v/>
      </c>
      <c r="CH186" s="383" t="str">
        <f ca="1">+IF(OFFSET('Water Data'!$I$27,0,10*ROW('Water Data'!I180))="","",OFFSET('Water Data'!$I$27,0,10*ROW('Water Data'!I180)))</f>
        <v/>
      </c>
      <c r="CI186" s="383" t="str">
        <f ca="1">+IF(OFFSET('Water Data'!$I$28,0,10*ROW('Water Data'!I180))="","",OFFSET('Water Data'!$I$28,0,10*ROW('Water Data'!I180)))</f>
        <v/>
      </c>
      <c r="CJ186" s="383" t="str">
        <f ca="1">+IF(OFFSET('Water Data'!$I$29,0,10*ROW('Water Data'!I180))="","",OFFSET('Water Data'!$I$29,0,10*ROW('Water Data'!I180)))</f>
        <v/>
      </c>
      <c r="CK186" s="383" t="str">
        <f ca="1">+IF(OFFSET('Sanitation Data'!$D$28,0,10*ROW('Sanitation Data'!D180))="","",OFFSET('Sanitation Data'!$D$28,0,10*ROW('Sanitation Data'!D180)))</f>
        <v/>
      </c>
      <c r="CL186" s="383" t="str">
        <f ca="1">+IF(OFFSET('Sanitation Data'!$D$29,0,10*ROW('Sanitation Data'!D180))="","",OFFSET('Sanitation Data'!$D$29,0,10*ROW('Sanitation Data'!D180)))</f>
        <v/>
      </c>
      <c r="CM186" s="383" t="str">
        <f ca="1">+IF(OFFSET('Sanitation Data'!$D$30,0,10*ROW('Sanitation Data'!D180))="","",OFFSET('Sanitation Data'!$D$30,0,10*ROW('Sanitation Data'!D180)))</f>
        <v/>
      </c>
      <c r="CN186" s="383" t="str">
        <f ca="1">+IF(OFFSET('Sanitation Data'!$D$31,0,10*ROW('Sanitation Data'!D180))="","",OFFSET('Sanitation Data'!$D$31,0,10*ROW('Sanitation Data'!D180)))</f>
        <v/>
      </c>
      <c r="CO186" s="383" t="str">
        <f ca="1">+IF(OFFSET('Sanitation Data'!$D$32,0,10*ROW('Sanitation Data'!D180))="","",OFFSET('Sanitation Data'!$D$32,0,10*ROW('Sanitation Data'!D180)))</f>
        <v/>
      </c>
      <c r="CP186" s="383" t="str">
        <f ca="1">+IF(OFFSET('Sanitation Data'!$E$28,0,10*ROW('Sanitation Data'!E180))="","",OFFSET('Sanitation Data'!$E$28,0,10*ROW('Sanitation Data'!E180)))</f>
        <v/>
      </c>
      <c r="CQ186" s="383" t="str">
        <f ca="1">+IF(OFFSET('Sanitation Data'!$E$29,0,10*ROW('Sanitation Data'!E180))="","",OFFSET('Sanitation Data'!$E$29,0,10*ROW('Sanitation Data'!E180)))</f>
        <v/>
      </c>
      <c r="CR186" s="383" t="str">
        <f ca="1">+IF(OFFSET('Sanitation Data'!$E$30,0,10*ROW('Sanitation Data'!E180))="","",OFFSET('Sanitation Data'!$E$30,0,10*ROW('Sanitation Data'!E180)))</f>
        <v/>
      </c>
      <c r="CS186" s="383" t="str">
        <f ca="1">+IF(OFFSET('Sanitation Data'!$E$31,0,10*ROW('Sanitation Data'!E180))="","",OFFSET('Sanitation Data'!$E$31,0,10*ROW('Sanitation Data'!E180)))</f>
        <v/>
      </c>
      <c r="CT186" s="383" t="str">
        <f ca="1">+IF(OFFSET('Sanitation Data'!$E$32,0,10*ROW('Sanitation Data'!E180))="","",OFFSET('Sanitation Data'!$E$32,0,10*ROW('Sanitation Data'!E180)))</f>
        <v/>
      </c>
      <c r="CU186" s="383" t="str">
        <f ca="1">+IF(OFFSET('Sanitation Data'!$F$28,0,10*ROW('Sanitation Data'!F180))="","",OFFSET('Sanitation Data'!$F$28,0,10*ROW('Sanitation Data'!F180)))</f>
        <v/>
      </c>
      <c r="CV186" s="383" t="str">
        <f ca="1">+IF(OFFSET('Sanitation Data'!$F$29,0,10*ROW('Sanitation Data'!F180))="","",OFFSET('Sanitation Data'!$F$29,0,10*ROW('Sanitation Data'!F180)))</f>
        <v/>
      </c>
      <c r="CW186" s="383" t="str">
        <f ca="1">+IF(OFFSET('Sanitation Data'!$F$30,0,10*ROW('Sanitation Data'!F180))="","",OFFSET('Sanitation Data'!$F$30,0,10*ROW('Sanitation Data'!F180)))</f>
        <v/>
      </c>
      <c r="CX186" s="383" t="str">
        <f ca="1">+IF(OFFSET('Sanitation Data'!$F$31,0,10*ROW('Sanitation Data'!F180))="","",OFFSET('Sanitation Data'!$F$31,0,10*ROW('Sanitation Data'!F180)))</f>
        <v/>
      </c>
      <c r="CY186" s="383" t="str">
        <f ca="1">+IF(OFFSET('Sanitation Data'!$F$32,0,10*ROW('Sanitation Data'!F180))="","",OFFSET('Sanitation Data'!$F$32,0,10*ROW('Sanitation Data'!F180)))</f>
        <v/>
      </c>
      <c r="CZ186" s="383" t="str">
        <f ca="1">+IF(OFFSET('Sanitation Data'!$G$28,0,10*ROW('Sanitation Data'!G180))="","",OFFSET('Sanitation Data'!$G$28,0,10*ROW('Sanitation Data'!G180)))</f>
        <v/>
      </c>
      <c r="DA186" s="383" t="str">
        <f ca="1">+IF(OFFSET('Sanitation Data'!$G$29,0,10*ROW('Sanitation Data'!G180))="","",OFFSET('Sanitation Data'!$G$29,0,10*ROW('Sanitation Data'!G180)))</f>
        <v/>
      </c>
      <c r="DB186" s="383" t="str">
        <f ca="1">+IF(OFFSET('Sanitation Data'!$G$30,0,10*ROW('Sanitation Data'!G180))="","",OFFSET('Sanitation Data'!$G$30,0,10*ROW('Sanitation Data'!G180)))</f>
        <v/>
      </c>
      <c r="DC186" s="383" t="str">
        <f ca="1">+IF(OFFSET('Sanitation Data'!$G$31,0,10*ROW('Sanitation Data'!G180))="","",OFFSET('Sanitation Data'!$G$31,0,10*ROW('Sanitation Data'!G180)))</f>
        <v/>
      </c>
      <c r="DD186" s="383" t="str">
        <f ca="1">+IF(OFFSET('Sanitation Data'!$G$32,0,10*ROW('Sanitation Data'!G180))="","",OFFSET('Sanitation Data'!$G$32,0,10*ROW('Sanitation Data'!G180)))</f>
        <v/>
      </c>
      <c r="DE186" s="383" t="str">
        <f ca="1">+IF(OFFSET('Sanitation Data'!$H$28,0,10*ROW('Sanitation Data'!H180))="","",OFFSET('Sanitation Data'!$H$28,0,10*ROW('Sanitation Data'!H180)))</f>
        <v/>
      </c>
      <c r="DF186" s="383" t="str">
        <f ca="1">+IF(OFFSET('Sanitation Data'!$H$29,0,10*ROW('Sanitation Data'!H180))="","",OFFSET('Sanitation Data'!$H$29,0,10*ROW('Sanitation Data'!H180)))</f>
        <v/>
      </c>
      <c r="DG186" s="383" t="str">
        <f ca="1">+IF(OFFSET('Sanitation Data'!$H$30,0,10*ROW('Sanitation Data'!H180))="","",OFFSET('Sanitation Data'!$H$30,0,10*ROW('Sanitation Data'!H180)))</f>
        <v/>
      </c>
      <c r="DH186" s="383" t="str">
        <f ca="1">+IF(OFFSET('Sanitation Data'!$H$31,0,10*ROW('Sanitation Data'!H180))="","",OFFSET('Sanitation Data'!$H$31,0,10*ROW('Sanitation Data'!H180)))</f>
        <v/>
      </c>
      <c r="DI186" s="383" t="str">
        <f ca="1">+IF(OFFSET('Sanitation Data'!$H$32,0,10*ROW('Sanitation Data'!H180))="","",OFFSET('Sanitation Data'!$H$32,0,10*ROW('Sanitation Data'!H180)))</f>
        <v/>
      </c>
      <c r="DJ186" s="383" t="str">
        <f ca="1">+IF(OFFSET('Sanitation Data'!$I$28,0,10*ROW('Sanitation Data'!I180))="","",OFFSET('Sanitation Data'!$I$28,0,10*ROW('Sanitation Data'!I180)))</f>
        <v/>
      </c>
      <c r="DK186" s="383" t="str">
        <f ca="1">+IF(OFFSET('Sanitation Data'!$I$29,0,10*ROW('Sanitation Data'!I180))="","",OFFSET('Sanitation Data'!$I$29,0,10*ROW('Sanitation Data'!I180)))</f>
        <v/>
      </c>
      <c r="DL186" s="383" t="str">
        <f ca="1">+IF(OFFSET('Sanitation Data'!$I$30,0,10*ROW('Sanitation Data'!I180))="","",OFFSET('Sanitation Data'!$I$30,0,10*ROW('Sanitation Data'!I180)))</f>
        <v/>
      </c>
      <c r="DM186" s="383" t="str">
        <f ca="1">+IF(OFFSET('Sanitation Data'!$I$31,0,10*ROW('Sanitation Data'!I180))="","",OFFSET('Sanitation Data'!$I$31,0,10*ROW('Sanitation Data'!I180)))</f>
        <v/>
      </c>
      <c r="DN186" s="383" t="str">
        <f ca="1">+IF(OFFSET('Sanitation Data'!$I$32,0,10*ROW('Sanitation Data'!I180))="","",OFFSET('Sanitation Data'!$I$32,0,10*ROW('Sanitation Data'!I180)))</f>
        <v/>
      </c>
      <c r="DO186" s="383" t="str">
        <f ca="1">+IF(OFFSET('Hygiene Data'!$D$11,0,10*ROW('Hygiene Data'!D180))="","",OFFSET('Hygiene Data'!$D$11,0,10*ROW('Hygiene Data'!D180)))</f>
        <v/>
      </c>
      <c r="DP186" s="383" t="str">
        <f ca="1">+IF(OFFSET('Hygiene Data'!$D$12,0,10*ROW('Hygiene Data'!D180))="","",OFFSET('Hygiene Data'!$D$12,0,10*ROW('Hygiene Data'!D180)))</f>
        <v/>
      </c>
      <c r="DQ186" s="383" t="str">
        <f ca="1">+IF(OFFSET('Hygiene Data'!$D$13,0,10*ROW('Hygiene Data'!D180))="","",OFFSET('Hygiene Data'!$D$13,0,10*ROW('Hygiene Data'!D180)))</f>
        <v/>
      </c>
      <c r="DR186" s="383" t="str">
        <f ca="1">+IF(OFFSET('Hygiene Data'!$E$11,0,10*ROW('Hygiene Data'!E180))="","",OFFSET('Hygiene Data'!$E$11,0,10*ROW('Hygiene Data'!E180)))</f>
        <v/>
      </c>
      <c r="DS186" s="383" t="str">
        <f ca="1">+IF(OFFSET('Hygiene Data'!$E$12,0,10*ROW('Hygiene Data'!E180))="","",OFFSET('Hygiene Data'!$E$12,0,10*ROW('Hygiene Data'!E180)))</f>
        <v/>
      </c>
      <c r="DT186" s="383" t="str">
        <f ca="1">+IF(OFFSET('Hygiene Data'!$E$13,0,10*ROW('Hygiene Data'!E180))="","",OFFSET('Hygiene Data'!$E$13,0,10*ROW('Hygiene Data'!E180)))</f>
        <v/>
      </c>
      <c r="DU186" s="383" t="str">
        <f ca="1">+IF(OFFSET('Hygiene Data'!$F$11,0,10*ROW('Hygiene Data'!F180))="","",OFFSET('Hygiene Data'!$F$11,0,10*ROW('Hygiene Data'!F180)))</f>
        <v/>
      </c>
      <c r="DV186" s="383" t="str">
        <f ca="1">+IF(OFFSET('Hygiene Data'!$F$12,0,10*ROW('Hygiene Data'!F180))="","",OFFSET('Hygiene Data'!$F$12,0,10*ROW('Hygiene Data'!F180)))</f>
        <v/>
      </c>
      <c r="DW186" s="383" t="str">
        <f ca="1">+IF(OFFSET('Hygiene Data'!$F$13,0,10*ROW('Hygiene Data'!F180))="","",OFFSET('Hygiene Data'!$F$13,0,10*ROW('Hygiene Data'!F180)))</f>
        <v/>
      </c>
      <c r="DX186" s="383" t="str">
        <f ca="1">+IF(OFFSET('Hygiene Data'!$G$11,0,10*ROW('Hygiene Data'!G180))="","",OFFSET('Hygiene Data'!$G$11,0,10*ROW('Hygiene Data'!G180)))</f>
        <v/>
      </c>
      <c r="DY186" s="383" t="str">
        <f ca="1">+IF(OFFSET('Hygiene Data'!$G$12,0,10*ROW('Hygiene Data'!G180))="","",OFFSET('Hygiene Data'!$G$12,0,10*ROW('Hygiene Data'!G180)))</f>
        <v/>
      </c>
      <c r="DZ186" s="383" t="str">
        <f ca="1">+IF(OFFSET('Hygiene Data'!$G$13,0,10*ROW('Hygiene Data'!G180))="","",OFFSET('Hygiene Data'!$G$13,0,10*ROW('Hygiene Data'!G180)))</f>
        <v/>
      </c>
      <c r="EA186" s="383" t="str">
        <f ca="1">+IF(OFFSET('Hygiene Data'!$H$11,0,10*ROW('Hygiene Data'!H180))="","",OFFSET('Hygiene Data'!$H$11,0,10*ROW('Hygiene Data'!H180)))</f>
        <v/>
      </c>
      <c r="EB186" s="383" t="str">
        <f ca="1">+IF(OFFSET('Hygiene Data'!$H$12,0,10*ROW('Hygiene Data'!H180))="","",OFFSET('Hygiene Data'!$H$12,0,10*ROW('Hygiene Data'!H180)))</f>
        <v/>
      </c>
      <c r="EC186" s="383" t="str">
        <f ca="1">+IF(OFFSET('Hygiene Data'!$H$13,0,10*ROW('Hygiene Data'!H180))="","",OFFSET('Hygiene Data'!$H$13,0,10*ROW('Hygiene Data'!H180)))</f>
        <v/>
      </c>
      <c r="ED186" s="383" t="str">
        <f ca="1">+IF(OFFSET('Hygiene Data'!$I$11,0,10*ROW('Hygiene Data'!I180))="","",OFFSET('Hygiene Data'!$I$11,0,10*ROW('Hygiene Data'!I180)))</f>
        <v/>
      </c>
      <c r="EE186" s="383" t="str">
        <f ca="1">+IF(OFFSET('Hygiene Data'!$I$12,0,10*ROW('Hygiene Data'!I180))="","",OFFSET('Hygiene Data'!$I$12,0,10*ROW('Hygiene Data'!I180)))</f>
        <v/>
      </c>
      <c r="EF186" s="383" t="str">
        <f ca="1">+IF(OFFSET('Hygiene Data'!$I$13,0,10*ROW('Hygiene Data'!I180))="","",OFFSET('Hygiene Data'!$I$13,0,10*ROW('Hygiene Data'!I180)))</f>
        <v/>
      </c>
    </row>
    <row r="187" spans="1:136" x14ac:dyDescent="0.25">
      <c r="A187" s="492" t="str">
        <f ca="1">+IF(OFFSET('Water Data'!$B$2,0,10*ROW('Water Data'!E181))="","",OFFSET('Water Data'!$B$2,0,10*ROW('Water Data'!E181)))</f>
        <v/>
      </c>
      <c r="B187" s="49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9" t="str">
        <f t="shared" ca="1" si="2"/>
        <v/>
      </c>
      <c r="D187" s="52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3" t="str">
        <f ca="1">+IF(OFFSET('Water Data'!$D$27,0,10*ROW('Water Data'!D181))="","",OFFSET('Water Data'!$D$27,0,10*ROW('Water Data'!D181)))</f>
        <v/>
      </c>
      <c r="BT187" s="383" t="str">
        <f ca="1">+IF(OFFSET('Water Data'!$D$28,0,10*ROW('Water Data'!D181))="","",OFFSET('Water Data'!$D$28,0,10*ROW('Water Data'!D181)))</f>
        <v/>
      </c>
      <c r="BU187" s="383" t="str">
        <f ca="1">+IF(OFFSET('Water Data'!$D$29,0,10*ROW('Water Data'!D181))="","",OFFSET('Water Data'!$D$29,0,10*ROW('Water Data'!D181)))</f>
        <v/>
      </c>
      <c r="BV187" s="383" t="str">
        <f ca="1">+IF(OFFSET('Water Data'!$E$27,0,10*ROW('Water Data'!E181))="","",OFFSET('Water Data'!$E$27,0,10*ROW('Water Data'!E181)))</f>
        <v/>
      </c>
      <c r="BW187" s="383" t="str">
        <f ca="1">+IF(OFFSET('Water Data'!$E$28,0,10*ROW('Water Data'!E181))="","",OFFSET('Water Data'!$E$28,0,10*ROW('Water Data'!E181)))</f>
        <v/>
      </c>
      <c r="BX187" s="383" t="str">
        <f ca="1">+IF(OFFSET('Water Data'!$E$29,0,10*ROW('Water Data'!E181))="","",OFFSET('Water Data'!$E$29,0,10*ROW('Water Data'!E181)))</f>
        <v/>
      </c>
      <c r="BY187" s="383" t="str">
        <f ca="1">+IF(OFFSET('Water Data'!$F$27,0,10*ROW('Water Data'!F181))="","",OFFSET('Water Data'!$F$27,0,10*ROW('Water Data'!F181)))</f>
        <v/>
      </c>
      <c r="BZ187" s="383" t="str">
        <f ca="1">+IF(OFFSET('Water Data'!$F$28,0,10*ROW('Water Data'!F181))="","",OFFSET('Water Data'!$F$28,0,10*ROW('Water Data'!F181)))</f>
        <v/>
      </c>
      <c r="CA187" s="383" t="str">
        <f ca="1">+IF(OFFSET('Water Data'!$F$29,0,10*ROW('Water Data'!F181))="","",OFFSET('Water Data'!$F$29,0,10*ROW('Water Data'!F181)))</f>
        <v/>
      </c>
      <c r="CB187" s="383" t="str">
        <f ca="1">+IF(OFFSET('Water Data'!$G$27,0,10*ROW('Water Data'!G181))="","",OFFSET('Water Data'!$G$27,0,10*ROW('Water Data'!G181)))</f>
        <v/>
      </c>
      <c r="CC187" s="383" t="str">
        <f ca="1">+IF(OFFSET('Water Data'!$G$28,0,10*ROW('Water Data'!G181))="","",OFFSET('Water Data'!$G$28,0,10*ROW('Water Data'!G181)))</f>
        <v/>
      </c>
      <c r="CD187" s="383" t="str">
        <f ca="1">+IF(OFFSET('Water Data'!$G$29,0,10*ROW('Water Data'!G181))="","",OFFSET('Water Data'!$G$29,0,10*ROW('Water Data'!G181)))</f>
        <v/>
      </c>
      <c r="CE187" s="383" t="str">
        <f ca="1">+IF(OFFSET('Water Data'!$H$27,0,10*ROW('Water Data'!H181))="","",OFFSET('Water Data'!$H$27,0,10*ROW('Water Data'!H181)))</f>
        <v/>
      </c>
      <c r="CF187" s="383" t="str">
        <f ca="1">+IF(OFFSET('Water Data'!$H$28,0,10*ROW('Water Data'!H181))="","",OFFSET('Water Data'!$H$28,0,10*ROW('Water Data'!H181)))</f>
        <v/>
      </c>
      <c r="CG187" s="383" t="str">
        <f ca="1">+IF(OFFSET('Water Data'!$H$29,0,10*ROW('Water Data'!H181))="","",OFFSET('Water Data'!$H$29,0,10*ROW('Water Data'!H181)))</f>
        <v/>
      </c>
      <c r="CH187" s="383" t="str">
        <f ca="1">+IF(OFFSET('Water Data'!$I$27,0,10*ROW('Water Data'!I181))="","",OFFSET('Water Data'!$I$27,0,10*ROW('Water Data'!I181)))</f>
        <v/>
      </c>
      <c r="CI187" s="383" t="str">
        <f ca="1">+IF(OFFSET('Water Data'!$I$28,0,10*ROW('Water Data'!I181))="","",OFFSET('Water Data'!$I$28,0,10*ROW('Water Data'!I181)))</f>
        <v/>
      </c>
      <c r="CJ187" s="383" t="str">
        <f ca="1">+IF(OFFSET('Water Data'!$I$29,0,10*ROW('Water Data'!I181))="","",OFFSET('Water Data'!$I$29,0,10*ROW('Water Data'!I181)))</f>
        <v/>
      </c>
      <c r="CK187" s="383" t="str">
        <f ca="1">+IF(OFFSET('Sanitation Data'!$D$28,0,10*ROW('Sanitation Data'!D181))="","",OFFSET('Sanitation Data'!$D$28,0,10*ROW('Sanitation Data'!D181)))</f>
        <v/>
      </c>
      <c r="CL187" s="383" t="str">
        <f ca="1">+IF(OFFSET('Sanitation Data'!$D$29,0,10*ROW('Sanitation Data'!D181))="","",OFFSET('Sanitation Data'!$D$29,0,10*ROW('Sanitation Data'!D181)))</f>
        <v/>
      </c>
      <c r="CM187" s="383" t="str">
        <f ca="1">+IF(OFFSET('Sanitation Data'!$D$30,0,10*ROW('Sanitation Data'!D181))="","",OFFSET('Sanitation Data'!$D$30,0,10*ROW('Sanitation Data'!D181)))</f>
        <v/>
      </c>
      <c r="CN187" s="383" t="str">
        <f ca="1">+IF(OFFSET('Sanitation Data'!$D$31,0,10*ROW('Sanitation Data'!D181))="","",OFFSET('Sanitation Data'!$D$31,0,10*ROW('Sanitation Data'!D181)))</f>
        <v/>
      </c>
      <c r="CO187" s="383" t="str">
        <f ca="1">+IF(OFFSET('Sanitation Data'!$D$32,0,10*ROW('Sanitation Data'!D181))="","",OFFSET('Sanitation Data'!$D$32,0,10*ROW('Sanitation Data'!D181)))</f>
        <v/>
      </c>
      <c r="CP187" s="383" t="str">
        <f ca="1">+IF(OFFSET('Sanitation Data'!$E$28,0,10*ROW('Sanitation Data'!E181))="","",OFFSET('Sanitation Data'!$E$28,0,10*ROW('Sanitation Data'!E181)))</f>
        <v/>
      </c>
      <c r="CQ187" s="383" t="str">
        <f ca="1">+IF(OFFSET('Sanitation Data'!$E$29,0,10*ROW('Sanitation Data'!E181))="","",OFFSET('Sanitation Data'!$E$29,0,10*ROW('Sanitation Data'!E181)))</f>
        <v/>
      </c>
      <c r="CR187" s="383" t="str">
        <f ca="1">+IF(OFFSET('Sanitation Data'!$E$30,0,10*ROW('Sanitation Data'!E181))="","",OFFSET('Sanitation Data'!$E$30,0,10*ROW('Sanitation Data'!E181)))</f>
        <v/>
      </c>
      <c r="CS187" s="383" t="str">
        <f ca="1">+IF(OFFSET('Sanitation Data'!$E$31,0,10*ROW('Sanitation Data'!E181))="","",OFFSET('Sanitation Data'!$E$31,0,10*ROW('Sanitation Data'!E181)))</f>
        <v/>
      </c>
      <c r="CT187" s="383" t="str">
        <f ca="1">+IF(OFFSET('Sanitation Data'!$E$32,0,10*ROW('Sanitation Data'!E181))="","",OFFSET('Sanitation Data'!$E$32,0,10*ROW('Sanitation Data'!E181)))</f>
        <v/>
      </c>
      <c r="CU187" s="383" t="str">
        <f ca="1">+IF(OFFSET('Sanitation Data'!$F$28,0,10*ROW('Sanitation Data'!F181))="","",OFFSET('Sanitation Data'!$F$28,0,10*ROW('Sanitation Data'!F181)))</f>
        <v/>
      </c>
      <c r="CV187" s="383" t="str">
        <f ca="1">+IF(OFFSET('Sanitation Data'!$F$29,0,10*ROW('Sanitation Data'!F181))="","",OFFSET('Sanitation Data'!$F$29,0,10*ROW('Sanitation Data'!F181)))</f>
        <v/>
      </c>
      <c r="CW187" s="383" t="str">
        <f ca="1">+IF(OFFSET('Sanitation Data'!$F$30,0,10*ROW('Sanitation Data'!F181))="","",OFFSET('Sanitation Data'!$F$30,0,10*ROW('Sanitation Data'!F181)))</f>
        <v/>
      </c>
      <c r="CX187" s="383" t="str">
        <f ca="1">+IF(OFFSET('Sanitation Data'!$F$31,0,10*ROW('Sanitation Data'!F181))="","",OFFSET('Sanitation Data'!$F$31,0,10*ROW('Sanitation Data'!F181)))</f>
        <v/>
      </c>
      <c r="CY187" s="383" t="str">
        <f ca="1">+IF(OFFSET('Sanitation Data'!$F$32,0,10*ROW('Sanitation Data'!F181))="","",OFFSET('Sanitation Data'!$F$32,0,10*ROW('Sanitation Data'!F181)))</f>
        <v/>
      </c>
      <c r="CZ187" s="383" t="str">
        <f ca="1">+IF(OFFSET('Sanitation Data'!$G$28,0,10*ROW('Sanitation Data'!G181))="","",OFFSET('Sanitation Data'!$G$28,0,10*ROW('Sanitation Data'!G181)))</f>
        <v/>
      </c>
      <c r="DA187" s="383" t="str">
        <f ca="1">+IF(OFFSET('Sanitation Data'!$G$29,0,10*ROW('Sanitation Data'!G181))="","",OFFSET('Sanitation Data'!$G$29,0,10*ROW('Sanitation Data'!G181)))</f>
        <v/>
      </c>
      <c r="DB187" s="383" t="str">
        <f ca="1">+IF(OFFSET('Sanitation Data'!$G$30,0,10*ROW('Sanitation Data'!G181))="","",OFFSET('Sanitation Data'!$G$30,0,10*ROW('Sanitation Data'!G181)))</f>
        <v/>
      </c>
      <c r="DC187" s="383" t="str">
        <f ca="1">+IF(OFFSET('Sanitation Data'!$G$31,0,10*ROW('Sanitation Data'!G181))="","",OFFSET('Sanitation Data'!$G$31,0,10*ROW('Sanitation Data'!G181)))</f>
        <v/>
      </c>
      <c r="DD187" s="383" t="str">
        <f ca="1">+IF(OFFSET('Sanitation Data'!$G$32,0,10*ROW('Sanitation Data'!G181))="","",OFFSET('Sanitation Data'!$G$32,0,10*ROW('Sanitation Data'!G181)))</f>
        <v/>
      </c>
      <c r="DE187" s="383" t="str">
        <f ca="1">+IF(OFFSET('Sanitation Data'!$H$28,0,10*ROW('Sanitation Data'!H181))="","",OFFSET('Sanitation Data'!$H$28,0,10*ROW('Sanitation Data'!H181)))</f>
        <v/>
      </c>
      <c r="DF187" s="383" t="str">
        <f ca="1">+IF(OFFSET('Sanitation Data'!$H$29,0,10*ROW('Sanitation Data'!H181))="","",OFFSET('Sanitation Data'!$H$29,0,10*ROW('Sanitation Data'!H181)))</f>
        <v/>
      </c>
      <c r="DG187" s="383" t="str">
        <f ca="1">+IF(OFFSET('Sanitation Data'!$H$30,0,10*ROW('Sanitation Data'!H181))="","",OFFSET('Sanitation Data'!$H$30,0,10*ROW('Sanitation Data'!H181)))</f>
        <v/>
      </c>
      <c r="DH187" s="383" t="str">
        <f ca="1">+IF(OFFSET('Sanitation Data'!$H$31,0,10*ROW('Sanitation Data'!H181))="","",OFFSET('Sanitation Data'!$H$31,0,10*ROW('Sanitation Data'!H181)))</f>
        <v/>
      </c>
      <c r="DI187" s="383" t="str">
        <f ca="1">+IF(OFFSET('Sanitation Data'!$H$32,0,10*ROW('Sanitation Data'!H181))="","",OFFSET('Sanitation Data'!$H$32,0,10*ROW('Sanitation Data'!H181)))</f>
        <v/>
      </c>
      <c r="DJ187" s="383" t="str">
        <f ca="1">+IF(OFFSET('Sanitation Data'!$I$28,0,10*ROW('Sanitation Data'!I181))="","",OFFSET('Sanitation Data'!$I$28,0,10*ROW('Sanitation Data'!I181)))</f>
        <v/>
      </c>
      <c r="DK187" s="383" t="str">
        <f ca="1">+IF(OFFSET('Sanitation Data'!$I$29,0,10*ROW('Sanitation Data'!I181))="","",OFFSET('Sanitation Data'!$I$29,0,10*ROW('Sanitation Data'!I181)))</f>
        <v/>
      </c>
      <c r="DL187" s="383" t="str">
        <f ca="1">+IF(OFFSET('Sanitation Data'!$I$30,0,10*ROW('Sanitation Data'!I181))="","",OFFSET('Sanitation Data'!$I$30,0,10*ROW('Sanitation Data'!I181)))</f>
        <v/>
      </c>
      <c r="DM187" s="383" t="str">
        <f ca="1">+IF(OFFSET('Sanitation Data'!$I$31,0,10*ROW('Sanitation Data'!I181))="","",OFFSET('Sanitation Data'!$I$31,0,10*ROW('Sanitation Data'!I181)))</f>
        <v/>
      </c>
      <c r="DN187" s="383" t="str">
        <f ca="1">+IF(OFFSET('Sanitation Data'!$I$32,0,10*ROW('Sanitation Data'!I181))="","",OFFSET('Sanitation Data'!$I$32,0,10*ROW('Sanitation Data'!I181)))</f>
        <v/>
      </c>
      <c r="DO187" s="383" t="str">
        <f ca="1">+IF(OFFSET('Hygiene Data'!$D$11,0,10*ROW('Hygiene Data'!D181))="","",OFFSET('Hygiene Data'!$D$11,0,10*ROW('Hygiene Data'!D181)))</f>
        <v/>
      </c>
      <c r="DP187" s="383" t="str">
        <f ca="1">+IF(OFFSET('Hygiene Data'!$D$12,0,10*ROW('Hygiene Data'!D181))="","",OFFSET('Hygiene Data'!$D$12,0,10*ROW('Hygiene Data'!D181)))</f>
        <v/>
      </c>
      <c r="DQ187" s="383" t="str">
        <f ca="1">+IF(OFFSET('Hygiene Data'!$D$13,0,10*ROW('Hygiene Data'!D181))="","",OFFSET('Hygiene Data'!$D$13,0,10*ROW('Hygiene Data'!D181)))</f>
        <v/>
      </c>
      <c r="DR187" s="383" t="str">
        <f ca="1">+IF(OFFSET('Hygiene Data'!$E$11,0,10*ROW('Hygiene Data'!E181))="","",OFFSET('Hygiene Data'!$E$11,0,10*ROW('Hygiene Data'!E181)))</f>
        <v/>
      </c>
      <c r="DS187" s="383" t="str">
        <f ca="1">+IF(OFFSET('Hygiene Data'!$E$12,0,10*ROW('Hygiene Data'!E181))="","",OFFSET('Hygiene Data'!$E$12,0,10*ROW('Hygiene Data'!E181)))</f>
        <v/>
      </c>
      <c r="DT187" s="383" t="str">
        <f ca="1">+IF(OFFSET('Hygiene Data'!$E$13,0,10*ROW('Hygiene Data'!E181))="","",OFFSET('Hygiene Data'!$E$13,0,10*ROW('Hygiene Data'!E181)))</f>
        <v/>
      </c>
      <c r="DU187" s="383" t="str">
        <f ca="1">+IF(OFFSET('Hygiene Data'!$F$11,0,10*ROW('Hygiene Data'!F181))="","",OFFSET('Hygiene Data'!$F$11,0,10*ROW('Hygiene Data'!F181)))</f>
        <v/>
      </c>
      <c r="DV187" s="383" t="str">
        <f ca="1">+IF(OFFSET('Hygiene Data'!$F$12,0,10*ROW('Hygiene Data'!F181))="","",OFFSET('Hygiene Data'!$F$12,0,10*ROW('Hygiene Data'!F181)))</f>
        <v/>
      </c>
      <c r="DW187" s="383" t="str">
        <f ca="1">+IF(OFFSET('Hygiene Data'!$F$13,0,10*ROW('Hygiene Data'!F181))="","",OFFSET('Hygiene Data'!$F$13,0,10*ROW('Hygiene Data'!F181)))</f>
        <v/>
      </c>
      <c r="DX187" s="383" t="str">
        <f ca="1">+IF(OFFSET('Hygiene Data'!$G$11,0,10*ROW('Hygiene Data'!G181))="","",OFFSET('Hygiene Data'!$G$11,0,10*ROW('Hygiene Data'!G181)))</f>
        <v/>
      </c>
      <c r="DY187" s="383" t="str">
        <f ca="1">+IF(OFFSET('Hygiene Data'!$G$12,0,10*ROW('Hygiene Data'!G181))="","",OFFSET('Hygiene Data'!$G$12,0,10*ROW('Hygiene Data'!G181)))</f>
        <v/>
      </c>
      <c r="DZ187" s="383" t="str">
        <f ca="1">+IF(OFFSET('Hygiene Data'!$G$13,0,10*ROW('Hygiene Data'!G181))="","",OFFSET('Hygiene Data'!$G$13,0,10*ROW('Hygiene Data'!G181)))</f>
        <v/>
      </c>
      <c r="EA187" s="383" t="str">
        <f ca="1">+IF(OFFSET('Hygiene Data'!$H$11,0,10*ROW('Hygiene Data'!H181))="","",OFFSET('Hygiene Data'!$H$11,0,10*ROW('Hygiene Data'!H181)))</f>
        <v/>
      </c>
      <c r="EB187" s="383" t="str">
        <f ca="1">+IF(OFFSET('Hygiene Data'!$H$12,0,10*ROW('Hygiene Data'!H181))="","",OFFSET('Hygiene Data'!$H$12,0,10*ROW('Hygiene Data'!H181)))</f>
        <v/>
      </c>
      <c r="EC187" s="383" t="str">
        <f ca="1">+IF(OFFSET('Hygiene Data'!$H$13,0,10*ROW('Hygiene Data'!H181))="","",OFFSET('Hygiene Data'!$H$13,0,10*ROW('Hygiene Data'!H181)))</f>
        <v/>
      </c>
      <c r="ED187" s="383" t="str">
        <f ca="1">+IF(OFFSET('Hygiene Data'!$I$11,0,10*ROW('Hygiene Data'!I181))="","",OFFSET('Hygiene Data'!$I$11,0,10*ROW('Hygiene Data'!I181)))</f>
        <v/>
      </c>
      <c r="EE187" s="383" t="str">
        <f ca="1">+IF(OFFSET('Hygiene Data'!$I$12,0,10*ROW('Hygiene Data'!I181))="","",OFFSET('Hygiene Data'!$I$12,0,10*ROW('Hygiene Data'!I181)))</f>
        <v/>
      </c>
      <c r="EF187" s="383" t="str">
        <f ca="1">+IF(OFFSET('Hygiene Data'!$I$13,0,10*ROW('Hygiene Data'!I181))="","",OFFSET('Hygiene Data'!$I$13,0,10*ROW('Hygiene Data'!I181)))</f>
        <v/>
      </c>
    </row>
    <row r="188" spans="1:136" x14ac:dyDescent="0.25">
      <c r="A188" s="492" t="str">
        <f ca="1">+IF(OFFSET('Water Data'!$B$2,0,10*ROW('Water Data'!E182))="","",OFFSET('Water Data'!$B$2,0,10*ROW('Water Data'!E182)))</f>
        <v/>
      </c>
      <c r="B188" s="49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9" t="str">
        <f t="shared" ca="1" si="2"/>
        <v/>
      </c>
      <c r="D188" s="52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3" t="str">
        <f ca="1">+IF(OFFSET('Water Data'!$D$27,0,10*ROW('Water Data'!D182))="","",OFFSET('Water Data'!$D$27,0,10*ROW('Water Data'!D182)))</f>
        <v/>
      </c>
      <c r="BT188" s="383" t="str">
        <f ca="1">+IF(OFFSET('Water Data'!$D$28,0,10*ROW('Water Data'!D182))="","",OFFSET('Water Data'!$D$28,0,10*ROW('Water Data'!D182)))</f>
        <v/>
      </c>
      <c r="BU188" s="383" t="str">
        <f ca="1">+IF(OFFSET('Water Data'!$D$29,0,10*ROW('Water Data'!D182))="","",OFFSET('Water Data'!$D$29,0,10*ROW('Water Data'!D182)))</f>
        <v/>
      </c>
      <c r="BV188" s="383" t="str">
        <f ca="1">+IF(OFFSET('Water Data'!$E$27,0,10*ROW('Water Data'!E182))="","",OFFSET('Water Data'!$E$27,0,10*ROW('Water Data'!E182)))</f>
        <v/>
      </c>
      <c r="BW188" s="383" t="str">
        <f ca="1">+IF(OFFSET('Water Data'!$E$28,0,10*ROW('Water Data'!E182))="","",OFFSET('Water Data'!$E$28,0,10*ROW('Water Data'!E182)))</f>
        <v/>
      </c>
      <c r="BX188" s="383" t="str">
        <f ca="1">+IF(OFFSET('Water Data'!$E$29,0,10*ROW('Water Data'!E182))="","",OFFSET('Water Data'!$E$29,0,10*ROW('Water Data'!E182)))</f>
        <v/>
      </c>
      <c r="BY188" s="383" t="str">
        <f ca="1">+IF(OFFSET('Water Data'!$F$27,0,10*ROW('Water Data'!F182))="","",OFFSET('Water Data'!$F$27,0,10*ROW('Water Data'!F182)))</f>
        <v/>
      </c>
      <c r="BZ188" s="383" t="str">
        <f ca="1">+IF(OFFSET('Water Data'!$F$28,0,10*ROW('Water Data'!F182))="","",OFFSET('Water Data'!$F$28,0,10*ROW('Water Data'!F182)))</f>
        <v/>
      </c>
      <c r="CA188" s="383" t="str">
        <f ca="1">+IF(OFFSET('Water Data'!$F$29,0,10*ROW('Water Data'!F182))="","",OFFSET('Water Data'!$F$29,0,10*ROW('Water Data'!F182)))</f>
        <v/>
      </c>
      <c r="CB188" s="383" t="str">
        <f ca="1">+IF(OFFSET('Water Data'!$G$27,0,10*ROW('Water Data'!G182))="","",OFFSET('Water Data'!$G$27,0,10*ROW('Water Data'!G182)))</f>
        <v/>
      </c>
      <c r="CC188" s="383" t="str">
        <f ca="1">+IF(OFFSET('Water Data'!$G$28,0,10*ROW('Water Data'!G182))="","",OFFSET('Water Data'!$G$28,0,10*ROW('Water Data'!G182)))</f>
        <v/>
      </c>
      <c r="CD188" s="383" t="str">
        <f ca="1">+IF(OFFSET('Water Data'!$G$29,0,10*ROW('Water Data'!G182))="","",OFFSET('Water Data'!$G$29,0,10*ROW('Water Data'!G182)))</f>
        <v/>
      </c>
      <c r="CE188" s="383" t="str">
        <f ca="1">+IF(OFFSET('Water Data'!$H$27,0,10*ROW('Water Data'!H182))="","",OFFSET('Water Data'!$H$27,0,10*ROW('Water Data'!H182)))</f>
        <v/>
      </c>
      <c r="CF188" s="383" t="str">
        <f ca="1">+IF(OFFSET('Water Data'!$H$28,0,10*ROW('Water Data'!H182))="","",OFFSET('Water Data'!$H$28,0,10*ROW('Water Data'!H182)))</f>
        <v/>
      </c>
      <c r="CG188" s="383" t="str">
        <f ca="1">+IF(OFFSET('Water Data'!$H$29,0,10*ROW('Water Data'!H182))="","",OFFSET('Water Data'!$H$29,0,10*ROW('Water Data'!H182)))</f>
        <v/>
      </c>
      <c r="CH188" s="383" t="str">
        <f ca="1">+IF(OFFSET('Water Data'!$I$27,0,10*ROW('Water Data'!I182))="","",OFFSET('Water Data'!$I$27,0,10*ROW('Water Data'!I182)))</f>
        <v/>
      </c>
      <c r="CI188" s="383" t="str">
        <f ca="1">+IF(OFFSET('Water Data'!$I$28,0,10*ROW('Water Data'!I182))="","",OFFSET('Water Data'!$I$28,0,10*ROW('Water Data'!I182)))</f>
        <v/>
      </c>
      <c r="CJ188" s="383" t="str">
        <f ca="1">+IF(OFFSET('Water Data'!$I$29,0,10*ROW('Water Data'!I182))="","",OFFSET('Water Data'!$I$29,0,10*ROW('Water Data'!I182)))</f>
        <v/>
      </c>
      <c r="CK188" s="383" t="str">
        <f ca="1">+IF(OFFSET('Sanitation Data'!$D$28,0,10*ROW('Sanitation Data'!D182))="","",OFFSET('Sanitation Data'!$D$28,0,10*ROW('Sanitation Data'!D182)))</f>
        <v/>
      </c>
      <c r="CL188" s="383" t="str">
        <f ca="1">+IF(OFFSET('Sanitation Data'!$D$29,0,10*ROW('Sanitation Data'!D182))="","",OFFSET('Sanitation Data'!$D$29,0,10*ROW('Sanitation Data'!D182)))</f>
        <v/>
      </c>
      <c r="CM188" s="383" t="str">
        <f ca="1">+IF(OFFSET('Sanitation Data'!$D$30,0,10*ROW('Sanitation Data'!D182))="","",OFFSET('Sanitation Data'!$D$30,0,10*ROW('Sanitation Data'!D182)))</f>
        <v/>
      </c>
      <c r="CN188" s="383" t="str">
        <f ca="1">+IF(OFFSET('Sanitation Data'!$D$31,0,10*ROW('Sanitation Data'!D182))="","",OFFSET('Sanitation Data'!$D$31,0,10*ROW('Sanitation Data'!D182)))</f>
        <v/>
      </c>
      <c r="CO188" s="383" t="str">
        <f ca="1">+IF(OFFSET('Sanitation Data'!$D$32,0,10*ROW('Sanitation Data'!D182))="","",OFFSET('Sanitation Data'!$D$32,0,10*ROW('Sanitation Data'!D182)))</f>
        <v/>
      </c>
      <c r="CP188" s="383" t="str">
        <f ca="1">+IF(OFFSET('Sanitation Data'!$E$28,0,10*ROW('Sanitation Data'!E182))="","",OFFSET('Sanitation Data'!$E$28,0,10*ROW('Sanitation Data'!E182)))</f>
        <v/>
      </c>
      <c r="CQ188" s="383" t="str">
        <f ca="1">+IF(OFFSET('Sanitation Data'!$E$29,0,10*ROW('Sanitation Data'!E182))="","",OFFSET('Sanitation Data'!$E$29,0,10*ROW('Sanitation Data'!E182)))</f>
        <v/>
      </c>
      <c r="CR188" s="383" t="str">
        <f ca="1">+IF(OFFSET('Sanitation Data'!$E$30,0,10*ROW('Sanitation Data'!E182))="","",OFFSET('Sanitation Data'!$E$30,0,10*ROW('Sanitation Data'!E182)))</f>
        <v/>
      </c>
      <c r="CS188" s="383" t="str">
        <f ca="1">+IF(OFFSET('Sanitation Data'!$E$31,0,10*ROW('Sanitation Data'!E182))="","",OFFSET('Sanitation Data'!$E$31,0,10*ROW('Sanitation Data'!E182)))</f>
        <v/>
      </c>
      <c r="CT188" s="383" t="str">
        <f ca="1">+IF(OFFSET('Sanitation Data'!$E$32,0,10*ROW('Sanitation Data'!E182))="","",OFFSET('Sanitation Data'!$E$32,0,10*ROW('Sanitation Data'!E182)))</f>
        <v/>
      </c>
      <c r="CU188" s="383" t="str">
        <f ca="1">+IF(OFFSET('Sanitation Data'!$F$28,0,10*ROW('Sanitation Data'!F182))="","",OFFSET('Sanitation Data'!$F$28,0,10*ROW('Sanitation Data'!F182)))</f>
        <v/>
      </c>
      <c r="CV188" s="383" t="str">
        <f ca="1">+IF(OFFSET('Sanitation Data'!$F$29,0,10*ROW('Sanitation Data'!F182))="","",OFFSET('Sanitation Data'!$F$29,0,10*ROW('Sanitation Data'!F182)))</f>
        <v/>
      </c>
      <c r="CW188" s="383" t="str">
        <f ca="1">+IF(OFFSET('Sanitation Data'!$F$30,0,10*ROW('Sanitation Data'!F182))="","",OFFSET('Sanitation Data'!$F$30,0,10*ROW('Sanitation Data'!F182)))</f>
        <v/>
      </c>
      <c r="CX188" s="383" t="str">
        <f ca="1">+IF(OFFSET('Sanitation Data'!$F$31,0,10*ROW('Sanitation Data'!F182))="","",OFFSET('Sanitation Data'!$F$31,0,10*ROW('Sanitation Data'!F182)))</f>
        <v/>
      </c>
      <c r="CY188" s="383" t="str">
        <f ca="1">+IF(OFFSET('Sanitation Data'!$F$32,0,10*ROW('Sanitation Data'!F182))="","",OFFSET('Sanitation Data'!$F$32,0,10*ROW('Sanitation Data'!F182)))</f>
        <v/>
      </c>
      <c r="CZ188" s="383" t="str">
        <f ca="1">+IF(OFFSET('Sanitation Data'!$G$28,0,10*ROW('Sanitation Data'!G182))="","",OFFSET('Sanitation Data'!$G$28,0,10*ROW('Sanitation Data'!G182)))</f>
        <v/>
      </c>
      <c r="DA188" s="383" t="str">
        <f ca="1">+IF(OFFSET('Sanitation Data'!$G$29,0,10*ROW('Sanitation Data'!G182))="","",OFFSET('Sanitation Data'!$G$29,0,10*ROW('Sanitation Data'!G182)))</f>
        <v/>
      </c>
      <c r="DB188" s="383" t="str">
        <f ca="1">+IF(OFFSET('Sanitation Data'!$G$30,0,10*ROW('Sanitation Data'!G182))="","",OFFSET('Sanitation Data'!$G$30,0,10*ROW('Sanitation Data'!G182)))</f>
        <v/>
      </c>
      <c r="DC188" s="383" t="str">
        <f ca="1">+IF(OFFSET('Sanitation Data'!$G$31,0,10*ROW('Sanitation Data'!G182))="","",OFFSET('Sanitation Data'!$G$31,0,10*ROW('Sanitation Data'!G182)))</f>
        <v/>
      </c>
      <c r="DD188" s="383" t="str">
        <f ca="1">+IF(OFFSET('Sanitation Data'!$G$32,0,10*ROW('Sanitation Data'!G182))="","",OFFSET('Sanitation Data'!$G$32,0,10*ROW('Sanitation Data'!G182)))</f>
        <v/>
      </c>
      <c r="DE188" s="383" t="str">
        <f ca="1">+IF(OFFSET('Sanitation Data'!$H$28,0,10*ROW('Sanitation Data'!H182))="","",OFFSET('Sanitation Data'!$H$28,0,10*ROW('Sanitation Data'!H182)))</f>
        <v/>
      </c>
      <c r="DF188" s="383" t="str">
        <f ca="1">+IF(OFFSET('Sanitation Data'!$H$29,0,10*ROW('Sanitation Data'!H182))="","",OFFSET('Sanitation Data'!$H$29,0,10*ROW('Sanitation Data'!H182)))</f>
        <v/>
      </c>
      <c r="DG188" s="383" t="str">
        <f ca="1">+IF(OFFSET('Sanitation Data'!$H$30,0,10*ROW('Sanitation Data'!H182))="","",OFFSET('Sanitation Data'!$H$30,0,10*ROW('Sanitation Data'!H182)))</f>
        <v/>
      </c>
      <c r="DH188" s="383" t="str">
        <f ca="1">+IF(OFFSET('Sanitation Data'!$H$31,0,10*ROW('Sanitation Data'!H182))="","",OFFSET('Sanitation Data'!$H$31,0,10*ROW('Sanitation Data'!H182)))</f>
        <v/>
      </c>
      <c r="DI188" s="383" t="str">
        <f ca="1">+IF(OFFSET('Sanitation Data'!$H$32,0,10*ROW('Sanitation Data'!H182))="","",OFFSET('Sanitation Data'!$H$32,0,10*ROW('Sanitation Data'!H182)))</f>
        <v/>
      </c>
      <c r="DJ188" s="383" t="str">
        <f ca="1">+IF(OFFSET('Sanitation Data'!$I$28,0,10*ROW('Sanitation Data'!I182))="","",OFFSET('Sanitation Data'!$I$28,0,10*ROW('Sanitation Data'!I182)))</f>
        <v/>
      </c>
      <c r="DK188" s="383" t="str">
        <f ca="1">+IF(OFFSET('Sanitation Data'!$I$29,0,10*ROW('Sanitation Data'!I182))="","",OFFSET('Sanitation Data'!$I$29,0,10*ROW('Sanitation Data'!I182)))</f>
        <v/>
      </c>
      <c r="DL188" s="383" t="str">
        <f ca="1">+IF(OFFSET('Sanitation Data'!$I$30,0,10*ROW('Sanitation Data'!I182))="","",OFFSET('Sanitation Data'!$I$30,0,10*ROW('Sanitation Data'!I182)))</f>
        <v/>
      </c>
      <c r="DM188" s="383" t="str">
        <f ca="1">+IF(OFFSET('Sanitation Data'!$I$31,0,10*ROW('Sanitation Data'!I182))="","",OFFSET('Sanitation Data'!$I$31,0,10*ROW('Sanitation Data'!I182)))</f>
        <v/>
      </c>
      <c r="DN188" s="383" t="str">
        <f ca="1">+IF(OFFSET('Sanitation Data'!$I$32,0,10*ROW('Sanitation Data'!I182))="","",OFFSET('Sanitation Data'!$I$32,0,10*ROW('Sanitation Data'!I182)))</f>
        <v/>
      </c>
      <c r="DO188" s="383" t="str">
        <f ca="1">+IF(OFFSET('Hygiene Data'!$D$11,0,10*ROW('Hygiene Data'!D182))="","",OFFSET('Hygiene Data'!$D$11,0,10*ROW('Hygiene Data'!D182)))</f>
        <v/>
      </c>
      <c r="DP188" s="383" t="str">
        <f ca="1">+IF(OFFSET('Hygiene Data'!$D$12,0,10*ROW('Hygiene Data'!D182))="","",OFFSET('Hygiene Data'!$D$12,0,10*ROW('Hygiene Data'!D182)))</f>
        <v/>
      </c>
      <c r="DQ188" s="383" t="str">
        <f ca="1">+IF(OFFSET('Hygiene Data'!$D$13,0,10*ROW('Hygiene Data'!D182))="","",OFFSET('Hygiene Data'!$D$13,0,10*ROW('Hygiene Data'!D182)))</f>
        <v/>
      </c>
      <c r="DR188" s="383" t="str">
        <f ca="1">+IF(OFFSET('Hygiene Data'!$E$11,0,10*ROW('Hygiene Data'!E182))="","",OFFSET('Hygiene Data'!$E$11,0,10*ROW('Hygiene Data'!E182)))</f>
        <v/>
      </c>
      <c r="DS188" s="383" t="str">
        <f ca="1">+IF(OFFSET('Hygiene Data'!$E$12,0,10*ROW('Hygiene Data'!E182))="","",OFFSET('Hygiene Data'!$E$12,0,10*ROW('Hygiene Data'!E182)))</f>
        <v/>
      </c>
      <c r="DT188" s="383" t="str">
        <f ca="1">+IF(OFFSET('Hygiene Data'!$E$13,0,10*ROW('Hygiene Data'!E182))="","",OFFSET('Hygiene Data'!$E$13,0,10*ROW('Hygiene Data'!E182)))</f>
        <v/>
      </c>
      <c r="DU188" s="383" t="str">
        <f ca="1">+IF(OFFSET('Hygiene Data'!$F$11,0,10*ROW('Hygiene Data'!F182))="","",OFFSET('Hygiene Data'!$F$11,0,10*ROW('Hygiene Data'!F182)))</f>
        <v/>
      </c>
      <c r="DV188" s="383" t="str">
        <f ca="1">+IF(OFFSET('Hygiene Data'!$F$12,0,10*ROW('Hygiene Data'!F182))="","",OFFSET('Hygiene Data'!$F$12,0,10*ROW('Hygiene Data'!F182)))</f>
        <v/>
      </c>
      <c r="DW188" s="383" t="str">
        <f ca="1">+IF(OFFSET('Hygiene Data'!$F$13,0,10*ROW('Hygiene Data'!F182))="","",OFFSET('Hygiene Data'!$F$13,0,10*ROW('Hygiene Data'!F182)))</f>
        <v/>
      </c>
      <c r="DX188" s="383" t="str">
        <f ca="1">+IF(OFFSET('Hygiene Data'!$G$11,0,10*ROW('Hygiene Data'!G182))="","",OFFSET('Hygiene Data'!$G$11,0,10*ROW('Hygiene Data'!G182)))</f>
        <v/>
      </c>
      <c r="DY188" s="383" t="str">
        <f ca="1">+IF(OFFSET('Hygiene Data'!$G$12,0,10*ROW('Hygiene Data'!G182))="","",OFFSET('Hygiene Data'!$G$12,0,10*ROW('Hygiene Data'!G182)))</f>
        <v/>
      </c>
      <c r="DZ188" s="383" t="str">
        <f ca="1">+IF(OFFSET('Hygiene Data'!$G$13,0,10*ROW('Hygiene Data'!G182))="","",OFFSET('Hygiene Data'!$G$13,0,10*ROW('Hygiene Data'!G182)))</f>
        <v/>
      </c>
      <c r="EA188" s="383" t="str">
        <f ca="1">+IF(OFFSET('Hygiene Data'!$H$11,0,10*ROW('Hygiene Data'!H182))="","",OFFSET('Hygiene Data'!$H$11,0,10*ROW('Hygiene Data'!H182)))</f>
        <v/>
      </c>
      <c r="EB188" s="383" t="str">
        <f ca="1">+IF(OFFSET('Hygiene Data'!$H$12,0,10*ROW('Hygiene Data'!H182))="","",OFFSET('Hygiene Data'!$H$12,0,10*ROW('Hygiene Data'!H182)))</f>
        <v/>
      </c>
      <c r="EC188" s="383" t="str">
        <f ca="1">+IF(OFFSET('Hygiene Data'!$H$13,0,10*ROW('Hygiene Data'!H182))="","",OFFSET('Hygiene Data'!$H$13,0,10*ROW('Hygiene Data'!H182)))</f>
        <v/>
      </c>
      <c r="ED188" s="383" t="str">
        <f ca="1">+IF(OFFSET('Hygiene Data'!$I$11,0,10*ROW('Hygiene Data'!I182))="","",OFFSET('Hygiene Data'!$I$11,0,10*ROW('Hygiene Data'!I182)))</f>
        <v/>
      </c>
      <c r="EE188" s="383" t="str">
        <f ca="1">+IF(OFFSET('Hygiene Data'!$I$12,0,10*ROW('Hygiene Data'!I182))="","",OFFSET('Hygiene Data'!$I$12,0,10*ROW('Hygiene Data'!I182)))</f>
        <v/>
      </c>
      <c r="EF188" s="383" t="str">
        <f ca="1">+IF(OFFSET('Hygiene Data'!$I$13,0,10*ROW('Hygiene Data'!I182))="","",OFFSET('Hygiene Data'!$I$13,0,10*ROW('Hygiene Data'!I182)))</f>
        <v/>
      </c>
    </row>
    <row r="189" spans="1:136" x14ac:dyDescent="0.25">
      <c r="A189" s="492" t="str">
        <f ca="1">+IF(OFFSET('Water Data'!$B$2,0,10*ROW('Water Data'!E183))="","",OFFSET('Water Data'!$B$2,0,10*ROW('Water Data'!E183)))</f>
        <v/>
      </c>
      <c r="B189" s="49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9" t="str">
        <f t="shared" ca="1" si="2"/>
        <v/>
      </c>
      <c r="D189" s="52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3" t="str">
        <f ca="1">+IF(OFFSET('Water Data'!$D$27,0,10*ROW('Water Data'!D183))="","",OFFSET('Water Data'!$D$27,0,10*ROW('Water Data'!D183)))</f>
        <v/>
      </c>
      <c r="BT189" s="383" t="str">
        <f ca="1">+IF(OFFSET('Water Data'!$D$28,0,10*ROW('Water Data'!D183))="","",OFFSET('Water Data'!$D$28,0,10*ROW('Water Data'!D183)))</f>
        <v/>
      </c>
      <c r="BU189" s="383" t="str">
        <f ca="1">+IF(OFFSET('Water Data'!$D$29,0,10*ROW('Water Data'!D183))="","",OFFSET('Water Data'!$D$29,0,10*ROW('Water Data'!D183)))</f>
        <v/>
      </c>
      <c r="BV189" s="383" t="str">
        <f ca="1">+IF(OFFSET('Water Data'!$E$27,0,10*ROW('Water Data'!E183))="","",OFFSET('Water Data'!$E$27,0,10*ROW('Water Data'!E183)))</f>
        <v/>
      </c>
      <c r="BW189" s="383" t="str">
        <f ca="1">+IF(OFFSET('Water Data'!$E$28,0,10*ROW('Water Data'!E183))="","",OFFSET('Water Data'!$E$28,0,10*ROW('Water Data'!E183)))</f>
        <v/>
      </c>
      <c r="BX189" s="383" t="str">
        <f ca="1">+IF(OFFSET('Water Data'!$E$29,0,10*ROW('Water Data'!E183))="","",OFFSET('Water Data'!$E$29,0,10*ROW('Water Data'!E183)))</f>
        <v/>
      </c>
      <c r="BY189" s="383" t="str">
        <f ca="1">+IF(OFFSET('Water Data'!$F$27,0,10*ROW('Water Data'!F183))="","",OFFSET('Water Data'!$F$27,0,10*ROW('Water Data'!F183)))</f>
        <v/>
      </c>
      <c r="BZ189" s="383" t="str">
        <f ca="1">+IF(OFFSET('Water Data'!$F$28,0,10*ROW('Water Data'!F183))="","",OFFSET('Water Data'!$F$28,0,10*ROW('Water Data'!F183)))</f>
        <v/>
      </c>
      <c r="CA189" s="383" t="str">
        <f ca="1">+IF(OFFSET('Water Data'!$F$29,0,10*ROW('Water Data'!F183))="","",OFFSET('Water Data'!$F$29,0,10*ROW('Water Data'!F183)))</f>
        <v/>
      </c>
      <c r="CB189" s="383" t="str">
        <f ca="1">+IF(OFFSET('Water Data'!$G$27,0,10*ROW('Water Data'!G183))="","",OFFSET('Water Data'!$G$27,0,10*ROW('Water Data'!G183)))</f>
        <v/>
      </c>
      <c r="CC189" s="383" t="str">
        <f ca="1">+IF(OFFSET('Water Data'!$G$28,0,10*ROW('Water Data'!G183))="","",OFFSET('Water Data'!$G$28,0,10*ROW('Water Data'!G183)))</f>
        <v/>
      </c>
      <c r="CD189" s="383" t="str">
        <f ca="1">+IF(OFFSET('Water Data'!$G$29,0,10*ROW('Water Data'!G183))="","",OFFSET('Water Data'!$G$29,0,10*ROW('Water Data'!G183)))</f>
        <v/>
      </c>
      <c r="CE189" s="383" t="str">
        <f ca="1">+IF(OFFSET('Water Data'!$H$27,0,10*ROW('Water Data'!H183))="","",OFFSET('Water Data'!$H$27,0,10*ROW('Water Data'!H183)))</f>
        <v/>
      </c>
      <c r="CF189" s="383" t="str">
        <f ca="1">+IF(OFFSET('Water Data'!$H$28,0,10*ROW('Water Data'!H183))="","",OFFSET('Water Data'!$H$28,0,10*ROW('Water Data'!H183)))</f>
        <v/>
      </c>
      <c r="CG189" s="383" t="str">
        <f ca="1">+IF(OFFSET('Water Data'!$H$29,0,10*ROW('Water Data'!H183))="","",OFFSET('Water Data'!$H$29,0,10*ROW('Water Data'!H183)))</f>
        <v/>
      </c>
      <c r="CH189" s="383" t="str">
        <f ca="1">+IF(OFFSET('Water Data'!$I$27,0,10*ROW('Water Data'!I183))="","",OFFSET('Water Data'!$I$27,0,10*ROW('Water Data'!I183)))</f>
        <v/>
      </c>
      <c r="CI189" s="383" t="str">
        <f ca="1">+IF(OFFSET('Water Data'!$I$28,0,10*ROW('Water Data'!I183))="","",OFFSET('Water Data'!$I$28,0,10*ROW('Water Data'!I183)))</f>
        <v/>
      </c>
      <c r="CJ189" s="383" t="str">
        <f ca="1">+IF(OFFSET('Water Data'!$I$29,0,10*ROW('Water Data'!I183))="","",OFFSET('Water Data'!$I$29,0,10*ROW('Water Data'!I183)))</f>
        <v/>
      </c>
      <c r="CK189" s="383" t="str">
        <f ca="1">+IF(OFFSET('Sanitation Data'!$D$28,0,10*ROW('Sanitation Data'!D183))="","",OFFSET('Sanitation Data'!$D$28,0,10*ROW('Sanitation Data'!D183)))</f>
        <v/>
      </c>
      <c r="CL189" s="383" t="str">
        <f ca="1">+IF(OFFSET('Sanitation Data'!$D$29,0,10*ROW('Sanitation Data'!D183))="","",OFFSET('Sanitation Data'!$D$29,0,10*ROW('Sanitation Data'!D183)))</f>
        <v/>
      </c>
      <c r="CM189" s="383" t="str">
        <f ca="1">+IF(OFFSET('Sanitation Data'!$D$30,0,10*ROW('Sanitation Data'!D183))="","",OFFSET('Sanitation Data'!$D$30,0,10*ROW('Sanitation Data'!D183)))</f>
        <v/>
      </c>
      <c r="CN189" s="383" t="str">
        <f ca="1">+IF(OFFSET('Sanitation Data'!$D$31,0,10*ROW('Sanitation Data'!D183))="","",OFFSET('Sanitation Data'!$D$31,0,10*ROW('Sanitation Data'!D183)))</f>
        <v/>
      </c>
      <c r="CO189" s="383" t="str">
        <f ca="1">+IF(OFFSET('Sanitation Data'!$D$32,0,10*ROW('Sanitation Data'!D183))="","",OFFSET('Sanitation Data'!$D$32,0,10*ROW('Sanitation Data'!D183)))</f>
        <v/>
      </c>
      <c r="CP189" s="383" t="str">
        <f ca="1">+IF(OFFSET('Sanitation Data'!$E$28,0,10*ROW('Sanitation Data'!E183))="","",OFFSET('Sanitation Data'!$E$28,0,10*ROW('Sanitation Data'!E183)))</f>
        <v/>
      </c>
      <c r="CQ189" s="383" t="str">
        <f ca="1">+IF(OFFSET('Sanitation Data'!$E$29,0,10*ROW('Sanitation Data'!E183))="","",OFFSET('Sanitation Data'!$E$29,0,10*ROW('Sanitation Data'!E183)))</f>
        <v/>
      </c>
      <c r="CR189" s="383" t="str">
        <f ca="1">+IF(OFFSET('Sanitation Data'!$E$30,0,10*ROW('Sanitation Data'!E183))="","",OFFSET('Sanitation Data'!$E$30,0,10*ROW('Sanitation Data'!E183)))</f>
        <v/>
      </c>
      <c r="CS189" s="383" t="str">
        <f ca="1">+IF(OFFSET('Sanitation Data'!$E$31,0,10*ROW('Sanitation Data'!E183))="","",OFFSET('Sanitation Data'!$E$31,0,10*ROW('Sanitation Data'!E183)))</f>
        <v/>
      </c>
      <c r="CT189" s="383" t="str">
        <f ca="1">+IF(OFFSET('Sanitation Data'!$E$32,0,10*ROW('Sanitation Data'!E183))="","",OFFSET('Sanitation Data'!$E$32,0,10*ROW('Sanitation Data'!E183)))</f>
        <v/>
      </c>
      <c r="CU189" s="383" t="str">
        <f ca="1">+IF(OFFSET('Sanitation Data'!$F$28,0,10*ROW('Sanitation Data'!F183))="","",OFFSET('Sanitation Data'!$F$28,0,10*ROW('Sanitation Data'!F183)))</f>
        <v/>
      </c>
      <c r="CV189" s="383" t="str">
        <f ca="1">+IF(OFFSET('Sanitation Data'!$F$29,0,10*ROW('Sanitation Data'!F183))="","",OFFSET('Sanitation Data'!$F$29,0,10*ROW('Sanitation Data'!F183)))</f>
        <v/>
      </c>
      <c r="CW189" s="383" t="str">
        <f ca="1">+IF(OFFSET('Sanitation Data'!$F$30,0,10*ROW('Sanitation Data'!F183))="","",OFFSET('Sanitation Data'!$F$30,0,10*ROW('Sanitation Data'!F183)))</f>
        <v/>
      </c>
      <c r="CX189" s="383" t="str">
        <f ca="1">+IF(OFFSET('Sanitation Data'!$F$31,0,10*ROW('Sanitation Data'!F183))="","",OFFSET('Sanitation Data'!$F$31,0,10*ROW('Sanitation Data'!F183)))</f>
        <v/>
      </c>
      <c r="CY189" s="383" t="str">
        <f ca="1">+IF(OFFSET('Sanitation Data'!$F$32,0,10*ROW('Sanitation Data'!F183))="","",OFFSET('Sanitation Data'!$F$32,0,10*ROW('Sanitation Data'!F183)))</f>
        <v/>
      </c>
      <c r="CZ189" s="383" t="str">
        <f ca="1">+IF(OFFSET('Sanitation Data'!$G$28,0,10*ROW('Sanitation Data'!G183))="","",OFFSET('Sanitation Data'!$G$28,0,10*ROW('Sanitation Data'!G183)))</f>
        <v/>
      </c>
      <c r="DA189" s="383" t="str">
        <f ca="1">+IF(OFFSET('Sanitation Data'!$G$29,0,10*ROW('Sanitation Data'!G183))="","",OFFSET('Sanitation Data'!$G$29,0,10*ROW('Sanitation Data'!G183)))</f>
        <v/>
      </c>
      <c r="DB189" s="383" t="str">
        <f ca="1">+IF(OFFSET('Sanitation Data'!$G$30,0,10*ROW('Sanitation Data'!G183))="","",OFFSET('Sanitation Data'!$G$30,0,10*ROW('Sanitation Data'!G183)))</f>
        <v/>
      </c>
      <c r="DC189" s="383" t="str">
        <f ca="1">+IF(OFFSET('Sanitation Data'!$G$31,0,10*ROW('Sanitation Data'!G183))="","",OFFSET('Sanitation Data'!$G$31,0,10*ROW('Sanitation Data'!G183)))</f>
        <v/>
      </c>
      <c r="DD189" s="383" t="str">
        <f ca="1">+IF(OFFSET('Sanitation Data'!$G$32,0,10*ROW('Sanitation Data'!G183))="","",OFFSET('Sanitation Data'!$G$32,0,10*ROW('Sanitation Data'!G183)))</f>
        <v/>
      </c>
      <c r="DE189" s="383" t="str">
        <f ca="1">+IF(OFFSET('Sanitation Data'!$H$28,0,10*ROW('Sanitation Data'!H183))="","",OFFSET('Sanitation Data'!$H$28,0,10*ROW('Sanitation Data'!H183)))</f>
        <v/>
      </c>
      <c r="DF189" s="383" t="str">
        <f ca="1">+IF(OFFSET('Sanitation Data'!$H$29,0,10*ROW('Sanitation Data'!H183))="","",OFFSET('Sanitation Data'!$H$29,0,10*ROW('Sanitation Data'!H183)))</f>
        <v/>
      </c>
      <c r="DG189" s="383" t="str">
        <f ca="1">+IF(OFFSET('Sanitation Data'!$H$30,0,10*ROW('Sanitation Data'!H183))="","",OFFSET('Sanitation Data'!$H$30,0,10*ROW('Sanitation Data'!H183)))</f>
        <v/>
      </c>
      <c r="DH189" s="383" t="str">
        <f ca="1">+IF(OFFSET('Sanitation Data'!$H$31,0,10*ROW('Sanitation Data'!H183))="","",OFFSET('Sanitation Data'!$H$31,0,10*ROW('Sanitation Data'!H183)))</f>
        <v/>
      </c>
      <c r="DI189" s="383" t="str">
        <f ca="1">+IF(OFFSET('Sanitation Data'!$H$32,0,10*ROW('Sanitation Data'!H183))="","",OFFSET('Sanitation Data'!$H$32,0,10*ROW('Sanitation Data'!H183)))</f>
        <v/>
      </c>
      <c r="DJ189" s="383" t="str">
        <f ca="1">+IF(OFFSET('Sanitation Data'!$I$28,0,10*ROW('Sanitation Data'!I183))="","",OFFSET('Sanitation Data'!$I$28,0,10*ROW('Sanitation Data'!I183)))</f>
        <v/>
      </c>
      <c r="DK189" s="383" t="str">
        <f ca="1">+IF(OFFSET('Sanitation Data'!$I$29,0,10*ROW('Sanitation Data'!I183))="","",OFFSET('Sanitation Data'!$I$29,0,10*ROW('Sanitation Data'!I183)))</f>
        <v/>
      </c>
      <c r="DL189" s="383" t="str">
        <f ca="1">+IF(OFFSET('Sanitation Data'!$I$30,0,10*ROW('Sanitation Data'!I183))="","",OFFSET('Sanitation Data'!$I$30,0,10*ROW('Sanitation Data'!I183)))</f>
        <v/>
      </c>
      <c r="DM189" s="383" t="str">
        <f ca="1">+IF(OFFSET('Sanitation Data'!$I$31,0,10*ROW('Sanitation Data'!I183))="","",OFFSET('Sanitation Data'!$I$31,0,10*ROW('Sanitation Data'!I183)))</f>
        <v/>
      </c>
      <c r="DN189" s="383" t="str">
        <f ca="1">+IF(OFFSET('Sanitation Data'!$I$32,0,10*ROW('Sanitation Data'!I183))="","",OFFSET('Sanitation Data'!$I$32,0,10*ROW('Sanitation Data'!I183)))</f>
        <v/>
      </c>
      <c r="DO189" s="383" t="str">
        <f ca="1">+IF(OFFSET('Hygiene Data'!$D$11,0,10*ROW('Hygiene Data'!D183))="","",OFFSET('Hygiene Data'!$D$11,0,10*ROW('Hygiene Data'!D183)))</f>
        <v/>
      </c>
      <c r="DP189" s="383" t="str">
        <f ca="1">+IF(OFFSET('Hygiene Data'!$D$12,0,10*ROW('Hygiene Data'!D183))="","",OFFSET('Hygiene Data'!$D$12,0,10*ROW('Hygiene Data'!D183)))</f>
        <v/>
      </c>
      <c r="DQ189" s="383" t="str">
        <f ca="1">+IF(OFFSET('Hygiene Data'!$D$13,0,10*ROW('Hygiene Data'!D183))="","",OFFSET('Hygiene Data'!$D$13,0,10*ROW('Hygiene Data'!D183)))</f>
        <v/>
      </c>
      <c r="DR189" s="383" t="str">
        <f ca="1">+IF(OFFSET('Hygiene Data'!$E$11,0,10*ROW('Hygiene Data'!E183))="","",OFFSET('Hygiene Data'!$E$11,0,10*ROW('Hygiene Data'!E183)))</f>
        <v/>
      </c>
      <c r="DS189" s="383" t="str">
        <f ca="1">+IF(OFFSET('Hygiene Data'!$E$12,0,10*ROW('Hygiene Data'!E183))="","",OFFSET('Hygiene Data'!$E$12,0,10*ROW('Hygiene Data'!E183)))</f>
        <v/>
      </c>
      <c r="DT189" s="383" t="str">
        <f ca="1">+IF(OFFSET('Hygiene Data'!$E$13,0,10*ROW('Hygiene Data'!E183))="","",OFFSET('Hygiene Data'!$E$13,0,10*ROW('Hygiene Data'!E183)))</f>
        <v/>
      </c>
      <c r="DU189" s="383" t="str">
        <f ca="1">+IF(OFFSET('Hygiene Data'!$F$11,0,10*ROW('Hygiene Data'!F183))="","",OFFSET('Hygiene Data'!$F$11,0,10*ROW('Hygiene Data'!F183)))</f>
        <v/>
      </c>
      <c r="DV189" s="383" t="str">
        <f ca="1">+IF(OFFSET('Hygiene Data'!$F$12,0,10*ROW('Hygiene Data'!F183))="","",OFFSET('Hygiene Data'!$F$12,0,10*ROW('Hygiene Data'!F183)))</f>
        <v/>
      </c>
      <c r="DW189" s="383" t="str">
        <f ca="1">+IF(OFFSET('Hygiene Data'!$F$13,0,10*ROW('Hygiene Data'!F183))="","",OFFSET('Hygiene Data'!$F$13,0,10*ROW('Hygiene Data'!F183)))</f>
        <v/>
      </c>
      <c r="DX189" s="383" t="str">
        <f ca="1">+IF(OFFSET('Hygiene Data'!$G$11,0,10*ROW('Hygiene Data'!G183))="","",OFFSET('Hygiene Data'!$G$11,0,10*ROW('Hygiene Data'!G183)))</f>
        <v/>
      </c>
      <c r="DY189" s="383" t="str">
        <f ca="1">+IF(OFFSET('Hygiene Data'!$G$12,0,10*ROW('Hygiene Data'!G183))="","",OFFSET('Hygiene Data'!$G$12,0,10*ROW('Hygiene Data'!G183)))</f>
        <v/>
      </c>
      <c r="DZ189" s="383" t="str">
        <f ca="1">+IF(OFFSET('Hygiene Data'!$G$13,0,10*ROW('Hygiene Data'!G183))="","",OFFSET('Hygiene Data'!$G$13,0,10*ROW('Hygiene Data'!G183)))</f>
        <v/>
      </c>
      <c r="EA189" s="383" t="str">
        <f ca="1">+IF(OFFSET('Hygiene Data'!$H$11,0,10*ROW('Hygiene Data'!H183))="","",OFFSET('Hygiene Data'!$H$11,0,10*ROW('Hygiene Data'!H183)))</f>
        <v/>
      </c>
      <c r="EB189" s="383" t="str">
        <f ca="1">+IF(OFFSET('Hygiene Data'!$H$12,0,10*ROW('Hygiene Data'!H183))="","",OFFSET('Hygiene Data'!$H$12,0,10*ROW('Hygiene Data'!H183)))</f>
        <v/>
      </c>
      <c r="EC189" s="383" t="str">
        <f ca="1">+IF(OFFSET('Hygiene Data'!$H$13,0,10*ROW('Hygiene Data'!H183))="","",OFFSET('Hygiene Data'!$H$13,0,10*ROW('Hygiene Data'!H183)))</f>
        <v/>
      </c>
      <c r="ED189" s="383" t="str">
        <f ca="1">+IF(OFFSET('Hygiene Data'!$I$11,0,10*ROW('Hygiene Data'!I183))="","",OFFSET('Hygiene Data'!$I$11,0,10*ROW('Hygiene Data'!I183)))</f>
        <v/>
      </c>
      <c r="EE189" s="383" t="str">
        <f ca="1">+IF(OFFSET('Hygiene Data'!$I$12,0,10*ROW('Hygiene Data'!I183))="","",OFFSET('Hygiene Data'!$I$12,0,10*ROW('Hygiene Data'!I183)))</f>
        <v/>
      </c>
      <c r="EF189" s="383" t="str">
        <f ca="1">+IF(OFFSET('Hygiene Data'!$I$13,0,10*ROW('Hygiene Data'!I183))="","",OFFSET('Hygiene Data'!$I$13,0,10*ROW('Hygiene Data'!I183)))</f>
        <v/>
      </c>
    </row>
    <row r="190" spans="1:136" x14ac:dyDescent="0.25">
      <c r="A190" s="492" t="str">
        <f ca="1">+IF(OFFSET('Water Data'!$B$2,0,10*ROW('Water Data'!E184))="","",OFFSET('Water Data'!$B$2,0,10*ROW('Water Data'!E184)))</f>
        <v/>
      </c>
      <c r="B190" s="49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9" t="str">
        <f t="shared" ca="1" si="2"/>
        <v/>
      </c>
      <c r="D190" s="52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3" t="str">
        <f ca="1">+IF(OFFSET('Water Data'!$D$27,0,10*ROW('Water Data'!D184))="","",OFFSET('Water Data'!$D$27,0,10*ROW('Water Data'!D184)))</f>
        <v/>
      </c>
      <c r="BT190" s="383" t="str">
        <f ca="1">+IF(OFFSET('Water Data'!$D$28,0,10*ROW('Water Data'!D184))="","",OFFSET('Water Data'!$D$28,0,10*ROW('Water Data'!D184)))</f>
        <v/>
      </c>
      <c r="BU190" s="383" t="str">
        <f ca="1">+IF(OFFSET('Water Data'!$D$29,0,10*ROW('Water Data'!D184))="","",OFFSET('Water Data'!$D$29,0,10*ROW('Water Data'!D184)))</f>
        <v/>
      </c>
      <c r="BV190" s="383" t="str">
        <f ca="1">+IF(OFFSET('Water Data'!$E$27,0,10*ROW('Water Data'!E184))="","",OFFSET('Water Data'!$E$27,0,10*ROW('Water Data'!E184)))</f>
        <v/>
      </c>
      <c r="BW190" s="383" t="str">
        <f ca="1">+IF(OFFSET('Water Data'!$E$28,0,10*ROW('Water Data'!E184))="","",OFFSET('Water Data'!$E$28,0,10*ROW('Water Data'!E184)))</f>
        <v/>
      </c>
      <c r="BX190" s="383" t="str">
        <f ca="1">+IF(OFFSET('Water Data'!$E$29,0,10*ROW('Water Data'!E184))="","",OFFSET('Water Data'!$E$29,0,10*ROW('Water Data'!E184)))</f>
        <v/>
      </c>
      <c r="BY190" s="383" t="str">
        <f ca="1">+IF(OFFSET('Water Data'!$F$27,0,10*ROW('Water Data'!F184))="","",OFFSET('Water Data'!$F$27,0,10*ROW('Water Data'!F184)))</f>
        <v/>
      </c>
      <c r="BZ190" s="383" t="str">
        <f ca="1">+IF(OFFSET('Water Data'!$F$28,0,10*ROW('Water Data'!F184))="","",OFFSET('Water Data'!$F$28,0,10*ROW('Water Data'!F184)))</f>
        <v/>
      </c>
      <c r="CA190" s="383" t="str">
        <f ca="1">+IF(OFFSET('Water Data'!$F$29,0,10*ROW('Water Data'!F184))="","",OFFSET('Water Data'!$F$29,0,10*ROW('Water Data'!F184)))</f>
        <v/>
      </c>
      <c r="CB190" s="383" t="str">
        <f ca="1">+IF(OFFSET('Water Data'!$G$27,0,10*ROW('Water Data'!G184))="","",OFFSET('Water Data'!$G$27,0,10*ROW('Water Data'!G184)))</f>
        <v/>
      </c>
      <c r="CC190" s="383" t="str">
        <f ca="1">+IF(OFFSET('Water Data'!$G$28,0,10*ROW('Water Data'!G184))="","",OFFSET('Water Data'!$G$28,0,10*ROW('Water Data'!G184)))</f>
        <v/>
      </c>
      <c r="CD190" s="383" t="str">
        <f ca="1">+IF(OFFSET('Water Data'!$G$29,0,10*ROW('Water Data'!G184))="","",OFFSET('Water Data'!$G$29,0,10*ROW('Water Data'!G184)))</f>
        <v/>
      </c>
      <c r="CE190" s="383" t="str">
        <f ca="1">+IF(OFFSET('Water Data'!$H$27,0,10*ROW('Water Data'!H184))="","",OFFSET('Water Data'!$H$27,0,10*ROW('Water Data'!H184)))</f>
        <v/>
      </c>
      <c r="CF190" s="383" t="str">
        <f ca="1">+IF(OFFSET('Water Data'!$H$28,0,10*ROW('Water Data'!H184))="","",OFFSET('Water Data'!$H$28,0,10*ROW('Water Data'!H184)))</f>
        <v/>
      </c>
      <c r="CG190" s="383" t="str">
        <f ca="1">+IF(OFFSET('Water Data'!$H$29,0,10*ROW('Water Data'!H184))="","",OFFSET('Water Data'!$H$29,0,10*ROW('Water Data'!H184)))</f>
        <v/>
      </c>
      <c r="CH190" s="383" t="str">
        <f ca="1">+IF(OFFSET('Water Data'!$I$27,0,10*ROW('Water Data'!I184))="","",OFFSET('Water Data'!$I$27,0,10*ROW('Water Data'!I184)))</f>
        <v/>
      </c>
      <c r="CI190" s="383" t="str">
        <f ca="1">+IF(OFFSET('Water Data'!$I$28,0,10*ROW('Water Data'!I184))="","",OFFSET('Water Data'!$I$28,0,10*ROW('Water Data'!I184)))</f>
        <v/>
      </c>
      <c r="CJ190" s="383" t="str">
        <f ca="1">+IF(OFFSET('Water Data'!$I$29,0,10*ROW('Water Data'!I184))="","",OFFSET('Water Data'!$I$29,0,10*ROW('Water Data'!I184)))</f>
        <v/>
      </c>
      <c r="CK190" s="383" t="str">
        <f ca="1">+IF(OFFSET('Sanitation Data'!$D$28,0,10*ROW('Sanitation Data'!D184))="","",OFFSET('Sanitation Data'!$D$28,0,10*ROW('Sanitation Data'!D184)))</f>
        <v/>
      </c>
      <c r="CL190" s="383" t="str">
        <f ca="1">+IF(OFFSET('Sanitation Data'!$D$29,0,10*ROW('Sanitation Data'!D184))="","",OFFSET('Sanitation Data'!$D$29,0,10*ROW('Sanitation Data'!D184)))</f>
        <v/>
      </c>
      <c r="CM190" s="383" t="str">
        <f ca="1">+IF(OFFSET('Sanitation Data'!$D$30,0,10*ROW('Sanitation Data'!D184))="","",OFFSET('Sanitation Data'!$D$30,0,10*ROW('Sanitation Data'!D184)))</f>
        <v/>
      </c>
      <c r="CN190" s="383" t="str">
        <f ca="1">+IF(OFFSET('Sanitation Data'!$D$31,0,10*ROW('Sanitation Data'!D184))="","",OFFSET('Sanitation Data'!$D$31,0,10*ROW('Sanitation Data'!D184)))</f>
        <v/>
      </c>
      <c r="CO190" s="383" t="str">
        <f ca="1">+IF(OFFSET('Sanitation Data'!$D$32,0,10*ROW('Sanitation Data'!D184))="","",OFFSET('Sanitation Data'!$D$32,0,10*ROW('Sanitation Data'!D184)))</f>
        <v/>
      </c>
      <c r="CP190" s="383" t="str">
        <f ca="1">+IF(OFFSET('Sanitation Data'!$E$28,0,10*ROW('Sanitation Data'!E184))="","",OFFSET('Sanitation Data'!$E$28,0,10*ROW('Sanitation Data'!E184)))</f>
        <v/>
      </c>
      <c r="CQ190" s="383" t="str">
        <f ca="1">+IF(OFFSET('Sanitation Data'!$E$29,0,10*ROW('Sanitation Data'!E184))="","",OFFSET('Sanitation Data'!$E$29,0,10*ROW('Sanitation Data'!E184)))</f>
        <v/>
      </c>
      <c r="CR190" s="383" t="str">
        <f ca="1">+IF(OFFSET('Sanitation Data'!$E$30,0,10*ROW('Sanitation Data'!E184))="","",OFFSET('Sanitation Data'!$E$30,0,10*ROW('Sanitation Data'!E184)))</f>
        <v/>
      </c>
      <c r="CS190" s="383" t="str">
        <f ca="1">+IF(OFFSET('Sanitation Data'!$E$31,0,10*ROW('Sanitation Data'!E184))="","",OFFSET('Sanitation Data'!$E$31,0,10*ROW('Sanitation Data'!E184)))</f>
        <v/>
      </c>
      <c r="CT190" s="383" t="str">
        <f ca="1">+IF(OFFSET('Sanitation Data'!$E$32,0,10*ROW('Sanitation Data'!E184))="","",OFFSET('Sanitation Data'!$E$32,0,10*ROW('Sanitation Data'!E184)))</f>
        <v/>
      </c>
      <c r="CU190" s="383" t="str">
        <f ca="1">+IF(OFFSET('Sanitation Data'!$F$28,0,10*ROW('Sanitation Data'!F184))="","",OFFSET('Sanitation Data'!$F$28,0,10*ROW('Sanitation Data'!F184)))</f>
        <v/>
      </c>
      <c r="CV190" s="383" t="str">
        <f ca="1">+IF(OFFSET('Sanitation Data'!$F$29,0,10*ROW('Sanitation Data'!F184))="","",OFFSET('Sanitation Data'!$F$29,0,10*ROW('Sanitation Data'!F184)))</f>
        <v/>
      </c>
      <c r="CW190" s="383" t="str">
        <f ca="1">+IF(OFFSET('Sanitation Data'!$F$30,0,10*ROW('Sanitation Data'!F184))="","",OFFSET('Sanitation Data'!$F$30,0,10*ROW('Sanitation Data'!F184)))</f>
        <v/>
      </c>
      <c r="CX190" s="383" t="str">
        <f ca="1">+IF(OFFSET('Sanitation Data'!$F$31,0,10*ROW('Sanitation Data'!F184))="","",OFFSET('Sanitation Data'!$F$31,0,10*ROW('Sanitation Data'!F184)))</f>
        <v/>
      </c>
      <c r="CY190" s="383" t="str">
        <f ca="1">+IF(OFFSET('Sanitation Data'!$F$32,0,10*ROW('Sanitation Data'!F184))="","",OFFSET('Sanitation Data'!$F$32,0,10*ROW('Sanitation Data'!F184)))</f>
        <v/>
      </c>
      <c r="CZ190" s="383" t="str">
        <f ca="1">+IF(OFFSET('Sanitation Data'!$G$28,0,10*ROW('Sanitation Data'!G184))="","",OFFSET('Sanitation Data'!$G$28,0,10*ROW('Sanitation Data'!G184)))</f>
        <v/>
      </c>
      <c r="DA190" s="383" t="str">
        <f ca="1">+IF(OFFSET('Sanitation Data'!$G$29,0,10*ROW('Sanitation Data'!G184))="","",OFFSET('Sanitation Data'!$G$29,0,10*ROW('Sanitation Data'!G184)))</f>
        <v/>
      </c>
      <c r="DB190" s="383" t="str">
        <f ca="1">+IF(OFFSET('Sanitation Data'!$G$30,0,10*ROW('Sanitation Data'!G184))="","",OFFSET('Sanitation Data'!$G$30,0,10*ROW('Sanitation Data'!G184)))</f>
        <v/>
      </c>
      <c r="DC190" s="383" t="str">
        <f ca="1">+IF(OFFSET('Sanitation Data'!$G$31,0,10*ROW('Sanitation Data'!G184))="","",OFFSET('Sanitation Data'!$G$31,0,10*ROW('Sanitation Data'!G184)))</f>
        <v/>
      </c>
      <c r="DD190" s="383" t="str">
        <f ca="1">+IF(OFFSET('Sanitation Data'!$G$32,0,10*ROW('Sanitation Data'!G184))="","",OFFSET('Sanitation Data'!$G$32,0,10*ROW('Sanitation Data'!G184)))</f>
        <v/>
      </c>
      <c r="DE190" s="383" t="str">
        <f ca="1">+IF(OFFSET('Sanitation Data'!$H$28,0,10*ROW('Sanitation Data'!H184))="","",OFFSET('Sanitation Data'!$H$28,0,10*ROW('Sanitation Data'!H184)))</f>
        <v/>
      </c>
      <c r="DF190" s="383" t="str">
        <f ca="1">+IF(OFFSET('Sanitation Data'!$H$29,0,10*ROW('Sanitation Data'!H184))="","",OFFSET('Sanitation Data'!$H$29,0,10*ROW('Sanitation Data'!H184)))</f>
        <v/>
      </c>
      <c r="DG190" s="383" t="str">
        <f ca="1">+IF(OFFSET('Sanitation Data'!$H$30,0,10*ROW('Sanitation Data'!H184))="","",OFFSET('Sanitation Data'!$H$30,0,10*ROW('Sanitation Data'!H184)))</f>
        <v/>
      </c>
      <c r="DH190" s="383" t="str">
        <f ca="1">+IF(OFFSET('Sanitation Data'!$H$31,0,10*ROW('Sanitation Data'!H184))="","",OFFSET('Sanitation Data'!$H$31,0,10*ROW('Sanitation Data'!H184)))</f>
        <v/>
      </c>
      <c r="DI190" s="383" t="str">
        <f ca="1">+IF(OFFSET('Sanitation Data'!$H$32,0,10*ROW('Sanitation Data'!H184))="","",OFFSET('Sanitation Data'!$H$32,0,10*ROW('Sanitation Data'!H184)))</f>
        <v/>
      </c>
      <c r="DJ190" s="383" t="str">
        <f ca="1">+IF(OFFSET('Sanitation Data'!$I$28,0,10*ROW('Sanitation Data'!I184))="","",OFFSET('Sanitation Data'!$I$28,0,10*ROW('Sanitation Data'!I184)))</f>
        <v/>
      </c>
      <c r="DK190" s="383" t="str">
        <f ca="1">+IF(OFFSET('Sanitation Data'!$I$29,0,10*ROW('Sanitation Data'!I184))="","",OFFSET('Sanitation Data'!$I$29,0,10*ROW('Sanitation Data'!I184)))</f>
        <v/>
      </c>
      <c r="DL190" s="383" t="str">
        <f ca="1">+IF(OFFSET('Sanitation Data'!$I$30,0,10*ROW('Sanitation Data'!I184))="","",OFFSET('Sanitation Data'!$I$30,0,10*ROW('Sanitation Data'!I184)))</f>
        <v/>
      </c>
      <c r="DM190" s="383" t="str">
        <f ca="1">+IF(OFFSET('Sanitation Data'!$I$31,0,10*ROW('Sanitation Data'!I184))="","",OFFSET('Sanitation Data'!$I$31,0,10*ROW('Sanitation Data'!I184)))</f>
        <v/>
      </c>
      <c r="DN190" s="383" t="str">
        <f ca="1">+IF(OFFSET('Sanitation Data'!$I$32,0,10*ROW('Sanitation Data'!I184))="","",OFFSET('Sanitation Data'!$I$32,0,10*ROW('Sanitation Data'!I184)))</f>
        <v/>
      </c>
      <c r="DO190" s="383" t="str">
        <f ca="1">+IF(OFFSET('Hygiene Data'!$D$11,0,10*ROW('Hygiene Data'!D184))="","",OFFSET('Hygiene Data'!$D$11,0,10*ROW('Hygiene Data'!D184)))</f>
        <v/>
      </c>
      <c r="DP190" s="383" t="str">
        <f ca="1">+IF(OFFSET('Hygiene Data'!$D$12,0,10*ROW('Hygiene Data'!D184))="","",OFFSET('Hygiene Data'!$D$12,0,10*ROW('Hygiene Data'!D184)))</f>
        <v/>
      </c>
      <c r="DQ190" s="383" t="str">
        <f ca="1">+IF(OFFSET('Hygiene Data'!$D$13,0,10*ROW('Hygiene Data'!D184))="","",OFFSET('Hygiene Data'!$D$13,0,10*ROW('Hygiene Data'!D184)))</f>
        <v/>
      </c>
      <c r="DR190" s="383" t="str">
        <f ca="1">+IF(OFFSET('Hygiene Data'!$E$11,0,10*ROW('Hygiene Data'!E184))="","",OFFSET('Hygiene Data'!$E$11,0,10*ROW('Hygiene Data'!E184)))</f>
        <v/>
      </c>
      <c r="DS190" s="383" t="str">
        <f ca="1">+IF(OFFSET('Hygiene Data'!$E$12,0,10*ROW('Hygiene Data'!E184))="","",OFFSET('Hygiene Data'!$E$12,0,10*ROW('Hygiene Data'!E184)))</f>
        <v/>
      </c>
      <c r="DT190" s="383" t="str">
        <f ca="1">+IF(OFFSET('Hygiene Data'!$E$13,0,10*ROW('Hygiene Data'!E184))="","",OFFSET('Hygiene Data'!$E$13,0,10*ROW('Hygiene Data'!E184)))</f>
        <v/>
      </c>
      <c r="DU190" s="383" t="str">
        <f ca="1">+IF(OFFSET('Hygiene Data'!$F$11,0,10*ROW('Hygiene Data'!F184))="","",OFFSET('Hygiene Data'!$F$11,0,10*ROW('Hygiene Data'!F184)))</f>
        <v/>
      </c>
      <c r="DV190" s="383" t="str">
        <f ca="1">+IF(OFFSET('Hygiene Data'!$F$12,0,10*ROW('Hygiene Data'!F184))="","",OFFSET('Hygiene Data'!$F$12,0,10*ROW('Hygiene Data'!F184)))</f>
        <v/>
      </c>
      <c r="DW190" s="383" t="str">
        <f ca="1">+IF(OFFSET('Hygiene Data'!$F$13,0,10*ROW('Hygiene Data'!F184))="","",OFFSET('Hygiene Data'!$F$13,0,10*ROW('Hygiene Data'!F184)))</f>
        <v/>
      </c>
      <c r="DX190" s="383" t="str">
        <f ca="1">+IF(OFFSET('Hygiene Data'!$G$11,0,10*ROW('Hygiene Data'!G184))="","",OFFSET('Hygiene Data'!$G$11,0,10*ROW('Hygiene Data'!G184)))</f>
        <v/>
      </c>
      <c r="DY190" s="383" t="str">
        <f ca="1">+IF(OFFSET('Hygiene Data'!$G$12,0,10*ROW('Hygiene Data'!G184))="","",OFFSET('Hygiene Data'!$G$12,0,10*ROW('Hygiene Data'!G184)))</f>
        <v/>
      </c>
      <c r="DZ190" s="383" t="str">
        <f ca="1">+IF(OFFSET('Hygiene Data'!$G$13,0,10*ROW('Hygiene Data'!G184))="","",OFFSET('Hygiene Data'!$G$13,0,10*ROW('Hygiene Data'!G184)))</f>
        <v/>
      </c>
      <c r="EA190" s="383" t="str">
        <f ca="1">+IF(OFFSET('Hygiene Data'!$H$11,0,10*ROW('Hygiene Data'!H184))="","",OFFSET('Hygiene Data'!$H$11,0,10*ROW('Hygiene Data'!H184)))</f>
        <v/>
      </c>
      <c r="EB190" s="383" t="str">
        <f ca="1">+IF(OFFSET('Hygiene Data'!$H$12,0,10*ROW('Hygiene Data'!H184))="","",OFFSET('Hygiene Data'!$H$12,0,10*ROW('Hygiene Data'!H184)))</f>
        <v/>
      </c>
      <c r="EC190" s="383" t="str">
        <f ca="1">+IF(OFFSET('Hygiene Data'!$H$13,0,10*ROW('Hygiene Data'!H184))="","",OFFSET('Hygiene Data'!$H$13,0,10*ROW('Hygiene Data'!H184)))</f>
        <v/>
      </c>
      <c r="ED190" s="383" t="str">
        <f ca="1">+IF(OFFSET('Hygiene Data'!$I$11,0,10*ROW('Hygiene Data'!I184))="","",OFFSET('Hygiene Data'!$I$11,0,10*ROW('Hygiene Data'!I184)))</f>
        <v/>
      </c>
      <c r="EE190" s="383" t="str">
        <f ca="1">+IF(OFFSET('Hygiene Data'!$I$12,0,10*ROW('Hygiene Data'!I184))="","",OFFSET('Hygiene Data'!$I$12,0,10*ROW('Hygiene Data'!I184)))</f>
        <v/>
      </c>
      <c r="EF190" s="383" t="str">
        <f ca="1">+IF(OFFSET('Hygiene Data'!$I$13,0,10*ROW('Hygiene Data'!I184))="","",OFFSET('Hygiene Data'!$I$13,0,10*ROW('Hygiene Data'!I184)))</f>
        <v/>
      </c>
    </row>
    <row r="191" spans="1:136" x14ac:dyDescent="0.25">
      <c r="A191" s="492" t="str">
        <f ca="1">+IF(OFFSET('Water Data'!$B$2,0,10*ROW('Water Data'!E185))="","",OFFSET('Water Data'!$B$2,0,10*ROW('Water Data'!E185)))</f>
        <v/>
      </c>
      <c r="B191" s="49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9" t="str">
        <f t="shared" ca="1" si="2"/>
        <v/>
      </c>
      <c r="D191" s="52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3" t="str">
        <f ca="1">+IF(OFFSET('Water Data'!$D$27,0,10*ROW('Water Data'!D185))="","",OFFSET('Water Data'!$D$27,0,10*ROW('Water Data'!D185)))</f>
        <v/>
      </c>
      <c r="BT191" s="383" t="str">
        <f ca="1">+IF(OFFSET('Water Data'!$D$28,0,10*ROW('Water Data'!D185))="","",OFFSET('Water Data'!$D$28,0,10*ROW('Water Data'!D185)))</f>
        <v/>
      </c>
      <c r="BU191" s="383" t="str">
        <f ca="1">+IF(OFFSET('Water Data'!$D$29,0,10*ROW('Water Data'!D185))="","",OFFSET('Water Data'!$D$29,0,10*ROW('Water Data'!D185)))</f>
        <v/>
      </c>
      <c r="BV191" s="383" t="str">
        <f ca="1">+IF(OFFSET('Water Data'!$E$27,0,10*ROW('Water Data'!E185))="","",OFFSET('Water Data'!$E$27,0,10*ROW('Water Data'!E185)))</f>
        <v/>
      </c>
      <c r="BW191" s="383" t="str">
        <f ca="1">+IF(OFFSET('Water Data'!$E$28,0,10*ROW('Water Data'!E185))="","",OFFSET('Water Data'!$E$28,0,10*ROW('Water Data'!E185)))</f>
        <v/>
      </c>
      <c r="BX191" s="383" t="str">
        <f ca="1">+IF(OFFSET('Water Data'!$E$29,0,10*ROW('Water Data'!E185))="","",OFFSET('Water Data'!$E$29,0,10*ROW('Water Data'!E185)))</f>
        <v/>
      </c>
      <c r="BY191" s="383" t="str">
        <f ca="1">+IF(OFFSET('Water Data'!$F$27,0,10*ROW('Water Data'!F185))="","",OFFSET('Water Data'!$F$27,0,10*ROW('Water Data'!F185)))</f>
        <v/>
      </c>
      <c r="BZ191" s="383" t="str">
        <f ca="1">+IF(OFFSET('Water Data'!$F$28,0,10*ROW('Water Data'!F185))="","",OFFSET('Water Data'!$F$28,0,10*ROW('Water Data'!F185)))</f>
        <v/>
      </c>
      <c r="CA191" s="383" t="str">
        <f ca="1">+IF(OFFSET('Water Data'!$F$29,0,10*ROW('Water Data'!F185))="","",OFFSET('Water Data'!$F$29,0,10*ROW('Water Data'!F185)))</f>
        <v/>
      </c>
      <c r="CB191" s="383" t="str">
        <f ca="1">+IF(OFFSET('Water Data'!$G$27,0,10*ROW('Water Data'!G185))="","",OFFSET('Water Data'!$G$27,0,10*ROW('Water Data'!G185)))</f>
        <v/>
      </c>
      <c r="CC191" s="383" t="str">
        <f ca="1">+IF(OFFSET('Water Data'!$G$28,0,10*ROW('Water Data'!G185))="","",OFFSET('Water Data'!$G$28,0,10*ROW('Water Data'!G185)))</f>
        <v/>
      </c>
      <c r="CD191" s="383" t="str">
        <f ca="1">+IF(OFFSET('Water Data'!$G$29,0,10*ROW('Water Data'!G185))="","",OFFSET('Water Data'!$G$29,0,10*ROW('Water Data'!G185)))</f>
        <v/>
      </c>
      <c r="CE191" s="383" t="str">
        <f ca="1">+IF(OFFSET('Water Data'!$H$27,0,10*ROW('Water Data'!H185))="","",OFFSET('Water Data'!$H$27,0,10*ROW('Water Data'!H185)))</f>
        <v/>
      </c>
      <c r="CF191" s="383" t="str">
        <f ca="1">+IF(OFFSET('Water Data'!$H$28,0,10*ROW('Water Data'!H185))="","",OFFSET('Water Data'!$H$28,0,10*ROW('Water Data'!H185)))</f>
        <v/>
      </c>
      <c r="CG191" s="383" t="str">
        <f ca="1">+IF(OFFSET('Water Data'!$H$29,0,10*ROW('Water Data'!H185))="","",OFFSET('Water Data'!$H$29,0,10*ROW('Water Data'!H185)))</f>
        <v/>
      </c>
      <c r="CH191" s="383" t="str">
        <f ca="1">+IF(OFFSET('Water Data'!$I$27,0,10*ROW('Water Data'!I185))="","",OFFSET('Water Data'!$I$27,0,10*ROW('Water Data'!I185)))</f>
        <v/>
      </c>
      <c r="CI191" s="383" t="str">
        <f ca="1">+IF(OFFSET('Water Data'!$I$28,0,10*ROW('Water Data'!I185))="","",OFFSET('Water Data'!$I$28,0,10*ROW('Water Data'!I185)))</f>
        <v/>
      </c>
      <c r="CJ191" s="383" t="str">
        <f ca="1">+IF(OFFSET('Water Data'!$I$29,0,10*ROW('Water Data'!I185))="","",OFFSET('Water Data'!$I$29,0,10*ROW('Water Data'!I185)))</f>
        <v/>
      </c>
      <c r="CK191" s="383" t="str">
        <f ca="1">+IF(OFFSET('Sanitation Data'!$D$28,0,10*ROW('Sanitation Data'!D185))="","",OFFSET('Sanitation Data'!$D$28,0,10*ROW('Sanitation Data'!D185)))</f>
        <v/>
      </c>
      <c r="CL191" s="383" t="str">
        <f ca="1">+IF(OFFSET('Sanitation Data'!$D$29,0,10*ROW('Sanitation Data'!D185))="","",OFFSET('Sanitation Data'!$D$29,0,10*ROW('Sanitation Data'!D185)))</f>
        <v/>
      </c>
      <c r="CM191" s="383" t="str">
        <f ca="1">+IF(OFFSET('Sanitation Data'!$D$30,0,10*ROW('Sanitation Data'!D185))="","",OFFSET('Sanitation Data'!$D$30,0,10*ROW('Sanitation Data'!D185)))</f>
        <v/>
      </c>
      <c r="CN191" s="383" t="str">
        <f ca="1">+IF(OFFSET('Sanitation Data'!$D$31,0,10*ROW('Sanitation Data'!D185))="","",OFFSET('Sanitation Data'!$D$31,0,10*ROW('Sanitation Data'!D185)))</f>
        <v/>
      </c>
      <c r="CO191" s="383" t="str">
        <f ca="1">+IF(OFFSET('Sanitation Data'!$D$32,0,10*ROW('Sanitation Data'!D185))="","",OFFSET('Sanitation Data'!$D$32,0,10*ROW('Sanitation Data'!D185)))</f>
        <v/>
      </c>
      <c r="CP191" s="383" t="str">
        <f ca="1">+IF(OFFSET('Sanitation Data'!$E$28,0,10*ROW('Sanitation Data'!E185))="","",OFFSET('Sanitation Data'!$E$28,0,10*ROW('Sanitation Data'!E185)))</f>
        <v/>
      </c>
      <c r="CQ191" s="383" t="str">
        <f ca="1">+IF(OFFSET('Sanitation Data'!$E$29,0,10*ROW('Sanitation Data'!E185))="","",OFFSET('Sanitation Data'!$E$29,0,10*ROW('Sanitation Data'!E185)))</f>
        <v/>
      </c>
      <c r="CR191" s="383" t="str">
        <f ca="1">+IF(OFFSET('Sanitation Data'!$E$30,0,10*ROW('Sanitation Data'!E185))="","",OFFSET('Sanitation Data'!$E$30,0,10*ROW('Sanitation Data'!E185)))</f>
        <v/>
      </c>
      <c r="CS191" s="383" t="str">
        <f ca="1">+IF(OFFSET('Sanitation Data'!$E$31,0,10*ROW('Sanitation Data'!E185))="","",OFFSET('Sanitation Data'!$E$31,0,10*ROW('Sanitation Data'!E185)))</f>
        <v/>
      </c>
      <c r="CT191" s="383" t="str">
        <f ca="1">+IF(OFFSET('Sanitation Data'!$E$32,0,10*ROW('Sanitation Data'!E185))="","",OFFSET('Sanitation Data'!$E$32,0,10*ROW('Sanitation Data'!E185)))</f>
        <v/>
      </c>
      <c r="CU191" s="383" t="str">
        <f ca="1">+IF(OFFSET('Sanitation Data'!$F$28,0,10*ROW('Sanitation Data'!F185))="","",OFFSET('Sanitation Data'!$F$28,0,10*ROW('Sanitation Data'!F185)))</f>
        <v/>
      </c>
      <c r="CV191" s="383" t="str">
        <f ca="1">+IF(OFFSET('Sanitation Data'!$F$29,0,10*ROW('Sanitation Data'!F185))="","",OFFSET('Sanitation Data'!$F$29,0,10*ROW('Sanitation Data'!F185)))</f>
        <v/>
      </c>
      <c r="CW191" s="383" t="str">
        <f ca="1">+IF(OFFSET('Sanitation Data'!$F$30,0,10*ROW('Sanitation Data'!F185))="","",OFFSET('Sanitation Data'!$F$30,0,10*ROW('Sanitation Data'!F185)))</f>
        <v/>
      </c>
      <c r="CX191" s="383" t="str">
        <f ca="1">+IF(OFFSET('Sanitation Data'!$F$31,0,10*ROW('Sanitation Data'!F185))="","",OFFSET('Sanitation Data'!$F$31,0,10*ROW('Sanitation Data'!F185)))</f>
        <v/>
      </c>
      <c r="CY191" s="383" t="str">
        <f ca="1">+IF(OFFSET('Sanitation Data'!$F$32,0,10*ROW('Sanitation Data'!F185))="","",OFFSET('Sanitation Data'!$F$32,0,10*ROW('Sanitation Data'!F185)))</f>
        <v/>
      </c>
      <c r="CZ191" s="383" t="str">
        <f ca="1">+IF(OFFSET('Sanitation Data'!$G$28,0,10*ROW('Sanitation Data'!G185))="","",OFFSET('Sanitation Data'!$G$28,0,10*ROW('Sanitation Data'!G185)))</f>
        <v/>
      </c>
      <c r="DA191" s="383" t="str">
        <f ca="1">+IF(OFFSET('Sanitation Data'!$G$29,0,10*ROW('Sanitation Data'!G185))="","",OFFSET('Sanitation Data'!$G$29,0,10*ROW('Sanitation Data'!G185)))</f>
        <v/>
      </c>
      <c r="DB191" s="383" t="str">
        <f ca="1">+IF(OFFSET('Sanitation Data'!$G$30,0,10*ROW('Sanitation Data'!G185))="","",OFFSET('Sanitation Data'!$G$30,0,10*ROW('Sanitation Data'!G185)))</f>
        <v/>
      </c>
      <c r="DC191" s="383" t="str">
        <f ca="1">+IF(OFFSET('Sanitation Data'!$G$31,0,10*ROW('Sanitation Data'!G185))="","",OFFSET('Sanitation Data'!$G$31,0,10*ROW('Sanitation Data'!G185)))</f>
        <v/>
      </c>
      <c r="DD191" s="383" t="str">
        <f ca="1">+IF(OFFSET('Sanitation Data'!$G$32,0,10*ROW('Sanitation Data'!G185))="","",OFFSET('Sanitation Data'!$G$32,0,10*ROW('Sanitation Data'!G185)))</f>
        <v/>
      </c>
      <c r="DE191" s="383" t="str">
        <f ca="1">+IF(OFFSET('Sanitation Data'!$H$28,0,10*ROW('Sanitation Data'!H185))="","",OFFSET('Sanitation Data'!$H$28,0,10*ROW('Sanitation Data'!H185)))</f>
        <v/>
      </c>
      <c r="DF191" s="383" t="str">
        <f ca="1">+IF(OFFSET('Sanitation Data'!$H$29,0,10*ROW('Sanitation Data'!H185))="","",OFFSET('Sanitation Data'!$H$29,0,10*ROW('Sanitation Data'!H185)))</f>
        <v/>
      </c>
      <c r="DG191" s="383" t="str">
        <f ca="1">+IF(OFFSET('Sanitation Data'!$H$30,0,10*ROW('Sanitation Data'!H185))="","",OFFSET('Sanitation Data'!$H$30,0,10*ROW('Sanitation Data'!H185)))</f>
        <v/>
      </c>
      <c r="DH191" s="383" t="str">
        <f ca="1">+IF(OFFSET('Sanitation Data'!$H$31,0,10*ROW('Sanitation Data'!H185))="","",OFFSET('Sanitation Data'!$H$31,0,10*ROW('Sanitation Data'!H185)))</f>
        <v/>
      </c>
      <c r="DI191" s="383" t="str">
        <f ca="1">+IF(OFFSET('Sanitation Data'!$H$32,0,10*ROW('Sanitation Data'!H185))="","",OFFSET('Sanitation Data'!$H$32,0,10*ROW('Sanitation Data'!H185)))</f>
        <v/>
      </c>
      <c r="DJ191" s="383" t="str">
        <f ca="1">+IF(OFFSET('Sanitation Data'!$I$28,0,10*ROW('Sanitation Data'!I185))="","",OFFSET('Sanitation Data'!$I$28,0,10*ROW('Sanitation Data'!I185)))</f>
        <v/>
      </c>
      <c r="DK191" s="383" t="str">
        <f ca="1">+IF(OFFSET('Sanitation Data'!$I$29,0,10*ROW('Sanitation Data'!I185))="","",OFFSET('Sanitation Data'!$I$29,0,10*ROW('Sanitation Data'!I185)))</f>
        <v/>
      </c>
      <c r="DL191" s="383" t="str">
        <f ca="1">+IF(OFFSET('Sanitation Data'!$I$30,0,10*ROW('Sanitation Data'!I185))="","",OFFSET('Sanitation Data'!$I$30,0,10*ROW('Sanitation Data'!I185)))</f>
        <v/>
      </c>
      <c r="DM191" s="383" t="str">
        <f ca="1">+IF(OFFSET('Sanitation Data'!$I$31,0,10*ROW('Sanitation Data'!I185))="","",OFFSET('Sanitation Data'!$I$31,0,10*ROW('Sanitation Data'!I185)))</f>
        <v/>
      </c>
      <c r="DN191" s="383" t="str">
        <f ca="1">+IF(OFFSET('Sanitation Data'!$I$32,0,10*ROW('Sanitation Data'!I185))="","",OFFSET('Sanitation Data'!$I$32,0,10*ROW('Sanitation Data'!I185)))</f>
        <v/>
      </c>
      <c r="DO191" s="383" t="str">
        <f ca="1">+IF(OFFSET('Hygiene Data'!$D$11,0,10*ROW('Hygiene Data'!D185))="","",OFFSET('Hygiene Data'!$D$11,0,10*ROW('Hygiene Data'!D185)))</f>
        <v/>
      </c>
      <c r="DP191" s="383" t="str">
        <f ca="1">+IF(OFFSET('Hygiene Data'!$D$12,0,10*ROW('Hygiene Data'!D185))="","",OFFSET('Hygiene Data'!$D$12,0,10*ROW('Hygiene Data'!D185)))</f>
        <v/>
      </c>
      <c r="DQ191" s="383" t="str">
        <f ca="1">+IF(OFFSET('Hygiene Data'!$D$13,0,10*ROW('Hygiene Data'!D185))="","",OFFSET('Hygiene Data'!$D$13,0,10*ROW('Hygiene Data'!D185)))</f>
        <v/>
      </c>
      <c r="DR191" s="383" t="str">
        <f ca="1">+IF(OFFSET('Hygiene Data'!$E$11,0,10*ROW('Hygiene Data'!E185))="","",OFFSET('Hygiene Data'!$E$11,0,10*ROW('Hygiene Data'!E185)))</f>
        <v/>
      </c>
      <c r="DS191" s="383" t="str">
        <f ca="1">+IF(OFFSET('Hygiene Data'!$E$12,0,10*ROW('Hygiene Data'!E185))="","",OFFSET('Hygiene Data'!$E$12,0,10*ROW('Hygiene Data'!E185)))</f>
        <v/>
      </c>
      <c r="DT191" s="383" t="str">
        <f ca="1">+IF(OFFSET('Hygiene Data'!$E$13,0,10*ROW('Hygiene Data'!E185))="","",OFFSET('Hygiene Data'!$E$13,0,10*ROW('Hygiene Data'!E185)))</f>
        <v/>
      </c>
      <c r="DU191" s="383" t="str">
        <f ca="1">+IF(OFFSET('Hygiene Data'!$F$11,0,10*ROW('Hygiene Data'!F185))="","",OFFSET('Hygiene Data'!$F$11,0,10*ROW('Hygiene Data'!F185)))</f>
        <v/>
      </c>
      <c r="DV191" s="383" t="str">
        <f ca="1">+IF(OFFSET('Hygiene Data'!$F$12,0,10*ROW('Hygiene Data'!F185))="","",OFFSET('Hygiene Data'!$F$12,0,10*ROW('Hygiene Data'!F185)))</f>
        <v/>
      </c>
      <c r="DW191" s="383" t="str">
        <f ca="1">+IF(OFFSET('Hygiene Data'!$F$13,0,10*ROW('Hygiene Data'!F185))="","",OFFSET('Hygiene Data'!$F$13,0,10*ROW('Hygiene Data'!F185)))</f>
        <v/>
      </c>
      <c r="DX191" s="383" t="str">
        <f ca="1">+IF(OFFSET('Hygiene Data'!$G$11,0,10*ROW('Hygiene Data'!G185))="","",OFFSET('Hygiene Data'!$G$11,0,10*ROW('Hygiene Data'!G185)))</f>
        <v/>
      </c>
      <c r="DY191" s="383" t="str">
        <f ca="1">+IF(OFFSET('Hygiene Data'!$G$12,0,10*ROW('Hygiene Data'!G185))="","",OFFSET('Hygiene Data'!$G$12,0,10*ROW('Hygiene Data'!G185)))</f>
        <v/>
      </c>
      <c r="DZ191" s="383" t="str">
        <f ca="1">+IF(OFFSET('Hygiene Data'!$G$13,0,10*ROW('Hygiene Data'!G185))="","",OFFSET('Hygiene Data'!$G$13,0,10*ROW('Hygiene Data'!G185)))</f>
        <v/>
      </c>
      <c r="EA191" s="383" t="str">
        <f ca="1">+IF(OFFSET('Hygiene Data'!$H$11,0,10*ROW('Hygiene Data'!H185))="","",OFFSET('Hygiene Data'!$H$11,0,10*ROW('Hygiene Data'!H185)))</f>
        <v/>
      </c>
      <c r="EB191" s="383" t="str">
        <f ca="1">+IF(OFFSET('Hygiene Data'!$H$12,0,10*ROW('Hygiene Data'!H185))="","",OFFSET('Hygiene Data'!$H$12,0,10*ROW('Hygiene Data'!H185)))</f>
        <v/>
      </c>
      <c r="EC191" s="383" t="str">
        <f ca="1">+IF(OFFSET('Hygiene Data'!$H$13,0,10*ROW('Hygiene Data'!H185))="","",OFFSET('Hygiene Data'!$H$13,0,10*ROW('Hygiene Data'!H185)))</f>
        <v/>
      </c>
      <c r="ED191" s="383" t="str">
        <f ca="1">+IF(OFFSET('Hygiene Data'!$I$11,0,10*ROW('Hygiene Data'!I185))="","",OFFSET('Hygiene Data'!$I$11,0,10*ROW('Hygiene Data'!I185)))</f>
        <v/>
      </c>
      <c r="EE191" s="383" t="str">
        <f ca="1">+IF(OFFSET('Hygiene Data'!$I$12,0,10*ROW('Hygiene Data'!I185))="","",OFFSET('Hygiene Data'!$I$12,0,10*ROW('Hygiene Data'!I185)))</f>
        <v/>
      </c>
      <c r="EF191" s="383" t="str">
        <f ca="1">+IF(OFFSET('Hygiene Data'!$I$13,0,10*ROW('Hygiene Data'!I185))="","",OFFSET('Hygiene Data'!$I$13,0,10*ROW('Hygiene Data'!I185)))</f>
        <v/>
      </c>
    </row>
    <row r="192" spans="1:136" x14ac:dyDescent="0.25">
      <c r="A192" s="492" t="str">
        <f ca="1">+IF(OFFSET('Water Data'!$B$2,0,10*ROW('Water Data'!E186))="","",OFFSET('Water Data'!$B$2,0,10*ROW('Water Data'!E186)))</f>
        <v/>
      </c>
      <c r="B192" s="49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9" t="str">
        <f t="shared" ca="1" si="2"/>
        <v/>
      </c>
      <c r="D192" s="52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3" t="str">
        <f ca="1">+IF(OFFSET('Water Data'!$D$27,0,10*ROW('Water Data'!D186))="","",OFFSET('Water Data'!$D$27,0,10*ROW('Water Data'!D186)))</f>
        <v/>
      </c>
      <c r="BT192" s="383" t="str">
        <f ca="1">+IF(OFFSET('Water Data'!$D$28,0,10*ROW('Water Data'!D186))="","",OFFSET('Water Data'!$D$28,0,10*ROW('Water Data'!D186)))</f>
        <v/>
      </c>
      <c r="BU192" s="383" t="str">
        <f ca="1">+IF(OFFSET('Water Data'!$D$29,0,10*ROW('Water Data'!D186))="","",OFFSET('Water Data'!$D$29,0,10*ROW('Water Data'!D186)))</f>
        <v/>
      </c>
      <c r="BV192" s="383" t="str">
        <f ca="1">+IF(OFFSET('Water Data'!$E$27,0,10*ROW('Water Data'!E186))="","",OFFSET('Water Data'!$E$27,0,10*ROW('Water Data'!E186)))</f>
        <v/>
      </c>
      <c r="BW192" s="383" t="str">
        <f ca="1">+IF(OFFSET('Water Data'!$E$28,0,10*ROW('Water Data'!E186))="","",OFFSET('Water Data'!$E$28,0,10*ROW('Water Data'!E186)))</f>
        <v/>
      </c>
      <c r="BX192" s="383" t="str">
        <f ca="1">+IF(OFFSET('Water Data'!$E$29,0,10*ROW('Water Data'!E186))="","",OFFSET('Water Data'!$E$29,0,10*ROW('Water Data'!E186)))</f>
        <v/>
      </c>
      <c r="BY192" s="383" t="str">
        <f ca="1">+IF(OFFSET('Water Data'!$F$27,0,10*ROW('Water Data'!F186))="","",OFFSET('Water Data'!$F$27,0,10*ROW('Water Data'!F186)))</f>
        <v/>
      </c>
      <c r="BZ192" s="383" t="str">
        <f ca="1">+IF(OFFSET('Water Data'!$F$28,0,10*ROW('Water Data'!F186))="","",OFFSET('Water Data'!$F$28,0,10*ROW('Water Data'!F186)))</f>
        <v/>
      </c>
      <c r="CA192" s="383" t="str">
        <f ca="1">+IF(OFFSET('Water Data'!$F$29,0,10*ROW('Water Data'!F186))="","",OFFSET('Water Data'!$F$29,0,10*ROW('Water Data'!F186)))</f>
        <v/>
      </c>
      <c r="CB192" s="383" t="str">
        <f ca="1">+IF(OFFSET('Water Data'!$G$27,0,10*ROW('Water Data'!G186))="","",OFFSET('Water Data'!$G$27,0,10*ROW('Water Data'!G186)))</f>
        <v/>
      </c>
      <c r="CC192" s="383" t="str">
        <f ca="1">+IF(OFFSET('Water Data'!$G$28,0,10*ROW('Water Data'!G186))="","",OFFSET('Water Data'!$G$28,0,10*ROW('Water Data'!G186)))</f>
        <v/>
      </c>
      <c r="CD192" s="383" t="str">
        <f ca="1">+IF(OFFSET('Water Data'!$G$29,0,10*ROW('Water Data'!G186))="","",OFFSET('Water Data'!$G$29,0,10*ROW('Water Data'!G186)))</f>
        <v/>
      </c>
      <c r="CE192" s="383" t="str">
        <f ca="1">+IF(OFFSET('Water Data'!$H$27,0,10*ROW('Water Data'!H186))="","",OFFSET('Water Data'!$H$27,0,10*ROW('Water Data'!H186)))</f>
        <v/>
      </c>
      <c r="CF192" s="383" t="str">
        <f ca="1">+IF(OFFSET('Water Data'!$H$28,0,10*ROW('Water Data'!H186))="","",OFFSET('Water Data'!$H$28,0,10*ROW('Water Data'!H186)))</f>
        <v/>
      </c>
      <c r="CG192" s="383" t="str">
        <f ca="1">+IF(OFFSET('Water Data'!$H$29,0,10*ROW('Water Data'!H186))="","",OFFSET('Water Data'!$H$29,0,10*ROW('Water Data'!H186)))</f>
        <v/>
      </c>
      <c r="CH192" s="383" t="str">
        <f ca="1">+IF(OFFSET('Water Data'!$I$27,0,10*ROW('Water Data'!I186))="","",OFFSET('Water Data'!$I$27,0,10*ROW('Water Data'!I186)))</f>
        <v/>
      </c>
      <c r="CI192" s="383" t="str">
        <f ca="1">+IF(OFFSET('Water Data'!$I$28,0,10*ROW('Water Data'!I186))="","",OFFSET('Water Data'!$I$28,0,10*ROW('Water Data'!I186)))</f>
        <v/>
      </c>
      <c r="CJ192" s="383" t="str">
        <f ca="1">+IF(OFFSET('Water Data'!$I$29,0,10*ROW('Water Data'!I186))="","",OFFSET('Water Data'!$I$29,0,10*ROW('Water Data'!I186)))</f>
        <v/>
      </c>
      <c r="CK192" s="383" t="str">
        <f ca="1">+IF(OFFSET('Sanitation Data'!$D$28,0,10*ROW('Sanitation Data'!D186))="","",OFFSET('Sanitation Data'!$D$28,0,10*ROW('Sanitation Data'!D186)))</f>
        <v/>
      </c>
      <c r="CL192" s="383" t="str">
        <f ca="1">+IF(OFFSET('Sanitation Data'!$D$29,0,10*ROW('Sanitation Data'!D186))="","",OFFSET('Sanitation Data'!$D$29,0,10*ROW('Sanitation Data'!D186)))</f>
        <v/>
      </c>
      <c r="CM192" s="383" t="str">
        <f ca="1">+IF(OFFSET('Sanitation Data'!$D$30,0,10*ROW('Sanitation Data'!D186))="","",OFFSET('Sanitation Data'!$D$30,0,10*ROW('Sanitation Data'!D186)))</f>
        <v/>
      </c>
      <c r="CN192" s="383" t="str">
        <f ca="1">+IF(OFFSET('Sanitation Data'!$D$31,0,10*ROW('Sanitation Data'!D186))="","",OFFSET('Sanitation Data'!$D$31,0,10*ROW('Sanitation Data'!D186)))</f>
        <v/>
      </c>
      <c r="CO192" s="383" t="str">
        <f ca="1">+IF(OFFSET('Sanitation Data'!$D$32,0,10*ROW('Sanitation Data'!D186))="","",OFFSET('Sanitation Data'!$D$32,0,10*ROW('Sanitation Data'!D186)))</f>
        <v/>
      </c>
      <c r="CP192" s="383" t="str">
        <f ca="1">+IF(OFFSET('Sanitation Data'!$E$28,0,10*ROW('Sanitation Data'!E186))="","",OFFSET('Sanitation Data'!$E$28,0,10*ROW('Sanitation Data'!E186)))</f>
        <v/>
      </c>
      <c r="CQ192" s="383" t="str">
        <f ca="1">+IF(OFFSET('Sanitation Data'!$E$29,0,10*ROW('Sanitation Data'!E186))="","",OFFSET('Sanitation Data'!$E$29,0,10*ROW('Sanitation Data'!E186)))</f>
        <v/>
      </c>
      <c r="CR192" s="383" t="str">
        <f ca="1">+IF(OFFSET('Sanitation Data'!$E$30,0,10*ROW('Sanitation Data'!E186))="","",OFFSET('Sanitation Data'!$E$30,0,10*ROW('Sanitation Data'!E186)))</f>
        <v/>
      </c>
      <c r="CS192" s="383" t="str">
        <f ca="1">+IF(OFFSET('Sanitation Data'!$E$31,0,10*ROW('Sanitation Data'!E186))="","",OFFSET('Sanitation Data'!$E$31,0,10*ROW('Sanitation Data'!E186)))</f>
        <v/>
      </c>
      <c r="CT192" s="383" t="str">
        <f ca="1">+IF(OFFSET('Sanitation Data'!$E$32,0,10*ROW('Sanitation Data'!E186))="","",OFFSET('Sanitation Data'!$E$32,0,10*ROW('Sanitation Data'!E186)))</f>
        <v/>
      </c>
      <c r="CU192" s="383" t="str">
        <f ca="1">+IF(OFFSET('Sanitation Data'!$F$28,0,10*ROW('Sanitation Data'!F186))="","",OFFSET('Sanitation Data'!$F$28,0,10*ROW('Sanitation Data'!F186)))</f>
        <v/>
      </c>
      <c r="CV192" s="383" t="str">
        <f ca="1">+IF(OFFSET('Sanitation Data'!$F$29,0,10*ROW('Sanitation Data'!F186))="","",OFFSET('Sanitation Data'!$F$29,0,10*ROW('Sanitation Data'!F186)))</f>
        <v/>
      </c>
      <c r="CW192" s="383" t="str">
        <f ca="1">+IF(OFFSET('Sanitation Data'!$F$30,0,10*ROW('Sanitation Data'!F186))="","",OFFSET('Sanitation Data'!$F$30,0,10*ROW('Sanitation Data'!F186)))</f>
        <v/>
      </c>
      <c r="CX192" s="383" t="str">
        <f ca="1">+IF(OFFSET('Sanitation Data'!$F$31,0,10*ROW('Sanitation Data'!F186))="","",OFFSET('Sanitation Data'!$F$31,0,10*ROW('Sanitation Data'!F186)))</f>
        <v/>
      </c>
      <c r="CY192" s="383" t="str">
        <f ca="1">+IF(OFFSET('Sanitation Data'!$F$32,0,10*ROW('Sanitation Data'!F186))="","",OFFSET('Sanitation Data'!$F$32,0,10*ROW('Sanitation Data'!F186)))</f>
        <v/>
      </c>
      <c r="CZ192" s="383" t="str">
        <f ca="1">+IF(OFFSET('Sanitation Data'!$G$28,0,10*ROW('Sanitation Data'!G186))="","",OFFSET('Sanitation Data'!$G$28,0,10*ROW('Sanitation Data'!G186)))</f>
        <v/>
      </c>
      <c r="DA192" s="383" t="str">
        <f ca="1">+IF(OFFSET('Sanitation Data'!$G$29,0,10*ROW('Sanitation Data'!G186))="","",OFFSET('Sanitation Data'!$G$29,0,10*ROW('Sanitation Data'!G186)))</f>
        <v/>
      </c>
      <c r="DB192" s="383" t="str">
        <f ca="1">+IF(OFFSET('Sanitation Data'!$G$30,0,10*ROW('Sanitation Data'!G186))="","",OFFSET('Sanitation Data'!$G$30,0,10*ROW('Sanitation Data'!G186)))</f>
        <v/>
      </c>
      <c r="DC192" s="383" t="str">
        <f ca="1">+IF(OFFSET('Sanitation Data'!$G$31,0,10*ROW('Sanitation Data'!G186))="","",OFFSET('Sanitation Data'!$G$31,0,10*ROW('Sanitation Data'!G186)))</f>
        <v/>
      </c>
      <c r="DD192" s="383" t="str">
        <f ca="1">+IF(OFFSET('Sanitation Data'!$G$32,0,10*ROW('Sanitation Data'!G186))="","",OFFSET('Sanitation Data'!$G$32,0,10*ROW('Sanitation Data'!G186)))</f>
        <v/>
      </c>
      <c r="DE192" s="383" t="str">
        <f ca="1">+IF(OFFSET('Sanitation Data'!$H$28,0,10*ROW('Sanitation Data'!H186))="","",OFFSET('Sanitation Data'!$H$28,0,10*ROW('Sanitation Data'!H186)))</f>
        <v/>
      </c>
      <c r="DF192" s="383" t="str">
        <f ca="1">+IF(OFFSET('Sanitation Data'!$H$29,0,10*ROW('Sanitation Data'!H186))="","",OFFSET('Sanitation Data'!$H$29,0,10*ROW('Sanitation Data'!H186)))</f>
        <v/>
      </c>
      <c r="DG192" s="383" t="str">
        <f ca="1">+IF(OFFSET('Sanitation Data'!$H$30,0,10*ROW('Sanitation Data'!H186))="","",OFFSET('Sanitation Data'!$H$30,0,10*ROW('Sanitation Data'!H186)))</f>
        <v/>
      </c>
      <c r="DH192" s="383" t="str">
        <f ca="1">+IF(OFFSET('Sanitation Data'!$H$31,0,10*ROW('Sanitation Data'!H186))="","",OFFSET('Sanitation Data'!$H$31,0,10*ROW('Sanitation Data'!H186)))</f>
        <v/>
      </c>
      <c r="DI192" s="383" t="str">
        <f ca="1">+IF(OFFSET('Sanitation Data'!$H$32,0,10*ROW('Sanitation Data'!H186))="","",OFFSET('Sanitation Data'!$H$32,0,10*ROW('Sanitation Data'!H186)))</f>
        <v/>
      </c>
      <c r="DJ192" s="383" t="str">
        <f ca="1">+IF(OFFSET('Sanitation Data'!$I$28,0,10*ROW('Sanitation Data'!I186))="","",OFFSET('Sanitation Data'!$I$28,0,10*ROW('Sanitation Data'!I186)))</f>
        <v/>
      </c>
      <c r="DK192" s="383" t="str">
        <f ca="1">+IF(OFFSET('Sanitation Data'!$I$29,0,10*ROW('Sanitation Data'!I186))="","",OFFSET('Sanitation Data'!$I$29,0,10*ROW('Sanitation Data'!I186)))</f>
        <v/>
      </c>
      <c r="DL192" s="383" t="str">
        <f ca="1">+IF(OFFSET('Sanitation Data'!$I$30,0,10*ROW('Sanitation Data'!I186))="","",OFFSET('Sanitation Data'!$I$30,0,10*ROW('Sanitation Data'!I186)))</f>
        <v/>
      </c>
      <c r="DM192" s="383" t="str">
        <f ca="1">+IF(OFFSET('Sanitation Data'!$I$31,0,10*ROW('Sanitation Data'!I186))="","",OFFSET('Sanitation Data'!$I$31,0,10*ROW('Sanitation Data'!I186)))</f>
        <v/>
      </c>
      <c r="DN192" s="383" t="str">
        <f ca="1">+IF(OFFSET('Sanitation Data'!$I$32,0,10*ROW('Sanitation Data'!I186))="","",OFFSET('Sanitation Data'!$I$32,0,10*ROW('Sanitation Data'!I186)))</f>
        <v/>
      </c>
      <c r="DO192" s="383" t="str">
        <f ca="1">+IF(OFFSET('Hygiene Data'!$D$11,0,10*ROW('Hygiene Data'!D186))="","",OFFSET('Hygiene Data'!$D$11,0,10*ROW('Hygiene Data'!D186)))</f>
        <v/>
      </c>
      <c r="DP192" s="383" t="str">
        <f ca="1">+IF(OFFSET('Hygiene Data'!$D$12,0,10*ROW('Hygiene Data'!D186))="","",OFFSET('Hygiene Data'!$D$12,0,10*ROW('Hygiene Data'!D186)))</f>
        <v/>
      </c>
      <c r="DQ192" s="383" t="str">
        <f ca="1">+IF(OFFSET('Hygiene Data'!$D$13,0,10*ROW('Hygiene Data'!D186))="","",OFFSET('Hygiene Data'!$D$13,0,10*ROW('Hygiene Data'!D186)))</f>
        <v/>
      </c>
      <c r="DR192" s="383" t="str">
        <f ca="1">+IF(OFFSET('Hygiene Data'!$E$11,0,10*ROW('Hygiene Data'!E186))="","",OFFSET('Hygiene Data'!$E$11,0,10*ROW('Hygiene Data'!E186)))</f>
        <v/>
      </c>
      <c r="DS192" s="383" t="str">
        <f ca="1">+IF(OFFSET('Hygiene Data'!$E$12,0,10*ROW('Hygiene Data'!E186))="","",OFFSET('Hygiene Data'!$E$12,0,10*ROW('Hygiene Data'!E186)))</f>
        <v/>
      </c>
      <c r="DT192" s="383" t="str">
        <f ca="1">+IF(OFFSET('Hygiene Data'!$E$13,0,10*ROW('Hygiene Data'!E186))="","",OFFSET('Hygiene Data'!$E$13,0,10*ROW('Hygiene Data'!E186)))</f>
        <v/>
      </c>
      <c r="DU192" s="383" t="str">
        <f ca="1">+IF(OFFSET('Hygiene Data'!$F$11,0,10*ROW('Hygiene Data'!F186))="","",OFFSET('Hygiene Data'!$F$11,0,10*ROW('Hygiene Data'!F186)))</f>
        <v/>
      </c>
      <c r="DV192" s="383" t="str">
        <f ca="1">+IF(OFFSET('Hygiene Data'!$F$12,0,10*ROW('Hygiene Data'!F186))="","",OFFSET('Hygiene Data'!$F$12,0,10*ROW('Hygiene Data'!F186)))</f>
        <v/>
      </c>
      <c r="DW192" s="383" t="str">
        <f ca="1">+IF(OFFSET('Hygiene Data'!$F$13,0,10*ROW('Hygiene Data'!F186))="","",OFFSET('Hygiene Data'!$F$13,0,10*ROW('Hygiene Data'!F186)))</f>
        <v/>
      </c>
      <c r="DX192" s="383" t="str">
        <f ca="1">+IF(OFFSET('Hygiene Data'!$G$11,0,10*ROW('Hygiene Data'!G186))="","",OFFSET('Hygiene Data'!$G$11,0,10*ROW('Hygiene Data'!G186)))</f>
        <v/>
      </c>
      <c r="DY192" s="383" t="str">
        <f ca="1">+IF(OFFSET('Hygiene Data'!$G$12,0,10*ROW('Hygiene Data'!G186))="","",OFFSET('Hygiene Data'!$G$12,0,10*ROW('Hygiene Data'!G186)))</f>
        <v/>
      </c>
      <c r="DZ192" s="383" t="str">
        <f ca="1">+IF(OFFSET('Hygiene Data'!$G$13,0,10*ROW('Hygiene Data'!G186))="","",OFFSET('Hygiene Data'!$G$13,0,10*ROW('Hygiene Data'!G186)))</f>
        <v/>
      </c>
      <c r="EA192" s="383" t="str">
        <f ca="1">+IF(OFFSET('Hygiene Data'!$H$11,0,10*ROW('Hygiene Data'!H186))="","",OFFSET('Hygiene Data'!$H$11,0,10*ROW('Hygiene Data'!H186)))</f>
        <v/>
      </c>
      <c r="EB192" s="383" t="str">
        <f ca="1">+IF(OFFSET('Hygiene Data'!$H$12,0,10*ROW('Hygiene Data'!H186))="","",OFFSET('Hygiene Data'!$H$12,0,10*ROW('Hygiene Data'!H186)))</f>
        <v/>
      </c>
      <c r="EC192" s="383" t="str">
        <f ca="1">+IF(OFFSET('Hygiene Data'!$H$13,0,10*ROW('Hygiene Data'!H186))="","",OFFSET('Hygiene Data'!$H$13,0,10*ROW('Hygiene Data'!H186)))</f>
        <v/>
      </c>
      <c r="ED192" s="383" t="str">
        <f ca="1">+IF(OFFSET('Hygiene Data'!$I$11,0,10*ROW('Hygiene Data'!I186))="","",OFFSET('Hygiene Data'!$I$11,0,10*ROW('Hygiene Data'!I186)))</f>
        <v/>
      </c>
      <c r="EE192" s="383" t="str">
        <f ca="1">+IF(OFFSET('Hygiene Data'!$I$12,0,10*ROW('Hygiene Data'!I186))="","",OFFSET('Hygiene Data'!$I$12,0,10*ROW('Hygiene Data'!I186)))</f>
        <v/>
      </c>
      <c r="EF192" s="383" t="str">
        <f ca="1">+IF(OFFSET('Hygiene Data'!$I$13,0,10*ROW('Hygiene Data'!I186))="","",OFFSET('Hygiene Data'!$I$13,0,10*ROW('Hygiene Data'!I186)))</f>
        <v/>
      </c>
    </row>
    <row r="193" spans="1:136" x14ac:dyDescent="0.25">
      <c r="A193" s="492" t="str">
        <f ca="1">+IF(OFFSET('Water Data'!$B$2,0,10*ROW('Water Data'!E187))="","",OFFSET('Water Data'!$B$2,0,10*ROW('Water Data'!E187)))</f>
        <v/>
      </c>
      <c r="B193" s="49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9" t="str">
        <f t="shared" ca="1" si="2"/>
        <v/>
      </c>
      <c r="D193" s="52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3" t="str">
        <f ca="1">+IF(OFFSET('Water Data'!$D$27,0,10*ROW('Water Data'!D187))="","",OFFSET('Water Data'!$D$27,0,10*ROW('Water Data'!D187)))</f>
        <v/>
      </c>
      <c r="BT193" s="383" t="str">
        <f ca="1">+IF(OFFSET('Water Data'!$D$28,0,10*ROW('Water Data'!D187))="","",OFFSET('Water Data'!$D$28,0,10*ROW('Water Data'!D187)))</f>
        <v/>
      </c>
      <c r="BU193" s="383" t="str">
        <f ca="1">+IF(OFFSET('Water Data'!$D$29,0,10*ROW('Water Data'!D187))="","",OFFSET('Water Data'!$D$29,0,10*ROW('Water Data'!D187)))</f>
        <v/>
      </c>
      <c r="BV193" s="383" t="str">
        <f ca="1">+IF(OFFSET('Water Data'!$E$27,0,10*ROW('Water Data'!E187))="","",OFFSET('Water Data'!$E$27,0,10*ROW('Water Data'!E187)))</f>
        <v/>
      </c>
      <c r="BW193" s="383" t="str">
        <f ca="1">+IF(OFFSET('Water Data'!$E$28,0,10*ROW('Water Data'!E187))="","",OFFSET('Water Data'!$E$28,0,10*ROW('Water Data'!E187)))</f>
        <v/>
      </c>
      <c r="BX193" s="383" t="str">
        <f ca="1">+IF(OFFSET('Water Data'!$E$29,0,10*ROW('Water Data'!E187))="","",OFFSET('Water Data'!$E$29,0,10*ROW('Water Data'!E187)))</f>
        <v/>
      </c>
      <c r="BY193" s="383" t="str">
        <f ca="1">+IF(OFFSET('Water Data'!$F$27,0,10*ROW('Water Data'!F187))="","",OFFSET('Water Data'!$F$27,0,10*ROW('Water Data'!F187)))</f>
        <v/>
      </c>
      <c r="BZ193" s="383" t="str">
        <f ca="1">+IF(OFFSET('Water Data'!$F$28,0,10*ROW('Water Data'!F187))="","",OFFSET('Water Data'!$F$28,0,10*ROW('Water Data'!F187)))</f>
        <v/>
      </c>
      <c r="CA193" s="383" t="str">
        <f ca="1">+IF(OFFSET('Water Data'!$F$29,0,10*ROW('Water Data'!F187))="","",OFFSET('Water Data'!$F$29,0,10*ROW('Water Data'!F187)))</f>
        <v/>
      </c>
      <c r="CB193" s="383" t="str">
        <f ca="1">+IF(OFFSET('Water Data'!$G$27,0,10*ROW('Water Data'!G187))="","",OFFSET('Water Data'!$G$27,0,10*ROW('Water Data'!G187)))</f>
        <v/>
      </c>
      <c r="CC193" s="383" t="str">
        <f ca="1">+IF(OFFSET('Water Data'!$G$28,0,10*ROW('Water Data'!G187))="","",OFFSET('Water Data'!$G$28,0,10*ROW('Water Data'!G187)))</f>
        <v/>
      </c>
      <c r="CD193" s="383" t="str">
        <f ca="1">+IF(OFFSET('Water Data'!$G$29,0,10*ROW('Water Data'!G187))="","",OFFSET('Water Data'!$G$29,0,10*ROW('Water Data'!G187)))</f>
        <v/>
      </c>
      <c r="CE193" s="383" t="str">
        <f ca="1">+IF(OFFSET('Water Data'!$H$27,0,10*ROW('Water Data'!H187))="","",OFFSET('Water Data'!$H$27,0,10*ROW('Water Data'!H187)))</f>
        <v/>
      </c>
      <c r="CF193" s="383" t="str">
        <f ca="1">+IF(OFFSET('Water Data'!$H$28,0,10*ROW('Water Data'!H187))="","",OFFSET('Water Data'!$H$28,0,10*ROW('Water Data'!H187)))</f>
        <v/>
      </c>
      <c r="CG193" s="383" t="str">
        <f ca="1">+IF(OFFSET('Water Data'!$H$29,0,10*ROW('Water Data'!H187))="","",OFFSET('Water Data'!$H$29,0,10*ROW('Water Data'!H187)))</f>
        <v/>
      </c>
      <c r="CH193" s="383" t="str">
        <f ca="1">+IF(OFFSET('Water Data'!$I$27,0,10*ROW('Water Data'!I187))="","",OFFSET('Water Data'!$I$27,0,10*ROW('Water Data'!I187)))</f>
        <v/>
      </c>
      <c r="CI193" s="383" t="str">
        <f ca="1">+IF(OFFSET('Water Data'!$I$28,0,10*ROW('Water Data'!I187))="","",OFFSET('Water Data'!$I$28,0,10*ROW('Water Data'!I187)))</f>
        <v/>
      </c>
      <c r="CJ193" s="383" t="str">
        <f ca="1">+IF(OFFSET('Water Data'!$I$29,0,10*ROW('Water Data'!I187))="","",OFFSET('Water Data'!$I$29,0,10*ROW('Water Data'!I187)))</f>
        <v/>
      </c>
      <c r="CK193" s="383" t="str">
        <f ca="1">+IF(OFFSET('Sanitation Data'!$D$28,0,10*ROW('Sanitation Data'!D187))="","",OFFSET('Sanitation Data'!$D$28,0,10*ROW('Sanitation Data'!D187)))</f>
        <v/>
      </c>
      <c r="CL193" s="383" t="str">
        <f ca="1">+IF(OFFSET('Sanitation Data'!$D$29,0,10*ROW('Sanitation Data'!D187))="","",OFFSET('Sanitation Data'!$D$29,0,10*ROW('Sanitation Data'!D187)))</f>
        <v/>
      </c>
      <c r="CM193" s="383" t="str">
        <f ca="1">+IF(OFFSET('Sanitation Data'!$D$30,0,10*ROW('Sanitation Data'!D187))="","",OFFSET('Sanitation Data'!$D$30,0,10*ROW('Sanitation Data'!D187)))</f>
        <v/>
      </c>
      <c r="CN193" s="383" t="str">
        <f ca="1">+IF(OFFSET('Sanitation Data'!$D$31,0,10*ROW('Sanitation Data'!D187))="","",OFFSET('Sanitation Data'!$D$31,0,10*ROW('Sanitation Data'!D187)))</f>
        <v/>
      </c>
      <c r="CO193" s="383" t="str">
        <f ca="1">+IF(OFFSET('Sanitation Data'!$D$32,0,10*ROW('Sanitation Data'!D187))="","",OFFSET('Sanitation Data'!$D$32,0,10*ROW('Sanitation Data'!D187)))</f>
        <v/>
      </c>
      <c r="CP193" s="383" t="str">
        <f ca="1">+IF(OFFSET('Sanitation Data'!$E$28,0,10*ROW('Sanitation Data'!E187))="","",OFFSET('Sanitation Data'!$E$28,0,10*ROW('Sanitation Data'!E187)))</f>
        <v/>
      </c>
      <c r="CQ193" s="383" t="str">
        <f ca="1">+IF(OFFSET('Sanitation Data'!$E$29,0,10*ROW('Sanitation Data'!E187))="","",OFFSET('Sanitation Data'!$E$29,0,10*ROW('Sanitation Data'!E187)))</f>
        <v/>
      </c>
      <c r="CR193" s="383" t="str">
        <f ca="1">+IF(OFFSET('Sanitation Data'!$E$30,0,10*ROW('Sanitation Data'!E187))="","",OFFSET('Sanitation Data'!$E$30,0,10*ROW('Sanitation Data'!E187)))</f>
        <v/>
      </c>
      <c r="CS193" s="383" t="str">
        <f ca="1">+IF(OFFSET('Sanitation Data'!$E$31,0,10*ROW('Sanitation Data'!E187))="","",OFFSET('Sanitation Data'!$E$31,0,10*ROW('Sanitation Data'!E187)))</f>
        <v/>
      </c>
      <c r="CT193" s="383" t="str">
        <f ca="1">+IF(OFFSET('Sanitation Data'!$E$32,0,10*ROW('Sanitation Data'!E187))="","",OFFSET('Sanitation Data'!$E$32,0,10*ROW('Sanitation Data'!E187)))</f>
        <v/>
      </c>
      <c r="CU193" s="383" t="str">
        <f ca="1">+IF(OFFSET('Sanitation Data'!$F$28,0,10*ROW('Sanitation Data'!F187))="","",OFFSET('Sanitation Data'!$F$28,0,10*ROW('Sanitation Data'!F187)))</f>
        <v/>
      </c>
      <c r="CV193" s="383" t="str">
        <f ca="1">+IF(OFFSET('Sanitation Data'!$F$29,0,10*ROW('Sanitation Data'!F187))="","",OFFSET('Sanitation Data'!$F$29,0,10*ROW('Sanitation Data'!F187)))</f>
        <v/>
      </c>
      <c r="CW193" s="383" t="str">
        <f ca="1">+IF(OFFSET('Sanitation Data'!$F$30,0,10*ROW('Sanitation Data'!F187))="","",OFFSET('Sanitation Data'!$F$30,0,10*ROW('Sanitation Data'!F187)))</f>
        <v/>
      </c>
      <c r="CX193" s="383" t="str">
        <f ca="1">+IF(OFFSET('Sanitation Data'!$F$31,0,10*ROW('Sanitation Data'!F187))="","",OFFSET('Sanitation Data'!$F$31,0,10*ROW('Sanitation Data'!F187)))</f>
        <v/>
      </c>
      <c r="CY193" s="383" t="str">
        <f ca="1">+IF(OFFSET('Sanitation Data'!$F$32,0,10*ROW('Sanitation Data'!F187))="","",OFFSET('Sanitation Data'!$F$32,0,10*ROW('Sanitation Data'!F187)))</f>
        <v/>
      </c>
      <c r="CZ193" s="383" t="str">
        <f ca="1">+IF(OFFSET('Sanitation Data'!$G$28,0,10*ROW('Sanitation Data'!G187))="","",OFFSET('Sanitation Data'!$G$28,0,10*ROW('Sanitation Data'!G187)))</f>
        <v/>
      </c>
      <c r="DA193" s="383" t="str">
        <f ca="1">+IF(OFFSET('Sanitation Data'!$G$29,0,10*ROW('Sanitation Data'!G187))="","",OFFSET('Sanitation Data'!$G$29,0,10*ROW('Sanitation Data'!G187)))</f>
        <v/>
      </c>
      <c r="DB193" s="383" t="str">
        <f ca="1">+IF(OFFSET('Sanitation Data'!$G$30,0,10*ROW('Sanitation Data'!G187))="","",OFFSET('Sanitation Data'!$G$30,0,10*ROW('Sanitation Data'!G187)))</f>
        <v/>
      </c>
      <c r="DC193" s="383" t="str">
        <f ca="1">+IF(OFFSET('Sanitation Data'!$G$31,0,10*ROW('Sanitation Data'!G187))="","",OFFSET('Sanitation Data'!$G$31,0,10*ROW('Sanitation Data'!G187)))</f>
        <v/>
      </c>
      <c r="DD193" s="383" t="str">
        <f ca="1">+IF(OFFSET('Sanitation Data'!$G$32,0,10*ROW('Sanitation Data'!G187))="","",OFFSET('Sanitation Data'!$G$32,0,10*ROW('Sanitation Data'!G187)))</f>
        <v/>
      </c>
      <c r="DE193" s="383" t="str">
        <f ca="1">+IF(OFFSET('Sanitation Data'!$H$28,0,10*ROW('Sanitation Data'!H187))="","",OFFSET('Sanitation Data'!$H$28,0,10*ROW('Sanitation Data'!H187)))</f>
        <v/>
      </c>
      <c r="DF193" s="383" t="str">
        <f ca="1">+IF(OFFSET('Sanitation Data'!$H$29,0,10*ROW('Sanitation Data'!H187))="","",OFFSET('Sanitation Data'!$H$29,0,10*ROW('Sanitation Data'!H187)))</f>
        <v/>
      </c>
      <c r="DG193" s="383" t="str">
        <f ca="1">+IF(OFFSET('Sanitation Data'!$H$30,0,10*ROW('Sanitation Data'!H187))="","",OFFSET('Sanitation Data'!$H$30,0,10*ROW('Sanitation Data'!H187)))</f>
        <v/>
      </c>
      <c r="DH193" s="383" t="str">
        <f ca="1">+IF(OFFSET('Sanitation Data'!$H$31,0,10*ROW('Sanitation Data'!H187))="","",OFFSET('Sanitation Data'!$H$31,0,10*ROW('Sanitation Data'!H187)))</f>
        <v/>
      </c>
      <c r="DI193" s="383" t="str">
        <f ca="1">+IF(OFFSET('Sanitation Data'!$H$32,0,10*ROW('Sanitation Data'!H187))="","",OFFSET('Sanitation Data'!$H$32,0,10*ROW('Sanitation Data'!H187)))</f>
        <v/>
      </c>
      <c r="DJ193" s="383" t="str">
        <f ca="1">+IF(OFFSET('Sanitation Data'!$I$28,0,10*ROW('Sanitation Data'!I187))="","",OFFSET('Sanitation Data'!$I$28,0,10*ROW('Sanitation Data'!I187)))</f>
        <v/>
      </c>
      <c r="DK193" s="383" t="str">
        <f ca="1">+IF(OFFSET('Sanitation Data'!$I$29,0,10*ROW('Sanitation Data'!I187))="","",OFFSET('Sanitation Data'!$I$29,0,10*ROW('Sanitation Data'!I187)))</f>
        <v/>
      </c>
      <c r="DL193" s="383" t="str">
        <f ca="1">+IF(OFFSET('Sanitation Data'!$I$30,0,10*ROW('Sanitation Data'!I187))="","",OFFSET('Sanitation Data'!$I$30,0,10*ROW('Sanitation Data'!I187)))</f>
        <v/>
      </c>
      <c r="DM193" s="383" t="str">
        <f ca="1">+IF(OFFSET('Sanitation Data'!$I$31,0,10*ROW('Sanitation Data'!I187))="","",OFFSET('Sanitation Data'!$I$31,0,10*ROW('Sanitation Data'!I187)))</f>
        <v/>
      </c>
      <c r="DN193" s="383" t="str">
        <f ca="1">+IF(OFFSET('Sanitation Data'!$I$32,0,10*ROW('Sanitation Data'!I187))="","",OFFSET('Sanitation Data'!$I$32,0,10*ROW('Sanitation Data'!I187)))</f>
        <v/>
      </c>
      <c r="DO193" s="383" t="str">
        <f ca="1">+IF(OFFSET('Hygiene Data'!$D$11,0,10*ROW('Hygiene Data'!D187))="","",OFFSET('Hygiene Data'!$D$11,0,10*ROW('Hygiene Data'!D187)))</f>
        <v/>
      </c>
      <c r="DP193" s="383" t="str">
        <f ca="1">+IF(OFFSET('Hygiene Data'!$D$12,0,10*ROW('Hygiene Data'!D187))="","",OFFSET('Hygiene Data'!$D$12,0,10*ROW('Hygiene Data'!D187)))</f>
        <v/>
      </c>
      <c r="DQ193" s="383" t="str">
        <f ca="1">+IF(OFFSET('Hygiene Data'!$D$13,0,10*ROW('Hygiene Data'!D187))="","",OFFSET('Hygiene Data'!$D$13,0,10*ROW('Hygiene Data'!D187)))</f>
        <v/>
      </c>
      <c r="DR193" s="383" t="str">
        <f ca="1">+IF(OFFSET('Hygiene Data'!$E$11,0,10*ROW('Hygiene Data'!E187))="","",OFFSET('Hygiene Data'!$E$11,0,10*ROW('Hygiene Data'!E187)))</f>
        <v/>
      </c>
      <c r="DS193" s="383" t="str">
        <f ca="1">+IF(OFFSET('Hygiene Data'!$E$12,0,10*ROW('Hygiene Data'!E187))="","",OFFSET('Hygiene Data'!$E$12,0,10*ROW('Hygiene Data'!E187)))</f>
        <v/>
      </c>
      <c r="DT193" s="383" t="str">
        <f ca="1">+IF(OFFSET('Hygiene Data'!$E$13,0,10*ROW('Hygiene Data'!E187))="","",OFFSET('Hygiene Data'!$E$13,0,10*ROW('Hygiene Data'!E187)))</f>
        <v/>
      </c>
      <c r="DU193" s="383" t="str">
        <f ca="1">+IF(OFFSET('Hygiene Data'!$F$11,0,10*ROW('Hygiene Data'!F187))="","",OFFSET('Hygiene Data'!$F$11,0,10*ROW('Hygiene Data'!F187)))</f>
        <v/>
      </c>
      <c r="DV193" s="383" t="str">
        <f ca="1">+IF(OFFSET('Hygiene Data'!$F$12,0,10*ROW('Hygiene Data'!F187))="","",OFFSET('Hygiene Data'!$F$12,0,10*ROW('Hygiene Data'!F187)))</f>
        <v/>
      </c>
      <c r="DW193" s="383" t="str">
        <f ca="1">+IF(OFFSET('Hygiene Data'!$F$13,0,10*ROW('Hygiene Data'!F187))="","",OFFSET('Hygiene Data'!$F$13,0,10*ROW('Hygiene Data'!F187)))</f>
        <v/>
      </c>
      <c r="DX193" s="383" t="str">
        <f ca="1">+IF(OFFSET('Hygiene Data'!$G$11,0,10*ROW('Hygiene Data'!G187))="","",OFFSET('Hygiene Data'!$G$11,0,10*ROW('Hygiene Data'!G187)))</f>
        <v/>
      </c>
      <c r="DY193" s="383" t="str">
        <f ca="1">+IF(OFFSET('Hygiene Data'!$G$12,0,10*ROW('Hygiene Data'!G187))="","",OFFSET('Hygiene Data'!$G$12,0,10*ROW('Hygiene Data'!G187)))</f>
        <v/>
      </c>
      <c r="DZ193" s="383" t="str">
        <f ca="1">+IF(OFFSET('Hygiene Data'!$G$13,0,10*ROW('Hygiene Data'!G187))="","",OFFSET('Hygiene Data'!$G$13,0,10*ROW('Hygiene Data'!G187)))</f>
        <v/>
      </c>
      <c r="EA193" s="383" t="str">
        <f ca="1">+IF(OFFSET('Hygiene Data'!$H$11,0,10*ROW('Hygiene Data'!H187))="","",OFFSET('Hygiene Data'!$H$11,0,10*ROW('Hygiene Data'!H187)))</f>
        <v/>
      </c>
      <c r="EB193" s="383" t="str">
        <f ca="1">+IF(OFFSET('Hygiene Data'!$H$12,0,10*ROW('Hygiene Data'!H187))="","",OFFSET('Hygiene Data'!$H$12,0,10*ROW('Hygiene Data'!H187)))</f>
        <v/>
      </c>
      <c r="EC193" s="383" t="str">
        <f ca="1">+IF(OFFSET('Hygiene Data'!$H$13,0,10*ROW('Hygiene Data'!H187))="","",OFFSET('Hygiene Data'!$H$13,0,10*ROW('Hygiene Data'!H187)))</f>
        <v/>
      </c>
      <c r="ED193" s="383" t="str">
        <f ca="1">+IF(OFFSET('Hygiene Data'!$I$11,0,10*ROW('Hygiene Data'!I187))="","",OFFSET('Hygiene Data'!$I$11,0,10*ROW('Hygiene Data'!I187)))</f>
        <v/>
      </c>
      <c r="EE193" s="383" t="str">
        <f ca="1">+IF(OFFSET('Hygiene Data'!$I$12,0,10*ROW('Hygiene Data'!I187))="","",OFFSET('Hygiene Data'!$I$12,0,10*ROW('Hygiene Data'!I187)))</f>
        <v/>
      </c>
      <c r="EF193" s="383" t="str">
        <f ca="1">+IF(OFFSET('Hygiene Data'!$I$13,0,10*ROW('Hygiene Data'!I187))="","",OFFSET('Hygiene Data'!$I$13,0,10*ROW('Hygiene Data'!I187)))</f>
        <v/>
      </c>
    </row>
    <row r="194" spans="1:136" x14ac:dyDescent="0.25">
      <c r="A194" s="492" t="str">
        <f ca="1">+IF(OFFSET('Water Data'!$B$2,0,10*ROW('Water Data'!E188))="","",OFFSET('Water Data'!$B$2,0,10*ROW('Water Data'!E188)))</f>
        <v/>
      </c>
      <c r="B194" s="49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9" t="str">
        <f t="shared" ca="1" si="2"/>
        <v/>
      </c>
      <c r="D194" s="52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3" t="str">
        <f ca="1">+IF(OFFSET('Water Data'!$D$27,0,10*ROW('Water Data'!D188))="","",OFFSET('Water Data'!$D$27,0,10*ROW('Water Data'!D188)))</f>
        <v/>
      </c>
      <c r="BT194" s="383" t="str">
        <f ca="1">+IF(OFFSET('Water Data'!$D$28,0,10*ROW('Water Data'!D188))="","",OFFSET('Water Data'!$D$28,0,10*ROW('Water Data'!D188)))</f>
        <v/>
      </c>
      <c r="BU194" s="383" t="str">
        <f ca="1">+IF(OFFSET('Water Data'!$D$29,0,10*ROW('Water Data'!D188))="","",OFFSET('Water Data'!$D$29,0,10*ROW('Water Data'!D188)))</f>
        <v/>
      </c>
      <c r="BV194" s="383" t="str">
        <f ca="1">+IF(OFFSET('Water Data'!$E$27,0,10*ROW('Water Data'!E188))="","",OFFSET('Water Data'!$E$27,0,10*ROW('Water Data'!E188)))</f>
        <v/>
      </c>
      <c r="BW194" s="383" t="str">
        <f ca="1">+IF(OFFSET('Water Data'!$E$28,0,10*ROW('Water Data'!E188))="","",OFFSET('Water Data'!$E$28,0,10*ROW('Water Data'!E188)))</f>
        <v/>
      </c>
      <c r="BX194" s="383" t="str">
        <f ca="1">+IF(OFFSET('Water Data'!$E$29,0,10*ROW('Water Data'!E188))="","",OFFSET('Water Data'!$E$29,0,10*ROW('Water Data'!E188)))</f>
        <v/>
      </c>
      <c r="BY194" s="383" t="str">
        <f ca="1">+IF(OFFSET('Water Data'!$F$27,0,10*ROW('Water Data'!F188))="","",OFFSET('Water Data'!$F$27,0,10*ROW('Water Data'!F188)))</f>
        <v/>
      </c>
      <c r="BZ194" s="383" t="str">
        <f ca="1">+IF(OFFSET('Water Data'!$F$28,0,10*ROW('Water Data'!F188))="","",OFFSET('Water Data'!$F$28,0,10*ROW('Water Data'!F188)))</f>
        <v/>
      </c>
      <c r="CA194" s="383" t="str">
        <f ca="1">+IF(OFFSET('Water Data'!$F$29,0,10*ROW('Water Data'!F188))="","",OFFSET('Water Data'!$F$29,0,10*ROW('Water Data'!F188)))</f>
        <v/>
      </c>
      <c r="CB194" s="383" t="str">
        <f ca="1">+IF(OFFSET('Water Data'!$G$27,0,10*ROW('Water Data'!G188))="","",OFFSET('Water Data'!$G$27,0,10*ROW('Water Data'!G188)))</f>
        <v/>
      </c>
      <c r="CC194" s="383" t="str">
        <f ca="1">+IF(OFFSET('Water Data'!$G$28,0,10*ROW('Water Data'!G188))="","",OFFSET('Water Data'!$G$28,0,10*ROW('Water Data'!G188)))</f>
        <v/>
      </c>
      <c r="CD194" s="383" t="str">
        <f ca="1">+IF(OFFSET('Water Data'!$G$29,0,10*ROW('Water Data'!G188))="","",OFFSET('Water Data'!$G$29,0,10*ROW('Water Data'!G188)))</f>
        <v/>
      </c>
      <c r="CE194" s="383" t="str">
        <f ca="1">+IF(OFFSET('Water Data'!$H$27,0,10*ROW('Water Data'!H188))="","",OFFSET('Water Data'!$H$27,0,10*ROW('Water Data'!H188)))</f>
        <v/>
      </c>
      <c r="CF194" s="383" t="str">
        <f ca="1">+IF(OFFSET('Water Data'!$H$28,0,10*ROW('Water Data'!H188))="","",OFFSET('Water Data'!$H$28,0,10*ROW('Water Data'!H188)))</f>
        <v/>
      </c>
      <c r="CG194" s="383" t="str">
        <f ca="1">+IF(OFFSET('Water Data'!$H$29,0,10*ROW('Water Data'!H188))="","",OFFSET('Water Data'!$H$29,0,10*ROW('Water Data'!H188)))</f>
        <v/>
      </c>
      <c r="CH194" s="383" t="str">
        <f ca="1">+IF(OFFSET('Water Data'!$I$27,0,10*ROW('Water Data'!I188))="","",OFFSET('Water Data'!$I$27,0,10*ROW('Water Data'!I188)))</f>
        <v/>
      </c>
      <c r="CI194" s="383" t="str">
        <f ca="1">+IF(OFFSET('Water Data'!$I$28,0,10*ROW('Water Data'!I188))="","",OFFSET('Water Data'!$I$28,0,10*ROW('Water Data'!I188)))</f>
        <v/>
      </c>
      <c r="CJ194" s="383" t="str">
        <f ca="1">+IF(OFFSET('Water Data'!$I$29,0,10*ROW('Water Data'!I188))="","",OFFSET('Water Data'!$I$29,0,10*ROW('Water Data'!I188)))</f>
        <v/>
      </c>
      <c r="CK194" s="383" t="str">
        <f ca="1">+IF(OFFSET('Sanitation Data'!$D$28,0,10*ROW('Sanitation Data'!D188))="","",OFFSET('Sanitation Data'!$D$28,0,10*ROW('Sanitation Data'!D188)))</f>
        <v/>
      </c>
      <c r="CL194" s="383" t="str">
        <f ca="1">+IF(OFFSET('Sanitation Data'!$D$29,0,10*ROW('Sanitation Data'!D188))="","",OFFSET('Sanitation Data'!$D$29,0,10*ROW('Sanitation Data'!D188)))</f>
        <v/>
      </c>
      <c r="CM194" s="383" t="str">
        <f ca="1">+IF(OFFSET('Sanitation Data'!$D$30,0,10*ROW('Sanitation Data'!D188))="","",OFFSET('Sanitation Data'!$D$30,0,10*ROW('Sanitation Data'!D188)))</f>
        <v/>
      </c>
      <c r="CN194" s="383" t="str">
        <f ca="1">+IF(OFFSET('Sanitation Data'!$D$31,0,10*ROW('Sanitation Data'!D188))="","",OFFSET('Sanitation Data'!$D$31,0,10*ROW('Sanitation Data'!D188)))</f>
        <v/>
      </c>
      <c r="CO194" s="383" t="str">
        <f ca="1">+IF(OFFSET('Sanitation Data'!$D$32,0,10*ROW('Sanitation Data'!D188))="","",OFFSET('Sanitation Data'!$D$32,0,10*ROW('Sanitation Data'!D188)))</f>
        <v/>
      </c>
      <c r="CP194" s="383" t="str">
        <f ca="1">+IF(OFFSET('Sanitation Data'!$E$28,0,10*ROW('Sanitation Data'!E188))="","",OFFSET('Sanitation Data'!$E$28,0,10*ROW('Sanitation Data'!E188)))</f>
        <v/>
      </c>
      <c r="CQ194" s="383" t="str">
        <f ca="1">+IF(OFFSET('Sanitation Data'!$E$29,0,10*ROW('Sanitation Data'!E188))="","",OFFSET('Sanitation Data'!$E$29,0,10*ROW('Sanitation Data'!E188)))</f>
        <v/>
      </c>
      <c r="CR194" s="383" t="str">
        <f ca="1">+IF(OFFSET('Sanitation Data'!$E$30,0,10*ROW('Sanitation Data'!E188))="","",OFFSET('Sanitation Data'!$E$30,0,10*ROW('Sanitation Data'!E188)))</f>
        <v/>
      </c>
      <c r="CS194" s="383" t="str">
        <f ca="1">+IF(OFFSET('Sanitation Data'!$E$31,0,10*ROW('Sanitation Data'!E188))="","",OFFSET('Sanitation Data'!$E$31,0,10*ROW('Sanitation Data'!E188)))</f>
        <v/>
      </c>
      <c r="CT194" s="383" t="str">
        <f ca="1">+IF(OFFSET('Sanitation Data'!$E$32,0,10*ROW('Sanitation Data'!E188))="","",OFFSET('Sanitation Data'!$E$32,0,10*ROW('Sanitation Data'!E188)))</f>
        <v/>
      </c>
      <c r="CU194" s="383" t="str">
        <f ca="1">+IF(OFFSET('Sanitation Data'!$F$28,0,10*ROW('Sanitation Data'!F188))="","",OFFSET('Sanitation Data'!$F$28,0,10*ROW('Sanitation Data'!F188)))</f>
        <v/>
      </c>
      <c r="CV194" s="383" t="str">
        <f ca="1">+IF(OFFSET('Sanitation Data'!$F$29,0,10*ROW('Sanitation Data'!F188))="","",OFFSET('Sanitation Data'!$F$29,0,10*ROW('Sanitation Data'!F188)))</f>
        <v/>
      </c>
      <c r="CW194" s="383" t="str">
        <f ca="1">+IF(OFFSET('Sanitation Data'!$F$30,0,10*ROW('Sanitation Data'!F188))="","",OFFSET('Sanitation Data'!$F$30,0,10*ROW('Sanitation Data'!F188)))</f>
        <v/>
      </c>
      <c r="CX194" s="383" t="str">
        <f ca="1">+IF(OFFSET('Sanitation Data'!$F$31,0,10*ROW('Sanitation Data'!F188))="","",OFFSET('Sanitation Data'!$F$31,0,10*ROW('Sanitation Data'!F188)))</f>
        <v/>
      </c>
      <c r="CY194" s="383" t="str">
        <f ca="1">+IF(OFFSET('Sanitation Data'!$F$32,0,10*ROW('Sanitation Data'!F188))="","",OFFSET('Sanitation Data'!$F$32,0,10*ROW('Sanitation Data'!F188)))</f>
        <v/>
      </c>
      <c r="CZ194" s="383" t="str">
        <f ca="1">+IF(OFFSET('Sanitation Data'!$G$28,0,10*ROW('Sanitation Data'!G188))="","",OFFSET('Sanitation Data'!$G$28,0,10*ROW('Sanitation Data'!G188)))</f>
        <v/>
      </c>
      <c r="DA194" s="383" t="str">
        <f ca="1">+IF(OFFSET('Sanitation Data'!$G$29,0,10*ROW('Sanitation Data'!G188))="","",OFFSET('Sanitation Data'!$G$29,0,10*ROW('Sanitation Data'!G188)))</f>
        <v/>
      </c>
      <c r="DB194" s="383" t="str">
        <f ca="1">+IF(OFFSET('Sanitation Data'!$G$30,0,10*ROW('Sanitation Data'!G188))="","",OFFSET('Sanitation Data'!$G$30,0,10*ROW('Sanitation Data'!G188)))</f>
        <v/>
      </c>
      <c r="DC194" s="383" t="str">
        <f ca="1">+IF(OFFSET('Sanitation Data'!$G$31,0,10*ROW('Sanitation Data'!G188))="","",OFFSET('Sanitation Data'!$G$31,0,10*ROW('Sanitation Data'!G188)))</f>
        <v/>
      </c>
      <c r="DD194" s="383" t="str">
        <f ca="1">+IF(OFFSET('Sanitation Data'!$G$32,0,10*ROW('Sanitation Data'!G188))="","",OFFSET('Sanitation Data'!$G$32,0,10*ROW('Sanitation Data'!G188)))</f>
        <v/>
      </c>
      <c r="DE194" s="383" t="str">
        <f ca="1">+IF(OFFSET('Sanitation Data'!$H$28,0,10*ROW('Sanitation Data'!H188))="","",OFFSET('Sanitation Data'!$H$28,0,10*ROW('Sanitation Data'!H188)))</f>
        <v/>
      </c>
      <c r="DF194" s="383" t="str">
        <f ca="1">+IF(OFFSET('Sanitation Data'!$H$29,0,10*ROW('Sanitation Data'!H188))="","",OFFSET('Sanitation Data'!$H$29,0,10*ROW('Sanitation Data'!H188)))</f>
        <v/>
      </c>
      <c r="DG194" s="383" t="str">
        <f ca="1">+IF(OFFSET('Sanitation Data'!$H$30,0,10*ROW('Sanitation Data'!H188))="","",OFFSET('Sanitation Data'!$H$30,0,10*ROW('Sanitation Data'!H188)))</f>
        <v/>
      </c>
      <c r="DH194" s="383" t="str">
        <f ca="1">+IF(OFFSET('Sanitation Data'!$H$31,0,10*ROW('Sanitation Data'!H188))="","",OFFSET('Sanitation Data'!$H$31,0,10*ROW('Sanitation Data'!H188)))</f>
        <v/>
      </c>
      <c r="DI194" s="383" t="str">
        <f ca="1">+IF(OFFSET('Sanitation Data'!$H$32,0,10*ROW('Sanitation Data'!H188))="","",OFFSET('Sanitation Data'!$H$32,0,10*ROW('Sanitation Data'!H188)))</f>
        <v/>
      </c>
      <c r="DJ194" s="383" t="str">
        <f ca="1">+IF(OFFSET('Sanitation Data'!$I$28,0,10*ROW('Sanitation Data'!I188))="","",OFFSET('Sanitation Data'!$I$28,0,10*ROW('Sanitation Data'!I188)))</f>
        <v/>
      </c>
      <c r="DK194" s="383" t="str">
        <f ca="1">+IF(OFFSET('Sanitation Data'!$I$29,0,10*ROW('Sanitation Data'!I188))="","",OFFSET('Sanitation Data'!$I$29,0,10*ROW('Sanitation Data'!I188)))</f>
        <v/>
      </c>
      <c r="DL194" s="383" t="str">
        <f ca="1">+IF(OFFSET('Sanitation Data'!$I$30,0,10*ROW('Sanitation Data'!I188))="","",OFFSET('Sanitation Data'!$I$30,0,10*ROW('Sanitation Data'!I188)))</f>
        <v/>
      </c>
      <c r="DM194" s="383" t="str">
        <f ca="1">+IF(OFFSET('Sanitation Data'!$I$31,0,10*ROW('Sanitation Data'!I188))="","",OFFSET('Sanitation Data'!$I$31,0,10*ROW('Sanitation Data'!I188)))</f>
        <v/>
      </c>
      <c r="DN194" s="383" t="str">
        <f ca="1">+IF(OFFSET('Sanitation Data'!$I$32,0,10*ROW('Sanitation Data'!I188))="","",OFFSET('Sanitation Data'!$I$32,0,10*ROW('Sanitation Data'!I188)))</f>
        <v/>
      </c>
      <c r="DO194" s="383" t="str">
        <f ca="1">+IF(OFFSET('Hygiene Data'!$D$11,0,10*ROW('Hygiene Data'!D188))="","",OFFSET('Hygiene Data'!$D$11,0,10*ROW('Hygiene Data'!D188)))</f>
        <v/>
      </c>
      <c r="DP194" s="383" t="str">
        <f ca="1">+IF(OFFSET('Hygiene Data'!$D$12,0,10*ROW('Hygiene Data'!D188))="","",OFFSET('Hygiene Data'!$D$12,0,10*ROW('Hygiene Data'!D188)))</f>
        <v/>
      </c>
      <c r="DQ194" s="383" t="str">
        <f ca="1">+IF(OFFSET('Hygiene Data'!$D$13,0,10*ROW('Hygiene Data'!D188))="","",OFFSET('Hygiene Data'!$D$13,0,10*ROW('Hygiene Data'!D188)))</f>
        <v/>
      </c>
      <c r="DR194" s="383" t="str">
        <f ca="1">+IF(OFFSET('Hygiene Data'!$E$11,0,10*ROW('Hygiene Data'!E188))="","",OFFSET('Hygiene Data'!$E$11,0,10*ROW('Hygiene Data'!E188)))</f>
        <v/>
      </c>
      <c r="DS194" s="383" t="str">
        <f ca="1">+IF(OFFSET('Hygiene Data'!$E$12,0,10*ROW('Hygiene Data'!E188))="","",OFFSET('Hygiene Data'!$E$12,0,10*ROW('Hygiene Data'!E188)))</f>
        <v/>
      </c>
      <c r="DT194" s="383" t="str">
        <f ca="1">+IF(OFFSET('Hygiene Data'!$E$13,0,10*ROW('Hygiene Data'!E188))="","",OFFSET('Hygiene Data'!$E$13,0,10*ROW('Hygiene Data'!E188)))</f>
        <v/>
      </c>
      <c r="DU194" s="383" t="str">
        <f ca="1">+IF(OFFSET('Hygiene Data'!$F$11,0,10*ROW('Hygiene Data'!F188))="","",OFFSET('Hygiene Data'!$F$11,0,10*ROW('Hygiene Data'!F188)))</f>
        <v/>
      </c>
      <c r="DV194" s="383" t="str">
        <f ca="1">+IF(OFFSET('Hygiene Data'!$F$12,0,10*ROW('Hygiene Data'!F188))="","",OFFSET('Hygiene Data'!$F$12,0,10*ROW('Hygiene Data'!F188)))</f>
        <v/>
      </c>
      <c r="DW194" s="383" t="str">
        <f ca="1">+IF(OFFSET('Hygiene Data'!$F$13,0,10*ROW('Hygiene Data'!F188))="","",OFFSET('Hygiene Data'!$F$13,0,10*ROW('Hygiene Data'!F188)))</f>
        <v/>
      </c>
      <c r="DX194" s="383" t="str">
        <f ca="1">+IF(OFFSET('Hygiene Data'!$G$11,0,10*ROW('Hygiene Data'!G188))="","",OFFSET('Hygiene Data'!$G$11,0,10*ROW('Hygiene Data'!G188)))</f>
        <v/>
      </c>
      <c r="DY194" s="383" t="str">
        <f ca="1">+IF(OFFSET('Hygiene Data'!$G$12,0,10*ROW('Hygiene Data'!G188))="","",OFFSET('Hygiene Data'!$G$12,0,10*ROW('Hygiene Data'!G188)))</f>
        <v/>
      </c>
      <c r="DZ194" s="383" t="str">
        <f ca="1">+IF(OFFSET('Hygiene Data'!$G$13,0,10*ROW('Hygiene Data'!G188))="","",OFFSET('Hygiene Data'!$G$13,0,10*ROW('Hygiene Data'!G188)))</f>
        <v/>
      </c>
      <c r="EA194" s="383" t="str">
        <f ca="1">+IF(OFFSET('Hygiene Data'!$H$11,0,10*ROW('Hygiene Data'!H188))="","",OFFSET('Hygiene Data'!$H$11,0,10*ROW('Hygiene Data'!H188)))</f>
        <v/>
      </c>
      <c r="EB194" s="383" t="str">
        <f ca="1">+IF(OFFSET('Hygiene Data'!$H$12,0,10*ROW('Hygiene Data'!H188))="","",OFFSET('Hygiene Data'!$H$12,0,10*ROW('Hygiene Data'!H188)))</f>
        <v/>
      </c>
      <c r="EC194" s="383" t="str">
        <f ca="1">+IF(OFFSET('Hygiene Data'!$H$13,0,10*ROW('Hygiene Data'!H188))="","",OFFSET('Hygiene Data'!$H$13,0,10*ROW('Hygiene Data'!H188)))</f>
        <v/>
      </c>
      <c r="ED194" s="383" t="str">
        <f ca="1">+IF(OFFSET('Hygiene Data'!$I$11,0,10*ROW('Hygiene Data'!I188))="","",OFFSET('Hygiene Data'!$I$11,0,10*ROW('Hygiene Data'!I188)))</f>
        <v/>
      </c>
      <c r="EE194" s="383" t="str">
        <f ca="1">+IF(OFFSET('Hygiene Data'!$I$12,0,10*ROW('Hygiene Data'!I188))="","",OFFSET('Hygiene Data'!$I$12,0,10*ROW('Hygiene Data'!I188)))</f>
        <v/>
      </c>
      <c r="EF194" s="383" t="str">
        <f ca="1">+IF(OFFSET('Hygiene Data'!$I$13,0,10*ROW('Hygiene Data'!I188))="","",OFFSET('Hygiene Data'!$I$13,0,10*ROW('Hygiene Data'!I188)))</f>
        <v/>
      </c>
    </row>
    <row r="195" spans="1:136" x14ac:dyDescent="0.25">
      <c r="A195" s="492" t="str">
        <f ca="1">+IF(OFFSET('Water Data'!$B$2,0,10*ROW('Water Data'!E189))="","",OFFSET('Water Data'!$B$2,0,10*ROW('Water Data'!E189)))</f>
        <v/>
      </c>
      <c r="B195" s="49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9" t="str">
        <f t="shared" ca="1" si="2"/>
        <v/>
      </c>
      <c r="D195" s="52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3" t="str">
        <f ca="1">+IF(OFFSET('Water Data'!$D$27,0,10*ROW('Water Data'!D189))="","",OFFSET('Water Data'!$D$27,0,10*ROW('Water Data'!D189)))</f>
        <v/>
      </c>
      <c r="BT195" s="383" t="str">
        <f ca="1">+IF(OFFSET('Water Data'!$D$28,0,10*ROW('Water Data'!D189))="","",OFFSET('Water Data'!$D$28,0,10*ROW('Water Data'!D189)))</f>
        <v/>
      </c>
      <c r="BU195" s="383" t="str">
        <f ca="1">+IF(OFFSET('Water Data'!$D$29,0,10*ROW('Water Data'!D189))="","",OFFSET('Water Data'!$D$29,0,10*ROW('Water Data'!D189)))</f>
        <v/>
      </c>
      <c r="BV195" s="383" t="str">
        <f ca="1">+IF(OFFSET('Water Data'!$E$27,0,10*ROW('Water Data'!E189))="","",OFFSET('Water Data'!$E$27,0,10*ROW('Water Data'!E189)))</f>
        <v/>
      </c>
      <c r="BW195" s="383" t="str">
        <f ca="1">+IF(OFFSET('Water Data'!$E$28,0,10*ROW('Water Data'!E189))="","",OFFSET('Water Data'!$E$28,0,10*ROW('Water Data'!E189)))</f>
        <v/>
      </c>
      <c r="BX195" s="383" t="str">
        <f ca="1">+IF(OFFSET('Water Data'!$E$29,0,10*ROW('Water Data'!E189))="","",OFFSET('Water Data'!$E$29,0,10*ROW('Water Data'!E189)))</f>
        <v/>
      </c>
      <c r="BY195" s="383" t="str">
        <f ca="1">+IF(OFFSET('Water Data'!$F$27,0,10*ROW('Water Data'!F189))="","",OFFSET('Water Data'!$F$27,0,10*ROW('Water Data'!F189)))</f>
        <v/>
      </c>
      <c r="BZ195" s="383" t="str">
        <f ca="1">+IF(OFFSET('Water Data'!$F$28,0,10*ROW('Water Data'!F189))="","",OFFSET('Water Data'!$F$28,0,10*ROW('Water Data'!F189)))</f>
        <v/>
      </c>
      <c r="CA195" s="383" t="str">
        <f ca="1">+IF(OFFSET('Water Data'!$F$29,0,10*ROW('Water Data'!F189))="","",OFFSET('Water Data'!$F$29,0,10*ROW('Water Data'!F189)))</f>
        <v/>
      </c>
      <c r="CB195" s="383" t="str">
        <f ca="1">+IF(OFFSET('Water Data'!$G$27,0,10*ROW('Water Data'!G189))="","",OFFSET('Water Data'!$G$27,0,10*ROW('Water Data'!G189)))</f>
        <v/>
      </c>
      <c r="CC195" s="383" t="str">
        <f ca="1">+IF(OFFSET('Water Data'!$G$28,0,10*ROW('Water Data'!G189))="","",OFFSET('Water Data'!$G$28,0,10*ROW('Water Data'!G189)))</f>
        <v/>
      </c>
      <c r="CD195" s="383" t="str">
        <f ca="1">+IF(OFFSET('Water Data'!$G$29,0,10*ROW('Water Data'!G189))="","",OFFSET('Water Data'!$G$29,0,10*ROW('Water Data'!G189)))</f>
        <v/>
      </c>
      <c r="CE195" s="383" t="str">
        <f ca="1">+IF(OFFSET('Water Data'!$H$27,0,10*ROW('Water Data'!H189))="","",OFFSET('Water Data'!$H$27,0,10*ROW('Water Data'!H189)))</f>
        <v/>
      </c>
      <c r="CF195" s="383" t="str">
        <f ca="1">+IF(OFFSET('Water Data'!$H$28,0,10*ROW('Water Data'!H189))="","",OFFSET('Water Data'!$H$28,0,10*ROW('Water Data'!H189)))</f>
        <v/>
      </c>
      <c r="CG195" s="383" t="str">
        <f ca="1">+IF(OFFSET('Water Data'!$H$29,0,10*ROW('Water Data'!H189))="","",OFFSET('Water Data'!$H$29,0,10*ROW('Water Data'!H189)))</f>
        <v/>
      </c>
      <c r="CH195" s="383" t="str">
        <f ca="1">+IF(OFFSET('Water Data'!$I$27,0,10*ROW('Water Data'!I189))="","",OFFSET('Water Data'!$I$27,0,10*ROW('Water Data'!I189)))</f>
        <v/>
      </c>
      <c r="CI195" s="383" t="str">
        <f ca="1">+IF(OFFSET('Water Data'!$I$28,0,10*ROW('Water Data'!I189))="","",OFFSET('Water Data'!$I$28,0,10*ROW('Water Data'!I189)))</f>
        <v/>
      </c>
      <c r="CJ195" s="383" t="str">
        <f ca="1">+IF(OFFSET('Water Data'!$I$29,0,10*ROW('Water Data'!I189))="","",OFFSET('Water Data'!$I$29,0,10*ROW('Water Data'!I189)))</f>
        <v/>
      </c>
      <c r="CK195" s="383" t="str">
        <f ca="1">+IF(OFFSET('Sanitation Data'!$D$28,0,10*ROW('Sanitation Data'!D189))="","",OFFSET('Sanitation Data'!$D$28,0,10*ROW('Sanitation Data'!D189)))</f>
        <v/>
      </c>
      <c r="CL195" s="383" t="str">
        <f ca="1">+IF(OFFSET('Sanitation Data'!$D$29,0,10*ROW('Sanitation Data'!D189))="","",OFFSET('Sanitation Data'!$D$29,0,10*ROW('Sanitation Data'!D189)))</f>
        <v/>
      </c>
      <c r="CM195" s="383" t="str">
        <f ca="1">+IF(OFFSET('Sanitation Data'!$D$30,0,10*ROW('Sanitation Data'!D189))="","",OFFSET('Sanitation Data'!$D$30,0,10*ROW('Sanitation Data'!D189)))</f>
        <v/>
      </c>
      <c r="CN195" s="383" t="str">
        <f ca="1">+IF(OFFSET('Sanitation Data'!$D$31,0,10*ROW('Sanitation Data'!D189))="","",OFFSET('Sanitation Data'!$D$31,0,10*ROW('Sanitation Data'!D189)))</f>
        <v/>
      </c>
      <c r="CO195" s="383" t="str">
        <f ca="1">+IF(OFFSET('Sanitation Data'!$D$32,0,10*ROW('Sanitation Data'!D189))="","",OFFSET('Sanitation Data'!$D$32,0,10*ROW('Sanitation Data'!D189)))</f>
        <v/>
      </c>
      <c r="CP195" s="383" t="str">
        <f ca="1">+IF(OFFSET('Sanitation Data'!$E$28,0,10*ROW('Sanitation Data'!E189))="","",OFFSET('Sanitation Data'!$E$28,0,10*ROW('Sanitation Data'!E189)))</f>
        <v/>
      </c>
      <c r="CQ195" s="383" t="str">
        <f ca="1">+IF(OFFSET('Sanitation Data'!$E$29,0,10*ROW('Sanitation Data'!E189))="","",OFFSET('Sanitation Data'!$E$29,0,10*ROW('Sanitation Data'!E189)))</f>
        <v/>
      </c>
      <c r="CR195" s="383" t="str">
        <f ca="1">+IF(OFFSET('Sanitation Data'!$E$30,0,10*ROW('Sanitation Data'!E189))="","",OFFSET('Sanitation Data'!$E$30,0,10*ROW('Sanitation Data'!E189)))</f>
        <v/>
      </c>
      <c r="CS195" s="383" t="str">
        <f ca="1">+IF(OFFSET('Sanitation Data'!$E$31,0,10*ROW('Sanitation Data'!E189))="","",OFFSET('Sanitation Data'!$E$31,0,10*ROW('Sanitation Data'!E189)))</f>
        <v/>
      </c>
      <c r="CT195" s="383" t="str">
        <f ca="1">+IF(OFFSET('Sanitation Data'!$E$32,0,10*ROW('Sanitation Data'!E189))="","",OFFSET('Sanitation Data'!$E$32,0,10*ROW('Sanitation Data'!E189)))</f>
        <v/>
      </c>
      <c r="CU195" s="383" t="str">
        <f ca="1">+IF(OFFSET('Sanitation Data'!$F$28,0,10*ROW('Sanitation Data'!F189))="","",OFFSET('Sanitation Data'!$F$28,0,10*ROW('Sanitation Data'!F189)))</f>
        <v/>
      </c>
      <c r="CV195" s="383" t="str">
        <f ca="1">+IF(OFFSET('Sanitation Data'!$F$29,0,10*ROW('Sanitation Data'!F189))="","",OFFSET('Sanitation Data'!$F$29,0,10*ROW('Sanitation Data'!F189)))</f>
        <v/>
      </c>
      <c r="CW195" s="383" t="str">
        <f ca="1">+IF(OFFSET('Sanitation Data'!$F$30,0,10*ROW('Sanitation Data'!F189))="","",OFFSET('Sanitation Data'!$F$30,0,10*ROW('Sanitation Data'!F189)))</f>
        <v/>
      </c>
      <c r="CX195" s="383" t="str">
        <f ca="1">+IF(OFFSET('Sanitation Data'!$F$31,0,10*ROW('Sanitation Data'!F189))="","",OFFSET('Sanitation Data'!$F$31,0,10*ROW('Sanitation Data'!F189)))</f>
        <v/>
      </c>
      <c r="CY195" s="383" t="str">
        <f ca="1">+IF(OFFSET('Sanitation Data'!$F$32,0,10*ROW('Sanitation Data'!F189))="","",OFFSET('Sanitation Data'!$F$32,0,10*ROW('Sanitation Data'!F189)))</f>
        <v/>
      </c>
      <c r="CZ195" s="383" t="str">
        <f ca="1">+IF(OFFSET('Sanitation Data'!$G$28,0,10*ROW('Sanitation Data'!G189))="","",OFFSET('Sanitation Data'!$G$28,0,10*ROW('Sanitation Data'!G189)))</f>
        <v/>
      </c>
      <c r="DA195" s="383" t="str">
        <f ca="1">+IF(OFFSET('Sanitation Data'!$G$29,0,10*ROW('Sanitation Data'!G189))="","",OFFSET('Sanitation Data'!$G$29,0,10*ROW('Sanitation Data'!G189)))</f>
        <v/>
      </c>
      <c r="DB195" s="383" t="str">
        <f ca="1">+IF(OFFSET('Sanitation Data'!$G$30,0,10*ROW('Sanitation Data'!G189))="","",OFFSET('Sanitation Data'!$G$30,0,10*ROW('Sanitation Data'!G189)))</f>
        <v/>
      </c>
      <c r="DC195" s="383" t="str">
        <f ca="1">+IF(OFFSET('Sanitation Data'!$G$31,0,10*ROW('Sanitation Data'!G189))="","",OFFSET('Sanitation Data'!$G$31,0,10*ROW('Sanitation Data'!G189)))</f>
        <v/>
      </c>
      <c r="DD195" s="383" t="str">
        <f ca="1">+IF(OFFSET('Sanitation Data'!$G$32,0,10*ROW('Sanitation Data'!G189))="","",OFFSET('Sanitation Data'!$G$32,0,10*ROW('Sanitation Data'!G189)))</f>
        <v/>
      </c>
      <c r="DE195" s="383" t="str">
        <f ca="1">+IF(OFFSET('Sanitation Data'!$H$28,0,10*ROW('Sanitation Data'!H189))="","",OFFSET('Sanitation Data'!$H$28,0,10*ROW('Sanitation Data'!H189)))</f>
        <v/>
      </c>
      <c r="DF195" s="383" t="str">
        <f ca="1">+IF(OFFSET('Sanitation Data'!$H$29,0,10*ROW('Sanitation Data'!H189))="","",OFFSET('Sanitation Data'!$H$29,0,10*ROW('Sanitation Data'!H189)))</f>
        <v/>
      </c>
      <c r="DG195" s="383" t="str">
        <f ca="1">+IF(OFFSET('Sanitation Data'!$H$30,0,10*ROW('Sanitation Data'!H189))="","",OFFSET('Sanitation Data'!$H$30,0,10*ROW('Sanitation Data'!H189)))</f>
        <v/>
      </c>
      <c r="DH195" s="383" t="str">
        <f ca="1">+IF(OFFSET('Sanitation Data'!$H$31,0,10*ROW('Sanitation Data'!H189))="","",OFFSET('Sanitation Data'!$H$31,0,10*ROW('Sanitation Data'!H189)))</f>
        <v/>
      </c>
      <c r="DI195" s="383" t="str">
        <f ca="1">+IF(OFFSET('Sanitation Data'!$H$32,0,10*ROW('Sanitation Data'!H189))="","",OFFSET('Sanitation Data'!$H$32,0,10*ROW('Sanitation Data'!H189)))</f>
        <v/>
      </c>
      <c r="DJ195" s="383" t="str">
        <f ca="1">+IF(OFFSET('Sanitation Data'!$I$28,0,10*ROW('Sanitation Data'!I189))="","",OFFSET('Sanitation Data'!$I$28,0,10*ROW('Sanitation Data'!I189)))</f>
        <v/>
      </c>
      <c r="DK195" s="383" t="str">
        <f ca="1">+IF(OFFSET('Sanitation Data'!$I$29,0,10*ROW('Sanitation Data'!I189))="","",OFFSET('Sanitation Data'!$I$29,0,10*ROW('Sanitation Data'!I189)))</f>
        <v/>
      </c>
      <c r="DL195" s="383" t="str">
        <f ca="1">+IF(OFFSET('Sanitation Data'!$I$30,0,10*ROW('Sanitation Data'!I189))="","",OFFSET('Sanitation Data'!$I$30,0,10*ROW('Sanitation Data'!I189)))</f>
        <v/>
      </c>
      <c r="DM195" s="383" t="str">
        <f ca="1">+IF(OFFSET('Sanitation Data'!$I$31,0,10*ROW('Sanitation Data'!I189))="","",OFFSET('Sanitation Data'!$I$31,0,10*ROW('Sanitation Data'!I189)))</f>
        <v/>
      </c>
      <c r="DN195" s="383" t="str">
        <f ca="1">+IF(OFFSET('Sanitation Data'!$I$32,0,10*ROW('Sanitation Data'!I189))="","",OFFSET('Sanitation Data'!$I$32,0,10*ROW('Sanitation Data'!I189)))</f>
        <v/>
      </c>
      <c r="DO195" s="383" t="str">
        <f ca="1">+IF(OFFSET('Hygiene Data'!$D$11,0,10*ROW('Hygiene Data'!D189))="","",OFFSET('Hygiene Data'!$D$11,0,10*ROW('Hygiene Data'!D189)))</f>
        <v/>
      </c>
      <c r="DP195" s="383" t="str">
        <f ca="1">+IF(OFFSET('Hygiene Data'!$D$12,0,10*ROW('Hygiene Data'!D189))="","",OFFSET('Hygiene Data'!$D$12,0,10*ROW('Hygiene Data'!D189)))</f>
        <v/>
      </c>
      <c r="DQ195" s="383" t="str">
        <f ca="1">+IF(OFFSET('Hygiene Data'!$D$13,0,10*ROW('Hygiene Data'!D189))="","",OFFSET('Hygiene Data'!$D$13,0,10*ROW('Hygiene Data'!D189)))</f>
        <v/>
      </c>
      <c r="DR195" s="383" t="str">
        <f ca="1">+IF(OFFSET('Hygiene Data'!$E$11,0,10*ROW('Hygiene Data'!E189))="","",OFFSET('Hygiene Data'!$E$11,0,10*ROW('Hygiene Data'!E189)))</f>
        <v/>
      </c>
      <c r="DS195" s="383" t="str">
        <f ca="1">+IF(OFFSET('Hygiene Data'!$E$12,0,10*ROW('Hygiene Data'!E189))="","",OFFSET('Hygiene Data'!$E$12,0,10*ROW('Hygiene Data'!E189)))</f>
        <v/>
      </c>
      <c r="DT195" s="383" t="str">
        <f ca="1">+IF(OFFSET('Hygiene Data'!$E$13,0,10*ROW('Hygiene Data'!E189))="","",OFFSET('Hygiene Data'!$E$13,0,10*ROW('Hygiene Data'!E189)))</f>
        <v/>
      </c>
      <c r="DU195" s="383" t="str">
        <f ca="1">+IF(OFFSET('Hygiene Data'!$F$11,0,10*ROW('Hygiene Data'!F189))="","",OFFSET('Hygiene Data'!$F$11,0,10*ROW('Hygiene Data'!F189)))</f>
        <v/>
      </c>
      <c r="DV195" s="383" t="str">
        <f ca="1">+IF(OFFSET('Hygiene Data'!$F$12,0,10*ROW('Hygiene Data'!F189))="","",OFFSET('Hygiene Data'!$F$12,0,10*ROW('Hygiene Data'!F189)))</f>
        <v/>
      </c>
      <c r="DW195" s="383" t="str">
        <f ca="1">+IF(OFFSET('Hygiene Data'!$F$13,0,10*ROW('Hygiene Data'!F189))="","",OFFSET('Hygiene Data'!$F$13,0,10*ROW('Hygiene Data'!F189)))</f>
        <v/>
      </c>
      <c r="DX195" s="383" t="str">
        <f ca="1">+IF(OFFSET('Hygiene Data'!$G$11,0,10*ROW('Hygiene Data'!G189))="","",OFFSET('Hygiene Data'!$G$11,0,10*ROW('Hygiene Data'!G189)))</f>
        <v/>
      </c>
      <c r="DY195" s="383" t="str">
        <f ca="1">+IF(OFFSET('Hygiene Data'!$G$12,0,10*ROW('Hygiene Data'!G189))="","",OFFSET('Hygiene Data'!$G$12,0,10*ROW('Hygiene Data'!G189)))</f>
        <v/>
      </c>
      <c r="DZ195" s="383" t="str">
        <f ca="1">+IF(OFFSET('Hygiene Data'!$G$13,0,10*ROW('Hygiene Data'!G189))="","",OFFSET('Hygiene Data'!$G$13,0,10*ROW('Hygiene Data'!G189)))</f>
        <v/>
      </c>
      <c r="EA195" s="383" t="str">
        <f ca="1">+IF(OFFSET('Hygiene Data'!$H$11,0,10*ROW('Hygiene Data'!H189))="","",OFFSET('Hygiene Data'!$H$11,0,10*ROW('Hygiene Data'!H189)))</f>
        <v/>
      </c>
      <c r="EB195" s="383" t="str">
        <f ca="1">+IF(OFFSET('Hygiene Data'!$H$12,0,10*ROW('Hygiene Data'!H189))="","",OFFSET('Hygiene Data'!$H$12,0,10*ROW('Hygiene Data'!H189)))</f>
        <v/>
      </c>
      <c r="EC195" s="383" t="str">
        <f ca="1">+IF(OFFSET('Hygiene Data'!$H$13,0,10*ROW('Hygiene Data'!H189))="","",OFFSET('Hygiene Data'!$H$13,0,10*ROW('Hygiene Data'!H189)))</f>
        <v/>
      </c>
      <c r="ED195" s="383" t="str">
        <f ca="1">+IF(OFFSET('Hygiene Data'!$I$11,0,10*ROW('Hygiene Data'!I189))="","",OFFSET('Hygiene Data'!$I$11,0,10*ROW('Hygiene Data'!I189)))</f>
        <v/>
      </c>
      <c r="EE195" s="383" t="str">
        <f ca="1">+IF(OFFSET('Hygiene Data'!$I$12,0,10*ROW('Hygiene Data'!I189))="","",OFFSET('Hygiene Data'!$I$12,0,10*ROW('Hygiene Data'!I189)))</f>
        <v/>
      </c>
      <c r="EF195" s="383" t="str">
        <f ca="1">+IF(OFFSET('Hygiene Data'!$I$13,0,10*ROW('Hygiene Data'!I189))="","",OFFSET('Hygiene Data'!$I$13,0,10*ROW('Hygiene Data'!I189)))</f>
        <v/>
      </c>
    </row>
    <row r="196" spans="1:136" x14ac:dyDescent="0.25">
      <c r="A196" s="492" t="str">
        <f ca="1">+IF(OFFSET('Water Data'!$B$2,0,10*ROW('Water Data'!E190))="","",OFFSET('Water Data'!$B$2,0,10*ROW('Water Data'!E190)))</f>
        <v/>
      </c>
      <c r="B196" s="49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9" t="str">
        <f t="shared" ca="1" si="2"/>
        <v/>
      </c>
      <c r="D196" s="52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3" t="str">
        <f ca="1">+IF(OFFSET('Water Data'!$D$27,0,10*ROW('Water Data'!D190))="","",OFFSET('Water Data'!$D$27,0,10*ROW('Water Data'!D190)))</f>
        <v/>
      </c>
      <c r="BT196" s="383" t="str">
        <f ca="1">+IF(OFFSET('Water Data'!$D$28,0,10*ROW('Water Data'!D190))="","",OFFSET('Water Data'!$D$28,0,10*ROW('Water Data'!D190)))</f>
        <v/>
      </c>
      <c r="BU196" s="383" t="str">
        <f ca="1">+IF(OFFSET('Water Data'!$D$29,0,10*ROW('Water Data'!D190))="","",OFFSET('Water Data'!$D$29,0,10*ROW('Water Data'!D190)))</f>
        <v/>
      </c>
      <c r="BV196" s="383" t="str">
        <f ca="1">+IF(OFFSET('Water Data'!$E$27,0,10*ROW('Water Data'!E190))="","",OFFSET('Water Data'!$E$27,0,10*ROW('Water Data'!E190)))</f>
        <v/>
      </c>
      <c r="BW196" s="383" t="str">
        <f ca="1">+IF(OFFSET('Water Data'!$E$28,0,10*ROW('Water Data'!E190))="","",OFFSET('Water Data'!$E$28,0,10*ROW('Water Data'!E190)))</f>
        <v/>
      </c>
      <c r="BX196" s="383" t="str">
        <f ca="1">+IF(OFFSET('Water Data'!$E$29,0,10*ROW('Water Data'!E190))="","",OFFSET('Water Data'!$E$29,0,10*ROW('Water Data'!E190)))</f>
        <v/>
      </c>
      <c r="BY196" s="383" t="str">
        <f ca="1">+IF(OFFSET('Water Data'!$F$27,0,10*ROW('Water Data'!F190))="","",OFFSET('Water Data'!$F$27,0,10*ROW('Water Data'!F190)))</f>
        <v/>
      </c>
      <c r="BZ196" s="383" t="str">
        <f ca="1">+IF(OFFSET('Water Data'!$F$28,0,10*ROW('Water Data'!F190))="","",OFFSET('Water Data'!$F$28,0,10*ROW('Water Data'!F190)))</f>
        <v/>
      </c>
      <c r="CA196" s="383" t="str">
        <f ca="1">+IF(OFFSET('Water Data'!$F$29,0,10*ROW('Water Data'!F190))="","",OFFSET('Water Data'!$F$29,0,10*ROW('Water Data'!F190)))</f>
        <v/>
      </c>
      <c r="CB196" s="383" t="str">
        <f ca="1">+IF(OFFSET('Water Data'!$G$27,0,10*ROW('Water Data'!G190))="","",OFFSET('Water Data'!$G$27,0,10*ROW('Water Data'!G190)))</f>
        <v/>
      </c>
      <c r="CC196" s="383" t="str">
        <f ca="1">+IF(OFFSET('Water Data'!$G$28,0,10*ROW('Water Data'!G190))="","",OFFSET('Water Data'!$G$28,0,10*ROW('Water Data'!G190)))</f>
        <v/>
      </c>
      <c r="CD196" s="383" t="str">
        <f ca="1">+IF(OFFSET('Water Data'!$G$29,0,10*ROW('Water Data'!G190))="","",OFFSET('Water Data'!$G$29,0,10*ROW('Water Data'!G190)))</f>
        <v/>
      </c>
      <c r="CE196" s="383" t="str">
        <f ca="1">+IF(OFFSET('Water Data'!$H$27,0,10*ROW('Water Data'!H190))="","",OFFSET('Water Data'!$H$27,0,10*ROW('Water Data'!H190)))</f>
        <v/>
      </c>
      <c r="CF196" s="383" t="str">
        <f ca="1">+IF(OFFSET('Water Data'!$H$28,0,10*ROW('Water Data'!H190))="","",OFFSET('Water Data'!$H$28,0,10*ROW('Water Data'!H190)))</f>
        <v/>
      </c>
      <c r="CG196" s="383" t="str">
        <f ca="1">+IF(OFFSET('Water Data'!$H$29,0,10*ROW('Water Data'!H190))="","",OFFSET('Water Data'!$H$29,0,10*ROW('Water Data'!H190)))</f>
        <v/>
      </c>
      <c r="CH196" s="383" t="str">
        <f ca="1">+IF(OFFSET('Water Data'!$I$27,0,10*ROW('Water Data'!I190))="","",OFFSET('Water Data'!$I$27,0,10*ROW('Water Data'!I190)))</f>
        <v/>
      </c>
      <c r="CI196" s="383" t="str">
        <f ca="1">+IF(OFFSET('Water Data'!$I$28,0,10*ROW('Water Data'!I190))="","",OFFSET('Water Data'!$I$28,0,10*ROW('Water Data'!I190)))</f>
        <v/>
      </c>
      <c r="CJ196" s="383" t="str">
        <f ca="1">+IF(OFFSET('Water Data'!$I$29,0,10*ROW('Water Data'!I190))="","",OFFSET('Water Data'!$I$29,0,10*ROW('Water Data'!I190)))</f>
        <v/>
      </c>
      <c r="CK196" s="383" t="str">
        <f ca="1">+IF(OFFSET('Sanitation Data'!$D$28,0,10*ROW('Sanitation Data'!D190))="","",OFFSET('Sanitation Data'!$D$28,0,10*ROW('Sanitation Data'!D190)))</f>
        <v/>
      </c>
      <c r="CL196" s="383" t="str">
        <f ca="1">+IF(OFFSET('Sanitation Data'!$D$29,0,10*ROW('Sanitation Data'!D190))="","",OFFSET('Sanitation Data'!$D$29,0,10*ROW('Sanitation Data'!D190)))</f>
        <v/>
      </c>
      <c r="CM196" s="383" t="str">
        <f ca="1">+IF(OFFSET('Sanitation Data'!$D$30,0,10*ROW('Sanitation Data'!D190))="","",OFFSET('Sanitation Data'!$D$30,0,10*ROW('Sanitation Data'!D190)))</f>
        <v/>
      </c>
      <c r="CN196" s="383" t="str">
        <f ca="1">+IF(OFFSET('Sanitation Data'!$D$31,0,10*ROW('Sanitation Data'!D190))="","",OFFSET('Sanitation Data'!$D$31,0,10*ROW('Sanitation Data'!D190)))</f>
        <v/>
      </c>
      <c r="CO196" s="383" t="str">
        <f ca="1">+IF(OFFSET('Sanitation Data'!$D$32,0,10*ROW('Sanitation Data'!D190))="","",OFFSET('Sanitation Data'!$D$32,0,10*ROW('Sanitation Data'!D190)))</f>
        <v/>
      </c>
      <c r="CP196" s="383" t="str">
        <f ca="1">+IF(OFFSET('Sanitation Data'!$E$28,0,10*ROW('Sanitation Data'!E190))="","",OFFSET('Sanitation Data'!$E$28,0,10*ROW('Sanitation Data'!E190)))</f>
        <v/>
      </c>
      <c r="CQ196" s="383" t="str">
        <f ca="1">+IF(OFFSET('Sanitation Data'!$E$29,0,10*ROW('Sanitation Data'!E190))="","",OFFSET('Sanitation Data'!$E$29,0,10*ROW('Sanitation Data'!E190)))</f>
        <v/>
      </c>
      <c r="CR196" s="383" t="str">
        <f ca="1">+IF(OFFSET('Sanitation Data'!$E$30,0,10*ROW('Sanitation Data'!E190))="","",OFFSET('Sanitation Data'!$E$30,0,10*ROW('Sanitation Data'!E190)))</f>
        <v/>
      </c>
      <c r="CS196" s="383" t="str">
        <f ca="1">+IF(OFFSET('Sanitation Data'!$E$31,0,10*ROW('Sanitation Data'!E190))="","",OFFSET('Sanitation Data'!$E$31,0,10*ROW('Sanitation Data'!E190)))</f>
        <v/>
      </c>
      <c r="CT196" s="383" t="str">
        <f ca="1">+IF(OFFSET('Sanitation Data'!$E$32,0,10*ROW('Sanitation Data'!E190))="","",OFFSET('Sanitation Data'!$E$32,0,10*ROW('Sanitation Data'!E190)))</f>
        <v/>
      </c>
      <c r="CU196" s="383" t="str">
        <f ca="1">+IF(OFFSET('Sanitation Data'!$F$28,0,10*ROW('Sanitation Data'!F190))="","",OFFSET('Sanitation Data'!$F$28,0,10*ROW('Sanitation Data'!F190)))</f>
        <v/>
      </c>
      <c r="CV196" s="383" t="str">
        <f ca="1">+IF(OFFSET('Sanitation Data'!$F$29,0,10*ROW('Sanitation Data'!F190))="","",OFFSET('Sanitation Data'!$F$29,0,10*ROW('Sanitation Data'!F190)))</f>
        <v/>
      </c>
      <c r="CW196" s="383" t="str">
        <f ca="1">+IF(OFFSET('Sanitation Data'!$F$30,0,10*ROW('Sanitation Data'!F190))="","",OFFSET('Sanitation Data'!$F$30,0,10*ROW('Sanitation Data'!F190)))</f>
        <v/>
      </c>
      <c r="CX196" s="383" t="str">
        <f ca="1">+IF(OFFSET('Sanitation Data'!$F$31,0,10*ROW('Sanitation Data'!F190))="","",OFFSET('Sanitation Data'!$F$31,0,10*ROW('Sanitation Data'!F190)))</f>
        <v/>
      </c>
      <c r="CY196" s="383" t="str">
        <f ca="1">+IF(OFFSET('Sanitation Data'!$F$32,0,10*ROW('Sanitation Data'!F190))="","",OFFSET('Sanitation Data'!$F$32,0,10*ROW('Sanitation Data'!F190)))</f>
        <v/>
      </c>
      <c r="CZ196" s="383" t="str">
        <f ca="1">+IF(OFFSET('Sanitation Data'!$G$28,0,10*ROW('Sanitation Data'!G190))="","",OFFSET('Sanitation Data'!$G$28,0,10*ROW('Sanitation Data'!G190)))</f>
        <v/>
      </c>
      <c r="DA196" s="383" t="str">
        <f ca="1">+IF(OFFSET('Sanitation Data'!$G$29,0,10*ROW('Sanitation Data'!G190))="","",OFFSET('Sanitation Data'!$G$29,0,10*ROW('Sanitation Data'!G190)))</f>
        <v/>
      </c>
      <c r="DB196" s="383" t="str">
        <f ca="1">+IF(OFFSET('Sanitation Data'!$G$30,0,10*ROW('Sanitation Data'!G190))="","",OFFSET('Sanitation Data'!$G$30,0,10*ROW('Sanitation Data'!G190)))</f>
        <v/>
      </c>
      <c r="DC196" s="383" t="str">
        <f ca="1">+IF(OFFSET('Sanitation Data'!$G$31,0,10*ROW('Sanitation Data'!G190))="","",OFFSET('Sanitation Data'!$G$31,0,10*ROW('Sanitation Data'!G190)))</f>
        <v/>
      </c>
      <c r="DD196" s="383" t="str">
        <f ca="1">+IF(OFFSET('Sanitation Data'!$G$32,0,10*ROW('Sanitation Data'!G190))="","",OFFSET('Sanitation Data'!$G$32,0,10*ROW('Sanitation Data'!G190)))</f>
        <v/>
      </c>
      <c r="DE196" s="383" t="str">
        <f ca="1">+IF(OFFSET('Sanitation Data'!$H$28,0,10*ROW('Sanitation Data'!H190))="","",OFFSET('Sanitation Data'!$H$28,0,10*ROW('Sanitation Data'!H190)))</f>
        <v/>
      </c>
      <c r="DF196" s="383" t="str">
        <f ca="1">+IF(OFFSET('Sanitation Data'!$H$29,0,10*ROW('Sanitation Data'!H190))="","",OFFSET('Sanitation Data'!$H$29,0,10*ROW('Sanitation Data'!H190)))</f>
        <v/>
      </c>
      <c r="DG196" s="383" t="str">
        <f ca="1">+IF(OFFSET('Sanitation Data'!$H$30,0,10*ROW('Sanitation Data'!H190))="","",OFFSET('Sanitation Data'!$H$30,0,10*ROW('Sanitation Data'!H190)))</f>
        <v/>
      </c>
      <c r="DH196" s="383" t="str">
        <f ca="1">+IF(OFFSET('Sanitation Data'!$H$31,0,10*ROW('Sanitation Data'!H190))="","",OFFSET('Sanitation Data'!$H$31,0,10*ROW('Sanitation Data'!H190)))</f>
        <v/>
      </c>
      <c r="DI196" s="383" t="str">
        <f ca="1">+IF(OFFSET('Sanitation Data'!$H$32,0,10*ROW('Sanitation Data'!H190))="","",OFFSET('Sanitation Data'!$H$32,0,10*ROW('Sanitation Data'!H190)))</f>
        <v/>
      </c>
      <c r="DJ196" s="383" t="str">
        <f ca="1">+IF(OFFSET('Sanitation Data'!$I$28,0,10*ROW('Sanitation Data'!I190))="","",OFFSET('Sanitation Data'!$I$28,0,10*ROW('Sanitation Data'!I190)))</f>
        <v/>
      </c>
      <c r="DK196" s="383" t="str">
        <f ca="1">+IF(OFFSET('Sanitation Data'!$I$29,0,10*ROW('Sanitation Data'!I190))="","",OFFSET('Sanitation Data'!$I$29,0,10*ROW('Sanitation Data'!I190)))</f>
        <v/>
      </c>
      <c r="DL196" s="383" t="str">
        <f ca="1">+IF(OFFSET('Sanitation Data'!$I$30,0,10*ROW('Sanitation Data'!I190))="","",OFFSET('Sanitation Data'!$I$30,0,10*ROW('Sanitation Data'!I190)))</f>
        <v/>
      </c>
      <c r="DM196" s="383" t="str">
        <f ca="1">+IF(OFFSET('Sanitation Data'!$I$31,0,10*ROW('Sanitation Data'!I190))="","",OFFSET('Sanitation Data'!$I$31,0,10*ROW('Sanitation Data'!I190)))</f>
        <v/>
      </c>
      <c r="DN196" s="383" t="str">
        <f ca="1">+IF(OFFSET('Sanitation Data'!$I$32,0,10*ROW('Sanitation Data'!I190))="","",OFFSET('Sanitation Data'!$I$32,0,10*ROW('Sanitation Data'!I190)))</f>
        <v/>
      </c>
      <c r="DO196" s="383" t="str">
        <f ca="1">+IF(OFFSET('Hygiene Data'!$D$11,0,10*ROW('Hygiene Data'!D190))="","",OFFSET('Hygiene Data'!$D$11,0,10*ROW('Hygiene Data'!D190)))</f>
        <v/>
      </c>
      <c r="DP196" s="383" t="str">
        <f ca="1">+IF(OFFSET('Hygiene Data'!$D$12,0,10*ROW('Hygiene Data'!D190))="","",OFFSET('Hygiene Data'!$D$12,0,10*ROW('Hygiene Data'!D190)))</f>
        <v/>
      </c>
      <c r="DQ196" s="383" t="str">
        <f ca="1">+IF(OFFSET('Hygiene Data'!$D$13,0,10*ROW('Hygiene Data'!D190))="","",OFFSET('Hygiene Data'!$D$13,0,10*ROW('Hygiene Data'!D190)))</f>
        <v/>
      </c>
      <c r="DR196" s="383" t="str">
        <f ca="1">+IF(OFFSET('Hygiene Data'!$E$11,0,10*ROW('Hygiene Data'!E190))="","",OFFSET('Hygiene Data'!$E$11,0,10*ROW('Hygiene Data'!E190)))</f>
        <v/>
      </c>
      <c r="DS196" s="383" t="str">
        <f ca="1">+IF(OFFSET('Hygiene Data'!$E$12,0,10*ROW('Hygiene Data'!E190))="","",OFFSET('Hygiene Data'!$E$12,0,10*ROW('Hygiene Data'!E190)))</f>
        <v/>
      </c>
      <c r="DT196" s="383" t="str">
        <f ca="1">+IF(OFFSET('Hygiene Data'!$E$13,0,10*ROW('Hygiene Data'!E190))="","",OFFSET('Hygiene Data'!$E$13,0,10*ROW('Hygiene Data'!E190)))</f>
        <v/>
      </c>
      <c r="DU196" s="383" t="str">
        <f ca="1">+IF(OFFSET('Hygiene Data'!$F$11,0,10*ROW('Hygiene Data'!F190))="","",OFFSET('Hygiene Data'!$F$11,0,10*ROW('Hygiene Data'!F190)))</f>
        <v/>
      </c>
      <c r="DV196" s="383" t="str">
        <f ca="1">+IF(OFFSET('Hygiene Data'!$F$12,0,10*ROW('Hygiene Data'!F190))="","",OFFSET('Hygiene Data'!$F$12,0,10*ROW('Hygiene Data'!F190)))</f>
        <v/>
      </c>
      <c r="DW196" s="383" t="str">
        <f ca="1">+IF(OFFSET('Hygiene Data'!$F$13,0,10*ROW('Hygiene Data'!F190))="","",OFFSET('Hygiene Data'!$F$13,0,10*ROW('Hygiene Data'!F190)))</f>
        <v/>
      </c>
      <c r="DX196" s="383" t="str">
        <f ca="1">+IF(OFFSET('Hygiene Data'!$G$11,0,10*ROW('Hygiene Data'!G190))="","",OFFSET('Hygiene Data'!$G$11,0,10*ROW('Hygiene Data'!G190)))</f>
        <v/>
      </c>
      <c r="DY196" s="383" t="str">
        <f ca="1">+IF(OFFSET('Hygiene Data'!$G$12,0,10*ROW('Hygiene Data'!G190))="","",OFFSET('Hygiene Data'!$G$12,0,10*ROW('Hygiene Data'!G190)))</f>
        <v/>
      </c>
      <c r="DZ196" s="383" t="str">
        <f ca="1">+IF(OFFSET('Hygiene Data'!$G$13,0,10*ROW('Hygiene Data'!G190))="","",OFFSET('Hygiene Data'!$G$13,0,10*ROW('Hygiene Data'!G190)))</f>
        <v/>
      </c>
      <c r="EA196" s="383" t="str">
        <f ca="1">+IF(OFFSET('Hygiene Data'!$H$11,0,10*ROW('Hygiene Data'!H190))="","",OFFSET('Hygiene Data'!$H$11,0,10*ROW('Hygiene Data'!H190)))</f>
        <v/>
      </c>
      <c r="EB196" s="383" t="str">
        <f ca="1">+IF(OFFSET('Hygiene Data'!$H$12,0,10*ROW('Hygiene Data'!H190))="","",OFFSET('Hygiene Data'!$H$12,0,10*ROW('Hygiene Data'!H190)))</f>
        <v/>
      </c>
      <c r="EC196" s="383" t="str">
        <f ca="1">+IF(OFFSET('Hygiene Data'!$H$13,0,10*ROW('Hygiene Data'!H190))="","",OFFSET('Hygiene Data'!$H$13,0,10*ROW('Hygiene Data'!H190)))</f>
        <v/>
      </c>
      <c r="ED196" s="383" t="str">
        <f ca="1">+IF(OFFSET('Hygiene Data'!$I$11,0,10*ROW('Hygiene Data'!I190))="","",OFFSET('Hygiene Data'!$I$11,0,10*ROW('Hygiene Data'!I190)))</f>
        <v/>
      </c>
      <c r="EE196" s="383" t="str">
        <f ca="1">+IF(OFFSET('Hygiene Data'!$I$12,0,10*ROW('Hygiene Data'!I190))="","",OFFSET('Hygiene Data'!$I$12,0,10*ROW('Hygiene Data'!I190)))</f>
        <v/>
      </c>
      <c r="EF196" s="383" t="str">
        <f ca="1">+IF(OFFSET('Hygiene Data'!$I$13,0,10*ROW('Hygiene Data'!I190))="","",OFFSET('Hygiene Data'!$I$13,0,10*ROW('Hygiene Data'!I190)))</f>
        <v/>
      </c>
    </row>
    <row r="197" spans="1:136" x14ac:dyDescent="0.25">
      <c r="A197" s="492" t="str">
        <f ca="1">+IF(OFFSET('Water Data'!$B$2,0,10*ROW('Water Data'!E191))="","",OFFSET('Water Data'!$B$2,0,10*ROW('Water Data'!E191)))</f>
        <v/>
      </c>
      <c r="B197" s="49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9" t="str">
        <f t="shared" ca="1" si="2"/>
        <v/>
      </c>
      <c r="D197" s="52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3" t="str">
        <f ca="1">+IF(OFFSET('Water Data'!$D$27,0,10*ROW('Water Data'!D191))="","",OFFSET('Water Data'!$D$27,0,10*ROW('Water Data'!D191)))</f>
        <v/>
      </c>
      <c r="BT197" s="383" t="str">
        <f ca="1">+IF(OFFSET('Water Data'!$D$28,0,10*ROW('Water Data'!D191))="","",OFFSET('Water Data'!$D$28,0,10*ROW('Water Data'!D191)))</f>
        <v/>
      </c>
      <c r="BU197" s="383" t="str">
        <f ca="1">+IF(OFFSET('Water Data'!$D$29,0,10*ROW('Water Data'!D191))="","",OFFSET('Water Data'!$D$29,0,10*ROW('Water Data'!D191)))</f>
        <v/>
      </c>
      <c r="BV197" s="383" t="str">
        <f ca="1">+IF(OFFSET('Water Data'!$E$27,0,10*ROW('Water Data'!E191))="","",OFFSET('Water Data'!$E$27,0,10*ROW('Water Data'!E191)))</f>
        <v/>
      </c>
      <c r="BW197" s="383" t="str">
        <f ca="1">+IF(OFFSET('Water Data'!$E$28,0,10*ROW('Water Data'!E191))="","",OFFSET('Water Data'!$E$28,0,10*ROW('Water Data'!E191)))</f>
        <v/>
      </c>
      <c r="BX197" s="383" t="str">
        <f ca="1">+IF(OFFSET('Water Data'!$E$29,0,10*ROW('Water Data'!E191))="","",OFFSET('Water Data'!$E$29,0,10*ROW('Water Data'!E191)))</f>
        <v/>
      </c>
      <c r="BY197" s="383" t="str">
        <f ca="1">+IF(OFFSET('Water Data'!$F$27,0,10*ROW('Water Data'!F191))="","",OFFSET('Water Data'!$F$27,0,10*ROW('Water Data'!F191)))</f>
        <v/>
      </c>
      <c r="BZ197" s="383" t="str">
        <f ca="1">+IF(OFFSET('Water Data'!$F$28,0,10*ROW('Water Data'!F191))="","",OFFSET('Water Data'!$F$28,0,10*ROW('Water Data'!F191)))</f>
        <v/>
      </c>
      <c r="CA197" s="383" t="str">
        <f ca="1">+IF(OFFSET('Water Data'!$F$29,0,10*ROW('Water Data'!F191))="","",OFFSET('Water Data'!$F$29,0,10*ROW('Water Data'!F191)))</f>
        <v/>
      </c>
      <c r="CB197" s="383" t="str">
        <f ca="1">+IF(OFFSET('Water Data'!$G$27,0,10*ROW('Water Data'!G191))="","",OFFSET('Water Data'!$G$27,0,10*ROW('Water Data'!G191)))</f>
        <v/>
      </c>
      <c r="CC197" s="383" t="str">
        <f ca="1">+IF(OFFSET('Water Data'!$G$28,0,10*ROW('Water Data'!G191))="","",OFFSET('Water Data'!$G$28,0,10*ROW('Water Data'!G191)))</f>
        <v/>
      </c>
      <c r="CD197" s="383" t="str">
        <f ca="1">+IF(OFFSET('Water Data'!$G$29,0,10*ROW('Water Data'!G191))="","",OFFSET('Water Data'!$G$29,0,10*ROW('Water Data'!G191)))</f>
        <v/>
      </c>
      <c r="CE197" s="383" t="str">
        <f ca="1">+IF(OFFSET('Water Data'!$H$27,0,10*ROW('Water Data'!H191))="","",OFFSET('Water Data'!$H$27,0,10*ROW('Water Data'!H191)))</f>
        <v/>
      </c>
      <c r="CF197" s="383" t="str">
        <f ca="1">+IF(OFFSET('Water Data'!$H$28,0,10*ROW('Water Data'!H191))="","",OFFSET('Water Data'!$H$28,0,10*ROW('Water Data'!H191)))</f>
        <v/>
      </c>
      <c r="CG197" s="383" t="str">
        <f ca="1">+IF(OFFSET('Water Data'!$H$29,0,10*ROW('Water Data'!H191))="","",OFFSET('Water Data'!$H$29,0,10*ROW('Water Data'!H191)))</f>
        <v/>
      </c>
      <c r="CH197" s="383" t="str">
        <f ca="1">+IF(OFFSET('Water Data'!$I$27,0,10*ROW('Water Data'!I191))="","",OFFSET('Water Data'!$I$27,0,10*ROW('Water Data'!I191)))</f>
        <v/>
      </c>
      <c r="CI197" s="383" t="str">
        <f ca="1">+IF(OFFSET('Water Data'!$I$28,0,10*ROW('Water Data'!I191))="","",OFFSET('Water Data'!$I$28,0,10*ROW('Water Data'!I191)))</f>
        <v/>
      </c>
      <c r="CJ197" s="383" t="str">
        <f ca="1">+IF(OFFSET('Water Data'!$I$29,0,10*ROW('Water Data'!I191))="","",OFFSET('Water Data'!$I$29,0,10*ROW('Water Data'!I191)))</f>
        <v/>
      </c>
      <c r="CK197" s="383" t="str">
        <f ca="1">+IF(OFFSET('Sanitation Data'!$D$28,0,10*ROW('Sanitation Data'!D191))="","",OFFSET('Sanitation Data'!$D$28,0,10*ROW('Sanitation Data'!D191)))</f>
        <v/>
      </c>
      <c r="CL197" s="383" t="str">
        <f ca="1">+IF(OFFSET('Sanitation Data'!$D$29,0,10*ROW('Sanitation Data'!D191))="","",OFFSET('Sanitation Data'!$D$29,0,10*ROW('Sanitation Data'!D191)))</f>
        <v/>
      </c>
      <c r="CM197" s="383" t="str">
        <f ca="1">+IF(OFFSET('Sanitation Data'!$D$30,0,10*ROW('Sanitation Data'!D191))="","",OFFSET('Sanitation Data'!$D$30,0,10*ROW('Sanitation Data'!D191)))</f>
        <v/>
      </c>
      <c r="CN197" s="383" t="str">
        <f ca="1">+IF(OFFSET('Sanitation Data'!$D$31,0,10*ROW('Sanitation Data'!D191))="","",OFFSET('Sanitation Data'!$D$31,0,10*ROW('Sanitation Data'!D191)))</f>
        <v/>
      </c>
      <c r="CO197" s="383" t="str">
        <f ca="1">+IF(OFFSET('Sanitation Data'!$D$32,0,10*ROW('Sanitation Data'!D191))="","",OFFSET('Sanitation Data'!$D$32,0,10*ROW('Sanitation Data'!D191)))</f>
        <v/>
      </c>
      <c r="CP197" s="383" t="str">
        <f ca="1">+IF(OFFSET('Sanitation Data'!$E$28,0,10*ROW('Sanitation Data'!E191))="","",OFFSET('Sanitation Data'!$E$28,0,10*ROW('Sanitation Data'!E191)))</f>
        <v/>
      </c>
      <c r="CQ197" s="383" t="str">
        <f ca="1">+IF(OFFSET('Sanitation Data'!$E$29,0,10*ROW('Sanitation Data'!E191))="","",OFFSET('Sanitation Data'!$E$29,0,10*ROW('Sanitation Data'!E191)))</f>
        <v/>
      </c>
      <c r="CR197" s="383" t="str">
        <f ca="1">+IF(OFFSET('Sanitation Data'!$E$30,0,10*ROW('Sanitation Data'!E191))="","",OFFSET('Sanitation Data'!$E$30,0,10*ROW('Sanitation Data'!E191)))</f>
        <v/>
      </c>
      <c r="CS197" s="383" t="str">
        <f ca="1">+IF(OFFSET('Sanitation Data'!$E$31,0,10*ROW('Sanitation Data'!E191))="","",OFFSET('Sanitation Data'!$E$31,0,10*ROW('Sanitation Data'!E191)))</f>
        <v/>
      </c>
      <c r="CT197" s="383" t="str">
        <f ca="1">+IF(OFFSET('Sanitation Data'!$E$32,0,10*ROW('Sanitation Data'!E191))="","",OFFSET('Sanitation Data'!$E$32,0,10*ROW('Sanitation Data'!E191)))</f>
        <v/>
      </c>
      <c r="CU197" s="383" t="str">
        <f ca="1">+IF(OFFSET('Sanitation Data'!$F$28,0,10*ROW('Sanitation Data'!F191))="","",OFFSET('Sanitation Data'!$F$28,0,10*ROW('Sanitation Data'!F191)))</f>
        <v/>
      </c>
      <c r="CV197" s="383" t="str">
        <f ca="1">+IF(OFFSET('Sanitation Data'!$F$29,0,10*ROW('Sanitation Data'!F191))="","",OFFSET('Sanitation Data'!$F$29,0,10*ROW('Sanitation Data'!F191)))</f>
        <v/>
      </c>
      <c r="CW197" s="383" t="str">
        <f ca="1">+IF(OFFSET('Sanitation Data'!$F$30,0,10*ROW('Sanitation Data'!F191))="","",OFFSET('Sanitation Data'!$F$30,0,10*ROW('Sanitation Data'!F191)))</f>
        <v/>
      </c>
      <c r="CX197" s="383" t="str">
        <f ca="1">+IF(OFFSET('Sanitation Data'!$F$31,0,10*ROW('Sanitation Data'!F191))="","",OFFSET('Sanitation Data'!$F$31,0,10*ROW('Sanitation Data'!F191)))</f>
        <v/>
      </c>
      <c r="CY197" s="383" t="str">
        <f ca="1">+IF(OFFSET('Sanitation Data'!$F$32,0,10*ROW('Sanitation Data'!F191))="","",OFFSET('Sanitation Data'!$F$32,0,10*ROW('Sanitation Data'!F191)))</f>
        <v/>
      </c>
      <c r="CZ197" s="383" t="str">
        <f ca="1">+IF(OFFSET('Sanitation Data'!$G$28,0,10*ROW('Sanitation Data'!G191))="","",OFFSET('Sanitation Data'!$G$28,0,10*ROW('Sanitation Data'!G191)))</f>
        <v/>
      </c>
      <c r="DA197" s="383" t="str">
        <f ca="1">+IF(OFFSET('Sanitation Data'!$G$29,0,10*ROW('Sanitation Data'!G191))="","",OFFSET('Sanitation Data'!$G$29,0,10*ROW('Sanitation Data'!G191)))</f>
        <v/>
      </c>
      <c r="DB197" s="383" t="str">
        <f ca="1">+IF(OFFSET('Sanitation Data'!$G$30,0,10*ROW('Sanitation Data'!G191))="","",OFFSET('Sanitation Data'!$G$30,0,10*ROW('Sanitation Data'!G191)))</f>
        <v/>
      </c>
      <c r="DC197" s="383" t="str">
        <f ca="1">+IF(OFFSET('Sanitation Data'!$G$31,0,10*ROW('Sanitation Data'!G191))="","",OFFSET('Sanitation Data'!$G$31,0,10*ROW('Sanitation Data'!G191)))</f>
        <v/>
      </c>
      <c r="DD197" s="383" t="str">
        <f ca="1">+IF(OFFSET('Sanitation Data'!$G$32,0,10*ROW('Sanitation Data'!G191))="","",OFFSET('Sanitation Data'!$G$32,0,10*ROW('Sanitation Data'!G191)))</f>
        <v/>
      </c>
      <c r="DE197" s="383" t="str">
        <f ca="1">+IF(OFFSET('Sanitation Data'!$H$28,0,10*ROW('Sanitation Data'!H191))="","",OFFSET('Sanitation Data'!$H$28,0,10*ROW('Sanitation Data'!H191)))</f>
        <v/>
      </c>
      <c r="DF197" s="383" t="str">
        <f ca="1">+IF(OFFSET('Sanitation Data'!$H$29,0,10*ROW('Sanitation Data'!H191))="","",OFFSET('Sanitation Data'!$H$29,0,10*ROW('Sanitation Data'!H191)))</f>
        <v/>
      </c>
      <c r="DG197" s="383" t="str">
        <f ca="1">+IF(OFFSET('Sanitation Data'!$H$30,0,10*ROW('Sanitation Data'!H191))="","",OFFSET('Sanitation Data'!$H$30,0,10*ROW('Sanitation Data'!H191)))</f>
        <v/>
      </c>
      <c r="DH197" s="383" t="str">
        <f ca="1">+IF(OFFSET('Sanitation Data'!$H$31,0,10*ROW('Sanitation Data'!H191))="","",OFFSET('Sanitation Data'!$H$31,0,10*ROW('Sanitation Data'!H191)))</f>
        <v/>
      </c>
      <c r="DI197" s="383" t="str">
        <f ca="1">+IF(OFFSET('Sanitation Data'!$H$32,0,10*ROW('Sanitation Data'!H191))="","",OFFSET('Sanitation Data'!$H$32,0,10*ROW('Sanitation Data'!H191)))</f>
        <v/>
      </c>
      <c r="DJ197" s="383" t="str">
        <f ca="1">+IF(OFFSET('Sanitation Data'!$I$28,0,10*ROW('Sanitation Data'!I191))="","",OFFSET('Sanitation Data'!$I$28,0,10*ROW('Sanitation Data'!I191)))</f>
        <v/>
      </c>
      <c r="DK197" s="383" t="str">
        <f ca="1">+IF(OFFSET('Sanitation Data'!$I$29,0,10*ROW('Sanitation Data'!I191))="","",OFFSET('Sanitation Data'!$I$29,0,10*ROW('Sanitation Data'!I191)))</f>
        <v/>
      </c>
      <c r="DL197" s="383" t="str">
        <f ca="1">+IF(OFFSET('Sanitation Data'!$I$30,0,10*ROW('Sanitation Data'!I191))="","",OFFSET('Sanitation Data'!$I$30,0,10*ROW('Sanitation Data'!I191)))</f>
        <v/>
      </c>
      <c r="DM197" s="383" t="str">
        <f ca="1">+IF(OFFSET('Sanitation Data'!$I$31,0,10*ROW('Sanitation Data'!I191))="","",OFFSET('Sanitation Data'!$I$31,0,10*ROW('Sanitation Data'!I191)))</f>
        <v/>
      </c>
      <c r="DN197" s="383" t="str">
        <f ca="1">+IF(OFFSET('Sanitation Data'!$I$32,0,10*ROW('Sanitation Data'!I191))="","",OFFSET('Sanitation Data'!$I$32,0,10*ROW('Sanitation Data'!I191)))</f>
        <v/>
      </c>
      <c r="DO197" s="383" t="str">
        <f ca="1">+IF(OFFSET('Hygiene Data'!$D$11,0,10*ROW('Hygiene Data'!D191))="","",OFFSET('Hygiene Data'!$D$11,0,10*ROW('Hygiene Data'!D191)))</f>
        <v/>
      </c>
      <c r="DP197" s="383" t="str">
        <f ca="1">+IF(OFFSET('Hygiene Data'!$D$12,0,10*ROW('Hygiene Data'!D191))="","",OFFSET('Hygiene Data'!$D$12,0,10*ROW('Hygiene Data'!D191)))</f>
        <v/>
      </c>
      <c r="DQ197" s="383" t="str">
        <f ca="1">+IF(OFFSET('Hygiene Data'!$D$13,0,10*ROW('Hygiene Data'!D191))="","",OFFSET('Hygiene Data'!$D$13,0,10*ROW('Hygiene Data'!D191)))</f>
        <v/>
      </c>
      <c r="DR197" s="383" t="str">
        <f ca="1">+IF(OFFSET('Hygiene Data'!$E$11,0,10*ROW('Hygiene Data'!E191))="","",OFFSET('Hygiene Data'!$E$11,0,10*ROW('Hygiene Data'!E191)))</f>
        <v/>
      </c>
      <c r="DS197" s="383" t="str">
        <f ca="1">+IF(OFFSET('Hygiene Data'!$E$12,0,10*ROW('Hygiene Data'!E191))="","",OFFSET('Hygiene Data'!$E$12,0,10*ROW('Hygiene Data'!E191)))</f>
        <v/>
      </c>
      <c r="DT197" s="383" t="str">
        <f ca="1">+IF(OFFSET('Hygiene Data'!$E$13,0,10*ROW('Hygiene Data'!E191))="","",OFFSET('Hygiene Data'!$E$13,0,10*ROW('Hygiene Data'!E191)))</f>
        <v/>
      </c>
      <c r="DU197" s="383" t="str">
        <f ca="1">+IF(OFFSET('Hygiene Data'!$F$11,0,10*ROW('Hygiene Data'!F191))="","",OFFSET('Hygiene Data'!$F$11,0,10*ROW('Hygiene Data'!F191)))</f>
        <v/>
      </c>
      <c r="DV197" s="383" t="str">
        <f ca="1">+IF(OFFSET('Hygiene Data'!$F$12,0,10*ROW('Hygiene Data'!F191))="","",OFFSET('Hygiene Data'!$F$12,0,10*ROW('Hygiene Data'!F191)))</f>
        <v/>
      </c>
      <c r="DW197" s="383" t="str">
        <f ca="1">+IF(OFFSET('Hygiene Data'!$F$13,0,10*ROW('Hygiene Data'!F191))="","",OFFSET('Hygiene Data'!$F$13,0,10*ROW('Hygiene Data'!F191)))</f>
        <v/>
      </c>
      <c r="DX197" s="383" t="str">
        <f ca="1">+IF(OFFSET('Hygiene Data'!$G$11,0,10*ROW('Hygiene Data'!G191))="","",OFFSET('Hygiene Data'!$G$11,0,10*ROW('Hygiene Data'!G191)))</f>
        <v/>
      </c>
      <c r="DY197" s="383" t="str">
        <f ca="1">+IF(OFFSET('Hygiene Data'!$G$12,0,10*ROW('Hygiene Data'!G191))="","",OFFSET('Hygiene Data'!$G$12,0,10*ROW('Hygiene Data'!G191)))</f>
        <v/>
      </c>
      <c r="DZ197" s="383" t="str">
        <f ca="1">+IF(OFFSET('Hygiene Data'!$G$13,0,10*ROW('Hygiene Data'!G191))="","",OFFSET('Hygiene Data'!$G$13,0,10*ROW('Hygiene Data'!G191)))</f>
        <v/>
      </c>
      <c r="EA197" s="383" t="str">
        <f ca="1">+IF(OFFSET('Hygiene Data'!$H$11,0,10*ROW('Hygiene Data'!H191))="","",OFFSET('Hygiene Data'!$H$11,0,10*ROW('Hygiene Data'!H191)))</f>
        <v/>
      </c>
      <c r="EB197" s="383" t="str">
        <f ca="1">+IF(OFFSET('Hygiene Data'!$H$12,0,10*ROW('Hygiene Data'!H191))="","",OFFSET('Hygiene Data'!$H$12,0,10*ROW('Hygiene Data'!H191)))</f>
        <v/>
      </c>
      <c r="EC197" s="383" t="str">
        <f ca="1">+IF(OFFSET('Hygiene Data'!$H$13,0,10*ROW('Hygiene Data'!H191))="","",OFFSET('Hygiene Data'!$H$13,0,10*ROW('Hygiene Data'!H191)))</f>
        <v/>
      </c>
      <c r="ED197" s="383" t="str">
        <f ca="1">+IF(OFFSET('Hygiene Data'!$I$11,0,10*ROW('Hygiene Data'!I191))="","",OFFSET('Hygiene Data'!$I$11,0,10*ROW('Hygiene Data'!I191)))</f>
        <v/>
      </c>
      <c r="EE197" s="383" t="str">
        <f ca="1">+IF(OFFSET('Hygiene Data'!$I$12,0,10*ROW('Hygiene Data'!I191))="","",OFFSET('Hygiene Data'!$I$12,0,10*ROW('Hygiene Data'!I191)))</f>
        <v/>
      </c>
      <c r="EF197" s="383" t="str">
        <f ca="1">+IF(OFFSET('Hygiene Data'!$I$13,0,10*ROW('Hygiene Data'!I191))="","",OFFSET('Hygiene Data'!$I$13,0,10*ROW('Hygiene Data'!I191)))</f>
        <v/>
      </c>
    </row>
    <row r="198" spans="1:136" x14ac:dyDescent="0.25">
      <c r="A198" s="492" t="str">
        <f ca="1">+IF(OFFSET('Water Data'!$B$2,0,10*ROW('Water Data'!E192))="","",OFFSET('Water Data'!$B$2,0,10*ROW('Water Data'!E192)))</f>
        <v/>
      </c>
      <c r="B198" s="49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9" t="str">
        <f t="shared" ca="1" si="2"/>
        <v/>
      </c>
      <c r="D198" s="52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3" t="str">
        <f ca="1">+IF(OFFSET('Water Data'!$D$27,0,10*ROW('Water Data'!D192))="","",OFFSET('Water Data'!$D$27,0,10*ROW('Water Data'!D192)))</f>
        <v/>
      </c>
      <c r="BT198" s="383" t="str">
        <f ca="1">+IF(OFFSET('Water Data'!$D$28,0,10*ROW('Water Data'!D192))="","",OFFSET('Water Data'!$D$28,0,10*ROW('Water Data'!D192)))</f>
        <v/>
      </c>
      <c r="BU198" s="383" t="str">
        <f ca="1">+IF(OFFSET('Water Data'!$D$29,0,10*ROW('Water Data'!D192))="","",OFFSET('Water Data'!$D$29,0,10*ROW('Water Data'!D192)))</f>
        <v/>
      </c>
      <c r="BV198" s="383" t="str">
        <f ca="1">+IF(OFFSET('Water Data'!$E$27,0,10*ROW('Water Data'!E192))="","",OFFSET('Water Data'!$E$27,0,10*ROW('Water Data'!E192)))</f>
        <v/>
      </c>
      <c r="BW198" s="383" t="str">
        <f ca="1">+IF(OFFSET('Water Data'!$E$28,0,10*ROW('Water Data'!E192))="","",OFFSET('Water Data'!$E$28,0,10*ROW('Water Data'!E192)))</f>
        <v/>
      </c>
      <c r="BX198" s="383" t="str">
        <f ca="1">+IF(OFFSET('Water Data'!$E$29,0,10*ROW('Water Data'!E192))="","",OFFSET('Water Data'!$E$29,0,10*ROW('Water Data'!E192)))</f>
        <v/>
      </c>
      <c r="BY198" s="383" t="str">
        <f ca="1">+IF(OFFSET('Water Data'!$F$27,0,10*ROW('Water Data'!F192))="","",OFFSET('Water Data'!$F$27,0,10*ROW('Water Data'!F192)))</f>
        <v/>
      </c>
      <c r="BZ198" s="383" t="str">
        <f ca="1">+IF(OFFSET('Water Data'!$F$28,0,10*ROW('Water Data'!F192))="","",OFFSET('Water Data'!$F$28,0,10*ROW('Water Data'!F192)))</f>
        <v/>
      </c>
      <c r="CA198" s="383" t="str">
        <f ca="1">+IF(OFFSET('Water Data'!$F$29,0,10*ROW('Water Data'!F192))="","",OFFSET('Water Data'!$F$29,0,10*ROW('Water Data'!F192)))</f>
        <v/>
      </c>
      <c r="CB198" s="383" t="str">
        <f ca="1">+IF(OFFSET('Water Data'!$G$27,0,10*ROW('Water Data'!G192))="","",OFFSET('Water Data'!$G$27,0,10*ROW('Water Data'!G192)))</f>
        <v/>
      </c>
      <c r="CC198" s="383" t="str">
        <f ca="1">+IF(OFFSET('Water Data'!$G$28,0,10*ROW('Water Data'!G192))="","",OFFSET('Water Data'!$G$28,0,10*ROW('Water Data'!G192)))</f>
        <v/>
      </c>
      <c r="CD198" s="383" t="str">
        <f ca="1">+IF(OFFSET('Water Data'!$G$29,0,10*ROW('Water Data'!G192))="","",OFFSET('Water Data'!$G$29,0,10*ROW('Water Data'!G192)))</f>
        <v/>
      </c>
      <c r="CE198" s="383" t="str">
        <f ca="1">+IF(OFFSET('Water Data'!$H$27,0,10*ROW('Water Data'!H192))="","",OFFSET('Water Data'!$H$27,0,10*ROW('Water Data'!H192)))</f>
        <v/>
      </c>
      <c r="CF198" s="383" t="str">
        <f ca="1">+IF(OFFSET('Water Data'!$H$28,0,10*ROW('Water Data'!H192))="","",OFFSET('Water Data'!$H$28,0,10*ROW('Water Data'!H192)))</f>
        <v/>
      </c>
      <c r="CG198" s="383" t="str">
        <f ca="1">+IF(OFFSET('Water Data'!$H$29,0,10*ROW('Water Data'!H192))="","",OFFSET('Water Data'!$H$29,0,10*ROW('Water Data'!H192)))</f>
        <v/>
      </c>
      <c r="CH198" s="383" t="str">
        <f ca="1">+IF(OFFSET('Water Data'!$I$27,0,10*ROW('Water Data'!I192))="","",OFFSET('Water Data'!$I$27,0,10*ROW('Water Data'!I192)))</f>
        <v/>
      </c>
      <c r="CI198" s="383" t="str">
        <f ca="1">+IF(OFFSET('Water Data'!$I$28,0,10*ROW('Water Data'!I192))="","",OFFSET('Water Data'!$I$28,0,10*ROW('Water Data'!I192)))</f>
        <v/>
      </c>
      <c r="CJ198" s="383" t="str">
        <f ca="1">+IF(OFFSET('Water Data'!$I$29,0,10*ROW('Water Data'!I192))="","",OFFSET('Water Data'!$I$29,0,10*ROW('Water Data'!I192)))</f>
        <v/>
      </c>
      <c r="CK198" s="383" t="str">
        <f ca="1">+IF(OFFSET('Sanitation Data'!$D$28,0,10*ROW('Sanitation Data'!D192))="","",OFFSET('Sanitation Data'!$D$28,0,10*ROW('Sanitation Data'!D192)))</f>
        <v/>
      </c>
      <c r="CL198" s="383" t="str">
        <f ca="1">+IF(OFFSET('Sanitation Data'!$D$29,0,10*ROW('Sanitation Data'!D192))="","",OFFSET('Sanitation Data'!$D$29,0,10*ROW('Sanitation Data'!D192)))</f>
        <v/>
      </c>
      <c r="CM198" s="383" t="str">
        <f ca="1">+IF(OFFSET('Sanitation Data'!$D$30,0,10*ROW('Sanitation Data'!D192))="","",OFFSET('Sanitation Data'!$D$30,0,10*ROW('Sanitation Data'!D192)))</f>
        <v/>
      </c>
      <c r="CN198" s="383" t="str">
        <f ca="1">+IF(OFFSET('Sanitation Data'!$D$31,0,10*ROW('Sanitation Data'!D192))="","",OFFSET('Sanitation Data'!$D$31,0,10*ROW('Sanitation Data'!D192)))</f>
        <v/>
      </c>
      <c r="CO198" s="383" t="str">
        <f ca="1">+IF(OFFSET('Sanitation Data'!$D$32,0,10*ROW('Sanitation Data'!D192))="","",OFFSET('Sanitation Data'!$D$32,0,10*ROW('Sanitation Data'!D192)))</f>
        <v/>
      </c>
      <c r="CP198" s="383" t="str">
        <f ca="1">+IF(OFFSET('Sanitation Data'!$E$28,0,10*ROW('Sanitation Data'!E192))="","",OFFSET('Sanitation Data'!$E$28,0,10*ROW('Sanitation Data'!E192)))</f>
        <v/>
      </c>
      <c r="CQ198" s="383" t="str">
        <f ca="1">+IF(OFFSET('Sanitation Data'!$E$29,0,10*ROW('Sanitation Data'!E192))="","",OFFSET('Sanitation Data'!$E$29,0,10*ROW('Sanitation Data'!E192)))</f>
        <v/>
      </c>
      <c r="CR198" s="383" t="str">
        <f ca="1">+IF(OFFSET('Sanitation Data'!$E$30,0,10*ROW('Sanitation Data'!E192))="","",OFFSET('Sanitation Data'!$E$30,0,10*ROW('Sanitation Data'!E192)))</f>
        <v/>
      </c>
      <c r="CS198" s="383" t="str">
        <f ca="1">+IF(OFFSET('Sanitation Data'!$E$31,0,10*ROW('Sanitation Data'!E192))="","",OFFSET('Sanitation Data'!$E$31,0,10*ROW('Sanitation Data'!E192)))</f>
        <v/>
      </c>
      <c r="CT198" s="383" t="str">
        <f ca="1">+IF(OFFSET('Sanitation Data'!$E$32,0,10*ROW('Sanitation Data'!E192))="","",OFFSET('Sanitation Data'!$E$32,0,10*ROW('Sanitation Data'!E192)))</f>
        <v/>
      </c>
      <c r="CU198" s="383" t="str">
        <f ca="1">+IF(OFFSET('Sanitation Data'!$F$28,0,10*ROW('Sanitation Data'!F192))="","",OFFSET('Sanitation Data'!$F$28,0,10*ROW('Sanitation Data'!F192)))</f>
        <v/>
      </c>
      <c r="CV198" s="383" t="str">
        <f ca="1">+IF(OFFSET('Sanitation Data'!$F$29,0,10*ROW('Sanitation Data'!F192))="","",OFFSET('Sanitation Data'!$F$29,0,10*ROW('Sanitation Data'!F192)))</f>
        <v/>
      </c>
      <c r="CW198" s="383" t="str">
        <f ca="1">+IF(OFFSET('Sanitation Data'!$F$30,0,10*ROW('Sanitation Data'!F192))="","",OFFSET('Sanitation Data'!$F$30,0,10*ROW('Sanitation Data'!F192)))</f>
        <v/>
      </c>
      <c r="CX198" s="383" t="str">
        <f ca="1">+IF(OFFSET('Sanitation Data'!$F$31,0,10*ROW('Sanitation Data'!F192))="","",OFFSET('Sanitation Data'!$F$31,0,10*ROW('Sanitation Data'!F192)))</f>
        <v/>
      </c>
      <c r="CY198" s="383" t="str">
        <f ca="1">+IF(OFFSET('Sanitation Data'!$F$32,0,10*ROW('Sanitation Data'!F192))="","",OFFSET('Sanitation Data'!$F$32,0,10*ROW('Sanitation Data'!F192)))</f>
        <v/>
      </c>
      <c r="CZ198" s="383" t="str">
        <f ca="1">+IF(OFFSET('Sanitation Data'!$G$28,0,10*ROW('Sanitation Data'!G192))="","",OFFSET('Sanitation Data'!$G$28,0,10*ROW('Sanitation Data'!G192)))</f>
        <v/>
      </c>
      <c r="DA198" s="383" t="str">
        <f ca="1">+IF(OFFSET('Sanitation Data'!$G$29,0,10*ROW('Sanitation Data'!G192))="","",OFFSET('Sanitation Data'!$G$29,0,10*ROW('Sanitation Data'!G192)))</f>
        <v/>
      </c>
      <c r="DB198" s="383" t="str">
        <f ca="1">+IF(OFFSET('Sanitation Data'!$G$30,0,10*ROW('Sanitation Data'!G192))="","",OFFSET('Sanitation Data'!$G$30,0,10*ROW('Sanitation Data'!G192)))</f>
        <v/>
      </c>
      <c r="DC198" s="383" t="str">
        <f ca="1">+IF(OFFSET('Sanitation Data'!$G$31,0,10*ROW('Sanitation Data'!G192))="","",OFFSET('Sanitation Data'!$G$31,0,10*ROW('Sanitation Data'!G192)))</f>
        <v/>
      </c>
      <c r="DD198" s="383" t="str">
        <f ca="1">+IF(OFFSET('Sanitation Data'!$G$32,0,10*ROW('Sanitation Data'!G192))="","",OFFSET('Sanitation Data'!$G$32,0,10*ROW('Sanitation Data'!G192)))</f>
        <v/>
      </c>
      <c r="DE198" s="383" t="str">
        <f ca="1">+IF(OFFSET('Sanitation Data'!$H$28,0,10*ROW('Sanitation Data'!H192))="","",OFFSET('Sanitation Data'!$H$28,0,10*ROW('Sanitation Data'!H192)))</f>
        <v/>
      </c>
      <c r="DF198" s="383" t="str">
        <f ca="1">+IF(OFFSET('Sanitation Data'!$H$29,0,10*ROW('Sanitation Data'!H192))="","",OFFSET('Sanitation Data'!$H$29,0,10*ROW('Sanitation Data'!H192)))</f>
        <v/>
      </c>
      <c r="DG198" s="383" t="str">
        <f ca="1">+IF(OFFSET('Sanitation Data'!$H$30,0,10*ROW('Sanitation Data'!H192))="","",OFFSET('Sanitation Data'!$H$30,0,10*ROW('Sanitation Data'!H192)))</f>
        <v/>
      </c>
      <c r="DH198" s="383" t="str">
        <f ca="1">+IF(OFFSET('Sanitation Data'!$H$31,0,10*ROW('Sanitation Data'!H192))="","",OFFSET('Sanitation Data'!$H$31,0,10*ROW('Sanitation Data'!H192)))</f>
        <v/>
      </c>
      <c r="DI198" s="383" t="str">
        <f ca="1">+IF(OFFSET('Sanitation Data'!$H$32,0,10*ROW('Sanitation Data'!H192))="","",OFFSET('Sanitation Data'!$H$32,0,10*ROW('Sanitation Data'!H192)))</f>
        <v/>
      </c>
      <c r="DJ198" s="383" t="str">
        <f ca="1">+IF(OFFSET('Sanitation Data'!$I$28,0,10*ROW('Sanitation Data'!I192))="","",OFFSET('Sanitation Data'!$I$28,0,10*ROW('Sanitation Data'!I192)))</f>
        <v/>
      </c>
      <c r="DK198" s="383" t="str">
        <f ca="1">+IF(OFFSET('Sanitation Data'!$I$29,0,10*ROW('Sanitation Data'!I192))="","",OFFSET('Sanitation Data'!$I$29,0,10*ROW('Sanitation Data'!I192)))</f>
        <v/>
      </c>
      <c r="DL198" s="383" t="str">
        <f ca="1">+IF(OFFSET('Sanitation Data'!$I$30,0,10*ROW('Sanitation Data'!I192))="","",OFFSET('Sanitation Data'!$I$30,0,10*ROW('Sanitation Data'!I192)))</f>
        <v/>
      </c>
      <c r="DM198" s="383" t="str">
        <f ca="1">+IF(OFFSET('Sanitation Data'!$I$31,0,10*ROW('Sanitation Data'!I192))="","",OFFSET('Sanitation Data'!$I$31,0,10*ROW('Sanitation Data'!I192)))</f>
        <v/>
      </c>
      <c r="DN198" s="383" t="str">
        <f ca="1">+IF(OFFSET('Sanitation Data'!$I$32,0,10*ROW('Sanitation Data'!I192))="","",OFFSET('Sanitation Data'!$I$32,0,10*ROW('Sanitation Data'!I192)))</f>
        <v/>
      </c>
      <c r="DO198" s="383" t="str">
        <f ca="1">+IF(OFFSET('Hygiene Data'!$D$11,0,10*ROW('Hygiene Data'!D192))="","",OFFSET('Hygiene Data'!$D$11,0,10*ROW('Hygiene Data'!D192)))</f>
        <v/>
      </c>
      <c r="DP198" s="383" t="str">
        <f ca="1">+IF(OFFSET('Hygiene Data'!$D$12,0,10*ROW('Hygiene Data'!D192))="","",OFFSET('Hygiene Data'!$D$12,0,10*ROW('Hygiene Data'!D192)))</f>
        <v/>
      </c>
      <c r="DQ198" s="383" t="str">
        <f ca="1">+IF(OFFSET('Hygiene Data'!$D$13,0,10*ROW('Hygiene Data'!D192))="","",OFFSET('Hygiene Data'!$D$13,0,10*ROW('Hygiene Data'!D192)))</f>
        <v/>
      </c>
      <c r="DR198" s="383" t="str">
        <f ca="1">+IF(OFFSET('Hygiene Data'!$E$11,0,10*ROW('Hygiene Data'!E192))="","",OFFSET('Hygiene Data'!$E$11,0,10*ROW('Hygiene Data'!E192)))</f>
        <v/>
      </c>
      <c r="DS198" s="383" t="str">
        <f ca="1">+IF(OFFSET('Hygiene Data'!$E$12,0,10*ROW('Hygiene Data'!E192))="","",OFFSET('Hygiene Data'!$E$12,0,10*ROW('Hygiene Data'!E192)))</f>
        <v/>
      </c>
      <c r="DT198" s="383" t="str">
        <f ca="1">+IF(OFFSET('Hygiene Data'!$E$13,0,10*ROW('Hygiene Data'!E192))="","",OFFSET('Hygiene Data'!$E$13,0,10*ROW('Hygiene Data'!E192)))</f>
        <v/>
      </c>
      <c r="DU198" s="383" t="str">
        <f ca="1">+IF(OFFSET('Hygiene Data'!$F$11,0,10*ROW('Hygiene Data'!F192))="","",OFFSET('Hygiene Data'!$F$11,0,10*ROW('Hygiene Data'!F192)))</f>
        <v/>
      </c>
      <c r="DV198" s="383" t="str">
        <f ca="1">+IF(OFFSET('Hygiene Data'!$F$12,0,10*ROW('Hygiene Data'!F192))="","",OFFSET('Hygiene Data'!$F$12,0,10*ROW('Hygiene Data'!F192)))</f>
        <v/>
      </c>
      <c r="DW198" s="383" t="str">
        <f ca="1">+IF(OFFSET('Hygiene Data'!$F$13,0,10*ROW('Hygiene Data'!F192))="","",OFFSET('Hygiene Data'!$F$13,0,10*ROW('Hygiene Data'!F192)))</f>
        <v/>
      </c>
      <c r="DX198" s="383" t="str">
        <f ca="1">+IF(OFFSET('Hygiene Data'!$G$11,0,10*ROW('Hygiene Data'!G192))="","",OFFSET('Hygiene Data'!$G$11,0,10*ROW('Hygiene Data'!G192)))</f>
        <v/>
      </c>
      <c r="DY198" s="383" t="str">
        <f ca="1">+IF(OFFSET('Hygiene Data'!$G$12,0,10*ROW('Hygiene Data'!G192))="","",OFFSET('Hygiene Data'!$G$12,0,10*ROW('Hygiene Data'!G192)))</f>
        <v/>
      </c>
      <c r="DZ198" s="383" t="str">
        <f ca="1">+IF(OFFSET('Hygiene Data'!$G$13,0,10*ROW('Hygiene Data'!G192))="","",OFFSET('Hygiene Data'!$G$13,0,10*ROW('Hygiene Data'!G192)))</f>
        <v/>
      </c>
      <c r="EA198" s="383" t="str">
        <f ca="1">+IF(OFFSET('Hygiene Data'!$H$11,0,10*ROW('Hygiene Data'!H192))="","",OFFSET('Hygiene Data'!$H$11,0,10*ROW('Hygiene Data'!H192)))</f>
        <v/>
      </c>
      <c r="EB198" s="383" t="str">
        <f ca="1">+IF(OFFSET('Hygiene Data'!$H$12,0,10*ROW('Hygiene Data'!H192))="","",OFFSET('Hygiene Data'!$H$12,0,10*ROW('Hygiene Data'!H192)))</f>
        <v/>
      </c>
      <c r="EC198" s="383" t="str">
        <f ca="1">+IF(OFFSET('Hygiene Data'!$H$13,0,10*ROW('Hygiene Data'!H192))="","",OFFSET('Hygiene Data'!$H$13,0,10*ROW('Hygiene Data'!H192)))</f>
        <v/>
      </c>
      <c r="ED198" s="383" t="str">
        <f ca="1">+IF(OFFSET('Hygiene Data'!$I$11,0,10*ROW('Hygiene Data'!I192))="","",OFFSET('Hygiene Data'!$I$11,0,10*ROW('Hygiene Data'!I192)))</f>
        <v/>
      </c>
      <c r="EE198" s="383" t="str">
        <f ca="1">+IF(OFFSET('Hygiene Data'!$I$12,0,10*ROW('Hygiene Data'!I192))="","",OFFSET('Hygiene Data'!$I$12,0,10*ROW('Hygiene Data'!I192)))</f>
        <v/>
      </c>
      <c r="EF198" s="383" t="str">
        <f ca="1">+IF(OFFSET('Hygiene Data'!$I$13,0,10*ROW('Hygiene Data'!I192))="","",OFFSET('Hygiene Data'!$I$13,0,10*ROW('Hygiene Data'!I192)))</f>
        <v/>
      </c>
    </row>
    <row r="199" spans="1:136" x14ac:dyDescent="0.25">
      <c r="A199" s="492" t="str">
        <f ca="1">+IF(OFFSET('Water Data'!$B$2,0,10*ROW('Water Data'!E193))="","",OFFSET('Water Data'!$B$2,0,10*ROW('Water Data'!E193)))</f>
        <v/>
      </c>
      <c r="B199" s="49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9" t="str">
        <f t="shared" ref="C199:C207" ca="1" si="3">+IF(ISNUMBER(VALUE(MID(A199,5,4))), VALUE(MID(A199, 5,4)),"")</f>
        <v/>
      </c>
      <c r="D199" s="52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3" t="str">
        <f ca="1">+IF(OFFSET('Water Data'!$D$27,0,10*ROW('Water Data'!D193))="","",OFFSET('Water Data'!$D$27,0,10*ROW('Water Data'!D193)))</f>
        <v/>
      </c>
      <c r="BT199" s="383" t="str">
        <f ca="1">+IF(OFFSET('Water Data'!$D$28,0,10*ROW('Water Data'!D193))="","",OFFSET('Water Data'!$D$28,0,10*ROW('Water Data'!D193)))</f>
        <v/>
      </c>
      <c r="BU199" s="383" t="str">
        <f ca="1">+IF(OFFSET('Water Data'!$D$29,0,10*ROW('Water Data'!D193))="","",OFFSET('Water Data'!$D$29,0,10*ROW('Water Data'!D193)))</f>
        <v/>
      </c>
      <c r="BV199" s="383" t="str">
        <f ca="1">+IF(OFFSET('Water Data'!$E$27,0,10*ROW('Water Data'!E193))="","",OFFSET('Water Data'!$E$27,0,10*ROW('Water Data'!E193)))</f>
        <v/>
      </c>
      <c r="BW199" s="383" t="str">
        <f ca="1">+IF(OFFSET('Water Data'!$E$28,0,10*ROW('Water Data'!E193))="","",OFFSET('Water Data'!$E$28,0,10*ROW('Water Data'!E193)))</f>
        <v/>
      </c>
      <c r="BX199" s="383" t="str">
        <f ca="1">+IF(OFFSET('Water Data'!$E$29,0,10*ROW('Water Data'!E193))="","",OFFSET('Water Data'!$E$29,0,10*ROW('Water Data'!E193)))</f>
        <v/>
      </c>
      <c r="BY199" s="383" t="str">
        <f ca="1">+IF(OFFSET('Water Data'!$F$27,0,10*ROW('Water Data'!F193))="","",OFFSET('Water Data'!$F$27,0,10*ROW('Water Data'!F193)))</f>
        <v/>
      </c>
      <c r="BZ199" s="383" t="str">
        <f ca="1">+IF(OFFSET('Water Data'!$F$28,0,10*ROW('Water Data'!F193))="","",OFFSET('Water Data'!$F$28,0,10*ROW('Water Data'!F193)))</f>
        <v/>
      </c>
      <c r="CA199" s="383" t="str">
        <f ca="1">+IF(OFFSET('Water Data'!$F$29,0,10*ROW('Water Data'!F193))="","",OFFSET('Water Data'!$F$29,0,10*ROW('Water Data'!F193)))</f>
        <v/>
      </c>
      <c r="CB199" s="383" t="str">
        <f ca="1">+IF(OFFSET('Water Data'!$G$27,0,10*ROW('Water Data'!G193))="","",OFFSET('Water Data'!$G$27,0,10*ROW('Water Data'!G193)))</f>
        <v/>
      </c>
      <c r="CC199" s="383" t="str">
        <f ca="1">+IF(OFFSET('Water Data'!$G$28,0,10*ROW('Water Data'!G193))="","",OFFSET('Water Data'!$G$28,0,10*ROW('Water Data'!G193)))</f>
        <v/>
      </c>
      <c r="CD199" s="383" t="str">
        <f ca="1">+IF(OFFSET('Water Data'!$G$29,0,10*ROW('Water Data'!G193))="","",OFFSET('Water Data'!$G$29,0,10*ROW('Water Data'!G193)))</f>
        <v/>
      </c>
      <c r="CE199" s="383" t="str">
        <f ca="1">+IF(OFFSET('Water Data'!$H$27,0,10*ROW('Water Data'!H193))="","",OFFSET('Water Data'!$H$27,0,10*ROW('Water Data'!H193)))</f>
        <v/>
      </c>
      <c r="CF199" s="383" t="str">
        <f ca="1">+IF(OFFSET('Water Data'!$H$28,0,10*ROW('Water Data'!H193))="","",OFFSET('Water Data'!$H$28,0,10*ROW('Water Data'!H193)))</f>
        <v/>
      </c>
      <c r="CG199" s="383" t="str">
        <f ca="1">+IF(OFFSET('Water Data'!$H$29,0,10*ROW('Water Data'!H193))="","",OFFSET('Water Data'!$H$29,0,10*ROW('Water Data'!H193)))</f>
        <v/>
      </c>
      <c r="CH199" s="383" t="str">
        <f ca="1">+IF(OFFSET('Water Data'!$I$27,0,10*ROW('Water Data'!I193))="","",OFFSET('Water Data'!$I$27,0,10*ROW('Water Data'!I193)))</f>
        <v/>
      </c>
      <c r="CI199" s="383" t="str">
        <f ca="1">+IF(OFFSET('Water Data'!$I$28,0,10*ROW('Water Data'!I193))="","",OFFSET('Water Data'!$I$28,0,10*ROW('Water Data'!I193)))</f>
        <v/>
      </c>
      <c r="CJ199" s="383" t="str">
        <f ca="1">+IF(OFFSET('Water Data'!$I$29,0,10*ROW('Water Data'!I193))="","",OFFSET('Water Data'!$I$29,0,10*ROW('Water Data'!I193)))</f>
        <v/>
      </c>
      <c r="CK199" s="383" t="str">
        <f ca="1">+IF(OFFSET('Sanitation Data'!$D$28,0,10*ROW('Sanitation Data'!D193))="","",OFFSET('Sanitation Data'!$D$28,0,10*ROW('Sanitation Data'!D193)))</f>
        <v/>
      </c>
      <c r="CL199" s="383" t="str">
        <f ca="1">+IF(OFFSET('Sanitation Data'!$D$29,0,10*ROW('Sanitation Data'!D193))="","",OFFSET('Sanitation Data'!$D$29,0,10*ROW('Sanitation Data'!D193)))</f>
        <v/>
      </c>
      <c r="CM199" s="383" t="str">
        <f ca="1">+IF(OFFSET('Sanitation Data'!$D$30,0,10*ROW('Sanitation Data'!D193))="","",OFFSET('Sanitation Data'!$D$30,0,10*ROW('Sanitation Data'!D193)))</f>
        <v/>
      </c>
      <c r="CN199" s="383" t="str">
        <f ca="1">+IF(OFFSET('Sanitation Data'!$D$31,0,10*ROW('Sanitation Data'!D193))="","",OFFSET('Sanitation Data'!$D$31,0,10*ROW('Sanitation Data'!D193)))</f>
        <v/>
      </c>
      <c r="CO199" s="383" t="str">
        <f ca="1">+IF(OFFSET('Sanitation Data'!$D$32,0,10*ROW('Sanitation Data'!D193))="","",OFFSET('Sanitation Data'!$D$32,0,10*ROW('Sanitation Data'!D193)))</f>
        <v/>
      </c>
      <c r="CP199" s="383" t="str">
        <f ca="1">+IF(OFFSET('Sanitation Data'!$E$28,0,10*ROW('Sanitation Data'!E193))="","",OFFSET('Sanitation Data'!$E$28,0,10*ROW('Sanitation Data'!E193)))</f>
        <v/>
      </c>
      <c r="CQ199" s="383" t="str">
        <f ca="1">+IF(OFFSET('Sanitation Data'!$E$29,0,10*ROW('Sanitation Data'!E193))="","",OFFSET('Sanitation Data'!$E$29,0,10*ROW('Sanitation Data'!E193)))</f>
        <v/>
      </c>
      <c r="CR199" s="383" t="str">
        <f ca="1">+IF(OFFSET('Sanitation Data'!$E$30,0,10*ROW('Sanitation Data'!E193))="","",OFFSET('Sanitation Data'!$E$30,0,10*ROW('Sanitation Data'!E193)))</f>
        <v/>
      </c>
      <c r="CS199" s="383" t="str">
        <f ca="1">+IF(OFFSET('Sanitation Data'!$E$31,0,10*ROW('Sanitation Data'!E193))="","",OFFSET('Sanitation Data'!$E$31,0,10*ROW('Sanitation Data'!E193)))</f>
        <v/>
      </c>
      <c r="CT199" s="383" t="str">
        <f ca="1">+IF(OFFSET('Sanitation Data'!$E$32,0,10*ROW('Sanitation Data'!E193))="","",OFFSET('Sanitation Data'!$E$32,0,10*ROW('Sanitation Data'!E193)))</f>
        <v/>
      </c>
      <c r="CU199" s="383" t="str">
        <f ca="1">+IF(OFFSET('Sanitation Data'!$F$28,0,10*ROW('Sanitation Data'!F193))="","",OFFSET('Sanitation Data'!$F$28,0,10*ROW('Sanitation Data'!F193)))</f>
        <v/>
      </c>
      <c r="CV199" s="383" t="str">
        <f ca="1">+IF(OFFSET('Sanitation Data'!$F$29,0,10*ROW('Sanitation Data'!F193))="","",OFFSET('Sanitation Data'!$F$29,0,10*ROW('Sanitation Data'!F193)))</f>
        <v/>
      </c>
      <c r="CW199" s="383" t="str">
        <f ca="1">+IF(OFFSET('Sanitation Data'!$F$30,0,10*ROW('Sanitation Data'!F193))="","",OFFSET('Sanitation Data'!$F$30,0,10*ROW('Sanitation Data'!F193)))</f>
        <v/>
      </c>
      <c r="CX199" s="383" t="str">
        <f ca="1">+IF(OFFSET('Sanitation Data'!$F$31,0,10*ROW('Sanitation Data'!F193))="","",OFFSET('Sanitation Data'!$F$31,0,10*ROW('Sanitation Data'!F193)))</f>
        <v/>
      </c>
      <c r="CY199" s="383" t="str">
        <f ca="1">+IF(OFFSET('Sanitation Data'!$F$32,0,10*ROW('Sanitation Data'!F193))="","",OFFSET('Sanitation Data'!$F$32,0,10*ROW('Sanitation Data'!F193)))</f>
        <v/>
      </c>
      <c r="CZ199" s="383" t="str">
        <f ca="1">+IF(OFFSET('Sanitation Data'!$G$28,0,10*ROW('Sanitation Data'!G193))="","",OFFSET('Sanitation Data'!$G$28,0,10*ROW('Sanitation Data'!G193)))</f>
        <v/>
      </c>
      <c r="DA199" s="383" t="str">
        <f ca="1">+IF(OFFSET('Sanitation Data'!$G$29,0,10*ROW('Sanitation Data'!G193))="","",OFFSET('Sanitation Data'!$G$29,0,10*ROW('Sanitation Data'!G193)))</f>
        <v/>
      </c>
      <c r="DB199" s="383" t="str">
        <f ca="1">+IF(OFFSET('Sanitation Data'!$G$30,0,10*ROW('Sanitation Data'!G193))="","",OFFSET('Sanitation Data'!$G$30,0,10*ROW('Sanitation Data'!G193)))</f>
        <v/>
      </c>
      <c r="DC199" s="383" t="str">
        <f ca="1">+IF(OFFSET('Sanitation Data'!$G$31,0,10*ROW('Sanitation Data'!G193))="","",OFFSET('Sanitation Data'!$G$31,0,10*ROW('Sanitation Data'!G193)))</f>
        <v/>
      </c>
      <c r="DD199" s="383" t="str">
        <f ca="1">+IF(OFFSET('Sanitation Data'!$G$32,0,10*ROW('Sanitation Data'!G193))="","",OFFSET('Sanitation Data'!$G$32,0,10*ROW('Sanitation Data'!G193)))</f>
        <v/>
      </c>
      <c r="DE199" s="383" t="str">
        <f ca="1">+IF(OFFSET('Sanitation Data'!$H$28,0,10*ROW('Sanitation Data'!H193))="","",OFFSET('Sanitation Data'!$H$28,0,10*ROW('Sanitation Data'!H193)))</f>
        <v/>
      </c>
      <c r="DF199" s="383" t="str">
        <f ca="1">+IF(OFFSET('Sanitation Data'!$H$29,0,10*ROW('Sanitation Data'!H193))="","",OFFSET('Sanitation Data'!$H$29,0,10*ROW('Sanitation Data'!H193)))</f>
        <v/>
      </c>
      <c r="DG199" s="383" t="str">
        <f ca="1">+IF(OFFSET('Sanitation Data'!$H$30,0,10*ROW('Sanitation Data'!H193))="","",OFFSET('Sanitation Data'!$H$30,0,10*ROW('Sanitation Data'!H193)))</f>
        <v/>
      </c>
      <c r="DH199" s="383" t="str">
        <f ca="1">+IF(OFFSET('Sanitation Data'!$H$31,0,10*ROW('Sanitation Data'!H193))="","",OFFSET('Sanitation Data'!$H$31,0,10*ROW('Sanitation Data'!H193)))</f>
        <v/>
      </c>
      <c r="DI199" s="383" t="str">
        <f ca="1">+IF(OFFSET('Sanitation Data'!$H$32,0,10*ROW('Sanitation Data'!H193))="","",OFFSET('Sanitation Data'!$H$32,0,10*ROW('Sanitation Data'!H193)))</f>
        <v/>
      </c>
      <c r="DJ199" s="383" t="str">
        <f ca="1">+IF(OFFSET('Sanitation Data'!$I$28,0,10*ROW('Sanitation Data'!I193))="","",OFFSET('Sanitation Data'!$I$28,0,10*ROW('Sanitation Data'!I193)))</f>
        <v/>
      </c>
      <c r="DK199" s="383" t="str">
        <f ca="1">+IF(OFFSET('Sanitation Data'!$I$29,0,10*ROW('Sanitation Data'!I193))="","",OFFSET('Sanitation Data'!$I$29,0,10*ROW('Sanitation Data'!I193)))</f>
        <v/>
      </c>
      <c r="DL199" s="383" t="str">
        <f ca="1">+IF(OFFSET('Sanitation Data'!$I$30,0,10*ROW('Sanitation Data'!I193))="","",OFFSET('Sanitation Data'!$I$30,0,10*ROW('Sanitation Data'!I193)))</f>
        <v/>
      </c>
      <c r="DM199" s="383" t="str">
        <f ca="1">+IF(OFFSET('Sanitation Data'!$I$31,0,10*ROW('Sanitation Data'!I193))="","",OFFSET('Sanitation Data'!$I$31,0,10*ROW('Sanitation Data'!I193)))</f>
        <v/>
      </c>
      <c r="DN199" s="383" t="str">
        <f ca="1">+IF(OFFSET('Sanitation Data'!$I$32,0,10*ROW('Sanitation Data'!I193))="","",OFFSET('Sanitation Data'!$I$32,0,10*ROW('Sanitation Data'!I193)))</f>
        <v/>
      </c>
      <c r="DO199" s="383" t="str">
        <f ca="1">+IF(OFFSET('Hygiene Data'!$D$11,0,10*ROW('Hygiene Data'!D193))="","",OFFSET('Hygiene Data'!$D$11,0,10*ROW('Hygiene Data'!D193)))</f>
        <v/>
      </c>
      <c r="DP199" s="383" t="str">
        <f ca="1">+IF(OFFSET('Hygiene Data'!$D$12,0,10*ROW('Hygiene Data'!D193))="","",OFFSET('Hygiene Data'!$D$12,0,10*ROW('Hygiene Data'!D193)))</f>
        <v/>
      </c>
      <c r="DQ199" s="383" t="str">
        <f ca="1">+IF(OFFSET('Hygiene Data'!$D$13,0,10*ROW('Hygiene Data'!D193))="","",OFFSET('Hygiene Data'!$D$13,0,10*ROW('Hygiene Data'!D193)))</f>
        <v/>
      </c>
      <c r="DR199" s="383" t="str">
        <f ca="1">+IF(OFFSET('Hygiene Data'!$E$11,0,10*ROW('Hygiene Data'!E193))="","",OFFSET('Hygiene Data'!$E$11,0,10*ROW('Hygiene Data'!E193)))</f>
        <v/>
      </c>
      <c r="DS199" s="383" t="str">
        <f ca="1">+IF(OFFSET('Hygiene Data'!$E$12,0,10*ROW('Hygiene Data'!E193))="","",OFFSET('Hygiene Data'!$E$12,0,10*ROW('Hygiene Data'!E193)))</f>
        <v/>
      </c>
      <c r="DT199" s="383" t="str">
        <f ca="1">+IF(OFFSET('Hygiene Data'!$E$13,0,10*ROW('Hygiene Data'!E193))="","",OFFSET('Hygiene Data'!$E$13,0,10*ROW('Hygiene Data'!E193)))</f>
        <v/>
      </c>
      <c r="DU199" s="383" t="str">
        <f ca="1">+IF(OFFSET('Hygiene Data'!$F$11,0,10*ROW('Hygiene Data'!F193))="","",OFFSET('Hygiene Data'!$F$11,0,10*ROW('Hygiene Data'!F193)))</f>
        <v/>
      </c>
      <c r="DV199" s="383" t="str">
        <f ca="1">+IF(OFFSET('Hygiene Data'!$F$12,0,10*ROW('Hygiene Data'!F193))="","",OFFSET('Hygiene Data'!$F$12,0,10*ROW('Hygiene Data'!F193)))</f>
        <v/>
      </c>
      <c r="DW199" s="383" t="str">
        <f ca="1">+IF(OFFSET('Hygiene Data'!$F$13,0,10*ROW('Hygiene Data'!F193))="","",OFFSET('Hygiene Data'!$F$13,0,10*ROW('Hygiene Data'!F193)))</f>
        <v/>
      </c>
      <c r="DX199" s="383" t="str">
        <f ca="1">+IF(OFFSET('Hygiene Data'!$G$11,0,10*ROW('Hygiene Data'!G193))="","",OFFSET('Hygiene Data'!$G$11,0,10*ROW('Hygiene Data'!G193)))</f>
        <v/>
      </c>
      <c r="DY199" s="383" t="str">
        <f ca="1">+IF(OFFSET('Hygiene Data'!$G$12,0,10*ROW('Hygiene Data'!G193))="","",OFFSET('Hygiene Data'!$G$12,0,10*ROW('Hygiene Data'!G193)))</f>
        <v/>
      </c>
      <c r="DZ199" s="383" t="str">
        <f ca="1">+IF(OFFSET('Hygiene Data'!$G$13,0,10*ROW('Hygiene Data'!G193))="","",OFFSET('Hygiene Data'!$G$13,0,10*ROW('Hygiene Data'!G193)))</f>
        <v/>
      </c>
      <c r="EA199" s="383" t="str">
        <f ca="1">+IF(OFFSET('Hygiene Data'!$H$11,0,10*ROW('Hygiene Data'!H193))="","",OFFSET('Hygiene Data'!$H$11,0,10*ROW('Hygiene Data'!H193)))</f>
        <v/>
      </c>
      <c r="EB199" s="383" t="str">
        <f ca="1">+IF(OFFSET('Hygiene Data'!$H$12,0,10*ROW('Hygiene Data'!H193))="","",OFFSET('Hygiene Data'!$H$12,0,10*ROW('Hygiene Data'!H193)))</f>
        <v/>
      </c>
      <c r="EC199" s="383" t="str">
        <f ca="1">+IF(OFFSET('Hygiene Data'!$H$13,0,10*ROW('Hygiene Data'!H193))="","",OFFSET('Hygiene Data'!$H$13,0,10*ROW('Hygiene Data'!H193)))</f>
        <v/>
      </c>
      <c r="ED199" s="383" t="str">
        <f ca="1">+IF(OFFSET('Hygiene Data'!$I$11,0,10*ROW('Hygiene Data'!I193))="","",OFFSET('Hygiene Data'!$I$11,0,10*ROW('Hygiene Data'!I193)))</f>
        <v/>
      </c>
      <c r="EE199" s="383" t="str">
        <f ca="1">+IF(OFFSET('Hygiene Data'!$I$12,0,10*ROW('Hygiene Data'!I193))="","",OFFSET('Hygiene Data'!$I$12,0,10*ROW('Hygiene Data'!I193)))</f>
        <v/>
      </c>
      <c r="EF199" s="383" t="str">
        <f ca="1">+IF(OFFSET('Hygiene Data'!$I$13,0,10*ROW('Hygiene Data'!I193))="","",OFFSET('Hygiene Data'!$I$13,0,10*ROW('Hygiene Data'!I193)))</f>
        <v/>
      </c>
    </row>
    <row r="200" spans="1:136" x14ac:dyDescent="0.25">
      <c r="A200" s="492" t="str">
        <f ca="1">+IF(OFFSET('Water Data'!$B$2,0,10*ROW('Water Data'!E194))="","",OFFSET('Water Data'!$B$2,0,10*ROW('Water Data'!E194)))</f>
        <v/>
      </c>
      <c r="B200" s="49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9" t="str">
        <f t="shared" ca="1" si="3"/>
        <v/>
      </c>
      <c r="D200" s="52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3" t="str">
        <f ca="1">+IF(OFFSET('Water Data'!$D$27,0,10*ROW('Water Data'!D194))="","",OFFSET('Water Data'!$D$27,0,10*ROW('Water Data'!D194)))</f>
        <v/>
      </c>
      <c r="BT200" s="383" t="str">
        <f ca="1">+IF(OFFSET('Water Data'!$D$28,0,10*ROW('Water Data'!D194))="","",OFFSET('Water Data'!$D$28,0,10*ROW('Water Data'!D194)))</f>
        <v/>
      </c>
      <c r="BU200" s="383" t="str">
        <f ca="1">+IF(OFFSET('Water Data'!$D$29,0,10*ROW('Water Data'!D194))="","",OFFSET('Water Data'!$D$29,0,10*ROW('Water Data'!D194)))</f>
        <v/>
      </c>
      <c r="BV200" s="383" t="str">
        <f ca="1">+IF(OFFSET('Water Data'!$E$27,0,10*ROW('Water Data'!E194))="","",OFFSET('Water Data'!$E$27,0,10*ROW('Water Data'!E194)))</f>
        <v/>
      </c>
      <c r="BW200" s="383" t="str">
        <f ca="1">+IF(OFFSET('Water Data'!$E$28,0,10*ROW('Water Data'!E194))="","",OFFSET('Water Data'!$E$28,0,10*ROW('Water Data'!E194)))</f>
        <v/>
      </c>
      <c r="BX200" s="383" t="str">
        <f ca="1">+IF(OFFSET('Water Data'!$E$29,0,10*ROW('Water Data'!E194))="","",OFFSET('Water Data'!$E$29,0,10*ROW('Water Data'!E194)))</f>
        <v/>
      </c>
      <c r="BY200" s="383" t="str">
        <f ca="1">+IF(OFFSET('Water Data'!$F$27,0,10*ROW('Water Data'!F194))="","",OFFSET('Water Data'!$F$27,0,10*ROW('Water Data'!F194)))</f>
        <v/>
      </c>
      <c r="BZ200" s="383" t="str">
        <f ca="1">+IF(OFFSET('Water Data'!$F$28,0,10*ROW('Water Data'!F194))="","",OFFSET('Water Data'!$F$28,0,10*ROW('Water Data'!F194)))</f>
        <v/>
      </c>
      <c r="CA200" s="383" t="str">
        <f ca="1">+IF(OFFSET('Water Data'!$F$29,0,10*ROW('Water Data'!F194))="","",OFFSET('Water Data'!$F$29,0,10*ROW('Water Data'!F194)))</f>
        <v/>
      </c>
      <c r="CB200" s="383" t="str">
        <f ca="1">+IF(OFFSET('Water Data'!$G$27,0,10*ROW('Water Data'!G194))="","",OFFSET('Water Data'!$G$27,0,10*ROW('Water Data'!G194)))</f>
        <v/>
      </c>
      <c r="CC200" s="383" t="str">
        <f ca="1">+IF(OFFSET('Water Data'!$G$28,0,10*ROW('Water Data'!G194))="","",OFFSET('Water Data'!$G$28,0,10*ROW('Water Data'!G194)))</f>
        <v/>
      </c>
      <c r="CD200" s="383" t="str">
        <f ca="1">+IF(OFFSET('Water Data'!$G$29,0,10*ROW('Water Data'!G194))="","",OFFSET('Water Data'!$G$29,0,10*ROW('Water Data'!G194)))</f>
        <v/>
      </c>
      <c r="CE200" s="383" t="str">
        <f ca="1">+IF(OFFSET('Water Data'!$H$27,0,10*ROW('Water Data'!H194))="","",OFFSET('Water Data'!$H$27,0,10*ROW('Water Data'!H194)))</f>
        <v/>
      </c>
      <c r="CF200" s="383" t="str">
        <f ca="1">+IF(OFFSET('Water Data'!$H$28,0,10*ROW('Water Data'!H194))="","",OFFSET('Water Data'!$H$28,0,10*ROW('Water Data'!H194)))</f>
        <v/>
      </c>
      <c r="CG200" s="383" t="str">
        <f ca="1">+IF(OFFSET('Water Data'!$H$29,0,10*ROW('Water Data'!H194))="","",OFFSET('Water Data'!$H$29,0,10*ROW('Water Data'!H194)))</f>
        <v/>
      </c>
      <c r="CH200" s="383" t="str">
        <f ca="1">+IF(OFFSET('Water Data'!$I$27,0,10*ROW('Water Data'!I194))="","",OFFSET('Water Data'!$I$27,0,10*ROW('Water Data'!I194)))</f>
        <v/>
      </c>
      <c r="CI200" s="383" t="str">
        <f ca="1">+IF(OFFSET('Water Data'!$I$28,0,10*ROW('Water Data'!I194))="","",OFFSET('Water Data'!$I$28,0,10*ROW('Water Data'!I194)))</f>
        <v/>
      </c>
      <c r="CJ200" s="383" t="str">
        <f ca="1">+IF(OFFSET('Water Data'!$I$29,0,10*ROW('Water Data'!I194))="","",OFFSET('Water Data'!$I$29,0,10*ROW('Water Data'!I194)))</f>
        <v/>
      </c>
      <c r="CK200" s="383" t="str">
        <f ca="1">+IF(OFFSET('Sanitation Data'!$D$28,0,10*ROW('Sanitation Data'!D194))="","",OFFSET('Sanitation Data'!$D$28,0,10*ROW('Sanitation Data'!D194)))</f>
        <v/>
      </c>
      <c r="CL200" s="383" t="str">
        <f ca="1">+IF(OFFSET('Sanitation Data'!$D$29,0,10*ROW('Sanitation Data'!D194))="","",OFFSET('Sanitation Data'!$D$29,0,10*ROW('Sanitation Data'!D194)))</f>
        <v/>
      </c>
      <c r="CM200" s="383" t="str">
        <f ca="1">+IF(OFFSET('Sanitation Data'!$D$30,0,10*ROW('Sanitation Data'!D194))="","",OFFSET('Sanitation Data'!$D$30,0,10*ROW('Sanitation Data'!D194)))</f>
        <v/>
      </c>
      <c r="CN200" s="383" t="str">
        <f ca="1">+IF(OFFSET('Sanitation Data'!$D$31,0,10*ROW('Sanitation Data'!D194))="","",OFFSET('Sanitation Data'!$D$31,0,10*ROW('Sanitation Data'!D194)))</f>
        <v/>
      </c>
      <c r="CO200" s="383" t="str">
        <f ca="1">+IF(OFFSET('Sanitation Data'!$D$32,0,10*ROW('Sanitation Data'!D194))="","",OFFSET('Sanitation Data'!$D$32,0,10*ROW('Sanitation Data'!D194)))</f>
        <v/>
      </c>
      <c r="CP200" s="383" t="str">
        <f ca="1">+IF(OFFSET('Sanitation Data'!$E$28,0,10*ROW('Sanitation Data'!E194))="","",OFFSET('Sanitation Data'!$E$28,0,10*ROW('Sanitation Data'!E194)))</f>
        <v/>
      </c>
      <c r="CQ200" s="383" t="str">
        <f ca="1">+IF(OFFSET('Sanitation Data'!$E$29,0,10*ROW('Sanitation Data'!E194))="","",OFFSET('Sanitation Data'!$E$29,0,10*ROW('Sanitation Data'!E194)))</f>
        <v/>
      </c>
      <c r="CR200" s="383" t="str">
        <f ca="1">+IF(OFFSET('Sanitation Data'!$E$30,0,10*ROW('Sanitation Data'!E194))="","",OFFSET('Sanitation Data'!$E$30,0,10*ROW('Sanitation Data'!E194)))</f>
        <v/>
      </c>
      <c r="CS200" s="383" t="str">
        <f ca="1">+IF(OFFSET('Sanitation Data'!$E$31,0,10*ROW('Sanitation Data'!E194))="","",OFFSET('Sanitation Data'!$E$31,0,10*ROW('Sanitation Data'!E194)))</f>
        <v/>
      </c>
      <c r="CT200" s="383" t="str">
        <f ca="1">+IF(OFFSET('Sanitation Data'!$E$32,0,10*ROW('Sanitation Data'!E194))="","",OFFSET('Sanitation Data'!$E$32,0,10*ROW('Sanitation Data'!E194)))</f>
        <v/>
      </c>
      <c r="CU200" s="383" t="str">
        <f ca="1">+IF(OFFSET('Sanitation Data'!$F$28,0,10*ROW('Sanitation Data'!F194))="","",OFFSET('Sanitation Data'!$F$28,0,10*ROW('Sanitation Data'!F194)))</f>
        <v/>
      </c>
      <c r="CV200" s="383" t="str">
        <f ca="1">+IF(OFFSET('Sanitation Data'!$F$29,0,10*ROW('Sanitation Data'!F194))="","",OFFSET('Sanitation Data'!$F$29,0,10*ROW('Sanitation Data'!F194)))</f>
        <v/>
      </c>
      <c r="CW200" s="383" t="str">
        <f ca="1">+IF(OFFSET('Sanitation Data'!$F$30,0,10*ROW('Sanitation Data'!F194))="","",OFFSET('Sanitation Data'!$F$30,0,10*ROW('Sanitation Data'!F194)))</f>
        <v/>
      </c>
      <c r="CX200" s="383" t="str">
        <f ca="1">+IF(OFFSET('Sanitation Data'!$F$31,0,10*ROW('Sanitation Data'!F194))="","",OFFSET('Sanitation Data'!$F$31,0,10*ROW('Sanitation Data'!F194)))</f>
        <v/>
      </c>
      <c r="CY200" s="383" t="str">
        <f ca="1">+IF(OFFSET('Sanitation Data'!$F$32,0,10*ROW('Sanitation Data'!F194))="","",OFFSET('Sanitation Data'!$F$32,0,10*ROW('Sanitation Data'!F194)))</f>
        <v/>
      </c>
      <c r="CZ200" s="383" t="str">
        <f ca="1">+IF(OFFSET('Sanitation Data'!$G$28,0,10*ROW('Sanitation Data'!G194))="","",OFFSET('Sanitation Data'!$G$28,0,10*ROW('Sanitation Data'!G194)))</f>
        <v/>
      </c>
      <c r="DA200" s="383" t="str">
        <f ca="1">+IF(OFFSET('Sanitation Data'!$G$29,0,10*ROW('Sanitation Data'!G194))="","",OFFSET('Sanitation Data'!$G$29,0,10*ROW('Sanitation Data'!G194)))</f>
        <v/>
      </c>
      <c r="DB200" s="383" t="str">
        <f ca="1">+IF(OFFSET('Sanitation Data'!$G$30,0,10*ROW('Sanitation Data'!G194))="","",OFFSET('Sanitation Data'!$G$30,0,10*ROW('Sanitation Data'!G194)))</f>
        <v/>
      </c>
      <c r="DC200" s="383" t="str">
        <f ca="1">+IF(OFFSET('Sanitation Data'!$G$31,0,10*ROW('Sanitation Data'!G194))="","",OFFSET('Sanitation Data'!$G$31,0,10*ROW('Sanitation Data'!G194)))</f>
        <v/>
      </c>
      <c r="DD200" s="383" t="str">
        <f ca="1">+IF(OFFSET('Sanitation Data'!$G$32,0,10*ROW('Sanitation Data'!G194))="","",OFFSET('Sanitation Data'!$G$32,0,10*ROW('Sanitation Data'!G194)))</f>
        <v/>
      </c>
      <c r="DE200" s="383" t="str">
        <f ca="1">+IF(OFFSET('Sanitation Data'!$H$28,0,10*ROW('Sanitation Data'!H194))="","",OFFSET('Sanitation Data'!$H$28,0,10*ROW('Sanitation Data'!H194)))</f>
        <v/>
      </c>
      <c r="DF200" s="383" t="str">
        <f ca="1">+IF(OFFSET('Sanitation Data'!$H$29,0,10*ROW('Sanitation Data'!H194))="","",OFFSET('Sanitation Data'!$H$29,0,10*ROW('Sanitation Data'!H194)))</f>
        <v/>
      </c>
      <c r="DG200" s="383" t="str">
        <f ca="1">+IF(OFFSET('Sanitation Data'!$H$30,0,10*ROW('Sanitation Data'!H194))="","",OFFSET('Sanitation Data'!$H$30,0,10*ROW('Sanitation Data'!H194)))</f>
        <v/>
      </c>
      <c r="DH200" s="383" t="str">
        <f ca="1">+IF(OFFSET('Sanitation Data'!$H$31,0,10*ROW('Sanitation Data'!H194))="","",OFFSET('Sanitation Data'!$H$31,0,10*ROW('Sanitation Data'!H194)))</f>
        <v/>
      </c>
      <c r="DI200" s="383" t="str">
        <f ca="1">+IF(OFFSET('Sanitation Data'!$H$32,0,10*ROW('Sanitation Data'!H194))="","",OFFSET('Sanitation Data'!$H$32,0,10*ROW('Sanitation Data'!H194)))</f>
        <v/>
      </c>
      <c r="DJ200" s="383" t="str">
        <f ca="1">+IF(OFFSET('Sanitation Data'!$I$28,0,10*ROW('Sanitation Data'!I194))="","",OFFSET('Sanitation Data'!$I$28,0,10*ROW('Sanitation Data'!I194)))</f>
        <v/>
      </c>
      <c r="DK200" s="383" t="str">
        <f ca="1">+IF(OFFSET('Sanitation Data'!$I$29,0,10*ROW('Sanitation Data'!I194))="","",OFFSET('Sanitation Data'!$I$29,0,10*ROW('Sanitation Data'!I194)))</f>
        <v/>
      </c>
      <c r="DL200" s="383" t="str">
        <f ca="1">+IF(OFFSET('Sanitation Data'!$I$30,0,10*ROW('Sanitation Data'!I194))="","",OFFSET('Sanitation Data'!$I$30,0,10*ROW('Sanitation Data'!I194)))</f>
        <v/>
      </c>
      <c r="DM200" s="383" t="str">
        <f ca="1">+IF(OFFSET('Sanitation Data'!$I$31,0,10*ROW('Sanitation Data'!I194))="","",OFFSET('Sanitation Data'!$I$31,0,10*ROW('Sanitation Data'!I194)))</f>
        <v/>
      </c>
      <c r="DN200" s="383" t="str">
        <f ca="1">+IF(OFFSET('Sanitation Data'!$I$32,0,10*ROW('Sanitation Data'!I194))="","",OFFSET('Sanitation Data'!$I$32,0,10*ROW('Sanitation Data'!I194)))</f>
        <v/>
      </c>
      <c r="DO200" s="383" t="str">
        <f ca="1">+IF(OFFSET('Hygiene Data'!$D$11,0,10*ROW('Hygiene Data'!D194))="","",OFFSET('Hygiene Data'!$D$11,0,10*ROW('Hygiene Data'!D194)))</f>
        <v/>
      </c>
      <c r="DP200" s="383" t="str">
        <f ca="1">+IF(OFFSET('Hygiene Data'!$D$12,0,10*ROW('Hygiene Data'!D194))="","",OFFSET('Hygiene Data'!$D$12,0,10*ROW('Hygiene Data'!D194)))</f>
        <v/>
      </c>
      <c r="DQ200" s="383" t="str">
        <f ca="1">+IF(OFFSET('Hygiene Data'!$D$13,0,10*ROW('Hygiene Data'!D194))="","",OFFSET('Hygiene Data'!$D$13,0,10*ROW('Hygiene Data'!D194)))</f>
        <v/>
      </c>
      <c r="DR200" s="383" t="str">
        <f ca="1">+IF(OFFSET('Hygiene Data'!$E$11,0,10*ROW('Hygiene Data'!E194))="","",OFFSET('Hygiene Data'!$E$11,0,10*ROW('Hygiene Data'!E194)))</f>
        <v/>
      </c>
      <c r="DS200" s="383" t="str">
        <f ca="1">+IF(OFFSET('Hygiene Data'!$E$12,0,10*ROW('Hygiene Data'!E194))="","",OFFSET('Hygiene Data'!$E$12,0,10*ROW('Hygiene Data'!E194)))</f>
        <v/>
      </c>
      <c r="DT200" s="383" t="str">
        <f ca="1">+IF(OFFSET('Hygiene Data'!$E$13,0,10*ROW('Hygiene Data'!E194))="","",OFFSET('Hygiene Data'!$E$13,0,10*ROW('Hygiene Data'!E194)))</f>
        <v/>
      </c>
      <c r="DU200" s="383" t="str">
        <f ca="1">+IF(OFFSET('Hygiene Data'!$F$11,0,10*ROW('Hygiene Data'!F194))="","",OFFSET('Hygiene Data'!$F$11,0,10*ROW('Hygiene Data'!F194)))</f>
        <v/>
      </c>
      <c r="DV200" s="383" t="str">
        <f ca="1">+IF(OFFSET('Hygiene Data'!$F$12,0,10*ROW('Hygiene Data'!F194))="","",OFFSET('Hygiene Data'!$F$12,0,10*ROW('Hygiene Data'!F194)))</f>
        <v/>
      </c>
      <c r="DW200" s="383" t="str">
        <f ca="1">+IF(OFFSET('Hygiene Data'!$F$13,0,10*ROW('Hygiene Data'!F194))="","",OFFSET('Hygiene Data'!$F$13,0,10*ROW('Hygiene Data'!F194)))</f>
        <v/>
      </c>
      <c r="DX200" s="383" t="str">
        <f ca="1">+IF(OFFSET('Hygiene Data'!$G$11,0,10*ROW('Hygiene Data'!G194))="","",OFFSET('Hygiene Data'!$G$11,0,10*ROW('Hygiene Data'!G194)))</f>
        <v/>
      </c>
      <c r="DY200" s="383" t="str">
        <f ca="1">+IF(OFFSET('Hygiene Data'!$G$12,0,10*ROW('Hygiene Data'!G194))="","",OFFSET('Hygiene Data'!$G$12,0,10*ROW('Hygiene Data'!G194)))</f>
        <v/>
      </c>
      <c r="DZ200" s="383" t="str">
        <f ca="1">+IF(OFFSET('Hygiene Data'!$G$13,0,10*ROW('Hygiene Data'!G194))="","",OFFSET('Hygiene Data'!$G$13,0,10*ROW('Hygiene Data'!G194)))</f>
        <v/>
      </c>
      <c r="EA200" s="383" t="str">
        <f ca="1">+IF(OFFSET('Hygiene Data'!$H$11,0,10*ROW('Hygiene Data'!H194))="","",OFFSET('Hygiene Data'!$H$11,0,10*ROW('Hygiene Data'!H194)))</f>
        <v/>
      </c>
      <c r="EB200" s="383" t="str">
        <f ca="1">+IF(OFFSET('Hygiene Data'!$H$12,0,10*ROW('Hygiene Data'!H194))="","",OFFSET('Hygiene Data'!$H$12,0,10*ROW('Hygiene Data'!H194)))</f>
        <v/>
      </c>
      <c r="EC200" s="383" t="str">
        <f ca="1">+IF(OFFSET('Hygiene Data'!$H$13,0,10*ROW('Hygiene Data'!H194))="","",OFFSET('Hygiene Data'!$H$13,0,10*ROW('Hygiene Data'!H194)))</f>
        <v/>
      </c>
      <c r="ED200" s="383" t="str">
        <f ca="1">+IF(OFFSET('Hygiene Data'!$I$11,0,10*ROW('Hygiene Data'!I194))="","",OFFSET('Hygiene Data'!$I$11,0,10*ROW('Hygiene Data'!I194)))</f>
        <v/>
      </c>
      <c r="EE200" s="383" t="str">
        <f ca="1">+IF(OFFSET('Hygiene Data'!$I$12,0,10*ROW('Hygiene Data'!I194))="","",OFFSET('Hygiene Data'!$I$12,0,10*ROW('Hygiene Data'!I194)))</f>
        <v/>
      </c>
      <c r="EF200" s="383" t="str">
        <f ca="1">+IF(OFFSET('Hygiene Data'!$I$13,0,10*ROW('Hygiene Data'!I194))="","",OFFSET('Hygiene Data'!$I$13,0,10*ROW('Hygiene Data'!I194)))</f>
        <v/>
      </c>
    </row>
    <row r="201" spans="1:136" x14ac:dyDescent="0.25">
      <c r="A201" s="492" t="str">
        <f ca="1">+IF(OFFSET('Water Data'!$B$2,0,10*ROW('Water Data'!E195))="","",OFFSET('Water Data'!$B$2,0,10*ROW('Water Data'!E195)))</f>
        <v/>
      </c>
      <c r="B201" s="49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9" t="str">
        <f t="shared" ca="1" si="3"/>
        <v/>
      </c>
      <c r="D201" s="52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3" t="str">
        <f ca="1">+IF(OFFSET('Water Data'!$D$27,0,10*ROW('Water Data'!D195))="","",OFFSET('Water Data'!$D$27,0,10*ROW('Water Data'!D195)))</f>
        <v/>
      </c>
      <c r="BT201" s="383" t="str">
        <f ca="1">+IF(OFFSET('Water Data'!$D$28,0,10*ROW('Water Data'!D195))="","",OFFSET('Water Data'!$D$28,0,10*ROW('Water Data'!D195)))</f>
        <v/>
      </c>
      <c r="BU201" s="383" t="str">
        <f ca="1">+IF(OFFSET('Water Data'!$D$29,0,10*ROW('Water Data'!D195))="","",OFFSET('Water Data'!$D$29,0,10*ROW('Water Data'!D195)))</f>
        <v/>
      </c>
      <c r="BV201" s="383" t="str">
        <f ca="1">+IF(OFFSET('Water Data'!$E$27,0,10*ROW('Water Data'!E195))="","",OFFSET('Water Data'!$E$27,0,10*ROW('Water Data'!E195)))</f>
        <v/>
      </c>
      <c r="BW201" s="383" t="str">
        <f ca="1">+IF(OFFSET('Water Data'!$E$28,0,10*ROW('Water Data'!E195))="","",OFFSET('Water Data'!$E$28,0,10*ROW('Water Data'!E195)))</f>
        <v/>
      </c>
      <c r="BX201" s="383" t="str">
        <f ca="1">+IF(OFFSET('Water Data'!$E$29,0,10*ROW('Water Data'!E195))="","",OFFSET('Water Data'!$E$29,0,10*ROW('Water Data'!E195)))</f>
        <v/>
      </c>
      <c r="BY201" s="383" t="str">
        <f ca="1">+IF(OFFSET('Water Data'!$F$27,0,10*ROW('Water Data'!F195))="","",OFFSET('Water Data'!$F$27,0,10*ROW('Water Data'!F195)))</f>
        <v/>
      </c>
      <c r="BZ201" s="383" t="str">
        <f ca="1">+IF(OFFSET('Water Data'!$F$28,0,10*ROW('Water Data'!F195))="","",OFFSET('Water Data'!$F$28,0,10*ROW('Water Data'!F195)))</f>
        <v/>
      </c>
      <c r="CA201" s="383" t="str">
        <f ca="1">+IF(OFFSET('Water Data'!$F$29,0,10*ROW('Water Data'!F195))="","",OFFSET('Water Data'!$F$29,0,10*ROW('Water Data'!F195)))</f>
        <v/>
      </c>
      <c r="CB201" s="383" t="str">
        <f ca="1">+IF(OFFSET('Water Data'!$G$27,0,10*ROW('Water Data'!G195))="","",OFFSET('Water Data'!$G$27,0,10*ROW('Water Data'!G195)))</f>
        <v/>
      </c>
      <c r="CC201" s="383" t="str">
        <f ca="1">+IF(OFFSET('Water Data'!$G$28,0,10*ROW('Water Data'!G195))="","",OFFSET('Water Data'!$G$28,0,10*ROW('Water Data'!G195)))</f>
        <v/>
      </c>
      <c r="CD201" s="383" t="str">
        <f ca="1">+IF(OFFSET('Water Data'!$G$29,0,10*ROW('Water Data'!G195))="","",OFFSET('Water Data'!$G$29,0,10*ROW('Water Data'!G195)))</f>
        <v/>
      </c>
      <c r="CE201" s="383" t="str">
        <f ca="1">+IF(OFFSET('Water Data'!$H$27,0,10*ROW('Water Data'!H195))="","",OFFSET('Water Data'!$H$27,0,10*ROW('Water Data'!H195)))</f>
        <v/>
      </c>
      <c r="CF201" s="383" t="str">
        <f ca="1">+IF(OFFSET('Water Data'!$H$28,0,10*ROW('Water Data'!H195))="","",OFFSET('Water Data'!$H$28,0,10*ROW('Water Data'!H195)))</f>
        <v/>
      </c>
      <c r="CG201" s="383" t="str">
        <f ca="1">+IF(OFFSET('Water Data'!$H$29,0,10*ROW('Water Data'!H195))="","",OFFSET('Water Data'!$H$29,0,10*ROW('Water Data'!H195)))</f>
        <v/>
      </c>
      <c r="CH201" s="383" t="str">
        <f ca="1">+IF(OFFSET('Water Data'!$I$27,0,10*ROW('Water Data'!I195))="","",OFFSET('Water Data'!$I$27,0,10*ROW('Water Data'!I195)))</f>
        <v/>
      </c>
      <c r="CI201" s="383" t="str">
        <f ca="1">+IF(OFFSET('Water Data'!$I$28,0,10*ROW('Water Data'!I195))="","",OFFSET('Water Data'!$I$28,0,10*ROW('Water Data'!I195)))</f>
        <v/>
      </c>
      <c r="CJ201" s="383" t="str">
        <f ca="1">+IF(OFFSET('Water Data'!$I$29,0,10*ROW('Water Data'!I195))="","",OFFSET('Water Data'!$I$29,0,10*ROW('Water Data'!I195)))</f>
        <v/>
      </c>
      <c r="CK201" s="383" t="str">
        <f ca="1">+IF(OFFSET('Sanitation Data'!$D$28,0,10*ROW('Sanitation Data'!D195))="","",OFFSET('Sanitation Data'!$D$28,0,10*ROW('Sanitation Data'!D195)))</f>
        <v/>
      </c>
      <c r="CL201" s="383" t="str">
        <f ca="1">+IF(OFFSET('Sanitation Data'!$D$29,0,10*ROW('Sanitation Data'!D195))="","",OFFSET('Sanitation Data'!$D$29,0,10*ROW('Sanitation Data'!D195)))</f>
        <v/>
      </c>
      <c r="CM201" s="383" t="str">
        <f ca="1">+IF(OFFSET('Sanitation Data'!$D$30,0,10*ROW('Sanitation Data'!D195))="","",OFFSET('Sanitation Data'!$D$30,0,10*ROW('Sanitation Data'!D195)))</f>
        <v/>
      </c>
      <c r="CN201" s="383" t="str">
        <f ca="1">+IF(OFFSET('Sanitation Data'!$D$31,0,10*ROW('Sanitation Data'!D195))="","",OFFSET('Sanitation Data'!$D$31,0,10*ROW('Sanitation Data'!D195)))</f>
        <v/>
      </c>
      <c r="CO201" s="383" t="str">
        <f ca="1">+IF(OFFSET('Sanitation Data'!$D$32,0,10*ROW('Sanitation Data'!D195))="","",OFFSET('Sanitation Data'!$D$32,0,10*ROW('Sanitation Data'!D195)))</f>
        <v/>
      </c>
      <c r="CP201" s="383" t="str">
        <f ca="1">+IF(OFFSET('Sanitation Data'!$E$28,0,10*ROW('Sanitation Data'!E195))="","",OFFSET('Sanitation Data'!$E$28,0,10*ROW('Sanitation Data'!E195)))</f>
        <v/>
      </c>
      <c r="CQ201" s="383" t="str">
        <f ca="1">+IF(OFFSET('Sanitation Data'!$E$29,0,10*ROW('Sanitation Data'!E195))="","",OFFSET('Sanitation Data'!$E$29,0,10*ROW('Sanitation Data'!E195)))</f>
        <v/>
      </c>
      <c r="CR201" s="383" t="str">
        <f ca="1">+IF(OFFSET('Sanitation Data'!$E$30,0,10*ROW('Sanitation Data'!E195))="","",OFFSET('Sanitation Data'!$E$30,0,10*ROW('Sanitation Data'!E195)))</f>
        <v/>
      </c>
      <c r="CS201" s="383" t="str">
        <f ca="1">+IF(OFFSET('Sanitation Data'!$E$31,0,10*ROW('Sanitation Data'!E195))="","",OFFSET('Sanitation Data'!$E$31,0,10*ROW('Sanitation Data'!E195)))</f>
        <v/>
      </c>
      <c r="CT201" s="383" t="str">
        <f ca="1">+IF(OFFSET('Sanitation Data'!$E$32,0,10*ROW('Sanitation Data'!E195))="","",OFFSET('Sanitation Data'!$E$32,0,10*ROW('Sanitation Data'!E195)))</f>
        <v/>
      </c>
      <c r="CU201" s="383" t="str">
        <f ca="1">+IF(OFFSET('Sanitation Data'!$F$28,0,10*ROW('Sanitation Data'!F195))="","",OFFSET('Sanitation Data'!$F$28,0,10*ROW('Sanitation Data'!F195)))</f>
        <v/>
      </c>
      <c r="CV201" s="383" t="str">
        <f ca="1">+IF(OFFSET('Sanitation Data'!$F$29,0,10*ROW('Sanitation Data'!F195))="","",OFFSET('Sanitation Data'!$F$29,0,10*ROW('Sanitation Data'!F195)))</f>
        <v/>
      </c>
      <c r="CW201" s="383" t="str">
        <f ca="1">+IF(OFFSET('Sanitation Data'!$F$30,0,10*ROW('Sanitation Data'!F195))="","",OFFSET('Sanitation Data'!$F$30,0,10*ROW('Sanitation Data'!F195)))</f>
        <v/>
      </c>
      <c r="CX201" s="383" t="str">
        <f ca="1">+IF(OFFSET('Sanitation Data'!$F$31,0,10*ROW('Sanitation Data'!F195))="","",OFFSET('Sanitation Data'!$F$31,0,10*ROW('Sanitation Data'!F195)))</f>
        <v/>
      </c>
      <c r="CY201" s="383" t="str">
        <f ca="1">+IF(OFFSET('Sanitation Data'!$F$32,0,10*ROW('Sanitation Data'!F195))="","",OFFSET('Sanitation Data'!$F$32,0,10*ROW('Sanitation Data'!F195)))</f>
        <v/>
      </c>
      <c r="CZ201" s="383" t="str">
        <f ca="1">+IF(OFFSET('Sanitation Data'!$G$28,0,10*ROW('Sanitation Data'!G195))="","",OFFSET('Sanitation Data'!$G$28,0,10*ROW('Sanitation Data'!G195)))</f>
        <v/>
      </c>
      <c r="DA201" s="383" t="str">
        <f ca="1">+IF(OFFSET('Sanitation Data'!$G$29,0,10*ROW('Sanitation Data'!G195))="","",OFFSET('Sanitation Data'!$G$29,0,10*ROW('Sanitation Data'!G195)))</f>
        <v/>
      </c>
      <c r="DB201" s="383" t="str">
        <f ca="1">+IF(OFFSET('Sanitation Data'!$G$30,0,10*ROW('Sanitation Data'!G195))="","",OFFSET('Sanitation Data'!$G$30,0,10*ROW('Sanitation Data'!G195)))</f>
        <v/>
      </c>
      <c r="DC201" s="383" t="str">
        <f ca="1">+IF(OFFSET('Sanitation Data'!$G$31,0,10*ROW('Sanitation Data'!G195))="","",OFFSET('Sanitation Data'!$G$31,0,10*ROW('Sanitation Data'!G195)))</f>
        <v/>
      </c>
      <c r="DD201" s="383" t="str">
        <f ca="1">+IF(OFFSET('Sanitation Data'!$G$32,0,10*ROW('Sanitation Data'!G195))="","",OFFSET('Sanitation Data'!$G$32,0,10*ROW('Sanitation Data'!G195)))</f>
        <v/>
      </c>
      <c r="DE201" s="383" t="str">
        <f ca="1">+IF(OFFSET('Sanitation Data'!$H$28,0,10*ROW('Sanitation Data'!H195))="","",OFFSET('Sanitation Data'!$H$28,0,10*ROW('Sanitation Data'!H195)))</f>
        <v/>
      </c>
      <c r="DF201" s="383" t="str">
        <f ca="1">+IF(OFFSET('Sanitation Data'!$H$29,0,10*ROW('Sanitation Data'!H195))="","",OFFSET('Sanitation Data'!$H$29,0,10*ROW('Sanitation Data'!H195)))</f>
        <v/>
      </c>
      <c r="DG201" s="383" t="str">
        <f ca="1">+IF(OFFSET('Sanitation Data'!$H$30,0,10*ROW('Sanitation Data'!H195))="","",OFFSET('Sanitation Data'!$H$30,0,10*ROW('Sanitation Data'!H195)))</f>
        <v/>
      </c>
      <c r="DH201" s="383" t="str">
        <f ca="1">+IF(OFFSET('Sanitation Data'!$H$31,0,10*ROW('Sanitation Data'!H195))="","",OFFSET('Sanitation Data'!$H$31,0,10*ROW('Sanitation Data'!H195)))</f>
        <v/>
      </c>
      <c r="DI201" s="383" t="str">
        <f ca="1">+IF(OFFSET('Sanitation Data'!$H$32,0,10*ROW('Sanitation Data'!H195))="","",OFFSET('Sanitation Data'!$H$32,0,10*ROW('Sanitation Data'!H195)))</f>
        <v/>
      </c>
      <c r="DJ201" s="383" t="str">
        <f ca="1">+IF(OFFSET('Sanitation Data'!$I$28,0,10*ROW('Sanitation Data'!I195))="","",OFFSET('Sanitation Data'!$I$28,0,10*ROW('Sanitation Data'!I195)))</f>
        <v/>
      </c>
      <c r="DK201" s="383" t="str">
        <f ca="1">+IF(OFFSET('Sanitation Data'!$I$29,0,10*ROW('Sanitation Data'!I195))="","",OFFSET('Sanitation Data'!$I$29,0,10*ROW('Sanitation Data'!I195)))</f>
        <v/>
      </c>
      <c r="DL201" s="383" t="str">
        <f ca="1">+IF(OFFSET('Sanitation Data'!$I$30,0,10*ROW('Sanitation Data'!I195))="","",OFFSET('Sanitation Data'!$I$30,0,10*ROW('Sanitation Data'!I195)))</f>
        <v/>
      </c>
      <c r="DM201" s="383" t="str">
        <f ca="1">+IF(OFFSET('Sanitation Data'!$I$31,0,10*ROW('Sanitation Data'!I195))="","",OFFSET('Sanitation Data'!$I$31,0,10*ROW('Sanitation Data'!I195)))</f>
        <v/>
      </c>
      <c r="DN201" s="383" t="str">
        <f ca="1">+IF(OFFSET('Sanitation Data'!$I$32,0,10*ROW('Sanitation Data'!I195))="","",OFFSET('Sanitation Data'!$I$32,0,10*ROW('Sanitation Data'!I195)))</f>
        <v/>
      </c>
      <c r="DO201" s="383" t="str">
        <f ca="1">+IF(OFFSET('Hygiene Data'!$D$11,0,10*ROW('Hygiene Data'!D195))="","",OFFSET('Hygiene Data'!$D$11,0,10*ROW('Hygiene Data'!D195)))</f>
        <v/>
      </c>
      <c r="DP201" s="383" t="str">
        <f ca="1">+IF(OFFSET('Hygiene Data'!$D$12,0,10*ROW('Hygiene Data'!D195))="","",OFFSET('Hygiene Data'!$D$12,0,10*ROW('Hygiene Data'!D195)))</f>
        <v/>
      </c>
      <c r="DQ201" s="383" t="str">
        <f ca="1">+IF(OFFSET('Hygiene Data'!$D$13,0,10*ROW('Hygiene Data'!D195))="","",OFFSET('Hygiene Data'!$D$13,0,10*ROW('Hygiene Data'!D195)))</f>
        <v/>
      </c>
      <c r="DR201" s="383" t="str">
        <f ca="1">+IF(OFFSET('Hygiene Data'!$E$11,0,10*ROW('Hygiene Data'!E195))="","",OFFSET('Hygiene Data'!$E$11,0,10*ROW('Hygiene Data'!E195)))</f>
        <v/>
      </c>
      <c r="DS201" s="383" t="str">
        <f ca="1">+IF(OFFSET('Hygiene Data'!$E$12,0,10*ROW('Hygiene Data'!E195))="","",OFFSET('Hygiene Data'!$E$12,0,10*ROW('Hygiene Data'!E195)))</f>
        <v/>
      </c>
      <c r="DT201" s="383" t="str">
        <f ca="1">+IF(OFFSET('Hygiene Data'!$E$13,0,10*ROW('Hygiene Data'!E195))="","",OFFSET('Hygiene Data'!$E$13,0,10*ROW('Hygiene Data'!E195)))</f>
        <v/>
      </c>
      <c r="DU201" s="383" t="str">
        <f ca="1">+IF(OFFSET('Hygiene Data'!$F$11,0,10*ROW('Hygiene Data'!F195))="","",OFFSET('Hygiene Data'!$F$11,0,10*ROW('Hygiene Data'!F195)))</f>
        <v/>
      </c>
      <c r="DV201" s="383" t="str">
        <f ca="1">+IF(OFFSET('Hygiene Data'!$F$12,0,10*ROW('Hygiene Data'!F195))="","",OFFSET('Hygiene Data'!$F$12,0,10*ROW('Hygiene Data'!F195)))</f>
        <v/>
      </c>
      <c r="DW201" s="383" t="str">
        <f ca="1">+IF(OFFSET('Hygiene Data'!$F$13,0,10*ROW('Hygiene Data'!F195))="","",OFFSET('Hygiene Data'!$F$13,0,10*ROW('Hygiene Data'!F195)))</f>
        <v/>
      </c>
      <c r="DX201" s="383" t="str">
        <f ca="1">+IF(OFFSET('Hygiene Data'!$G$11,0,10*ROW('Hygiene Data'!G195))="","",OFFSET('Hygiene Data'!$G$11,0,10*ROW('Hygiene Data'!G195)))</f>
        <v/>
      </c>
      <c r="DY201" s="383" t="str">
        <f ca="1">+IF(OFFSET('Hygiene Data'!$G$12,0,10*ROW('Hygiene Data'!G195))="","",OFFSET('Hygiene Data'!$G$12,0,10*ROW('Hygiene Data'!G195)))</f>
        <v/>
      </c>
      <c r="DZ201" s="383" t="str">
        <f ca="1">+IF(OFFSET('Hygiene Data'!$G$13,0,10*ROW('Hygiene Data'!G195))="","",OFFSET('Hygiene Data'!$G$13,0,10*ROW('Hygiene Data'!G195)))</f>
        <v/>
      </c>
      <c r="EA201" s="383" t="str">
        <f ca="1">+IF(OFFSET('Hygiene Data'!$H$11,0,10*ROW('Hygiene Data'!H195))="","",OFFSET('Hygiene Data'!$H$11,0,10*ROW('Hygiene Data'!H195)))</f>
        <v/>
      </c>
      <c r="EB201" s="383" t="str">
        <f ca="1">+IF(OFFSET('Hygiene Data'!$H$12,0,10*ROW('Hygiene Data'!H195))="","",OFFSET('Hygiene Data'!$H$12,0,10*ROW('Hygiene Data'!H195)))</f>
        <v/>
      </c>
      <c r="EC201" s="383" t="str">
        <f ca="1">+IF(OFFSET('Hygiene Data'!$H$13,0,10*ROW('Hygiene Data'!H195))="","",OFFSET('Hygiene Data'!$H$13,0,10*ROW('Hygiene Data'!H195)))</f>
        <v/>
      </c>
      <c r="ED201" s="383" t="str">
        <f ca="1">+IF(OFFSET('Hygiene Data'!$I$11,0,10*ROW('Hygiene Data'!I195))="","",OFFSET('Hygiene Data'!$I$11,0,10*ROW('Hygiene Data'!I195)))</f>
        <v/>
      </c>
      <c r="EE201" s="383" t="str">
        <f ca="1">+IF(OFFSET('Hygiene Data'!$I$12,0,10*ROW('Hygiene Data'!I195))="","",OFFSET('Hygiene Data'!$I$12,0,10*ROW('Hygiene Data'!I195)))</f>
        <v/>
      </c>
      <c r="EF201" s="383" t="str">
        <f ca="1">+IF(OFFSET('Hygiene Data'!$I$13,0,10*ROW('Hygiene Data'!I195))="","",OFFSET('Hygiene Data'!$I$13,0,10*ROW('Hygiene Data'!I195)))</f>
        <v/>
      </c>
    </row>
    <row r="202" spans="1:136" x14ac:dyDescent="0.25">
      <c r="A202" s="492" t="str">
        <f ca="1">+IF(OFFSET('Water Data'!$B$2,0,10*ROW('Water Data'!E196))="","",OFFSET('Water Data'!$B$2,0,10*ROW('Water Data'!E196)))</f>
        <v/>
      </c>
      <c r="B202" s="49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9" t="str">
        <f t="shared" ca="1" si="3"/>
        <v/>
      </c>
      <c r="D202" s="52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3" t="str">
        <f ca="1">+IF(OFFSET('Water Data'!$D$27,0,10*ROW('Water Data'!D196))="","",OFFSET('Water Data'!$D$27,0,10*ROW('Water Data'!D196)))</f>
        <v/>
      </c>
      <c r="BT202" s="383" t="str">
        <f ca="1">+IF(OFFSET('Water Data'!$D$28,0,10*ROW('Water Data'!D196))="","",OFFSET('Water Data'!$D$28,0,10*ROW('Water Data'!D196)))</f>
        <v/>
      </c>
      <c r="BU202" s="383" t="str">
        <f ca="1">+IF(OFFSET('Water Data'!$D$29,0,10*ROW('Water Data'!D196))="","",OFFSET('Water Data'!$D$29,0,10*ROW('Water Data'!D196)))</f>
        <v/>
      </c>
      <c r="BV202" s="383" t="str">
        <f ca="1">+IF(OFFSET('Water Data'!$E$27,0,10*ROW('Water Data'!E196))="","",OFFSET('Water Data'!$E$27,0,10*ROW('Water Data'!E196)))</f>
        <v/>
      </c>
      <c r="BW202" s="383" t="str">
        <f ca="1">+IF(OFFSET('Water Data'!$E$28,0,10*ROW('Water Data'!E196))="","",OFFSET('Water Data'!$E$28,0,10*ROW('Water Data'!E196)))</f>
        <v/>
      </c>
      <c r="BX202" s="383" t="str">
        <f ca="1">+IF(OFFSET('Water Data'!$E$29,0,10*ROW('Water Data'!E196))="","",OFFSET('Water Data'!$E$29,0,10*ROW('Water Data'!E196)))</f>
        <v/>
      </c>
      <c r="BY202" s="383" t="str">
        <f ca="1">+IF(OFFSET('Water Data'!$F$27,0,10*ROW('Water Data'!F196))="","",OFFSET('Water Data'!$F$27,0,10*ROW('Water Data'!F196)))</f>
        <v/>
      </c>
      <c r="BZ202" s="383" t="str">
        <f ca="1">+IF(OFFSET('Water Data'!$F$28,0,10*ROW('Water Data'!F196))="","",OFFSET('Water Data'!$F$28,0,10*ROW('Water Data'!F196)))</f>
        <v/>
      </c>
      <c r="CA202" s="383" t="str">
        <f ca="1">+IF(OFFSET('Water Data'!$F$29,0,10*ROW('Water Data'!F196))="","",OFFSET('Water Data'!$F$29,0,10*ROW('Water Data'!F196)))</f>
        <v/>
      </c>
      <c r="CB202" s="383" t="str">
        <f ca="1">+IF(OFFSET('Water Data'!$G$27,0,10*ROW('Water Data'!G196))="","",OFFSET('Water Data'!$G$27,0,10*ROW('Water Data'!G196)))</f>
        <v/>
      </c>
      <c r="CC202" s="383" t="str">
        <f ca="1">+IF(OFFSET('Water Data'!$G$28,0,10*ROW('Water Data'!G196))="","",OFFSET('Water Data'!$G$28,0,10*ROW('Water Data'!G196)))</f>
        <v/>
      </c>
      <c r="CD202" s="383" t="str">
        <f ca="1">+IF(OFFSET('Water Data'!$G$29,0,10*ROW('Water Data'!G196))="","",OFFSET('Water Data'!$G$29,0,10*ROW('Water Data'!G196)))</f>
        <v/>
      </c>
      <c r="CE202" s="383" t="str">
        <f ca="1">+IF(OFFSET('Water Data'!$H$27,0,10*ROW('Water Data'!H196))="","",OFFSET('Water Data'!$H$27,0,10*ROW('Water Data'!H196)))</f>
        <v/>
      </c>
      <c r="CF202" s="383" t="str">
        <f ca="1">+IF(OFFSET('Water Data'!$H$28,0,10*ROW('Water Data'!H196))="","",OFFSET('Water Data'!$H$28,0,10*ROW('Water Data'!H196)))</f>
        <v/>
      </c>
      <c r="CG202" s="383" t="str">
        <f ca="1">+IF(OFFSET('Water Data'!$H$29,0,10*ROW('Water Data'!H196))="","",OFFSET('Water Data'!$H$29,0,10*ROW('Water Data'!H196)))</f>
        <v/>
      </c>
      <c r="CH202" s="383" t="str">
        <f ca="1">+IF(OFFSET('Water Data'!$I$27,0,10*ROW('Water Data'!I196))="","",OFFSET('Water Data'!$I$27,0,10*ROW('Water Data'!I196)))</f>
        <v/>
      </c>
      <c r="CI202" s="383" t="str">
        <f ca="1">+IF(OFFSET('Water Data'!$I$28,0,10*ROW('Water Data'!I196))="","",OFFSET('Water Data'!$I$28,0,10*ROW('Water Data'!I196)))</f>
        <v/>
      </c>
      <c r="CJ202" s="383" t="str">
        <f ca="1">+IF(OFFSET('Water Data'!$I$29,0,10*ROW('Water Data'!I196))="","",OFFSET('Water Data'!$I$29,0,10*ROW('Water Data'!I196)))</f>
        <v/>
      </c>
      <c r="CK202" s="383" t="str">
        <f ca="1">+IF(OFFSET('Sanitation Data'!$D$28,0,10*ROW('Sanitation Data'!D196))="","",OFFSET('Sanitation Data'!$D$28,0,10*ROW('Sanitation Data'!D196)))</f>
        <v/>
      </c>
      <c r="CL202" s="383" t="str">
        <f ca="1">+IF(OFFSET('Sanitation Data'!$D$29,0,10*ROW('Sanitation Data'!D196))="","",OFFSET('Sanitation Data'!$D$29,0,10*ROW('Sanitation Data'!D196)))</f>
        <v/>
      </c>
      <c r="CM202" s="383" t="str">
        <f ca="1">+IF(OFFSET('Sanitation Data'!$D$30,0,10*ROW('Sanitation Data'!D196))="","",OFFSET('Sanitation Data'!$D$30,0,10*ROW('Sanitation Data'!D196)))</f>
        <v/>
      </c>
      <c r="CN202" s="383" t="str">
        <f ca="1">+IF(OFFSET('Sanitation Data'!$D$31,0,10*ROW('Sanitation Data'!D196))="","",OFFSET('Sanitation Data'!$D$31,0,10*ROW('Sanitation Data'!D196)))</f>
        <v/>
      </c>
      <c r="CO202" s="383" t="str">
        <f ca="1">+IF(OFFSET('Sanitation Data'!$D$32,0,10*ROW('Sanitation Data'!D196))="","",OFFSET('Sanitation Data'!$D$32,0,10*ROW('Sanitation Data'!D196)))</f>
        <v/>
      </c>
      <c r="CP202" s="383" t="str">
        <f ca="1">+IF(OFFSET('Sanitation Data'!$E$28,0,10*ROW('Sanitation Data'!E196))="","",OFFSET('Sanitation Data'!$E$28,0,10*ROW('Sanitation Data'!E196)))</f>
        <v/>
      </c>
      <c r="CQ202" s="383" t="str">
        <f ca="1">+IF(OFFSET('Sanitation Data'!$E$29,0,10*ROW('Sanitation Data'!E196))="","",OFFSET('Sanitation Data'!$E$29,0,10*ROW('Sanitation Data'!E196)))</f>
        <v/>
      </c>
      <c r="CR202" s="383" t="str">
        <f ca="1">+IF(OFFSET('Sanitation Data'!$E$30,0,10*ROW('Sanitation Data'!E196))="","",OFFSET('Sanitation Data'!$E$30,0,10*ROW('Sanitation Data'!E196)))</f>
        <v/>
      </c>
      <c r="CS202" s="383" t="str">
        <f ca="1">+IF(OFFSET('Sanitation Data'!$E$31,0,10*ROW('Sanitation Data'!E196))="","",OFFSET('Sanitation Data'!$E$31,0,10*ROW('Sanitation Data'!E196)))</f>
        <v/>
      </c>
      <c r="CT202" s="383" t="str">
        <f ca="1">+IF(OFFSET('Sanitation Data'!$E$32,0,10*ROW('Sanitation Data'!E196))="","",OFFSET('Sanitation Data'!$E$32,0,10*ROW('Sanitation Data'!E196)))</f>
        <v/>
      </c>
      <c r="CU202" s="383" t="str">
        <f ca="1">+IF(OFFSET('Sanitation Data'!$F$28,0,10*ROW('Sanitation Data'!F196))="","",OFFSET('Sanitation Data'!$F$28,0,10*ROW('Sanitation Data'!F196)))</f>
        <v/>
      </c>
      <c r="CV202" s="383" t="str">
        <f ca="1">+IF(OFFSET('Sanitation Data'!$F$29,0,10*ROW('Sanitation Data'!F196))="","",OFFSET('Sanitation Data'!$F$29,0,10*ROW('Sanitation Data'!F196)))</f>
        <v/>
      </c>
      <c r="CW202" s="383" t="str">
        <f ca="1">+IF(OFFSET('Sanitation Data'!$F$30,0,10*ROW('Sanitation Data'!F196))="","",OFFSET('Sanitation Data'!$F$30,0,10*ROW('Sanitation Data'!F196)))</f>
        <v/>
      </c>
      <c r="CX202" s="383" t="str">
        <f ca="1">+IF(OFFSET('Sanitation Data'!$F$31,0,10*ROW('Sanitation Data'!F196))="","",OFFSET('Sanitation Data'!$F$31,0,10*ROW('Sanitation Data'!F196)))</f>
        <v/>
      </c>
      <c r="CY202" s="383" t="str">
        <f ca="1">+IF(OFFSET('Sanitation Data'!$F$32,0,10*ROW('Sanitation Data'!F196))="","",OFFSET('Sanitation Data'!$F$32,0,10*ROW('Sanitation Data'!F196)))</f>
        <v/>
      </c>
      <c r="CZ202" s="383" t="str">
        <f ca="1">+IF(OFFSET('Sanitation Data'!$G$28,0,10*ROW('Sanitation Data'!G196))="","",OFFSET('Sanitation Data'!$G$28,0,10*ROW('Sanitation Data'!G196)))</f>
        <v/>
      </c>
      <c r="DA202" s="383" t="str">
        <f ca="1">+IF(OFFSET('Sanitation Data'!$G$29,0,10*ROW('Sanitation Data'!G196))="","",OFFSET('Sanitation Data'!$G$29,0,10*ROW('Sanitation Data'!G196)))</f>
        <v/>
      </c>
      <c r="DB202" s="383" t="str">
        <f ca="1">+IF(OFFSET('Sanitation Data'!$G$30,0,10*ROW('Sanitation Data'!G196))="","",OFFSET('Sanitation Data'!$G$30,0,10*ROW('Sanitation Data'!G196)))</f>
        <v/>
      </c>
      <c r="DC202" s="383" t="str">
        <f ca="1">+IF(OFFSET('Sanitation Data'!$G$31,0,10*ROW('Sanitation Data'!G196))="","",OFFSET('Sanitation Data'!$G$31,0,10*ROW('Sanitation Data'!G196)))</f>
        <v/>
      </c>
      <c r="DD202" s="383" t="str">
        <f ca="1">+IF(OFFSET('Sanitation Data'!$G$32,0,10*ROW('Sanitation Data'!G196))="","",OFFSET('Sanitation Data'!$G$32,0,10*ROW('Sanitation Data'!G196)))</f>
        <v/>
      </c>
      <c r="DE202" s="383" t="str">
        <f ca="1">+IF(OFFSET('Sanitation Data'!$H$28,0,10*ROW('Sanitation Data'!H196))="","",OFFSET('Sanitation Data'!$H$28,0,10*ROW('Sanitation Data'!H196)))</f>
        <v/>
      </c>
      <c r="DF202" s="383" t="str">
        <f ca="1">+IF(OFFSET('Sanitation Data'!$H$29,0,10*ROW('Sanitation Data'!H196))="","",OFFSET('Sanitation Data'!$H$29,0,10*ROW('Sanitation Data'!H196)))</f>
        <v/>
      </c>
      <c r="DG202" s="383" t="str">
        <f ca="1">+IF(OFFSET('Sanitation Data'!$H$30,0,10*ROW('Sanitation Data'!H196))="","",OFFSET('Sanitation Data'!$H$30,0,10*ROW('Sanitation Data'!H196)))</f>
        <v/>
      </c>
      <c r="DH202" s="383" t="str">
        <f ca="1">+IF(OFFSET('Sanitation Data'!$H$31,0,10*ROW('Sanitation Data'!H196))="","",OFFSET('Sanitation Data'!$H$31,0,10*ROW('Sanitation Data'!H196)))</f>
        <v/>
      </c>
      <c r="DI202" s="383" t="str">
        <f ca="1">+IF(OFFSET('Sanitation Data'!$H$32,0,10*ROW('Sanitation Data'!H196))="","",OFFSET('Sanitation Data'!$H$32,0,10*ROW('Sanitation Data'!H196)))</f>
        <v/>
      </c>
      <c r="DJ202" s="383" t="str">
        <f ca="1">+IF(OFFSET('Sanitation Data'!$I$28,0,10*ROW('Sanitation Data'!I196))="","",OFFSET('Sanitation Data'!$I$28,0,10*ROW('Sanitation Data'!I196)))</f>
        <v/>
      </c>
      <c r="DK202" s="383" t="str">
        <f ca="1">+IF(OFFSET('Sanitation Data'!$I$29,0,10*ROW('Sanitation Data'!I196))="","",OFFSET('Sanitation Data'!$I$29,0,10*ROW('Sanitation Data'!I196)))</f>
        <v/>
      </c>
      <c r="DL202" s="383" t="str">
        <f ca="1">+IF(OFFSET('Sanitation Data'!$I$30,0,10*ROW('Sanitation Data'!I196))="","",OFFSET('Sanitation Data'!$I$30,0,10*ROW('Sanitation Data'!I196)))</f>
        <v/>
      </c>
      <c r="DM202" s="383" t="str">
        <f ca="1">+IF(OFFSET('Sanitation Data'!$I$31,0,10*ROW('Sanitation Data'!I196))="","",OFFSET('Sanitation Data'!$I$31,0,10*ROW('Sanitation Data'!I196)))</f>
        <v/>
      </c>
      <c r="DN202" s="383" t="str">
        <f ca="1">+IF(OFFSET('Sanitation Data'!$I$32,0,10*ROW('Sanitation Data'!I196))="","",OFFSET('Sanitation Data'!$I$32,0,10*ROW('Sanitation Data'!I196)))</f>
        <v/>
      </c>
      <c r="DO202" s="383" t="str">
        <f ca="1">+IF(OFFSET('Hygiene Data'!$D$11,0,10*ROW('Hygiene Data'!D196))="","",OFFSET('Hygiene Data'!$D$11,0,10*ROW('Hygiene Data'!D196)))</f>
        <v/>
      </c>
      <c r="DP202" s="383" t="str">
        <f ca="1">+IF(OFFSET('Hygiene Data'!$D$12,0,10*ROW('Hygiene Data'!D196))="","",OFFSET('Hygiene Data'!$D$12,0,10*ROW('Hygiene Data'!D196)))</f>
        <v/>
      </c>
      <c r="DQ202" s="383" t="str">
        <f ca="1">+IF(OFFSET('Hygiene Data'!$D$13,0,10*ROW('Hygiene Data'!D196))="","",OFFSET('Hygiene Data'!$D$13,0,10*ROW('Hygiene Data'!D196)))</f>
        <v/>
      </c>
      <c r="DR202" s="383" t="str">
        <f ca="1">+IF(OFFSET('Hygiene Data'!$E$11,0,10*ROW('Hygiene Data'!E196))="","",OFFSET('Hygiene Data'!$E$11,0,10*ROW('Hygiene Data'!E196)))</f>
        <v/>
      </c>
      <c r="DS202" s="383" t="str">
        <f ca="1">+IF(OFFSET('Hygiene Data'!$E$12,0,10*ROW('Hygiene Data'!E196))="","",OFFSET('Hygiene Data'!$E$12,0,10*ROW('Hygiene Data'!E196)))</f>
        <v/>
      </c>
      <c r="DT202" s="383" t="str">
        <f ca="1">+IF(OFFSET('Hygiene Data'!$E$13,0,10*ROW('Hygiene Data'!E196))="","",OFFSET('Hygiene Data'!$E$13,0,10*ROW('Hygiene Data'!E196)))</f>
        <v/>
      </c>
      <c r="DU202" s="383" t="str">
        <f ca="1">+IF(OFFSET('Hygiene Data'!$F$11,0,10*ROW('Hygiene Data'!F196))="","",OFFSET('Hygiene Data'!$F$11,0,10*ROW('Hygiene Data'!F196)))</f>
        <v/>
      </c>
      <c r="DV202" s="383" t="str">
        <f ca="1">+IF(OFFSET('Hygiene Data'!$F$12,0,10*ROW('Hygiene Data'!F196))="","",OFFSET('Hygiene Data'!$F$12,0,10*ROW('Hygiene Data'!F196)))</f>
        <v/>
      </c>
      <c r="DW202" s="383" t="str">
        <f ca="1">+IF(OFFSET('Hygiene Data'!$F$13,0,10*ROW('Hygiene Data'!F196))="","",OFFSET('Hygiene Data'!$F$13,0,10*ROW('Hygiene Data'!F196)))</f>
        <v/>
      </c>
      <c r="DX202" s="383" t="str">
        <f ca="1">+IF(OFFSET('Hygiene Data'!$G$11,0,10*ROW('Hygiene Data'!G196))="","",OFFSET('Hygiene Data'!$G$11,0,10*ROW('Hygiene Data'!G196)))</f>
        <v/>
      </c>
      <c r="DY202" s="383" t="str">
        <f ca="1">+IF(OFFSET('Hygiene Data'!$G$12,0,10*ROW('Hygiene Data'!G196))="","",OFFSET('Hygiene Data'!$G$12,0,10*ROW('Hygiene Data'!G196)))</f>
        <v/>
      </c>
      <c r="DZ202" s="383" t="str">
        <f ca="1">+IF(OFFSET('Hygiene Data'!$G$13,0,10*ROW('Hygiene Data'!G196))="","",OFFSET('Hygiene Data'!$G$13,0,10*ROW('Hygiene Data'!G196)))</f>
        <v/>
      </c>
      <c r="EA202" s="383" t="str">
        <f ca="1">+IF(OFFSET('Hygiene Data'!$H$11,0,10*ROW('Hygiene Data'!H196))="","",OFFSET('Hygiene Data'!$H$11,0,10*ROW('Hygiene Data'!H196)))</f>
        <v/>
      </c>
      <c r="EB202" s="383" t="str">
        <f ca="1">+IF(OFFSET('Hygiene Data'!$H$12,0,10*ROW('Hygiene Data'!H196))="","",OFFSET('Hygiene Data'!$H$12,0,10*ROW('Hygiene Data'!H196)))</f>
        <v/>
      </c>
      <c r="EC202" s="383" t="str">
        <f ca="1">+IF(OFFSET('Hygiene Data'!$H$13,0,10*ROW('Hygiene Data'!H196))="","",OFFSET('Hygiene Data'!$H$13,0,10*ROW('Hygiene Data'!H196)))</f>
        <v/>
      </c>
      <c r="ED202" s="383" t="str">
        <f ca="1">+IF(OFFSET('Hygiene Data'!$I$11,0,10*ROW('Hygiene Data'!I196))="","",OFFSET('Hygiene Data'!$I$11,0,10*ROW('Hygiene Data'!I196)))</f>
        <v/>
      </c>
      <c r="EE202" s="383" t="str">
        <f ca="1">+IF(OFFSET('Hygiene Data'!$I$12,0,10*ROW('Hygiene Data'!I196))="","",OFFSET('Hygiene Data'!$I$12,0,10*ROW('Hygiene Data'!I196)))</f>
        <v/>
      </c>
      <c r="EF202" s="383" t="str">
        <f ca="1">+IF(OFFSET('Hygiene Data'!$I$13,0,10*ROW('Hygiene Data'!I196))="","",OFFSET('Hygiene Data'!$I$13,0,10*ROW('Hygiene Data'!I196)))</f>
        <v/>
      </c>
    </row>
    <row r="203" spans="1:136" x14ac:dyDescent="0.25">
      <c r="A203" s="492" t="str">
        <f ca="1">+IF(OFFSET('Water Data'!$B$2,0,10*ROW('Water Data'!E197))="","",OFFSET('Water Data'!$B$2,0,10*ROW('Water Data'!E197)))</f>
        <v/>
      </c>
      <c r="B203" s="49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9" t="str">
        <f t="shared" ca="1" si="3"/>
        <v/>
      </c>
      <c r="D203" s="52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3" t="str">
        <f ca="1">+IF(OFFSET('Water Data'!$D$27,0,10*ROW('Water Data'!D197))="","",OFFSET('Water Data'!$D$27,0,10*ROW('Water Data'!D197)))</f>
        <v/>
      </c>
      <c r="BT203" s="383" t="str">
        <f ca="1">+IF(OFFSET('Water Data'!$D$28,0,10*ROW('Water Data'!D197))="","",OFFSET('Water Data'!$D$28,0,10*ROW('Water Data'!D197)))</f>
        <v/>
      </c>
      <c r="BU203" s="383" t="str">
        <f ca="1">+IF(OFFSET('Water Data'!$D$29,0,10*ROW('Water Data'!D197))="","",OFFSET('Water Data'!$D$29,0,10*ROW('Water Data'!D197)))</f>
        <v/>
      </c>
      <c r="BV203" s="383" t="str">
        <f ca="1">+IF(OFFSET('Water Data'!$E$27,0,10*ROW('Water Data'!E197))="","",OFFSET('Water Data'!$E$27,0,10*ROW('Water Data'!E197)))</f>
        <v/>
      </c>
      <c r="BW203" s="383" t="str">
        <f ca="1">+IF(OFFSET('Water Data'!$E$28,0,10*ROW('Water Data'!E197))="","",OFFSET('Water Data'!$E$28,0,10*ROW('Water Data'!E197)))</f>
        <v/>
      </c>
      <c r="BX203" s="383" t="str">
        <f ca="1">+IF(OFFSET('Water Data'!$E$29,0,10*ROW('Water Data'!E197))="","",OFFSET('Water Data'!$E$29,0,10*ROW('Water Data'!E197)))</f>
        <v/>
      </c>
      <c r="BY203" s="383" t="str">
        <f ca="1">+IF(OFFSET('Water Data'!$F$27,0,10*ROW('Water Data'!F197))="","",OFFSET('Water Data'!$F$27,0,10*ROW('Water Data'!F197)))</f>
        <v/>
      </c>
      <c r="BZ203" s="383" t="str">
        <f ca="1">+IF(OFFSET('Water Data'!$F$28,0,10*ROW('Water Data'!F197))="","",OFFSET('Water Data'!$F$28,0,10*ROW('Water Data'!F197)))</f>
        <v/>
      </c>
      <c r="CA203" s="383" t="str">
        <f ca="1">+IF(OFFSET('Water Data'!$F$29,0,10*ROW('Water Data'!F197))="","",OFFSET('Water Data'!$F$29,0,10*ROW('Water Data'!F197)))</f>
        <v/>
      </c>
      <c r="CB203" s="383" t="str">
        <f ca="1">+IF(OFFSET('Water Data'!$G$27,0,10*ROW('Water Data'!G197))="","",OFFSET('Water Data'!$G$27,0,10*ROW('Water Data'!G197)))</f>
        <v/>
      </c>
      <c r="CC203" s="383" t="str">
        <f ca="1">+IF(OFFSET('Water Data'!$G$28,0,10*ROW('Water Data'!G197))="","",OFFSET('Water Data'!$G$28,0,10*ROW('Water Data'!G197)))</f>
        <v/>
      </c>
      <c r="CD203" s="383" t="str">
        <f ca="1">+IF(OFFSET('Water Data'!$G$29,0,10*ROW('Water Data'!G197))="","",OFFSET('Water Data'!$G$29,0,10*ROW('Water Data'!G197)))</f>
        <v/>
      </c>
      <c r="CE203" s="383" t="str">
        <f ca="1">+IF(OFFSET('Water Data'!$H$27,0,10*ROW('Water Data'!H197))="","",OFFSET('Water Data'!$H$27,0,10*ROW('Water Data'!H197)))</f>
        <v/>
      </c>
      <c r="CF203" s="383" t="str">
        <f ca="1">+IF(OFFSET('Water Data'!$H$28,0,10*ROW('Water Data'!H197))="","",OFFSET('Water Data'!$H$28,0,10*ROW('Water Data'!H197)))</f>
        <v/>
      </c>
      <c r="CG203" s="383" t="str">
        <f ca="1">+IF(OFFSET('Water Data'!$H$29,0,10*ROW('Water Data'!H197))="","",OFFSET('Water Data'!$H$29,0,10*ROW('Water Data'!H197)))</f>
        <v/>
      </c>
      <c r="CH203" s="383" t="str">
        <f ca="1">+IF(OFFSET('Water Data'!$I$27,0,10*ROW('Water Data'!I197))="","",OFFSET('Water Data'!$I$27,0,10*ROW('Water Data'!I197)))</f>
        <v/>
      </c>
      <c r="CI203" s="383" t="str">
        <f ca="1">+IF(OFFSET('Water Data'!$I$28,0,10*ROW('Water Data'!I197))="","",OFFSET('Water Data'!$I$28,0,10*ROW('Water Data'!I197)))</f>
        <v/>
      </c>
      <c r="CJ203" s="383" t="str">
        <f ca="1">+IF(OFFSET('Water Data'!$I$29,0,10*ROW('Water Data'!I197))="","",OFFSET('Water Data'!$I$29,0,10*ROW('Water Data'!I197)))</f>
        <v/>
      </c>
      <c r="CK203" s="383" t="str">
        <f ca="1">+IF(OFFSET('Sanitation Data'!$D$28,0,10*ROW('Sanitation Data'!D197))="","",OFFSET('Sanitation Data'!$D$28,0,10*ROW('Sanitation Data'!D197)))</f>
        <v/>
      </c>
      <c r="CL203" s="383" t="str">
        <f ca="1">+IF(OFFSET('Sanitation Data'!$D$29,0,10*ROW('Sanitation Data'!D197))="","",OFFSET('Sanitation Data'!$D$29,0,10*ROW('Sanitation Data'!D197)))</f>
        <v/>
      </c>
      <c r="CM203" s="383" t="str">
        <f ca="1">+IF(OFFSET('Sanitation Data'!$D$30,0,10*ROW('Sanitation Data'!D197))="","",OFFSET('Sanitation Data'!$D$30,0,10*ROW('Sanitation Data'!D197)))</f>
        <v/>
      </c>
      <c r="CN203" s="383" t="str">
        <f ca="1">+IF(OFFSET('Sanitation Data'!$D$31,0,10*ROW('Sanitation Data'!D197))="","",OFFSET('Sanitation Data'!$D$31,0,10*ROW('Sanitation Data'!D197)))</f>
        <v/>
      </c>
      <c r="CO203" s="383" t="str">
        <f ca="1">+IF(OFFSET('Sanitation Data'!$D$32,0,10*ROW('Sanitation Data'!D197))="","",OFFSET('Sanitation Data'!$D$32,0,10*ROW('Sanitation Data'!D197)))</f>
        <v/>
      </c>
      <c r="CP203" s="383" t="str">
        <f ca="1">+IF(OFFSET('Sanitation Data'!$E$28,0,10*ROW('Sanitation Data'!E197))="","",OFFSET('Sanitation Data'!$E$28,0,10*ROW('Sanitation Data'!E197)))</f>
        <v/>
      </c>
      <c r="CQ203" s="383" t="str">
        <f ca="1">+IF(OFFSET('Sanitation Data'!$E$29,0,10*ROW('Sanitation Data'!E197))="","",OFFSET('Sanitation Data'!$E$29,0,10*ROW('Sanitation Data'!E197)))</f>
        <v/>
      </c>
      <c r="CR203" s="383" t="str">
        <f ca="1">+IF(OFFSET('Sanitation Data'!$E$30,0,10*ROW('Sanitation Data'!E197))="","",OFFSET('Sanitation Data'!$E$30,0,10*ROW('Sanitation Data'!E197)))</f>
        <v/>
      </c>
      <c r="CS203" s="383" t="str">
        <f ca="1">+IF(OFFSET('Sanitation Data'!$E$31,0,10*ROW('Sanitation Data'!E197))="","",OFFSET('Sanitation Data'!$E$31,0,10*ROW('Sanitation Data'!E197)))</f>
        <v/>
      </c>
      <c r="CT203" s="383" t="str">
        <f ca="1">+IF(OFFSET('Sanitation Data'!$E$32,0,10*ROW('Sanitation Data'!E197))="","",OFFSET('Sanitation Data'!$E$32,0,10*ROW('Sanitation Data'!E197)))</f>
        <v/>
      </c>
      <c r="CU203" s="383" t="str">
        <f ca="1">+IF(OFFSET('Sanitation Data'!$F$28,0,10*ROW('Sanitation Data'!F197))="","",OFFSET('Sanitation Data'!$F$28,0,10*ROW('Sanitation Data'!F197)))</f>
        <v/>
      </c>
      <c r="CV203" s="383" t="str">
        <f ca="1">+IF(OFFSET('Sanitation Data'!$F$29,0,10*ROW('Sanitation Data'!F197))="","",OFFSET('Sanitation Data'!$F$29,0,10*ROW('Sanitation Data'!F197)))</f>
        <v/>
      </c>
      <c r="CW203" s="383" t="str">
        <f ca="1">+IF(OFFSET('Sanitation Data'!$F$30,0,10*ROW('Sanitation Data'!F197))="","",OFFSET('Sanitation Data'!$F$30,0,10*ROW('Sanitation Data'!F197)))</f>
        <v/>
      </c>
      <c r="CX203" s="383" t="str">
        <f ca="1">+IF(OFFSET('Sanitation Data'!$F$31,0,10*ROW('Sanitation Data'!F197))="","",OFFSET('Sanitation Data'!$F$31,0,10*ROW('Sanitation Data'!F197)))</f>
        <v/>
      </c>
      <c r="CY203" s="383" t="str">
        <f ca="1">+IF(OFFSET('Sanitation Data'!$F$32,0,10*ROW('Sanitation Data'!F197))="","",OFFSET('Sanitation Data'!$F$32,0,10*ROW('Sanitation Data'!F197)))</f>
        <v/>
      </c>
      <c r="CZ203" s="383" t="str">
        <f ca="1">+IF(OFFSET('Sanitation Data'!$G$28,0,10*ROW('Sanitation Data'!G197))="","",OFFSET('Sanitation Data'!$G$28,0,10*ROW('Sanitation Data'!G197)))</f>
        <v/>
      </c>
      <c r="DA203" s="383" t="str">
        <f ca="1">+IF(OFFSET('Sanitation Data'!$G$29,0,10*ROW('Sanitation Data'!G197))="","",OFFSET('Sanitation Data'!$G$29,0,10*ROW('Sanitation Data'!G197)))</f>
        <v/>
      </c>
      <c r="DB203" s="383" t="str">
        <f ca="1">+IF(OFFSET('Sanitation Data'!$G$30,0,10*ROW('Sanitation Data'!G197))="","",OFFSET('Sanitation Data'!$G$30,0,10*ROW('Sanitation Data'!G197)))</f>
        <v/>
      </c>
      <c r="DC203" s="383" t="str">
        <f ca="1">+IF(OFFSET('Sanitation Data'!$G$31,0,10*ROW('Sanitation Data'!G197))="","",OFFSET('Sanitation Data'!$G$31,0,10*ROW('Sanitation Data'!G197)))</f>
        <v/>
      </c>
      <c r="DD203" s="383" t="str">
        <f ca="1">+IF(OFFSET('Sanitation Data'!$G$32,0,10*ROW('Sanitation Data'!G197))="","",OFFSET('Sanitation Data'!$G$32,0,10*ROW('Sanitation Data'!G197)))</f>
        <v/>
      </c>
      <c r="DE203" s="383" t="str">
        <f ca="1">+IF(OFFSET('Sanitation Data'!$H$28,0,10*ROW('Sanitation Data'!H197))="","",OFFSET('Sanitation Data'!$H$28,0,10*ROW('Sanitation Data'!H197)))</f>
        <v/>
      </c>
      <c r="DF203" s="383" t="str">
        <f ca="1">+IF(OFFSET('Sanitation Data'!$H$29,0,10*ROW('Sanitation Data'!H197))="","",OFFSET('Sanitation Data'!$H$29,0,10*ROW('Sanitation Data'!H197)))</f>
        <v/>
      </c>
      <c r="DG203" s="383" t="str">
        <f ca="1">+IF(OFFSET('Sanitation Data'!$H$30,0,10*ROW('Sanitation Data'!H197))="","",OFFSET('Sanitation Data'!$H$30,0,10*ROW('Sanitation Data'!H197)))</f>
        <v/>
      </c>
      <c r="DH203" s="383" t="str">
        <f ca="1">+IF(OFFSET('Sanitation Data'!$H$31,0,10*ROW('Sanitation Data'!H197))="","",OFFSET('Sanitation Data'!$H$31,0,10*ROW('Sanitation Data'!H197)))</f>
        <v/>
      </c>
      <c r="DI203" s="383" t="str">
        <f ca="1">+IF(OFFSET('Sanitation Data'!$H$32,0,10*ROW('Sanitation Data'!H197))="","",OFFSET('Sanitation Data'!$H$32,0,10*ROW('Sanitation Data'!H197)))</f>
        <v/>
      </c>
      <c r="DJ203" s="383" t="str">
        <f ca="1">+IF(OFFSET('Sanitation Data'!$I$28,0,10*ROW('Sanitation Data'!I197))="","",OFFSET('Sanitation Data'!$I$28,0,10*ROW('Sanitation Data'!I197)))</f>
        <v/>
      </c>
      <c r="DK203" s="383" t="str">
        <f ca="1">+IF(OFFSET('Sanitation Data'!$I$29,0,10*ROW('Sanitation Data'!I197))="","",OFFSET('Sanitation Data'!$I$29,0,10*ROW('Sanitation Data'!I197)))</f>
        <v/>
      </c>
      <c r="DL203" s="383" t="str">
        <f ca="1">+IF(OFFSET('Sanitation Data'!$I$30,0,10*ROW('Sanitation Data'!I197))="","",OFFSET('Sanitation Data'!$I$30,0,10*ROW('Sanitation Data'!I197)))</f>
        <v/>
      </c>
      <c r="DM203" s="383" t="str">
        <f ca="1">+IF(OFFSET('Sanitation Data'!$I$31,0,10*ROW('Sanitation Data'!I197))="","",OFFSET('Sanitation Data'!$I$31,0,10*ROW('Sanitation Data'!I197)))</f>
        <v/>
      </c>
      <c r="DN203" s="383" t="str">
        <f ca="1">+IF(OFFSET('Sanitation Data'!$I$32,0,10*ROW('Sanitation Data'!I197))="","",OFFSET('Sanitation Data'!$I$32,0,10*ROW('Sanitation Data'!I197)))</f>
        <v/>
      </c>
      <c r="DO203" s="383" t="str">
        <f ca="1">+IF(OFFSET('Hygiene Data'!$D$11,0,10*ROW('Hygiene Data'!D197))="","",OFFSET('Hygiene Data'!$D$11,0,10*ROW('Hygiene Data'!D197)))</f>
        <v/>
      </c>
      <c r="DP203" s="383" t="str">
        <f ca="1">+IF(OFFSET('Hygiene Data'!$D$12,0,10*ROW('Hygiene Data'!D197))="","",OFFSET('Hygiene Data'!$D$12,0,10*ROW('Hygiene Data'!D197)))</f>
        <v/>
      </c>
      <c r="DQ203" s="383" t="str">
        <f ca="1">+IF(OFFSET('Hygiene Data'!$D$13,0,10*ROW('Hygiene Data'!D197))="","",OFFSET('Hygiene Data'!$D$13,0,10*ROW('Hygiene Data'!D197)))</f>
        <v/>
      </c>
      <c r="DR203" s="383" t="str">
        <f ca="1">+IF(OFFSET('Hygiene Data'!$E$11,0,10*ROW('Hygiene Data'!E197))="","",OFFSET('Hygiene Data'!$E$11,0,10*ROW('Hygiene Data'!E197)))</f>
        <v/>
      </c>
      <c r="DS203" s="383" t="str">
        <f ca="1">+IF(OFFSET('Hygiene Data'!$E$12,0,10*ROW('Hygiene Data'!E197))="","",OFFSET('Hygiene Data'!$E$12,0,10*ROW('Hygiene Data'!E197)))</f>
        <v/>
      </c>
      <c r="DT203" s="383" t="str">
        <f ca="1">+IF(OFFSET('Hygiene Data'!$E$13,0,10*ROW('Hygiene Data'!E197))="","",OFFSET('Hygiene Data'!$E$13,0,10*ROW('Hygiene Data'!E197)))</f>
        <v/>
      </c>
      <c r="DU203" s="383" t="str">
        <f ca="1">+IF(OFFSET('Hygiene Data'!$F$11,0,10*ROW('Hygiene Data'!F197))="","",OFFSET('Hygiene Data'!$F$11,0,10*ROW('Hygiene Data'!F197)))</f>
        <v/>
      </c>
      <c r="DV203" s="383" t="str">
        <f ca="1">+IF(OFFSET('Hygiene Data'!$F$12,0,10*ROW('Hygiene Data'!F197))="","",OFFSET('Hygiene Data'!$F$12,0,10*ROW('Hygiene Data'!F197)))</f>
        <v/>
      </c>
      <c r="DW203" s="383" t="str">
        <f ca="1">+IF(OFFSET('Hygiene Data'!$F$13,0,10*ROW('Hygiene Data'!F197))="","",OFFSET('Hygiene Data'!$F$13,0,10*ROW('Hygiene Data'!F197)))</f>
        <v/>
      </c>
      <c r="DX203" s="383" t="str">
        <f ca="1">+IF(OFFSET('Hygiene Data'!$G$11,0,10*ROW('Hygiene Data'!G197))="","",OFFSET('Hygiene Data'!$G$11,0,10*ROW('Hygiene Data'!G197)))</f>
        <v/>
      </c>
      <c r="DY203" s="383" t="str">
        <f ca="1">+IF(OFFSET('Hygiene Data'!$G$12,0,10*ROW('Hygiene Data'!G197))="","",OFFSET('Hygiene Data'!$G$12,0,10*ROW('Hygiene Data'!G197)))</f>
        <v/>
      </c>
      <c r="DZ203" s="383" t="str">
        <f ca="1">+IF(OFFSET('Hygiene Data'!$G$13,0,10*ROW('Hygiene Data'!G197))="","",OFFSET('Hygiene Data'!$G$13,0,10*ROW('Hygiene Data'!G197)))</f>
        <v/>
      </c>
      <c r="EA203" s="383" t="str">
        <f ca="1">+IF(OFFSET('Hygiene Data'!$H$11,0,10*ROW('Hygiene Data'!H197))="","",OFFSET('Hygiene Data'!$H$11,0,10*ROW('Hygiene Data'!H197)))</f>
        <v/>
      </c>
      <c r="EB203" s="383" t="str">
        <f ca="1">+IF(OFFSET('Hygiene Data'!$H$12,0,10*ROW('Hygiene Data'!H197))="","",OFFSET('Hygiene Data'!$H$12,0,10*ROW('Hygiene Data'!H197)))</f>
        <v/>
      </c>
      <c r="EC203" s="383" t="str">
        <f ca="1">+IF(OFFSET('Hygiene Data'!$H$13,0,10*ROW('Hygiene Data'!H197))="","",OFFSET('Hygiene Data'!$H$13,0,10*ROW('Hygiene Data'!H197)))</f>
        <v/>
      </c>
      <c r="ED203" s="383" t="str">
        <f ca="1">+IF(OFFSET('Hygiene Data'!$I$11,0,10*ROW('Hygiene Data'!I197))="","",OFFSET('Hygiene Data'!$I$11,0,10*ROW('Hygiene Data'!I197)))</f>
        <v/>
      </c>
      <c r="EE203" s="383" t="str">
        <f ca="1">+IF(OFFSET('Hygiene Data'!$I$12,0,10*ROW('Hygiene Data'!I197))="","",OFFSET('Hygiene Data'!$I$12,0,10*ROW('Hygiene Data'!I197)))</f>
        <v/>
      </c>
      <c r="EF203" s="383" t="str">
        <f ca="1">+IF(OFFSET('Hygiene Data'!$I$13,0,10*ROW('Hygiene Data'!I197))="","",OFFSET('Hygiene Data'!$I$13,0,10*ROW('Hygiene Data'!I197)))</f>
        <v/>
      </c>
    </row>
    <row r="204" spans="1:136" x14ac:dyDescent="0.25">
      <c r="A204" s="492" t="str">
        <f ca="1">+IF(OFFSET('Water Data'!$B$2,0,10*ROW('Water Data'!E198))="","",OFFSET('Water Data'!$B$2,0,10*ROW('Water Data'!E198)))</f>
        <v/>
      </c>
      <c r="B204" s="49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9" t="str">
        <f t="shared" ca="1" si="3"/>
        <v/>
      </c>
      <c r="D204" s="52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3" t="str">
        <f ca="1">+IF(OFFSET('Water Data'!$D$27,0,10*ROW('Water Data'!D198))="","",OFFSET('Water Data'!$D$27,0,10*ROW('Water Data'!D198)))</f>
        <v/>
      </c>
      <c r="BT204" s="383" t="str">
        <f ca="1">+IF(OFFSET('Water Data'!$D$28,0,10*ROW('Water Data'!D198))="","",OFFSET('Water Data'!$D$28,0,10*ROW('Water Data'!D198)))</f>
        <v/>
      </c>
      <c r="BU204" s="383" t="str">
        <f ca="1">+IF(OFFSET('Water Data'!$D$29,0,10*ROW('Water Data'!D198))="","",OFFSET('Water Data'!$D$29,0,10*ROW('Water Data'!D198)))</f>
        <v/>
      </c>
      <c r="BV204" s="383" t="str">
        <f ca="1">+IF(OFFSET('Water Data'!$E$27,0,10*ROW('Water Data'!E198))="","",OFFSET('Water Data'!$E$27,0,10*ROW('Water Data'!E198)))</f>
        <v/>
      </c>
      <c r="BW204" s="383" t="str">
        <f ca="1">+IF(OFFSET('Water Data'!$E$28,0,10*ROW('Water Data'!E198))="","",OFFSET('Water Data'!$E$28,0,10*ROW('Water Data'!E198)))</f>
        <v/>
      </c>
      <c r="BX204" s="383" t="str">
        <f ca="1">+IF(OFFSET('Water Data'!$E$29,0,10*ROW('Water Data'!E198))="","",OFFSET('Water Data'!$E$29,0,10*ROW('Water Data'!E198)))</f>
        <v/>
      </c>
      <c r="BY204" s="383" t="str">
        <f ca="1">+IF(OFFSET('Water Data'!$F$27,0,10*ROW('Water Data'!F198))="","",OFFSET('Water Data'!$F$27,0,10*ROW('Water Data'!F198)))</f>
        <v/>
      </c>
      <c r="BZ204" s="383" t="str">
        <f ca="1">+IF(OFFSET('Water Data'!$F$28,0,10*ROW('Water Data'!F198))="","",OFFSET('Water Data'!$F$28,0,10*ROW('Water Data'!F198)))</f>
        <v/>
      </c>
      <c r="CA204" s="383" t="str">
        <f ca="1">+IF(OFFSET('Water Data'!$F$29,0,10*ROW('Water Data'!F198))="","",OFFSET('Water Data'!$F$29,0,10*ROW('Water Data'!F198)))</f>
        <v/>
      </c>
      <c r="CB204" s="383" t="str">
        <f ca="1">+IF(OFFSET('Water Data'!$G$27,0,10*ROW('Water Data'!G198))="","",OFFSET('Water Data'!$G$27,0,10*ROW('Water Data'!G198)))</f>
        <v/>
      </c>
      <c r="CC204" s="383" t="str">
        <f ca="1">+IF(OFFSET('Water Data'!$G$28,0,10*ROW('Water Data'!G198))="","",OFFSET('Water Data'!$G$28,0,10*ROW('Water Data'!G198)))</f>
        <v/>
      </c>
      <c r="CD204" s="383" t="str">
        <f ca="1">+IF(OFFSET('Water Data'!$G$29,0,10*ROW('Water Data'!G198))="","",OFFSET('Water Data'!$G$29,0,10*ROW('Water Data'!G198)))</f>
        <v/>
      </c>
      <c r="CE204" s="383" t="str">
        <f ca="1">+IF(OFFSET('Water Data'!$H$27,0,10*ROW('Water Data'!H198))="","",OFFSET('Water Data'!$H$27,0,10*ROW('Water Data'!H198)))</f>
        <v/>
      </c>
      <c r="CF204" s="383" t="str">
        <f ca="1">+IF(OFFSET('Water Data'!$H$28,0,10*ROW('Water Data'!H198))="","",OFFSET('Water Data'!$H$28,0,10*ROW('Water Data'!H198)))</f>
        <v/>
      </c>
      <c r="CG204" s="383" t="str">
        <f ca="1">+IF(OFFSET('Water Data'!$H$29,0,10*ROW('Water Data'!H198))="","",OFFSET('Water Data'!$H$29,0,10*ROW('Water Data'!H198)))</f>
        <v/>
      </c>
      <c r="CH204" s="383" t="str">
        <f ca="1">+IF(OFFSET('Water Data'!$I$27,0,10*ROW('Water Data'!I198))="","",OFFSET('Water Data'!$I$27,0,10*ROW('Water Data'!I198)))</f>
        <v/>
      </c>
      <c r="CI204" s="383" t="str">
        <f ca="1">+IF(OFFSET('Water Data'!$I$28,0,10*ROW('Water Data'!I198))="","",OFFSET('Water Data'!$I$28,0,10*ROW('Water Data'!I198)))</f>
        <v/>
      </c>
      <c r="CJ204" s="383" t="str">
        <f ca="1">+IF(OFFSET('Water Data'!$I$29,0,10*ROW('Water Data'!I198))="","",OFFSET('Water Data'!$I$29,0,10*ROW('Water Data'!I198)))</f>
        <v/>
      </c>
      <c r="CK204" s="383" t="str">
        <f ca="1">+IF(OFFSET('Sanitation Data'!$D$28,0,10*ROW('Sanitation Data'!D198))="","",OFFSET('Sanitation Data'!$D$28,0,10*ROW('Sanitation Data'!D198)))</f>
        <v/>
      </c>
      <c r="CL204" s="383" t="str">
        <f ca="1">+IF(OFFSET('Sanitation Data'!$D$29,0,10*ROW('Sanitation Data'!D198))="","",OFFSET('Sanitation Data'!$D$29,0,10*ROW('Sanitation Data'!D198)))</f>
        <v/>
      </c>
      <c r="CM204" s="383" t="str">
        <f ca="1">+IF(OFFSET('Sanitation Data'!$D$30,0,10*ROW('Sanitation Data'!D198))="","",OFFSET('Sanitation Data'!$D$30,0,10*ROW('Sanitation Data'!D198)))</f>
        <v/>
      </c>
      <c r="CN204" s="383" t="str">
        <f ca="1">+IF(OFFSET('Sanitation Data'!$D$31,0,10*ROW('Sanitation Data'!D198))="","",OFFSET('Sanitation Data'!$D$31,0,10*ROW('Sanitation Data'!D198)))</f>
        <v/>
      </c>
      <c r="CO204" s="383" t="str">
        <f ca="1">+IF(OFFSET('Sanitation Data'!$D$32,0,10*ROW('Sanitation Data'!D198))="","",OFFSET('Sanitation Data'!$D$32,0,10*ROW('Sanitation Data'!D198)))</f>
        <v/>
      </c>
      <c r="CP204" s="383" t="str">
        <f ca="1">+IF(OFFSET('Sanitation Data'!$E$28,0,10*ROW('Sanitation Data'!E198))="","",OFFSET('Sanitation Data'!$E$28,0,10*ROW('Sanitation Data'!E198)))</f>
        <v/>
      </c>
      <c r="CQ204" s="383" t="str">
        <f ca="1">+IF(OFFSET('Sanitation Data'!$E$29,0,10*ROW('Sanitation Data'!E198))="","",OFFSET('Sanitation Data'!$E$29,0,10*ROW('Sanitation Data'!E198)))</f>
        <v/>
      </c>
      <c r="CR204" s="383" t="str">
        <f ca="1">+IF(OFFSET('Sanitation Data'!$E$30,0,10*ROW('Sanitation Data'!E198))="","",OFFSET('Sanitation Data'!$E$30,0,10*ROW('Sanitation Data'!E198)))</f>
        <v/>
      </c>
      <c r="CS204" s="383" t="str">
        <f ca="1">+IF(OFFSET('Sanitation Data'!$E$31,0,10*ROW('Sanitation Data'!E198))="","",OFFSET('Sanitation Data'!$E$31,0,10*ROW('Sanitation Data'!E198)))</f>
        <v/>
      </c>
      <c r="CT204" s="383" t="str">
        <f ca="1">+IF(OFFSET('Sanitation Data'!$E$32,0,10*ROW('Sanitation Data'!E198))="","",OFFSET('Sanitation Data'!$E$32,0,10*ROW('Sanitation Data'!E198)))</f>
        <v/>
      </c>
      <c r="CU204" s="383" t="str">
        <f ca="1">+IF(OFFSET('Sanitation Data'!$F$28,0,10*ROW('Sanitation Data'!F198))="","",OFFSET('Sanitation Data'!$F$28,0,10*ROW('Sanitation Data'!F198)))</f>
        <v/>
      </c>
      <c r="CV204" s="383" t="str">
        <f ca="1">+IF(OFFSET('Sanitation Data'!$F$29,0,10*ROW('Sanitation Data'!F198))="","",OFFSET('Sanitation Data'!$F$29,0,10*ROW('Sanitation Data'!F198)))</f>
        <v/>
      </c>
      <c r="CW204" s="383" t="str">
        <f ca="1">+IF(OFFSET('Sanitation Data'!$F$30,0,10*ROW('Sanitation Data'!F198))="","",OFFSET('Sanitation Data'!$F$30,0,10*ROW('Sanitation Data'!F198)))</f>
        <v/>
      </c>
      <c r="CX204" s="383" t="str">
        <f ca="1">+IF(OFFSET('Sanitation Data'!$F$31,0,10*ROW('Sanitation Data'!F198))="","",OFFSET('Sanitation Data'!$F$31,0,10*ROW('Sanitation Data'!F198)))</f>
        <v/>
      </c>
      <c r="CY204" s="383" t="str">
        <f ca="1">+IF(OFFSET('Sanitation Data'!$F$32,0,10*ROW('Sanitation Data'!F198))="","",OFFSET('Sanitation Data'!$F$32,0,10*ROW('Sanitation Data'!F198)))</f>
        <v/>
      </c>
      <c r="CZ204" s="383" t="str">
        <f ca="1">+IF(OFFSET('Sanitation Data'!$G$28,0,10*ROW('Sanitation Data'!G198))="","",OFFSET('Sanitation Data'!$G$28,0,10*ROW('Sanitation Data'!G198)))</f>
        <v/>
      </c>
      <c r="DA204" s="383" t="str">
        <f ca="1">+IF(OFFSET('Sanitation Data'!$G$29,0,10*ROW('Sanitation Data'!G198))="","",OFFSET('Sanitation Data'!$G$29,0,10*ROW('Sanitation Data'!G198)))</f>
        <v/>
      </c>
      <c r="DB204" s="383" t="str">
        <f ca="1">+IF(OFFSET('Sanitation Data'!$G$30,0,10*ROW('Sanitation Data'!G198))="","",OFFSET('Sanitation Data'!$G$30,0,10*ROW('Sanitation Data'!G198)))</f>
        <v/>
      </c>
      <c r="DC204" s="383" t="str">
        <f ca="1">+IF(OFFSET('Sanitation Data'!$G$31,0,10*ROW('Sanitation Data'!G198))="","",OFFSET('Sanitation Data'!$G$31,0,10*ROW('Sanitation Data'!G198)))</f>
        <v/>
      </c>
      <c r="DD204" s="383" t="str">
        <f ca="1">+IF(OFFSET('Sanitation Data'!$G$32,0,10*ROW('Sanitation Data'!G198))="","",OFFSET('Sanitation Data'!$G$32,0,10*ROW('Sanitation Data'!G198)))</f>
        <v/>
      </c>
      <c r="DE204" s="383" t="str">
        <f ca="1">+IF(OFFSET('Sanitation Data'!$H$28,0,10*ROW('Sanitation Data'!H198))="","",OFFSET('Sanitation Data'!$H$28,0,10*ROW('Sanitation Data'!H198)))</f>
        <v/>
      </c>
      <c r="DF204" s="383" t="str">
        <f ca="1">+IF(OFFSET('Sanitation Data'!$H$29,0,10*ROW('Sanitation Data'!H198))="","",OFFSET('Sanitation Data'!$H$29,0,10*ROW('Sanitation Data'!H198)))</f>
        <v/>
      </c>
      <c r="DG204" s="383" t="str">
        <f ca="1">+IF(OFFSET('Sanitation Data'!$H$30,0,10*ROW('Sanitation Data'!H198))="","",OFFSET('Sanitation Data'!$H$30,0,10*ROW('Sanitation Data'!H198)))</f>
        <v/>
      </c>
      <c r="DH204" s="383" t="str">
        <f ca="1">+IF(OFFSET('Sanitation Data'!$H$31,0,10*ROW('Sanitation Data'!H198))="","",OFFSET('Sanitation Data'!$H$31,0,10*ROW('Sanitation Data'!H198)))</f>
        <v/>
      </c>
      <c r="DI204" s="383" t="str">
        <f ca="1">+IF(OFFSET('Sanitation Data'!$H$32,0,10*ROW('Sanitation Data'!H198))="","",OFFSET('Sanitation Data'!$H$32,0,10*ROW('Sanitation Data'!H198)))</f>
        <v/>
      </c>
      <c r="DJ204" s="383" t="str">
        <f ca="1">+IF(OFFSET('Sanitation Data'!$I$28,0,10*ROW('Sanitation Data'!I198))="","",OFFSET('Sanitation Data'!$I$28,0,10*ROW('Sanitation Data'!I198)))</f>
        <v/>
      </c>
      <c r="DK204" s="383" t="str">
        <f ca="1">+IF(OFFSET('Sanitation Data'!$I$29,0,10*ROW('Sanitation Data'!I198))="","",OFFSET('Sanitation Data'!$I$29,0,10*ROW('Sanitation Data'!I198)))</f>
        <v/>
      </c>
      <c r="DL204" s="383" t="str">
        <f ca="1">+IF(OFFSET('Sanitation Data'!$I$30,0,10*ROW('Sanitation Data'!I198))="","",OFFSET('Sanitation Data'!$I$30,0,10*ROW('Sanitation Data'!I198)))</f>
        <v/>
      </c>
      <c r="DM204" s="383" t="str">
        <f ca="1">+IF(OFFSET('Sanitation Data'!$I$31,0,10*ROW('Sanitation Data'!I198))="","",OFFSET('Sanitation Data'!$I$31,0,10*ROW('Sanitation Data'!I198)))</f>
        <v/>
      </c>
      <c r="DN204" s="383" t="str">
        <f ca="1">+IF(OFFSET('Sanitation Data'!$I$32,0,10*ROW('Sanitation Data'!I198))="","",OFFSET('Sanitation Data'!$I$32,0,10*ROW('Sanitation Data'!I198)))</f>
        <v/>
      </c>
      <c r="DO204" s="383" t="str">
        <f ca="1">+IF(OFFSET('Hygiene Data'!$D$11,0,10*ROW('Hygiene Data'!D198))="","",OFFSET('Hygiene Data'!$D$11,0,10*ROW('Hygiene Data'!D198)))</f>
        <v/>
      </c>
      <c r="DP204" s="383" t="str">
        <f ca="1">+IF(OFFSET('Hygiene Data'!$D$12,0,10*ROW('Hygiene Data'!D198))="","",OFFSET('Hygiene Data'!$D$12,0,10*ROW('Hygiene Data'!D198)))</f>
        <v/>
      </c>
      <c r="DQ204" s="383" t="str">
        <f ca="1">+IF(OFFSET('Hygiene Data'!$D$13,0,10*ROW('Hygiene Data'!D198))="","",OFFSET('Hygiene Data'!$D$13,0,10*ROW('Hygiene Data'!D198)))</f>
        <v/>
      </c>
      <c r="DR204" s="383" t="str">
        <f ca="1">+IF(OFFSET('Hygiene Data'!$E$11,0,10*ROW('Hygiene Data'!E198))="","",OFFSET('Hygiene Data'!$E$11,0,10*ROW('Hygiene Data'!E198)))</f>
        <v/>
      </c>
      <c r="DS204" s="383" t="str">
        <f ca="1">+IF(OFFSET('Hygiene Data'!$E$12,0,10*ROW('Hygiene Data'!E198))="","",OFFSET('Hygiene Data'!$E$12,0,10*ROW('Hygiene Data'!E198)))</f>
        <v/>
      </c>
      <c r="DT204" s="383" t="str">
        <f ca="1">+IF(OFFSET('Hygiene Data'!$E$13,0,10*ROW('Hygiene Data'!E198))="","",OFFSET('Hygiene Data'!$E$13,0,10*ROW('Hygiene Data'!E198)))</f>
        <v/>
      </c>
      <c r="DU204" s="383" t="str">
        <f ca="1">+IF(OFFSET('Hygiene Data'!$F$11,0,10*ROW('Hygiene Data'!F198))="","",OFFSET('Hygiene Data'!$F$11,0,10*ROW('Hygiene Data'!F198)))</f>
        <v/>
      </c>
      <c r="DV204" s="383" t="str">
        <f ca="1">+IF(OFFSET('Hygiene Data'!$F$12,0,10*ROW('Hygiene Data'!F198))="","",OFFSET('Hygiene Data'!$F$12,0,10*ROW('Hygiene Data'!F198)))</f>
        <v/>
      </c>
      <c r="DW204" s="383" t="str">
        <f ca="1">+IF(OFFSET('Hygiene Data'!$F$13,0,10*ROW('Hygiene Data'!F198))="","",OFFSET('Hygiene Data'!$F$13,0,10*ROW('Hygiene Data'!F198)))</f>
        <v/>
      </c>
      <c r="DX204" s="383" t="str">
        <f ca="1">+IF(OFFSET('Hygiene Data'!$G$11,0,10*ROW('Hygiene Data'!G198))="","",OFFSET('Hygiene Data'!$G$11,0,10*ROW('Hygiene Data'!G198)))</f>
        <v/>
      </c>
      <c r="DY204" s="383" t="str">
        <f ca="1">+IF(OFFSET('Hygiene Data'!$G$12,0,10*ROW('Hygiene Data'!G198))="","",OFFSET('Hygiene Data'!$G$12,0,10*ROW('Hygiene Data'!G198)))</f>
        <v/>
      </c>
      <c r="DZ204" s="383" t="str">
        <f ca="1">+IF(OFFSET('Hygiene Data'!$G$13,0,10*ROW('Hygiene Data'!G198))="","",OFFSET('Hygiene Data'!$G$13,0,10*ROW('Hygiene Data'!G198)))</f>
        <v/>
      </c>
      <c r="EA204" s="383" t="str">
        <f ca="1">+IF(OFFSET('Hygiene Data'!$H$11,0,10*ROW('Hygiene Data'!H198))="","",OFFSET('Hygiene Data'!$H$11,0,10*ROW('Hygiene Data'!H198)))</f>
        <v/>
      </c>
      <c r="EB204" s="383" t="str">
        <f ca="1">+IF(OFFSET('Hygiene Data'!$H$12,0,10*ROW('Hygiene Data'!H198))="","",OFFSET('Hygiene Data'!$H$12,0,10*ROW('Hygiene Data'!H198)))</f>
        <v/>
      </c>
      <c r="EC204" s="383" t="str">
        <f ca="1">+IF(OFFSET('Hygiene Data'!$H$13,0,10*ROW('Hygiene Data'!H198))="","",OFFSET('Hygiene Data'!$H$13,0,10*ROW('Hygiene Data'!H198)))</f>
        <v/>
      </c>
      <c r="ED204" s="383" t="str">
        <f ca="1">+IF(OFFSET('Hygiene Data'!$I$11,0,10*ROW('Hygiene Data'!I198))="","",OFFSET('Hygiene Data'!$I$11,0,10*ROW('Hygiene Data'!I198)))</f>
        <v/>
      </c>
      <c r="EE204" s="383" t="str">
        <f ca="1">+IF(OFFSET('Hygiene Data'!$I$12,0,10*ROW('Hygiene Data'!I198))="","",OFFSET('Hygiene Data'!$I$12,0,10*ROW('Hygiene Data'!I198)))</f>
        <v/>
      </c>
      <c r="EF204" s="383" t="str">
        <f ca="1">+IF(OFFSET('Hygiene Data'!$I$13,0,10*ROW('Hygiene Data'!I198))="","",OFFSET('Hygiene Data'!$I$13,0,10*ROW('Hygiene Data'!I198)))</f>
        <v/>
      </c>
    </row>
    <row r="205" spans="1:136" x14ac:dyDescent="0.25">
      <c r="A205" s="492" t="str">
        <f ca="1">+IF(OFFSET('Water Data'!$B$2,0,10*ROW('Water Data'!E199))="","",OFFSET('Water Data'!$B$2,0,10*ROW('Water Data'!E199)))</f>
        <v/>
      </c>
      <c r="B205" s="49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9" t="str">
        <f t="shared" ca="1" si="3"/>
        <v/>
      </c>
      <c r="D205" s="52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3" t="str">
        <f ca="1">+IF(OFFSET('Water Data'!$D$27,0,10*ROW('Water Data'!D199))="","",OFFSET('Water Data'!$D$27,0,10*ROW('Water Data'!D199)))</f>
        <v/>
      </c>
      <c r="BT205" s="383" t="str">
        <f ca="1">+IF(OFFSET('Water Data'!$D$28,0,10*ROW('Water Data'!D199))="","",OFFSET('Water Data'!$D$28,0,10*ROW('Water Data'!D199)))</f>
        <v/>
      </c>
      <c r="BU205" s="383" t="str">
        <f ca="1">+IF(OFFSET('Water Data'!$D$29,0,10*ROW('Water Data'!D199))="","",OFFSET('Water Data'!$D$29,0,10*ROW('Water Data'!D199)))</f>
        <v/>
      </c>
      <c r="BV205" s="383" t="str">
        <f ca="1">+IF(OFFSET('Water Data'!$E$27,0,10*ROW('Water Data'!E199))="","",OFFSET('Water Data'!$E$27,0,10*ROW('Water Data'!E199)))</f>
        <v/>
      </c>
      <c r="BW205" s="383" t="str">
        <f ca="1">+IF(OFFSET('Water Data'!$E$28,0,10*ROW('Water Data'!E199))="","",OFFSET('Water Data'!$E$28,0,10*ROW('Water Data'!E199)))</f>
        <v/>
      </c>
      <c r="BX205" s="383" t="str">
        <f ca="1">+IF(OFFSET('Water Data'!$E$29,0,10*ROW('Water Data'!E199))="","",OFFSET('Water Data'!$E$29,0,10*ROW('Water Data'!E199)))</f>
        <v/>
      </c>
      <c r="BY205" s="383" t="str">
        <f ca="1">+IF(OFFSET('Water Data'!$F$27,0,10*ROW('Water Data'!F199))="","",OFFSET('Water Data'!$F$27,0,10*ROW('Water Data'!F199)))</f>
        <v/>
      </c>
      <c r="BZ205" s="383" t="str">
        <f ca="1">+IF(OFFSET('Water Data'!$F$28,0,10*ROW('Water Data'!F199))="","",OFFSET('Water Data'!$F$28,0,10*ROW('Water Data'!F199)))</f>
        <v/>
      </c>
      <c r="CA205" s="383" t="str">
        <f ca="1">+IF(OFFSET('Water Data'!$F$29,0,10*ROW('Water Data'!F199))="","",OFFSET('Water Data'!$F$29,0,10*ROW('Water Data'!F199)))</f>
        <v/>
      </c>
      <c r="CB205" s="383" t="str">
        <f ca="1">+IF(OFFSET('Water Data'!$G$27,0,10*ROW('Water Data'!G199))="","",OFFSET('Water Data'!$G$27,0,10*ROW('Water Data'!G199)))</f>
        <v/>
      </c>
      <c r="CC205" s="383" t="str">
        <f ca="1">+IF(OFFSET('Water Data'!$G$28,0,10*ROW('Water Data'!G199))="","",OFFSET('Water Data'!$G$28,0,10*ROW('Water Data'!G199)))</f>
        <v/>
      </c>
      <c r="CD205" s="383" t="str">
        <f ca="1">+IF(OFFSET('Water Data'!$G$29,0,10*ROW('Water Data'!G199))="","",OFFSET('Water Data'!$G$29,0,10*ROW('Water Data'!G199)))</f>
        <v/>
      </c>
      <c r="CE205" s="383" t="str">
        <f ca="1">+IF(OFFSET('Water Data'!$H$27,0,10*ROW('Water Data'!H199))="","",OFFSET('Water Data'!$H$27,0,10*ROW('Water Data'!H199)))</f>
        <v/>
      </c>
      <c r="CF205" s="383" t="str">
        <f ca="1">+IF(OFFSET('Water Data'!$H$28,0,10*ROW('Water Data'!H199))="","",OFFSET('Water Data'!$H$28,0,10*ROW('Water Data'!H199)))</f>
        <v/>
      </c>
      <c r="CG205" s="383" t="str">
        <f ca="1">+IF(OFFSET('Water Data'!$H$29,0,10*ROW('Water Data'!H199))="","",OFFSET('Water Data'!$H$29,0,10*ROW('Water Data'!H199)))</f>
        <v/>
      </c>
      <c r="CH205" s="383" t="str">
        <f ca="1">+IF(OFFSET('Water Data'!$I$27,0,10*ROW('Water Data'!I199))="","",OFFSET('Water Data'!$I$27,0,10*ROW('Water Data'!I199)))</f>
        <v/>
      </c>
      <c r="CI205" s="383" t="str">
        <f ca="1">+IF(OFFSET('Water Data'!$I$28,0,10*ROW('Water Data'!I199))="","",OFFSET('Water Data'!$I$28,0,10*ROW('Water Data'!I199)))</f>
        <v/>
      </c>
      <c r="CJ205" s="383" t="str">
        <f ca="1">+IF(OFFSET('Water Data'!$I$29,0,10*ROW('Water Data'!I199))="","",OFFSET('Water Data'!$I$29,0,10*ROW('Water Data'!I199)))</f>
        <v/>
      </c>
      <c r="CK205" s="383" t="str">
        <f ca="1">+IF(OFFSET('Sanitation Data'!$D$28,0,10*ROW('Sanitation Data'!D199))="","",OFFSET('Sanitation Data'!$D$28,0,10*ROW('Sanitation Data'!D199)))</f>
        <v/>
      </c>
      <c r="CL205" s="383" t="str">
        <f ca="1">+IF(OFFSET('Sanitation Data'!$D$29,0,10*ROW('Sanitation Data'!D199))="","",OFFSET('Sanitation Data'!$D$29,0,10*ROW('Sanitation Data'!D199)))</f>
        <v/>
      </c>
      <c r="CM205" s="383" t="str">
        <f ca="1">+IF(OFFSET('Sanitation Data'!$D$30,0,10*ROW('Sanitation Data'!D199))="","",OFFSET('Sanitation Data'!$D$30,0,10*ROW('Sanitation Data'!D199)))</f>
        <v/>
      </c>
      <c r="CN205" s="383" t="str">
        <f ca="1">+IF(OFFSET('Sanitation Data'!$D$31,0,10*ROW('Sanitation Data'!D199))="","",OFFSET('Sanitation Data'!$D$31,0,10*ROW('Sanitation Data'!D199)))</f>
        <v/>
      </c>
      <c r="CO205" s="383" t="str">
        <f ca="1">+IF(OFFSET('Sanitation Data'!$D$32,0,10*ROW('Sanitation Data'!D199))="","",OFFSET('Sanitation Data'!$D$32,0,10*ROW('Sanitation Data'!D199)))</f>
        <v/>
      </c>
      <c r="CP205" s="383" t="str">
        <f ca="1">+IF(OFFSET('Sanitation Data'!$E$28,0,10*ROW('Sanitation Data'!E199))="","",OFFSET('Sanitation Data'!$E$28,0,10*ROW('Sanitation Data'!E199)))</f>
        <v/>
      </c>
      <c r="CQ205" s="383" t="str">
        <f ca="1">+IF(OFFSET('Sanitation Data'!$E$29,0,10*ROW('Sanitation Data'!E199))="","",OFFSET('Sanitation Data'!$E$29,0,10*ROW('Sanitation Data'!E199)))</f>
        <v/>
      </c>
      <c r="CR205" s="383" t="str">
        <f ca="1">+IF(OFFSET('Sanitation Data'!$E$30,0,10*ROW('Sanitation Data'!E199))="","",OFFSET('Sanitation Data'!$E$30,0,10*ROW('Sanitation Data'!E199)))</f>
        <v/>
      </c>
      <c r="CS205" s="383" t="str">
        <f ca="1">+IF(OFFSET('Sanitation Data'!$E$31,0,10*ROW('Sanitation Data'!E199))="","",OFFSET('Sanitation Data'!$E$31,0,10*ROW('Sanitation Data'!E199)))</f>
        <v/>
      </c>
      <c r="CT205" s="383" t="str">
        <f ca="1">+IF(OFFSET('Sanitation Data'!$E$32,0,10*ROW('Sanitation Data'!E199))="","",OFFSET('Sanitation Data'!$E$32,0,10*ROW('Sanitation Data'!E199)))</f>
        <v/>
      </c>
      <c r="CU205" s="383" t="str">
        <f ca="1">+IF(OFFSET('Sanitation Data'!$F$28,0,10*ROW('Sanitation Data'!F199))="","",OFFSET('Sanitation Data'!$F$28,0,10*ROW('Sanitation Data'!F199)))</f>
        <v/>
      </c>
      <c r="CV205" s="383" t="str">
        <f ca="1">+IF(OFFSET('Sanitation Data'!$F$29,0,10*ROW('Sanitation Data'!F199))="","",OFFSET('Sanitation Data'!$F$29,0,10*ROW('Sanitation Data'!F199)))</f>
        <v/>
      </c>
      <c r="CW205" s="383" t="str">
        <f ca="1">+IF(OFFSET('Sanitation Data'!$F$30,0,10*ROW('Sanitation Data'!F199))="","",OFFSET('Sanitation Data'!$F$30,0,10*ROW('Sanitation Data'!F199)))</f>
        <v/>
      </c>
      <c r="CX205" s="383" t="str">
        <f ca="1">+IF(OFFSET('Sanitation Data'!$F$31,0,10*ROW('Sanitation Data'!F199))="","",OFFSET('Sanitation Data'!$F$31,0,10*ROW('Sanitation Data'!F199)))</f>
        <v/>
      </c>
      <c r="CY205" s="383" t="str">
        <f ca="1">+IF(OFFSET('Sanitation Data'!$F$32,0,10*ROW('Sanitation Data'!F199))="","",OFFSET('Sanitation Data'!$F$32,0,10*ROW('Sanitation Data'!F199)))</f>
        <v/>
      </c>
      <c r="CZ205" s="383" t="str">
        <f ca="1">+IF(OFFSET('Sanitation Data'!$G$28,0,10*ROW('Sanitation Data'!G199))="","",OFFSET('Sanitation Data'!$G$28,0,10*ROW('Sanitation Data'!G199)))</f>
        <v/>
      </c>
      <c r="DA205" s="383" t="str">
        <f ca="1">+IF(OFFSET('Sanitation Data'!$G$29,0,10*ROW('Sanitation Data'!G199))="","",OFFSET('Sanitation Data'!$G$29,0,10*ROW('Sanitation Data'!G199)))</f>
        <v/>
      </c>
      <c r="DB205" s="383" t="str">
        <f ca="1">+IF(OFFSET('Sanitation Data'!$G$30,0,10*ROW('Sanitation Data'!G199))="","",OFFSET('Sanitation Data'!$G$30,0,10*ROW('Sanitation Data'!G199)))</f>
        <v/>
      </c>
      <c r="DC205" s="383" t="str">
        <f ca="1">+IF(OFFSET('Sanitation Data'!$G$31,0,10*ROW('Sanitation Data'!G199))="","",OFFSET('Sanitation Data'!$G$31,0,10*ROW('Sanitation Data'!G199)))</f>
        <v/>
      </c>
      <c r="DD205" s="383" t="str">
        <f ca="1">+IF(OFFSET('Sanitation Data'!$G$32,0,10*ROW('Sanitation Data'!G199))="","",OFFSET('Sanitation Data'!$G$32,0,10*ROW('Sanitation Data'!G199)))</f>
        <v/>
      </c>
      <c r="DE205" s="383" t="str">
        <f ca="1">+IF(OFFSET('Sanitation Data'!$H$28,0,10*ROW('Sanitation Data'!H199))="","",OFFSET('Sanitation Data'!$H$28,0,10*ROW('Sanitation Data'!H199)))</f>
        <v/>
      </c>
      <c r="DF205" s="383" t="str">
        <f ca="1">+IF(OFFSET('Sanitation Data'!$H$29,0,10*ROW('Sanitation Data'!H199))="","",OFFSET('Sanitation Data'!$H$29,0,10*ROW('Sanitation Data'!H199)))</f>
        <v/>
      </c>
      <c r="DG205" s="383" t="str">
        <f ca="1">+IF(OFFSET('Sanitation Data'!$H$30,0,10*ROW('Sanitation Data'!H199))="","",OFFSET('Sanitation Data'!$H$30,0,10*ROW('Sanitation Data'!H199)))</f>
        <v/>
      </c>
      <c r="DH205" s="383" t="str">
        <f ca="1">+IF(OFFSET('Sanitation Data'!$H$31,0,10*ROW('Sanitation Data'!H199))="","",OFFSET('Sanitation Data'!$H$31,0,10*ROW('Sanitation Data'!H199)))</f>
        <v/>
      </c>
      <c r="DI205" s="383" t="str">
        <f ca="1">+IF(OFFSET('Sanitation Data'!$H$32,0,10*ROW('Sanitation Data'!H199))="","",OFFSET('Sanitation Data'!$H$32,0,10*ROW('Sanitation Data'!H199)))</f>
        <v/>
      </c>
      <c r="DJ205" s="383" t="str">
        <f ca="1">+IF(OFFSET('Sanitation Data'!$I$28,0,10*ROW('Sanitation Data'!I199))="","",OFFSET('Sanitation Data'!$I$28,0,10*ROW('Sanitation Data'!I199)))</f>
        <v/>
      </c>
      <c r="DK205" s="383" t="str">
        <f ca="1">+IF(OFFSET('Sanitation Data'!$I$29,0,10*ROW('Sanitation Data'!I199))="","",OFFSET('Sanitation Data'!$I$29,0,10*ROW('Sanitation Data'!I199)))</f>
        <v/>
      </c>
      <c r="DL205" s="383" t="str">
        <f ca="1">+IF(OFFSET('Sanitation Data'!$I$30,0,10*ROW('Sanitation Data'!I199))="","",OFFSET('Sanitation Data'!$I$30,0,10*ROW('Sanitation Data'!I199)))</f>
        <v/>
      </c>
      <c r="DM205" s="383" t="str">
        <f ca="1">+IF(OFFSET('Sanitation Data'!$I$31,0,10*ROW('Sanitation Data'!I199))="","",OFFSET('Sanitation Data'!$I$31,0,10*ROW('Sanitation Data'!I199)))</f>
        <v/>
      </c>
      <c r="DN205" s="383" t="str">
        <f ca="1">+IF(OFFSET('Sanitation Data'!$I$32,0,10*ROW('Sanitation Data'!I199))="","",OFFSET('Sanitation Data'!$I$32,0,10*ROW('Sanitation Data'!I199)))</f>
        <v/>
      </c>
      <c r="DO205" s="383" t="str">
        <f ca="1">+IF(OFFSET('Hygiene Data'!$D$11,0,10*ROW('Hygiene Data'!D199))="","",OFFSET('Hygiene Data'!$D$11,0,10*ROW('Hygiene Data'!D199)))</f>
        <v/>
      </c>
      <c r="DP205" s="383" t="str">
        <f ca="1">+IF(OFFSET('Hygiene Data'!$D$12,0,10*ROW('Hygiene Data'!D199))="","",OFFSET('Hygiene Data'!$D$12,0,10*ROW('Hygiene Data'!D199)))</f>
        <v/>
      </c>
      <c r="DQ205" s="383" t="str">
        <f ca="1">+IF(OFFSET('Hygiene Data'!$D$13,0,10*ROW('Hygiene Data'!D199))="","",OFFSET('Hygiene Data'!$D$13,0,10*ROW('Hygiene Data'!D199)))</f>
        <v/>
      </c>
      <c r="DR205" s="383" t="str">
        <f ca="1">+IF(OFFSET('Hygiene Data'!$E$11,0,10*ROW('Hygiene Data'!E199))="","",OFFSET('Hygiene Data'!$E$11,0,10*ROW('Hygiene Data'!E199)))</f>
        <v/>
      </c>
      <c r="DS205" s="383" t="str">
        <f ca="1">+IF(OFFSET('Hygiene Data'!$E$12,0,10*ROW('Hygiene Data'!E199))="","",OFFSET('Hygiene Data'!$E$12,0,10*ROW('Hygiene Data'!E199)))</f>
        <v/>
      </c>
      <c r="DT205" s="383" t="str">
        <f ca="1">+IF(OFFSET('Hygiene Data'!$E$13,0,10*ROW('Hygiene Data'!E199))="","",OFFSET('Hygiene Data'!$E$13,0,10*ROW('Hygiene Data'!E199)))</f>
        <v/>
      </c>
      <c r="DU205" s="383" t="str">
        <f ca="1">+IF(OFFSET('Hygiene Data'!$F$11,0,10*ROW('Hygiene Data'!F199))="","",OFFSET('Hygiene Data'!$F$11,0,10*ROW('Hygiene Data'!F199)))</f>
        <v/>
      </c>
      <c r="DV205" s="383" t="str">
        <f ca="1">+IF(OFFSET('Hygiene Data'!$F$12,0,10*ROW('Hygiene Data'!F199))="","",OFFSET('Hygiene Data'!$F$12,0,10*ROW('Hygiene Data'!F199)))</f>
        <v/>
      </c>
      <c r="DW205" s="383" t="str">
        <f ca="1">+IF(OFFSET('Hygiene Data'!$F$13,0,10*ROW('Hygiene Data'!F199))="","",OFFSET('Hygiene Data'!$F$13,0,10*ROW('Hygiene Data'!F199)))</f>
        <v/>
      </c>
      <c r="DX205" s="383" t="str">
        <f ca="1">+IF(OFFSET('Hygiene Data'!$G$11,0,10*ROW('Hygiene Data'!G199))="","",OFFSET('Hygiene Data'!$G$11,0,10*ROW('Hygiene Data'!G199)))</f>
        <v/>
      </c>
      <c r="DY205" s="383" t="str">
        <f ca="1">+IF(OFFSET('Hygiene Data'!$G$12,0,10*ROW('Hygiene Data'!G199))="","",OFFSET('Hygiene Data'!$G$12,0,10*ROW('Hygiene Data'!G199)))</f>
        <v/>
      </c>
      <c r="DZ205" s="383" t="str">
        <f ca="1">+IF(OFFSET('Hygiene Data'!$G$13,0,10*ROW('Hygiene Data'!G199))="","",OFFSET('Hygiene Data'!$G$13,0,10*ROW('Hygiene Data'!G199)))</f>
        <v/>
      </c>
      <c r="EA205" s="383" t="str">
        <f ca="1">+IF(OFFSET('Hygiene Data'!$H$11,0,10*ROW('Hygiene Data'!H199))="","",OFFSET('Hygiene Data'!$H$11,0,10*ROW('Hygiene Data'!H199)))</f>
        <v/>
      </c>
      <c r="EB205" s="383" t="str">
        <f ca="1">+IF(OFFSET('Hygiene Data'!$H$12,0,10*ROW('Hygiene Data'!H199))="","",OFFSET('Hygiene Data'!$H$12,0,10*ROW('Hygiene Data'!H199)))</f>
        <v/>
      </c>
      <c r="EC205" s="383" t="str">
        <f ca="1">+IF(OFFSET('Hygiene Data'!$H$13,0,10*ROW('Hygiene Data'!H199))="","",OFFSET('Hygiene Data'!$H$13,0,10*ROW('Hygiene Data'!H199)))</f>
        <v/>
      </c>
      <c r="ED205" s="383" t="str">
        <f ca="1">+IF(OFFSET('Hygiene Data'!$I$11,0,10*ROW('Hygiene Data'!I199))="","",OFFSET('Hygiene Data'!$I$11,0,10*ROW('Hygiene Data'!I199)))</f>
        <v/>
      </c>
      <c r="EE205" s="383" t="str">
        <f ca="1">+IF(OFFSET('Hygiene Data'!$I$12,0,10*ROW('Hygiene Data'!I199))="","",OFFSET('Hygiene Data'!$I$12,0,10*ROW('Hygiene Data'!I199)))</f>
        <v/>
      </c>
      <c r="EF205" s="383" t="str">
        <f ca="1">+IF(OFFSET('Hygiene Data'!$I$13,0,10*ROW('Hygiene Data'!I199))="","",OFFSET('Hygiene Data'!$I$13,0,10*ROW('Hygiene Data'!I199)))</f>
        <v/>
      </c>
    </row>
    <row r="206" spans="1:136" x14ac:dyDescent="0.25">
      <c r="A206" s="492" t="str">
        <f ca="1">+IF(OFFSET('Water Data'!$B$2,0,10*ROW('Water Data'!E200))="","",OFFSET('Water Data'!$B$2,0,10*ROW('Water Data'!E200)))</f>
        <v/>
      </c>
      <c r="B206" s="49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9" t="str">
        <f t="shared" ca="1" si="3"/>
        <v/>
      </c>
      <c r="D206" s="52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3" t="str">
        <f ca="1">+IF(OFFSET('Water Data'!$D$27,0,10*ROW('Water Data'!D200))="","",OFFSET('Water Data'!$D$27,0,10*ROW('Water Data'!D200)))</f>
        <v/>
      </c>
      <c r="BT206" s="383" t="str">
        <f ca="1">+IF(OFFSET('Water Data'!$D$28,0,10*ROW('Water Data'!D200))="","",OFFSET('Water Data'!$D$28,0,10*ROW('Water Data'!D200)))</f>
        <v/>
      </c>
      <c r="BU206" s="383" t="str">
        <f ca="1">+IF(OFFSET('Water Data'!$D$29,0,10*ROW('Water Data'!D200))="","",OFFSET('Water Data'!$D$29,0,10*ROW('Water Data'!D200)))</f>
        <v/>
      </c>
      <c r="BV206" s="383" t="str">
        <f ca="1">+IF(OFFSET('Water Data'!$E$27,0,10*ROW('Water Data'!E200))="","",OFFSET('Water Data'!$E$27,0,10*ROW('Water Data'!E200)))</f>
        <v/>
      </c>
      <c r="BW206" s="383" t="str">
        <f ca="1">+IF(OFFSET('Water Data'!$E$28,0,10*ROW('Water Data'!E200))="","",OFFSET('Water Data'!$E$28,0,10*ROW('Water Data'!E200)))</f>
        <v/>
      </c>
      <c r="BX206" s="383" t="str">
        <f ca="1">+IF(OFFSET('Water Data'!$E$29,0,10*ROW('Water Data'!E200))="","",OFFSET('Water Data'!$E$29,0,10*ROW('Water Data'!E200)))</f>
        <v/>
      </c>
      <c r="BY206" s="383" t="str">
        <f ca="1">+IF(OFFSET('Water Data'!$F$27,0,10*ROW('Water Data'!F200))="","",OFFSET('Water Data'!$F$27,0,10*ROW('Water Data'!F200)))</f>
        <v/>
      </c>
      <c r="BZ206" s="383" t="str">
        <f ca="1">+IF(OFFSET('Water Data'!$F$28,0,10*ROW('Water Data'!F200))="","",OFFSET('Water Data'!$F$28,0,10*ROW('Water Data'!F200)))</f>
        <v/>
      </c>
      <c r="CA206" s="383" t="str">
        <f ca="1">+IF(OFFSET('Water Data'!$F$29,0,10*ROW('Water Data'!F200))="","",OFFSET('Water Data'!$F$29,0,10*ROW('Water Data'!F200)))</f>
        <v/>
      </c>
      <c r="CB206" s="383" t="str">
        <f ca="1">+IF(OFFSET('Water Data'!$G$27,0,10*ROW('Water Data'!G200))="","",OFFSET('Water Data'!$G$27,0,10*ROW('Water Data'!G200)))</f>
        <v/>
      </c>
      <c r="CC206" s="383" t="str">
        <f ca="1">+IF(OFFSET('Water Data'!$G$28,0,10*ROW('Water Data'!G200))="","",OFFSET('Water Data'!$G$28,0,10*ROW('Water Data'!G200)))</f>
        <v/>
      </c>
      <c r="CD206" s="383" t="str">
        <f ca="1">+IF(OFFSET('Water Data'!$G$29,0,10*ROW('Water Data'!G200))="","",OFFSET('Water Data'!$G$29,0,10*ROW('Water Data'!G200)))</f>
        <v/>
      </c>
      <c r="CE206" s="383" t="str">
        <f ca="1">+IF(OFFSET('Water Data'!$H$27,0,10*ROW('Water Data'!H200))="","",OFFSET('Water Data'!$H$27,0,10*ROW('Water Data'!H200)))</f>
        <v/>
      </c>
      <c r="CF206" s="383" t="str">
        <f ca="1">+IF(OFFSET('Water Data'!$H$28,0,10*ROW('Water Data'!H200))="","",OFFSET('Water Data'!$H$28,0,10*ROW('Water Data'!H200)))</f>
        <v/>
      </c>
      <c r="CG206" s="383" t="str">
        <f ca="1">+IF(OFFSET('Water Data'!$H$29,0,10*ROW('Water Data'!H200))="","",OFFSET('Water Data'!$H$29,0,10*ROW('Water Data'!H200)))</f>
        <v/>
      </c>
      <c r="CH206" s="383" t="str">
        <f ca="1">+IF(OFFSET('Water Data'!$I$27,0,10*ROW('Water Data'!I200))="","",OFFSET('Water Data'!$I$27,0,10*ROW('Water Data'!I200)))</f>
        <v/>
      </c>
      <c r="CI206" s="383" t="str">
        <f ca="1">+IF(OFFSET('Water Data'!$I$28,0,10*ROW('Water Data'!I200))="","",OFFSET('Water Data'!$I$28,0,10*ROW('Water Data'!I200)))</f>
        <v/>
      </c>
      <c r="CJ206" s="383" t="str">
        <f ca="1">+IF(OFFSET('Water Data'!$I$29,0,10*ROW('Water Data'!I200))="","",OFFSET('Water Data'!$I$29,0,10*ROW('Water Data'!I200)))</f>
        <v/>
      </c>
      <c r="CK206" s="383" t="str">
        <f ca="1">+IF(OFFSET('Sanitation Data'!$D$28,0,10*ROW('Sanitation Data'!D200))="","",OFFSET('Sanitation Data'!$D$28,0,10*ROW('Sanitation Data'!D200)))</f>
        <v/>
      </c>
      <c r="CL206" s="383" t="str">
        <f ca="1">+IF(OFFSET('Sanitation Data'!$D$29,0,10*ROW('Sanitation Data'!D200))="","",OFFSET('Sanitation Data'!$D$29,0,10*ROW('Sanitation Data'!D200)))</f>
        <v/>
      </c>
      <c r="CM206" s="383" t="str">
        <f ca="1">+IF(OFFSET('Sanitation Data'!$D$30,0,10*ROW('Sanitation Data'!D200))="","",OFFSET('Sanitation Data'!$D$30,0,10*ROW('Sanitation Data'!D200)))</f>
        <v/>
      </c>
      <c r="CN206" s="383" t="str">
        <f ca="1">+IF(OFFSET('Sanitation Data'!$D$31,0,10*ROW('Sanitation Data'!D200))="","",OFFSET('Sanitation Data'!$D$31,0,10*ROW('Sanitation Data'!D200)))</f>
        <v/>
      </c>
      <c r="CO206" s="383" t="str">
        <f ca="1">+IF(OFFSET('Sanitation Data'!$D$32,0,10*ROW('Sanitation Data'!D200))="","",OFFSET('Sanitation Data'!$D$32,0,10*ROW('Sanitation Data'!D200)))</f>
        <v/>
      </c>
      <c r="CP206" s="383" t="str">
        <f ca="1">+IF(OFFSET('Sanitation Data'!$E$28,0,10*ROW('Sanitation Data'!E200))="","",OFFSET('Sanitation Data'!$E$28,0,10*ROW('Sanitation Data'!E200)))</f>
        <v/>
      </c>
      <c r="CQ206" s="383" t="str">
        <f ca="1">+IF(OFFSET('Sanitation Data'!$E$29,0,10*ROW('Sanitation Data'!E200))="","",OFFSET('Sanitation Data'!$E$29,0,10*ROW('Sanitation Data'!E200)))</f>
        <v/>
      </c>
      <c r="CR206" s="383" t="str">
        <f ca="1">+IF(OFFSET('Sanitation Data'!$E$30,0,10*ROW('Sanitation Data'!E200))="","",OFFSET('Sanitation Data'!$E$30,0,10*ROW('Sanitation Data'!E200)))</f>
        <v/>
      </c>
      <c r="CS206" s="383" t="str">
        <f ca="1">+IF(OFFSET('Sanitation Data'!$E$31,0,10*ROW('Sanitation Data'!E200))="","",OFFSET('Sanitation Data'!$E$31,0,10*ROW('Sanitation Data'!E200)))</f>
        <v/>
      </c>
      <c r="CT206" s="383" t="str">
        <f ca="1">+IF(OFFSET('Sanitation Data'!$E$32,0,10*ROW('Sanitation Data'!E200))="","",OFFSET('Sanitation Data'!$E$32,0,10*ROW('Sanitation Data'!E200)))</f>
        <v/>
      </c>
      <c r="CU206" s="383" t="str">
        <f ca="1">+IF(OFFSET('Sanitation Data'!$F$28,0,10*ROW('Sanitation Data'!F200))="","",OFFSET('Sanitation Data'!$F$28,0,10*ROW('Sanitation Data'!F200)))</f>
        <v/>
      </c>
      <c r="CV206" s="383" t="str">
        <f ca="1">+IF(OFFSET('Sanitation Data'!$F$29,0,10*ROW('Sanitation Data'!F200))="","",OFFSET('Sanitation Data'!$F$29,0,10*ROW('Sanitation Data'!F200)))</f>
        <v/>
      </c>
      <c r="CW206" s="383" t="str">
        <f ca="1">+IF(OFFSET('Sanitation Data'!$F$30,0,10*ROW('Sanitation Data'!F200))="","",OFFSET('Sanitation Data'!$F$30,0,10*ROW('Sanitation Data'!F200)))</f>
        <v/>
      </c>
      <c r="CX206" s="383" t="str">
        <f ca="1">+IF(OFFSET('Sanitation Data'!$F$31,0,10*ROW('Sanitation Data'!F200))="","",OFFSET('Sanitation Data'!$F$31,0,10*ROW('Sanitation Data'!F200)))</f>
        <v/>
      </c>
      <c r="CY206" s="383" t="str">
        <f ca="1">+IF(OFFSET('Sanitation Data'!$F$32,0,10*ROW('Sanitation Data'!F200))="","",OFFSET('Sanitation Data'!$F$32,0,10*ROW('Sanitation Data'!F200)))</f>
        <v/>
      </c>
      <c r="CZ206" s="383" t="str">
        <f ca="1">+IF(OFFSET('Sanitation Data'!$G$28,0,10*ROW('Sanitation Data'!G200))="","",OFFSET('Sanitation Data'!$G$28,0,10*ROW('Sanitation Data'!G200)))</f>
        <v/>
      </c>
      <c r="DA206" s="383" t="str">
        <f ca="1">+IF(OFFSET('Sanitation Data'!$G$29,0,10*ROW('Sanitation Data'!G200))="","",OFFSET('Sanitation Data'!$G$29,0,10*ROW('Sanitation Data'!G200)))</f>
        <v/>
      </c>
      <c r="DB206" s="383" t="str">
        <f ca="1">+IF(OFFSET('Sanitation Data'!$G$30,0,10*ROW('Sanitation Data'!G200))="","",OFFSET('Sanitation Data'!$G$30,0,10*ROW('Sanitation Data'!G200)))</f>
        <v/>
      </c>
      <c r="DC206" s="383" t="str">
        <f ca="1">+IF(OFFSET('Sanitation Data'!$G$31,0,10*ROW('Sanitation Data'!G200))="","",OFFSET('Sanitation Data'!$G$31,0,10*ROW('Sanitation Data'!G200)))</f>
        <v/>
      </c>
      <c r="DD206" s="383" t="str">
        <f ca="1">+IF(OFFSET('Sanitation Data'!$G$32,0,10*ROW('Sanitation Data'!G200))="","",OFFSET('Sanitation Data'!$G$32,0,10*ROW('Sanitation Data'!G200)))</f>
        <v/>
      </c>
      <c r="DE206" s="383" t="str">
        <f ca="1">+IF(OFFSET('Sanitation Data'!$H$28,0,10*ROW('Sanitation Data'!H200))="","",OFFSET('Sanitation Data'!$H$28,0,10*ROW('Sanitation Data'!H200)))</f>
        <v/>
      </c>
      <c r="DF206" s="383" t="str">
        <f ca="1">+IF(OFFSET('Sanitation Data'!$H$29,0,10*ROW('Sanitation Data'!H200))="","",OFFSET('Sanitation Data'!$H$29,0,10*ROW('Sanitation Data'!H200)))</f>
        <v/>
      </c>
      <c r="DG206" s="383" t="str">
        <f ca="1">+IF(OFFSET('Sanitation Data'!$H$30,0,10*ROW('Sanitation Data'!H200))="","",OFFSET('Sanitation Data'!$H$30,0,10*ROW('Sanitation Data'!H200)))</f>
        <v/>
      </c>
      <c r="DH206" s="383" t="str">
        <f ca="1">+IF(OFFSET('Sanitation Data'!$H$31,0,10*ROW('Sanitation Data'!H200))="","",OFFSET('Sanitation Data'!$H$31,0,10*ROW('Sanitation Data'!H200)))</f>
        <v/>
      </c>
      <c r="DI206" s="383" t="str">
        <f ca="1">+IF(OFFSET('Sanitation Data'!$H$32,0,10*ROW('Sanitation Data'!H200))="","",OFFSET('Sanitation Data'!$H$32,0,10*ROW('Sanitation Data'!H200)))</f>
        <v/>
      </c>
      <c r="DJ206" s="383" t="str">
        <f ca="1">+IF(OFFSET('Sanitation Data'!$I$28,0,10*ROW('Sanitation Data'!I200))="","",OFFSET('Sanitation Data'!$I$28,0,10*ROW('Sanitation Data'!I200)))</f>
        <v/>
      </c>
      <c r="DK206" s="383" t="str">
        <f ca="1">+IF(OFFSET('Sanitation Data'!$I$29,0,10*ROW('Sanitation Data'!I200))="","",OFFSET('Sanitation Data'!$I$29,0,10*ROW('Sanitation Data'!I200)))</f>
        <v/>
      </c>
      <c r="DL206" s="383" t="str">
        <f ca="1">+IF(OFFSET('Sanitation Data'!$I$30,0,10*ROW('Sanitation Data'!I200))="","",OFFSET('Sanitation Data'!$I$30,0,10*ROW('Sanitation Data'!I200)))</f>
        <v/>
      </c>
      <c r="DM206" s="383" t="str">
        <f ca="1">+IF(OFFSET('Sanitation Data'!$I$31,0,10*ROW('Sanitation Data'!I200))="","",OFFSET('Sanitation Data'!$I$31,0,10*ROW('Sanitation Data'!I200)))</f>
        <v/>
      </c>
      <c r="DN206" s="383" t="str">
        <f ca="1">+IF(OFFSET('Sanitation Data'!$I$32,0,10*ROW('Sanitation Data'!I200))="","",OFFSET('Sanitation Data'!$I$32,0,10*ROW('Sanitation Data'!I200)))</f>
        <v/>
      </c>
      <c r="DO206" s="383" t="str">
        <f ca="1">+IF(OFFSET('Hygiene Data'!$D$11,0,10*ROW('Hygiene Data'!D200))="","",OFFSET('Hygiene Data'!$D$11,0,10*ROW('Hygiene Data'!D200)))</f>
        <v/>
      </c>
      <c r="DP206" s="383" t="str">
        <f ca="1">+IF(OFFSET('Hygiene Data'!$D$12,0,10*ROW('Hygiene Data'!D200))="","",OFFSET('Hygiene Data'!$D$12,0,10*ROW('Hygiene Data'!D200)))</f>
        <v/>
      </c>
      <c r="DQ206" s="383" t="str">
        <f ca="1">+IF(OFFSET('Hygiene Data'!$D$13,0,10*ROW('Hygiene Data'!D200))="","",OFFSET('Hygiene Data'!$D$13,0,10*ROW('Hygiene Data'!D200)))</f>
        <v/>
      </c>
      <c r="DR206" s="383" t="str">
        <f ca="1">+IF(OFFSET('Hygiene Data'!$E$11,0,10*ROW('Hygiene Data'!E200))="","",OFFSET('Hygiene Data'!$E$11,0,10*ROW('Hygiene Data'!E200)))</f>
        <v/>
      </c>
      <c r="DS206" s="383" t="str">
        <f ca="1">+IF(OFFSET('Hygiene Data'!$E$12,0,10*ROW('Hygiene Data'!E200))="","",OFFSET('Hygiene Data'!$E$12,0,10*ROW('Hygiene Data'!E200)))</f>
        <v/>
      </c>
      <c r="DT206" s="383" t="str">
        <f ca="1">+IF(OFFSET('Hygiene Data'!$E$13,0,10*ROW('Hygiene Data'!E200))="","",OFFSET('Hygiene Data'!$E$13,0,10*ROW('Hygiene Data'!E200)))</f>
        <v/>
      </c>
      <c r="DU206" s="383" t="str">
        <f ca="1">+IF(OFFSET('Hygiene Data'!$F$11,0,10*ROW('Hygiene Data'!F200))="","",OFFSET('Hygiene Data'!$F$11,0,10*ROW('Hygiene Data'!F200)))</f>
        <v/>
      </c>
      <c r="DV206" s="383" t="str">
        <f ca="1">+IF(OFFSET('Hygiene Data'!$F$12,0,10*ROW('Hygiene Data'!F200))="","",OFFSET('Hygiene Data'!$F$12,0,10*ROW('Hygiene Data'!F200)))</f>
        <v/>
      </c>
      <c r="DW206" s="383" t="str">
        <f ca="1">+IF(OFFSET('Hygiene Data'!$F$13,0,10*ROW('Hygiene Data'!F200))="","",OFFSET('Hygiene Data'!$F$13,0,10*ROW('Hygiene Data'!F200)))</f>
        <v/>
      </c>
      <c r="DX206" s="383" t="str">
        <f ca="1">+IF(OFFSET('Hygiene Data'!$G$11,0,10*ROW('Hygiene Data'!G200))="","",OFFSET('Hygiene Data'!$G$11,0,10*ROW('Hygiene Data'!G200)))</f>
        <v/>
      </c>
      <c r="DY206" s="383" t="str">
        <f ca="1">+IF(OFFSET('Hygiene Data'!$G$12,0,10*ROW('Hygiene Data'!G200))="","",OFFSET('Hygiene Data'!$G$12,0,10*ROW('Hygiene Data'!G200)))</f>
        <v/>
      </c>
      <c r="DZ206" s="383" t="str">
        <f ca="1">+IF(OFFSET('Hygiene Data'!$G$13,0,10*ROW('Hygiene Data'!G200))="","",OFFSET('Hygiene Data'!$G$13,0,10*ROW('Hygiene Data'!G200)))</f>
        <v/>
      </c>
      <c r="EA206" s="383" t="str">
        <f ca="1">+IF(OFFSET('Hygiene Data'!$H$11,0,10*ROW('Hygiene Data'!H200))="","",OFFSET('Hygiene Data'!$H$11,0,10*ROW('Hygiene Data'!H200)))</f>
        <v/>
      </c>
      <c r="EB206" s="383" t="str">
        <f ca="1">+IF(OFFSET('Hygiene Data'!$H$12,0,10*ROW('Hygiene Data'!H200))="","",OFFSET('Hygiene Data'!$H$12,0,10*ROW('Hygiene Data'!H200)))</f>
        <v/>
      </c>
      <c r="EC206" s="383" t="str">
        <f ca="1">+IF(OFFSET('Hygiene Data'!$H$13,0,10*ROW('Hygiene Data'!H200))="","",OFFSET('Hygiene Data'!$H$13,0,10*ROW('Hygiene Data'!H200)))</f>
        <v/>
      </c>
      <c r="ED206" s="383" t="str">
        <f ca="1">+IF(OFFSET('Hygiene Data'!$I$11,0,10*ROW('Hygiene Data'!I200))="","",OFFSET('Hygiene Data'!$I$11,0,10*ROW('Hygiene Data'!I200)))</f>
        <v/>
      </c>
      <c r="EE206" s="383" t="str">
        <f ca="1">+IF(OFFSET('Hygiene Data'!$I$12,0,10*ROW('Hygiene Data'!I200))="","",OFFSET('Hygiene Data'!$I$12,0,10*ROW('Hygiene Data'!I200)))</f>
        <v/>
      </c>
      <c r="EF206" s="383" t="str">
        <f ca="1">+IF(OFFSET('Hygiene Data'!$I$13,0,10*ROW('Hygiene Data'!I200))="","",OFFSET('Hygiene Data'!$I$13,0,10*ROW('Hygiene Data'!I200)))</f>
        <v/>
      </c>
    </row>
    <row r="207" spans="1:136" x14ac:dyDescent="0.25">
      <c r="A207" s="492" t="str">
        <f ca="1">+IF(OFFSET('Water Data'!$B$2,0,10*ROW('Water Data'!E201))="","",OFFSET('Water Data'!$B$2,0,10*ROW('Water Data'!E201)))</f>
        <v/>
      </c>
      <c r="B207" s="49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9" t="str">
        <f t="shared" ca="1" si="3"/>
        <v/>
      </c>
      <c r="D207" s="52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3" t="str">
        <f ca="1">+IF(OFFSET('Water Data'!$D$27,0,10*ROW('Water Data'!D201))="","",OFFSET('Water Data'!$D$27,0,10*ROW('Water Data'!D201)))</f>
        <v/>
      </c>
      <c r="BT207" s="383" t="str">
        <f ca="1">+IF(OFFSET('Water Data'!$D$28,0,10*ROW('Water Data'!D201))="","",OFFSET('Water Data'!$D$28,0,10*ROW('Water Data'!D201)))</f>
        <v/>
      </c>
      <c r="BU207" s="383" t="str">
        <f ca="1">+IF(OFFSET('Water Data'!$D$29,0,10*ROW('Water Data'!D201))="","",OFFSET('Water Data'!$D$29,0,10*ROW('Water Data'!D201)))</f>
        <v/>
      </c>
      <c r="BV207" s="383" t="str">
        <f ca="1">+IF(OFFSET('Water Data'!$E$27,0,10*ROW('Water Data'!E201))="","",OFFSET('Water Data'!$E$27,0,10*ROW('Water Data'!E201)))</f>
        <v/>
      </c>
      <c r="BW207" s="383" t="str">
        <f ca="1">+IF(OFFSET('Water Data'!$E$28,0,10*ROW('Water Data'!E201))="","",OFFSET('Water Data'!$E$28,0,10*ROW('Water Data'!E201)))</f>
        <v/>
      </c>
      <c r="BX207" s="383" t="str">
        <f ca="1">+IF(OFFSET('Water Data'!$E$29,0,10*ROW('Water Data'!E201))="","",OFFSET('Water Data'!$E$29,0,10*ROW('Water Data'!E201)))</f>
        <v/>
      </c>
      <c r="BY207" s="383" t="str">
        <f ca="1">+IF(OFFSET('Water Data'!$F$27,0,10*ROW('Water Data'!F201))="","",OFFSET('Water Data'!$F$27,0,10*ROW('Water Data'!F201)))</f>
        <v/>
      </c>
      <c r="BZ207" s="383" t="str">
        <f ca="1">+IF(OFFSET('Water Data'!$F$28,0,10*ROW('Water Data'!F201))="","",OFFSET('Water Data'!$F$28,0,10*ROW('Water Data'!F201)))</f>
        <v/>
      </c>
      <c r="CA207" s="383" t="str">
        <f ca="1">+IF(OFFSET('Water Data'!$F$29,0,10*ROW('Water Data'!F201))="","",OFFSET('Water Data'!$F$29,0,10*ROW('Water Data'!F201)))</f>
        <v/>
      </c>
      <c r="CB207" s="383" t="str">
        <f ca="1">+IF(OFFSET('Water Data'!$G$27,0,10*ROW('Water Data'!G201))="","",OFFSET('Water Data'!$G$27,0,10*ROW('Water Data'!G201)))</f>
        <v/>
      </c>
      <c r="CC207" s="383" t="str">
        <f ca="1">+IF(OFFSET('Water Data'!$G$28,0,10*ROW('Water Data'!G201))="","",OFFSET('Water Data'!$G$28,0,10*ROW('Water Data'!G201)))</f>
        <v/>
      </c>
      <c r="CD207" s="383" t="str">
        <f ca="1">+IF(OFFSET('Water Data'!$G$29,0,10*ROW('Water Data'!G201))="","",OFFSET('Water Data'!$G$29,0,10*ROW('Water Data'!G201)))</f>
        <v/>
      </c>
      <c r="CE207" s="383" t="str">
        <f ca="1">+IF(OFFSET('Water Data'!$H$27,0,10*ROW('Water Data'!H201))="","",OFFSET('Water Data'!$H$27,0,10*ROW('Water Data'!H201)))</f>
        <v/>
      </c>
      <c r="CF207" s="383" t="str">
        <f ca="1">+IF(OFFSET('Water Data'!$H$28,0,10*ROW('Water Data'!H201))="","",OFFSET('Water Data'!$H$28,0,10*ROW('Water Data'!H201)))</f>
        <v/>
      </c>
      <c r="CG207" s="383" t="str">
        <f ca="1">+IF(OFFSET('Water Data'!$H$29,0,10*ROW('Water Data'!H201))="","",OFFSET('Water Data'!$H$29,0,10*ROW('Water Data'!H201)))</f>
        <v/>
      </c>
      <c r="CH207" s="383" t="str">
        <f ca="1">+IF(OFFSET('Water Data'!$I$27,0,10*ROW('Water Data'!I201))="","",OFFSET('Water Data'!$I$27,0,10*ROW('Water Data'!I201)))</f>
        <v/>
      </c>
      <c r="CI207" s="383" t="str">
        <f ca="1">+IF(OFFSET('Water Data'!$I$28,0,10*ROW('Water Data'!I201))="","",OFFSET('Water Data'!$I$28,0,10*ROW('Water Data'!I201)))</f>
        <v/>
      </c>
      <c r="CJ207" s="383" t="str">
        <f ca="1">+IF(OFFSET('Water Data'!$I$29,0,10*ROW('Water Data'!I201))="","",OFFSET('Water Data'!$I$29,0,10*ROW('Water Data'!I201)))</f>
        <v/>
      </c>
      <c r="CK207" s="383" t="str">
        <f ca="1">+IF(OFFSET('Sanitation Data'!$D$28,0,10*ROW('Sanitation Data'!D201))="","",OFFSET('Sanitation Data'!$D$28,0,10*ROW('Sanitation Data'!D201)))</f>
        <v/>
      </c>
      <c r="CL207" s="383" t="str">
        <f ca="1">+IF(OFFSET('Sanitation Data'!$D$29,0,10*ROW('Sanitation Data'!D201))="","",OFFSET('Sanitation Data'!$D$29,0,10*ROW('Sanitation Data'!D201)))</f>
        <v/>
      </c>
      <c r="CM207" s="383" t="str">
        <f ca="1">+IF(OFFSET('Sanitation Data'!$D$30,0,10*ROW('Sanitation Data'!D201))="","",OFFSET('Sanitation Data'!$D$30,0,10*ROW('Sanitation Data'!D201)))</f>
        <v/>
      </c>
      <c r="CN207" s="383" t="str">
        <f ca="1">+IF(OFFSET('Sanitation Data'!$D$31,0,10*ROW('Sanitation Data'!D201))="","",OFFSET('Sanitation Data'!$D$31,0,10*ROW('Sanitation Data'!D201)))</f>
        <v/>
      </c>
      <c r="CO207" s="383" t="str">
        <f ca="1">+IF(OFFSET('Sanitation Data'!$D$32,0,10*ROW('Sanitation Data'!D201))="","",OFFSET('Sanitation Data'!$D$32,0,10*ROW('Sanitation Data'!D201)))</f>
        <v/>
      </c>
      <c r="CP207" s="383" t="str">
        <f ca="1">+IF(OFFSET('Sanitation Data'!$E$28,0,10*ROW('Sanitation Data'!E201))="","",OFFSET('Sanitation Data'!$E$28,0,10*ROW('Sanitation Data'!E201)))</f>
        <v/>
      </c>
      <c r="CQ207" s="383" t="str">
        <f ca="1">+IF(OFFSET('Sanitation Data'!$E$29,0,10*ROW('Sanitation Data'!E201))="","",OFFSET('Sanitation Data'!$E$29,0,10*ROW('Sanitation Data'!E201)))</f>
        <v/>
      </c>
      <c r="CR207" s="383" t="str">
        <f ca="1">+IF(OFFSET('Sanitation Data'!$E$30,0,10*ROW('Sanitation Data'!E201))="","",OFFSET('Sanitation Data'!$E$30,0,10*ROW('Sanitation Data'!E201)))</f>
        <v/>
      </c>
      <c r="CS207" s="383" t="str">
        <f ca="1">+IF(OFFSET('Sanitation Data'!$E$31,0,10*ROW('Sanitation Data'!E201))="","",OFFSET('Sanitation Data'!$E$31,0,10*ROW('Sanitation Data'!E201)))</f>
        <v/>
      </c>
      <c r="CT207" s="383" t="str">
        <f ca="1">+IF(OFFSET('Sanitation Data'!$E$32,0,10*ROW('Sanitation Data'!E201))="","",OFFSET('Sanitation Data'!$E$32,0,10*ROW('Sanitation Data'!E201)))</f>
        <v/>
      </c>
      <c r="CU207" s="383" t="str">
        <f ca="1">+IF(OFFSET('Sanitation Data'!$F$28,0,10*ROW('Sanitation Data'!F201))="","",OFFSET('Sanitation Data'!$F$28,0,10*ROW('Sanitation Data'!F201)))</f>
        <v/>
      </c>
      <c r="CV207" s="383" t="str">
        <f ca="1">+IF(OFFSET('Sanitation Data'!$F$29,0,10*ROW('Sanitation Data'!F201))="","",OFFSET('Sanitation Data'!$F$29,0,10*ROW('Sanitation Data'!F201)))</f>
        <v/>
      </c>
      <c r="CW207" s="383" t="str">
        <f ca="1">+IF(OFFSET('Sanitation Data'!$F$30,0,10*ROW('Sanitation Data'!F201))="","",OFFSET('Sanitation Data'!$F$30,0,10*ROW('Sanitation Data'!F201)))</f>
        <v/>
      </c>
      <c r="CX207" s="383" t="str">
        <f ca="1">+IF(OFFSET('Sanitation Data'!$F$31,0,10*ROW('Sanitation Data'!F201))="","",OFFSET('Sanitation Data'!$F$31,0,10*ROW('Sanitation Data'!F201)))</f>
        <v/>
      </c>
      <c r="CY207" s="383" t="str">
        <f ca="1">+IF(OFFSET('Sanitation Data'!$F$32,0,10*ROW('Sanitation Data'!F201))="","",OFFSET('Sanitation Data'!$F$32,0,10*ROW('Sanitation Data'!F201)))</f>
        <v/>
      </c>
      <c r="CZ207" s="383" t="str">
        <f ca="1">+IF(OFFSET('Sanitation Data'!$G$28,0,10*ROW('Sanitation Data'!G201))="","",OFFSET('Sanitation Data'!$G$28,0,10*ROW('Sanitation Data'!G201)))</f>
        <v/>
      </c>
      <c r="DA207" s="383" t="str">
        <f ca="1">+IF(OFFSET('Sanitation Data'!$G$29,0,10*ROW('Sanitation Data'!G201))="","",OFFSET('Sanitation Data'!$G$29,0,10*ROW('Sanitation Data'!G201)))</f>
        <v/>
      </c>
      <c r="DB207" s="383" t="str">
        <f ca="1">+IF(OFFSET('Sanitation Data'!$G$30,0,10*ROW('Sanitation Data'!G201))="","",OFFSET('Sanitation Data'!$G$30,0,10*ROW('Sanitation Data'!G201)))</f>
        <v/>
      </c>
      <c r="DC207" s="383" t="str">
        <f ca="1">+IF(OFFSET('Sanitation Data'!$G$31,0,10*ROW('Sanitation Data'!G201))="","",OFFSET('Sanitation Data'!$G$31,0,10*ROW('Sanitation Data'!G201)))</f>
        <v/>
      </c>
      <c r="DD207" s="383" t="str">
        <f ca="1">+IF(OFFSET('Sanitation Data'!$G$32,0,10*ROW('Sanitation Data'!G201))="","",OFFSET('Sanitation Data'!$G$32,0,10*ROW('Sanitation Data'!G201)))</f>
        <v/>
      </c>
      <c r="DE207" s="383" t="str">
        <f ca="1">+IF(OFFSET('Sanitation Data'!$H$28,0,10*ROW('Sanitation Data'!H201))="","",OFFSET('Sanitation Data'!$H$28,0,10*ROW('Sanitation Data'!H201)))</f>
        <v/>
      </c>
      <c r="DF207" s="383" t="str">
        <f ca="1">+IF(OFFSET('Sanitation Data'!$H$29,0,10*ROW('Sanitation Data'!H201))="","",OFFSET('Sanitation Data'!$H$29,0,10*ROW('Sanitation Data'!H201)))</f>
        <v/>
      </c>
      <c r="DG207" s="383" t="str">
        <f ca="1">+IF(OFFSET('Sanitation Data'!$H$30,0,10*ROW('Sanitation Data'!H201))="","",OFFSET('Sanitation Data'!$H$30,0,10*ROW('Sanitation Data'!H201)))</f>
        <v/>
      </c>
      <c r="DH207" s="383" t="str">
        <f ca="1">+IF(OFFSET('Sanitation Data'!$H$31,0,10*ROW('Sanitation Data'!H201))="","",OFFSET('Sanitation Data'!$H$31,0,10*ROW('Sanitation Data'!H201)))</f>
        <v/>
      </c>
      <c r="DI207" s="383" t="str">
        <f ca="1">+IF(OFFSET('Sanitation Data'!$H$32,0,10*ROW('Sanitation Data'!H201))="","",OFFSET('Sanitation Data'!$H$32,0,10*ROW('Sanitation Data'!H201)))</f>
        <v/>
      </c>
      <c r="DJ207" s="383" t="str">
        <f ca="1">+IF(OFFSET('Sanitation Data'!$I$28,0,10*ROW('Sanitation Data'!I201))="","",OFFSET('Sanitation Data'!$I$28,0,10*ROW('Sanitation Data'!I201)))</f>
        <v/>
      </c>
      <c r="DK207" s="383" t="str">
        <f ca="1">+IF(OFFSET('Sanitation Data'!$I$29,0,10*ROW('Sanitation Data'!I201))="","",OFFSET('Sanitation Data'!$I$29,0,10*ROW('Sanitation Data'!I201)))</f>
        <v/>
      </c>
      <c r="DL207" s="383" t="str">
        <f ca="1">+IF(OFFSET('Sanitation Data'!$I$30,0,10*ROW('Sanitation Data'!I201))="","",OFFSET('Sanitation Data'!$I$30,0,10*ROW('Sanitation Data'!I201)))</f>
        <v/>
      </c>
      <c r="DM207" s="383" t="str">
        <f ca="1">+IF(OFFSET('Sanitation Data'!$I$31,0,10*ROW('Sanitation Data'!I201))="","",OFFSET('Sanitation Data'!$I$31,0,10*ROW('Sanitation Data'!I201)))</f>
        <v/>
      </c>
      <c r="DN207" s="383" t="str">
        <f ca="1">+IF(OFFSET('Sanitation Data'!$I$32,0,10*ROW('Sanitation Data'!I201))="","",OFFSET('Sanitation Data'!$I$32,0,10*ROW('Sanitation Data'!I201)))</f>
        <v/>
      </c>
      <c r="DO207" s="383" t="str">
        <f ca="1">+IF(OFFSET('Hygiene Data'!$D$11,0,10*ROW('Hygiene Data'!D201))="","",OFFSET('Hygiene Data'!$D$11,0,10*ROW('Hygiene Data'!D201)))</f>
        <v/>
      </c>
      <c r="DP207" s="383" t="str">
        <f ca="1">+IF(OFFSET('Hygiene Data'!$D$12,0,10*ROW('Hygiene Data'!D201))="","",OFFSET('Hygiene Data'!$D$12,0,10*ROW('Hygiene Data'!D201)))</f>
        <v/>
      </c>
      <c r="DQ207" s="383" t="str">
        <f ca="1">+IF(OFFSET('Hygiene Data'!$D$13,0,10*ROW('Hygiene Data'!D201))="","",OFFSET('Hygiene Data'!$D$13,0,10*ROW('Hygiene Data'!D201)))</f>
        <v/>
      </c>
      <c r="DR207" s="383" t="str">
        <f ca="1">+IF(OFFSET('Hygiene Data'!$E$11,0,10*ROW('Hygiene Data'!E201))="","",OFFSET('Hygiene Data'!$E$11,0,10*ROW('Hygiene Data'!E201)))</f>
        <v/>
      </c>
      <c r="DS207" s="383" t="str">
        <f ca="1">+IF(OFFSET('Hygiene Data'!$E$12,0,10*ROW('Hygiene Data'!E201))="","",OFFSET('Hygiene Data'!$E$12,0,10*ROW('Hygiene Data'!E201)))</f>
        <v/>
      </c>
      <c r="DT207" s="383" t="str">
        <f ca="1">+IF(OFFSET('Hygiene Data'!$E$13,0,10*ROW('Hygiene Data'!E201))="","",OFFSET('Hygiene Data'!$E$13,0,10*ROW('Hygiene Data'!E201)))</f>
        <v/>
      </c>
      <c r="DU207" s="383" t="str">
        <f ca="1">+IF(OFFSET('Hygiene Data'!$F$11,0,10*ROW('Hygiene Data'!F201))="","",OFFSET('Hygiene Data'!$F$11,0,10*ROW('Hygiene Data'!F201)))</f>
        <v/>
      </c>
      <c r="DV207" s="383" t="str">
        <f ca="1">+IF(OFFSET('Hygiene Data'!$F$12,0,10*ROW('Hygiene Data'!F201))="","",OFFSET('Hygiene Data'!$F$12,0,10*ROW('Hygiene Data'!F201)))</f>
        <v/>
      </c>
      <c r="DW207" s="383" t="str">
        <f ca="1">+IF(OFFSET('Hygiene Data'!$F$13,0,10*ROW('Hygiene Data'!F201))="","",OFFSET('Hygiene Data'!$F$13,0,10*ROW('Hygiene Data'!F201)))</f>
        <v/>
      </c>
      <c r="DX207" s="383" t="str">
        <f ca="1">+IF(OFFSET('Hygiene Data'!$G$11,0,10*ROW('Hygiene Data'!G201))="","",OFFSET('Hygiene Data'!$G$11,0,10*ROW('Hygiene Data'!G201)))</f>
        <v/>
      </c>
      <c r="DY207" s="383" t="str">
        <f ca="1">+IF(OFFSET('Hygiene Data'!$G$12,0,10*ROW('Hygiene Data'!G201))="","",OFFSET('Hygiene Data'!$G$12,0,10*ROW('Hygiene Data'!G201)))</f>
        <v/>
      </c>
      <c r="DZ207" s="383" t="str">
        <f ca="1">+IF(OFFSET('Hygiene Data'!$G$13,0,10*ROW('Hygiene Data'!G201))="","",OFFSET('Hygiene Data'!$G$13,0,10*ROW('Hygiene Data'!G201)))</f>
        <v/>
      </c>
      <c r="EA207" s="383" t="str">
        <f ca="1">+IF(OFFSET('Hygiene Data'!$H$11,0,10*ROW('Hygiene Data'!H201))="","",OFFSET('Hygiene Data'!$H$11,0,10*ROW('Hygiene Data'!H201)))</f>
        <v/>
      </c>
      <c r="EB207" s="383" t="str">
        <f ca="1">+IF(OFFSET('Hygiene Data'!$H$12,0,10*ROW('Hygiene Data'!H201))="","",OFFSET('Hygiene Data'!$H$12,0,10*ROW('Hygiene Data'!H201)))</f>
        <v/>
      </c>
      <c r="EC207" s="383" t="str">
        <f ca="1">+IF(OFFSET('Hygiene Data'!$H$13,0,10*ROW('Hygiene Data'!H201))="","",OFFSET('Hygiene Data'!$H$13,0,10*ROW('Hygiene Data'!H201)))</f>
        <v/>
      </c>
      <c r="ED207" s="383" t="str">
        <f ca="1">+IF(OFFSET('Hygiene Data'!$I$11,0,10*ROW('Hygiene Data'!I201))="","",OFFSET('Hygiene Data'!$I$11,0,10*ROW('Hygiene Data'!I201)))</f>
        <v/>
      </c>
      <c r="EE207" s="383" t="str">
        <f ca="1">+IF(OFFSET('Hygiene Data'!$I$12,0,10*ROW('Hygiene Data'!I201))="","",OFFSET('Hygiene Data'!$I$12,0,10*ROW('Hygiene Data'!I201)))</f>
        <v/>
      </c>
      <c r="EF207" s="383" t="str">
        <f ca="1">+IF(OFFSET('Hygiene Data'!$I$13,0,10*ROW('Hygiene Data'!I201))="","",OFFSET('Hygiene Data'!$I$13,0,10*ROW('Hygiene Data'!I201)))</f>
        <v/>
      </c>
    </row>
    <row r="208" spans="1:136" s="382" customFormat="1" x14ac:dyDescent="0.25">
      <c r="BA208" s="500"/>
    </row>
    <row r="209" spans="53:53" s="382" customFormat="1" x14ac:dyDescent="0.25">
      <c r="BA209" s="500"/>
    </row>
    <row r="210" spans="53:53" s="382" customFormat="1" x14ac:dyDescent="0.25">
      <c r="BA210" s="500"/>
    </row>
    <row r="211" spans="53:53" s="382" customFormat="1" x14ac:dyDescent="0.25">
      <c r="BA211" s="500"/>
    </row>
    <row r="212" spans="53:53" s="382" customFormat="1" x14ac:dyDescent="0.25">
      <c r="BA212" s="500"/>
    </row>
    <row r="213" spans="53:53" s="382" customFormat="1" x14ac:dyDescent="0.25">
      <c r="BA213" s="500"/>
    </row>
    <row r="214" spans="53:53" s="382" customFormat="1" x14ac:dyDescent="0.25">
      <c r="BA214" s="500"/>
    </row>
    <row r="215" spans="53:53" s="382" customFormat="1" x14ac:dyDescent="0.25">
      <c r="BA215" s="500"/>
    </row>
    <row r="216" spans="53:53" s="382" customFormat="1" x14ac:dyDescent="0.25">
      <c r="BA216" s="500"/>
    </row>
    <row r="217" spans="53:53" s="382" customFormat="1" x14ac:dyDescent="0.25">
      <c r="BA217" s="500"/>
    </row>
    <row r="218" spans="53:53" s="382" customFormat="1" x14ac:dyDescent="0.25">
      <c r="BA218" s="500"/>
    </row>
    <row r="219" spans="53:53" s="382" customFormat="1" x14ac:dyDescent="0.25">
      <c r="BA219" s="500"/>
    </row>
    <row r="220" spans="53:53" s="382" customFormat="1" x14ac:dyDescent="0.25">
      <c r="BA220" s="500"/>
    </row>
    <row r="221" spans="53:53" s="382" customFormat="1" x14ac:dyDescent="0.25">
      <c r="BA221" s="500"/>
    </row>
    <row r="222" spans="53:53" s="382" customFormat="1" x14ac:dyDescent="0.25">
      <c r="BA222" s="500"/>
    </row>
    <row r="223" spans="53:53" s="382" customFormat="1" x14ac:dyDescent="0.25">
      <c r="BA223" s="500"/>
    </row>
    <row r="224" spans="53:53" s="382" customFormat="1" x14ac:dyDescent="0.25">
      <c r="BA224" s="500"/>
    </row>
    <row r="225" spans="53:53" s="382" customFormat="1" x14ac:dyDescent="0.25">
      <c r="BA225" s="500"/>
    </row>
    <row r="226" spans="53:53" s="382" customFormat="1" x14ac:dyDescent="0.25">
      <c r="BA226" s="500"/>
    </row>
    <row r="227" spans="53:53" s="382" customFormat="1" x14ac:dyDescent="0.25">
      <c r="BA227" s="500"/>
    </row>
    <row r="228" spans="53:53" s="382" customFormat="1" x14ac:dyDescent="0.25">
      <c r="BA228" s="500"/>
    </row>
    <row r="229" spans="53:53" s="382" customFormat="1" x14ac:dyDescent="0.25">
      <c r="BA229" s="500"/>
    </row>
    <row r="230" spans="53:53" s="382" customFormat="1" x14ac:dyDescent="0.25">
      <c r="BA230" s="500"/>
    </row>
    <row r="231" spans="53:53" s="382" customFormat="1" x14ac:dyDescent="0.25">
      <c r="BA231" s="500"/>
    </row>
    <row r="232" spans="53:53" s="382" customFormat="1" x14ac:dyDescent="0.25">
      <c r="BA232" s="500"/>
    </row>
    <row r="233" spans="53:53" s="382" customFormat="1" x14ac:dyDescent="0.25">
      <c r="BA233" s="500"/>
    </row>
    <row r="234" spans="53:53" s="382" customFormat="1" x14ac:dyDescent="0.25">
      <c r="BA234" s="500"/>
    </row>
    <row r="235" spans="53:53" s="382" customFormat="1" x14ac:dyDescent="0.25">
      <c r="BA235" s="500"/>
    </row>
    <row r="236" spans="53:53" s="382" customFormat="1" x14ac:dyDescent="0.25">
      <c r="BA236" s="500"/>
    </row>
    <row r="237" spans="53:53" s="382" customFormat="1" x14ac:dyDescent="0.25">
      <c r="BA237" s="500"/>
    </row>
    <row r="238" spans="53:53" s="382" customFormat="1" x14ac:dyDescent="0.25">
      <c r="BA238" s="500"/>
    </row>
    <row r="239" spans="53:53" s="382" customFormat="1" x14ac:dyDescent="0.25">
      <c r="BA239" s="500"/>
    </row>
    <row r="240" spans="53:53" s="382" customFormat="1" x14ac:dyDescent="0.25">
      <c r="BA240" s="500"/>
    </row>
    <row r="241" spans="53:53" s="382" customFormat="1" x14ac:dyDescent="0.25">
      <c r="BA241" s="500"/>
    </row>
    <row r="242" spans="53:53" s="382" customFormat="1" x14ac:dyDescent="0.25">
      <c r="BA242" s="500"/>
    </row>
    <row r="243" spans="53:53" s="382" customFormat="1" x14ac:dyDescent="0.25">
      <c r="BA243" s="500"/>
    </row>
    <row r="244" spans="53:53" s="382" customFormat="1" x14ac:dyDescent="0.25">
      <c r="BA244" s="500"/>
    </row>
    <row r="245" spans="53:53" s="382" customFormat="1" x14ac:dyDescent="0.25">
      <c r="BA245" s="500"/>
    </row>
    <row r="246" spans="53:53" s="382" customFormat="1" x14ac:dyDescent="0.25">
      <c r="BA246" s="500"/>
    </row>
    <row r="247" spans="53:53" s="382" customFormat="1" x14ac:dyDescent="0.25">
      <c r="BA247" s="500"/>
    </row>
    <row r="248" spans="53:53" s="382" customFormat="1" x14ac:dyDescent="0.25">
      <c r="BA248" s="500"/>
    </row>
    <row r="249" spans="53:53" s="382" customFormat="1" x14ac:dyDescent="0.25">
      <c r="BA249" s="500"/>
    </row>
    <row r="250" spans="53:53" s="382" customFormat="1" x14ac:dyDescent="0.25">
      <c r="BA250" s="500"/>
    </row>
    <row r="251" spans="53:53" s="382" customFormat="1" x14ac:dyDescent="0.25">
      <c r="BA251" s="500"/>
    </row>
    <row r="252" spans="53:53" s="382" customFormat="1" x14ac:dyDescent="0.25">
      <c r="BA252" s="500"/>
    </row>
    <row r="253" spans="53:53" s="382" customFormat="1" x14ac:dyDescent="0.25">
      <c r="BA253" s="500"/>
    </row>
    <row r="254" spans="53:53" s="382" customFormat="1" x14ac:dyDescent="0.25">
      <c r="BA254" s="500"/>
    </row>
    <row r="255" spans="53:53" s="382" customFormat="1" x14ac:dyDescent="0.25">
      <c r="BA255" s="500"/>
    </row>
    <row r="256" spans="53:53" s="382" customFormat="1" x14ac:dyDescent="0.25">
      <c r="BA256" s="500"/>
    </row>
    <row r="257" spans="53:53" s="382" customFormat="1" x14ac:dyDescent="0.25">
      <c r="BA257" s="500"/>
    </row>
    <row r="258" spans="53:53" s="382" customFormat="1" x14ac:dyDescent="0.25">
      <c r="BA258" s="500"/>
    </row>
    <row r="259" spans="53:53" s="382" customFormat="1" x14ac:dyDescent="0.25">
      <c r="BA259" s="500"/>
    </row>
    <row r="260" spans="53:53" s="382" customFormat="1" x14ac:dyDescent="0.25">
      <c r="BA260" s="500"/>
    </row>
    <row r="261" spans="53:53" s="382" customFormat="1" x14ac:dyDescent="0.25">
      <c r="BA261" s="500"/>
    </row>
    <row r="262" spans="53:53" s="382" customFormat="1" x14ac:dyDescent="0.25">
      <c r="BA262" s="500"/>
    </row>
    <row r="263" spans="53:53" s="382" customFormat="1" x14ac:dyDescent="0.25">
      <c r="BA263" s="500"/>
    </row>
    <row r="264" spans="53:53" s="382" customFormat="1" x14ac:dyDescent="0.25">
      <c r="BA264" s="500"/>
    </row>
    <row r="265" spans="53:53" s="382" customFormat="1" x14ac:dyDescent="0.25">
      <c r="BA265" s="500"/>
    </row>
    <row r="266" spans="53:53" s="382" customFormat="1" x14ac:dyDescent="0.25">
      <c r="BA266" s="500"/>
    </row>
    <row r="267" spans="53:53" s="382" customFormat="1" x14ac:dyDescent="0.25">
      <c r="BA267" s="500"/>
    </row>
    <row r="268" spans="53:53" s="382" customFormat="1" x14ac:dyDescent="0.25">
      <c r="BA268" s="500"/>
    </row>
    <row r="269" spans="53:53" s="382" customFormat="1" x14ac:dyDescent="0.25">
      <c r="BA269" s="500"/>
    </row>
    <row r="270" spans="53:53" s="382" customFormat="1" x14ac:dyDescent="0.25">
      <c r="BA270" s="500"/>
    </row>
    <row r="271" spans="53:53" s="382" customFormat="1" x14ac:dyDescent="0.25">
      <c r="BA271" s="500"/>
    </row>
    <row r="272" spans="53:53" s="382" customFormat="1" x14ac:dyDescent="0.25">
      <c r="BA272" s="500"/>
    </row>
    <row r="273" spans="53:53" s="382" customFormat="1" x14ac:dyDescent="0.25">
      <c r="BA273" s="500"/>
    </row>
    <row r="274" spans="53:53" s="382" customFormat="1" x14ac:dyDescent="0.25">
      <c r="BA274" s="500"/>
    </row>
    <row r="275" spans="53:53" s="382" customFormat="1" x14ac:dyDescent="0.25">
      <c r="BA275" s="500"/>
    </row>
    <row r="276" spans="53:53" s="382" customFormat="1" x14ac:dyDescent="0.25">
      <c r="BA276" s="500"/>
    </row>
    <row r="277" spans="53:53" s="382" customFormat="1" x14ac:dyDescent="0.25">
      <c r="BA277" s="500"/>
    </row>
    <row r="278" spans="53:53" s="382" customFormat="1" x14ac:dyDescent="0.25">
      <c r="BA278" s="500"/>
    </row>
    <row r="279" spans="53:53" s="382" customFormat="1" x14ac:dyDescent="0.25">
      <c r="BA279" s="500"/>
    </row>
    <row r="280" spans="53:53" s="382" customFormat="1" x14ac:dyDescent="0.25">
      <c r="BA280" s="500"/>
    </row>
    <row r="281" spans="53:53" s="382" customFormat="1" x14ac:dyDescent="0.25">
      <c r="BA281" s="500"/>
    </row>
    <row r="282" spans="53:53" s="382" customFormat="1" x14ac:dyDescent="0.25">
      <c r="BA282" s="500"/>
    </row>
    <row r="283" spans="53:53" s="382" customFormat="1" x14ac:dyDescent="0.25">
      <c r="BA283" s="500"/>
    </row>
    <row r="284" spans="53:53" s="382" customFormat="1" x14ac:dyDescent="0.25">
      <c r="BA284" s="500"/>
    </row>
    <row r="285" spans="53:53" s="382" customFormat="1" x14ac:dyDescent="0.25">
      <c r="BA285" s="500"/>
    </row>
    <row r="286" spans="53:53" s="382" customFormat="1" x14ac:dyDescent="0.25">
      <c r="BA286" s="500"/>
    </row>
    <row r="287" spans="53:53" s="382" customFormat="1" x14ac:dyDescent="0.25">
      <c r="BA287" s="500"/>
    </row>
    <row r="288" spans="53:53" s="382" customFormat="1" x14ac:dyDescent="0.25">
      <c r="BA288" s="500"/>
    </row>
    <row r="289" spans="53:53" s="382" customFormat="1" x14ac:dyDescent="0.25">
      <c r="BA289" s="500"/>
    </row>
    <row r="290" spans="53:53" s="382" customFormat="1" x14ac:dyDescent="0.25">
      <c r="BA290" s="500"/>
    </row>
    <row r="291" spans="53:53" s="382" customFormat="1" x14ac:dyDescent="0.25">
      <c r="BA291" s="500"/>
    </row>
    <row r="292" spans="53:53" s="382" customFormat="1" x14ac:dyDescent="0.25">
      <c r="BA292" s="500"/>
    </row>
    <row r="293" spans="53:53" s="382" customFormat="1" x14ac:dyDescent="0.25">
      <c r="BA293" s="500"/>
    </row>
    <row r="294" spans="53:53" s="382" customFormat="1" x14ac:dyDescent="0.25">
      <c r="BA294" s="500"/>
    </row>
    <row r="295" spans="53:53" s="382" customFormat="1" x14ac:dyDescent="0.25">
      <c r="BA295" s="500"/>
    </row>
    <row r="296" spans="53:53" s="382" customFormat="1" x14ac:dyDescent="0.25">
      <c r="BA296" s="500"/>
    </row>
    <row r="297" spans="53:53" s="382" customFormat="1" x14ac:dyDescent="0.25">
      <c r="BA297" s="500"/>
    </row>
    <row r="298" spans="53:53" s="382" customFormat="1" x14ac:dyDescent="0.25">
      <c r="BA298" s="500"/>
    </row>
    <row r="299" spans="53:53" s="382" customFormat="1" x14ac:dyDescent="0.25">
      <c r="BA299" s="500"/>
    </row>
    <row r="300" spans="53:53" s="382" customFormat="1" x14ac:dyDescent="0.25">
      <c r="BA300" s="500"/>
    </row>
    <row r="301" spans="53:53" s="382" customFormat="1" x14ac:dyDescent="0.25">
      <c r="BA301" s="500"/>
    </row>
    <row r="302" spans="53:53" s="382" customFormat="1" x14ac:dyDescent="0.25">
      <c r="BA302" s="500"/>
    </row>
    <row r="303" spans="53:53" s="382" customFormat="1" x14ac:dyDescent="0.25">
      <c r="BA303" s="500"/>
    </row>
    <row r="304" spans="53:53" s="382" customFormat="1" x14ac:dyDescent="0.25">
      <c r="BA304" s="500"/>
    </row>
    <row r="305" spans="53:53" s="382" customFormat="1" x14ac:dyDescent="0.25">
      <c r="BA305" s="500"/>
    </row>
    <row r="306" spans="53:53" s="382" customFormat="1" x14ac:dyDescent="0.25">
      <c r="BA306" s="500"/>
    </row>
    <row r="307" spans="53:53" s="382" customFormat="1" x14ac:dyDescent="0.25">
      <c r="BA307" s="500"/>
    </row>
    <row r="308" spans="53:53" s="382" customFormat="1" x14ac:dyDescent="0.25">
      <c r="BA308" s="500"/>
    </row>
    <row r="309" spans="53:53" s="382" customFormat="1" x14ac:dyDescent="0.25">
      <c r="BA309" s="500"/>
    </row>
    <row r="310" spans="53:53" s="382" customFormat="1" x14ac:dyDescent="0.25">
      <c r="BA310" s="500"/>
    </row>
    <row r="311" spans="53:53" s="382" customFormat="1" x14ac:dyDescent="0.25">
      <c r="BA311" s="500"/>
    </row>
    <row r="312" spans="53:53" s="382" customFormat="1" x14ac:dyDescent="0.25">
      <c r="BA312" s="500"/>
    </row>
    <row r="313" spans="53:53" s="382" customFormat="1" x14ac:dyDescent="0.25">
      <c r="BA313" s="500"/>
    </row>
    <row r="314" spans="53:53" s="382" customFormat="1" x14ac:dyDescent="0.25">
      <c r="BA314" s="500"/>
    </row>
    <row r="315" spans="53:53" s="382" customFormat="1" x14ac:dyDescent="0.25">
      <c r="BA315" s="500"/>
    </row>
    <row r="316" spans="53:53" s="382" customFormat="1" x14ac:dyDescent="0.25">
      <c r="BA316" s="500"/>
    </row>
    <row r="317" spans="53:53" s="382" customFormat="1" x14ac:dyDescent="0.25">
      <c r="BA317" s="500"/>
    </row>
    <row r="318" spans="53:53" s="382" customFormat="1" x14ac:dyDescent="0.25">
      <c r="BA318" s="500"/>
    </row>
    <row r="319" spans="53:53" s="382" customFormat="1" x14ac:dyDescent="0.25">
      <c r="BA319" s="500"/>
    </row>
    <row r="320" spans="53:53" s="382" customFormat="1" x14ac:dyDescent="0.25">
      <c r="BA320" s="500"/>
    </row>
    <row r="321" spans="53:53" s="382" customFormat="1" x14ac:dyDescent="0.25">
      <c r="BA321" s="500"/>
    </row>
    <row r="322" spans="53:53" s="382" customFormat="1" x14ac:dyDescent="0.25">
      <c r="BA322" s="500"/>
    </row>
    <row r="323" spans="53:53" s="382" customFormat="1" x14ac:dyDescent="0.25">
      <c r="BA323" s="500"/>
    </row>
    <row r="324" spans="53:53" s="382" customFormat="1" x14ac:dyDescent="0.25">
      <c r="BA324" s="500"/>
    </row>
    <row r="325" spans="53:53" s="382" customFormat="1" x14ac:dyDescent="0.25">
      <c r="BA325" s="500"/>
    </row>
    <row r="326" spans="53:53" s="382" customFormat="1" x14ac:dyDescent="0.25">
      <c r="BA326" s="500"/>
    </row>
    <row r="327" spans="53:53" s="382" customFormat="1" x14ac:dyDescent="0.25">
      <c r="BA327" s="500"/>
    </row>
    <row r="328" spans="53:53" s="382" customFormat="1" x14ac:dyDescent="0.25">
      <c r="BA328" s="500"/>
    </row>
    <row r="329" spans="53:53" s="382" customFormat="1" x14ac:dyDescent="0.25">
      <c r="BA329" s="500"/>
    </row>
    <row r="330" spans="53:53" s="382" customFormat="1" x14ac:dyDescent="0.25">
      <c r="BA330" s="500"/>
    </row>
    <row r="331" spans="53:53" s="382" customFormat="1" x14ac:dyDescent="0.25">
      <c r="BA331" s="500"/>
    </row>
    <row r="332" spans="53:53" s="382" customFormat="1" x14ac:dyDescent="0.25">
      <c r="BA332" s="500"/>
    </row>
    <row r="333" spans="53:53" s="382" customFormat="1" x14ac:dyDescent="0.25">
      <c r="BA333" s="500"/>
    </row>
    <row r="334" spans="53:53" s="382" customFormat="1" x14ac:dyDescent="0.25">
      <c r="BA334" s="500"/>
    </row>
    <row r="335" spans="53:53" s="382" customFormat="1" x14ac:dyDescent="0.25">
      <c r="BA335" s="500"/>
    </row>
    <row r="336" spans="53:53" s="382" customFormat="1" x14ac:dyDescent="0.25">
      <c r="BA336" s="500"/>
    </row>
    <row r="337" spans="53:53" s="382" customFormat="1" x14ac:dyDescent="0.25">
      <c r="BA337" s="500"/>
    </row>
    <row r="338" spans="53:53" s="382" customFormat="1" x14ac:dyDescent="0.25">
      <c r="BA338" s="500"/>
    </row>
    <row r="339" spans="53:53" s="382" customFormat="1" x14ac:dyDescent="0.25">
      <c r="BA339" s="500"/>
    </row>
    <row r="340" spans="53:53" s="382" customFormat="1" x14ac:dyDescent="0.25">
      <c r="BA340" s="500"/>
    </row>
    <row r="341" spans="53:53" s="382" customFormat="1" x14ac:dyDescent="0.25">
      <c r="BA341" s="500"/>
    </row>
    <row r="342" spans="53:53" s="382" customFormat="1" x14ac:dyDescent="0.25">
      <c r="BA342" s="500"/>
    </row>
    <row r="343" spans="53:53" s="382" customFormat="1" x14ac:dyDescent="0.25">
      <c r="BA343" s="500"/>
    </row>
    <row r="344" spans="53:53" s="382" customFormat="1" x14ac:dyDescent="0.25">
      <c r="BA344" s="500"/>
    </row>
    <row r="345" spans="53:53" s="382" customFormat="1" x14ac:dyDescent="0.25">
      <c r="BA345" s="500"/>
    </row>
    <row r="346" spans="53:53" s="382" customFormat="1" x14ac:dyDescent="0.25">
      <c r="BA346" s="500"/>
    </row>
    <row r="347" spans="53:53" s="382" customFormat="1" x14ac:dyDescent="0.25">
      <c r="BA347" s="500"/>
    </row>
    <row r="348" spans="53:53" s="382" customFormat="1" x14ac:dyDescent="0.25">
      <c r="BA348" s="500"/>
    </row>
    <row r="349" spans="53:53" s="382" customFormat="1" x14ac:dyDescent="0.25">
      <c r="BA349" s="500"/>
    </row>
    <row r="350" spans="53:53" s="382" customFormat="1" x14ac:dyDescent="0.25">
      <c r="BA350" s="500"/>
    </row>
    <row r="351" spans="53:53" s="382" customFormat="1" x14ac:dyDescent="0.25">
      <c r="BA351" s="500"/>
    </row>
    <row r="352" spans="53:53" s="382" customFormat="1" x14ac:dyDescent="0.25">
      <c r="BA352" s="500"/>
    </row>
    <row r="353" spans="53:53" s="382" customFormat="1" x14ac:dyDescent="0.25">
      <c r="BA353" s="500"/>
    </row>
    <row r="354" spans="53:53" s="382" customFormat="1" x14ac:dyDescent="0.25">
      <c r="BA354" s="500"/>
    </row>
    <row r="355" spans="53:53" s="382" customFormat="1" x14ac:dyDescent="0.25">
      <c r="BA355" s="500"/>
    </row>
    <row r="356" spans="53:53" s="382" customFormat="1" x14ac:dyDescent="0.25">
      <c r="BA356" s="500"/>
    </row>
    <row r="357" spans="53:53" s="382" customFormat="1" x14ac:dyDescent="0.25">
      <c r="BA357" s="500"/>
    </row>
    <row r="358" spans="53:53" s="382" customFormat="1" x14ac:dyDescent="0.25">
      <c r="BA358" s="500"/>
    </row>
    <row r="359" spans="53:53" s="382" customFormat="1" x14ac:dyDescent="0.25">
      <c r="BA359" s="500"/>
    </row>
    <row r="360" spans="53:53" s="382" customFormat="1" x14ac:dyDescent="0.25">
      <c r="BA360" s="500"/>
    </row>
    <row r="361" spans="53:53" s="382" customFormat="1" x14ac:dyDescent="0.25">
      <c r="BA361" s="500"/>
    </row>
    <row r="362" spans="53:53" s="382" customFormat="1" x14ac:dyDescent="0.25">
      <c r="BA362" s="500"/>
    </row>
    <row r="363" spans="53:53" s="382" customFormat="1" x14ac:dyDescent="0.25">
      <c r="BA363" s="500"/>
    </row>
    <row r="364" spans="53:53" s="382" customFormat="1" x14ac:dyDescent="0.25">
      <c r="BA364" s="500"/>
    </row>
    <row r="365" spans="53:53" s="382" customFormat="1" x14ac:dyDescent="0.25">
      <c r="BA365" s="500"/>
    </row>
    <row r="366" spans="53:53" s="382" customFormat="1" x14ac:dyDescent="0.25">
      <c r="BA366" s="500"/>
    </row>
    <row r="367" spans="53:53" s="382" customFormat="1" x14ac:dyDescent="0.25">
      <c r="BA367" s="500"/>
    </row>
    <row r="368" spans="53:53" s="382" customFormat="1" x14ac:dyDescent="0.25">
      <c r="BA368" s="500"/>
    </row>
    <row r="369" spans="53:53" s="382" customFormat="1" x14ac:dyDescent="0.25">
      <c r="BA369" s="500"/>
    </row>
    <row r="370" spans="53:53" s="382" customFormat="1" x14ac:dyDescent="0.25">
      <c r="BA370" s="500"/>
    </row>
    <row r="371" spans="53:53" s="382" customFormat="1" x14ac:dyDescent="0.25">
      <c r="BA371" s="500"/>
    </row>
    <row r="372" spans="53:53" s="382" customFormat="1" x14ac:dyDescent="0.25">
      <c r="BA372" s="500"/>
    </row>
    <row r="373" spans="53:53" s="382" customFormat="1" x14ac:dyDescent="0.25">
      <c r="BA373" s="500"/>
    </row>
    <row r="374" spans="53:53" s="382" customFormat="1" x14ac:dyDescent="0.25">
      <c r="BA374" s="500"/>
    </row>
    <row r="375" spans="53:53" s="382" customFormat="1" x14ac:dyDescent="0.25">
      <c r="BA375" s="500"/>
    </row>
    <row r="376" spans="53:53" s="382" customFormat="1" x14ac:dyDescent="0.25">
      <c r="BA376" s="500"/>
    </row>
    <row r="377" spans="53:53" s="382" customFormat="1" x14ac:dyDescent="0.25">
      <c r="BA377" s="500"/>
    </row>
    <row r="378" spans="53:53" s="382" customFormat="1" x14ac:dyDescent="0.25">
      <c r="BA378" s="500"/>
    </row>
    <row r="379" spans="53:53" s="382" customFormat="1" x14ac:dyDescent="0.25">
      <c r="BA379" s="500"/>
    </row>
    <row r="380" spans="53:53" s="382" customFormat="1" x14ac:dyDescent="0.25">
      <c r="BA380" s="500"/>
    </row>
    <row r="381" spans="53:53" s="382" customFormat="1" x14ac:dyDescent="0.25">
      <c r="BA381" s="500"/>
    </row>
    <row r="382" spans="53:53" s="382" customFormat="1" x14ac:dyDescent="0.25">
      <c r="BA382" s="500"/>
    </row>
    <row r="383" spans="53:53" s="382" customFormat="1" x14ac:dyDescent="0.25">
      <c r="BA383" s="500"/>
    </row>
    <row r="384" spans="53:53" s="382" customFormat="1" x14ac:dyDescent="0.25">
      <c r="BA384" s="500"/>
    </row>
    <row r="385" spans="53:53" s="382" customFormat="1" x14ac:dyDescent="0.25">
      <c r="BA385" s="500"/>
    </row>
    <row r="386" spans="53:53" s="382" customFormat="1" x14ac:dyDescent="0.25">
      <c r="BA386" s="500"/>
    </row>
    <row r="387" spans="53:53" s="382" customFormat="1" x14ac:dyDescent="0.25">
      <c r="BA387" s="500"/>
    </row>
    <row r="388" spans="53:53" s="382" customFormat="1" x14ac:dyDescent="0.25">
      <c r="BA388" s="500"/>
    </row>
    <row r="389" spans="53:53" s="382" customFormat="1" x14ac:dyDescent="0.25">
      <c r="BA389" s="500"/>
    </row>
    <row r="390" spans="53:53" s="382" customFormat="1" x14ac:dyDescent="0.25">
      <c r="BA390" s="500"/>
    </row>
    <row r="391" spans="53:53" s="382" customFormat="1" x14ac:dyDescent="0.25">
      <c r="BA391" s="500"/>
    </row>
    <row r="392" spans="53:53" s="382" customFormat="1" x14ac:dyDescent="0.25">
      <c r="BA392" s="500"/>
    </row>
    <row r="393" spans="53:53" s="382" customFormat="1" x14ac:dyDescent="0.25">
      <c r="BA393" s="500"/>
    </row>
    <row r="394" spans="53:53" s="382" customFormat="1" x14ac:dyDescent="0.25">
      <c r="BA394" s="500"/>
    </row>
    <row r="395" spans="53:53" s="382" customFormat="1" x14ac:dyDescent="0.25">
      <c r="BA395" s="500"/>
    </row>
    <row r="396" spans="53:53" s="382" customFormat="1" x14ac:dyDescent="0.25">
      <c r="BA396" s="500"/>
    </row>
    <row r="397" spans="53:53" s="382" customFormat="1" x14ac:dyDescent="0.25">
      <c r="BA397" s="500"/>
    </row>
    <row r="398" spans="53:53" s="382" customFormat="1" x14ac:dyDescent="0.25">
      <c r="BA398" s="500"/>
    </row>
    <row r="399" spans="53:53" s="382" customFormat="1" x14ac:dyDescent="0.25">
      <c r="BA399" s="500"/>
    </row>
    <row r="400" spans="53:53" s="382" customFormat="1" x14ac:dyDescent="0.25">
      <c r="BA400" s="500"/>
    </row>
    <row r="401" spans="53:53" s="382" customFormat="1" x14ac:dyDescent="0.25">
      <c r="BA401" s="500"/>
    </row>
    <row r="402" spans="53:53" s="382" customFormat="1" x14ac:dyDescent="0.25">
      <c r="BA402" s="500"/>
    </row>
    <row r="403" spans="53:53" s="382" customFormat="1" x14ac:dyDescent="0.25">
      <c r="BA403" s="500"/>
    </row>
    <row r="404" spans="53:53" s="382" customFormat="1" x14ac:dyDescent="0.25">
      <c r="BA404" s="500"/>
    </row>
    <row r="405" spans="53:53" s="382" customFormat="1" x14ac:dyDescent="0.25">
      <c r="BA405" s="500"/>
    </row>
    <row r="406" spans="53:53" s="382" customFormat="1" x14ac:dyDescent="0.25">
      <c r="BA406" s="500"/>
    </row>
    <row r="407" spans="53:53" s="382" customFormat="1" x14ac:dyDescent="0.25">
      <c r="BA407" s="500"/>
    </row>
    <row r="408" spans="53:53" s="382" customFormat="1" x14ac:dyDescent="0.25">
      <c r="BA408" s="500"/>
    </row>
    <row r="409" spans="53:53" s="382" customFormat="1" x14ac:dyDescent="0.25">
      <c r="BA409" s="500"/>
    </row>
    <row r="410" spans="53:53" s="382" customFormat="1" x14ac:dyDescent="0.25">
      <c r="BA410" s="500"/>
    </row>
    <row r="411" spans="53:53" s="382" customFormat="1" x14ac:dyDescent="0.25">
      <c r="BA411" s="500"/>
    </row>
    <row r="412" spans="53:53" s="382" customFormat="1" x14ac:dyDescent="0.25">
      <c r="BA412" s="500"/>
    </row>
    <row r="413" spans="53:53" s="382" customFormat="1" x14ac:dyDescent="0.25">
      <c r="BA413" s="500"/>
    </row>
    <row r="414" spans="53:53" s="382" customFormat="1" x14ac:dyDescent="0.25">
      <c r="BA414" s="500"/>
    </row>
    <row r="415" spans="53:53" s="382" customFormat="1" x14ac:dyDescent="0.25">
      <c r="BA415" s="500"/>
    </row>
    <row r="416" spans="53:53" s="382" customFormat="1" x14ac:dyDescent="0.25">
      <c r="BA416" s="500"/>
    </row>
    <row r="417" spans="53:53" s="382" customFormat="1" x14ac:dyDescent="0.25">
      <c r="BA417" s="500"/>
    </row>
    <row r="418" spans="53:53" s="382" customFormat="1" x14ac:dyDescent="0.25">
      <c r="BA418" s="500"/>
    </row>
    <row r="419" spans="53:53" s="382" customFormat="1" x14ac:dyDescent="0.25">
      <c r="BA419" s="500"/>
    </row>
    <row r="420" spans="53:53" s="382" customFormat="1" x14ac:dyDescent="0.25">
      <c r="BA420" s="500"/>
    </row>
    <row r="421" spans="53:53" s="382" customFormat="1" x14ac:dyDescent="0.25">
      <c r="BA421" s="500"/>
    </row>
    <row r="422" spans="53:53" s="382" customFormat="1" x14ac:dyDescent="0.25">
      <c r="BA422" s="500"/>
    </row>
    <row r="423" spans="53:53" s="382" customFormat="1" x14ac:dyDescent="0.25">
      <c r="BA423" s="500"/>
    </row>
    <row r="424" spans="53:53" s="382" customFormat="1" x14ac:dyDescent="0.25">
      <c r="BA424" s="500"/>
    </row>
    <row r="425" spans="53:53" s="382" customFormat="1" x14ac:dyDescent="0.25">
      <c r="BA425" s="500"/>
    </row>
    <row r="426" spans="53:53" s="382" customFormat="1" x14ac:dyDescent="0.25">
      <c r="BA426" s="500"/>
    </row>
    <row r="427" spans="53:53" s="382" customFormat="1" x14ac:dyDescent="0.25">
      <c r="BA427" s="500"/>
    </row>
    <row r="428" spans="53:53" s="382" customFormat="1" x14ac:dyDescent="0.25">
      <c r="BA428" s="500"/>
    </row>
    <row r="429" spans="53:53" s="382" customFormat="1" x14ac:dyDescent="0.25">
      <c r="BA429" s="500"/>
    </row>
    <row r="430" spans="53:53" s="382" customFormat="1" x14ac:dyDescent="0.25">
      <c r="BA430" s="500"/>
    </row>
    <row r="431" spans="53:53" s="382" customFormat="1" x14ac:dyDescent="0.25">
      <c r="BA431" s="500"/>
    </row>
    <row r="432" spans="53:53" s="382" customFormat="1" x14ac:dyDescent="0.25">
      <c r="BA432" s="500"/>
    </row>
    <row r="433" spans="53:53" s="382" customFormat="1" x14ac:dyDescent="0.25">
      <c r="BA433" s="500"/>
    </row>
    <row r="434" spans="53:53" s="382" customFormat="1" x14ac:dyDescent="0.25">
      <c r="BA434" s="500"/>
    </row>
    <row r="435" spans="53:53" s="382" customFormat="1" x14ac:dyDescent="0.25">
      <c r="BA435" s="500"/>
    </row>
    <row r="436" spans="53:53" s="382" customFormat="1" x14ac:dyDescent="0.25">
      <c r="BA436" s="500"/>
    </row>
    <row r="437" spans="53:53" s="382" customFormat="1" x14ac:dyDescent="0.25">
      <c r="BA437" s="500"/>
    </row>
    <row r="438" spans="53:53" s="382" customFormat="1" x14ac:dyDescent="0.25">
      <c r="BA438" s="500"/>
    </row>
    <row r="439" spans="53:53" s="382" customFormat="1" x14ac:dyDescent="0.25">
      <c r="BA439" s="500"/>
    </row>
    <row r="440" spans="53:53" s="382" customFormat="1" x14ac:dyDescent="0.25">
      <c r="BA440" s="500"/>
    </row>
    <row r="441" spans="53:53" s="382" customFormat="1" x14ac:dyDescent="0.25">
      <c r="BA441" s="500"/>
    </row>
    <row r="442" spans="53:53" s="382" customFormat="1" x14ac:dyDescent="0.25">
      <c r="BA442" s="500"/>
    </row>
    <row r="443" spans="53:53" s="382" customFormat="1" x14ac:dyDescent="0.25">
      <c r="BA443" s="500"/>
    </row>
    <row r="444" spans="53:53" s="382" customFormat="1" x14ac:dyDescent="0.25">
      <c r="BA444" s="500"/>
    </row>
    <row r="445" spans="53:53" s="382" customFormat="1" x14ac:dyDescent="0.25">
      <c r="BA445" s="500"/>
    </row>
    <row r="446" spans="53:53" s="382" customFormat="1" x14ac:dyDescent="0.25">
      <c r="BA446" s="500"/>
    </row>
    <row r="447" spans="53:53" s="382" customFormat="1" x14ac:dyDescent="0.25">
      <c r="BA447" s="500"/>
    </row>
    <row r="448" spans="53:53" s="382" customFormat="1" x14ac:dyDescent="0.25">
      <c r="BA448" s="500"/>
    </row>
    <row r="449" spans="53:53" s="382" customFormat="1" x14ac:dyDescent="0.25">
      <c r="BA449" s="500"/>
    </row>
    <row r="450" spans="53:53" s="382" customFormat="1" x14ac:dyDescent="0.25">
      <c r="BA450" s="500"/>
    </row>
    <row r="451" spans="53:53" s="382" customFormat="1" x14ac:dyDescent="0.25">
      <c r="BA451" s="500"/>
    </row>
    <row r="452" spans="53:53" s="382" customFormat="1" x14ac:dyDescent="0.25">
      <c r="BA452" s="500"/>
    </row>
    <row r="453" spans="53:53" s="382" customFormat="1" x14ac:dyDescent="0.25">
      <c r="BA453" s="500"/>
    </row>
    <row r="454" spans="53:53" s="382" customFormat="1" x14ac:dyDescent="0.25">
      <c r="BA454" s="500"/>
    </row>
    <row r="455" spans="53:53" s="382" customFormat="1" x14ac:dyDescent="0.25">
      <c r="BA455" s="500"/>
    </row>
    <row r="456" spans="53:53" s="382" customFormat="1" x14ac:dyDescent="0.25">
      <c r="BA456" s="500"/>
    </row>
    <row r="457" spans="53:53" s="382" customFormat="1" x14ac:dyDescent="0.25">
      <c r="BA457" s="500"/>
    </row>
    <row r="458" spans="53:53" s="382" customFormat="1" x14ac:dyDescent="0.25">
      <c r="BA458" s="500"/>
    </row>
    <row r="459" spans="53:53" s="382" customFormat="1" x14ac:dyDescent="0.25">
      <c r="BA459" s="500"/>
    </row>
    <row r="460" spans="53:53" s="382" customFormat="1" x14ac:dyDescent="0.25">
      <c r="BA460" s="500"/>
    </row>
    <row r="461" spans="53:53" s="382" customFormat="1" x14ac:dyDescent="0.25">
      <c r="BA461" s="500"/>
    </row>
    <row r="462" spans="53:53" s="382" customFormat="1" x14ac:dyDescent="0.25">
      <c r="BA462" s="500"/>
    </row>
    <row r="463" spans="53:53" s="382" customFormat="1" x14ac:dyDescent="0.25">
      <c r="BA463" s="500"/>
    </row>
    <row r="464" spans="53:53" s="382" customFormat="1" x14ac:dyDescent="0.25">
      <c r="BA464" s="500"/>
    </row>
    <row r="465" spans="53:53" s="382" customFormat="1" x14ac:dyDescent="0.25">
      <c r="BA465" s="500"/>
    </row>
    <row r="466" spans="53:53" s="382" customFormat="1" x14ac:dyDescent="0.25">
      <c r="BA466" s="500"/>
    </row>
    <row r="467" spans="53:53" s="382" customFormat="1" x14ac:dyDescent="0.25">
      <c r="BA467" s="500"/>
    </row>
    <row r="468" spans="53:53" s="382" customFormat="1" x14ac:dyDescent="0.25">
      <c r="BA468" s="500"/>
    </row>
    <row r="469" spans="53:53" s="382" customFormat="1" x14ac:dyDescent="0.25">
      <c r="BA469" s="500"/>
    </row>
    <row r="470" spans="53:53" s="382" customFormat="1" x14ac:dyDescent="0.25">
      <c r="BA470" s="500"/>
    </row>
    <row r="471" spans="53:53" s="382" customFormat="1" x14ac:dyDescent="0.25">
      <c r="BA471" s="500"/>
    </row>
    <row r="472" spans="53:53" s="382" customFormat="1" x14ac:dyDescent="0.25">
      <c r="BA472" s="500"/>
    </row>
    <row r="473" spans="53:53" s="382" customFormat="1" x14ac:dyDescent="0.25">
      <c r="BA473" s="500"/>
    </row>
    <row r="474" spans="53:53" s="382" customFormat="1" x14ac:dyDescent="0.25">
      <c r="BA474" s="500"/>
    </row>
    <row r="475" spans="53:53" s="382" customFormat="1" x14ac:dyDescent="0.25">
      <c r="BA475" s="500"/>
    </row>
    <row r="476" spans="53:53" s="382" customFormat="1" x14ac:dyDescent="0.25">
      <c r="BA476" s="500"/>
    </row>
    <row r="477" spans="53:53" s="382" customFormat="1" x14ac:dyDescent="0.25">
      <c r="BA477" s="500"/>
    </row>
    <row r="478" spans="53:53" s="382" customFormat="1" x14ac:dyDescent="0.25">
      <c r="BA478" s="500"/>
    </row>
    <row r="479" spans="53:53" s="382" customFormat="1" x14ac:dyDescent="0.25">
      <c r="BA479" s="500"/>
    </row>
    <row r="480" spans="53:53" s="382" customFormat="1" x14ac:dyDescent="0.25">
      <c r="BA480" s="500"/>
    </row>
    <row r="481" spans="53:53" s="382" customFormat="1" x14ac:dyDescent="0.25">
      <c r="BA481" s="500"/>
    </row>
    <row r="482" spans="53:53" s="382" customFormat="1" x14ac:dyDescent="0.25">
      <c r="BA482" s="500"/>
    </row>
    <row r="483" spans="53:53" s="382" customFormat="1" x14ac:dyDescent="0.25">
      <c r="BA483" s="500"/>
    </row>
    <row r="484" spans="53:53" s="382" customFormat="1" x14ac:dyDescent="0.25">
      <c r="BA484" s="500"/>
    </row>
    <row r="485" spans="53:53" s="382" customFormat="1" x14ac:dyDescent="0.25">
      <c r="BA485" s="500"/>
    </row>
    <row r="486" spans="53:53" s="382" customFormat="1" x14ac:dyDescent="0.25">
      <c r="BA486" s="500"/>
    </row>
    <row r="487" spans="53:53" s="382" customFormat="1" x14ac:dyDescent="0.25">
      <c r="BA487" s="500"/>
    </row>
    <row r="488" spans="53:53" s="382" customFormat="1" x14ac:dyDescent="0.25">
      <c r="BA488" s="500"/>
    </row>
    <row r="489" spans="53:53" s="382" customFormat="1" x14ac:dyDescent="0.25">
      <c r="BA489" s="500"/>
    </row>
    <row r="490" spans="53:53" s="382" customFormat="1" x14ac:dyDescent="0.25">
      <c r="BA490" s="500"/>
    </row>
    <row r="491" spans="53:53" s="382" customFormat="1" x14ac:dyDescent="0.25">
      <c r="BA491" s="500"/>
    </row>
    <row r="492" spans="53:53" s="382" customFormat="1" x14ac:dyDescent="0.25">
      <c r="BA492" s="500"/>
    </row>
    <row r="493" spans="53:53" s="382" customFormat="1" x14ac:dyDescent="0.25">
      <c r="BA493" s="500"/>
    </row>
    <row r="494" spans="53:53" s="382" customFormat="1" x14ac:dyDescent="0.25">
      <c r="BA494" s="500"/>
    </row>
    <row r="495" spans="53:53" s="382" customFormat="1" x14ac:dyDescent="0.25">
      <c r="BA495" s="500"/>
    </row>
    <row r="496" spans="53:53" s="382" customFormat="1" x14ac:dyDescent="0.25">
      <c r="BA496" s="500"/>
    </row>
    <row r="497" spans="53:53" s="382" customFormat="1" x14ac:dyDescent="0.25">
      <c r="BA497" s="500"/>
    </row>
    <row r="498" spans="53:53" s="382" customFormat="1" x14ac:dyDescent="0.25">
      <c r="BA498" s="500"/>
    </row>
    <row r="499" spans="53:53" s="382" customFormat="1" x14ac:dyDescent="0.25">
      <c r="BA499" s="500"/>
    </row>
    <row r="500" spans="53:53" s="382" customFormat="1" x14ac:dyDescent="0.25">
      <c r="BA500" s="500"/>
    </row>
    <row r="501" spans="53:53" s="382" customFormat="1" x14ac:dyDescent="0.25">
      <c r="BA501" s="500"/>
    </row>
    <row r="502" spans="53:53" s="382" customFormat="1" x14ac:dyDescent="0.25">
      <c r="BA502" s="500"/>
    </row>
    <row r="503" spans="53:53" s="382" customFormat="1" x14ac:dyDescent="0.25">
      <c r="BA503" s="500"/>
    </row>
    <row r="504" spans="53:53" s="382" customFormat="1" x14ac:dyDescent="0.25">
      <c r="BA504" s="500"/>
    </row>
    <row r="505" spans="53:53" s="382" customFormat="1" x14ac:dyDescent="0.25">
      <c r="BA505" s="500"/>
    </row>
    <row r="506" spans="53:53" s="382" customFormat="1" x14ac:dyDescent="0.25">
      <c r="BA506" s="500"/>
    </row>
    <row r="507" spans="53:53" s="382" customFormat="1" x14ac:dyDescent="0.25">
      <c r="BA507" s="500"/>
    </row>
    <row r="508" spans="53:53" s="382" customFormat="1" x14ac:dyDescent="0.25">
      <c r="BA508" s="500"/>
    </row>
    <row r="509" spans="53:53" s="382" customFormat="1" x14ac:dyDescent="0.25">
      <c r="BA509" s="500"/>
    </row>
    <row r="510" spans="53:53" s="382" customFormat="1" x14ac:dyDescent="0.25">
      <c r="BA510" s="500"/>
    </row>
    <row r="511" spans="53:53" s="382" customFormat="1" x14ac:dyDescent="0.25">
      <c r="BA511" s="500"/>
    </row>
    <row r="512" spans="53:53" s="382" customFormat="1" x14ac:dyDescent="0.25">
      <c r="BA512" s="500"/>
    </row>
    <row r="513" spans="53:53" s="382" customFormat="1" x14ac:dyDescent="0.25">
      <c r="BA513" s="500"/>
    </row>
    <row r="514" spans="53:53" s="382" customFormat="1" x14ac:dyDescent="0.25">
      <c r="BA514" s="500"/>
    </row>
    <row r="515" spans="53:53" s="382" customFormat="1" x14ac:dyDescent="0.25">
      <c r="BA515" s="500"/>
    </row>
    <row r="516" spans="53:53" s="382" customFormat="1" x14ac:dyDescent="0.25">
      <c r="BA516" s="500"/>
    </row>
    <row r="517" spans="53:53" s="382" customFormat="1" x14ac:dyDescent="0.25">
      <c r="BA517" s="500"/>
    </row>
    <row r="518" spans="53:53" s="382" customFormat="1" x14ac:dyDescent="0.25">
      <c r="BA518" s="500"/>
    </row>
    <row r="519" spans="53:53" s="382" customFormat="1" x14ac:dyDescent="0.25">
      <c r="BA519" s="500"/>
    </row>
    <row r="520" spans="53:53" s="382" customFormat="1" x14ac:dyDescent="0.25">
      <c r="BA520" s="500"/>
    </row>
    <row r="521" spans="53:53" s="382" customFormat="1" x14ac:dyDescent="0.25">
      <c r="BA521" s="500"/>
    </row>
    <row r="522" spans="53:53" s="382" customFormat="1" x14ac:dyDescent="0.25">
      <c r="BA522" s="500"/>
    </row>
    <row r="523" spans="53:53" s="382" customFormat="1" x14ac:dyDescent="0.25">
      <c r="BA523" s="500"/>
    </row>
    <row r="524" spans="53:53" s="382" customFormat="1" x14ac:dyDescent="0.25">
      <c r="BA524" s="500"/>
    </row>
    <row r="525" spans="53:53" s="382" customFormat="1" x14ac:dyDescent="0.25">
      <c r="BA525" s="500"/>
    </row>
    <row r="526" spans="53:53" s="382" customFormat="1" x14ac:dyDescent="0.25">
      <c r="BA526" s="500"/>
    </row>
    <row r="527" spans="53:53" s="382" customFormat="1" x14ac:dyDescent="0.25">
      <c r="BA527" s="500"/>
    </row>
    <row r="528" spans="53:53" s="382" customFormat="1" x14ac:dyDescent="0.25">
      <c r="BA528" s="500"/>
    </row>
    <row r="529" spans="53:53" s="382" customFormat="1" x14ac:dyDescent="0.25">
      <c r="BA529" s="500"/>
    </row>
    <row r="530" spans="53:53" s="382" customFormat="1" x14ac:dyDescent="0.25">
      <c r="BA530" s="500"/>
    </row>
    <row r="531" spans="53:53" s="382" customFormat="1" x14ac:dyDescent="0.25">
      <c r="BA531" s="500"/>
    </row>
    <row r="532" spans="53:53" s="382" customFormat="1" x14ac:dyDescent="0.25">
      <c r="BA532" s="500"/>
    </row>
    <row r="533" spans="53:53" s="382" customFormat="1" x14ac:dyDescent="0.25">
      <c r="BA533" s="500"/>
    </row>
    <row r="534" spans="53:53" s="382" customFormat="1" x14ac:dyDescent="0.25">
      <c r="BA534" s="500"/>
    </row>
    <row r="535" spans="53:53" s="382" customFormat="1" x14ac:dyDescent="0.25">
      <c r="BA535" s="500"/>
    </row>
    <row r="536" spans="53:53" s="382" customFormat="1" x14ac:dyDescent="0.25">
      <c r="BA536" s="500"/>
    </row>
    <row r="537" spans="53:53" s="382" customFormat="1" x14ac:dyDescent="0.25">
      <c r="BA537" s="500"/>
    </row>
    <row r="538" spans="53:53" s="382" customFormat="1" x14ac:dyDescent="0.25">
      <c r="BA538" s="500"/>
    </row>
    <row r="539" spans="53:53" s="382" customFormat="1" x14ac:dyDescent="0.25">
      <c r="BA539" s="500"/>
    </row>
    <row r="540" spans="53:53" s="382" customFormat="1" x14ac:dyDescent="0.25">
      <c r="BA540" s="500"/>
    </row>
    <row r="541" spans="53:53" s="382" customFormat="1" x14ac:dyDescent="0.25">
      <c r="BA541" s="500"/>
    </row>
    <row r="542" spans="53:53" s="382" customFormat="1" x14ac:dyDescent="0.25">
      <c r="BA542" s="500"/>
    </row>
    <row r="543" spans="53:53" s="382" customFormat="1" x14ac:dyDescent="0.25">
      <c r="BA543" s="500"/>
    </row>
    <row r="544" spans="53:53" s="382" customFormat="1" x14ac:dyDescent="0.25">
      <c r="BA544" s="500"/>
    </row>
    <row r="545" spans="53:53" s="382" customFormat="1" x14ac:dyDescent="0.25">
      <c r="BA545" s="500"/>
    </row>
    <row r="546" spans="53:53" s="382" customFormat="1" x14ac:dyDescent="0.25">
      <c r="BA546" s="500"/>
    </row>
    <row r="547" spans="53:53" s="382" customFormat="1" x14ac:dyDescent="0.25">
      <c r="BA547" s="500"/>
    </row>
    <row r="548" spans="53:53" s="382" customFormat="1" x14ac:dyDescent="0.25">
      <c r="BA548" s="500"/>
    </row>
    <row r="549" spans="53:53" s="382" customFormat="1" x14ac:dyDescent="0.25">
      <c r="BA549" s="500"/>
    </row>
    <row r="550" spans="53:53" s="382" customFormat="1" x14ac:dyDescent="0.25">
      <c r="BA550" s="500"/>
    </row>
    <row r="551" spans="53:53" s="382" customFormat="1" x14ac:dyDescent="0.25">
      <c r="BA551" s="500"/>
    </row>
    <row r="552" spans="53:53" s="382" customFormat="1" x14ac:dyDescent="0.25">
      <c r="BA552" s="500"/>
    </row>
    <row r="553" spans="53:53" s="382" customFormat="1" x14ac:dyDescent="0.25">
      <c r="BA553" s="500"/>
    </row>
    <row r="554" spans="53:53" s="382" customFormat="1" x14ac:dyDescent="0.25">
      <c r="BA554" s="500"/>
    </row>
    <row r="555" spans="53:53" s="382" customFormat="1" x14ac:dyDescent="0.25">
      <c r="BA555" s="500"/>
    </row>
    <row r="556" spans="53:53" s="382" customFormat="1" x14ac:dyDescent="0.25">
      <c r="BA556" s="500"/>
    </row>
    <row r="557" spans="53:53" s="382" customFormat="1" x14ac:dyDescent="0.25">
      <c r="BA557" s="500"/>
    </row>
    <row r="558" spans="53:53" s="382" customFormat="1" x14ac:dyDescent="0.25">
      <c r="BA558" s="500"/>
    </row>
    <row r="559" spans="53:53" s="382" customFormat="1" x14ac:dyDescent="0.25">
      <c r="BA559" s="500"/>
    </row>
    <row r="560" spans="53:53" s="382" customFormat="1" x14ac:dyDescent="0.25">
      <c r="BA560" s="500"/>
    </row>
    <row r="561" spans="53:53" s="382" customFormat="1" x14ac:dyDescent="0.25">
      <c r="BA561" s="500"/>
    </row>
    <row r="562" spans="53:53" s="382" customFormat="1" x14ac:dyDescent="0.25">
      <c r="BA562" s="500"/>
    </row>
    <row r="563" spans="53:53" s="382" customFormat="1" x14ac:dyDescent="0.25">
      <c r="BA563" s="500"/>
    </row>
    <row r="564" spans="53:53" s="382" customFormat="1" x14ac:dyDescent="0.25">
      <c r="BA564" s="500"/>
    </row>
    <row r="565" spans="53:53" s="382" customFormat="1" x14ac:dyDescent="0.25">
      <c r="BA565" s="500"/>
    </row>
    <row r="566" spans="53:53" s="382" customFormat="1" x14ac:dyDescent="0.25">
      <c r="BA566" s="500"/>
    </row>
    <row r="567" spans="53:53" s="382" customFormat="1" x14ac:dyDescent="0.25">
      <c r="BA567" s="500"/>
    </row>
    <row r="568" spans="53:53" s="382" customFormat="1" x14ac:dyDescent="0.25">
      <c r="BA568" s="500"/>
    </row>
    <row r="569" spans="53:53" s="382" customFormat="1" x14ac:dyDescent="0.25">
      <c r="BA569" s="500"/>
    </row>
    <row r="570" spans="53:53" s="382" customFormat="1" x14ac:dyDescent="0.25">
      <c r="BA570" s="500"/>
    </row>
    <row r="571" spans="53:53" s="382" customFormat="1" x14ac:dyDescent="0.25">
      <c r="BA571" s="500"/>
    </row>
    <row r="572" spans="53:53" s="382" customFormat="1" x14ac:dyDescent="0.25">
      <c r="BA572" s="500"/>
    </row>
    <row r="573" spans="53:53" s="382" customFormat="1" x14ac:dyDescent="0.25">
      <c r="BA573" s="500"/>
    </row>
    <row r="574" spans="53:53" s="382" customFormat="1" x14ac:dyDescent="0.25">
      <c r="BA574" s="500"/>
    </row>
    <row r="575" spans="53:53" s="382" customFormat="1" x14ac:dyDescent="0.25">
      <c r="BA575" s="500"/>
    </row>
    <row r="576" spans="53:53" s="382" customFormat="1" x14ac:dyDescent="0.25">
      <c r="BA576" s="500"/>
    </row>
    <row r="577" spans="53:53" s="382" customFormat="1" x14ac:dyDescent="0.25">
      <c r="BA577" s="500"/>
    </row>
    <row r="578" spans="53:53" s="382" customFormat="1" x14ac:dyDescent="0.25">
      <c r="BA578" s="500"/>
    </row>
    <row r="579" spans="53:53" s="382" customFormat="1" x14ac:dyDescent="0.25">
      <c r="BA579" s="500"/>
    </row>
    <row r="580" spans="53:53" s="382" customFormat="1" x14ac:dyDescent="0.25">
      <c r="BA580" s="500"/>
    </row>
    <row r="581" spans="53:53" s="382" customFormat="1" x14ac:dyDescent="0.25">
      <c r="BA581" s="500"/>
    </row>
    <row r="582" spans="53:53" s="382" customFormat="1" x14ac:dyDescent="0.25">
      <c r="BA582" s="500"/>
    </row>
    <row r="583" spans="53:53" s="382" customFormat="1" x14ac:dyDescent="0.25">
      <c r="BA583" s="500"/>
    </row>
    <row r="584" spans="53:53" s="382" customFormat="1" x14ac:dyDescent="0.25">
      <c r="BA584" s="500"/>
    </row>
    <row r="585" spans="53:53" s="382" customFormat="1" x14ac:dyDescent="0.25">
      <c r="BA585" s="500"/>
    </row>
    <row r="586" spans="53:53" s="382" customFormat="1" x14ac:dyDescent="0.25">
      <c r="BA586" s="500"/>
    </row>
    <row r="587" spans="53:53" s="382" customFormat="1" x14ac:dyDescent="0.25">
      <c r="BA587" s="500"/>
    </row>
    <row r="588" spans="53:53" s="382" customFormat="1" x14ac:dyDescent="0.25">
      <c r="BA588" s="500"/>
    </row>
    <row r="589" spans="53:53" s="382" customFormat="1" x14ac:dyDescent="0.25">
      <c r="BA589" s="500"/>
    </row>
    <row r="590" spans="53:53" s="382" customFormat="1" x14ac:dyDescent="0.25">
      <c r="BA590" s="500"/>
    </row>
    <row r="591" spans="53:53" s="382" customFormat="1" x14ac:dyDescent="0.25">
      <c r="BA591" s="500"/>
    </row>
    <row r="592" spans="53:53" s="382" customFormat="1" x14ac:dyDescent="0.25">
      <c r="BA592" s="500"/>
    </row>
    <row r="593" spans="53:53" s="382" customFormat="1" x14ac:dyDescent="0.25">
      <c r="BA593" s="500"/>
    </row>
    <row r="594" spans="53:53" s="382" customFormat="1" x14ac:dyDescent="0.25">
      <c r="BA594" s="500"/>
    </row>
    <row r="595" spans="53:53" s="382" customFormat="1" x14ac:dyDescent="0.25">
      <c r="BA595" s="500"/>
    </row>
    <row r="596" spans="53:53" s="382" customFormat="1" x14ac:dyDescent="0.25">
      <c r="BA596" s="500"/>
    </row>
    <row r="597" spans="53:53" s="382" customFormat="1" x14ac:dyDescent="0.25">
      <c r="BA597" s="500"/>
    </row>
    <row r="598" spans="53:53" s="382" customFormat="1" x14ac:dyDescent="0.25">
      <c r="BA598" s="500"/>
    </row>
    <row r="599" spans="53:53" s="382" customFormat="1" x14ac:dyDescent="0.25">
      <c r="BA599" s="500"/>
    </row>
    <row r="600" spans="53:53" s="382" customFormat="1" x14ac:dyDescent="0.25">
      <c r="BA600" s="500"/>
    </row>
    <row r="601" spans="53:53" s="382" customFormat="1" x14ac:dyDescent="0.25">
      <c r="BA601" s="500"/>
    </row>
    <row r="602" spans="53:53" s="382" customFormat="1" x14ac:dyDescent="0.25">
      <c r="BA602" s="500"/>
    </row>
    <row r="603" spans="53:53" s="382" customFormat="1" x14ac:dyDescent="0.25">
      <c r="BA603" s="500"/>
    </row>
    <row r="604" spans="53:53" s="382" customFormat="1" x14ac:dyDescent="0.25">
      <c r="BA604" s="500"/>
    </row>
    <row r="605" spans="53:53" s="382" customFormat="1" x14ac:dyDescent="0.25">
      <c r="BA605" s="500"/>
    </row>
    <row r="606" spans="53:53" s="382" customFormat="1" x14ac:dyDescent="0.25">
      <c r="BA606" s="500"/>
    </row>
    <row r="607" spans="53:53" s="382" customFormat="1" x14ac:dyDescent="0.25">
      <c r="BA607" s="500"/>
    </row>
    <row r="608" spans="53:53" s="382" customFormat="1" x14ac:dyDescent="0.25">
      <c r="BA608" s="500"/>
    </row>
    <row r="609" spans="53:53" s="382" customFormat="1" x14ac:dyDescent="0.25">
      <c r="BA609" s="500"/>
    </row>
    <row r="610" spans="53:53" s="382" customFormat="1" x14ac:dyDescent="0.25">
      <c r="BA610" s="500"/>
    </row>
    <row r="611" spans="53:53" s="382" customFormat="1" x14ac:dyDescent="0.25">
      <c r="BA611" s="500"/>
    </row>
    <row r="612" spans="53:53" s="382" customFormat="1" x14ac:dyDescent="0.25">
      <c r="BA612" s="500"/>
    </row>
    <row r="613" spans="53:53" s="382" customFormat="1" x14ac:dyDescent="0.25">
      <c r="BA613" s="500"/>
    </row>
    <row r="614" spans="53:53" s="382" customFormat="1" x14ac:dyDescent="0.25">
      <c r="BA614" s="500"/>
    </row>
    <row r="615" spans="53:53" s="382" customFormat="1" x14ac:dyDescent="0.25">
      <c r="BA615" s="500"/>
    </row>
    <row r="616" spans="53:53" s="382" customFormat="1" x14ac:dyDescent="0.25">
      <c r="BA616" s="500"/>
    </row>
    <row r="617" spans="53:53" s="382" customFormat="1" x14ac:dyDescent="0.25">
      <c r="BA617" s="500"/>
    </row>
    <row r="618" spans="53:53" s="382" customFormat="1" x14ac:dyDescent="0.25">
      <c r="BA618" s="500"/>
    </row>
    <row r="619" spans="53:53" s="382" customFormat="1" x14ac:dyDescent="0.25">
      <c r="BA619" s="500"/>
    </row>
    <row r="620" spans="53:53" s="382" customFormat="1" x14ac:dyDescent="0.25">
      <c r="BA620" s="500"/>
    </row>
    <row r="621" spans="53:53" s="382" customFormat="1" x14ac:dyDescent="0.25">
      <c r="BA621" s="500"/>
    </row>
    <row r="622" spans="53:53" s="382" customFormat="1" x14ac:dyDescent="0.25">
      <c r="BA622" s="500"/>
    </row>
    <row r="623" spans="53:53" s="382" customFormat="1" x14ac:dyDescent="0.25">
      <c r="BA623" s="500"/>
    </row>
    <row r="624" spans="53:53" s="382" customFormat="1" x14ac:dyDescent="0.25">
      <c r="BA624" s="500"/>
    </row>
    <row r="625" spans="53:53" s="382" customFormat="1" x14ac:dyDescent="0.25">
      <c r="BA625" s="500"/>
    </row>
    <row r="626" spans="53:53" s="382" customFormat="1" x14ac:dyDescent="0.25">
      <c r="BA626" s="500"/>
    </row>
    <row r="627" spans="53:53" s="382" customFormat="1" x14ac:dyDescent="0.25">
      <c r="BA627" s="500"/>
    </row>
    <row r="628" spans="53:53" s="382" customFormat="1" x14ac:dyDescent="0.25">
      <c r="BA628" s="500"/>
    </row>
    <row r="629" spans="53:53" s="382" customFormat="1" x14ac:dyDescent="0.25">
      <c r="BA629" s="500"/>
    </row>
    <row r="630" spans="53:53" s="382" customFormat="1" x14ac:dyDescent="0.25">
      <c r="BA630" s="500"/>
    </row>
    <row r="631" spans="53:53" s="382" customFormat="1" x14ac:dyDescent="0.25">
      <c r="BA631" s="500"/>
    </row>
    <row r="632" spans="53:53" s="382" customFormat="1" x14ac:dyDescent="0.25">
      <c r="BA632" s="500"/>
    </row>
    <row r="633" spans="53:53" s="382" customFormat="1" x14ac:dyDescent="0.25">
      <c r="BA633" s="500"/>
    </row>
    <row r="634" spans="53:53" s="382" customFormat="1" x14ac:dyDescent="0.25">
      <c r="BA634" s="500"/>
    </row>
    <row r="635" spans="53:53" s="382" customFormat="1" x14ac:dyDescent="0.25">
      <c r="BA635" s="50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4" customWidth="1"/>
    <col min="3" max="3" width="29.69921875" customWidth="1"/>
    <col min="4" max="9" width="7.796875" customWidth="1"/>
    <col min="10" max="11" width="1.09765625" customWidth="1"/>
    <col min="12" max="12" width="24.59765625" style="64" customWidth="1"/>
    <col min="13" max="13" width="29.69921875" customWidth="1"/>
    <col min="14" max="19" width="7.796875" customWidth="1"/>
    <col min="20" max="21" width="1.09765625" customWidth="1"/>
    <col min="22" max="22" width="24.59765625" style="64" customWidth="1"/>
    <col min="23" max="23" width="29.69921875" customWidth="1"/>
    <col min="24" max="29" width="7.796875" customWidth="1"/>
    <col min="30" max="31" width="1.09765625" customWidth="1"/>
    <col min="32" max="32" width="24.59765625" style="64" customWidth="1"/>
    <col min="33" max="33" width="29.69921875" customWidth="1"/>
    <col min="34" max="39" width="7.796875" customWidth="1"/>
    <col min="40" max="41" width="1.09765625" customWidth="1"/>
    <col min="42" max="42" width="24.59765625" style="64" customWidth="1"/>
    <col min="43" max="43" width="29.69921875" customWidth="1"/>
    <col min="44" max="49" width="7.796875" customWidth="1"/>
    <col min="50" max="51" width="1.09765625" customWidth="1"/>
    <col min="52" max="52" width="24.59765625" style="64" customWidth="1"/>
    <col min="53" max="53" width="29.69921875" style="64" customWidth="1"/>
    <col min="54" max="59" width="7.796875" customWidth="1"/>
    <col min="60" max="61" width="1.09765625" customWidth="1"/>
    <col min="62" max="62" width="24.59765625" style="64" customWidth="1"/>
    <col min="63" max="63" width="29.69921875" customWidth="1"/>
    <col min="64" max="69" width="7.796875" customWidth="1"/>
    <col min="70" max="71" width="1.09765625" customWidth="1"/>
    <col min="72" max="72" width="24.59765625" style="64" customWidth="1"/>
    <col min="73" max="73" width="29.69921875" customWidth="1"/>
    <col min="74" max="79" width="7.796875" customWidth="1"/>
    <col min="80" max="81" width="1.09765625" customWidth="1"/>
    <col min="82" max="82" width="24.59765625" style="64" customWidth="1"/>
    <col min="83" max="83" width="29.69921875" customWidth="1"/>
    <col min="84" max="89" width="7.796875" customWidth="1"/>
    <col min="90" max="91" width="1.09765625" customWidth="1"/>
    <col min="92" max="92" width="24.59765625" style="64" customWidth="1"/>
    <col min="93" max="93" width="29.69921875" customWidth="1"/>
    <col min="94" max="99" width="7.796875" customWidth="1"/>
    <col min="100" max="101" width="1.09765625" customWidth="1"/>
    <col min="102" max="102" width="24.59765625" style="64" customWidth="1"/>
    <col min="103" max="103" width="29.69921875" customWidth="1"/>
    <col min="104" max="109" width="7.796875" customWidth="1"/>
    <col min="110" max="111" width="1.09765625" customWidth="1"/>
    <col min="112" max="112" width="24.59765625" style="64" customWidth="1"/>
    <col min="113" max="113" width="29.69921875" customWidth="1"/>
    <col min="114" max="119" width="7.796875" customWidth="1"/>
    <col min="120" max="121" width="1.09765625" customWidth="1"/>
    <col min="122" max="122" width="24.59765625" style="64" customWidth="1"/>
    <col min="123" max="123" width="29.69921875" customWidth="1"/>
    <col min="124" max="129" width="7.796875" customWidth="1"/>
    <col min="130" max="131" width="1.09765625" customWidth="1"/>
    <col min="132" max="132" width="24.59765625" style="64" customWidth="1"/>
    <col min="133" max="133" width="29.69921875" customWidth="1"/>
    <col min="134" max="139" width="7.796875" customWidth="1"/>
    <col min="140" max="141" width="1.09765625" customWidth="1"/>
    <col min="142" max="142" width="24.59765625" style="64" customWidth="1"/>
    <col min="143" max="143" width="29.69921875" customWidth="1"/>
    <col min="144" max="149" width="7.796875" customWidth="1"/>
    <col min="150" max="151" width="1.09765625" customWidth="1"/>
    <col min="152" max="152" width="24.59765625" style="64" customWidth="1"/>
    <col min="153" max="153" width="29.69921875" customWidth="1"/>
    <col min="154" max="159" width="7.796875" customWidth="1"/>
    <col min="160" max="161" width="1.09765625" customWidth="1"/>
    <col min="162" max="162" width="24.59765625" style="64" customWidth="1"/>
    <col min="163" max="163" width="29.69921875" customWidth="1"/>
    <col min="164" max="169" width="7.796875" customWidth="1"/>
    <col min="170" max="171" width="1.09765625" customWidth="1"/>
    <col min="172" max="172" width="24.59765625" style="64" customWidth="1"/>
    <col min="173" max="173" width="29.69921875" customWidth="1"/>
    <col min="174" max="179" width="7.796875" customWidth="1"/>
    <col min="180" max="181" width="1.09765625" customWidth="1"/>
    <col min="182" max="182" width="24.59765625" style="64" customWidth="1"/>
    <col min="183" max="183" width="29.69921875" customWidth="1"/>
    <col min="184" max="189" width="7.796875" customWidth="1"/>
    <col min="190" max="191" width="1.09765625" customWidth="1"/>
    <col min="192" max="192" width="24.59765625" style="64" customWidth="1"/>
    <col min="193" max="193" width="29.69921875" customWidth="1"/>
    <col min="194" max="199" width="7.796875" customWidth="1"/>
    <col min="200" max="201" width="1.09765625" customWidth="1"/>
    <col min="202" max="202" width="24.59765625" style="64" customWidth="1"/>
    <col min="203" max="203" width="29.69921875" customWidth="1"/>
    <col min="204" max="209" width="7.796875" customWidth="1"/>
    <col min="210" max="211" width="1.09765625" customWidth="1"/>
    <col min="212" max="212" width="24.59765625" style="64" customWidth="1"/>
    <col min="213" max="213" width="29.69921875" customWidth="1"/>
    <col min="214" max="219" width="7.796875" customWidth="1"/>
    <col min="220" max="221" width="1.09765625" customWidth="1"/>
    <col min="222" max="222" width="24.59765625" style="64" customWidth="1"/>
    <col min="223" max="223" width="29.69921875" customWidth="1"/>
    <col min="224" max="229" width="7.796875" customWidth="1"/>
    <col min="230" max="231" width="1.09765625" customWidth="1"/>
    <col min="232" max="232" width="24.59765625" style="64" customWidth="1"/>
    <col min="233" max="233" width="29.69921875" customWidth="1"/>
    <col min="234" max="239" width="7.796875" customWidth="1"/>
    <col min="240" max="241" width="1.09765625" customWidth="1"/>
  </cols>
  <sheetData>
    <row r="1" spans="1:232" s="143" customFormat="1" ht="30" customHeight="1" x14ac:dyDescent="0.3">
      <c r="B1" s="619" t="str">
        <f>HLOOKUP(Introduction!$G$4,nametranslations,101,FALSE)</f>
        <v>Water in Schools</v>
      </c>
      <c r="C1" s="175" t="s">
        <v>236</v>
      </c>
      <c r="D1" s="152" t="str">
        <f>+Introduction!$C$7</f>
        <v>Papua New Guinea</v>
      </c>
      <c r="E1" s="152"/>
      <c r="F1" s="152"/>
      <c r="G1" s="152"/>
      <c r="H1" s="152"/>
      <c r="I1" s="156"/>
      <c r="J1" s="144"/>
      <c r="K1" s="144"/>
      <c r="L1" s="619" t="str">
        <f>HLOOKUP(Introduction!$G$4,nametranslations,101,FALSE)</f>
        <v>Water in Schools</v>
      </c>
      <c r="M1" s="175" t="s">
        <v>237</v>
      </c>
      <c r="N1" s="152" t="str">
        <f>+Introduction!$C$7</f>
        <v>Papua New Guinea</v>
      </c>
      <c r="O1" s="152"/>
      <c r="P1" s="152"/>
      <c r="Q1" s="152"/>
      <c r="R1" s="152"/>
      <c r="S1" s="156"/>
      <c r="T1" s="144"/>
      <c r="U1" s="144"/>
      <c r="V1" s="619" t="str">
        <f>HLOOKUP(Introduction!$G$4,nametranslations,101,FALSE)</f>
        <v>Water in Schools</v>
      </c>
      <c r="W1" s="175" t="s">
        <v>238</v>
      </c>
      <c r="X1" s="152" t="str">
        <f>+Introduction!$C$7</f>
        <v>Papua New Guinea</v>
      </c>
      <c r="Y1" s="152"/>
      <c r="Z1" s="152"/>
      <c r="AA1" s="152"/>
      <c r="AB1" s="152"/>
      <c r="AC1" s="156"/>
      <c r="AD1" s="144"/>
      <c r="AE1" s="144"/>
      <c r="AF1" s="619" t="str">
        <f>HLOOKUP(Introduction!$G$4,nametranslations,101,FALSE)</f>
        <v>Water in Schools</v>
      </c>
      <c r="AG1" s="175">
        <v>2021</v>
      </c>
      <c r="AH1" s="152" t="str">
        <f>+Introduction!$C$7</f>
        <v>Papua New Guinea</v>
      </c>
      <c r="AI1" s="152"/>
      <c r="AJ1" s="152"/>
      <c r="AK1" s="152"/>
      <c r="AL1" s="152"/>
      <c r="AM1" s="156"/>
      <c r="AN1" s="144"/>
      <c r="AO1" s="144"/>
      <c r="BA1" s="121"/>
      <c r="BB1" s="121"/>
      <c r="BC1" s="121"/>
      <c r="BD1" s="121"/>
      <c r="BE1" s="121"/>
      <c r="BF1" s="121"/>
      <c r="BG1" s="121"/>
    </row>
    <row r="2" spans="1:232" s="143" customFormat="1" ht="30" customHeight="1" x14ac:dyDescent="0.3">
      <c r="A2" s="360" t="s">
        <v>254</v>
      </c>
      <c r="B2" s="153" t="s">
        <v>233</v>
      </c>
      <c r="C2" s="113" t="s">
        <v>185</v>
      </c>
      <c r="D2" s="113" t="s">
        <v>163</v>
      </c>
      <c r="E2" s="154"/>
      <c r="F2" s="154"/>
      <c r="G2" s="154"/>
      <c r="H2" s="154"/>
      <c r="I2" s="155"/>
      <c r="J2" s="144" t="s">
        <v>239</v>
      </c>
      <c r="K2" s="144"/>
      <c r="L2" s="153" t="s">
        <v>234</v>
      </c>
      <c r="M2" s="113" t="s">
        <v>185</v>
      </c>
      <c r="N2" s="113" t="s">
        <v>162</v>
      </c>
      <c r="O2" s="154"/>
      <c r="P2" s="154"/>
      <c r="Q2" s="154"/>
      <c r="R2" s="154"/>
      <c r="S2" s="155"/>
      <c r="T2" s="144" t="s">
        <v>239</v>
      </c>
      <c r="U2" s="144"/>
      <c r="V2" s="153" t="s">
        <v>235</v>
      </c>
      <c r="W2" s="113" t="s">
        <v>185</v>
      </c>
      <c r="X2" s="113" t="s">
        <v>214</v>
      </c>
      <c r="Y2" s="154"/>
      <c r="Z2" s="154"/>
      <c r="AA2" s="154"/>
      <c r="AB2" s="154"/>
      <c r="AC2" s="155"/>
      <c r="AD2" s="144" t="s">
        <v>239</v>
      </c>
      <c r="AE2" s="144"/>
      <c r="AF2" s="153" t="s">
        <v>269</v>
      </c>
      <c r="AG2" s="113" t="s">
        <v>150</v>
      </c>
      <c r="AH2" s="113" t="s">
        <v>267</v>
      </c>
      <c r="AI2" s="154"/>
      <c r="AJ2" s="154"/>
      <c r="AK2" s="154"/>
      <c r="AL2" s="154"/>
      <c r="AM2" s="155"/>
      <c r="AN2" s="144" t="s">
        <v>239</v>
      </c>
      <c r="AO2" s="144"/>
      <c r="BB2" s="121"/>
      <c r="BC2" s="121"/>
      <c r="BD2" s="121"/>
      <c r="BE2" s="121"/>
      <c r="BF2" s="121"/>
      <c r="BG2" s="121"/>
    </row>
    <row r="3" spans="1:232" s="121" customFormat="1" ht="18" customHeight="1" x14ac:dyDescent="0.3">
      <c r="A3" s="360"/>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20"/>
      <c r="AZ3" s="120"/>
      <c r="BA3" s="120"/>
      <c r="BB3" s="112"/>
      <c r="BC3" s="112"/>
      <c r="BD3" s="112"/>
      <c r="BE3" s="112"/>
      <c r="BF3" s="112"/>
      <c r="BG3" s="112"/>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50" t="str">
        <f>IF(ISBLANK('Data Summary'!A6),"",'Data Summary'!A6)</f>
        <v>PNG_2016_EMIS</v>
      </c>
      <c r="B4" s="58"/>
      <c r="C4" s="30" t="str">
        <f>HLOOKUP(Introduction!$G$4,nametranslations,103,FALSE)</f>
        <v>No water source</v>
      </c>
      <c r="D4" s="7">
        <f t="shared" ref="D4:I4" si="0">IF(COUNTA(D13)=0,"",D13+D14)</f>
        <v>0.53911447579720118</v>
      </c>
      <c r="E4" s="7">
        <f t="shared" si="0"/>
        <v>0.47036688617121353</v>
      </c>
      <c r="F4" s="7">
        <f t="shared" si="0"/>
        <v>0.54873268879017512</v>
      </c>
      <c r="G4" s="7">
        <f t="shared" si="0"/>
        <v>0.49</v>
      </c>
      <c r="H4" s="7">
        <f t="shared" si="0"/>
        <v>0.55000000000000004</v>
      </c>
      <c r="I4" s="25">
        <f t="shared" si="0"/>
        <v>0</v>
      </c>
      <c r="J4" s="20"/>
      <c r="K4" s="20"/>
      <c r="L4" s="58"/>
      <c r="M4" s="30" t="str">
        <f>HLOOKUP(Introduction!$G$4,nametranslations,103,FALSE)</f>
        <v>No water source</v>
      </c>
      <c r="N4" s="7">
        <f t="shared" ref="N4:S4" si="1">IF(COUNTA(N13)=0,"",N13+N14)</f>
        <v>15.615025779523693</v>
      </c>
      <c r="O4" s="7" t="str">
        <f t="shared" si="1"/>
        <v/>
      </c>
      <c r="P4" s="7" t="str">
        <f t="shared" si="1"/>
        <v/>
      </c>
      <c r="Q4" s="7">
        <f t="shared" si="1"/>
        <v>23.031003273637591</v>
      </c>
      <c r="R4" s="7">
        <f t="shared" si="1"/>
        <v>16.079127567841745</v>
      </c>
      <c r="S4" s="25">
        <f t="shared" si="1"/>
        <v>1.7647058823529411</v>
      </c>
      <c r="T4" s="20"/>
      <c r="U4" s="20"/>
      <c r="V4" s="58"/>
      <c r="W4" s="30" t="str">
        <f>HLOOKUP(Introduction!$G$4,nametranslations,103,FALSE)</f>
        <v>No water source</v>
      </c>
      <c r="X4" s="7">
        <f>IF(COUNTA(X13)=0,"",X13)</f>
        <v>16.814151607746496</v>
      </c>
      <c r="Y4" s="7" t="str">
        <f t="shared" ref="Y4:AC4" si="2">IF(COUNTA(Y13)=0,"",Y13)</f>
        <v/>
      </c>
      <c r="Z4" s="7" t="str">
        <f t="shared" si="2"/>
        <v/>
      </c>
      <c r="AA4" s="7">
        <f t="shared" si="2"/>
        <v>24.649923598323078</v>
      </c>
      <c r="AB4" s="7">
        <f t="shared" si="2"/>
        <v>17.320107069752797</v>
      </c>
      <c r="AC4" s="25">
        <f t="shared" si="2"/>
        <v>0.98522062656222575</v>
      </c>
      <c r="AD4" s="20"/>
      <c r="AE4" s="20"/>
      <c r="AF4" s="58"/>
      <c r="AG4" s="178"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5" t="str">
        <f t="shared" si="3"/>
        <v/>
      </c>
      <c r="AN4" s="20"/>
      <c r="AO4" s="20"/>
      <c r="AP4" s="65"/>
      <c r="AZ4" s="65"/>
      <c r="BA4" s="65"/>
      <c r="BB4" s="68"/>
      <c r="BC4" s="68"/>
      <c r="BD4" s="68"/>
      <c r="BE4" s="68"/>
      <c r="BF4" s="68"/>
      <c r="BG4" s="68"/>
      <c r="BJ4" s="65"/>
      <c r="BT4" s="65"/>
      <c r="CD4" s="65"/>
      <c r="CN4" s="65"/>
      <c r="CX4" s="65"/>
      <c r="DH4" s="65"/>
      <c r="DR4" s="65"/>
      <c r="EB4" s="65"/>
      <c r="EL4" s="65"/>
      <c r="EV4" s="65"/>
      <c r="FF4" s="65"/>
      <c r="FP4" s="65"/>
      <c r="FZ4" s="65"/>
      <c r="GJ4" s="65"/>
      <c r="GT4" s="65"/>
      <c r="HD4" s="65"/>
      <c r="HN4" s="65"/>
      <c r="HX4" s="65"/>
    </row>
    <row r="5" spans="1:232" s="2" customFormat="1" x14ac:dyDescent="0.3">
      <c r="A5" s="650" t="str">
        <f ca="1">IF(ISBLANK('Data Summary'!A7),"",'Data Summary'!A7)</f>
        <v>PNG_2017_EMIS</v>
      </c>
      <c r="B5" s="58"/>
      <c r="C5" s="30" t="str">
        <f>HLOOKUP(Introduction!$G$4,nametranslations,104,FALSE)</f>
        <v>Unimproved</v>
      </c>
      <c r="D5" s="7">
        <f>IF((COUNTA(D15:D25)=0)+(COUNTA(D13:D14)=0),"",100-D13-D14-SUMPRODUCT(C15:C25,D15:D25))</f>
        <v>12.663454920853411</v>
      </c>
      <c r="E5" s="7">
        <f>IF((COUNTA(E15:E25)=0)+(COUNTA(E13:E14)=0),"",100-E13-E14-SUMPRODUCT(C15:C25,E15:E25))</f>
        <v>13.170272812793982</v>
      </c>
      <c r="F5" s="7">
        <f>IF((COUNTA(F15:F25)=0)+(COUNTA(F13:F14)=0),"",100-F13-F14-SUMPRODUCT(C15:C25,F15:F25))</f>
        <v>12.581656650117594</v>
      </c>
      <c r="G5" s="7">
        <f>IF((COUNTA(G15:G25)=0)+(COUNTA(G13:G14)=0),"",100-G13-G14-SUMPRODUCT(C15:C25,G15:G25))</f>
        <v>11.97999999999999</v>
      </c>
      <c r="H5" s="7">
        <f>IF((COUNTA(H15:H25)=0)+(COUNTA(H13:H14)=0),"",100-H13-H14-SUMPRODUCT(C15:C25,H15:H25))</f>
        <v>12.679999999999993</v>
      </c>
      <c r="I5" s="25">
        <f>IF((COUNTA(I15:I25)=0)+(COUNTA(I13:I14)=0),"",100-I13-I14-SUMPRODUCT(C15:C25,I15:I25))</f>
        <v>11.86</v>
      </c>
      <c r="J5" s="20"/>
      <c r="K5" s="20"/>
      <c r="L5" s="58"/>
      <c r="M5" s="30" t="str">
        <f>HLOOKUP(Introduction!$G$4,nametranslations,104,FALSE)</f>
        <v>Unimproved</v>
      </c>
      <c r="N5" s="7">
        <f>IF((COUNTA(N15:N25)=0)+(COUNTA(N13:N14)=0),"",100-N13-N14-SUMPRODUCT(M15:M25,N15:N25))</f>
        <v>32.077093051804567</v>
      </c>
      <c r="O5" s="7" t="str">
        <f>IF((COUNTA(O15:O25)=0)+(COUNTA(O13:O14)=0),"",100-O13-O14-SUMPRODUCT(M15:M25,O15:O25))</f>
        <v/>
      </c>
      <c r="P5" s="7" t="str">
        <f>IF((COUNTA(P15:P25)=0)+(COUNTA(P13:P14)=0),"",100-P13-P14-SUMPRODUCT(M15:M25,P15:P25))</f>
        <v/>
      </c>
      <c r="Q5" s="7">
        <f>IF((COUNTA(Q15:Q25)=0)+(COUNTA(Q13:Q14)=0),"",100-Q13-Q14-SUMPRODUCT(M15:M25,Q15:Q25))</f>
        <v>37.030618139803593</v>
      </c>
      <c r="R5" s="7">
        <f>IF((COUNTA(R15:R25)=0)+(COUNTA(R13:R14)=0),"",100-R13-R14-SUMPRODUCT(M15:M25,R15:R25))</f>
        <v>32.690844534618321</v>
      </c>
      <c r="S5" s="25">
        <f>IF((COUNTA(S15:S25)=0)+(COUNTA(S13:S14)=0),"",100-S13-S14-SUMPRODUCT(M15:M25,S15:S25))</f>
        <v>12.941176470588232</v>
      </c>
      <c r="T5" s="20"/>
      <c r="U5" s="20"/>
      <c r="V5" s="58"/>
      <c r="W5" s="30" t="str">
        <f>HLOOKUP(Introduction!$G$4,nametranslations,104,FALSE)</f>
        <v>Unimproved</v>
      </c>
      <c r="X5" s="7">
        <f>IF((COUNTA(X14:X25)=0)+(COUNTA(X13)=0),"",100-X13-SUMPRODUCT(W14:W25,X14:X25))</f>
        <v>28.959420832423142</v>
      </c>
      <c r="Y5" s="7" t="str">
        <f>IF((COUNTA(Y14:Y25)=0)+(COUNTA(Y13)=0),"",100-Y13-SUMPRODUCT(W14:W25,Y14:Y25))</f>
        <v/>
      </c>
      <c r="Z5" s="7" t="str">
        <f>IF((COUNTA(Z14:Z25)=0)+(COUNTA(Z13)=0),"",100-Z13-SUMPRODUCT(W14:W25,Z14:Z25))</f>
        <v/>
      </c>
      <c r="AA5" s="7">
        <f>IF((COUNTA(AA14:AA25)=0)+(COUNTA(AA13)=0),"",100-AA13-SUMPRODUCT(W14:W25,AA14:AA25))</f>
        <v>31.844522271499585</v>
      </c>
      <c r="AB5" s="7">
        <f>IF((COUNTA(AB14:AB25)=0)+(COUNTA(AB13)=0),"",100-AB13-SUMPRODUCT(W14:W25,AB14:AB25))</f>
        <v>29.64887419304047</v>
      </c>
      <c r="AC5" s="25">
        <f>IF((COUNTA(AC14:AC25)=0)+(COUNTA(AC13)=0),"",100-AC13-SUMPRODUCT(W14:W25,AC14:AC25))</f>
        <v>7.3891813002002209</v>
      </c>
      <c r="AD5" s="20"/>
      <c r="AE5" s="20"/>
      <c r="AF5" s="58"/>
      <c r="AG5" s="178"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t="str">
        <f>IF((COUNTA(AM14:AM25)=0)+(COUNTA(AM13)=0),"",100-AM13-SUMPRODUCT(AG14:AG25,AM14:AM25))</f>
        <v/>
      </c>
      <c r="AN5" s="20"/>
      <c r="AO5" s="20"/>
      <c r="AP5" s="65"/>
      <c r="AZ5" s="65"/>
      <c r="BA5" s="65"/>
      <c r="BB5" s="68"/>
      <c r="BC5" s="68"/>
      <c r="BD5" s="68"/>
      <c r="BE5" s="68"/>
      <c r="BF5" s="68"/>
      <c r="BG5" s="68"/>
      <c r="BJ5" s="65"/>
      <c r="BT5" s="65"/>
      <c r="CD5" s="65"/>
      <c r="CN5" s="65"/>
      <c r="CX5" s="65"/>
      <c r="DH5" s="65"/>
      <c r="DR5" s="65"/>
      <c r="EB5" s="65"/>
      <c r="EL5" s="65"/>
      <c r="EV5" s="65"/>
      <c r="FF5" s="65"/>
      <c r="FP5" s="65"/>
      <c r="FZ5" s="65"/>
      <c r="GJ5" s="65"/>
      <c r="GT5" s="65"/>
      <c r="HD5" s="65"/>
      <c r="HN5" s="65"/>
      <c r="HX5" s="65"/>
    </row>
    <row r="6" spans="1:232" s="2" customFormat="1" x14ac:dyDescent="0.3">
      <c r="A6" s="650" t="str">
        <f ca="1">IF(ISBLANK('Data Summary'!A8),"",'Data Summary'!A8)</f>
        <v>PNG_2019_EMIS</v>
      </c>
      <c r="B6" s="58"/>
      <c r="C6" s="30" t="str">
        <f>HLOOKUP(Introduction!$G$4,nametranslations,75,FALSE)</f>
        <v>Improved</v>
      </c>
      <c r="D6" s="7">
        <f>IF(COUNTA(D14:D25)=0,"",SUMPRODUCT(D14:D25,C14:C25))</f>
        <v>86.797430603349397</v>
      </c>
      <c r="E6" s="7">
        <f>IF(COUNTA(E14:E25)=0,"",SUMPRODUCT(E14:E25,C14:C25))</f>
        <v>86.359360301034812</v>
      </c>
      <c r="F6" s="7">
        <f>IF(COUNTA(F14:F25)=0,"",SUMPRODUCT(F14:F25,C14:C25))</f>
        <v>86.869610661092239</v>
      </c>
      <c r="G6" s="7">
        <f>IF(COUNTA(G14:G25)=0,"",SUMPRODUCT(G14:G25,C14:C25))</f>
        <v>87.53</v>
      </c>
      <c r="H6" s="7">
        <f>IF(COUNTA(H14:H25)=0,"",SUMPRODUCT(H14:H25,C14:C25))</f>
        <v>86.77000000000001</v>
      </c>
      <c r="I6" s="25">
        <f>IF(COUNTA(I14:I25)=0,"",SUMPRODUCT(I14:I25,C14:C25))</f>
        <v>88.14</v>
      </c>
      <c r="J6" s="20"/>
      <c r="K6" s="20"/>
      <c r="L6" s="58"/>
      <c r="M6" s="30" t="str">
        <f>HLOOKUP(Introduction!$G$4,nametranslations,75,FALSE)</f>
        <v>Improved</v>
      </c>
      <c r="N6" s="7">
        <f>IF(COUNTA(N14:N25)=0,"",SUMPRODUCT(N14:N25,M14:M25))</f>
        <v>52.307881168671742</v>
      </c>
      <c r="O6" s="7" t="str">
        <f>IF(COUNTA(O14:O25)=0,"",SUMPRODUCT(O14:O25,M14:M25))</f>
        <v/>
      </c>
      <c r="P6" s="7" t="str">
        <f>IF(COUNTA(P14:P25)=0,"",SUMPRODUCT(P14:P25,M14:M25))</f>
        <v/>
      </c>
      <c r="Q6" s="7">
        <f>IF(COUNTA(Q14:Q25)=0,"",SUMPRODUCT(Q14:Q25,M14:M25))</f>
        <v>39.938378586558827</v>
      </c>
      <c r="R6" s="7">
        <f>IF(COUNTA(R14:R25)=0,"",SUMPRODUCT(R14:R25,M14:M25))</f>
        <v>51.230027897539941</v>
      </c>
      <c r="S6" s="25">
        <f>IF(COUNTA(S14:S25)=0,"",SUMPRODUCT(S14:S25,M14:M25))</f>
        <v>85.294117647058826</v>
      </c>
      <c r="T6" s="20"/>
      <c r="U6" s="20"/>
      <c r="V6" s="58"/>
      <c r="W6" s="30" t="str">
        <f>HLOOKUP(Introduction!$G$4,nametranslations,75,FALSE)</f>
        <v>Improved</v>
      </c>
      <c r="X6" s="7">
        <f>IF(COUNTA(X14:X25)=0,"",SUMPRODUCT(X14:X25,W14:W25))</f>
        <v>54.226427559830363</v>
      </c>
      <c r="Y6" s="7" t="str">
        <f>IF(COUNTA(Y14:Y25)=0,"",SUMPRODUCT(Y14:Y25,W14:W25))</f>
        <v/>
      </c>
      <c r="Z6" s="7" t="str">
        <f>IF(COUNTA(Z14:Z25)=0,"",SUMPRODUCT(Z14:Z25,W14:W25))</f>
        <v/>
      </c>
      <c r="AA6" s="7">
        <f>IF(COUNTA(AA14:AA25)=0,"",SUMPRODUCT(AA14:AA25,W14:W25))</f>
        <v>43.50555413017733</v>
      </c>
      <c r="AB6" s="7">
        <f>IF(COUNTA(AB14:AB25)=0,"",SUMPRODUCT(AB14:AB25,W14:W25))</f>
        <v>53.031018737206736</v>
      </c>
      <c r="AC6" s="25">
        <f>IF(COUNTA(AC14:AC25)=0,"",SUMPRODUCT(AC14:AC25,W14:W25))</f>
        <v>91.625598073237555</v>
      </c>
      <c r="AD6" s="20"/>
      <c r="AE6" s="20"/>
      <c r="AF6" s="58"/>
      <c r="AG6" s="178"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5">
        <f>IF(COUNTA(AM14:AM25)=0,"",SUMPRODUCT(AM14:AM25,AG14:AG25))</f>
        <v>100</v>
      </c>
      <c r="AN6" s="20"/>
      <c r="AO6" s="20"/>
      <c r="AP6" s="65"/>
      <c r="AZ6" s="65"/>
      <c r="BA6" s="65"/>
      <c r="BB6" s="68"/>
      <c r="BC6" s="68"/>
      <c r="BD6" s="68"/>
      <c r="BE6" s="68"/>
      <c r="BF6" s="68"/>
      <c r="BG6" s="68"/>
      <c r="BJ6" s="65"/>
      <c r="BT6" s="65"/>
      <c r="CD6" s="65"/>
      <c r="CN6" s="65"/>
      <c r="CX6" s="65"/>
      <c r="DH6" s="65"/>
      <c r="DR6" s="65"/>
      <c r="EB6" s="65"/>
      <c r="EL6" s="65"/>
      <c r="EV6" s="65"/>
      <c r="FF6" s="65"/>
      <c r="FP6" s="65"/>
      <c r="FZ6" s="65"/>
      <c r="GJ6" s="65"/>
      <c r="GT6" s="65"/>
      <c r="HD6" s="65"/>
      <c r="HN6" s="65"/>
      <c r="HX6" s="65"/>
    </row>
    <row r="7" spans="1:232" s="2" customFormat="1" x14ac:dyDescent="0.3">
      <c r="A7" s="650" t="str">
        <f ca="1">IF(ISBLANK('Data Summary'!A9),"",'Data Summary'!A9)</f>
        <v>PNG_2023_UIS</v>
      </c>
      <c r="B7" s="58" t="s">
        <v>144</v>
      </c>
      <c r="C7" s="50" t="str">
        <f>HLOOKUP(Introduction!$G$4,nametranslations,105,FALSE)</f>
        <v>Available</v>
      </c>
      <c r="D7" s="6">
        <f>6254/8718*100</f>
        <v>71.736636843312681</v>
      </c>
      <c r="E7" s="6">
        <v>74.13</v>
      </c>
      <c r="F7" s="6">
        <v>71.41</v>
      </c>
      <c r="G7" s="6">
        <v>71.97</v>
      </c>
      <c r="H7" s="6">
        <v>71.900000000000006</v>
      </c>
      <c r="I7" s="25">
        <v>64.95</v>
      </c>
      <c r="J7" s="20"/>
      <c r="K7" s="20"/>
      <c r="L7" s="58" t="s">
        <v>37</v>
      </c>
      <c r="M7" s="50" t="str">
        <f>HLOOKUP(Introduction!$G$4,nametranslations,105,FALSE)</f>
        <v>Available</v>
      </c>
      <c r="N7" s="6">
        <f>6365/8146*100</f>
        <v>78.136508715934212</v>
      </c>
      <c r="O7" s="6"/>
      <c r="P7" s="6"/>
      <c r="Q7" s="6">
        <f>3704/Q31*100</f>
        <v>71.326786058155207</v>
      </c>
      <c r="R7" s="6">
        <f>(3704+1323+1101)/(R31)*100</f>
        <v>77.707329444585341</v>
      </c>
      <c r="S7" s="25">
        <f>(64+90)/S31*100</f>
        <v>90.588235294117652</v>
      </c>
      <c r="T7" s="20"/>
      <c r="U7" s="20"/>
      <c r="V7" s="58" t="s">
        <v>37</v>
      </c>
      <c r="W7" s="50" t="str">
        <f>HLOOKUP(Introduction!$G$4,nametranslations,105,FALSE)</f>
        <v>Available</v>
      </c>
      <c r="X7" s="6">
        <v>63.751539999999999</v>
      </c>
      <c r="Y7" s="6"/>
      <c r="Z7" s="6"/>
      <c r="AA7" s="6">
        <v>57.191980000000001</v>
      </c>
      <c r="AB7" s="6">
        <v>63.498727735368952</v>
      </c>
      <c r="AC7" s="25">
        <v>71.111109999999996</v>
      </c>
      <c r="AD7" s="20"/>
      <c r="AE7" s="20"/>
      <c r="AF7" s="58"/>
      <c r="AG7" s="179" t="str">
        <f>HLOOKUP(Introduction!$G$4,nametranslations,105,FALSE)</f>
        <v>Available</v>
      </c>
      <c r="AH7" s="26"/>
      <c r="AI7" s="6"/>
      <c r="AJ7" s="6"/>
      <c r="AK7" s="6"/>
      <c r="AL7" s="6"/>
      <c r="AM7" s="25"/>
      <c r="AN7" s="20"/>
      <c r="AO7" s="20"/>
      <c r="AP7" s="65"/>
      <c r="AZ7" s="65"/>
      <c r="BA7" s="65"/>
      <c r="BB7" s="68"/>
      <c r="BC7" s="68"/>
      <c r="BD7" s="68"/>
      <c r="BE7" s="68"/>
      <c r="BF7" s="68"/>
      <c r="BG7" s="68"/>
      <c r="BJ7" s="65"/>
      <c r="BT7" s="65"/>
      <c r="CD7" s="65"/>
      <c r="CN7" s="65"/>
      <c r="CX7" s="65"/>
      <c r="DH7" s="65"/>
      <c r="DR7" s="65"/>
      <c r="EB7" s="65"/>
      <c r="EL7" s="65"/>
      <c r="EV7" s="65"/>
      <c r="FF7" s="65"/>
      <c r="FP7" s="65"/>
      <c r="FZ7" s="65"/>
      <c r="GJ7" s="65"/>
      <c r="GT7" s="65"/>
      <c r="HD7" s="65"/>
      <c r="HN7" s="65"/>
      <c r="HX7" s="65"/>
    </row>
    <row r="8" spans="1:232" s="2" customFormat="1" ht="15.6" customHeight="1" x14ac:dyDescent="0.3">
      <c r="A8" s="616" t="str">
        <f ca="1">IF(ISBLANK('Data Summary'!A10),"",'Data Summary'!A10)</f>
        <v/>
      </c>
      <c r="B8" s="58"/>
      <c r="C8" s="50" t="str">
        <f>HLOOKUP(Introduction!$G$4,nametranslations,106,FALSE)</f>
        <v>On premises</v>
      </c>
      <c r="D8" s="7"/>
      <c r="E8" s="7"/>
      <c r="F8" s="7"/>
      <c r="G8" s="7"/>
      <c r="H8" s="7"/>
      <c r="I8" s="25"/>
      <c r="J8" s="20"/>
      <c r="K8" s="20"/>
      <c r="L8" s="58"/>
      <c r="M8" s="50" t="str">
        <f>HLOOKUP(Introduction!$G$4,nametranslations,106,FALSE)</f>
        <v>On premises</v>
      </c>
      <c r="N8" s="7"/>
      <c r="O8" s="7"/>
      <c r="P8" s="7"/>
      <c r="Q8" s="7"/>
      <c r="R8" s="7"/>
      <c r="S8" s="25"/>
      <c r="T8" s="20"/>
      <c r="U8" s="20"/>
      <c r="V8" s="58"/>
      <c r="W8" s="50" t="str">
        <f>HLOOKUP(Introduction!$G$4,nametranslations,106,FALSE)</f>
        <v>On premises</v>
      </c>
      <c r="X8" s="7">
        <v>40.565809999999999</v>
      </c>
      <c r="Y8" s="7"/>
      <c r="Z8" s="7"/>
      <c r="AA8" s="7">
        <v>30.468</v>
      </c>
      <c r="AB8" s="7">
        <v>39.694656488549619</v>
      </c>
      <c r="AC8" s="25">
        <v>65.925929999999994</v>
      </c>
      <c r="AD8" s="20"/>
      <c r="AE8" s="20"/>
      <c r="AF8" s="58"/>
      <c r="AG8" s="179" t="str">
        <f>HLOOKUP(Introduction!$G$4,nametranslations,106,FALSE)</f>
        <v>On premises</v>
      </c>
      <c r="AH8" s="180"/>
      <c r="AI8" s="7"/>
      <c r="AJ8" s="7"/>
      <c r="AK8" s="7"/>
      <c r="AL8" s="7"/>
      <c r="AM8" s="25"/>
      <c r="AN8" s="20"/>
      <c r="AO8" s="20"/>
      <c r="AP8" s="65"/>
      <c r="AZ8" s="65"/>
      <c r="BA8" s="65"/>
      <c r="BB8" s="68"/>
      <c r="BC8" s="68"/>
      <c r="BD8" s="68"/>
      <c r="BE8" s="68"/>
      <c r="BF8" s="68"/>
      <c r="BG8" s="68"/>
      <c r="BJ8" s="65"/>
      <c r="BT8" s="65"/>
      <c r="CD8" s="65"/>
      <c r="CN8" s="65"/>
      <c r="CX8" s="65"/>
      <c r="DH8" s="65"/>
      <c r="DR8" s="65"/>
      <c r="EB8" s="65"/>
      <c r="EL8" s="65"/>
      <c r="EV8" s="65"/>
      <c r="FF8" s="65"/>
      <c r="FP8" s="65"/>
      <c r="FZ8" s="65"/>
      <c r="GJ8" s="65"/>
      <c r="GT8" s="65"/>
      <c r="HD8" s="65"/>
      <c r="HN8" s="65"/>
      <c r="HX8" s="65"/>
    </row>
    <row r="9" spans="1:232" s="634" customFormat="1" ht="21" customHeight="1" x14ac:dyDescent="0.3">
      <c r="A9" s="622" t="str">
        <f ca="1">IF(ISBLANK('Data Summary'!A11),"",'Data Summary'!A11)</f>
        <v/>
      </c>
      <c r="B9" s="623" t="s">
        <v>145</v>
      </c>
      <c r="C9" s="624" t="str">
        <f>HLOOKUP(Introduction!$G$4,nametranslations,76,FALSE)</f>
        <v>Basic (improved &amp; available)</v>
      </c>
      <c r="D9" s="625">
        <v>58.7</v>
      </c>
      <c r="E9" s="626">
        <v>61.52</v>
      </c>
      <c r="F9" s="626">
        <v>58.31</v>
      </c>
      <c r="G9" s="626">
        <v>59.094999999999999</v>
      </c>
      <c r="H9" s="626">
        <v>58.82</v>
      </c>
      <c r="I9" s="627">
        <v>53.61</v>
      </c>
      <c r="J9" s="628"/>
      <c r="K9" s="628"/>
      <c r="L9" s="623" t="s">
        <v>168</v>
      </c>
      <c r="M9" s="624" t="str">
        <f>HLOOKUP(Introduction!$G$4,nametranslations,76,FALSE)</f>
        <v>Basic (improved &amp; available)</v>
      </c>
      <c r="N9" s="625">
        <f>(606+2679+273+257)/(8146)*100</f>
        <v>46.83280137490793</v>
      </c>
      <c r="O9" s="625"/>
      <c r="P9" s="625"/>
      <c r="Q9" s="625">
        <f>1768/Q31*100</f>
        <v>34.045830926246872</v>
      </c>
      <c r="R9" s="625">
        <f>(1768+913+928)/R31*100</f>
        <v>45.764646208470708</v>
      </c>
      <c r="S9" s="629">
        <f>(59+77)/S31*100</f>
        <v>80</v>
      </c>
      <c r="T9" s="628"/>
      <c r="U9" s="628"/>
      <c r="V9" s="623" t="s">
        <v>168</v>
      </c>
      <c r="W9" s="624" t="str">
        <f>HLOOKUP(Introduction!$G$4,nametranslations,76,FALSE)</f>
        <v>Basic (improved &amp; available)</v>
      </c>
      <c r="X9" s="625">
        <f>(606+2679+273+257)/(8146)*100</f>
        <v>46.83280137490793</v>
      </c>
      <c r="Y9" s="625"/>
      <c r="Z9" s="625"/>
      <c r="AA9" s="625">
        <f>1768/AA31*100</f>
        <v>33.772683858643745</v>
      </c>
      <c r="AB9" s="625">
        <f>(1768+913+928)/AB31*100</f>
        <v>45.916030534351144</v>
      </c>
      <c r="AC9" s="629">
        <f>(59+77)/AC31*100</f>
        <v>50.370370370370367</v>
      </c>
      <c r="AD9" s="628"/>
      <c r="AE9" s="628"/>
      <c r="AF9" s="623" t="s">
        <v>268</v>
      </c>
      <c r="AG9" s="630" t="str">
        <f>HLOOKUP(Introduction!$G$4,nametranslations,76,FALSE)</f>
        <v>Basic (improved &amp; available)</v>
      </c>
      <c r="AH9" s="631"/>
      <c r="AI9" s="632"/>
      <c r="AJ9" s="632"/>
      <c r="AK9" s="632"/>
      <c r="AL9" s="625"/>
      <c r="AM9" s="627"/>
      <c r="AN9" s="628"/>
      <c r="AO9" s="628"/>
      <c r="AP9" s="633"/>
      <c r="AZ9" s="633"/>
      <c r="BA9" s="633"/>
      <c r="BB9" s="635"/>
      <c r="BC9" s="635"/>
      <c r="BD9" s="635"/>
      <c r="BE9" s="635"/>
      <c r="BF9" s="635"/>
      <c r="BG9" s="635"/>
      <c r="BJ9" s="633"/>
      <c r="BT9" s="633"/>
      <c r="CD9" s="633"/>
      <c r="CN9" s="633"/>
      <c r="CX9" s="633"/>
      <c r="DH9" s="633"/>
      <c r="DR9" s="633"/>
      <c r="EB9" s="633"/>
      <c r="EL9" s="633"/>
      <c r="EV9" s="633"/>
      <c r="FF9" s="633"/>
      <c r="FP9" s="633"/>
      <c r="FZ9" s="633"/>
      <c r="GJ9" s="633"/>
      <c r="GT9" s="633"/>
      <c r="HD9" s="633"/>
      <c r="HN9" s="633"/>
      <c r="HX9" s="633"/>
    </row>
    <row r="10" spans="1:232" s="634" customFormat="1" ht="21" customHeight="1" x14ac:dyDescent="0.3">
      <c r="A10" s="622" t="str">
        <f ca="1">IF(ISBLANK('Data Summary'!A12),"",'Data Summary'!A12)</f>
        <v/>
      </c>
      <c r="B10" s="623"/>
      <c r="C10" s="624" t="str">
        <f>HLOOKUP(Introduction!$G$4,nametranslations,107,FALSE)</f>
        <v>Improved &amp; on-premises</v>
      </c>
      <c r="D10" s="636"/>
      <c r="E10" s="626"/>
      <c r="F10" s="626"/>
      <c r="G10" s="626"/>
      <c r="H10" s="626"/>
      <c r="I10" s="627"/>
      <c r="J10" s="628"/>
      <c r="K10" s="628"/>
      <c r="L10" s="623"/>
      <c r="M10" s="624" t="str">
        <f>HLOOKUP(Introduction!$G$4,nametranslations,107,FALSE)</f>
        <v>Improved &amp; on-premises</v>
      </c>
      <c r="N10" s="636"/>
      <c r="O10" s="626"/>
      <c r="P10" s="626"/>
      <c r="Q10" s="626"/>
      <c r="R10" s="626"/>
      <c r="S10" s="627"/>
      <c r="T10" s="628"/>
      <c r="U10" s="628"/>
      <c r="V10" s="623"/>
      <c r="W10" s="624" t="str">
        <f>HLOOKUP(Introduction!$G$4,nametranslations,107,FALSE)</f>
        <v>Improved &amp; on-premises</v>
      </c>
      <c r="X10" s="636"/>
      <c r="Y10" s="626"/>
      <c r="Z10" s="626"/>
      <c r="AA10" s="626"/>
      <c r="AB10" s="626"/>
      <c r="AC10" s="627"/>
      <c r="AD10" s="628"/>
      <c r="AE10" s="628"/>
      <c r="AF10" s="623"/>
      <c r="AG10" s="630" t="str">
        <f>HLOOKUP(Introduction!$G$4,nametranslations,107,FALSE)</f>
        <v>Improved &amp; on-premises</v>
      </c>
      <c r="AH10" s="637"/>
      <c r="AI10" s="632"/>
      <c r="AJ10" s="632"/>
      <c r="AK10" s="632"/>
      <c r="AL10" s="632"/>
      <c r="AM10" s="627"/>
      <c r="AN10" s="628"/>
      <c r="AO10" s="628"/>
      <c r="AP10" s="633"/>
      <c r="AZ10" s="633"/>
      <c r="BA10" s="633"/>
      <c r="BJ10" s="633"/>
      <c r="BT10" s="633"/>
      <c r="CD10" s="633"/>
      <c r="CN10" s="633"/>
      <c r="CX10" s="633"/>
      <c r="DH10" s="633"/>
      <c r="DR10" s="633"/>
      <c r="EB10" s="633"/>
      <c r="EL10" s="633"/>
      <c r="EV10" s="633"/>
      <c r="FF10" s="633"/>
      <c r="FP10" s="633"/>
      <c r="FZ10" s="633"/>
      <c r="GJ10" s="633"/>
      <c r="GT10" s="633"/>
      <c r="HD10" s="633"/>
      <c r="HN10" s="633"/>
      <c r="HX10" s="633"/>
    </row>
    <row r="11" spans="1:232" s="634" customFormat="1" ht="21" customHeight="1" x14ac:dyDescent="0.3">
      <c r="A11" s="622" t="str">
        <f ca="1">IF(ISBLANK('Data Summary'!A13),"",'Data Summary'!A13)</f>
        <v/>
      </c>
      <c r="B11" s="623"/>
      <c r="C11" s="624" t="str">
        <f>HLOOKUP(Introduction!$G$4,nametranslations,108,FALSE)</f>
        <v>Improved, available &amp; on-premises</v>
      </c>
      <c r="D11" s="636"/>
      <c r="E11" s="626"/>
      <c r="F11" s="626"/>
      <c r="G11" s="626"/>
      <c r="H11" s="626"/>
      <c r="I11" s="627"/>
      <c r="J11" s="628"/>
      <c r="K11" s="628"/>
      <c r="L11" s="623"/>
      <c r="M11" s="624" t="str">
        <f>HLOOKUP(Introduction!$G$4,nametranslations,108,FALSE)</f>
        <v>Improved, available &amp; on-premises</v>
      </c>
      <c r="N11" s="636"/>
      <c r="O11" s="626"/>
      <c r="P11" s="626"/>
      <c r="Q11" s="626"/>
      <c r="R11" s="626"/>
      <c r="S11" s="627"/>
      <c r="T11" s="628"/>
      <c r="U11" s="628"/>
      <c r="V11" s="623"/>
      <c r="W11" s="624" t="str">
        <f>HLOOKUP(Introduction!$G$4,nametranslations,108,FALSE)</f>
        <v>Improved, available &amp; on-premises</v>
      </c>
      <c r="X11" s="636"/>
      <c r="Y11" s="626"/>
      <c r="Z11" s="626"/>
      <c r="AA11" s="626"/>
      <c r="AB11" s="626"/>
      <c r="AC11" s="627"/>
      <c r="AD11" s="628"/>
      <c r="AE11" s="628"/>
      <c r="AF11" s="623"/>
      <c r="AG11" s="630" t="str">
        <f>HLOOKUP(Introduction!$G$4,nametranslations,108,FALSE)</f>
        <v>Improved, available &amp; on-premises</v>
      </c>
      <c r="AH11" s="637"/>
      <c r="AI11" s="632"/>
      <c r="AJ11" s="632"/>
      <c r="AK11" s="632"/>
      <c r="AL11" s="632"/>
      <c r="AM11" s="627"/>
      <c r="AN11" s="628"/>
      <c r="AO11" s="628"/>
      <c r="AP11" s="633"/>
      <c r="AZ11" s="633"/>
      <c r="BA11" s="633"/>
      <c r="BJ11" s="633"/>
      <c r="BT11" s="633"/>
      <c r="CD11" s="633"/>
      <c r="CN11" s="633"/>
      <c r="CX11" s="633"/>
      <c r="DH11" s="633"/>
      <c r="DR11" s="633"/>
      <c r="EB11" s="633"/>
      <c r="EL11" s="633"/>
      <c r="EV11" s="633"/>
      <c r="FF11" s="633"/>
      <c r="FP11" s="633"/>
      <c r="FZ11" s="633"/>
      <c r="GJ11" s="633"/>
      <c r="GT11" s="633"/>
      <c r="HD11" s="633"/>
      <c r="HN11" s="633"/>
      <c r="HX11" s="633"/>
    </row>
    <row r="12" spans="1:232" s="127" customFormat="1" ht="18" customHeight="1" x14ac:dyDescent="0.2">
      <c r="A12" s="616" t="str">
        <f ca="1">IF(ISBLANK('Data Summary'!A14),"",'Data Summary'!A14)</f>
        <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82"/>
      <c r="AI12" s="182"/>
      <c r="AJ12" s="182"/>
      <c r="AK12" s="182"/>
      <c r="AL12" s="182"/>
      <c r="AM12" s="125"/>
      <c r="AN12" s="119"/>
      <c r="AO12" s="119"/>
      <c r="AP12" s="126"/>
      <c r="AZ12" s="126"/>
      <c r="BA12" s="126"/>
      <c r="BJ12" s="126"/>
      <c r="BT12" s="126"/>
      <c r="CD12" s="126"/>
      <c r="CN12" s="126"/>
      <c r="CX12" s="126"/>
      <c r="DH12" s="126"/>
      <c r="DR12" s="126"/>
      <c r="EB12" s="126"/>
      <c r="EL12" s="126"/>
      <c r="EV12" s="126"/>
      <c r="FF12" s="126"/>
      <c r="FP12" s="126"/>
      <c r="FZ12" s="126"/>
      <c r="GJ12" s="126"/>
      <c r="GT12" s="126"/>
      <c r="HD12" s="126"/>
      <c r="HN12" s="126"/>
      <c r="HX12" s="126"/>
    </row>
    <row r="13" spans="1:232" s="2" customFormat="1" ht="14.25" customHeight="1" x14ac:dyDescent="0.2">
      <c r="A13" s="616" t="str">
        <f ca="1">IF(ISBLANK('Data Summary'!A15),"",'Data Summary'!A15)</f>
        <v/>
      </c>
      <c r="B13" s="59" t="s">
        <v>54</v>
      </c>
      <c r="C13" s="3">
        <v>0</v>
      </c>
      <c r="D13" s="26">
        <f>20/8718*100</f>
        <v>0.22941041523285155</v>
      </c>
      <c r="E13" s="26">
        <f>1/1063*100</f>
        <v>9.4073377234242708E-2</v>
      </c>
      <c r="F13" s="26">
        <f>19/7654*100</f>
        <v>0.24823621635746015</v>
      </c>
      <c r="G13" s="26">
        <v>0.2</v>
      </c>
      <c r="H13" s="26">
        <v>0.23</v>
      </c>
      <c r="I13" s="31">
        <v>0</v>
      </c>
      <c r="J13" s="9"/>
      <c r="K13" s="9"/>
      <c r="L13" s="59" t="s">
        <v>54</v>
      </c>
      <c r="M13" s="3">
        <v>0</v>
      </c>
      <c r="N13" s="26">
        <f>(40+1186)/(8146)*100</f>
        <v>15.050331451018906</v>
      </c>
      <c r="O13" s="26"/>
      <c r="P13" s="26"/>
      <c r="Q13" s="26">
        <f>(37+1120)/Q31*100</f>
        <v>22.279992297323322</v>
      </c>
      <c r="R13" s="26">
        <f>(37+1120+2+45+1+20)/R31*100</f>
        <v>15.533857468932286</v>
      </c>
      <c r="S13" s="31">
        <f>(0+0)/S31*100</f>
        <v>0</v>
      </c>
      <c r="T13" s="9"/>
      <c r="U13" s="9"/>
      <c r="V13" s="59" t="s">
        <v>54</v>
      </c>
      <c r="W13" s="3">
        <v>0</v>
      </c>
      <c r="X13" s="26">
        <v>16.814151607746496</v>
      </c>
      <c r="Y13" s="26"/>
      <c r="Z13" s="26"/>
      <c r="AA13" s="26">
        <v>24.649923598323078</v>
      </c>
      <c r="AB13" s="26">
        <v>17.320107069752797</v>
      </c>
      <c r="AC13" s="31">
        <v>0.98522062656222575</v>
      </c>
      <c r="AD13" s="9"/>
      <c r="AE13" s="9"/>
      <c r="AF13" s="59" t="s">
        <v>54</v>
      </c>
      <c r="AG13" s="3">
        <v>0</v>
      </c>
      <c r="AH13" s="26"/>
      <c r="AI13" s="26"/>
      <c r="AJ13" s="26"/>
      <c r="AK13" s="26"/>
      <c r="AL13" s="26"/>
      <c r="AM13" s="31"/>
      <c r="AN13" s="9"/>
      <c r="AO13" s="9"/>
      <c r="AP13" s="65"/>
      <c r="AZ13" s="65"/>
      <c r="BA13" s="68"/>
      <c r="BB13" s="68"/>
      <c r="BC13" s="68"/>
      <c r="BD13" s="68"/>
      <c r="BE13" s="68"/>
      <c r="BF13" s="68"/>
      <c r="BG13" s="68"/>
      <c r="BJ13" s="65"/>
      <c r="BT13" s="65"/>
      <c r="CD13" s="65"/>
      <c r="CN13" s="65"/>
      <c r="CX13" s="65"/>
      <c r="DH13" s="65"/>
      <c r="DR13" s="65"/>
      <c r="EB13" s="65"/>
      <c r="EL13" s="65"/>
      <c r="EV13" s="65"/>
      <c r="FF13" s="65"/>
      <c r="FP13" s="65"/>
      <c r="FZ13" s="65"/>
      <c r="GJ13" s="65"/>
      <c r="GT13" s="65"/>
      <c r="HD13" s="65"/>
      <c r="HN13" s="65"/>
      <c r="HX13" s="65"/>
    </row>
    <row r="14" spans="1:232" x14ac:dyDescent="0.3">
      <c r="A14" s="616" t="str">
        <f ca="1">IF(ISBLANK('Data Summary'!A16),"",'Data Summary'!A16)</f>
        <v/>
      </c>
      <c r="B14" s="60" t="s">
        <v>96</v>
      </c>
      <c r="C14" s="19">
        <v>0</v>
      </c>
      <c r="D14" s="26">
        <f>27/8718*100</f>
        <v>0.30970406056434963</v>
      </c>
      <c r="E14" s="26">
        <f>4/1063*100</f>
        <v>0.37629350893697083</v>
      </c>
      <c r="F14" s="26">
        <f>23/7654*100</f>
        <v>0.30049647243271493</v>
      </c>
      <c r="G14" s="26">
        <v>0.28999999999999998</v>
      </c>
      <c r="H14" s="26">
        <v>0.32</v>
      </c>
      <c r="I14" s="31">
        <v>0</v>
      </c>
      <c r="J14" s="9"/>
      <c r="K14" s="9"/>
      <c r="L14" s="60" t="s">
        <v>96</v>
      </c>
      <c r="M14" s="19">
        <v>0</v>
      </c>
      <c r="N14" s="26">
        <f>(20+26)/(8146)*100</f>
        <v>0.56469432850478762</v>
      </c>
      <c r="O14" s="26"/>
      <c r="P14" s="26"/>
      <c r="Q14" s="26">
        <f>(21+18)/Q31*100</f>
        <v>0.75101097631426927</v>
      </c>
      <c r="R14" s="26">
        <f>(3+21+1+18)/R31*100</f>
        <v>0.54527009890945988</v>
      </c>
      <c r="S14" s="31">
        <f>(0+1+2)/S31*100</f>
        <v>1.7647058823529411</v>
      </c>
      <c r="T14" s="9"/>
      <c r="U14" s="9"/>
      <c r="V14" s="60" t="s">
        <v>96</v>
      </c>
      <c r="W14" s="19" t="s">
        <v>227</v>
      </c>
      <c r="X14" s="26">
        <v>19.399999999999999</v>
      </c>
      <c r="Y14" s="26"/>
      <c r="Z14" s="26"/>
      <c r="AA14" s="26">
        <v>20.9</v>
      </c>
      <c r="AB14" s="26">
        <v>19.2</v>
      </c>
      <c r="AC14" s="31">
        <v>24.8</v>
      </c>
      <c r="AD14" s="9"/>
      <c r="AE14" s="9"/>
      <c r="AF14" s="60" t="s">
        <v>96</v>
      </c>
      <c r="AG14" s="183">
        <v>0</v>
      </c>
      <c r="AH14" s="26"/>
      <c r="AI14" s="26"/>
      <c r="AJ14" s="26"/>
      <c r="AK14" s="26"/>
      <c r="AL14" s="26"/>
      <c r="AM14" s="31"/>
      <c r="AN14" s="9"/>
      <c r="AO14" s="9"/>
      <c r="BA14" s="69"/>
      <c r="BB14" s="69"/>
      <c r="BC14" s="69"/>
      <c r="BD14" s="69"/>
      <c r="BE14" s="69"/>
      <c r="BF14" s="69"/>
      <c r="BG14" s="69"/>
    </row>
    <row r="15" spans="1:232" s="1" customFormat="1" x14ac:dyDescent="0.3">
      <c r="A15" s="616" t="str">
        <f ca="1">IF(ISBLANK('Data Summary'!A17),"",'Data Summary'!A17)</f>
        <v/>
      </c>
      <c r="B15" s="60" t="s">
        <v>146</v>
      </c>
      <c r="C15" s="4">
        <v>1</v>
      </c>
      <c r="D15" s="26">
        <f>917/8718*100</f>
        <v>10.518467538426245</v>
      </c>
      <c r="E15" s="5">
        <f>94/1063*100</f>
        <v>8.8428974600188148</v>
      </c>
      <c r="F15" s="5">
        <f>823/7654*100</f>
        <v>10.752547687483668</v>
      </c>
      <c r="G15" s="5">
        <v>10.89</v>
      </c>
      <c r="H15" s="26">
        <v>10.5</v>
      </c>
      <c r="I15" s="31">
        <v>11.34</v>
      </c>
      <c r="J15" s="9"/>
      <c r="K15" s="9"/>
      <c r="L15" s="60" t="s">
        <v>188</v>
      </c>
      <c r="M15" s="4">
        <v>1</v>
      </c>
      <c r="N15" s="26">
        <f>(684)/(8146)*100</f>
        <v>8.3967591455929291</v>
      </c>
      <c r="O15" s="5"/>
      <c r="P15" s="5"/>
      <c r="Q15" s="26">
        <f>401/Q31*100</f>
        <v>7.721933371846716</v>
      </c>
      <c r="R15" s="26">
        <f>(401+109+150)/R31*100</f>
        <v>8.3692619832614756</v>
      </c>
      <c r="S15" s="31">
        <f>(8+8)/S31*100</f>
        <v>9.4117647058823533</v>
      </c>
      <c r="T15" s="9"/>
      <c r="U15" s="9"/>
      <c r="V15" s="60" t="s">
        <v>215</v>
      </c>
      <c r="W15" s="4">
        <v>1</v>
      </c>
      <c r="X15" s="26">
        <v>9.0021324812835708</v>
      </c>
      <c r="Y15" s="26"/>
      <c r="Z15" s="5"/>
      <c r="AA15" s="26">
        <v>8.3293120815760098</v>
      </c>
      <c r="AB15" s="26">
        <v>8.7387812942843652</v>
      </c>
      <c r="AC15" s="31">
        <v>17.241374265330712</v>
      </c>
      <c r="AD15" s="9"/>
      <c r="AE15" s="9"/>
      <c r="AF15" s="58" t="s">
        <v>268</v>
      </c>
      <c r="AG15" s="4">
        <v>1</v>
      </c>
      <c r="AH15" s="26"/>
      <c r="AI15" s="181"/>
      <c r="AJ15" s="181"/>
      <c r="AK15" s="181"/>
      <c r="AL15" s="26"/>
      <c r="AM15" s="31">
        <v>100</v>
      </c>
      <c r="AN15" s="9"/>
      <c r="AO15" s="9"/>
      <c r="AP15" s="66"/>
      <c r="AZ15" s="66"/>
      <c r="BA15" s="70"/>
      <c r="BB15" s="70"/>
      <c r="BC15" s="70"/>
      <c r="BD15" s="70"/>
      <c r="BE15" s="70"/>
      <c r="BF15" s="70"/>
      <c r="BG15" s="70"/>
      <c r="BJ15" s="66"/>
      <c r="BT15" s="66"/>
      <c r="CD15" s="66"/>
      <c r="CN15" s="66"/>
      <c r="CX15" s="66"/>
      <c r="DH15" s="66"/>
      <c r="DR15" s="66"/>
      <c r="EB15" s="66"/>
      <c r="EL15" s="66"/>
      <c r="EV15" s="66"/>
      <c r="FF15" s="66"/>
      <c r="FP15" s="66"/>
      <c r="FZ15" s="66"/>
      <c r="GJ15" s="66"/>
      <c r="GT15" s="66"/>
      <c r="HD15" s="66"/>
      <c r="HN15" s="66"/>
      <c r="HX15" s="66"/>
    </row>
    <row r="16" spans="1:232" s="1" customFormat="1" x14ac:dyDescent="0.3">
      <c r="A16" s="616" t="str">
        <f ca="1">IF(ISBLANK('Data Summary'!A18),"",'Data Summary'!A18)</f>
        <v/>
      </c>
      <c r="B16" s="60" t="s">
        <v>147</v>
      </c>
      <c r="C16" s="11">
        <v>1</v>
      </c>
      <c r="D16" s="26">
        <f>2071/8718*100</f>
        <v>23.75544849736178</v>
      </c>
      <c r="E16" s="5">
        <f>266/1063*100</f>
        <v>25.02351834430856</v>
      </c>
      <c r="F16" s="5">
        <f>1805/7654*100</f>
        <v>23.582440553958715</v>
      </c>
      <c r="G16" s="5">
        <v>23.92</v>
      </c>
      <c r="H16" s="26">
        <v>23.71</v>
      </c>
      <c r="I16" s="31">
        <v>25.77</v>
      </c>
      <c r="J16" s="9"/>
      <c r="K16" s="9"/>
      <c r="L16" s="60" t="s">
        <v>187</v>
      </c>
      <c r="M16" s="11">
        <v>1</v>
      </c>
      <c r="N16" s="26">
        <f>297/(8146)*100</f>
        <v>3.6459612079548247</v>
      </c>
      <c r="O16" s="5"/>
      <c r="P16" s="5"/>
      <c r="Q16" s="26">
        <f>151/Q31*100</f>
        <v>2.9077604467552476</v>
      </c>
      <c r="R16" s="26">
        <f>(151+88+15)/R31*100</f>
        <v>3.2208977935582044</v>
      </c>
      <c r="S16" s="31">
        <f>(20+7)/S31*100</f>
        <v>15.882352941176469</v>
      </c>
      <c r="T16" s="9"/>
      <c r="U16" s="9"/>
      <c r="V16" s="60" t="s">
        <v>187</v>
      </c>
      <c r="W16" s="11">
        <v>1</v>
      </c>
      <c r="X16" s="26">
        <v>2.8532155488165296</v>
      </c>
      <c r="Y16" s="26"/>
      <c r="Z16" s="5"/>
      <c r="AA16" s="26">
        <v>2.2211465180678274</v>
      </c>
      <c r="AB16" s="26">
        <v>2.5350338529365453</v>
      </c>
      <c r="AC16" s="31">
        <v>12.807881445800696</v>
      </c>
      <c r="AD16" s="9"/>
      <c r="AE16" s="9"/>
      <c r="AF16" s="60"/>
      <c r="AG16" s="184"/>
      <c r="AH16" s="26"/>
      <c r="AI16" s="181"/>
      <c r="AJ16" s="181"/>
      <c r="AK16" s="181"/>
      <c r="AL16" s="26"/>
      <c r="AM16" s="31"/>
      <c r="AN16" s="9"/>
      <c r="AO16" s="9"/>
      <c r="AP16" s="66"/>
      <c r="AZ16" s="66"/>
      <c r="BA16" s="70"/>
      <c r="BB16" s="70"/>
      <c r="BC16" s="70"/>
      <c r="BD16" s="70"/>
      <c r="BE16" s="70"/>
      <c r="BF16" s="70"/>
      <c r="BG16" s="70"/>
      <c r="BJ16" s="66"/>
      <c r="BT16" s="66"/>
      <c r="CD16" s="66"/>
      <c r="CN16" s="66"/>
      <c r="CX16" s="66"/>
      <c r="DH16" s="66"/>
      <c r="DR16" s="66"/>
      <c r="EB16" s="66"/>
      <c r="EL16" s="66"/>
      <c r="EV16" s="66"/>
      <c r="FF16" s="66"/>
      <c r="FP16" s="66"/>
      <c r="FZ16" s="66"/>
      <c r="GJ16" s="66"/>
      <c r="GT16" s="66"/>
      <c r="HD16" s="66"/>
      <c r="HN16" s="66"/>
      <c r="HX16" s="66"/>
    </row>
    <row r="17" spans="1:232" s="1" customFormat="1" x14ac:dyDescent="0.3">
      <c r="A17" s="616" t="str">
        <f ca="1">IF(ISBLANK('Data Summary'!A19),"",'Data Summary'!A19)</f>
        <v/>
      </c>
      <c r="B17" s="60" t="s">
        <v>148</v>
      </c>
      <c r="C17" s="11">
        <v>1</v>
      </c>
      <c r="D17" s="26">
        <f>3233/8718*100</f>
        <v>37.084193622390451</v>
      </c>
      <c r="E17" s="5">
        <f>336/1063*100</f>
        <v>31.608654750705551</v>
      </c>
      <c r="F17" s="5">
        <f>2897/7654*100</f>
        <v>37.849490462503269</v>
      </c>
      <c r="G17" s="5">
        <v>37.700000000000003</v>
      </c>
      <c r="H17" s="26">
        <v>37.19</v>
      </c>
      <c r="I17" s="22">
        <v>32.47</v>
      </c>
      <c r="J17" s="9"/>
      <c r="K17" s="9"/>
      <c r="L17" s="60" t="s">
        <v>164</v>
      </c>
      <c r="M17" s="11">
        <v>1</v>
      </c>
      <c r="N17" s="26">
        <f>319/(8146)*100</f>
        <v>3.9160324085440705</v>
      </c>
      <c r="O17" s="5"/>
      <c r="P17" s="5"/>
      <c r="Q17" s="26">
        <f>235/Q31*100</f>
        <v>4.5253225495859812</v>
      </c>
      <c r="R17" s="26">
        <f>(235+46+30)/R31*100</f>
        <v>3.9436976921126048</v>
      </c>
      <c r="S17" s="31">
        <f>(1+1)/S31*100</f>
        <v>1.1764705882352942</v>
      </c>
      <c r="T17" s="9"/>
      <c r="U17" s="9"/>
      <c r="V17" s="60" t="s">
        <v>216</v>
      </c>
      <c r="W17" s="11">
        <v>1</v>
      </c>
      <c r="X17" s="26">
        <v>4.4705570339816365</v>
      </c>
      <c r="Y17" s="26"/>
      <c r="Z17" s="5"/>
      <c r="AA17" s="26">
        <v>5.070012752571051</v>
      </c>
      <c r="AB17" s="26">
        <v>4.4874822862541333</v>
      </c>
      <c r="AC17" s="31">
        <v>3.940882506248903</v>
      </c>
      <c r="AD17" s="9"/>
      <c r="AE17" s="9"/>
      <c r="AF17" s="60"/>
      <c r="AG17" s="184"/>
      <c r="AH17" s="26"/>
      <c r="AI17" s="181"/>
      <c r="AJ17" s="181"/>
      <c r="AK17" s="181"/>
      <c r="AL17" s="26"/>
      <c r="AM17" s="22"/>
      <c r="AN17" s="9"/>
      <c r="AO17" s="9"/>
      <c r="AP17" s="66"/>
      <c r="AZ17" s="66"/>
      <c r="BA17" s="70"/>
      <c r="BB17" s="70"/>
      <c r="BC17" s="70"/>
      <c r="BD17" s="70"/>
      <c r="BE17" s="70"/>
      <c r="BF17" s="70"/>
      <c r="BG17" s="70"/>
      <c r="BJ17" s="66"/>
      <c r="BT17" s="66"/>
      <c r="CD17" s="66"/>
      <c r="CN17" s="66"/>
      <c r="CX17" s="66"/>
      <c r="DH17" s="66"/>
      <c r="DR17" s="66"/>
      <c r="EB17" s="66"/>
      <c r="EL17" s="66"/>
      <c r="EV17" s="66"/>
      <c r="FF17" s="66"/>
      <c r="FP17" s="66"/>
      <c r="FZ17" s="66"/>
      <c r="GJ17" s="66"/>
      <c r="GT17" s="66"/>
      <c r="HD17" s="66"/>
      <c r="HN17" s="66"/>
      <c r="HX17" s="66"/>
    </row>
    <row r="18" spans="1:232" s="1" customFormat="1" x14ac:dyDescent="0.3">
      <c r="A18" s="616" t="str">
        <f ca="1">IF(ISBLANK('Data Summary'!A20),"",'Data Summary'!A20)</f>
        <v/>
      </c>
      <c r="B18" s="60" t="s">
        <v>149</v>
      </c>
      <c r="C18" s="11">
        <v>1</v>
      </c>
      <c r="D18" s="26">
        <f>1346/8718*100</f>
        <v>15.439320945170913</v>
      </c>
      <c r="E18" s="32">
        <f>222/1063*100</f>
        <v>20.884289746001883</v>
      </c>
      <c r="F18" s="32">
        <f>1124/7654*100</f>
        <v>14.685131957146591</v>
      </c>
      <c r="G18" s="5">
        <v>15.02</v>
      </c>
      <c r="H18" s="26">
        <v>15.37</v>
      </c>
      <c r="I18" s="22">
        <v>18.559999999999999</v>
      </c>
      <c r="J18" s="9"/>
      <c r="K18" s="9"/>
      <c r="L18" s="60" t="s">
        <v>165</v>
      </c>
      <c r="M18" s="11">
        <v>0</v>
      </c>
      <c r="N18" s="26">
        <f>272/(8146)*100</f>
        <v>3.3390621163761356</v>
      </c>
      <c r="O18" s="5"/>
      <c r="P18" s="5"/>
      <c r="Q18" s="26">
        <f>187/Q31*100</f>
        <v>3.6010013479684186</v>
      </c>
      <c r="R18" s="26">
        <f>(187+24+56)/R31*100</f>
        <v>3.3857468932285064</v>
      </c>
      <c r="S18" s="31">
        <f>(1+2)/S31*100</f>
        <v>1.7647058823529411</v>
      </c>
      <c r="T18" s="9"/>
      <c r="U18" s="9"/>
      <c r="V18" s="60" t="s">
        <v>217</v>
      </c>
      <c r="W18" s="11">
        <v>0</v>
      </c>
      <c r="X18" s="26">
        <v>2.6548653904527209</v>
      </c>
      <c r="Y18" s="26"/>
      <c r="Z18" s="5"/>
      <c r="AA18" s="26">
        <v>2.5591465256511206</v>
      </c>
      <c r="AB18" s="26">
        <v>2.7082349236340737</v>
      </c>
      <c r="AC18" s="31">
        <v>0.98522062656222575</v>
      </c>
      <c r="AD18" s="9"/>
      <c r="AE18" s="9"/>
      <c r="AF18" s="60"/>
      <c r="AG18" s="184"/>
      <c r="AH18" s="26"/>
      <c r="AI18" s="32"/>
      <c r="AJ18" s="32"/>
      <c r="AK18" s="181"/>
      <c r="AL18" s="26"/>
      <c r="AM18" s="22"/>
      <c r="AN18" s="9"/>
      <c r="AO18" s="9"/>
      <c r="AP18" s="66"/>
      <c r="AZ18" s="66"/>
      <c r="BA18" s="70"/>
      <c r="BB18" s="70"/>
      <c r="BC18" s="70"/>
      <c r="BD18" s="70"/>
      <c r="BE18" s="70"/>
      <c r="BF18" s="70"/>
      <c r="BG18" s="70"/>
      <c r="BJ18" s="66"/>
      <c r="BT18" s="66"/>
      <c r="CD18" s="66"/>
      <c r="CN18" s="66"/>
      <c r="CX18" s="66"/>
      <c r="DH18" s="66"/>
      <c r="DR18" s="66"/>
      <c r="EB18" s="66"/>
      <c r="EL18" s="66"/>
      <c r="EV18" s="66"/>
      <c r="FF18" s="66"/>
      <c r="FP18" s="66"/>
      <c r="FZ18" s="66"/>
      <c r="GJ18" s="66"/>
      <c r="GT18" s="66"/>
      <c r="HD18" s="66"/>
      <c r="HN18" s="66"/>
      <c r="HX18" s="66"/>
    </row>
    <row r="19" spans="1:232" s="1" customFormat="1" x14ac:dyDescent="0.3">
      <c r="A19" s="616" t="str">
        <f ca="1">IF(ISBLANK('Data Summary'!A21),"",'Data Summary'!A21)</f>
        <v/>
      </c>
      <c r="B19" s="60" t="s">
        <v>150</v>
      </c>
      <c r="C19" s="4">
        <v>0</v>
      </c>
      <c r="D19" s="26">
        <f>1103/8718*100</f>
        <v>12.651984400091765</v>
      </c>
      <c r="E19" s="32">
        <f>140/1063*100</f>
        <v>13.170272812793979</v>
      </c>
      <c r="F19" s="32">
        <f>963/7654*100</f>
        <v>12.581656650117587</v>
      </c>
      <c r="G19" s="32">
        <v>11.99</v>
      </c>
      <c r="H19" s="26">
        <v>12.67</v>
      </c>
      <c r="I19" s="33">
        <v>11.86</v>
      </c>
      <c r="J19" s="9"/>
      <c r="K19" s="9"/>
      <c r="L19" s="60" t="s">
        <v>166</v>
      </c>
      <c r="M19" s="11">
        <v>0</v>
      </c>
      <c r="N19" s="26">
        <f>(750+483+875+233)/(8146)*100</f>
        <v>28.738030935428434</v>
      </c>
      <c r="O19" s="32"/>
      <c r="P19" s="32"/>
      <c r="Q19" s="26">
        <f>(562+349+669+156)/Q31*100</f>
        <v>33.429616791835166</v>
      </c>
      <c r="R19" s="26">
        <f>(562+349+669+156+124+94+135+50+57+33+60+22)/R31*100</f>
        <v>29.305097641389803</v>
      </c>
      <c r="S19" s="31">
        <f>(4+1+7+2+0+2+0+2)/S31*100</f>
        <v>10.588235294117647</v>
      </c>
      <c r="T19" s="9"/>
      <c r="U19" s="9"/>
      <c r="V19" s="60" t="s">
        <v>167</v>
      </c>
      <c r="W19" s="11">
        <v>1</v>
      </c>
      <c r="X19" s="26">
        <v>37.900522495748625</v>
      </c>
      <c r="Y19" s="26"/>
      <c r="Z19" s="32"/>
      <c r="AA19" s="26">
        <v>27.885082777962445</v>
      </c>
      <c r="AB19" s="26">
        <v>37.269721303731693</v>
      </c>
      <c r="AC19" s="31">
        <v>57.635459855857242</v>
      </c>
      <c r="AD19" s="9"/>
      <c r="AE19" s="9"/>
      <c r="AF19" s="60"/>
      <c r="AG19" s="4"/>
      <c r="AH19" s="185"/>
      <c r="AI19" s="32"/>
      <c r="AJ19" s="32"/>
      <c r="AK19" s="32"/>
      <c r="AL19" s="26"/>
      <c r="AM19" s="33"/>
      <c r="AN19" s="9"/>
      <c r="AO19" s="9"/>
      <c r="AP19" s="66"/>
      <c r="AZ19" s="66"/>
      <c r="BA19" s="70"/>
      <c r="BB19" s="70"/>
      <c r="BC19" s="70"/>
      <c r="BD19" s="70"/>
      <c r="BE19" s="70"/>
      <c r="BF19" s="70"/>
      <c r="BG19" s="70"/>
      <c r="BJ19" s="66"/>
      <c r="BT19" s="66"/>
      <c r="CD19" s="66"/>
      <c r="CN19" s="66"/>
      <c r="CX19" s="66"/>
      <c r="DH19" s="66"/>
      <c r="DR19" s="66"/>
      <c r="EB19" s="66"/>
      <c r="EL19" s="66"/>
      <c r="EV19" s="66"/>
      <c r="FF19" s="66"/>
      <c r="FP19" s="66"/>
      <c r="FZ19" s="66"/>
      <c r="GJ19" s="66"/>
      <c r="GT19" s="66"/>
      <c r="HD19" s="66"/>
      <c r="HN19" s="66"/>
      <c r="HX19" s="66"/>
    </row>
    <row r="20" spans="1:232" s="1" customFormat="1" x14ac:dyDescent="0.3">
      <c r="A20" s="616" t="str">
        <f ca="1">IF(ISBLANK('Data Summary'!A22),"",'Data Summary'!A22)</f>
        <v/>
      </c>
      <c r="B20" s="60"/>
      <c r="C20" s="4"/>
      <c r="D20" s="32"/>
      <c r="E20" s="32"/>
      <c r="F20" s="32"/>
      <c r="G20" s="32"/>
      <c r="H20" s="32"/>
      <c r="I20" s="34"/>
      <c r="J20" s="9"/>
      <c r="K20" s="9"/>
      <c r="L20" s="60" t="s">
        <v>167</v>
      </c>
      <c r="M20" s="4">
        <v>1</v>
      </c>
      <c r="N20" s="26">
        <f>2961/(8146)*100</f>
        <v>36.349128406579915</v>
      </c>
      <c r="O20" s="32"/>
      <c r="P20" s="32"/>
      <c r="Q20" s="26">
        <f>1287/Q31*100</f>
        <v>24.783362218370883</v>
      </c>
      <c r="R20" s="26">
        <f>(1287+723+805)/R31*100</f>
        <v>35.696170428607658</v>
      </c>
      <c r="S20" s="31">
        <f>(35+65)/S31*100</f>
        <v>58.82352941176471</v>
      </c>
      <c r="T20" s="9"/>
      <c r="U20" s="9"/>
      <c r="V20" s="60" t="s">
        <v>218</v>
      </c>
      <c r="W20" s="4">
        <v>0</v>
      </c>
      <c r="X20" s="26">
        <v>7.659442081567688</v>
      </c>
      <c r="Y20" s="26"/>
      <c r="Z20" s="32"/>
      <c r="AA20" s="26">
        <v>8.8363057735401203</v>
      </c>
      <c r="AB20" s="26">
        <v>7.8727759407967248</v>
      </c>
      <c r="AC20" s="31">
        <v>0.98522062656222575</v>
      </c>
      <c r="AD20" s="9"/>
      <c r="AE20" s="9"/>
      <c r="AF20" s="60"/>
      <c r="AG20" s="4"/>
      <c r="AH20" s="186"/>
      <c r="AI20" s="32"/>
      <c r="AJ20" s="32"/>
      <c r="AK20" s="32"/>
      <c r="AL20" s="32"/>
      <c r="AM20" s="34"/>
      <c r="AN20" s="9"/>
      <c r="AO20" s="9"/>
      <c r="AP20" s="66"/>
      <c r="AZ20" s="66"/>
      <c r="BA20" s="70"/>
      <c r="BB20" s="70"/>
      <c r="BC20" s="70"/>
      <c r="BD20" s="70"/>
      <c r="BE20" s="70"/>
      <c r="BF20" s="70"/>
      <c r="BG20" s="70"/>
      <c r="BJ20" s="66"/>
      <c r="BT20" s="66"/>
      <c r="CD20" s="66"/>
      <c r="CN20" s="66"/>
      <c r="CX20" s="66"/>
      <c r="DH20" s="66"/>
      <c r="DR20" s="66"/>
      <c r="EB20" s="66"/>
      <c r="EL20" s="66"/>
      <c r="EV20" s="66"/>
      <c r="FF20" s="66"/>
      <c r="FP20" s="66"/>
      <c r="FZ20" s="66"/>
      <c r="GJ20" s="66"/>
      <c r="GT20" s="66"/>
      <c r="HD20" s="66"/>
      <c r="HN20" s="66"/>
      <c r="HX20" s="66"/>
    </row>
    <row r="21" spans="1:232" s="1" customFormat="1" x14ac:dyDescent="0.3">
      <c r="A21" s="616" t="str">
        <f ca="1">IF(ISBLANK('Data Summary'!A23),"",'Data Summary'!A23)</f>
        <v/>
      </c>
      <c r="B21" s="60"/>
      <c r="C21" s="11"/>
      <c r="D21" s="5"/>
      <c r="E21" s="5"/>
      <c r="F21" s="5"/>
      <c r="G21" s="5"/>
      <c r="H21" s="5"/>
      <c r="I21" s="34"/>
      <c r="J21" s="9"/>
      <c r="K21" s="9"/>
      <c r="L21" s="60"/>
      <c r="M21" s="11"/>
      <c r="N21" s="5"/>
      <c r="O21" s="5"/>
      <c r="P21" s="5"/>
      <c r="Q21" s="5"/>
      <c r="R21" s="5"/>
      <c r="S21" s="34"/>
      <c r="T21" s="9"/>
      <c r="U21" s="9"/>
      <c r="V21" s="60" t="s">
        <v>219</v>
      </c>
      <c r="W21" s="11">
        <v>0</v>
      </c>
      <c r="X21" s="5">
        <v>7.5373804456514994</v>
      </c>
      <c r="Y21" s="26"/>
      <c r="Z21" s="5"/>
      <c r="AA21" s="5">
        <v>7.8464459001558362</v>
      </c>
      <c r="AB21" s="5">
        <v>7.7468115257439782</v>
      </c>
      <c r="AC21" s="34">
        <v>0.98522062656222575</v>
      </c>
      <c r="AD21" s="9"/>
      <c r="AE21" s="9"/>
      <c r="AF21" s="60"/>
      <c r="AG21" s="184"/>
      <c r="AH21" s="187"/>
      <c r="AI21" s="181"/>
      <c r="AJ21" s="181"/>
      <c r="AK21" s="181"/>
      <c r="AL21" s="181"/>
      <c r="AM21" s="34"/>
      <c r="AN21" s="9"/>
      <c r="AO21" s="9"/>
      <c r="AP21" s="66"/>
      <c r="AZ21" s="66"/>
      <c r="BA21" s="70"/>
      <c r="BB21" s="70"/>
      <c r="BC21" s="70"/>
      <c r="BD21" s="70"/>
      <c r="BE21" s="70"/>
      <c r="BF21" s="70"/>
      <c r="BG21" s="70"/>
      <c r="BJ21" s="66"/>
      <c r="BT21" s="66"/>
      <c r="CD21" s="66"/>
      <c r="CN21" s="66"/>
      <c r="CX21" s="66"/>
      <c r="DH21" s="66"/>
      <c r="DR21" s="66"/>
      <c r="EB21" s="66"/>
      <c r="EL21" s="66"/>
      <c r="EV21" s="66"/>
      <c r="FF21" s="66"/>
      <c r="FP21" s="66"/>
      <c r="FZ21" s="66"/>
      <c r="GJ21" s="66"/>
      <c r="GT21" s="66"/>
      <c r="HD21" s="66"/>
      <c r="HN21" s="66"/>
      <c r="HX21" s="66"/>
    </row>
    <row r="22" spans="1:232" s="1" customFormat="1" x14ac:dyDescent="0.3">
      <c r="A22" s="616" t="str">
        <f ca="1">IF(ISBLANK('Data Summary'!A24),"",'Data Summary'!A24)</f>
        <v/>
      </c>
      <c r="B22" s="60"/>
      <c r="C22" s="11"/>
      <c r="D22" s="5"/>
      <c r="E22" s="5"/>
      <c r="F22" s="5"/>
      <c r="G22" s="5"/>
      <c r="H22" s="5"/>
      <c r="I22" s="22"/>
      <c r="J22" s="9"/>
      <c r="K22" s="9"/>
      <c r="L22" s="60"/>
      <c r="M22" s="11"/>
      <c r="N22" s="5"/>
      <c r="O22" s="5"/>
      <c r="P22" s="5"/>
      <c r="Q22" s="5"/>
      <c r="R22" s="5"/>
      <c r="S22" s="22"/>
      <c r="T22" s="9"/>
      <c r="U22" s="9"/>
      <c r="V22" s="60" t="s">
        <v>220</v>
      </c>
      <c r="W22" s="11">
        <v>0</v>
      </c>
      <c r="X22" s="5">
        <v>7.9035653534000678</v>
      </c>
      <c r="Y22" s="26"/>
      <c r="Z22" s="5"/>
      <c r="AA22" s="5">
        <v>9.6571719625435861</v>
      </c>
      <c r="AB22" s="5">
        <v>8.0774681152574406</v>
      </c>
      <c r="AC22" s="22">
        <v>2.4630515664055648</v>
      </c>
      <c r="AD22" s="9"/>
      <c r="AE22" s="9"/>
      <c r="AF22" s="60"/>
      <c r="AG22" s="184"/>
      <c r="AH22" s="187"/>
      <c r="AI22" s="181"/>
      <c r="AJ22" s="181"/>
      <c r="AK22" s="181"/>
      <c r="AL22" s="181"/>
      <c r="AM22" s="22"/>
      <c r="AN22" s="9"/>
      <c r="AO22" s="9"/>
      <c r="AP22" s="66"/>
      <c r="AZ22" s="66"/>
      <c r="BA22" s="70"/>
      <c r="BB22" s="70"/>
      <c r="BC22" s="70"/>
      <c r="BD22" s="70"/>
      <c r="BE22" s="70"/>
      <c r="BF22" s="70"/>
      <c r="BG22" s="70"/>
      <c r="BJ22" s="66"/>
      <c r="BT22" s="66"/>
      <c r="CD22" s="66"/>
      <c r="CN22" s="66"/>
      <c r="CX22" s="66"/>
      <c r="DH22" s="66"/>
      <c r="DR22" s="66"/>
      <c r="EB22" s="66"/>
      <c r="EL22" s="66"/>
      <c r="EV22" s="66"/>
      <c r="FF22" s="66"/>
      <c r="FP22" s="66"/>
      <c r="FZ22" s="66"/>
      <c r="GJ22" s="66"/>
      <c r="GT22" s="66"/>
      <c r="HD22" s="66"/>
      <c r="HN22" s="66"/>
      <c r="HX22" s="66"/>
    </row>
    <row r="23" spans="1:232" s="1" customFormat="1" x14ac:dyDescent="0.3">
      <c r="A23" s="616" t="str">
        <f ca="1">IF(ISBLANK('Data Summary'!A25),"",'Data Summary'!A25)</f>
        <v/>
      </c>
      <c r="B23" s="60"/>
      <c r="C23" s="11"/>
      <c r="D23" s="5"/>
      <c r="E23" s="5"/>
      <c r="F23" s="5"/>
      <c r="G23" s="5"/>
      <c r="H23" s="5"/>
      <c r="I23" s="22"/>
      <c r="J23" s="9"/>
      <c r="K23" s="9"/>
      <c r="L23" s="60"/>
      <c r="M23" s="11"/>
      <c r="N23" s="5"/>
      <c r="O23" s="5"/>
      <c r="P23" s="5"/>
      <c r="Q23" s="5"/>
      <c r="R23" s="5"/>
      <c r="S23" s="22"/>
      <c r="T23" s="9"/>
      <c r="U23" s="9"/>
      <c r="V23" s="60" t="s">
        <v>221</v>
      </c>
      <c r="W23" s="11">
        <v>0</v>
      </c>
      <c r="X23" s="5">
        <v>3.2041551567133717</v>
      </c>
      <c r="Y23" s="26"/>
      <c r="Z23" s="5"/>
      <c r="AA23" s="5">
        <v>2.9454394707872598</v>
      </c>
      <c r="AB23" s="5">
        <v>3.2435836876082509</v>
      </c>
      <c r="AC23" s="22">
        <v>1.9704412531244515</v>
      </c>
      <c r="AD23" s="9"/>
      <c r="AE23" s="9"/>
      <c r="AF23" s="60"/>
      <c r="AG23" s="184"/>
      <c r="AH23" s="181"/>
      <c r="AI23" s="181"/>
      <c r="AJ23" s="181"/>
      <c r="AK23" s="181"/>
      <c r="AL23" s="181"/>
      <c r="AM23" s="22"/>
      <c r="AN23" s="9"/>
      <c r="AO23" s="9"/>
      <c r="AP23" s="66"/>
      <c r="AZ23" s="66"/>
      <c r="BA23" s="70"/>
      <c r="BB23" s="70"/>
      <c r="BC23" s="70"/>
      <c r="BD23" s="70"/>
      <c r="BE23" s="70"/>
      <c r="BF23" s="70"/>
      <c r="BG23" s="70"/>
      <c r="BJ23" s="66"/>
      <c r="BT23" s="66"/>
      <c r="CD23" s="66"/>
      <c r="CN23" s="66"/>
      <c r="CX23" s="66"/>
      <c r="DH23" s="66"/>
      <c r="DR23" s="66"/>
      <c r="EB23" s="66"/>
      <c r="EL23" s="66"/>
      <c r="EV23" s="66"/>
      <c r="FF23" s="66"/>
      <c r="FP23" s="66"/>
      <c r="FZ23" s="66"/>
      <c r="GJ23" s="66"/>
      <c r="GT23" s="66"/>
      <c r="HD23" s="66"/>
      <c r="HN23" s="66"/>
      <c r="HX23" s="66"/>
    </row>
    <row r="24" spans="1:232" s="1" customFormat="1" x14ac:dyDescent="0.3">
      <c r="A24" s="616" t="str">
        <f ca="1">IF(ISBLANK('Data Summary'!A26),"",'Data Summary'!A26)</f>
        <v/>
      </c>
      <c r="B24" s="60"/>
      <c r="C24" s="11"/>
      <c r="D24" s="5"/>
      <c r="E24" s="5"/>
      <c r="F24" s="5"/>
      <c r="G24" s="5"/>
      <c r="H24" s="5"/>
      <c r="I24" s="22"/>
      <c r="J24" s="9"/>
      <c r="K24" s="9"/>
      <c r="L24" s="60"/>
      <c r="M24" s="11"/>
      <c r="N24" s="5"/>
      <c r="O24" s="5"/>
      <c r="P24" s="5"/>
      <c r="Q24" s="5"/>
      <c r="R24" s="5"/>
      <c r="S24" s="22"/>
      <c r="T24" s="9"/>
      <c r="U24" s="9"/>
      <c r="V24" s="60"/>
      <c r="W24" s="11"/>
      <c r="X24" s="5"/>
      <c r="Y24" s="5"/>
      <c r="Z24" s="5"/>
      <c r="AA24" s="5"/>
      <c r="AB24" s="5"/>
      <c r="AC24" s="22"/>
      <c r="AD24" s="9"/>
      <c r="AE24" s="9"/>
      <c r="AF24" s="60"/>
      <c r="AG24" s="184"/>
      <c r="AH24" s="181"/>
      <c r="AI24" s="181"/>
      <c r="AJ24" s="181"/>
      <c r="AK24" s="181"/>
      <c r="AL24" s="181"/>
      <c r="AM24" s="22"/>
      <c r="AN24" s="9"/>
      <c r="AO24" s="9"/>
      <c r="AP24" s="66"/>
      <c r="AZ24" s="66"/>
      <c r="BA24" s="70"/>
      <c r="BB24" s="70"/>
      <c r="BC24" s="70"/>
      <c r="BD24" s="70"/>
      <c r="BE24" s="70"/>
      <c r="BF24" s="70"/>
      <c r="BG24" s="70"/>
      <c r="BJ24" s="66"/>
      <c r="BT24" s="66"/>
      <c r="CD24" s="66"/>
      <c r="CN24" s="66"/>
      <c r="CX24" s="66"/>
      <c r="DH24" s="66"/>
      <c r="DR24" s="66"/>
      <c r="EB24" s="66"/>
      <c r="EL24" s="66"/>
      <c r="EV24" s="66"/>
      <c r="FF24" s="66"/>
      <c r="FP24" s="66"/>
      <c r="FZ24" s="66"/>
      <c r="GJ24" s="66"/>
      <c r="GT24" s="66"/>
      <c r="HD24" s="66"/>
      <c r="HN24" s="66"/>
      <c r="HX24" s="66"/>
    </row>
    <row r="25" spans="1:232" s="1" customFormat="1" x14ac:dyDescent="0.3">
      <c r="A25" s="616" t="str">
        <f ca="1">IF(ISBLANK('Data Summary'!A27),"",'Data Summary'!A27)</f>
        <v/>
      </c>
      <c r="B25" s="60"/>
      <c r="C25" s="11"/>
      <c r="D25" s="5"/>
      <c r="E25" s="5"/>
      <c r="F25" s="5"/>
      <c r="G25" s="5"/>
      <c r="H25" s="5"/>
      <c r="I25" s="22"/>
      <c r="J25" s="9"/>
      <c r="K25" s="9"/>
      <c r="L25" s="60"/>
      <c r="M25" s="11"/>
      <c r="N25" s="5"/>
      <c r="O25" s="5"/>
      <c r="P25" s="5"/>
      <c r="Q25" s="5"/>
      <c r="R25" s="5"/>
      <c r="S25" s="22"/>
      <c r="T25" s="9"/>
      <c r="U25" s="9"/>
      <c r="V25" s="60"/>
      <c r="W25" s="11"/>
      <c r="X25" s="5"/>
      <c r="Y25" s="5"/>
      <c r="Z25" s="5"/>
      <c r="AA25" s="5"/>
      <c r="AB25" s="5"/>
      <c r="AC25" s="22"/>
      <c r="AD25" s="9"/>
      <c r="AE25" s="9"/>
      <c r="AF25" s="60"/>
      <c r="AG25" s="184"/>
      <c r="AH25" s="181"/>
      <c r="AI25" s="181"/>
      <c r="AJ25" s="181"/>
      <c r="AK25" s="181"/>
      <c r="AL25" s="181"/>
      <c r="AM25" s="22"/>
      <c r="AN25" s="9"/>
      <c r="AO25" s="9"/>
      <c r="AP25" s="66"/>
      <c r="AZ25" s="66"/>
      <c r="BA25" s="70"/>
      <c r="BB25" s="70"/>
      <c r="BC25" s="70"/>
      <c r="BD25" s="70"/>
      <c r="BE25" s="70"/>
      <c r="BF25" s="70"/>
      <c r="BG25" s="70"/>
      <c r="BJ25" s="66"/>
      <c r="BT25" s="66"/>
      <c r="CD25" s="66"/>
      <c r="CN25" s="66"/>
      <c r="CX25" s="66"/>
      <c r="DH25" s="66"/>
      <c r="DR25" s="66"/>
      <c r="EB25" s="66"/>
      <c r="EL25" s="66"/>
      <c r="EV25" s="66"/>
      <c r="FF25" s="66"/>
      <c r="FP25" s="66"/>
      <c r="FZ25" s="66"/>
      <c r="GJ25" s="66"/>
      <c r="GT25" s="66"/>
      <c r="HD25" s="66"/>
      <c r="HN25" s="66"/>
      <c r="HX25" s="66"/>
    </row>
    <row r="26" spans="1:232" s="1" customFormat="1" ht="89.25" customHeight="1" x14ac:dyDescent="0.3">
      <c r="A26" s="616" t="str">
        <f ca="1">IF(ISBLANK('Data Summary'!A28),"",'Data Summary'!A28)</f>
        <v/>
      </c>
      <c r="B26" s="61" t="str">
        <f>HLOOKUP(Introduction!$G$4,nametranslations,111,FALSE)</f>
        <v>Notes</v>
      </c>
      <c r="C26" s="358" t="s">
        <v>222</v>
      </c>
      <c r="D26" s="358"/>
      <c r="E26" s="358"/>
      <c r="F26" s="358"/>
      <c r="G26" s="358"/>
      <c r="H26" s="358"/>
      <c r="I26" s="359"/>
      <c r="J26" s="9"/>
      <c r="K26" s="9"/>
      <c r="L26" s="61" t="str">
        <f>HLOOKUP(Introduction!$G$4,nametranslations,111,FALSE)</f>
        <v>Notes</v>
      </c>
      <c r="M26" s="358" t="s">
        <v>223</v>
      </c>
      <c r="N26" s="358"/>
      <c r="O26" s="358"/>
      <c r="P26" s="358"/>
      <c r="Q26" s="358"/>
      <c r="R26" s="358"/>
      <c r="S26" s="359"/>
      <c r="T26" s="9"/>
      <c r="U26" s="9"/>
      <c r="V26" s="61" t="str">
        <f>HLOOKUP(Introduction!$G$4,nametranslations,111,FALSE)</f>
        <v>Notes</v>
      </c>
      <c r="W26" s="358" t="s">
        <v>228</v>
      </c>
      <c r="X26" s="358"/>
      <c r="Y26" s="358"/>
      <c r="Z26" s="358"/>
      <c r="AA26" s="358"/>
      <c r="AB26" s="358"/>
      <c r="AC26" s="359"/>
      <c r="AD26" s="9"/>
      <c r="AE26" s="9"/>
      <c r="AF26" s="61" t="str">
        <f>HLOOKUP(Introduction!$G$4,nametranslations,111,FALSE)</f>
        <v>Notes</v>
      </c>
      <c r="AG26" s="361" t="s">
        <v>271</v>
      </c>
      <c r="AH26" s="362"/>
      <c r="AI26" s="362"/>
      <c r="AJ26" s="362"/>
      <c r="AK26" s="362"/>
      <c r="AL26" s="362"/>
      <c r="AM26" s="363"/>
      <c r="AN26" s="9"/>
      <c r="AO26" s="9"/>
      <c r="AP26" s="66"/>
      <c r="AZ26" s="66"/>
      <c r="BA26" s="357"/>
      <c r="BB26" s="357"/>
      <c r="BC26" s="357"/>
      <c r="BD26" s="357"/>
      <c r="BE26" s="357"/>
      <c r="BF26" s="357"/>
      <c r="BG26" s="357"/>
      <c r="BJ26" s="66"/>
      <c r="BT26" s="66"/>
      <c r="CD26" s="66"/>
      <c r="CN26" s="66"/>
      <c r="CX26" s="66"/>
      <c r="DH26" s="66"/>
      <c r="DR26" s="66"/>
      <c r="EB26" s="66"/>
      <c r="EL26" s="66"/>
      <c r="EV26" s="66"/>
      <c r="FF26" s="66"/>
      <c r="FP26" s="66"/>
      <c r="FZ26" s="66"/>
      <c r="GJ26" s="66"/>
      <c r="GT26" s="66"/>
      <c r="HD26" s="66"/>
      <c r="HN26" s="66"/>
      <c r="HX26" s="66"/>
    </row>
    <row r="27" spans="1:232" s="1" customFormat="1" ht="15.75" customHeight="1" x14ac:dyDescent="0.3">
      <c r="A27" s="172" t="str">
        <f ca="1">IF(ISBLANK('Data Summary'!A29),"",'Data Summary'!A29)</f>
        <v/>
      </c>
      <c r="B27" s="61"/>
      <c r="C27" s="10" t="str">
        <f>HLOOKUP(Introduction!$G$4,nametranslations,112,FALSE)</f>
        <v>Facility estimate used</v>
      </c>
      <c r="D27" s="28" t="s">
        <v>178</v>
      </c>
      <c r="E27" s="28" t="s">
        <v>178</v>
      </c>
      <c r="F27" s="28" t="s">
        <v>178</v>
      </c>
      <c r="G27" s="28" t="s">
        <v>178</v>
      </c>
      <c r="H27" s="28" t="s">
        <v>178</v>
      </c>
      <c r="I27" s="49" t="s">
        <v>178</v>
      </c>
      <c r="J27" s="9"/>
      <c r="K27" s="9"/>
      <c r="L27" s="61"/>
      <c r="M27" s="10" t="str">
        <f>HLOOKUP(Introduction!$G$4,nametranslations,112,FALSE)</f>
        <v>Facility estimate used</v>
      </c>
      <c r="N27" s="28" t="s">
        <v>151</v>
      </c>
      <c r="O27" s="28"/>
      <c r="P27" s="28"/>
      <c r="Q27" s="28" t="s">
        <v>151</v>
      </c>
      <c r="R27" s="28" t="s">
        <v>151</v>
      </c>
      <c r="S27" s="49" t="s">
        <v>151</v>
      </c>
      <c r="T27" s="9"/>
      <c r="U27" s="9"/>
      <c r="V27" s="61"/>
      <c r="W27" s="10" t="str">
        <f>HLOOKUP(Introduction!$G$4,nametranslations,112,FALSE)</f>
        <v>Facility estimate used</v>
      </c>
      <c r="X27" s="28" t="s">
        <v>151</v>
      </c>
      <c r="Y27" s="28"/>
      <c r="Z27" s="28"/>
      <c r="AA27" s="28" t="s">
        <v>151</v>
      </c>
      <c r="AB27" s="28" t="s">
        <v>151</v>
      </c>
      <c r="AC27" s="49" t="s">
        <v>151</v>
      </c>
      <c r="AD27" s="9"/>
      <c r="AE27" s="9"/>
      <c r="AF27" s="61"/>
      <c r="AG27" s="10" t="str">
        <f>HLOOKUP(Introduction!$G$4,nametranslations,112,FALSE)</f>
        <v>Facility estimate used</v>
      </c>
      <c r="AH27" s="28"/>
      <c r="AI27" s="28"/>
      <c r="AJ27" s="28"/>
      <c r="AK27" s="28"/>
      <c r="AL27" s="28"/>
      <c r="AM27" s="49"/>
      <c r="AN27" s="9"/>
      <c r="AO27" s="9"/>
      <c r="AP27" s="66"/>
      <c r="AZ27" s="66"/>
      <c r="BA27" s="66"/>
      <c r="BB27" s="70"/>
      <c r="BC27" s="70"/>
      <c r="BD27" s="70"/>
      <c r="BE27" s="70"/>
      <c r="BF27" s="70"/>
      <c r="BG27" s="70"/>
      <c r="BJ27" s="66"/>
      <c r="BT27" s="66"/>
      <c r="CD27" s="66"/>
      <c r="CN27" s="66"/>
      <c r="CX27" s="66"/>
      <c r="DH27" s="66"/>
      <c r="DR27" s="66"/>
      <c r="EB27" s="66"/>
      <c r="EL27" s="66"/>
      <c r="EV27" s="66"/>
      <c r="FF27" s="66"/>
      <c r="FP27" s="66"/>
      <c r="FZ27" s="66"/>
      <c r="GJ27" s="66"/>
      <c r="GT27" s="66"/>
      <c r="HD27" s="66"/>
      <c r="HN27" s="66"/>
      <c r="HX27" s="66"/>
    </row>
    <row r="28" spans="1:232" s="1" customFormat="1" ht="15.75" customHeight="1" x14ac:dyDescent="0.3">
      <c r="A28" s="172" t="str">
        <f ca="1">IF(ISBLANK('Data Summary'!A30),"",'Data Summary'!A30)</f>
        <v/>
      </c>
      <c r="B28" s="61"/>
      <c r="C28" s="10" t="str">
        <f>HLOOKUP(Introduction!$G$4,nametranslations,113,FALSE)</f>
        <v>Improved estimate used</v>
      </c>
      <c r="D28" s="28" t="s">
        <v>178</v>
      </c>
      <c r="E28" s="28" t="s">
        <v>178</v>
      </c>
      <c r="F28" s="28" t="s">
        <v>178</v>
      </c>
      <c r="G28" s="28" t="s">
        <v>178</v>
      </c>
      <c r="H28" s="28" t="s">
        <v>178</v>
      </c>
      <c r="I28" s="49" t="s">
        <v>178</v>
      </c>
      <c r="J28" s="9"/>
      <c r="K28" s="9"/>
      <c r="L28" s="61"/>
      <c r="M28" s="10" t="str">
        <f>HLOOKUP(Introduction!$G$4,nametranslations,113,FALSE)</f>
        <v>Improved estimate used</v>
      </c>
      <c r="N28" s="28" t="s">
        <v>151</v>
      </c>
      <c r="O28" s="28"/>
      <c r="P28" s="28"/>
      <c r="Q28" s="28" t="s">
        <v>151</v>
      </c>
      <c r="R28" s="28" t="s">
        <v>151</v>
      </c>
      <c r="S28" s="49" t="s">
        <v>151</v>
      </c>
      <c r="T28" s="9"/>
      <c r="U28" s="9"/>
      <c r="V28" s="61"/>
      <c r="W28" s="10" t="str">
        <f>HLOOKUP(Introduction!$G$4,nametranslations,113,FALSE)</f>
        <v>Improved estimate used</v>
      </c>
      <c r="X28" s="28" t="s">
        <v>151</v>
      </c>
      <c r="Y28" s="28"/>
      <c r="Z28" s="28"/>
      <c r="AA28" s="28" t="s">
        <v>151</v>
      </c>
      <c r="AB28" s="28" t="s">
        <v>151</v>
      </c>
      <c r="AC28" s="49" t="s">
        <v>151</v>
      </c>
      <c r="AD28" s="9"/>
      <c r="AE28" s="9"/>
      <c r="AF28" s="61"/>
      <c r="AG28" s="10" t="str">
        <f>HLOOKUP(Introduction!$G$4,nametranslations,113,FALSE)</f>
        <v>Improved estimate used</v>
      </c>
      <c r="AH28" s="28"/>
      <c r="AI28" s="28"/>
      <c r="AJ28" s="28"/>
      <c r="AK28" s="28"/>
      <c r="AL28" s="28"/>
      <c r="AM28" s="49" t="s">
        <v>151</v>
      </c>
      <c r="AN28" s="9"/>
      <c r="AO28" s="9"/>
      <c r="AP28" s="66"/>
      <c r="AZ28" s="66"/>
      <c r="BA28" s="66"/>
      <c r="BB28" s="70"/>
      <c r="BC28" s="70"/>
      <c r="BD28" s="70"/>
      <c r="BE28" s="70"/>
      <c r="BF28" s="70"/>
      <c r="BG28" s="70"/>
      <c r="BJ28" s="66"/>
      <c r="BT28" s="66"/>
      <c r="CD28" s="66"/>
      <c r="CN28" s="66"/>
      <c r="CX28" s="66"/>
      <c r="DH28" s="66"/>
      <c r="DR28" s="66"/>
      <c r="EB28" s="66"/>
      <c r="EL28" s="66"/>
      <c r="EV28" s="66"/>
      <c r="FF28" s="66"/>
      <c r="FP28" s="66"/>
      <c r="FZ28" s="66"/>
      <c r="GJ28" s="66"/>
      <c r="GT28" s="66"/>
      <c r="HD28" s="66"/>
      <c r="HN28" s="66"/>
      <c r="HX28" s="66"/>
    </row>
    <row r="29" spans="1:232" ht="15.75" customHeight="1" x14ac:dyDescent="0.3">
      <c r="A29" s="172" t="str">
        <f ca="1">IF(ISBLANK('Data Summary'!A31),"",'Data Summary'!A31)</f>
        <v/>
      </c>
      <c r="B29" s="61"/>
      <c r="C29" s="10" t="str">
        <f>HLOOKUP(Introduction!$G$4,nametranslations,114,FALSE)</f>
        <v>Basic estimate used</v>
      </c>
      <c r="D29" s="28" t="s">
        <v>178</v>
      </c>
      <c r="E29" s="28" t="s">
        <v>178</v>
      </c>
      <c r="F29" s="28" t="s">
        <v>178</v>
      </c>
      <c r="G29" s="28" t="s">
        <v>178</v>
      </c>
      <c r="H29" s="28" t="s">
        <v>178</v>
      </c>
      <c r="I29" s="49" t="s">
        <v>178</v>
      </c>
      <c r="J29" s="9"/>
      <c r="K29" s="9"/>
      <c r="L29" s="61"/>
      <c r="M29" s="10" t="str">
        <f>HLOOKUP(Introduction!$G$4,nametranslations,114,FALSE)</f>
        <v>Basic estimate used</v>
      </c>
      <c r="N29" s="28" t="s">
        <v>151</v>
      </c>
      <c r="O29" s="28"/>
      <c r="P29" s="28"/>
      <c r="Q29" s="28" t="s">
        <v>151</v>
      </c>
      <c r="R29" s="28" t="s">
        <v>151</v>
      </c>
      <c r="S29" s="49" t="s">
        <v>151</v>
      </c>
      <c r="T29" s="9"/>
      <c r="U29" s="9"/>
      <c r="V29" s="61"/>
      <c r="W29" s="10" t="str">
        <f>HLOOKUP(Introduction!$G$4,nametranslations,114,FALSE)</f>
        <v>Basic estimate used</v>
      </c>
      <c r="X29" s="28" t="s">
        <v>151</v>
      </c>
      <c r="Y29" s="28"/>
      <c r="Z29" s="28"/>
      <c r="AA29" s="28" t="s">
        <v>151</v>
      </c>
      <c r="AB29" s="28" t="s">
        <v>151</v>
      </c>
      <c r="AC29" s="49" t="s">
        <v>151</v>
      </c>
      <c r="AD29" s="9"/>
      <c r="AE29" s="9"/>
      <c r="AF29" s="61"/>
      <c r="AG29" s="10" t="str">
        <f>HLOOKUP(Introduction!$G$4,nametranslations,114,FALSE)</f>
        <v>Basic estimate used</v>
      </c>
      <c r="AH29" s="28"/>
      <c r="AI29" s="28"/>
      <c r="AJ29" s="28"/>
      <c r="AK29" s="28"/>
      <c r="AL29" s="28"/>
      <c r="AM29" s="49"/>
      <c r="AN29" s="9"/>
      <c r="AO29" s="9"/>
      <c r="BB29" s="69"/>
      <c r="BC29" s="69"/>
      <c r="BD29" s="69"/>
      <c r="BE29" s="69"/>
      <c r="BF29" s="69"/>
      <c r="BG29" s="69"/>
    </row>
    <row r="30" spans="1:232" ht="15.75" customHeight="1" x14ac:dyDescent="0.3">
      <c r="A30" s="172" t="str">
        <f ca="1">IF(ISBLANK('Data Summary'!A32),"",'Data Summary'!A32)</f>
        <v/>
      </c>
      <c r="B30" s="62"/>
      <c r="C30" s="10" t="str">
        <f>HLOOKUP(Introduction!$G$4,nametranslations,115,FALSE)</f>
        <v>Number of schools total</v>
      </c>
      <c r="D30" s="35"/>
      <c r="E30" s="35"/>
      <c r="F30" s="35"/>
      <c r="G30" s="35"/>
      <c r="H30" s="35"/>
      <c r="I30" s="38"/>
      <c r="J30" s="9"/>
      <c r="K30" s="9"/>
      <c r="L30" s="62"/>
      <c r="M30" s="10" t="str">
        <f>HLOOKUP(Introduction!$G$4,nametranslations,115,FALSE)</f>
        <v>Number of schools total</v>
      </c>
      <c r="N30" s="35"/>
      <c r="O30" s="35"/>
      <c r="P30" s="35"/>
      <c r="Q30" s="36"/>
      <c r="R30" s="37"/>
      <c r="S30" s="38"/>
      <c r="T30" s="9"/>
      <c r="U30" s="9"/>
      <c r="V30" s="62"/>
      <c r="W30" s="10" t="str">
        <f>HLOOKUP(Introduction!$G$4,nametranslations,115,FALSE)</f>
        <v>Number of schools total</v>
      </c>
      <c r="X30" s="35"/>
      <c r="Y30" s="35"/>
      <c r="Z30" s="35"/>
      <c r="AA30" s="35"/>
      <c r="AB30" s="35"/>
      <c r="AC30" s="38"/>
      <c r="AD30" s="9"/>
      <c r="AE30" s="9"/>
      <c r="AF30" s="62"/>
      <c r="AG30" s="10" t="str">
        <f>HLOOKUP(Introduction!$G$4,nametranslations,115,FALSE)</f>
        <v>Number of schools total</v>
      </c>
      <c r="AH30" s="188"/>
      <c r="AI30" s="188"/>
      <c r="AJ30" s="188"/>
      <c r="AK30" s="189"/>
      <c r="AL30" s="190"/>
      <c r="AM30" s="38"/>
      <c r="AN30" s="9"/>
      <c r="AO30" s="9"/>
      <c r="BB30" s="69"/>
      <c r="BC30" s="69"/>
      <c r="BD30" s="69"/>
      <c r="BE30" s="69"/>
      <c r="BF30" s="69"/>
      <c r="BG30" s="69"/>
    </row>
    <row r="31" spans="1:232" ht="16.2" thickBot="1" x14ac:dyDescent="0.35">
      <c r="A31" s="172" t="str">
        <f ca="1">IF(ISBLANK('Data Summary'!A33),"",'Data Summary'!A33)</f>
        <v/>
      </c>
      <c r="B31" s="63"/>
      <c r="C31" s="39" t="str">
        <f>HLOOKUP(Introduction!$G$4,nametranslations,116,FALSE)</f>
        <v>Number surveyed</v>
      </c>
      <c r="D31" s="40">
        <v>8718</v>
      </c>
      <c r="E31" s="40">
        <v>1063</v>
      </c>
      <c r="F31" s="40">
        <v>7654</v>
      </c>
      <c r="G31" s="40">
        <v>5547</v>
      </c>
      <c r="H31" s="40">
        <v>8523</v>
      </c>
      <c r="I31" s="41">
        <v>194</v>
      </c>
      <c r="J31" s="9"/>
      <c r="K31" s="9"/>
      <c r="L31" s="63"/>
      <c r="M31" s="39" t="str">
        <f>HLOOKUP(Introduction!$G$4,nametranslations,116,FALSE)</f>
        <v>Number surveyed</v>
      </c>
      <c r="N31" s="40">
        <v>8146</v>
      </c>
      <c r="O31" s="40"/>
      <c r="P31" s="40"/>
      <c r="Q31" s="40">
        <v>5193</v>
      </c>
      <c r="R31" s="40">
        <f>5193+2693</f>
        <v>7886</v>
      </c>
      <c r="S31" s="41">
        <f>99+71</f>
        <v>170</v>
      </c>
      <c r="T31" s="9"/>
      <c r="U31" s="9"/>
      <c r="V31" s="63"/>
      <c r="W31" s="39" t="str">
        <f>HLOOKUP(Introduction!$G$4,nametranslations,116,FALSE)</f>
        <v>Number surveyed</v>
      </c>
      <c r="X31" s="40">
        <v>8130</v>
      </c>
      <c r="Y31" s="40"/>
      <c r="Z31" s="40"/>
      <c r="AA31" s="40">
        <v>5235</v>
      </c>
      <c r="AB31" s="40">
        <v>7860</v>
      </c>
      <c r="AC31" s="41">
        <v>270</v>
      </c>
      <c r="AD31" s="9"/>
      <c r="AE31" s="9"/>
      <c r="AF31" s="63"/>
      <c r="AG31" s="39" t="str">
        <f>HLOOKUP(Introduction!$G$4,nametranslations,116,FALSE)</f>
        <v>Number surveyed</v>
      </c>
      <c r="AH31" s="40"/>
      <c r="AI31" s="40"/>
      <c r="AJ31" s="40"/>
      <c r="AK31" s="40"/>
      <c r="AL31" s="40"/>
      <c r="AM31" s="41"/>
      <c r="AN31" s="9"/>
      <c r="AO31" s="9"/>
      <c r="BB31" s="69"/>
      <c r="BC31" s="69"/>
      <c r="BD31" s="69"/>
      <c r="BE31" s="69"/>
      <c r="BF31" s="69"/>
      <c r="BG31" s="69"/>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6">
    <mergeCell ref="BA26:BG26"/>
    <mergeCell ref="C26:I26"/>
    <mergeCell ref="M26:S26"/>
    <mergeCell ref="W26:AC26"/>
    <mergeCell ref="A2:A3"/>
    <mergeCell ref="AG26:AM26"/>
  </mergeCells>
  <hyperlinks>
    <hyperlink ref="A4" location="myrangeW0" display="myrangeW0" xr:uid="{7F855B79-2848-4EFB-BED9-0490FF8B4C0A}"/>
    <hyperlink ref="A5" location="myrangeW1" display="myrangeW1" xr:uid="{8ABAD968-9FBB-471F-B7A0-074EBEB7AD3B}"/>
    <hyperlink ref="A6" location="myrangeW2" display="myrangeW2" xr:uid="{5D2B1372-AD40-49B4-991E-458926182F87}"/>
    <hyperlink ref="A7" location="myrangeW3" display="myrangeW3" xr:uid="{5A215585-15B7-470D-A1DE-642C28B1A420}"/>
    <hyperlink ref="A8" location="myrangeW4" display="myrangeW4" xr:uid="{CF4E1A69-3BDF-4286-8E80-315AFD57B451}"/>
    <hyperlink ref="A9" location="myrangeW5" display="myrangeW5" xr:uid="{3E68444B-6D44-40BF-91EF-7C5A9876263D}"/>
    <hyperlink ref="A10" location="myrangeW6" display="myrangeW6" xr:uid="{58F30704-1B63-499D-93B6-BB8A7D2EF565}"/>
    <hyperlink ref="A11" location="myrangeW7" display="myrangeW7" xr:uid="{2A13F825-04E2-4485-BC79-834F2456B2F2}"/>
    <hyperlink ref="A12" location="myrangeW8" display="myrangeW8" xr:uid="{4685E9C1-2282-4573-8345-495C2EFB1C19}"/>
    <hyperlink ref="A13" location="myrangeW9" display="myrangeW9" xr:uid="{687151B0-DA03-4403-BDC6-40063E179AAC}"/>
    <hyperlink ref="A14" location="myrangeW10" display="myrangeW10" xr:uid="{AC55327B-9ACD-4C35-93B9-5E8ADDF1F817}"/>
    <hyperlink ref="A15" location="myrangeW11" display="myrangeW11" xr:uid="{F5EE6864-CBE1-417A-AB7E-E80AE5202B8D}"/>
    <hyperlink ref="A16" location="myrangeW12" display="myrangeW12" xr:uid="{5C1AF605-66C0-4410-9721-A3D49CDA9CDA}"/>
    <hyperlink ref="A17" location="myrangeW13" display="myrangeW13" xr:uid="{AC48EDCB-BE5F-4262-B9AB-E5E70433B0EE}"/>
    <hyperlink ref="A18" location="myrangeW14" display="myrangeW14" xr:uid="{47B29A65-AF4F-4707-9998-DAECC631F97F}"/>
    <hyperlink ref="A19" location="myrangeW15" display="myrangeW15" xr:uid="{5CF026F9-B823-4417-80D2-AC8D213F3453}"/>
    <hyperlink ref="A20" location="myrangeW16" display="myrangeW16" xr:uid="{34C0761A-C568-4F72-87B5-12EDE4861774}"/>
    <hyperlink ref="A21" location="myrangeW17" display="myrangeW17" xr:uid="{EDDB6CAC-C669-4143-9D27-C9C0C024C9EB}"/>
    <hyperlink ref="A22" location="myrangeW18" display="myrangeW18" xr:uid="{5E447A17-11FB-4E68-98B2-0A9D18B03017}"/>
    <hyperlink ref="A23" location="myrangeW19" display="myrangeW19" xr:uid="{D4520A65-3F1B-4EE6-A9DD-9652EE5F7ABE}"/>
    <hyperlink ref="A24" location="myrangeW20" display="myrangeW20" xr:uid="{EE65D02F-C347-43AA-87E7-29B1DCBEB224}"/>
    <hyperlink ref="A25" location="myrangeW21" display="myrangeW21" xr:uid="{4AEA6869-939D-4207-B394-3D0A1FCBE78E}"/>
    <hyperlink ref="A26" location="myrangeW22" display="myrangeW22" xr:uid="{F8835F2A-025C-4FCA-8EFE-3B5625EFD8B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4" customWidth="1"/>
    <col min="3" max="3" width="29.69921875" customWidth="1"/>
    <col min="4" max="9" width="7.796875" customWidth="1"/>
    <col min="10" max="11" width="1.09765625" customWidth="1"/>
    <col min="12" max="12" width="24.59765625" style="64" customWidth="1"/>
    <col min="13" max="13" width="29.69921875" customWidth="1"/>
    <col min="14" max="19" width="7.796875" customWidth="1"/>
    <col min="20" max="21" width="1.09765625" customWidth="1"/>
    <col min="22" max="22" width="24.59765625" style="64" customWidth="1"/>
    <col min="23" max="23" width="29.69921875" customWidth="1"/>
    <col min="24" max="29" width="7.796875" customWidth="1"/>
    <col min="30" max="31" width="1.09765625" customWidth="1"/>
    <col min="32" max="32" width="24.59765625" style="64" customWidth="1"/>
    <col min="33" max="33" width="29.69921875" customWidth="1"/>
    <col min="34" max="39" width="7.796875" customWidth="1"/>
    <col min="40" max="41" width="1.09765625" customWidth="1"/>
    <col min="42" max="42" width="24.59765625" style="64" customWidth="1"/>
    <col min="43" max="43" width="29.69921875" customWidth="1"/>
    <col min="44" max="49" width="7.796875" customWidth="1"/>
    <col min="50" max="51" width="1.09765625" customWidth="1"/>
    <col min="52" max="52" width="24.59765625" style="64" customWidth="1"/>
    <col min="53" max="53" width="29.69921875" style="64" customWidth="1"/>
    <col min="54" max="59" width="7.796875" customWidth="1"/>
    <col min="60" max="61" width="1.09765625" customWidth="1"/>
    <col min="62" max="62" width="24.59765625" style="64" customWidth="1"/>
    <col min="63" max="63" width="29.69921875" customWidth="1"/>
    <col min="64" max="69" width="7.796875" customWidth="1"/>
    <col min="70" max="71" width="1.09765625" customWidth="1"/>
    <col min="72" max="72" width="24.59765625" style="64" customWidth="1"/>
    <col min="73" max="73" width="29.69921875" customWidth="1"/>
    <col min="74" max="79" width="7.796875" customWidth="1"/>
    <col min="80" max="81" width="1.09765625" customWidth="1"/>
    <col min="82" max="82" width="24.59765625" style="64" customWidth="1"/>
    <col min="83" max="83" width="29.69921875" customWidth="1"/>
    <col min="84" max="89" width="7.796875" customWidth="1"/>
    <col min="90" max="91" width="1.09765625" customWidth="1"/>
    <col min="92" max="92" width="24.59765625" style="64" customWidth="1"/>
    <col min="93" max="93" width="29.69921875" customWidth="1"/>
    <col min="94" max="99" width="7.796875" customWidth="1"/>
    <col min="100" max="101" width="1.09765625" customWidth="1"/>
    <col min="102" max="102" width="24.59765625" style="64" customWidth="1"/>
    <col min="103" max="103" width="29.69921875" customWidth="1"/>
    <col min="104" max="109" width="7.796875" customWidth="1"/>
    <col min="110" max="111" width="1.09765625" customWidth="1"/>
    <col min="112" max="112" width="24.59765625" style="64" customWidth="1"/>
    <col min="113" max="113" width="29.69921875" customWidth="1"/>
    <col min="114" max="119" width="7.796875" customWidth="1"/>
    <col min="120" max="121" width="1.09765625" customWidth="1"/>
    <col min="122" max="122" width="24.59765625" style="64" customWidth="1"/>
    <col min="123" max="123" width="29.69921875" customWidth="1"/>
    <col min="124" max="129" width="7.796875" customWidth="1"/>
    <col min="130" max="131" width="1.09765625" customWidth="1"/>
    <col min="132" max="132" width="24.59765625" style="64" customWidth="1"/>
    <col min="133" max="133" width="29.69921875" customWidth="1"/>
    <col min="134" max="139" width="7.796875" customWidth="1"/>
    <col min="140" max="141" width="1.09765625" customWidth="1"/>
    <col min="142" max="142" width="24.59765625" style="64" customWidth="1"/>
    <col min="143" max="143" width="29.69921875" customWidth="1"/>
    <col min="144" max="149" width="7.796875" customWidth="1"/>
    <col min="150" max="151" width="1.09765625" customWidth="1"/>
    <col min="152" max="152" width="24.59765625" style="64" customWidth="1"/>
    <col min="153" max="153" width="29.69921875" customWidth="1"/>
    <col min="154" max="159" width="7.796875" customWidth="1"/>
    <col min="160" max="161" width="1.09765625" customWidth="1"/>
    <col min="162" max="162" width="24.59765625" style="64" customWidth="1"/>
    <col min="163" max="163" width="29.69921875" customWidth="1"/>
    <col min="164" max="169" width="7.796875" customWidth="1"/>
    <col min="170" max="171" width="1.09765625" customWidth="1"/>
    <col min="172" max="172" width="24.59765625" style="64" customWidth="1"/>
    <col min="173" max="173" width="29.69921875" customWidth="1"/>
    <col min="174" max="179" width="7.796875" customWidth="1"/>
    <col min="180" max="181" width="1.09765625" customWidth="1"/>
    <col min="182" max="182" width="24.59765625" style="64" customWidth="1"/>
    <col min="183" max="183" width="29.69921875" customWidth="1"/>
    <col min="184" max="189" width="7.796875" customWidth="1"/>
    <col min="190" max="191" width="1.09765625" customWidth="1"/>
    <col min="192" max="192" width="24.59765625" style="64" customWidth="1"/>
    <col min="193" max="193" width="29.69921875" customWidth="1"/>
    <col min="194" max="199" width="7.796875" customWidth="1"/>
    <col min="200" max="201" width="1.09765625" customWidth="1"/>
    <col min="202" max="202" width="24.59765625" style="64" customWidth="1"/>
    <col min="203" max="203" width="29.69921875" customWidth="1"/>
    <col min="204" max="209" width="7.796875" customWidth="1"/>
    <col min="210" max="211" width="1.09765625" customWidth="1"/>
    <col min="212" max="212" width="24.59765625" style="64" customWidth="1"/>
    <col min="213" max="213" width="29.69921875" customWidth="1"/>
    <col min="214" max="219" width="7.796875" customWidth="1"/>
    <col min="220" max="221" width="1.09765625" customWidth="1"/>
    <col min="222" max="222" width="24.59765625" style="64" customWidth="1"/>
    <col min="223" max="223" width="29.69921875" customWidth="1"/>
    <col min="224" max="229" width="7.796875" customWidth="1"/>
    <col min="230" max="231" width="1.09765625" customWidth="1"/>
    <col min="232" max="232" width="24.59765625" style="64" customWidth="1"/>
    <col min="233" max="233" width="29.69921875" customWidth="1"/>
    <col min="234" max="239" width="7.796875" customWidth="1"/>
    <col min="240" max="241" width="1.09765625" customWidth="1"/>
  </cols>
  <sheetData>
    <row r="1" spans="1:232" s="143" customFormat="1" ht="30" customHeight="1" x14ac:dyDescent="0.3">
      <c r="B1" s="620" t="str">
        <f>HLOOKUP(Introduction!$G$4,nametranslations,117,FALSE)</f>
        <v>Sanitation in Schools</v>
      </c>
      <c r="C1" s="176" t="s">
        <v>236</v>
      </c>
      <c r="D1" s="140" t="str">
        <f>+Introduction!$C$7</f>
        <v>Papua New Guinea</v>
      </c>
      <c r="E1" s="140"/>
      <c r="F1" s="140"/>
      <c r="G1" s="140"/>
      <c r="H1" s="140"/>
      <c r="I1" s="157"/>
      <c r="J1" s="141"/>
      <c r="K1" s="142"/>
      <c r="L1" s="620" t="str">
        <f>HLOOKUP(Introduction!$G$4,nametranslations,117,FALSE)</f>
        <v>Sanitation in Schools</v>
      </c>
      <c r="M1" s="176" t="s">
        <v>237</v>
      </c>
      <c r="N1" s="140" t="str">
        <f>+Introduction!$C$7</f>
        <v>Papua New Guinea</v>
      </c>
      <c r="O1" s="140"/>
      <c r="P1" s="140"/>
      <c r="Q1" s="140"/>
      <c r="R1" s="140"/>
      <c r="S1" s="157"/>
      <c r="T1" s="141"/>
      <c r="U1" s="142"/>
      <c r="V1" s="620" t="str">
        <f>HLOOKUP(Introduction!$G$4,nametranslations,117,FALSE)</f>
        <v>Sanitation in Schools</v>
      </c>
      <c r="W1" s="176" t="s">
        <v>238</v>
      </c>
      <c r="X1" s="140" t="str">
        <f>+Introduction!$C$7</f>
        <v>Papua New Guinea</v>
      </c>
      <c r="Y1" s="140"/>
      <c r="Z1" s="140"/>
      <c r="AA1" s="140"/>
      <c r="AB1" s="140"/>
      <c r="AC1" s="157"/>
      <c r="AD1" s="141"/>
      <c r="AE1" s="142"/>
      <c r="AF1" s="620" t="str">
        <f>HLOOKUP(Introduction!$G$4,nametranslations,117,FALSE)</f>
        <v>Sanitation in Schools</v>
      </c>
      <c r="AG1" s="176">
        <v>2023</v>
      </c>
      <c r="AH1" s="140" t="str">
        <f>+Introduction!$C$7</f>
        <v>Papua New Guinea</v>
      </c>
      <c r="AI1" s="140"/>
      <c r="AJ1" s="140"/>
      <c r="AK1" s="140"/>
      <c r="AL1" s="140"/>
      <c r="AM1" s="157"/>
      <c r="AN1" s="141"/>
      <c r="AO1" s="141"/>
    </row>
    <row r="2" spans="1:232" s="143" customFormat="1" ht="30" customHeight="1" x14ac:dyDescent="0.3">
      <c r="A2" s="360" t="s">
        <v>254</v>
      </c>
      <c r="B2" s="146" t="s">
        <v>233</v>
      </c>
      <c r="C2" s="128" t="s">
        <v>185</v>
      </c>
      <c r="D2" s="128" t="s">
        <v>163</v>
      </c>
      <c r="E2" s="147"/>
      <c r="F2" s="147"/>
      <c r="G2" s="147"/>
      <c r="H2" s="147"/>
      <c r="I2" s="148"/>
      <c r="J2" s="144" t="s">
        <v>239</v>
      </c>
      <c r="K2" s="166"/>
      <c r="L2" s="146" t="s">
        <v>234</v>
      </c>
      <c r="M2" s="128" t="s">
        <v>185</v>
      </c>
      <c r="N2" s="128" t="s">
        <v>162</v>
      </c>
      <c r="O2" s="147"/>
      <c r="P2" s="147"/>
      <c r="Q2" s="147"/>
      <c r="R2" s="147"/>
      <c r="S2" s="148"/>
      <c r="T2" s="144" t="s">
        <v>239</v>
      </c>
      <c r="U2" s="166"/>
      <c r="V2" s="146" t="s">
        <v>235</v>
      </c>
      <c r="W2" s="128" t="s">
        <v>185</v>
      </c>
      <c r="X2" s="128" t="s">
        <v>214</v>
      </c>
      <c r="Y2" s="147"/>
      <c r="Z2" s="147"/>
      <c r="AA2" s="147"/>
      <c r="AB2" s="147"/>
      <c r="AC2" s="148"/>
      <c r="AD2" s="144" t="s">
        <v>239</v>
      </c>
      <c r="AE2" s="145"/>
      <c r="AF2" s="146" t="s">
        <v>269</v>
      </c>
      <c r="AG2" s="128" t="s">
        <v>150</v>
      </c>
      <c r="AH2" s="128" t="s">
        <v>267</v>
      </c>
      <c r="AI2" s="147"/>
      <c r="AJ2" s="147"/>
      <c r="AK2" s="147"/>
      <c r="AL2" s="147"/>
      <c r="AM2" s="148"/>
      <c r="AN2" s="144" t="s">
        <v>239</v>
      </c>
      <c r="AO2" s="144"/>
    </row>
    <row r="3" spans="1:232" s="121" customFormat="1" ht="18" customHeight="1" x14ac:dyDescent="0.3">
      <c r="A3" s="360"/>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19"/>
      <c r="AP3" s="120"/>
      <c r="AZ3" s="120"/>
      <c r="BA3" s="120"/>
      <c r="BB3" s="112"/>
      <c r="BC3" s="112"/>
      <c r="BD3" s="112"/>
      <c r="BE3" s="112"/>
      <c r="BF3" s="112"/>
      <c r="BG3" s="112"/>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51" t="str">
        <f>IF(ISBLANK('Data Summary'!A6),"",'Data Summary'!A6)</f>
        <v>PNG_2016_EMIS</v>
      </c>
      <c r="B4" s="58"/>
      <c r="C4" s="12" t="str">
        <f>HLOOKUP(Introduction!$G$4,nametranslations,118,FALSE)</f>
        <v>No facility</v>
      </c>
      <c r="D4" s="7">
        <f>IF(COUNTA(D14)=0,"",D14+D15)</f>
        <v>3.62</v>
      </c>
      <c r="E4" s="7">
        <f>IF(COUNTA(E14)=0,"",E14+E15)</f>
        <v>3.48</v>
      </c>
      <c r="F4" s="7">
        <f t="shared" ref="F4:I4" si="0">IF(COUNTA(F14)=0,"",F14+F15)</f>
        <v>3.6500000000000004</v>
      </c>
      <c r="G4" s="7">
        <f t="shared" si="0"/>
        <v>3.34</v>
      </c>
      <c r="H4" s="7">
        <f t="shared" si="0"/>
        <v>3.55</v>
      </c>
      <c r="I4" s="25">
        <f t="shared" si="0"/>
        <v>7.22</v>
      </c>
      <c r="J4" s="20"/>
      <c r="K4" s="14"/>
      <c r="L4" s="58"/>
      <c r="M4" s="12" t="str">
        <f>HLOOKUP(Introduction!$G$4,nametranslations,118,FALSE)</f>
        <v>No facility</v>
      </c>
      <c r="N4" s="7">
        <f>IF(COUNTA(N14)=0,"",N14)</f>
        <v>3.24</v>
      </c>
      <c r="O4" s="7" t="str">
        <f t="shared" ref="O4:S4" si="1">IF(COUNTA(O14)=0,"",O14)</f>
        <v/>
      </c>
      <c r="P4" s="7" t="str">
        <f t="shared" si="1"/>
        <v/>
      </c>
      <c r="Q4" s="7">
        <f t="shared" si="1"/>
        <v>4.0999999999999996</v>
      </c>
      <c r="R4" s="7">
        <f t="shared" si="1"/>
        <v>3.27</v>
      </c>
      <c r="S4" s="25">
        <f t="shared" si="1"/>
        <v>2.31</v>
      </c>
      <c r="T4" s="20"/>
      <c r="U4" s="14"/>
      <c r="V4" s="58"/>
      <c r="W4" s="12" t="str">
        <f>HLOOKUP(Introduction!$G$4,nametranslations,118,FALSE)</f>
        <v>No facility</v>
      </c>
      <c r="X4" s="7">
        <f>IF(COUNTA(X14)=0,"",X14)</f>
        <v>1.37761</v>
      </c>
      <c r="Y4" s="7" t="str">
        <f t="shared" ref="Y4:AC4" si="2">IF(COUNTA(Y14)=0,"",Y14)</f>
        <v/>
      </c>
      <c r="Z4" s="7" t="str">
        <f t="shared" si="2"/>
        <v/>
      </c>
      <c r="AA4" s="7">
        <f t="shared" si="2"/>
        <v>1.94842</v>
      </c>
      <c r="AB4" s="7">
        <f t="shared" si="2"/>
        <v>1.4122137404580153</v>
      </c>
      <c r="AC4" s="25">
        <f t="shared" si="2"/>
        <v>0.37036999999999998</v>
      </c>
      <c r="AD4" s="20"/>
      <c r="AE4" s="14"/>
      <c r="AF4" s="58"/>
      <c r="AG4" s="191" t="str">
        <f>HLOOKUP(Introduction!$G$4,nametranslations,118,FALSE)</f>
        <v>No facility</v>
      </c>
      <c r="AH4" s="7" t="str">
        <f t="shared" ref="AH4:AM4" si="3">IF(COUNTA(AH14)=0,"",AH14)</f>
        <v/>
      </c>
      <c r="AI4" s="7" t="str">
        <f t="shared" si="3"/>
        <v/>
      </c>
      <c r="AJ4" s="7" t="str">
        <f t="shared" si="3"/>
        <v/>
      </c>
      <c r="AK4" s="7" t="str">
        <f t="shared" si="3"/>
        <v/>
      </c>
      <c r="AL4" s="7" t="str">
        <f t="shared" si="3"/>
        <v/>
      </c>
      <c r="AM4" s="25" t="str">
        <f t="shared" si="3"/>
        <v/>
      </c>
      <c r="AN4" s="20"/>
      <c r="AO4" s="20"/>
      <c r="AP4" s="65"/>
      <c r="AZ4" s="65"/>
      <c r="BA4" s="65"/>
      <c r="BB4" s="68"/>
      <c r="BC4" s="68"/>
      <c r="BD4" s="68"/>
      <c r="BE4" s="68"/>
      <c r="BF4" s="68"/>
      <c r="BG4" s="68"/>
      <c r="BJ4" s="65"/>
      <c r="BT4" s="65"/>
      <c r="CD4" s="65"/>
      <c r="CN4" s="65"/>
      <c r="CX4" s="65"/>
      <c r="DH4" s="65"/>
      <c r="DR4" s="65"/>
      <c r="EB4" s="65"/>
      <c r="EL4" s="65"/>
      <c r="EV4" s="65"/>
      <c r="FF4" s="65"/>
      <c r="FP4" s="65"/>
      <c r="FZ4" s="65"/>
      <c r="GJ4" s="65"/>
      <c r="GT4" s="65"/>
      <c r="HD4" s="65"/>
      <c r="HN4" s="65"/>
      <c r="HX4" s="65"/>
    </row>
    <row r="5" spans="1:232" s="2" customFormat="1" x14ac:dyDescent="0.3">
      <c r="A5" s="651" t="str">
        <f ca="1">IF(ISBLANK('Data Summary'!A7),"",'Data Summary'!A7)</f>
        <v>PNG_2017_EMIS</v>
      </c>
      <c r="B5" s="58"/>
      <c r="C5" s="12" t="str">
        <f>HLOOKUP(Introduction!$G$4,nametranslations,104,FALSE)</f>
        <v>Unimproved</v>
      </c>
      <c r="D5" s="7">
        <f>IF((COUNTA(D15:D26)=0)+(COUNTA(D14)=0),"",100-D14-SUMPRODUCT(C15:C26,D15:D26))</f>
        <v>50.509999999999991</v>
      </c>
      <c r="E5" s="7">
        <f>IF((COUNTA(E15:E26)=0)+(COUNTA(E14)=0),"",100-E14-SUMPRODUCT(C15:C26,E15:E26))</f>
        <v>44.980000000000011</v>
      </c>
      <c r="F5" s="7">
        <f>IF((COUNTA(F15:F26)=0)+(COUNTA(F14)=0),"",100-F14-SUMPRODUCT(C15:C26,F15:F26))</f>
        <v>51.290000000000006</v>
      </c>
      <c r="G5" s="7">
        <f>IF((COUNTA(G15:G26)=0)+(COUNTA(G14)=0),"",100-G14-SUMPRODUCT(C15:C26,G15:G26))</f>
        <v>51.164999999999999</v>
      </c>
      <c r="H5" s="7">
        <f>IF((COUNTA(H15:H26)=0)+(COUNTA(H14)=0),"",100-H14-SUMPRODUCT(C15:C26,H15:H26))</f>
        <v>50.624999999999993</v>
      </c>
      <c r="I5" s="25">
        <f>IF((COUNTA(I15:I26)=0)+(COUNTA(I14)=0),"",100-I14-SUMPRODUCT(C15:C26,I15:I26))</f>
        <v>45.615000000000002</v>
      </c>
      <c r="J5" s="20"/>
      <c r="K5" s="14"/>
      <c r="L5" s="58"/>
      <c r="M5" s="12" t="str">
        <f>HLOOKUP(Introduction!$G$4,nametranslations,104,FALSE)</f>
        <v>Unimproved</v>
      </c>
      <c r="N5" s="7">
        <f>IF((COUNTA(N15:N26)=0)+(COUNTA(N14)=0),"",100-N14-SUMPRODUCT(M15:M26,N15:N26))</f>
        <v>35.390000000000008</v>
      </c>
      <c r="O5" s="7" t="str">
        <f>IF((COUNTA(O15:O26)=0)+(COUNTA(O14)=0),"",100-O14-SUMPRODUCT(M15:M26,O15:O26))</f>
        <v/>
      </c>
      <c r="P5" s="7" t="str">
        <f>IF((COUNTA(P15:P26)=0)+(COUNTA(P14)=0),"",100-P14-SUMPRODUCT(M15:M26,P15:P26))</f>
        <v/>
      </c>
      <c r="Q5" s="7">
        <f>IF((COUNTA(Q15:Q26)=0)+(COUNTA(Q14)=0),"",100-Q14-SUMPRODUCT(M15:M26,Q15:Q26))</f>
        <v>33.974300000000007</v>
      </c>
      <c r="R5" s="7">
        <f>IF((COUNTA(R15:R26)=0)+(COUNTA(R14)=0),"",100-R14-SUMPRODUCT(M15:M26,R15:R26))</f>
        <v>36.040400000000005</v>
      </c>
      <c r="S5" s="25">
        <f>IF((COUNTA(S15:S26)=0)+(COUNTA(S14)=0),"",100-S14-SUMPRODUCT(M15:M26,S15:S26))</f>
        <v>16.765199999999993</v>
      </c>
      <c r="T5" s="20"/>
      <c r="U5" s="14"/>
      <c r="V5" s="58"/>
      <c r="W5" s="12" t="str">
        <f>HLOOKUP(Introduction!$G$4,nametranslations,104,FALSE)</f>
        <v>Unimproved</v>
      </c>
      <c r="X5" s="7">
        <f>IF((COUNTA(X15:X26)=0)+(COUNTA(X14)=0),"",100-X14-SUMPRODUCT(W15:W26,X15:X26))</f>
        <v>43.222629999999995</v>
      </c>
      <c r="Y5" s="7" t="str">
        <f>IF((COUNTA(Y15:Y26)=0)+(COUNTA(Y14)=0),"",100-Y14-SUMPRODUCT(W15:W26,Y15:Y26))</f>
        <v/>
      </c>
      <c r="Z5" s="7" t="str">
        <f>IF((COUNTA(Z15:Z26)=0)+(COUNTA(Z14)=0),"",100-Z14-SUMPRODUCT(W15:W26,Z15:Z26))</f>
        <v/>
      </c>
      <c r="AA5" s="7">
        <f>IF((COUNTA(AA15:AA26)=0)+(COUNTA(AA14)=0),"",100-AA14-SUMPRODUCT(W15:W26,AA15:AA26))</f>
        <v>43.132770000000001</v>
      </c>
      <c r="AB5" s="7">
        <f>IF((COUNTA(AB15:AB26)=0)+(COUNTA(AB14)=0),"",100-AB14-SUMPRODUCT(W15:W26,AB15:AB26))</f>
        <v>43.918575063613233</v>
      </c>
      <c r="AC5" s="25">
        <f>IF((COUNTA(AC15:AC26)=0)+(COUNTA(AC14)=0),"",100-AC14-SUMPRODUCT(W15:W26,AC15:AC26))</f>
        <v>22.962969999999999</v>
      </c>
      <c r="AD5" s="20"/>
      <c r="AE5" s="14"/>
      <c r="AF5" s="58"/>
      <c r="AG5" s="191"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20"/>
      <c r="AP5" s="65"/>
      <c r="AZ5" s="65"/>
      <c r="BA5" s="65"/>
      <c r="BB5" s="68"/>
      <c r="BC5" s="68"/>
      <c r="BD5" s="68"/>
      <c r="BE5" s="68"/>
      <c r="BF5" s="68"/>
      <c r="BG5" s="68"/>
      <c r="BJ5" s="65"/>
      <c r="BT5" s="65"/>
      <c r="CD5" s="65"/>
      <c r="CN5" s="65"/>
      <c r="CX5" s="65"/>
      <c r="DH5" s="65"/>
      <c r="DR5" s="65"/>
      <c r="EB5" s="65"/>
      <c r="EL5" s="65"/>
      <c r="EV5" s="65"/>
      <c r="FF5" s="65"/>
      <c r="FP5" s="65"/>
      <c r="FZ5" s="65"/>
      <c r="GJ5" s="65"/>
      <c r="GT5" s="65"/>
      <c r="HD5" s="65"/>
      <c r="HN5" s="65"/>
      <c r="HX5" s="65"/>
    </row>
    <row r="6" spans="1:232" s="2" customFormat="1" x14ac:dyDescent="0.3">
      <c r="A6" s="651" t="str">
        <f ca="1">IF(ISBLANK('Data Summary'!A8),"",'Data Summary'!A8)</f>
        <v>PNG_2019_EMIS</v>
      </c>
      <c r="B6" s="58"/>
      <c r="C6" s="12" t="str">
        <f>HLOOKUP(Introduction!$G$4,nametranslations,75,FALSE)</f>
        <v>Improved</v>
      </c>
      <c r="D6" s="7">
        <f>IF(COUNTA(D15:D26)=0,"",SUMPRODUCT(D15:D26,C15:C26))</f>
        <v>46.120000000000005</v>
      </c>
      <c r="E6" s="7">
        <f>IF(COUNTA(E15:E26)=0,"",SUMPRODUCT(E15:E26,C15:C26))</f>
        <v>51.919999999999995</v>
      </c>
      <c r="F6" s="7">
        <f>IF(COUNTA(F15:F26)=0,"",SUMPRODUCT(F15:F26,C15:C26))</f>
        <v>45.3</v>
      </c>
      <c r="G6" s="7">
        <f>IF(COUNTA(G15:G26)=0,"",SUMPRODUCT(G15:G26,C15:C26))</f>
        <v>45.805</v>
      </c>
      <c r="H6" s="7">
        <f>IF(COUNTA(H15:H26)=0,"",SUMPRODUCT(H15:H26,C15:C26))</f>
        <v>46.085000000000001</v>
      </c>
      <c r="I6" s="25">
        <f>IF(COUNTA(I15:I26)=0,"",SUMPRODUCT(I15:I26,C15:C26))</f>
        <v>47.164999999999999</v>
      </c>
      <c r="J6" s="20"/>
      <c r="K6" s="14"/>
      <c r="L6" s="58"/>
      <c r="M6" s="12" t="str">
        <f>HLOOKUP(Introduction!$G$4,nametranslations,75,FALSE)</f>
        <v>Improved</v>
      </c>
      <c r="N6" s="7">
        <f>IF(COUNTA(N15:N26)=0,"",SUMPRODUCT(N15:N26,M15:M26))</f>
        <v>61.37</v>
      </c>
      <c r="O6" s="7" t="str">
        <f>IF(COUNTA(O15:O26)=0,"",SUMPRODUCT(O15:O26,M15:M26))</f>
        <v/>
      </c>
      <c r="P6" s="7" t="str">
        <f>IF(COUNTA(P15:P26)=0,"",SUMPRODUCT(P15:P26,M15:M26))</f>
        <v/>
      </c>
      <c r="Q6" s="7">
        <f>IF(COUNTA(Q15:Q26)=0,"",SUMPRODUCT(Q15:Q26,M15:M26))</f>
        <v>61.925699999999999</v>
      </c>
      <c r="R6" s="7">
        <f>IF(COUNTA(R15:R26)=0,"",SUMPRODUCT(R15:R26,M15:M26))</f>
        <v>60.689599999999999</v>
      </c>
      <c r="S6" s="25">
        <f>IF(COUNTA(S15:S26)=0,"",SUMPRODUCT(S15:S26,M15:M26))</f>
        <v>80.924800000000005</v>
      </c>
      <c r="T6" s="20"/>
      <c r="U6" s="14"/>
      <c r="V6" s="58"/>
      <c r="W6" s="12" t="str">
        <f>HLOOKUP(Introduction!$G$4,nametranslations,75,FALSE)</f>
        <v>Improved</v>
      </c>
      <c r="X6" s="7">
        <f>IF(COUNTA(X15:X26)=0,"",SUMPRODUCT(X15:X26,W15:W26))</f>
        <v>55.399760000000001</v>
      </c>
      <c r="Y6" s="7" t="str">
        <f>IF(COUNTA(Y15:Y26)=0,"",SUMPRODUCT(Y15:Y26,W15:W26))</f>
        <v/>
      </c>
      <c r="Z6" s="7" t="str">
        <f>IF(COUNTA(Z15:Z26)=0,"",SUMPRODUCT(Z15:Z26,W15:W26))</f>
        <v/>
      </c>
      <c r="AA6" s="7">
        <f>IF(COUNTA(AA15:AA26)=0,"",SUMPRODUCT(AA15:AA26,W15:W26))</f>
        <v>54.918810000000001</v>
      </c>
      <c r="AB6" s="7">
        <f>IF(COUNTA(AB15:AB26)=0,"",SUMPRODUCT(AB15:AB26,W15:W26))</f>
        <v>54.669211195928753</v>
      </c>
      <c r="AC6" s="25">
        <f>IF(COUNTA(AC15:AC26)=0,"",SUMPRODUCT(AC15:AC26,W15:W26))</f>
        <v>76.666660000000007</v>
      </c>
      <c r="AD6" s="20"/>
      <c r="AE6" s="14"/>
      <c r="AF6" s="58"/>
      <c r="AG6" s="191"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5">
        <f>IF(COUNTA(AM15:AM26)=0,"",SUMPRODUCT(AM15:AM26,AG15:AG26))</f>
        <v>100</v>
      </c>
      <c r="AN6" s="20"/>
      <c r="AO6" s="20"/>
      <c r="AP6" s="65"/>
      <c r="AZ6" s="65"/>
      <c r="BA6" s="65"/>
      <c r="BB6" s="68"/>
      <c r="BC6" s="68"/>
      <c r="BD6" s="68"/>
      <c r="BE6" s="68"/>
      <c r="BF6" s="68"/>
      <c r="BG6" s="68"/>
      <c r="BJ6" s="65"/>
      <c r="BT6" s="65"/>
      <c r="CD6" s="65"/>
      <c r="CN6" s="65"/>
      <c r="CX6" s="65"/>
      <c r="DH6" s="65"/>
      <c r="DR6" s="65"/>
      <c r="EB6" s="65"/>
      <c r="EL6" s="65"/>
      <c r="EV6" s="65"/>
      <c r="FF6" s="65"/>
      <c r="FP6" s="65"/>
      <c r="FZ6" s="65"/>
      <c r="GJ6" s="65"/>
      <c r="GT6" s="65"/>
      <c r="HD6" s="65"/>
      <c r="HN6" s="65"/>
      <c r="HX6" s="65"/>
    </row>
    <row r="7" spans="1:232" s="2" customFormat="1" x14ac:dyDescent="0.3">
      <c r="A7" s="651" t="str">
        <f ca="1">IF(ISBLANK('Data Summary'!A9),"",'Data Summary'!A9)</f>
        <v>PNG_2023_UIS</v>
      </c>
      <c r="B7" s="58"/>
      <c r="C7" s="27" t="str">
        <f>HLOOKUP(Introduction!$G$4,nametranslations,119,FALSE)</f>
        <v>Usable</v>
      </c>
      <c r="D7" s="16"/>
      <c r="E7" s="16"/>
      <c r="F7" s="16"/>
      <c r="G7" s="16"/>
      <c r="H7" s="16"/>
      <c r="I7" s="42"/>
      <c r="J7" s="20"/>
      <c r="K7" s="14"/>
      <c r="L7" s="58" t="s">
        <v>174</v>
      </c>
      <c r="M7" s="27" t="str">
        <f>HLOOKUP(Introduction!$G$4,nametranslations,119,FALSE)</f>
        <v>Usable</v>
      </c>
      <c r="N7" s="16">
        <f>6042/8144*100</f>
        <v>74.189587426326128</v>
      </c>
      <c r="O7" s="16"/>
      <c r="P7" s="16"/>
      <c r="Q7" s="16">
        <f>3758/5193*100</f>
        <v>72.366647409974973</v>
      </c>
      <c r="R7" s="16">
        <f>5822/(5193+2693)*100</f>
        <v>73.827035252345922</v>
      </c>
      <c r="S7" s="42">
        <f>150/173*100</f>
        <v>86.705202312138724</v>
      </c>
      <c r="T7" s="20"/>
      <c r="U7" s="14"/>
      <c r="V7" s="58" t="s">
        <v>174</v>
      </c>
      <c r="W7" s="27" t="str">
        <f>HLOOKUP(Introduction!$G$4,nametranslations,119,FALSE)</f>
        <v>Usable</v>
      </c>
      <c r="X7" s="16">
        <v>80.651910000000001</v>
      </c>
      <c r="Y7" s="16"/>
      <c r="Z7" s="16"/>
      <c r="AA7" s="16">
        <v>79.637060000000005</v>
      </c>
      <c r="AB7" s="16">
        <v>80.419847328244273</v>
      </c>
      <c r="AC7" s="42">
        <v>87.407409999999999</v>
      </c>
      <c r="AD7" s="20"/>
      <c r="AE7" s="14"/>
      <c r="AF7" s="58"/>
      <c r="AG7" s="192" t="str">
        <f>HLOOKUP(Introduction!$G$4,nametranslations,119,FALSE)</f>
        <v>Usable</v>
      </c>
      <c r="AH7" s="26"/>
      <c r="AI7" s="193"/>
      <c r="AJ7" s="193"/>
      <c r="AK7" s="193"/>
      <c r="AL7" s="193"/>
      <c r="AM7" s="42"/>
      <c r="AN7" s="20"/>
      <c r="AO7" s="20"/>
      <c r="AP7" s="65"/>
      <c r="AZ7" s="65"/>
      <c r="BA7" s="65"/>
      <c r="BB7" s="68"/>
      <c r="BC7" s="68"/>
      <c r="BD7" s="68"/>
      <c r="BE7" s="68"/>
      <c r="BF7" s="68"/>
      <c r="BG7" s="68"/>
      <c r="BJ7" s="65"/>
      <c r="BT7" s="65"/>
      <c r="CD7" s="65"/>
      <c r="CN7" s="65"/>
      <c r="CX7" s="65"/>
      <c r="DH7" s="65"/>
      <c r="DR7" s="65"/>
      <c r="EB7" s="65"/>
      <c r="EL7" s="65"/>
      <c r="EV7" s="65"/>
      <c r="FF7" s="65"/>
      <c r="FP7" s="65"/>
      <c r="FZ7" s="65"/>
      <c r="GJ7" s="65"/>
      <c r="GT7" s="65"/>
      <c r="HD7" s="65"/>
      <c r="HN7" s="65"/>
      <c r="HX7" s="65"/>
    </row>
    <row r="8" spans="1:232" s="2" customFormat="1" x14ac:dyDescent="0.3">
      <c r="A8" s="617" t="str">
        <f ca="1">IF(ISBLANK('Data Summary'!A10),"",'Data Summary'!A10)</f>
        <v/>
      </c>
      <c r="B8" s="58"/>
      <c r="C8" s="27" t="str">
        <f>HLOOKUP(Introduction!$G$4,nametranslations,120,FALSE)</f>
        <v>Single-sex</v>
      </c>
      <c r="D8" s="16"/>
      <c r="E8" s="16"/>
      <c r="F8" s="16"/>
      <c r="G8" s="16"/>
      <c r="H8" s="16"/>
      <c r="I8" s="42"/>
      <c r="J8" s="20"/>
      <c r="K8" s="14"/>
      <c r="L8" s="58"/>
      <c r="M8" s="27" t="str">
        <f>HLOOKUP(Introduction!$G$4,nametranslations,120,FALSE)</f>
        <v>Single-sex</v>
      </c>
      <c r="N8" s="16"/>
      <c r="O8" s="16"/>
      <c r="P8" s="16"/>
      <c r="Q8" s="16"/>
      <c r="R8" s="16"/>
      <c r="S8" s="42"/>
      <c r="T8" s="20"/>
      <c r="U8" s="14"/>
      <c r="V8" s="58"/>
      <c r="W8" s="27" t="str">
        <f>HLOOKUP(Introduction!$G$4,nametranslations,120,FALSE)</f>
        <v>Single-sex</v>
      </c>
      <c r="X8" s="16"/>
      <c r="Y8" s="16"/>
      <c r="Z8" s="16"/>
      <c r="AA8" s="16"/>
      <c r="AB8" s="16"/>
      <c r="AC8" s="42"/>
      <c r="AD8" s="20"/>
      <c r="AE8" s="14"/>
      <c r="AF8" s="58"/>
      <c r="AG8" s="192" t="str">
        <f>HLOOKUP(Introduction!$G$4,nametranslations,120,FALSE)</f>
        <v>Single-sex</v>
      </c>
      <c r="AH8" s="26"/>
      <c r="AI8" s="193"/>
      <c r="AJ8" s="193"/>
      <c r="AK8" s="193"/>
      <c r="AL8" s="193"/>
      <c r="AM8" s="42"/>
      <c r="AN8" s="20"/>
      <c r="AO8" s="20"/>
      <c r="AP8" s="65"/>
      <c r="AZ8" s="65"/>
      <c r="BA8" s="65"/>
      <c r="BB8" s="68"/>
      <c r="BC8" s="68"/>
      <c r="BD8" s="68"/>
      <c r="BE8" s="68"/>
      <c r="BF8" s="68"/>
      <c r="BG8" s="68"/>
      <c r="BJ8" s="65"/>
      <c r="BT8" s="65"/>
      <c r="CD8" s="65"/>
      <c r="CN8" s="65"/>
      <c r="CX8" s="65"/>
      <c r="DH8" s="65"/>
      <c r="DR8" s="65"/>
      <c r="EB8" s="65"/>
      <c r="EL8" s="65"/>
      <c r="EV8" s="65"/>
      <c r="FF8" s="65"/>
      <c r="FP8" s="65"/>
      <c r="FZ8" s="65"/>
      <c r="GJ8" s="65"/>
      <c r="GT8" s="65"/>
      <c r="HD8" s="65"/>
      <c r="HN8" s="65"/>
      <c r="HX8" s="65"/>
    </row>
    <row r="9" spans="1:232" s="634" customFormat="1" ht="21" customHeight="1" x14ac:dyDescent="0.3">
      <c r="A9" s="638" t="str">
        <f ca="1">IF(ISBLANK('Data Summary'!A11),"",'Data Summary'!A11)</f>
        <v/>
      </c>
      <c r="B9" s="623"/>
      <c r="C9" s="639" t="str">
        <f>HLOOKUP(Introduction!$G$4,nametranslations,121,FALSE)</f>
        <v>Usable &amp; Single-sex</v>
      </c>
      <c r="D9" s="640"/>
      <c r="E9" s="640"/>
      <c r="F9" s="640"/>
      <c r="G9" s="640"/>
      <c r="H9" s="640"/>
      <c r="I9" s="641"/>
      <c r="J9" s="628"/>
      <c r="K9" s="642"/>
      <c r="L9" s="623" t="s">
        <v>176</v>
      </c>
      <c r="M9" s="639" t="str">
        <f>HLOOKUP(Introduction!$G$4,nametranslations,121,FALSE)</f>
        <v>Usable &amp; Single-sex</v>
      </c>
      <c r="N9" s="640">
        <f>5833/8144*100</f>
        <v>71.623280943025534</v>
      </c>
      <c r="O9" s="640"/>
      <c r="P9" s="640"/>
      <c r="Q9" s="640">
        <f>3595/5193*100</f>
        <v>69.227806662815325</v>
      </c>
      <c r="R9" s="640">
        <f>(3595+2025)/(5193+2693)*100</f>
        <v>71.265533857468938</v>
      </c>
      <c r="S9" s="641">
        <f>145/173*100</f>
        <v>83.815028901734095</v>
      </c>
      <c r="T9" s="628"/>
      <c r="U9" s="642"/>
      <c r="V9" s="623" t="s">
        <v>176</v>
      </c>
      <c r="W9" s="639" t="str">
        <f>HLOOKUP(Introduction!$G$4,nametranslations,121,FALSE)</f>
        <v>Usable &amp; Single-sex</v>
      </c>
      <c r="X9" s="640">
        <v>78.954490000000007</v>
      </c>
      <c r="Y9" s="640"/>
      <c r="Z9" s="640"/>
      <c r="AA9" s="640">
        <v>77.440309999999997</v>
      </c>
      <c r="AB9" s="640">
        <v>78.715012722646321</v>
      </c>
      <c r="AC9" s="641">
        <v>85.925929999999994</v>
      </c>
      <c r="AD9" s="628"/>
      <c r="AE9" s="642"/>
      <c r="AF9" s="623"/>
      <c r="AG9" s="643" t="str">
        <f>HLOOKUP(Introduction!$G$4,nametranslations,121,FALSE)</f>
        <v>Usable &amp; Single-sex</v>
      </c>
      <c r="AH9" s="644"/>
      <c r="AI9" s="644"/>
      <c r="AJ9" s="644"/>
      <c r="AK9" s="644"/>
      <c r="AL9" s="644"/>
      <c r="AM9" s="641"/>
      <c r="AN9" s="628"/>
      <c r="AO9" s="628"/>
      <c r="AP9" s="633"/>
      <c r="AZ9" s="633"/>
      <c r="BA9" s="633"/>
      <c r="BB9" s="635"/>
      <c r="BC9" s="635"/>
      <c r="BD9" s="635"/>
      <c r="BE9" s="635"/>
      <c r="BF9" s="635"/>
      <c r="BG9" s="635"/>
      <c r="BJ9" s="633"/>
      <c r="BT9" s="633"/>
      <c r="CD9" s="633"/>
      <c r="CN9" s="633"/>
      <c r="CX9" s="633"/>
      <c r="DH9" s="633"/>
      <c r="DR9" s="633"/>
      <c r="EB9" s="633"/>
      <c r="EL9" s="633"/>
      <c r="EV9" s="633"/>
      <c r="FF9" s="633"/>
      <c r="FP9" s="633"/>
      <c r="FZ9" s="633"/>
      <c r="GJ9" s="633"/>
      <c r="GT9" s="633"/>
      <c r="HD9" s="633"/>
      <c r="HN9" s="633"/>
      <c r="HX9" s="633"/>
    </row>
    <row r="10" spans="1:232" s="2" customFormat="1" ht="21" customHeight="1" x14ac:dyDescent="0.3">
      <c r="A10" s="617" t="str">
        <f ca="1">IF(ISBLANK('Data Summary'!A12),"",'Data Summary'!A12)</f>
        <v/>
      </c>
      <c r="B10" s="58" t="s">
        <v>152</v>
      </c>
      <c r="C10" s="30" t="str">
        <f>HLOOKUP(Introduction!$G$4,nametranslations,153,FALSE)</f>
        <v>Improved &amp; usable</v>
      </c>
      <c r="D10" s="16">
        <f>(341+413+1779+205/2)/8718*100</f>
        <v>30.230557467309016</v>
      </c>
      <c r="E10" s="16">
        <f>3.2+9.78+15.71+1.22/2</f>
        <v>29.3</v>
      </c>
      <c r="F10" s="16">
        <f>4.01+4.04+21.06+2.51/2</f>
        <v>30.364999999999998</v>
      </c>
      <c r="G10" s="16">
        <f>3.82+4.78+18.82+2.47/2</f>
        <v>28.655000000000001</v>
      </c>
      <c r="H10" s="16">
        <f>3.95+4.73+20.36+2.41/2</f>
        <v>30.244999999999997</v>
      </c>
      <c r="I10" s="22">
        <f>2.06+5.15+22.68+0/2</f>
        <v>29.89</v>
      </c>
      <c r="J10" s="20"/>
      <c r="K10" s="14"/>
      <c r="L10" s="58"/>
      <c r="M10" s="30" t="str">
        <f>HLOOKUP(Introduction!$G$4,nametranslations,153,FALSE)</f>
        <v>Improved &amp; usable</v>
      </c>
      <c r="N10" s="16"/>
      <c r="O10" s="16"/>
      <c r="P10" s="16"/>
      <c r="Q10" s="16"/>
      <c r="R10" s="16"/>
      <c r="S10" s="22"/>
      <c r="T10" s="20"/>
      <c r="U10" s="14"/>
      <c r="V10" s="58"/>
      <c r="W10" s="30" t="str">
        <f>HLOOKUP(Introduction!$G$4,nametranslations,153,FALSE)</f>
        <v>Improved &amp; usable</v>
      </c>
      <c r="X10" s="16"/>
      <c r="Y10" s="16"/>
      <c r="Z10" s="16"/>
      <c r="AA10" s="16"/>
      <c r="AB10" s="16"/>
      <c r="AC10" s="22"/>
      <c r="AD10" s="20"/>
      <c r="AE10" s="14"/>
      <c r="AF10" s="58"/>
      <c r="AG10" s="178" t="str">
        <f>HLOOKUP(Introduction!$G$4,nametranslations,153,FALSE)</f>
        <v>Improved &amp; usable</v>
      </c>
      <c r="AH10" s="194"/>
      <c r="AI10" s="193"/>
      <c r="AJ10" s="193"/>
      <c r="AK10" s="193"/>
      <c r="AL10" s="181"/>
      <c r="AM10" s="22"/>
      <c r="AN10" s="20"/>
      <c r="AO10" s="20"/>
      <c r="AP10" s="65"/>
      <c r="AZ10" s="65"/>
      <c r="BA10" s="65"/>
      <c r="BB10" s="68"/>
      <c r="BC10" s="68"/>
      <c r="BD10" s="68"/>
      <c r="BE10" s="68"/>
      <c r="BF10" s="68"/>
      <c r="BG10" s="68"/>
      <c r="BJ10" s="65"/>
      <c r="BT10" s="65"/>
      <c r="CD10" s="65"/>
      <c r="CN10" s="65"/>
      <c r="CX10" s="65"/>
      <c r="DH10" s="65"/>
      <c r="DR10" s="65"/>
      <c r="EB10" s="65"/>
      <c r="EL10" s="65"/>
      <c r="EV10" s="65"/>
      <c r="FF10" s="65"/>
      <c r="FP10" s="65"/>
      <c r="FZ10" s="65"/>
      <c r="GJ10" s="65"/>
      <c r="GT10" s="65"/>
      <c r="HD10" s="65"/>
      <c r="HN10" s="65"/>
      <c r="HX10" s="65"/>
    </row>
    <row r="11" spans="1:232" s="634" customFormat="1" ht="21" customHeight="1" x14ac:dyDescent="0.3">
      <c r="A11" s="638" t="str">
        <f ca="1">IF(ISBLANK('Data Summary'!A13),"",'Data Summary'!A13)</f>
        <v/>
      </c>
      <c r="B11" s="623"/>
      <c r="C11" s="624" t="str">
        <f>HLOOKUP(Introduction!$G$4,nametranslations,154,FALSE)</f>
        <v>Improved &amp; single-sex</v>
      </c>
      <c r="D11" s="640"/>
      <c r="E11" s="626"/>
      <c r="F11" s="626"/>
      <c r="G11" s="626"/>
      <c r="H11" s="626"/>
      <c r="I11" s="627"/>
      <c r="J11" s="628"/>
      <c r="K11" s="642"/>
      <c r="L11" s="623"/>
      <c r="M11" s="624" t="str">
        <f>HLOOKUP(Introduction!$G$4,nametranslations,154,FALSE)</f>
        <v>Improved &amp; single-sex</v>
      </c>
      <c r="N11" s="640"/>
      <c r="O11" s="626"/>
      <c r="P11" s="626"/>
      <c r="Q11" s="626"/>
      <c r="R11" s="626"/>
      <c r="S11" s="627"/>
      <c r="T11" s="628"/>
      <c r="U11" s="642"/>
      <c r="V11" s="623"/>
      <c r="W11" s="624" t="str">
        <f>HLOOKUP(Introduction!$G$4,nametranslations,154,FALSE)</f>
        <v>Improved &amp; single-sex</v>
      </c>
      <c r="X11" s="640"/>
      <c r="Y11" s="626"/>
      <c r="Z11" s="626"/>
      <c r="AA11" s="626"/>
      <c r="AB11" s="626"/>
      <c r="AC11" s="627"/>
      <c r="AD11" s="628"/>
      <c r="AE11" s="642"/>
      <c r="AF11" s="623"/>
      <c r="AG11" s="630" t="str">
        <f>HLOOKUP(Introduction!$G$4,nametranslations,154,FALSE)</f>
        <v>Improved &amp; single-sex</v>
      </c>
      <c r="AH11" s="644"/>
      <c r="AI11" s="632"/>
      <c r="AJ11" s="632"/>
      <c r="AK11" s="632"/>
      <c r="AL11" s="632"/>
      <c r="AM11" s="627"/>
      <c r="AN11" s="628"/>
      <c r="AO11" s="628"/>
      <c r="AP11" s="633"/>
      <c r="AZ11" s="633"/>
      <c r="BA11" s="633"/>
      <c r="BB11" s="635"/>
      <c r="BC11" s="635"/>
      <c r="BD11" s="635"/>
      <c r="BE11" s="635"/>
      <c r="BF11" s="635"/>
      <c r="BG11" s="635"/>
      <c r="BJ11" s="633"/>
      <c r="BT11" s="633"/>
      <c r="CD11" s="633"/>
      <c r="CN11" s="633"/>
      <c r="CX11" s="633"/>
      <c r="DH11" s="633"/>
      <c r="DR11" s="633"/>
      <c r="EB11" s="633"/>
      <c r="EL11" s="633"/>
      <c r="EV11" s="633"/>
      <c r="FF11" s="633"/>
      <c r="FP11" s="633"/>
      <c r="FZ11" s="633"/>
      <c r="GJ11" s="633"/>
      <c r="GT11" s="633"/>
      <c r="HD11" s="633"/>
      <c r="HN11" s="633"/>
      <c r="HX11" s="633"/>
    </row>
    <row r="12" spans="1:232" s="646" customFormat="1" ht="33" customHeight="1" x14ac:dyDescent="0.2">
      <c r="A12" s="638" t="str">
        <f ca="1">IF(ISBLANK('Data Summary'!A14),"",'Data Summary'!A14)</f>
        <v/>
      </c>
      <c r="B12" s="623" t="s">
        <v>153</v>
      </c>
      <c r="C12" s="624" t="str">
        <f>HLOOKUP(Introduction!$G$4,nametranslations,79,FALSE)</f>
        <v>Basic
(improved, usable &amp; single-sex)</v>
      </c>
      <c r="D12" s="640">
        <v>28.8</v>
      </c>
      <c r="E12" s="640">
        <v>31.75</v>
      </c>
      <c r="F12" s="640">
        <v>28.39</v>
      </c>
      <c r="G12" s="640">
        <v>29.08</v>
      </c>
      <c r="H12" s="640">
        <v>28.9</v>
      </c>
      <c r="I12" s="641">
        <v>24.23</v>
      </c>
      <c r="J12" s="628"/>
      <c r="K12" s="642"/>
      <c r="L12" s="623" t="s">
        <v>175</v>
      </c>
      <c r="M12" s="624" t="str">
        <f>HLOOKUP(Introduction!$G$4,nametranslations,79,FALSE)</f>
        <v>Basic
(improved, usable &amp; single-sex)</v>
      </c>
      <c r="N12" s="640">
        <v>45.076000000000001</v>
      </c>
      <c r="O12" s="640"/>
      <c r="P12" s="640"/>
      <c r="Q12" s="640">
        <v>43.35</v>
      </c>
      <c r="R12" s="640">
        <v>44.28</v>
      </c>
      <c r="S12" s="641">
        <v>69.36</v>
      </c>
      <c r="T12" s="628"/>
      <c r="U12" s="642"/>
      <c r="V12" s="623" t="s">
        <v>175</v>
      </c>
      <c r="W12" s="624" t="str">
        <f>HLOOKUP(Introduction!$G$4,nametranslations,79,FALSE)</f>
        <v>Basic
(improved, usable &amp; single-sex)</v>
      </c>
      <c r="X12" s="640">
        <v>47.687579999999997</v>
      </c>
      <c r="Y12" s="640"/>
      <c r="Z12" s="640"/>
      <c r="AA12" s="640">
        <v>47.010509999999996</v>
      </c>
      <c r="AB12" s="640">
        <v>46.972010178117046</v>
      </c>
      <c r="AC12" s="641">
        <v>68.518519999999995</v>
      </c>
      <c r="AD12" s="628"/>
      <c r="AE12" s="642"/>
      <c r="AF12" s="623" t="s">
        <v>272</v>
      </c>
      <c r="AG12" s="630" t="str">
        <f>HLOOKUP(Introduction!$G$4,nametranslations,79,FALSE)</f>
        <v>Basic
(improved, usable &amp; single-sex)</v>
      </c>
      <c r="AH12" s="644"/>
      <c r="AI12" s="644"/>
      <c r="AJ12" s="644"/>
      <c r="AK12" s="644"/>
      <c r="AL12" s="644"/>
      <c r="AM12" s="641"/>
      <c r="AN12" s="628"/>
      <c r="AO12" s="628"/>
      <c r="AP12" s="645"/>
      <c r="AZ12" s="645"/>
      <c r="BA12" s="645"/>
      <c r="BB12" s="647"/>
      <c r="BC12" s="647"/>
      <c r="BD12" s="647"/>
      <c r="BE12" s="647"/>
      <c r="BF12" s="647"/>
      <c r="BG12" s="647"/>
      <c r="BJ12" s="645"/>
      <c r="BT12" s="645"/>
      <c r="CD12" s="645"/>
      <c r="CN12" s="645"/>
      <c r="CX12" s="645"/>
      <c r="DH12" s="645"/>
      <c r="DR12" s="645"/>
      <c r="EB12" s="645"/>
      <c r="EL12" s="645"/>
      <c r="EV12" s="645"/>
      <c r="FF12" s="645"/>
      <c r="FP12" s="645"/>
      <c r="FZ12" s="645"/>
      <c r="GJ12" s="645"/>
      <c r="GT12" s="645"/>
      <c r="HD12" s="645"/>
      <c r="HN12" s="645"/>
      <c r="HX12" s="645"/>
    </row>
    <row r="13" spans="1:232" s="121" customFormat="1" ht="18" customHeight="1" x14ac:dyDescent="0.3">
      <c r="A13" s="617" t="str">
        <f ca="1">IF(ISBLANK('Data Summary'!A15),"",'Data Summary'!A15)</f>
        <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36"/>
      <c r="O13" s="136"/>
      <c r="P13" s="136"/>
      <c r="Q13" s="137"/>
      <c r="R13" s="137"/>
      <c r="S13" s="138"/>
      <c r="T13" s="119"/>
      <c r="U13" s="134"/>
      <c r="V13" s="129" t="str">
        <f>HLOOKUP(Introduction!$G$4,nametranslations,109,FALSE)</f>
        <v>Facility type</v>
      </c>
      <c r="W13" s="135" t="str">
        <f>HLOOKUP(Introduction!$G$4,nametranslations,110,FALSE)</f>
        <v>Proprortion improved</v>
      </c>
      <c r="X13" s="136"/>
      <c r="Y13" s="136"/>
      <c r="Z13" s="136"/>
      <c r="AA13" s="137"/>
      <c r="AB13" s="137"/>
      <c r="AC13" s="138"/>
      <c r="AD13" s="119"/>
      <c r="AE13" s="134"/>
      <c r="AF13" s="129" t="str">
        <f>HLOOKUP(Introduction!$G$4,nametranslations,109,FALSE)</f>
        <v>Facility type</v>
      </c>
      <c r="AG13" s="135" t="str">
        <f>HLOOKUP(Introduction!$G$4,nametranslations,110,FALSE)</f>
        <v>Proprortion improved</v>
      </c>
      <c r="AH13" s="195"/>
      <c r="AI13" s="195"/>
      <c r="AJ13" s="195"/>
      <c r="AK13" s="137"/>
      <c r="AL13" s="137"/>
      <c r="AM13" s="138"/>
      <c r="AN13" s="119"/>
      <c r="AO13" s="119"/>
      <c r="AP13" s="120"/>
      <c r="AZ13" s="120"/>
      <c r="BA13" s="120"/>
      <c r="BB13" s="112"/>
      <c r="BC13" s="112"/>
      <c r="BD13" s="112"/>
      <c r="BE13" s="112"/>
      <c r="BF13" s="112"/>
      <c r="BG13" s="112"/>
      <c r="BJ13" s="120"/>
      <c r="BT13" s="120"/>
      <c r="CD13" s="120"/>
      <c r="CN13" s="120"/>
      <c r="CX13" s="120"/>
      <c r="DH13" s="120"/>
      <c r="DR13" s="120"/>
      <c r="EB13" s="120"/>
      <c r="EL13" s="120"/>
      <c r="EV13" s="120"/>
      <c r="FF13" s="120"/>
      <c r="FP13" s="120"/>
      <c r="FZ13" s="120"/>
      <c r="GJ13" s="120"/>
      <c r="GT13" s="120"/>
      <c r="HD13" s="120"/>
      <c r="HN13" s="120"/>
      <c r="HX13" s="120"/>
    </row>
    <row r="14" spans="1:232" x14ac:dyDescent="0.3">
      <c r="A14" s="617" t="str">
        <f ca="1">IF(ISBLANK('Data Summary'!A16),"",'Data Summary'!A16)</f>
        <v/>
      </c>
      <c r="B14" s="59" t="s">
        <v>29</v>
      </c>
      <c r="C14" s="17">
        <v>0</v>
      </c>
      <c r="D14" s="43">
        <v>3.37</v>
      </c>
      <c r="E14" s="26">
        <v>3.1</v>
      </c>
      <c r="F14" s="26">
        <v>3.41</v>
      </c>
      <c r="G14" s="5">
        <v>3.03</v>
      </c>
      <c r="H14" s="5">
        <v>3.29</v>
      </c>
      <c r="I14" s="22">
        <v>7.22</v>
      </c>
      <c r="J14" s="9"/>
      <c r="K14" s="13"/>
      <c r="L14" s="59" t="s">
        <v>29</v>
      </c>
      <c r="M14" s="17">
        <v>0</v>
      </c>
      <c r="N14" s="43">
        <f>3.24</f>
        <v>3.24</v>
      </c>
      <c r="O14" s="26"/>
      <c r="P14" s="26"/>
      <c r="Q14" s="5">
        <v>4.0999999999999996</v>
      </c>
      <c r="R14" s="5">
        <v>3.27</v>
      </c>
      <c r="S14" s="22">
        <v>2.31</v>
      </c>
      <c r="T14" s="9"/>
      <c r="U14" s="13"/>
      <c r="V14" s="59" t="s">
        <v>29</v>
      </c>
      <c r="W14" s="17">
        <v>0</v>
      </c>
      <c r="X14" s="43">
        <v>1.37761</v>
      </c>
      <c r="Y14" s="26"/>
      <c r="Z14" s="26"/>
      <c r="AA14" s="5">
        <v>1.94842</v>
      </c>
      <c r="AB14" s="5">
        <v>1.4122137404580153</v>
      </c>
      <c r="AC14" s="22">
        <v>0.37036999999999998</v>
      </c>
      <c r="AD14" s="9"/>
      <c r="AE14" s="13"/>
      <c r="AF14" s="59" t="s">
        <v>29</v>
      </c>
      <c r="AG14" s="17">
        <v>0</v>
      </c>
      <c r="AH14" s="194"/>
      <c r="AI14" s="26"/>
      <c r="AJ14" s="26"/>
      <c r="AK14" s="181"/>
      <c r="AL14" s="181"/>
      <c r="AM14" s="22"/>
      <c r="AN14" s="9"/>
      <c r="AO14" s="9"/>
      <c r="BA14" s="69"/>
      <c r="BB14" s="68"/>
      <c r="BC14" s="68"/>
      <c r="BD14" s="68"/>
      <c r="BE14" s="68"/>
      <c r="BF14" s="68"/>
      <c r="BG14" s="68"/>
    </row>
    <row r="15" spans="1:232" s="1" customFormat="1" x14ac:dyDescent="0.3">
      <c r="A15" s="617" t="str">
        <f ca="1">IF(ISBLANK('Data Summary'!A17),"",'Data Summary'!A17)</f>
        <v/>
      </c>
      <c r="B15" s="59" t="s">
        <v>96</v>
      </c>
      <c r="C15" s="44">
        <v>0</v>
      </c>
      <c r="D15" s="26">
        <v>0.25</v>
      </c>
      <c r="E15" s="26">
        <v>0.38</v>
      </c>
      <c r="F15" s="26">
        <v>0.24</v>
      </c>
      <c r="G15" s="5">
        <v>0.31</v>
      </c>
      <c r="H15" s="5">
        <v>0.26</v>
      </c>
      <c r="I15" s="22">
        <v>0</v>
      </c>
      <c r="J15" s="9"/>
      <c r="K15" s="13"/>
      <c r="L15" s="59" t="s">
        <v>96</v>
      </c>
      <c r="M15" s="44">
        <v>0</v>
      </c>
      <c r="N15" s="26"/>
      <c r="O15" s="26"/>
      <c r="P15" s="26"/>
      <c r="Q15" s="5"/>
      <c r="R15" s="5"/>
      <c r="S15" s="22"/>
      <c r="T15" s="9"/>
      <c r="U15" s="13"/>
      <c r="V15" s="59" t="s">
        <v>96</v>
      </c>
      <c r="W15" s="44">
        <v>0</v>
      </c>
      <c r="X15" s="26">
        <v>4.9815500000000004</v>
      </c>
      <c r="Y15" s="26"/>
      <c r="Z15" s="26"/>
      <c r="AA15" s="5">
        <v>6.3228299999999997</v>
      </c>
      <c r="AB15" s="5">
        <v>5.0890585241730273</v>
      </c>
      <c r="AC15" s="22">
        <v>1.85185</v>
      </c>
      <c r="AD15" s="9"/>
      <c r="AE15" s="13"/>
      <c r="AF15" s="59" t="s">
        <v>96</v>
      </c>
      <c r="AG15" s="44">
        <v>0</v>
      </c>
      <c r="AH15" s="26"/>
      <c r="AI15" s="26"/>
      <c r="AJ15" s="26"/>
      <c r="AK15" s="181"/>
      <c r="AL15" s="181"/>
      <c r="AM15" s="22"/>
      <c r="AN15" s="9"/>
      <c r="AO15" s="9"/>
      <c r="AP15" s="66"/>
      <c r="AZ15" s="66"/>
      <c r="BA15" s="70"/>
      <c r="BB15" s="71"/>
      <c r="BC15" s="71"/>
      <c r="BD15" s="71"/>
      <c r="BE15" s="71"/>
      <c r="BF15" s="71"/>
      <c r="BG15" s="71"/>
      <c r="BJ15" s="66"/>
      <c r="BT15" s="66"/>
      <c r="CD15" s="66"/>
      <c r="CN15" s="66"/>
      <c r="CX15" s="66"/>
      <c r="DH15" s="66"/>
      <c r="DR15" s="66"/>
      <c r="EB15" s="66"/>
      <c r="EL15" s="66"/>
      <c r="EV15" s="66"/>
      <c r="FF15" s="66"/>
      <c r="FP15" s="66"/>
      <c r="FZ15" s="66"/>
      <c r="GJ15" s="66"/>
      <c r="GT15" s="66"/>
      <c r="HD15" s="66"/>
      <c r="HN15" s="66"/>
      <c r="HX15" s="66"/>
    </row>
    <row r="16" spans="1:232" s="1" customFormat="1" x14ac:dyDescent="0.3">
      <c r="A16" s="617" t="str">
        <f ca="1">IF(ISBLANK('Data Summary'!A18),"",'Data Summary'!A18)</f>
        <v/>
      </c>
      <c r="B16" s="60" t="s">
        <v>154</v>
      </c>
      <c r="C16" s="18">
        <v>1</v>
      </c>
      <c r="D16" s="43">
        <v>5.69</v>
      </c>
      <c r="E16" s="26">
        <v>6.11</v>
      </c>
      <c r="F16" s="5">
        <v>5.63</v>
      </c>
      <c r="G16" s="5">
        <v>6.06</v>
      </c>
      <c r="H16" s="5">
        <v>5.77</v>
      </c>
      <c r="I16" s="22">
        <v>2.06</v>
      </c>
      <c r="J16" s="9"/>
      <c r="K16" s="13"/>
      <c r="L16" s="60" t="s">
        <v>169</v>
      </c>
      <c r="M16" s="18">
        <v>1</v>
      </c>
      <c r="N16" s="43">
        <v>14.8</v>
      </c>
      <c r="O16" s="26"/>
      <c r="P16" s="5"/>
      <c r="Q16" s="5">
        <v>13.9</v>
      </c>
      <c r="R16" s="5">
        <v>13.7966</v>
      </c>
      <c r="S16" s="22">
        <v>47.398800000000001</v>
      </c>
      <c r="T16" s="9"/>
      <c r="U16" s="13"/>
      <c r="V16" s="60" t="s">
        <v>229</v>
      </c>
      <c r="W16" s="18">
        <v>1</v>
      </c>
      <c r="X16" s="43">
        <v>9.6555999999999997</v>
      </c>
      <c r="Y16" s="26"/>
      <c r="Z16" s="5"/>
      <c r="AA16" s="5">
        <v>7.2397299999999998</v>
      </c>
      <c r="AB16" s="5">
        <v>8.5496183206106871</v>
      </c>
      <c r="AC16" s="22">
        <v>41.851849999999999</v>
      </c>
      <c r="AD16" s="9"/>
      <c r="AE16" s="13"/>
      <c r="AF16" s="58" t="s">
        <v>272</v>
      </c>
      <c r="AG16" s="18">
        <v>1</v>
      </c>
      <c r="AH16" s="194"/>
      <c r="AI16" s="26"/>
      <c r="AJ16" s="26"/>
      <c r="AK16" s="181"/>
      <c r="AL16" s="181"/>
      <c r="AM16" s="22">
        <v>100</v>
      </c>
      <c r="AN16" s="9"/>
      <c r="AO16" s="9"/>
      <c r="AP16" s="66"/>
      <c r="AZ16" s="66"/>
      <c r="BA16" s="70"/>
      <c r="BB16" s="71"/>
      <c r="BC16" s="71"/>
      <c r="BD16" s="71"/>
      <c r="BE16" s="71"/>
      <c r="BF16" s="71"/>
      <c r="BG16" s="71"/>
      <c r="BJ16" s="66"/>
      <c r="BT16" s="66"/>
      <c r="CD16" s="66"/>
      <c r="CN16" s="66"/>
      <c r="CX16" s="66"/>
      <c r="DH16" s="66"/>
      <c r="DR16" s="66"/>
      <c r="EB16" s="66"/>
      <c r="EL16" s="66"/>
      <c r="EV16" s="66"/>
      <c r="FF16" s="66"/>
      <c r="FP16" s="66"/>
      <c r="FZ16" s="66"/>
      <c r="GJ16" s="66"/>
      <c r="GT16" s="66"/>
      <c r="HD16" s="66"/>
      <c r="HN16" s="66"/>
      <c r="HX16" s="66"/>
    </row>
    <row r="17" spans="1:232" s="1" customFormat="1" x14ac:dyDescent="0.3">
      <c r="A17" s="617" t="str">
        <f ca="1">IF(ISBLANK('Data Summary'!A19),"",'Data Summary'!A19)</f>
        <v/>
      </c>
      <c r="B17" s="60" t="s">
        <v>155</v>
      </c>
      <c r="C17" s="19">
        <v>1</v>
      </c>
      <c r="D17" s="26">
        <v>6.36</v>
      </c>
      <c r="E17" s="5">
        <v>16.18</v>
      </c>
      <c r="F17" s="5">
        <v>4.99</v>
      </c>
      <c r="G17" s="5">
        <v>6.53</v>
      </c>
      <c r="H17" s="5">
        <v>6.34</v>
      </c>
      <c r="I17" s="22">
        <v>7.22</v>
      </c>
      <c r="J17" s="9"/>
      <c r="K17" s="13"/>
      <c r="L17" s="60" t="s">
        <v>170</v>
      </c>
      <c r="M17" s="19">
        <v>0</v>
      </c>
      <c r="N17" s="26">
        <v>3.3</v>
      </c>
      <c r="O17" s="5"/>
      <c r="P17" s="5"/>
      <c r="Q17" s="5">
        <v>3.52</v>
      </c>
      <c r="R17" s="5">
        <v>3.411</v>
      </c>
      <c r="S17" s="22">
        <v>0</v>
      </c>
      <c r="T17" s="9"/>
      <c r="U17" s="13"/>
      <c r="V17" s="60" t="s">
        <v>173</v>
      </c>
      <c r="W17" s="19">
        <v>1</v>
      </c>
      <c r="X17" s="26">
        <v>2.0049199999999998</v>
      </c>
      <c r="Y17" s="5"/>
      <c r="Z17" s="5"/>
      <c r="AA17" s="5">
        <v>1.6045799999999999</v>
      </c>
      <c r="AB17" s="5">
        <v>1.9974554707379137</v>
      </c>
      <c r="AC17" s="22">
        <v>2.2222200000000001</v>
      </c>
      <c r="AD17" s="9"/>
      <c r="AE17" s="13"/>
      <c r="AF17" s="60"/>
      <c r="AG17" s="183"/>
      <c r="AH17" s="26"/>
      <c r="AI17" s="181"/>
      <c r="AJ17" s="181"/>
      <c r="AK17" s="181"/>
      <c r="AL17" s="181"/>
      <c r="AM17" s="22"/>
      <c r="AN17" s="9"/>
      <c r="AO17" s="9"/>
      <c r="AP17" s="66"/>
      <c r="AZ17" s="66"/>
      <c r="BA17" s="70"/>
      <c r="BB17" s="71"/>
      <c r="BC17" s="71"/>
      <c r="BD17" s="71"/>
      <c r="BE17" s="71"/>
      <c r="BF17" s="71"/>
      <c r="BG17" s="71"/>
      <c r="BJ17" s="66"/>
      <c r="BT17" s="66"/>
      <c r="CD17" s="66"/>
      <c r="CN17" s="66"/>
      <c r="CX17" s="66"/>
      <c r="DH17" s="66"/>
      <c r="DR17" s="66"/>
      <c r="EB17" s="66"/>
      <c r="EL17" s="66"/>
      <c r="EV17" s="66"/>
      <c r="FF17" s="66"/>
      <c r="FP17" s="66"/>
      <c r="FZ17" s="66"/>
      <c r="GJ17" s="66"/>
      <c r="GT17" s="66"/>
      <c r="HD17" s="66"/>
      <c r="HN17" s="66"/>
      <c r="HX17" s="66"/>
    </row>
    <row r="18" spans="1:232" s="1" customFormat="1" x14ac:dyDescent="0.3">
      <c r="A18" s="617" t="str">
        <f ca="1">IF(ISBLANK('Data Summary'!A20),"",'Data Summary'!A20)</f>
        <v/>
      </c>
      <c r="B18" s="60" t="s">
        <v>156</v>
      </c>
      <c r="C18" s="19">
        <v>1</v>
      </c>
      <c r="D18" s="5">
        <v>31.69</v>
      </c>
      <c r="E18" s="5">
        <v>26.9</v>
      </c>
      <c r="F18" s="5">
        <v>32.35</v>
      </c>
      <c r="G18" s="5">
        <v>30.61</v>
      </c>
      <c r="H18" s="5">
        <v>31.56</v>
      </c>
      <c r="I18" s="22">
        <v>37.11</v>
      </c>
      <c r="J18" s="9"/>
      <c r="K18" s="13"/>
      <c r="L18" s="60" t="s">
        <v>171</v>
      </c>
      <c r="M18" s="19">
        <v>0</v>
      </c>
      <c r="N18" s="5">
        <v>32.06</v>
      </c>
      <c r="O18" s="5"/>
      <c r="P18" s="5"/>
      <c r="Q18" s="5">
        <v>30.44</v>
      </c>
      <c r="R18" s="5">
        <v>32.627000000000002</v>
      </c>
      <c r="S18" s="22">
        <v>16.763000000000002</v>
      </c>
      <c r="T18" s="9"/>
      <c r="U18" s="13"/>
      <c r="V18" s="60" t="s">
        <v>230</v>
      </c>
      <c r="W18" s="19">
        <v>1</v>
      </c>
      <c r="X18" s="5">
        <v>43.739240000000002</v>
      </c>
      <c r="Y18" s="5"/>
      <c r="Z18" s="5"/>
      <c r="AA18" s="5">
        <v>46.0745</v>
      </c>
      <c r="AB18" s="5">
        <v>44.122137404580151</v>
      </c>
      <c r="AC18" s="22">
        <v>32.592590000000001</v>
      </c>
      <c r="AD18" s="9"/>
      <c r="AE18" s="13"/>
      <c r="AF18" s="60"/>
      <c r="AG18" s="183"/>
      <c r="AH18" s="181"/>
      <c r="AI18" s="181"/>
      <c r="AJ18" s="181"/>
      <c r="AK18" s="181"/>
      <c r="AL18" s="181"/>
      <c r="AM18" s="22"/>
      <c r="AN18" s="9"/>
      <c r="AO18" s="9"/>
      <c r="AP18" s="66"/>
      <c r="AZ18" s="66"/>
      <c r="BA18" s="70"/>
      <c r="BB18" s="71"/>
      <c r="BC18" s="71"/>
      <c r="BD18" s="71"/>
      <c r="BE18" s="71"/>
      <c r="BF18" s="71"/>
      <c r="BG18" s="71"/>
      <c r="BJ18" s="66"/>
      <c r="BT18" s="66"/>
      <c r="CD18" s="66"/>
      <c r="CN18" s="66"/>
      <c r="CX18" s="66"/>
      <c r="DH18" s="66"/>
      <c r="DR18" s="66"/>
      <c r="EB18" s="66"/>
      <c r="EL18" s="66"/>
      <c r="EV18" s="66"/>
      <c r="FF18" s="66"/>
      <c r="FP18" s="66"/>
      <c r="FZ18" s="66"/>
      <c r="GJ18" s="66"/>
      <c r="GT18" s="66"/>
      <c r="HD18" s="66"/>
      <c r="HN18" s="66"/>
      <c r="HX18" s="66"/>
    </row>
    <row r="19" spans="1:232" s="1" customFormat="1" x14ac:dyDescent="0.3">
      <c r="A19" s="617" t="str">
        <f ca="1">IF(ISBLANK('Data Summary'!A21),"",'Data Summary'!A21)</f>
        <v/>
      </c>
      <c r="B19" s="60" t="s">
        <v>157</v>
      </c>
      <c r="C19" s="19">
        <v>0</v>
      </c>
      <c r="D19" s="5">
        <v>47.81</v>
      </c>
      <c r="E19" s="5">
        <v>41.77</v>
      </c>
      <c r="F19" s="32">
        <v>48.65</v>
      </c>
      <c r="G19" s="5">
        <v>48.17</v>
      </c>
      <c r="H19" s="5">
        <v>47.88</v>
      </c>
      <c r="I19" s="22">
        <v>44.85</v>
      </c>
      <c r="J19" s="9"/>
      <c r="K19" s="13"/>
      <c r="L19" s="60" t="s">
        <v>172</v>
      </c>
      <c r="M19" s="19">
        <v>1</v>
      </c>
      <c r="N19" s="5">
        <v>43.81</v>
      </c>
      <c r="O19" s="5"/>
      <c r="P19" s="32"/>
      <c r="Q19" s="5">
        <v>46.023000000000003</v>
      </c>
      <c r="R19" s="5">
        <v>44.192</v>
      </c>
      <c r="S19" s="22">
        <v>29.48</v>
      </c>
      <c r="T19" s="9"/>
      <c r="U19" s="13"/>
      <c r="V19" s="60" t="s">
        <v>231</v>
      </c>
      <c r="W19" s="19">
        <v>0</v>
      </c>
      <c r="X19" s="5">
        <v>34.760150000000003</v>
      </c>
      <c r="Y19" s="5"/>
      <c r="Z19" s="32"/>
      <c r="AA19" s="5">
        <v>33.065899999999999</v>
      </c>
      <c r="AB19" s="5">
        <v>35.25445292620865</v>
      </c>
      <c r="AC19" s="22">
        <v>20.370370000000001</v>
      </c>
      <c r="AD19" s="9"/>
      <c r="AE19" s="13"/>
      <c r="AF19" s="60"/>
      <c r="AG19" s="183"/>
      <c r="AH19" s="181"/>
      <c r="AI19" s="181"/>
      <c r="AJ19" s="32"/>
      <c r="AK19" s="181"/>
      <c r="AL19" s="181"/>
      <c r="AM19" s="22"/>
      <c r="AN19" s="9"/>
      <c r="AO19" s="9"/>
      <c r="AP19" s="66"/>
      <c r="AZ19" s="66"/>
      <c r="BA19" s="70"/>
      <c r="BB19" s="71"/>
      <c r="BC19" s="71"/>
      <c r="BD19" s="71"/>
      <c r="BE19" s="71"/>
      <c r="BF19" s="71"/>
      <c r="BG19" s="71"/>
      <c r="BJ19" s="66"/>
      <c r="BT19" s="66"/>
      <c r="CD19" s="66"/>
      <c r="CN19" s="66"/>
      <c r="CX19" s="66"/>
      <c r="DH19" s="66"/>
      <c r="DR19" s="66"/>
      <c r="EB19" s="66"/>
      <c r="EL19" s="66"/>
      <c r="EV19" s="66"/>
      <c r="FF19" s="66"/>
      <c r="FP19" s="66"/>
      <c r="FZ19" s="66"/>
      <c r="GJ19" s="66"/>
      <c r="GT19" s="66"/>
      <c r="HD19" s="66"/>
      <c r="HN19" s="66"/>
      <c r="HX19" s="66"/>
    </row>
    <row r="20" spans="1:232" s="1" customFormat="1" x14ac:dyDescent="0.3">
      <c r="A20" s="617" t="str">
        <f ca="1">IF(ISBLANK('Data Summary'!A22),"",'Data Summary'!A22)</f>
        <v/>
      </c>
      <c r="B20" s="60" t="s">
        <v>158</v>
      </c>
      <c r="C20" s="18">
        <v>0</v>
      </c>
      <c r="D20" s="5">
        <v>7.0000000000000007E-2</v>
      </c>
      <c r="E20" s="32">
        <v>0.09</v>
      </c>
      <c r="F20" s="32">
        <v>7.0000000000000007E-2</v>
      </c>
      <c r="G20" s="5">
        <v>0.09</v>
      </c>
      <c r="H20" s="5">
        <v>7.0000000000000007E-2</v>
      </c>
      <c r="I20" s="22">
        <v>0</v>
      </c>
      <c r="J20" s="9"/>
      <c r="K20" s="13"/>
      <c r="L20" s="60" t="s">
        <v>173</v>
      </c>
      <c r="M20" s="18">
        <v>1</v>
      </c>
      <c r="N20" s="5">
        <v>2.76</v>
      </c>
      <c r="O20" s="32"/>
      <c r="P20" s="32"/>
      <c r="Q20" s="5">
        <v>2.0026999999999999</v>
      </c>
      <c r="R20" s="5">
        <f>2.701</f>
        <v>2.7010000000000001</v>
      </c>
      <c r="S20" s="22">
        <v>4.0460000000000003</v>
      </c>
      <c r="T20" s="9"/>
      <c r="U20" s="13"/>
      <c r="V20" s="60" t="s">
        <v>232</v>
      </c>
      <c r="W20" s="18">
        <v>0</v>
      </c>
      <c r="X20" s="5">
        <v>3.4809299999999999</v>
      </c>
      <c r="Y20" s="32"/>
      <c r="Z20" s="32"/>
      <c r="AA20" s="5">
        <v>3.74403</v>
      </c>
      <c r="AB20" s="5">
        <v>3.5750636132315523</v>
      </c>
      <c r="AC20" s="22">
        <v>0.74073999999999995</v>
      </c>
      <c r="AD20" s="9"/>
      <c r="AE20" s="13"/>
      <c r="AF20" s="60"/>
      <c r="AG20" s="18"/>
      <c r="AH20" s="181"/>
      <c r="AI20" s="32"/>
      <c r="AJ20" s="32"/>
      <c r="AK20" s="181"/>
      <c r="AL20" s="181"/>
      <c r="AM20" s="22"/>
      <c r="AN20" s="9"/>
      <c r="AO20" s="9"/>
      <c r="AP20" s="66"/>
      <c r="AZ20" s="66"/>
      <c r="BA20" s="70"/>
      <c r="BB20" s="71"/>
      <c r="BC20" s="71"/>
      <c r="BD20" s="71"/>
      <c r="BE20" s="71"/>
      <c r="BF20" s="71"/>
      <c r="BG20" s="71"/>
      <c r="BJ20" s="66"/>
      <c r="BT20" s="66"/>
      <c r="CD20" s="66"/>
      <c r="CN20" s="66"/>
      <c r="CX20" s="66"/>
      <c r="DH20" s="66"/>
      <c r="DR20" s="66"/>
      <c r="EB20" s="66"/>
      <c r="EL20" s="66"/>
      <c r="EV20" s="66"/>
      <c r="FF20" s="66"/>
      <c r="FP20" s="66"/>
      <c r="FZ20" s="66"/>
      <c r="GJ20" s="66"/>
      <c r="GT20" s="66"/>
      <c r="HD20" s="66"/>
      <c r="HN20" s="66"/>
      <c r="HX20" s="66"/>
    </row>
    <row r="21" spans="1:232" s="1" customFormat="1" x14ac:dyDescent="0.3">
      <c r="A21" s="617" t="str">
        <f ca="1">IF(ISBLANK('Data Summary'!A23),"",'Data Summary'!A23)</f>
        <v/>
      </c>
      <c r="B21" s="60" t="s">
        <v>150</v>
      </c>
      <c r="C21" s="18">
        <v>0.5</v>
      </c>
      <c r="D21" s="32">
        <v>4.76</v>
      </c>
      <c r="E21" s="32">
        <v>5.46</v>
      </c>
      <c r="F21" s="32">
        <v>4.66</v>
      </c>
      <c r="G21" s="32">
        <v>5.21</v>
      </c>
      <c r="H21" s="32">
        <v>4.83</v>
      </c>
      <c r="I21" s="33">
        <v>1.55</v>
      </c>
      <c r="J21" s="9"/>
      <c r="K21" s="13"/>
      <c r="L21" s="60"/>
      <c r="M21" s="18"/>
      <c r="N21" s="32"/>
      <c r="O21" s="32"/>
      <c r="P21" s="32"/>
      <c r="Q21" s="32"/>
      <c r="R21" s="32"/>
      <c r="S21" s="33"/>
      <c r="T21" s="9"/>
      <c r="U21" s="13"/>
      <c r="V21" s="60"/>
      <c r="W21" s="18"/>
      <c r="X21" s="32"/>
      <c r="Y21" s="32"/>
      <c r="Z21" s="32"/>
      <c r="AA21" s="32"/>
      <c r="AB21" s="32"/>
      <c r="AC21" s="33"/>
      <c r="AD21" s="9"/>
      <c r="AE21" s="13"/>
      <c r="AF21" s="60"/>
      <c r="AG21" s="18"/>
      <c r="AH21" s="32"/>
      <c r="AI21" s="32"/>
      <c r="AJ21" s="32"/>
      <c r="AK21" s="32"/>
      <c r="AL21" s="32"/>
      <c r="AM21" s="33"/>
      <c r="AN21" s="9"/>
      <c r="AO21" s="9"/>
      <c r="AP21" s="66"/>
      <c r="AZ21" s="66"/>
      <c r="BA21" s="70"/>
      <c r="BB21" s="71"/>
      <c r="BC21" s="71"/>
      <c r="BD21" s="71"/>
      <c r="BE21" s="71"/>
      <c r="BF21" s="71"/>
      <c r="BG21" s="71"/>
      <c r="BJ21" s="66"/>
      <c r="BT21" s="66"/>
      <c r="CD21" s="66"/>
      <c r="CN21" s="66"/>
      <c r="CX21" s="66"/>
      <c r="DH21" s="66"/>
      <c r="DR21" s="66"/>
      <c r="EB21" s="66"/>
      <c r="EL21" s="66"/>
      <c r="EV21" s="66"/>
      <c r="FF21" s="66"/>
      <c r="FP21" s="66"/>
      <c r="FZ21" s="66"/>
      <c r="GJ21" s="66"/>
      <c r="GT21" s="66"/>
      <c r="HD21" s="66"/>
      <c r="HN21" s="66"/>
      <c r="HX21" s="66"/>
    </row>
    <row r="22" spans="1:232" s="1" customFormat="1" x14ac:dyDescent="0.3">
      <c r="A22" s="617" t="str">
        <f ca="1">IF(ISBLANK('Data Summary'!A24),"",'Data Summary'!A24)</f>
        <v/>
      </c>
      <c r="B22" s="60"/>
      <c r="C22" s="18"/>
      <c r="D22" s="32"/>
      <c r="E22" s="32"/>
      <c r="F22" s="32"/>
      <c r="G22" s="32"/>
      <c r="H22" s="32"/>
      <c r="I22" s="33"/>
      <c r="J22" s="9"/>
      <c r="K22" s="13"/>
      <c r="L22" s="60"/>
      <c r="M22" s="18"/>
      <c r="N22" s="32"/>
      <c r="O22" s="32"/>
      <c r="P22" s="32"/>
      <c r="Q22" s="32"/>
      <c r="R22" s="32"/>
      <c r="S22" s="33"/>
      <c r="T22" s="9"/>
      <c r="U22" s="13"/>
      <c r="V22" s="60"/>
      <c r="W22" s="18"/>
      <c r="X22" s="32"/>
      <c r="Y22" s="32"/>
      <c r="Z22" s="32"/>
      <c r="AA22" s="32"/>
      <c r="AB22" s="32"/>
      <c r="AC22" s="33"/>
      <c r="AD22" s="9"/>
      <c r="AE22" s="13"/>
      <c r="AF22" s="60"/>
      <c r="AG22" s="18"/>
      <c r="AH22" s="32"/>
      <c r="AI22" s="32"/>
      <c r="AJ22" s="32"/>
      <c r="AK22" s="32"/>
      <c r="AL22" s="32"/>
      <c r="AM22" s="33"/>
      <c r="AN22" s="9"/>
      <c r="AO22" s="9"/>
      <c r="AP22" s="66"/>
      <c r="AZ22" s="66"/>
      <c r="BA22" s="70"/>
      <c r="BB22" s="71"/>
      <c r="BC22" s="71"/>
      <c r="BD22" s="71"/>
      <c r="BE22" s="71"/>
      <c r="BF22" s="71"/>
      <c r="BG22" s="71"/>
      <c r="BJ22" s="66"/>
      <c r="BT22" s="66"/>
      <c r="CD22" s="66"/>
      <c r="CN22" s="66"/>
      <c r="CX22" s="66"/>
      <c r="DH22" s="66"/>
      <c r="DR22" s="66"/>
      <c r="EB22" s="66"/>
      <c r="EL22" s="66"/>
      <c r="EV22" s="66"/>
      <c r="FF22" s="66"/>
      <c r="FP22" s="66"/>
      <c r="FZ22" s="66"/>
      <c r="GJ22" s="66"/>
      <c r="GT22" s="66"/>
      <c r="HD22" s="66"/>
      <c r="HN22" s="66"/>
      <c r="HX22" s="66"/>
    </row>
    <row r="23" spans="1:232" s="1" customFormat="1" x14ac:dyDescent="0.3">
      <c r="A23" s="617" t="str">
        <f ca="1">IF(ISBLANK('Data Summary'!A25),"",'Data Summary'!A25)</f>
        <v/>
      </c>
      <c r="B23" s="60"/>
      <c r="C23" s="18"/>
      <c r="D23" s="32"/>
      <c r="E23" s="32"/>
      <c r="F23" s="32"/>
      <c r="G23" s="32"/>
      <c r="H23" s="32"/>
      <c r="I23" s="33"/>
      <c r="J23" s="9"/>
      <c r="K23" s="13"/>
      <c r="L23" s="60"/>
      <c r="M23" s="18"/>
      <c r="N23" s="32"/>
      <c r="O23" s="32"/>
      <c r="P23" s="32"/>
      <c r="Q23" s="32"/>
      <c r="R23" s="32"/>
      <c r="S23" s="33"/>
      <c r="T23" s="9"/>
      <c r="U23" s="13"/>
      <c r="V23" s="60"/>
      <c r="W23" s="18"/>
      <c r="X23" s="32"/>
      <c r="Y23" s="32"/>
      <c r="Z23" s="32"/>
      <c r="AA23" s="32"/>
      <c r="AB23" s="32"/>
      <c r="AC23" s="33"/>
      <c r="AD23" s="9"/>
      <c r="AE23" s="13"/>
      <c r="AF23" s="60"/>
      <c r="AG23" s="18"/>
      <c r="AH23" s="32"/>
      <c r="AI23" s="32"/>
      <c r="AJ23" s="32"/>
      <c r="AK23" s="32"/>
      <c r="AL23" s="32"/>
      <c r="AM23" s="33"/>
      <c r="AN23" s="9"/>
      <c r="AO23" s="9"/>
      <c r="AP23" s="66"/>
      <c r="AZ23" s="66"/>
      <c r="BA23" s="70"/>
      <c r="BB23" s="71"/>
      <c r="BC23" s="71"/>
      <c r="BD23" s="71"/>
      <c r="BE23" s="71"/>
      <c r="BF23" s="71"/>
      <c r="BG23" s="71"/>
      <c r="BJ23" s="66"/>
      <c r="BT23" s="66"/>
      <c r="CD23" s="66"/>
      <c r="CN23" s="66"/>
      <c r="CX23" s="66"/>
      <c r="DH23" s="66"/>
      <c r="DR23" s="66"/>
      <c r="EB23" s="66"/>
      <c r="EL23" s="66"/>
      <c r="EV23" s="66"/>
      <c r="FF23" s="66"/>
      <c r="FP23" s="66"/>
      <c r="FZ23" s="66"/>
      <c r="GJ23" s="66"/>
      <c r="GT23" s="66"/>
      <c r="HD23" s="66"/>
      <c r="HN23" s="66"/>
      <c r="HX23" s="66"/>
    </row>
    <row r="24" spans="1:232" s="1" customFormat="1" x14ac:dyDescent="0.3">
      <c r="A24" s="617" t="str">
        <f ca="1">IF(ISBLANK('Data Summary'!A26),"",'Data Summary'!A26)</f>
        <v/>
      </c>
      <c r="B24" s="60"/>
      <c r="C24" s="18"/>
      <c r="D24" s="32"/>
      <c r="E24" s="32"/>
      <c r="F24" s="32"/>
      <c r="G24" s="32"/>
      <c r="H24" s="32"/>
      <c r="I24" s="33"/>
      <c r="J24" s="9"/>
      <c r="K24" s="13"/>
      <c r="L24" s="60"/>
      <c r="M24" s="18"/>
      <c r="N24" s="32"/>
      <c r="O24" s="32"/>
      <c r="P24" s="32"/>
      <c r="Q24" s="32"/>
      <c r="R24" s="32"/>
      <c r="S24" s="33"/>
      <c r="T24" s="9"/>
      <c r="U24" s="13"/>
      <c r="V24" s="60"/>
      <c r="W24" s="18"/>
      <c r="X24" s="32"/>
      <c r="Y24" s="32"/>
      <c r="Z24" s="32"/>
      <c r="AA24" s="32"/>
      <c r="AB24" s="32"/>
      <c r="AC24" s="33"/>
      <c r="AD24" s="9"/>
      <c r="AE24" s="13"/>
      <c r="AF24" s="60"/>
      <c r="AG24" s="18"/>
      <c r="AH24" s="32"/>
      <c r="AI24" s="32"/>
      <c r="AJ24" s="32"/>
      <c r="AK24" s="32"/>
      <c r="AL24" s="32"/>
      <c r="AM24" s="33"/>
      <c r="AN24" s="9"/>
      <c r="AO24" s="9"/>
      <c r="AP24" s="66"/>
      <c r="AZ24" s="66"/>
      <c r="BA24" s="70"/>
      <c r="BB24" s="71"/>
      <c r="BC24" s="71"/>
      <c r="BD24" s="71"/>
      <c r="BE24" s="71"/>
      <c r="BF24" s="71"/>
      <c r="BG24" s="71"/>
      <c r="BJ24" s="66"/>
      <c r="BT24" s="66"/>
      <c r="CD24" s="66"/>
      <c r="CN24" s="66"/>
      <c r="CX24" s="66"/>
      <c r="DH24" s="66"/>
      <c r="DR24" s="66"/>
      <c r="EB24" s="66"/>
      <c r="EL24" s="66"/>
      <c r="EV24" s="66"/>
      <c r="FF24" s="66"/>
      <c r="FP24" s="66"/>
      <c r="FZ24" s="66"/>
      <c r="GJ24" s="66"/>
      <c r="GT24" s="66"/>
      <c r="HD24" s="66"/>
      <c r="HN24" s="66"/>
      <c r="HX24" s="66"/>
    </row>
    <row r="25" spans="1:232" s="1" customFormat="1" x14ac:dyDescent="0.3">
      <c r="A25" s="617" t="str">
        <f ca="1">IF(ISBLANK('Data Summary'!A27),"",'Data Summary'!A27)</f>
        <v/>
      </c>
      <c r="B25" s="60"/>
      <c r="C25" s="18"/>
      <c r="D25" s="32"/>
      <c r="E25" s="32"/>
      <c r="F25" s="32"/>
      <c r="G25" s="32"/>
      <c r="H25" s="32"/>
      <c r="I25" s="33"/>
      <c r="J25" s="9"/>
      <c r="K25" s="13"/>
      <c r="L25" s="60"/>
      <c r="M25" s="18"/>
      <c r="N25" s="32"/>
      <c r="O25" s="32"/>
      <c r="P25" s="32"/>
      <c r="Q25" s="32"/>
      <c r="R25" s="32"/>
      <c r="S25" s="33"/>
      <c r="T25" s="9"/>
      <c r="U25" s="13"/>
      <c r="V25" s="60"/>
      <c r="W25" s="18"/>
      <c r="X25" s="32"/>
      <c r="Y25" s="32"/>
      <c r="Z25" s="32"/>
      <c r="AA25" s="32"/>
      <c r="AB25" s="32"/>
      <c r="AC25" s="33"/>
      <c r="AD25" s="9"/>
      <c r="AE25" s="13"/>
      <c r="AF25" s="60"/>
      <c r="AG25" s="18"/>
      <c r="AH25" s="32"/>
      <c r="AI25" s="32"/>
      <c r="AJ25" s="32"/>
      <c r="AK25" s="32"/>
      <c r="AL25" s="32"/>
      <c r="AM25" s="33"/>
      <c r="AN25" s="9"/>
      <c r="AO25" s="9"/>
      <c r="AP25" s="66"/>
      <c r="AZ25" s="66"/>
      <c r="BA25" s="70"/>
      <c r="BB25" s="71"/>
      <c r="BC25" s="71"/>
      <c r="BD25" s="71"/>
      <c r="BE25" s="71"/>
      <c r="BF25" s="71"/>
      <c r="BG25" s="71"/>
      <c r="BJ25" s="66"/>
      <c r="BT25" s="66"/>
      <c r="CD25" s="66"/>
      <c r="CN25" s="66"/>
      <c r="CX25" s="66"/>
      <c r="DH25" s="66"/>
      <c r="DR25" s="66"/>
      <c r="EB25" s="66"/>
      <c r="EL25" s="66"/>
      <c r="EV25" s="66"/>
      <c r="FF25" s="66"/>
      <c r="FP25" s="66"/>
      <c r="FZ25" s="66"/>
      <c r="GJ25" s="66"/>
      <c r="GT25" s="66"/>
      <c r="HD25" s="66"/>
      <c r="HN25" s="66"/>
      <c r="HX25" s="66"/>
    </row>
    <row r="26" spans="1:232" s="1" customFormat="1" x14ac:dyDescent="0.3">
      <c r="A26" s="617" t="str">
        <f ca="1">IF(ISBLANK('Data Summary'!A28),"",'Data Summary'!A28)</f>
        <v/>
      </c>
      <c r="B26" s="60"/>
      <c r="C26" s="18"/>
      <c r="D26" s="4"/>
      <c r="E26" s="4"/>
      <c r="F26" s="4"/>
      <c r="G26" s="4"/>
      <c r="H26" s="4"/>
      <c r="I26" s="23"/>
      <c r="J26" s="9"/>
      <c r="K26" s="13"/>
      <c r="L26" s="60"/>
      <c r="M26" s="18"/>
      <c r="N26" s="4"/>
      <c r="O26" s="4"/>
      <c r="P26" s="4"/>
      <c r="Q26" s="4"/>
      <c r="R26" s="4"/>
      <c r="S26" s="23"/>
      <c r="T26" s="9"/>
      <c r="U26" s="13"/>
      <c r="V26" s="60"/>
      <c r="W26" s="18"/>
      <c r="X26" s="4"/>
      <c r="Y26" s="4"/>
      <c r="Z26" s="4"/>
      <c r="AA26" s="4"/>
      <c r="AB26" s="4"/>
      <c r="AC26" s="23"/>
      <c r="AD26" s="9"/>
      <c r="AE26" s="13"/>
      <c r="AF26" s="60"/>
      <c r="AG26" s="18"/>
      <c r="AH26" s="4"/>
      <c r="AI26" s="4"/>
      <c r="AJ26" s="4"/>
      <c r="AK26" s="4"/>
      <c r="AL26" s="4"/>
      <c r="AM26" s="23"/>
      <c r="AN26" s="9"/>
      <c r="AO26" s="9"/>
      <c r="AP26" s="66"/>
      <c r="AZ26" s="66"/>
      <c r="BA26" s="70"/>
      <c r="BB26" s="71"/>
      <c r="BC26" s="71"/>
      <c r="BD26" s="71"/>
      <c r="BE26" s="71"/>
      <c r="BF26" s="71"/>
      <c r="BG26" s="71"/>
      <c r="BJ26" s="66"/>
      <c r="BT26" s="66"/>
      <c r="CD26" s="66"/>
      <c r="CN26" s="66"/>
      <c r="CX26" s="66"/>
      <c r="DH26" s="66"/>
      <c r="DR26" s="66"/>
      <c r="EB26" s="66"/>
      <c r="EL26" s="66"/>
      <c r="EV26" s="66"/>
      <c r="FF26" s="66"/>
      <c r="FP26" s="66"/>
      <c r="FZ26" s="66"/>
      <c r="GJ26" s="66"/>
      <c r="GT26" s="66"/>
      <c r="HD26" s="66"/>
      <c r="HN26" s="66"/>
      <c r="HX26" s="66"/>
    </row>
    <row r="27" spans="1:232" s="1" customFormat="1" ht="93" customHeight="1" x14ac:dyDescent="0.3">
      <c r="A27" s="173" t="str">
        <f ca="1">IF(ISBLANK('Data Summary'!A29),"",'Data Summary'!A29)</f>
        <v/>
      </c>
      <c r="B27" s="61" t="str">
        <f>HLOOKUP(Introduction!$G$4,nametranslations,111,FALSE)</f>
        <v>Notes</v>
      </c>
      <c r="C27" s="358" t="s">
        <v>179</v>
      </c>
      <c r="D27" s="358"/>
      <c r="E27" s="358"/>
      <c r="F27" s="358"/>
      <c r="G27" s="358"/>
      <c r="H27" s="358"/>
      <c r="I27" s="359"/>
      <c r="J27" s="9"/>
      <c r="K27" s="13"/>
      <c r="L27" s="61" t="str">
        <f>HLOOKUP(Introduction!$G$4,nametranslations,111,FALSE)</f>
        <v>Notes</v>
      </c>
      <c r="M27" s="358" t="s">
        <v>224</v>
      </c>
      <c r="N27" s="358"/>
      <c r="O27" s="358"/>
      <c r="P27" s="358"/>
      <c r="Q27" s="358"/>
      <c r="R27" s="358"/>
      <c r="S27" s="359"/>
      <c r="T27" s="9"/>
      <c r="U27" s="13"/>
      <c r="V27" s="61" t="str">
        <f>HLOOKUP(Introduction!$G$4,nametranslations,111,FALSE)</f>
        <v>Notes</v>
      </c>
      <c r="W27" s="358" t="s">
        <v>224</v>
      </c>
      <c r="X27" s="358"/>
      <c r="Y27" s="358"/>
      <c r="Z27" s="358"/>
      <c r="AA27" s="358"/>
      <c r="AB27" s="358"/>
      <c r="AC27" s="359"/>
      <c r="AD27" s="9"/>
      <c r="AE27" s="13"/>
      <c r="AF27" s="61" t="str">
        <f>HLOOKUP(Introduction!$G$4,nametranslations,111,FALSE)</f>
        <v>Notes</v>
      </c>
      <c r="AG27" s="361" t="s">
        <v>271</v>
      </c>
      <c r="AH27" s="362"/>
      <c r="AI27" s="362"/>
      <c r="AJ27" s="362"/>
      <c r="AK27" s="362"/>
      <c r="AL27" s="362"/>
      <c r="AM27" s="363"/>
      <c r="AN27" s="9"/>
      <c r="AO27" s="9"/>
      <c r="AP27" s="66"/>
      <c r="AZ27" s="66"/>
      <c r="BA27" s="357"/>
      <c r="BB27" s="357"/>
      <c r="BC27" s="357"/>
      <c r="BD27" s="357"/>
      <c r="BE27" s="357"/>
      <c r="BF27" s="357"/>
      <c r="BG27" s="357"/>
      <c r="BJ27" s="66"/>
      <c r="BT27" s="66"/>
      <c r="CD27" s="66"/>
      <c r="CN27" s="66"/>
      <c r="CX27" s="66"/>
      <c r="DH27" s="66"/>
      <c r="DR27" s="66"/>
      <c r="EB27" s="66"/>
      <c r="EL27" s="66"/>
      <c r="EV27" s="66"/>
      <c r="FF27" s="66"/>
      <c r="FP27" s="66"/>
      <c r="FZ27" s="66"/>
      <c r="GJ27" s="66"/>
      <c r="GT27" s="66"/>
      <c r="HD27" s="66"/>
      <c r="HN27" s="66"/>
      <c r="HX27" s="66"/>
    </row>
    <row r="28" spans="1:232" s="1" customFormat="1" ht="15.75" customHeight="1" x14ac:dyDescent="0.3">
      <c r="A28" s="173" t="str">
        <f ca="1">IF(ISBLANK('Data Summary'!A30),"",'Data Summary'!A30)</f>
        <v/>
      </c>
      <c r="B28" s="61"/>
      <c r="C28" s="10" t="str">
        <f>HLOOKUP(Introduction!$G$4,nametranslations,112,FALSE)</f>
        <v>Facility estimate used</v>
      </c>
      <c r="D28" s="28" t="s">
        <v>178</v>
      </c>
      <c r="E28" s="28" t="s">
        <v>178</v>
      </c>
      <c r="F28" s="28" t="s">
        <v>178</v>
      </c>
      <c r="G28" s="28" t="s">
        <v>178</v>
      </c>
      <c r="H28" s="28" t="s">
        <v>178</v>
      </c>
      <c r="I28" s="49" t="s">
        <v>178</v>
      </c>
      <c r="J28" s="9"/>
      <c r="K28" s="13"/>
      <c r="L28" s="61"/>
      <c r="M28" s="10" t="str">
        <f>HLOOKUP(Introduction!$G$4,nametranslations,112,FALSE)</f>
        <v>Facility estimate used</v>
      </c>
      <c r="N28" s="28" t="s">
        <v>151</v>
      </c>
      <c r="O28" s="28"/>
      <c r="P28" s="28"/>
      <c r="Q28" s="28" t="s">
        <v>151</v>
      </c>
      <c r="R28" s="28" t="s">
        <v>151</v>
      </c>
      <c r="S28" s="49" t="s">
        <v>151</v>
      </c>
      <c r="T28" s="9"/>
      <c r="U28" s="13"/>
      <c r="V28" s="61"/>
      <c r="W28" s="10" t="str">
        <f>HLOOKUP(Introduction!$G$4,nametranslations,112,FALSE)</f>
        <v>Facility estimate used</v>
      </c>
      <c r="X28" s="28" t="s">
        <v>151</v>
      </c>
      <c r="Y28" s="28"/>
      <c r="Z28" s="28"/>
      <c r="AA28" s="28" t="s">
        <v>151</v>
      </c>
      <c r="AB28" s="28" t="s">
        <v>151</v>
      </c>
      <c r="AC28" s="49" t="s">
        <v>151</v>
      </c>
      <c r="AD28" s="9"/>
      <c r="AE28" s="13"/>
      <c r="AF28" s="61"/>
      <c r="AG28" s="10" t="str">
        <f>HLOOKUP(Introduction!$G$4,nametranslations,112,FALSE)</f>
        <v>Facility estimate used</v>
      </c>
      <c r="AH28" s="196"/>
      <c r="AI28" s="196"/>
      <c r="AJ28" s="196"/>
      <c r="AK28" s="196"/>
      <c r="AL28" s="196"/>
      <c r="AM28" s="197"/>
      <c r="AN28" s="9"/>
      <c r="AO28" s="9"/>
      <c r="AP28" s="66"/>
      <c r="AZ28" s="66"/>
      <c r="BA28" s="66"/>
      <c r="BB28" s="70"/>
      <c r="BC28" s="70"/>
      <c r="BD28" s="70"/>
      <c r="BE28" s="70"/>
      <c r="BF28" s="70"/>
      <c r="BG28" s="70"/>
      <c r="BJ28" s="66"/>
      <c r="BT28" s="66"/>
      <c r="CD28" s="66"/>
      <c r="CN28" s="66"/>
      <c r="CX28" s="66"/>
      <c r="DH28" s="66"/>
      <c r="DR28" s="66"/>
      <c r="EB28" s="66"/>
      <c r="EL28" s="66"/>
      <c r="EV28" s="66"/>
      <c r="FF28" s="66"/>
      <c r="FP28" s="66"/>
      <c r="FZ28" s="66"/>
      <c r="GJ28" s="66"/>
      <c r="GT28" s="66"/>
      <c r="HD28" s="66"/>
      <c r="HN28" s="66"/>
      <c r="HX28" s="66"/>
    </row>
    <row r="29" spans="1:232" s="1" customFormat="1" ht="15" customHeight="1" x14ac:dyDescent="0.3">
      <c r="A29" s="173" t="str">
        <f ca="1">IF(ISBLANK('Data Summary'!A31),"",'Data Summary'!A31)</f>
        <v/>
      </c>
      <c r="B29" s="61"/>
      <c r="C29" s="10" t="str">
        <f>HLOOKUP(Introduction!$G$4,nametranslations,113,FALSE)</f>
        <v>Improved estimate used</v>
      </c>
      <c r="D29" s="28" t="s">
        <v>178</v>
      </c>
      <c r="E29" s="28" t="s">
        <v>178</v>
      </c>
      <c r="F29" s="28" t="s">
        <v>178</v>
      </c>
      <c r="G29" s="28" t="s">
        <v>178</v>
      </c>
      <c r="H29" s="28" t="s">
        <v>178</v>
      </c>
      <c r="I29" s="49" t="s">
        <v>178</v>
      </c>
      <c r="J29" s="9"/>
      <c r="K29" s="13"/>
      <c r="L29" s="61"/>
      <c r="M29" s="10" t="str">
        <f>HLOOKUP(Introduction!$G$4,nametranslations,113,FALSE)</f>
        <v>Improved estimate used</v>
      </c>
      <c r="N29" s="28" t="s">
        <v>151</v>
      </c>
      <c r="O29" s="28"/>
      <c r="P29" s="28"/>
      <c r="Q29" s="28" t="s">
        <v>151</v>
      </c>
      <c r="R29" s="28" t="s">
        <v>151</v>
      </c>
      <c r="S29" s="49" t="s">
        <v>151</v>
      </c>
      <c r="T29" s="9"/>
      <c r="U29" s="13"/>
      <c r="V29" s="61"/>
      <c r="W29" s="10" t="str">
        <f>HLOOKUP(Introduction!$G$4,nametranslations,113,FALSE)</f>
        <v>Improved estimate used</v>
      </c>
      <c r="X29" s="28" t="s">
        <v>151</v>
      </c>
      <c r="Y29" s="28"/>
      <c r="Z29" s="28"/>
      <c r="AA29" s="28" t="s">
        <v>151</v>
      </c>
      <c r="AB29" s="28" t="s">
        <v>151</v>
      </c>
      <c r="AC29" s="49" t="s">
        <v>151</v>
      </c>
      <c r="AD29" s="9"/>
      <c r="AE29" s="13"/>
      <c r="AF29" s="61"/>
      <c r="AG29" s="10" t="str">
        <f>HLOOKUP(Introduction!$G$4,nametranslations,113,FALSE)</f>
        <v>Improved estimate used</v>
      </c>
      <c r="AH29" s="28"/>
      <c r="AI29" s="28"/>
      <c r="AJ29" s="28"/>
      <c r="AK29" s="28"/>
      <c r="AL29" s="28"/>
      <c r="AM29" s="49" t="s">
        <v>151</v>
      </c>
      <c r="AN29" s="9"/>
      <c r="AO29" s="9"/>
      <c r="AP29" s="66"/>
      <c r="AZ29" s="66"/>
      <c r="BA29" s="66"/>
      <c r="BB29" s="70"/>
      <c r="BC29" s="70"/>
      <c r="BD29" s="70"/>
      <c r="BE29" s="70"/>
      <c r="BF29" s="70"/>
      <c r="BG29" s="70"/>
      <c r="BJ29" s="66"/>
      <c r="BT29" s="66"/>
      <c r="CD29" s="66"/>
      <c r="CN29" s="66"/>
      <c r="CX29" s="66"/>
      <c r="DH29" s="66"/>
      <c r="DR29" s="66"/>
      <c r="EB29" s="66"/>
      <c r="EL29" s="66"/>
      <c r="EV29" s="66"/>
      <c r="FF29" s="66"/>
      <c r="FP29" s="66"/>
      <c r="FZ29" s="66"/>
      <c r="GJ29" s="66"/>
      <c r="GT29" s="66"/>
      <c r="HD29" s="66"/>
      <c r="HN29" s="66"/>
      <c r="HX29" s="66"/>
    </row>
    <row r="30" spans="1:232" s="1" customFormat="1" ht="21" customHeight="1" x14ac:dyDescent="0.3">
      <c r="A30" s="173" t="str">
        <f ca="1">IF(ISBLANK('Data Summary'!A32),"",'Data Summary'!A32)</f>
        <v/>
      </c>
      <c r="B30" s="61"/>
      <c r="C30" s="10" t="str">
        <f>HLOOKUP(Introduction!$G$4,nametranslations,122,FALSE)</f>
        <v>Improved &amp; usable estimate used</v>
      </c>
      <c r="D30" s="28" t="s">
        <v>178</v>
      </c>
      <c r="E30" s="28" t="s">
        <v>178</v>
      </c>
      <c r="F30" s="28" t="s">
        <v>178</v>
      </c>
      <c r="G30" s="28" t="s">
        <v>178</v>
      </c>
      <c r="H30" s="28" t="s">
        <v>178</v>
      </c>
      <c r="I30" s="49" t="s">
        <v>178</v>
      </c>
      <c r="J30" s="9"/>
      <c r="K30" s="13"/>
      <c r="L30" s="61"/>
      <c r="M30" s="10" t="str">
        <f>HLOOKUP(Introduction!$G$4,nametranslations,122,FALSE)</f>
        <v>Improved &amp; usable estimate used</v>
      </c>
      <c r="N30" s="28"/>
      <c r="O30" s="28"/>
      <c r="P30" s="28"/>
      <c r="Q30" s="28"/>
      <c r="R30" s="28"/>
      <c r="S30" s="49"/>
      <c r="T30" s="9"/>
      <c r="U30" s="13"/>
      <c r="V30" s="61"/>
      <c r="W30" s="10" t="str">
        <f>HLOOKUP(Introduction!$G$4,nametranslations,122,FALSE)</f>
        <v>Improved &amp; usable estimate used</v>
      </c>
      <c r="X30" s="28"/>
      <c r="Y30" s="28"/>
      <c r="Z30" s="28"/>
      <c r="AA30" s="28"/>
      <c r="AB30" s="28"/>
      <c r="AC30" s="49"/>
      <c r="AD30" s="9"/>
      <c r="AE30" s="13"/>
      <c r="AF30" s="61"/>
      <c r="AG30" s="10" t="str">
        <f>HLOOKUP(Introduction!$G$4,nametranslations,122,FALSE)</f>
        <v>Improved &amp; usable estimate used</v>
      </c>
      <c r="AH30" s="28"/>
      <c r="AI30" s="28"/>
      <c r="AJ30" s="28"/>
      <c r="AK30" s="28"/>
      <c r="AL30" s="28"/>
      <c r="AM30" s="49"/>
      <c r="AN30" s="9"/>
      <c r="AO30" s="9"/>
      <c r="AP30" s="66"/>
      <c r="AZ30" s="66"/>
      <c r="BA30" s="66"/>
      <c r="BB30" s="70"/>
      <c r="BC30" s="70"/>
      <c r="BD30" s="70"/>
      <c r="BE30" s="70"/>
      <c r="BF30" s="70"/>
      <c r="BG30" s="70"/>
      <c r="BJ30" s="66"/>
      <c r="BT30" s="66"/>
      <c r="CD30" s="66"/>
      <c r="CN30" s="66"/>
      <c r="CX30" s="66"/>
      <c r="DH30" s="66"/>
      <c r="DR30" s="66"/>
      <c r="EB30" s="66"/>
      <c r="EL30" s="66"/>
      <c r="EV30" s="66"/>
      <c r="FF30" s="66"/>
      <c r="FP30" s="66"/>
      <c r="FZ30" s="66"/>
      <c r="GJ30" s="66"/>
      <c r="GT30" s="66"/>
      <c r="HD30" s="66"/>
      <c r="HN30" s="66"/>
      <c r="HX30" s="66"/>
    </row>
    <row r="31" spans="1:232" ht="21" customHeight="1" x14ac:dyDescent="0.3">
      <c r="A31" s="173" t="str">
        <f ca="1">IF(ISBLANK('Data Summary'!A33),"",'Data Summary'!A33)</f>
        <v/>
      </c>
      <c r="B31" s="61"/>
      <c r="C31" s="10" t="str">
        <f>HLOOKUP(Introduction!$G$4,nametranslations,123,FALSE)</f>
        <v>Improved &amp; single-sex estimate used</v>
      </c>
      <c r="D31" s="28"/>
      <c r="E31" s="28"/>
      <c r="F31" s="28"/>
      <c r="G31" s="28"/>
      <c r="H31" s="28"/>
      <c r="I31" s="49"/>
      <c r="J31" s="9"/>
      <c r="K31" s="13"/>
      <c r="L31" s="61"/>
      <c r="M31" s="10" t="str">
        <f>HLOOKUP(Introduction!$G$4,nametranslations,123,FALSE)</f>
        <v>Improved &amp; single-sex estimate used</v>
      </c>
      <c r="N31" s="28"/>
      <c r="O31" s="28"/>
      <c r="P31" s="28"/>
      <c r="Q31" s="28"/>
      <c r="R31" s="28"/>
      <c r="S31" s="49"/>
      <c r="T31" s="9"/>
      <c r="U31" s="13"/>
      <c r="V31" s="61"/>
      <c r="W31" s="10" t="str">
        <f>HLOOKUP(Introduction!$G$4,nametranslations,123,FALSE)</f>
        <v>Improved &amp; single-sex estimate used</v>
      </c>
      <c r="X31" s="28"/>
      <c r="Y31" s="28"/>
      <c r="Z31" s="28"/>
      <c r="AA31" s="28"/>
      <c r="AB31" s="28"/>
      <c r="AC31" s="49"/>
      <c r="AD31" s="9"/>
      <c r="AE31" s="13"/>
      <c r="AF31" s="61"/>
      <c r="AG31" s="10" t="str">
        <f>HLOOKUP(Introduction!$G$4,nametranslations,123,FALSE)</f>
        <v>Improved &amp; single-sex estimate used</v>
      </c>
      <c r="AH31" s="28"/>
      <c r="AI31" s="28"/>
      <c r="AJ31" s="28"/>
      <c r="AK31" s="28"/>
      <c r="AL31" s="28"/>
      <c r="AM31" s="49"/>
      <c r="AN31" s="9"/>
      <c r="AO31" s="9"/>
      <c r="BB31" s="69"/>
      <c r="BC31" s="69"/>
      <c r="BD31" s="69"/>
      <c r="BE31" s="69"/>
      <c r="BF31" s="69"/>
      <c r="BG31" s="69"/>
    </row>
    <row r="32" spans="1:232" ht="16.5" customHeight="1" x14ac:dyDescent="0.3">
      <c r="A32" s="173" t="str">
        <f ca="1">IF(ISBLANK('Data Summary'!A34),"",'Data Summary'!A34)</f>
        <v/>
      </c>
      <c r="B32" s="61"/>
      <c r="C32" s="10" t="str">
        <f>HLOOKUP(Introduction!$G$4,nametranslations,114,FALSE)</f>
        <v>Basic estimate used</v>
      </c>
      <c r="D32" s="28" t="s">
        <v>178</v>
      </c>
      <c r="E32" s="28" t="s">
        <v>178</v>
      </c>
      <c r="F32" s="28" t="s">
        <v>178</v>
      </c>
      <c r="G32" s="28" t="s">
        <v>178</v>
      </c>
      <c r="H32" s="28" t="s">
        <v>178</v>
      </c>
      <c r="I32" s="49" t="s">
        <v>178</v>
      </c>
      <c r="J32" s="9"/>
      <c r="K32" s="13"/>
      <c r="L32" s="61"/>
      <c r="M32" s="10" t="str">
        <f>HLOOKUP(Introduction!$G$4,nametranslations,114,FALSE)</f>
        <v>Basic estimate used</v>
      </c>
      <c r="N32" s="28" t="s">
        <v>151</v>
      </c>
      <c r="O32" s="28"/>
      <c r="P32" s="28"/>
      <c r="Q32" s="28" t="s">
        <v>151</v>
      </c>
      <c r="R32" s="28" t="s">
        <v>151</v>
      </c>
      <c r="S32" s="49" t="s">
        <v>151</v>
      </c>
      <c r="T32" s="9"/>
      <c r="U32" s="13"/>
      <c r="V32" s="61"/>
      <c r="W32" s="10" t="str">
        <f>HLOOKUP(Introduction!$G$4,nametranslations,114,FALSE)</f>
        <v>Basic estimate used</v>
      </c>
      <c r="X32" s="28" t="s">
        <v>151</v>
      </c>
      <c r="Y32" s="28"/>
      <c r="Z32" s="28"/>
      <c r="AA32" s="28" t="s">
        <v>151</v>
      </c>
      <c r="AB32" s="28" t="s">
        <v>151</v>
      </c>
      <c r="AC32" s="49" t="s">
        <v>151</v>
      </c>
      <c r="AD32" s="9"/>
      <c r="AE32" s="13"/>
      <c r="AF32" s="61"/>
      <c r="AG32" s="10" t="str">
        <f>HLOOKUP(Introduction!$G$4,nametranslations,114,FALSE)</f>
        <v>Basic estimate used</v>
      </c>
      <c r="AH32" s="28"/>
      <c r="AI32" s="28"/>
      <c r="AJ32" s="28"/>
      <c r="AK32" s="28"/>
      <c r="AL32" s="28"/>
      <c r="AM32" s="49"/>
      <c r="AN32" s="9"/>
      <c r="AO32" s="9"/>
      <c r="BB32" s="69"/>
      <c r="BC32" s="69"/>
      <c r="BD32" s="69"/>
      <c r="BE32" s="69"/>
      <c r="BF32" s="69"/>
      <c r="BG32" s="69"/>
    </row>
    <row r="33" spans="1:59" ht="16.5" customHeight="1" x14ac:dyDescent="0.3">
      <c r="A33" s="173" t="str">
        <f ca="1">IF(ISBLANK('Data Summary'!A35),"",'Data Summary'!A35)</f>
        <v/>
      </c>
      <c r="B33" s="62"/>
      <c r="C33" s="10" t="str">
        <f>HLOOKUP(Introduction!$G$4,nametranslations,115,FALSE)</f>
        <v>Number of schools total</v>
      </c>
      <c r="D33" s="35"/>
      <c r="E33" s="8"/>
      <c r="F33" s="8"/>
      <c r="G33" s="36"/>
      <c r="H33" s="37"/>
      <c r="I33" s="38"/>
      <c r="J33" s="9"/>
      <c r="K33" s="13"/>
      <c r="L33" s="62"/>
      <c r="M33" s="10" t="str">
        <f>HLOOKUP(Introduction!$G$4,nametranslations,115,FALSE)</f>
        <v>Number of schools total</v>
      </c>
      <c r="N33" s="35"/>
      <c r="O33" s="35"/>
      <c r="P33" s="35"/>
      <c r="Q33" s="35"/>
      <c r="R33" s="35"/>
      <c r="S33" s="38"/>
      <c r="T33" s="9"/>
      <c r="U33" s="13"/>
      <c r="V33" s="62"/>
      <c r="W33" s="10" t="str">
        <f>HLOOKUP(Introduction!$G$4,nametranslations,115,FALSE)</f>
        <v>Number of schools total</v>
      </c>
      <c r="X33" s="35"/>
      <c r="Y33" s="8"/>
      <c r="Z33" s="8"/>
      <c r="AA33" s="36"/>
      <c r="AB33" s="37"/>
      <c r="AC33" s="38"/>
      <c r="AD33" s="9"/>
      <c r="AE33" s="13"/>
      <c r="AF33" s="62"/>
      <c r="AG33" s="10" t="str">
        <f>HLOOKUP(Introduction!$G$4,nametranslations,115,FALSE)</f>
        <v>Number of schools total</v>
      </c>
      <c r="AH33" s="188"/>
      <c r="AI33" s="188"/>
      <c r="AJ33" s="188"/>
      <c r="AK33" s="189"/>
      <c r="AL33" s="190"/>
      <c r="AM33" s="38"/>
      <c r="AN33" s="9"/>
      <c r="AO33" s="9"/>
      <c r="BB33" s="69"/>
      <c r="BC33" s="69"/>
      <c r="BD33" s="69"/>
      <c r="BE33" s="69"/>
      <c r="BF33" s="69"/>
      <c r="BG33" s="69"/>
    </row>
    <row r="34" spans="1:59" ht="16.5" customHeight="1" thickBot="1" x14ac:dyDescent="0.35">
      <c r="A34" s="173" t="str">
        <f ca="1">IF(ISBLANK('Data Summary'!A36),"",'Data Summary'!A36)</f>
        <v/>
      </c>
      <c r="B34" s="63"/>
      <c r="C34" s="24" t="str">
        <f>HLOOKUP(Introduction!$G$4,nametranslations,116,FALSE)</f>
        <v>Number surveyed</v>
      </c>
      <c r="D34" s="40">
        <v>8718</v>
      </c>
      <c r="E34" s="40">
        <v>1063</v>
      </c>
      <c r="F34" s="40">
        <v>7654</v>
      </c>
      <c r="G34" s="40">
        <v>5547</v>
      </c>
      <c r="H34" s="40">
        <v>8523</v>
      </c>
      <c r="I34" s="41">
        <v>194</v>
      </c>
      <c r="J34" s="21"/>
      <c r="K34" s="15"/>
      <c r="L34" s="63"/>
      <c r="M34" s="24" t="str">
        <f>HLOOKUP(Introduction!$G$4,nametranslations,116,FALSE)</f>
        <v>Number surveyed</v>
      </c>
      <c r="N34" s="40">
        <v>8144</v>
      </c>
      <c r="O34" s="40"/>
      <c r="P34" s="40"/>
      <c r="Q34" s="40">
        <v>5193</v>
      </c>
      <c r="R34" s="40">
        <f>5193+2693</f>
        <v>7886</v>
      </c>
      <c r="S34" s="41">
        <f>99+71</f>
        <v>170</v>
      </c>
      <c r="T34" s="21"/>
      <c r="U34" s="15"/>
      <c r="V34" s="63"/>
      <c r="W34" s="24" t="str">
        <f>HLOOKUP(Introduction!$G$4,nametranslations,116,FALSE)</f>
        <v>Number surveyed</v>
      </c>
      <c r="X34" s="40">
        <v>8130</v>
      </c>
      <c r="Y34" s="40"/>
      <c r="Z34" s="40"/>
      <c r="AA34" s="40">
        <v>5235</v>
      </c>
      <c r="AB34" s="40">
        <v>7860</v>
      </c>
      <c r="AC34" s="41">
        <v>270</v>
      </c>
      <c r="AD34" s="21"/>
      <c r="AE34" s="15"/>
      <c r="AF34" s="63"/>
      <c r="AG34" s="24" t="str">
        <f>HLOOKUP(Introduction!$G$4,nametranslations,116,FALSE)</f>
        <v>Number surveyed</v>
      </c>
      <c r="AH34" s="40"/>
      <c r="AI34" s="40"/>
      <c r="AJ34" s="40"/>
      <c r="AK34" s="40"/>
      <c r="AL34" s="40"/>
      <c r="AM34" s="41"/>
      <c r="AN34" s="21"/>
      <c r="AO34" s="21"/>
      <c r="BB34" s="69"/>
      <c r="BC34" s="69"/>
      <c r="BD34" s="69"/>
      <c r="BE34" s="69"/>
      <c r="BF34" s="69"/>
      <c r="BG34" s="69"/>
    </row>
    <row r="35" spans="1:59" x14ac:dyDescent="0.3">
      <c r="A35" s="173" t="str">
        <f ca="1">IF(ISBLANK('Data Summary'!A37),"",'Data Summary'!A37)</f>
        <v/>
      </c>
    </row>
    <row r="36" spans="1:59" x14ac:dyDescent="0.3">
      <c r="A36" s="173" t="str">
        <f ca="1">IF(ISBLANK('Data Summary'!A38),"",'Data Summary'!A38)</f>
        <v/>
      </c>
    </row>
    <row r="37" spans="1:59" x14ac:dyDescent="0.3">
      <c r="A37" s="173" t="str">
        <f ca="1">IF(ISBLANK('Data Summary'!A39),"",'Data Summary'!A39)</f>
        <v/>
      </c>
    </row>
    <row r="38" spans="1:59" x14ac:dyDescent="0.3">
      <c r="A38" s="173" t="str">
        <f ca="1">IF(ISBLANK('Data Summary'!A40),"",'Data Summary'!A40)</f>
        <v/>
      </c>
    </row>
    <row r="39" spans="1:59" x14ac:dyDescent="0.3">
      <c r="A39" s="173" t="str">
        <f ca="1">IF(ISBLANK('Data Summary'!A41),"",'Data Summary'!A41)</f>
        <v/>
      </c>
    </row>
    <row r="40" spans="1:59" x14ac:dyDescent="0.3">
      <c r="A40" s="173" t="str">
        <f ca="1">IF(ISBLANK('Data Summary'!A42),"",'Data Summary'!A42)</f>
        <v/>
      </c>
    </row>
    <row r="41" spans="1:59" x14ac:dyDescent="0.3">
      <c r="A41" s="173" t="str">
        <f ca="1">IF(ISBLANK('Data Summary'!A43),"",'Data Summary'!A43)</f>
        <v/>
      </c>
    </row>
    <row r="42" spans="1:59" x14ac:dyDescent="0.3">
      <c r="A42" s="173" t="str">
        <f ca="1">IF(ISBLANK('Data Summary'!A44),"",'Data Summary'!A44)</f>
        <v/>
      </c>
    </row>
    <row r="43" spans="1:59" x14ac:dyDescent="0.3">
      <c r="A43" s="173" t="str">
        <f ca="1">IF(ISBLANK('Data Summary'!A45),"",'Data Summary'!A45)</f>
        <v/>
      </c>
    </row>
    <row r="44" spans="1:59" x14ac:dyDescent="0.3">
      <c r="A44" s="173" t="str">
        <f ca="1">IF(ISBLANK('Data Summary'!A46),"",'Data Summary'!A46)</f>
        <v/>
      </c>
    </row>
    <row r="45" spans="1:59" x14ac:dyDescent="0.3">
      <c r="A45" s="173" t="str">
        <f ca="1">IF(ISBLANK('Data Summary'!A47),"",'Data Summary'!A47)</f>
        <v/>
      </c>
    </row>
    <row r="46" spans="1:59" x14ac:dyDescent="0.3">
      <c r="A46" s="173" t="str">
        <f ca="1">IF(ISBLANK('Data Summary'!A48),"",'Data Summary'!A48)</f>
        <v/>
      </c>
    </row>
    <row r="47" spans="1:59" x14ac:dyDescent="0.3">
      <c r="A47" s="173" t="str">
        <f ca="1">IF(ISBLANK('Data Summary'!A49),"",'Data Summary'!A49)</f>
        <v/>
      </c>
    </row>
    <row r="48" spans="1:59"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6">
    <mergeCell ref="BA27:BG27"/>
    <mergeCell ref="C27:I27"/>
    <mergeCell ref="M27:S27"/>
    <mergeCell ref="W27:AC27"/>
    <mergeCell ref="A2:A3"/>
    <mergeCell ref="AG27:AM27"/>
  </mergeCells>
  <hyperlinks>
    <hyperlink ref="A4" location="myrangeS0" display="myrangeS0" xr:uid="{EE1FFA31-3ADD-4459-9C3A-8290B5120D61}"/>
    <hyperlink ref="A5" location="myrangeS1" display="myrangeS1" xr:uid="{B5AE4B54-44E1-4FFA-A055-51917FD6CD05}"/>
    <hyperlink ref="A6" location="myrangeS2" display="myrangeS2" xr:uid="{DF99872A-CB08-46E6-9597-5E08FCD17475}"/>
    <hyperlink ref="A7" location="myrangeS3" display="myrangeS3" xr:uid="{86ED6A82-79CC-4344-B390-78385B68AA98}"/>
    <hyperlink ref="A8" location="myrangeS4" display="myrangeS4" xr:uid="{E49D20AB-C312-4A89-92C1-D9086D312C9F}"/>
    <hyperlink ref="A9" location="myrangeS5" display="myrangeS5" xr:uid="{5AD3DDF9-96C8-4B04-A2A1-0EC25ECA825D}"/>
    <hyperlink ref="A10" location="myrangeS6" display="myrangeS6" xr:uid="{722E9CA5-360B-45CA-9F8A-57066559839D}"/>
    <hyperlink ref="A11" location="myrangeS7" display="myrangeS7" xr:uid="{230307D5-89E8-4C80-A141-83BBBEBD6074}"/>
    <hyperlink ref="A12" location="myrangeS8" display="myrangeS8" xr:uid="{DD9145D9-3BA1-4809-BB8B-1C27B53C13EA}"/>
    <hyperlink ref="A13" location="myrangeS9" display="myrangeS9" xr:uid="{BA64B4A1-C18A-4C09-9843-4D13A5EA36E9}"/>
    <hyperlink ref="A14" location="myrangeS10" display="myrangeS10" xr:uid="{18909B2A-CCE1-464D-A199-CC1DB213F58B}"/>
    <hyperlink ref="A15" location="myrangeS11" display="myrangeS11" xr:uid="{ED07A5BD-1337-4D44-A249-FD77E0D289AB}"/>
    <hyperlink ref="A16" location="myrangeS12" display="myrangeS12" xr:uid="{F6716AE5-79F8-4A6D-BCB9-ECF908E8F2DC}"/>
    <hyperlink ref="A17" location="myrangeS13" display="myrangeS13" xr:uid="{15E7738F-4435-4D56-A600-D151F398466E}"/>
    <hyperlink ref="A18" location="myrangeS14" display="myrangeS14" xr:uid="{D5B5EB82-CB35-4D9D-8410-B57B67398D6B}"/>
    <hyperlink ref="A19" location="myrangeS15" display="myrangeS15" xr:uid="{3B00B027-A0E5-4A9C-8617-E8F2D218ADC1}"/>
    <hyperlink ref="A20" location="myrangeS16" display="myrangeS16" xr:uid="{C4DCD531-50DA-474E-B62A-C22A14678327}"/>
    <hyperlink ref="A21" location="myrangeS17" display="myrangeS17" xr:uid="{CB7068D6-2EB6-44AE-8E56-311CB1927FEC}"/>
    <hyperlink ref="A22" location="myrangeS18" display="myrangeS18" xr:uid="{6643A08B-E80A-4296-B70A-3A8383714465}"/>
    <hyperlink ref="A23" location="myrangeS19" display="myrangeS19" xr:uid="{AC82F299-DDE0-4F7C-8DE3-5AC48FFD36F7}"/>
    <hyperlink ref="A24" location="myrangeS20" display="myrangeS20" xr:uid="{D50C254C-F0EC-431E-9ADB-C72EE4C2AD89}"/>
    <hyperlink ref="A25" location="myrangeS21" display="myrangeS21" xr:uid="{0AA5C969-E882-494F-B905-7238E1C984AD}"/>
    <hyperlink ref="A26" location="myrangeS22" display="myrangeS22" xr:uid="{DA3E9548-0388-4652-8AE6-27C7663C674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4" customWidth="1"/>
    <col min="3" max="3" width="29.69921875" customWidth="1"/>
    <col min="4" max="9" width="7.796875" customWidth="1"/>
    <col min="10" max="11" width="1.09765625" customWidth="1"/>
    <col min="12" max="12" width="24.59765625" style="64" customWidth="1"/>
    <col min="13" max="13" width="29.69921875" customWidth="1"/>
    <col min="14" max="19" width="7.796875" customWidth="1"/>
    <col min="20" max="21" width="1.09765625" customWidth="1"/>
    <col min="22" max="22" width="24.59765625" style="64" customWidth="1"/>
    <col min="23" max="23" width="29.69921875" customWidth="1"/>
    <col min="24" max="29" width="7.796875" customWidth="1"/>
    <col min="30" max="31" width="1.09765625" customWidth="1"/>
    <col min="32" max="32" width="24.59765625" style="64" customWidth="1"/>
    <col min="33" max="33" width="29.69921875" customWidth="1"/>
    <col min="34" max="39" width="7.796875" customWidth="1"/>
    <col min="40" max="41" width="1.09765625" customWidth="1"/>
    <col min="42" max="42" width="24.59765625" style="64" customWidth="1"/>
    <col min="43" max="43" width="29.69921875" customWidth="1"/>
    <col min="44" max="49" width="7.796875" customWidth="1"/>
    <col min="50" max="51" width="1.09765625" customWidth="1"/>
    <col min="52" max="52" width="24.59765625" style="64" customWidth="1"/>
    <col min="53" max="53" width="29.69921875" style="64" customWidth="1"/>
    <col min="54" max="59" width="7.796875" customWidth="1"/>
    <col min="60" max="61" width="1.09765625" customWidth="1"/>
    <col min="62" max="62" width="24.59765625" style="64" customWidth="1"/>
    <col min="63" max="63" width="29.69921875" customWidth="1"/>
    <col min="64" max="69" width="7.796875" customWidth="1"/>
    <col min="70" max="71" width="1.09765625" customWidth="1"/>
    <col min="72" max="72" width="24.59765625" style="64" customWidth="1"/>
    <col min="73" max="73" width="29.69921875" customWidth="1"/>
    <col min="74" max="79" width="7.796875" customWidth="1"/>
    <col min="80" max="81" width="1.09765625" customWidth="1"/>
    <col min="82" max="82" width="24.59765625" style="64" customWidth="1"/>
    <col min="83" max="83" width="29.69921875" customWidth="1"/>
    <col min="84" max="89" width="7.796875" customWidth="1"/>
    <col min="90" max="91" width="1.09765625" customWidth="1"/>
    <col min="92" max="92" width="24.59765625" style="64" customWidth="1"/>
    <col min="93" max="93" width="29.69921875" customWidth="1"/>
    <col min="94" max="99" width="7.796875" customWidth="1"/>
    <col min="100" max="101" width="1.09765625" customWidth="1"/>
    <col min="102" max="102" width="24.59765625" style="64" customWidth="1"/>
    <col min="103" max="103" width="29.69921875" customWidth="1"/>
    <col min="104" max="109" width="7.796875" customWidth="1"/>
    <col min="110" max="111" width="1.09765625" customWidth="1"/>
    <col min="112" max="112" width="24.59765625" style="64" customWidth="1"/>
    <col min="113" max="113" width="29.69921875" customWidth="1"/>
    <col min="114" max="119" width="7.796875" customWidth="1"/>
    <col min="120" max="121" width="1.09765625" customWidth="1"/>
    <col min="122" max="122" width="24.59765625" style="64" customWidth="1"/>
    <col min="123" max="123" width="29.69921875" customWidth="1"/>
    <col min="124" max="129" width="7.796875" customWidth="1"/>
    <col min="130" max="131" width="1.09765625" customWidth="1"/>
    <col min="132" max="132" width="24.59765625" style="64" customWidth="1"/>
    <col min="133" max="133" width="29.69921875" customWidth="1"/>
    <col min="134" max="139" width="7.796875" customWidth="1"/>
    <col min="140" max="141" width="1.09765625" customWidth="1"/>
    <col min="142" max="142" width="24.59765625" style="64" customWidth="1"/>
    <col min="143" max="143" width="29.69921875" customWidth="1"/>
    <col min="144" max="149" width="7.796875" customWidth="1"/>
    <col min="150" max="151" width="1.09765625" customWidth="1"/>
    <col min="152" max="152" width="24.59765625" style="64" customWidth="1"/>
    <col min="153" max="153" width="29.69921875" customWidth="1"/>
    <col min="154" max="159" width="7.796875" customWidth="1"/>
    <col min="160" max="161" width="1.09765625" customWidth="1"/>
    <col min="162" max="162" width="24.59765625" style="64" customWidth="1"/>
    <col min="163" max="163" width="29.69921875" customWidth="1"/>
    <col min="164" max="169" width="7.796875" customWidth="1"/>
    <col min="170" max="171" width="1.09765625" customWidth="1"/>
    <col min="172" max="172" width="24.59765625" style="64" customWidth="1"/>
    <col min="173" max="173" width="29.69921875" customWidth="1"/>
    <col min="174" max="179" width="7.796875" customWidth="1"/>
    <col min="180" max="181" width="1.09765625" customWidth="1"/>
    <col min="182" max="182" width="24.59765625" style="64" customWidth="1"/>
    <col min="183" max="183" width="29.69921875" customWidth="1"/>
    <col min="184" max="189" width="7.796875" customWidth="1"/>
    <col min="190" max="191" width="1.09765625" customWidth="1"/>
    <col min="192" max="192" width="24.59765625" style="64" customWidth="1"/>
    <col min="193" max="193" width="29.69921875" customWidth="1"/>
    <col min="194" max="199" width="7.796875" customWidth="1"/>
    <col min="200" max="201" width="1.09765625" customWidth="1"/>
    <col min="202" max="202" width="24.59765625" style="64" customWidth="1"/>
    <col min="203" max="203" width="29.69921875" customWidth="1"/>
    <col min="204" max="209" width="7.796875" customWidth="1"/>
    <col min="210" max="211" width="1.09765625" customWidth="1"/>
    <col min="212" max="212" width="24.59765625" style="64" customWidth="1"/>
    <col min="213" max="213" width="29.69921875" customWidth="1"/>
    <col min="214" max="219" width="7.796875" customWidth="1"/>
    <col min="220" max="221" width="1.09765625" customWidth="1"/>
    <col min="222" max="222" width="24.59765625" style="64" customWidth="1"/>
    <col min="223" max="223" width="29.69921875" customWidth="1"/>
    <col min="224" max="229" width="7.796875" customWidth="1"/>
    <col min="230" max="231" width="1.09765625" customWidth="1"/>
    <col min="232" max="232" width="24.59765625" style="64" customWidth="1"/>
    <col min="233" max="233" width="29.69921875" customWidth="1"/>
    <col min="234" max="239" width="7.796875" customWidth="1"/>
    <col min="240" max="241" width="1.09765625" customWidth="1"/>
  </cols>
  <sheetData>
    <row r="1" spans="1:232" s="143" customFormat="1" ht="30" customHeight="1" x14ac:dyDescent="0.3">
      <c r="B1" s="621" t="str">
        <f>HLOOKUP(Introduction!$G$4,nametranslations,124,FALSE)</f>
        <v>Hygiene in Schools</v>
      </c>
      <c r="C1" s="177" t="s">
        <v>236</v>
      </c>
      <c r="D1" s="149" t="str">
        <f>+Introduction!$C$7</f>
        <v>Papua New Guinea</v>
      </c>
      <c r="E1" s="149"/>
      <c r="F1" s="149"/>
      <c r="G1" s="149"/>
      <c r="H1" s="149"/>
      <c r="I1" s="158"/>
      <c r="J1" s="141"/>
      <c r="K1" s="141"/>
      <c r="L1" s="621" t="str">
        <f>HLOOKUP(Introduction!$G$4,nametranslations,124,FALSE)</f>
        <v>Hygiene in Schools</v>
      </c>
      <c r="M1" s="177" t="s">
        <v>237</v>
      </c>
      <c r="N1" s="149" t="str">
        <f>+Introduction!$C$7</f>
        <v>Papua New Guinea</v>
      </c>
      <c r="O1" s="149"/>
      <c r="P1" s="149"/>
      <c r="Q1" s="149"/>
      <c r="R1" s="149"/>
      <c r="S1" s="158"/>
      <c r="T1" s="141"/>
      <c r="U1" s="141"/>
      <c r="V1" s="621" t="str">
        <f>HLOOKUP(Introduction!$G$4,nametranslations,124,FALSE)</f>
        <v>Hygiene in Schools</v>
      </c>
      <c r="W1" s="177" t="s">
        <v>238</v>
      </c>
      <c r="X1" s="149" t="str">
        <f>+Introduction!$C$7</f>
        <v>Papua New Guinea</v>
      </c>
      <c r="Y1" s="149"/>
      <c r="Z1" s="149"/>
      <c r="AA1" s="149"/>
      <c r="AB1" s="149"/>
      <c r="AC1" s="158"/>
      <c r="AD1" s="141"/>
      <c r="AE1" s="141"/>
      <c r="AF1" s="621" t="str">
        <f>HLOOKUP(Introduction!$G$4,nametranslations,124,FALSE)</f>
        <v>Hygiene in Schools</v>
      </c>
      <c r="AG1" s="177">
        <v>2023</v>
      </c>
      <c r="AH1" s="149" t="str">
        <f>+Introduction!$C$7</f>
        <v>Papua New Guinea</v>
      </c>
      <c r="AI1" s="149"/>
      <c r="AJ1" s="149"/>
      <c r="AK1" s="149"/>
      <c r="AL1" s="149"/>
      <c r="AM1" s="158"/>
      <c r="AN1" s="141"/>
      <c r="AO1" s="141"/>
    </row>
    <row r="2" spans="1:232" s="143" customFormat="1" ht="30" customHeight="1" x14ac:dyDescent="0.3">
      <c r="A2" s="360" t="s">
        <v>254</v>
      </c>
      <c r="B2" s="150" t="s">
        <v>233</v>
      </c>
      <c r="C2" s="139" t="s">
        <v>185</v>
      </c>
      <c r="D2" s="139" t="s">
        <v>163</v>
      </c>
      <c r="E2" s="151"/>
      <c r="F2" s="151"/>
      <c r="G2" s="151"/>
      <c r="H2" s="151"/>
      <c r="I2" s="159"/>
      <c r="J2" s="144" t="s">
        <v>239</v>
      </c>
      <c r="K2" s="144"/>
      <c r="L2" s="150" t="s">
        <v>234</v>
      </c>
      <c r="M2" s="139" t="s">
        <v>185</v>
      </c>
      <c r="N2" s="139" t="s">
        <v>162</v>
      </c>
      <c r="O2" s="151"/>
      <c r="P2" s="151"/>
      <c r="Q2" s="151"/>
      <c r="R2" s="151"/>
      <c r="S2" s="159"/>
      <c r="T2" s="144" t="s">
        <v>239</v>
      </c>
      <c r="U2" s="144"/>
      <c r="V2" s="150" t="s">
        <v>235</v>
      </c>
      <c r="W2" s="139" t="s">
        <v>185</v>
      </c>
      <c r="X2" s="139" t="s">
        <v>214</v>
      </c>
      <c r="Y2" s="151"/>
      <c r="Z2" s="151"/>
      <c r="AA2" s="151"/>
      <c r="AB2" s="151"/>
      <c r="AC2" s="159"/>
      <c r="AD2" s="144" t="s">
        <v>239</v>
      </c>
      <c r="AE2" s="144"/>
      <c r="AF2" s="150" t="s">
        <v>269</v>
      </c>
      <c r="AG2" s="139" t="s">
        <v>150</v>
      </c>
      <c r="AH2" s="139" t="s">
        <v>267</v>
      </c>
      <c r="AI2" s="151"/>
      <c r="AJ2" s="151"/>
      <c r="AK2" s="151"/>
      <c r="AL2" s="151"/>
      <c r="AM2" s="159"/>
      <c r="AN2" s="144" t="s">
        <v>239</v>
      </c>
      <c r="AO2" s="144"/>
    </row>
    <row r="3" spans="1:232" s="121" customFormat="1" ht="18" customHeight="1" x14ac:dyDescent="0.3">
      <c r="A3" s="360"/>
      <c r="B3" s="167" t="str">
        <f>HLOOKUP(Introduction!$G$4,nametranslations,152,FALSE)</f>
        <v>Definition</v>
      </c>
      <c r="C3" s="168" t="str">
        <f>HLOOKUP(Introduction!$G$4,nametranslations,102,FALSE)</f>
        <v>Estimates (%)</v>
      </c>
      <c r="D3" s="169" t="str">
        <f>HLOOKUP(Introduction!$G$4,nametranslations,24,FALSE)</f>
        <v>Total</v>
      </c>
      <c r="E3" s="169" t="str">
        <f>HLOOKUP(Introduction!$G$4,nametranslations,26,FALSE)</f>
        <v>Urban</v>
      </c>
      <c r="F3" s="169" t="str">
        <f>HLOOKUP(Introduction!$G$4,nametranslations,25,FALSE)</f>
        <v>Rural</v>
      </c>
      <c r="G3" s="169" t="str">
        <f>HLOOKUP(Introduction!$G$4,nametranslations,27,FALSE)</f>
        <v>Pre-primary</v>
      </c>
      <c r="H3" s="169" t="str">
        <f>HLOOKUP(Introduction!$G$4,nametranslations,28,FALSE)</f>
        <v>Primary</v>
      </c>
      <c r="I3" s="170" t="str">
        <f>HLOOKUP(Introduction!$G$4,nametranslations,29,FALSE)</f>
        <v>Secondary</v>
      </c>
      <c r="J3" s="119"/>
      <c r="K3" s="119"/>
      <c r="L3" s="167" t="str">
        <f>HLOOKUP(Introduction!$G$4,nametranslations,152,FALSE)</f>
        <v>Definition</v>
      </c>
      <c r="M3" s="168" t="str">
        <f>HLOOKUP(Introduction!$G$4,nametranslations,102,FALSE)</f>
        <v>Estimates (%)</v>
      </c>
      <c r="N3" s="169" t="str">
        <f>HLOOKUP(Introduction!$G$4,nametranslations,24,FALSE)</f>
        <v>Total</v>
      </c>
      <c r="O3" s="169" t="str">
        <f>HLOOKUP(Introduction!$G$4,nametranslations,26,FALSE)</f>
        <v>Urban</v>
      </c>
      <c r="P3" s="169" t="str">
        <f>HLOOKUP(Introduction!$G$4,nametranslations,25,FALSE)</f>
        <v>Rural</v>
      </c>
      <c r="Q3" s="169" t="str">
        <f>HLOOKUP(Introduction!$G$4,nametranslations,27,FALSE)</f>
        <v>Pre-primary</v>
      </c>
      <c r="R3" s="169" t="str">
        <f>HLOOKUP(Introduction!$G$4,nametranslations,28,FALSE)</f>
        <v>Primary</v>
      </c>
      <c r="S3" s="170" t="str">
        <f>HLOOKUP(Introduction!$G$4,nametranslations,29,FALSE)</f>
        <v>Secondary</v>
      </c>
      <c r="T3" s="119"/>
      <c r="U3" s="119"/>
      <c r="V3" s="167" t="str">
        <f>HLOOKUP(Introduction!$G$4,nametranslations,152,FALSE)</f>
        <v>Definition</v>
      </c>
      <c r="W3" s="168" t="str">
        <f>HLOOKUP(Introduction!$G$4,nametranslations,102,FALSE)</f>
        <v>Estimates (%)</v>
      </c>
      <c r="X3" s="169" t="str">
        <f>HLOOKUP(Introduction!$G$4,nametranslations,24,FALSE)</f>
        <v>Total</v>
      </c>
      <c r="Y3" s="169" t="str">
        <f>HLOOKUP(Introduction!$G$4,nametranslations,26,FALSE)</f>
        <v>Urban</v>
      </c>
      <c r="Z3" s="169" t="str">
        <f>HLOOKUP(Introduction!$G$4,nametranslations,25,FALSE)</f>
        <v>Rural</v>
      </c>
      <c r="AA3" s="169" t="str">
        <f>HLOOKUP(Introduction!$G$4,nametranslations,27,FALSE)</f>
        <v>Pre-primary</v>
      </c>
      <c r="AB3" s="169" t="str">
        <f>HLOOKUP(Introduction!$G$4,nametranslations,28,FALSE)</f>
        <v>Primary</v>
      </c>
      <c r="AC3" s="170" t="str">
        <f>HLOOKUP(Introduction!$G$4,nametranslations,29,FALSE)</f>
        <v>Secondary</v>
      </c>
      <c r="AD3" s="119"/>
      <c r="AE3" s="119"/>
      <c r="AF3" s="167" t="str">
        <f>HLOOKUP(Introduction!$G$4,nametranslations,152,FALSE)</f>
        <v>Definition</v>
      </c>
      <c r="AG3" s="168" t="str">
        <f>HLOOKUP(Introduction!$G$4,nametranslations,102,FALSE)</f>
        <v>Estimates (%)</v>
      </c>
      <c r="AH3" s="169" t="str">
        <f>HLOOKUP(Introduction!$G$4,nametranslations,24,FALSE)</f>
        <v>Total</v>
      </c>
      <c r="AI3" s="169" t="str">
        <f>HLOOKUP(Introduction!$G$4,nametranslations,26,FALSE)</f>
        <v>Urban</v>
      </c>
      <c r="AJ3" s="169" t="str">
        <f>HLOOKUP(Introduction!$G$4,nametranslations,25,FALSE)</f>
        <v>Rural</v>
      </c>
      <c r="AK3" s="169" t="str">
        <f>HLOOKUP(Introduction!$G$4,nametranslations,27,FALSE)</f>
        <v>Pre-primary</v>
      </c>
      <c r="AL3" s="169" t="str">
        <f>HLOOKUP(Introduction!$G$4,nametranslations,28,FALSE)</f>
        <v>Primary</v>
      </c>
      <c r="AM3" s="170" t="str">
        <f>HLOOKUP(Introduction!$G$4,nametranslations,29,FALSE)</f>
        <v>Secondary</v>
      </c>
      <c r="AN3" s="119"/>
      <c r="AO3" s="119"/>
      <c r="AP3" s="120"/>
      <c r="AZ3" s="120"/>
      <c r="BA3" s="120"/>
      <c r="BB3" s="112"/>
      <c r="BC3" s="112"/>
      <c r="BD3" s="112"/>
      <c r="BE3" s="112"/>
      <c r="BF3" s="112"/>
      <c r="BG3" s="112"/>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52" t="str">
        <f>IF(ISBLANK('Data Summary'!A6),"",'Data Summary'!A6)</f>
        <v>PNG_2016_EMIS</v>
      </c>
      <c r="B4" s="58"/>
      <c r="C4" s="45" t="str">
        <f>HLOOKUP(Introduction!$G$4,nametranslations,118,FALSE)</f>
        <v>No facility</v>
      </c>
      <c r="D4" s="5">
        <f>41.12+1.48</f>
        <v>42.599999999999994</v>
      </c>
      <c r="E4" s="5">
        <f>43.18+1.13</f>
        <v>44.31</v>
      </c>
      <c r="F4" s="5">
        <f>40.83+1.53</f>
        <v>42.36</v>
      </c>
      <c r="G4" s="5">
        <f>41.54+1.5</f>
        <v>43.04</v>
      </c>
      <c r="H4" s="5">
        <f>41.14+1.44</f>
        <v>42.58</v>
      </c>
      <c r="I4" s="22">
        <f>40.21+3.09</f>
        <v>43.3</v>
      </c>
      <c r="J4" s="20"/>
      <c r="K4" s="20"/>
      <c r="L4" s="58"/>
      <c r="M4" s="45" t="str">
        <f>HLOOKUP(Introduction!$G$4,nametranslations,118,FALSE)</f>
        <v>No facility</v>
      </c>
      <c r="N4" s="5">
        <v>43.53</v>
      </c>
      <c r="O4" s="5"/>
      <c r="P4" s="5"/>
      <c r="Q4" s="5">
        <v>44.713999999999999</v>
      </c>
      <c r="R4" s="5">
        <v>43.8</v>
      </c>
      <c r="S4" s="22">
        <v>36.99</v>
      </c>
      <c r="T4" s="20"/>
      <c r="U4" s="20"/>
      <c r="V4" s="58"/>
      <c r="W4" s="45" t="str">
        <f>HLOOKUP(Introduction!$G$4,nametranslations,118,FALSE)</f>
        <v>No facility</v>
      </c>
      <c r="X4" s="5">
        <v>41.980319999999999</v>
      </c>
      <c r="Y4" s="5"/>
      <c r="Z4" s="5"/>
      <c r="AA4" s="5">
        <v>43.20917</v>
      </c>
      <c r="AB4" s="5">
        <v>42.480916030534353</v>
      </c>
      <c r="AC4" s="22">
        <v>27.407409999999999</v>
      </c>
      <c r="AD4" s="20"/>
      <c r="AE4" s="20"/>
      <c r="AF4" s="58"/>
      <c r="AG4" s="45" t="str">
        <f>HLOOKUP(Introduction!$G$4,nametranslations,118,FALSE)</f>
        <v>No facility</v>
      </c>
      <c r="AH4" s="181"/>
      <c r="AI4" s="181"/>
      <c r="AJ4" s="181"/>
      <c r="AK4" s="181"/>
      <c r="AL4" s="181"/>
      <c r="AM4" s="22">
        <f>100-AM5</f>
        <v>0</v>
      </c>
      <c r="AN4" s="20"/>
      <c r="AO4" s="20"/>
      <c r="AP4" s="65"/>
      <c r="AZ4" s="65"/>
      <c r="BA4" s="65"/>
      <c r="BB4" s="68"/>
      <c r="BC4" s="68"/>
      <c r="BD4" s="68"/>
      <c r="BE4" s="68"/>
      <c r="BF4" s="68"/>
      <c r="BG4" s="68"/>
      <c r="BJ4" s="65"/>
      <c r="BT4" s="65"/>
      <c r="CD4" s="65"/>
      <c r="CN4" s="65"/>
      <c r="CX4" s="65"/>
      <c r="DH4" s="65"/>
      <c r="DR4" s="65"/>
      <c r="EB4" s="65"/>
      <c r="EL4" s="65"/>
      <c r="EV4" s="65"/>
      <c r="FF4" s="65"/>
      <c r="FP4" s="65"/>
      <c r="FZ4" s="65"/>
      <c r="GJ4" s="65"/>
      <c r="GT4" s="65"/>
      <c r="HD4" s="65"/>
      <c r="HN4" s="65"/>
      <c r="HX4" s="65"/>
    </row>
    <row r="5" spans="1:232" s="2" customFormat="1" x14ac:dyDescent="0.3">
      <c r="A5" s="652" t="str">
        <f ca="1">IF(ISBLANK('Data Summary'!A7),"",'Data Summary'!A7)</f>
        <v>PNG_2017_EMIS</v>
      </c>
      <c r="B5" s="58"/>
      <c r="C5" s="45" t="str">
        <f>HLOOKUP(Introduction!$G$4,nametranslations,74,FALSE)</f>
        <v>Facility</v>
      </c>
      <c r="D5" s="5">
        <f t="shared" ref="D5:I5" si="0">100-D4</f>
        <v>57.400000000000006</v>
      </c>
      <c r="E5" s="5">
        <f t="shared" si="0"/>
        <v>55.69</v>
      </c>
      <c r="F5" s="5">
        <f t="shared" si="0"/>
        <v>57.64</v>
      </c>
      <c r="G5" s="5">
        <f t="shared" si="0"/>
        <v>56.96</v>
      </c>
      <c r="H5" s="5">
        <f t="shared" si="0"/>
        <v>57.42</v>
      </c>
      <c r="I5" s="22">
        <f t="shared" si="0"/>
        <v>56.7</v>
      </c>
      <c r="J5" s="20"/>
      <c r="K5" s="20"/>
      <c r="L5" s="58"/>
      <c r="M5" s="45" t="str">
        <f>HLOOKUP(Introduction!$G$4,nametranslations,74,FALSE)</f>
        <v>Facility</v>
      </c>
      <c r="N5" s="5">
        <f t="shared" ref="N5:S5" si="1">100-N4</f>
        <v>56.47</v>
      </c>
      <c r="O5" s="5"/>
      <c r="P5" s="5"/>
      <c r="Q5" s="5">
        <f t="shared" si="1"/>
        <v>55.286000000000001</v>
      </c>
      <c r="R5" s="5">
        <f t="shared" si="1"/>
        <v>56.2</v>
      </c>
      <c r="S5" s="22">
        <f t="shared" si="1"/>
        <v>63.01</v>
      </c>
      <c r="T5" s="20"/>
      <c r="U5" s="20"/>
      <c r="V5" s="58"/>
      <c r="W5" s="45" t="str">
        <f>HLOOKUP(Introduction!$G$4,nametranslations,74,FALSE)</f>
        <v>Facility</v>
      </c>
      <c r="X5" s="5">
        <v>58.019680000000001</v>
      </c>
      <c r="Y5" s="5"/>
      <c r="Z5" s="5"/>
      <c r="AA5" s="5">
        <v>56.79083</v>
      </c>
      <c r="AB5" s="5">
        <v>57.519083969465647</v>
      </c>
      <c r="AC5" s="22">
        <v>72.592590000000001</v>
      </c>
      <c r="AD5" s="20"/>
      <c r="AE5" s="20"/>
      <c r="AF5" s="58"/>
      <c r="AG5" s="45" t="str">
        <f>HLOOKUP(Introduction!$G$4,nametranslations,74,FALSE)</f>
        <v>Facility</v>
      </c>
      <c r="AH5" s="26" t="s">
        <v>270</v>
      </c>
      <c r="AI5" s="181"/>
      <c r="AJ5" s="181"/>
      <c r="AK5" s="181"/>
      <c r="AL5" s="181" t="s">
        <v>270</v>
      </c>
      <c r="AM5" s="22">
        <v>100</v>
      </c>
      <c r="AN5" s="20"/>
      <c r="AO5" s="20"/>
      <c r="AP5" s="65"/>
      <c r="AZ5" s="65"/>
      <c r="BA5" s="65"/>
      <c r="BB5" s="68"/>
      <c r="BC5" s="68"/>
      <c r="BD5" s="68"/>
      <c r="BE5" s="68"/>
      <c r="BF5" s="68"/>
      <c r="BG5" s="68"/>
      <c r="BJ5" s="65"/>
      <c r="BT5" s="65"/>
      <c r="CD5" s="65"/>
      <c r="CN5" s="65"/>
      <c r="CX5" s="65"/>
      <c r="DH5" s="65"/>
      <c r="DR5" s="65"/>
      <c r="EB5" s="65"/>
      <c r="EL5" s="65"/>
      <c r="EV5" s="65"/>
      <c r="FF5" s="65"/>
      <c r="FP5" s="65"/>
      <c r="FZ5" s="65"/>
      <c r="GJ5" s="65"/>
      <c r="GT5" s="65"/>
      <c r="HD5" s="65"/>
      <c r="HN5" s="65"/>
      <c r="HX5" s="65"/>
    </row>
    <row r="6" spans="1:232" s="2" customFormat="1" x14ac:dyDescent="0.3">
      <c r="A6" s="652" t="str">
        <f ca="1">IF(ISBLANK('Data Summary'!A8),"",'Data Summary'!A8)</f>
        <v>PNG_2019_EMIS</v>
      </c>
      <c r="B6" s="67"/>
      <c r="C6" s="46" t="str">
        <f>HLOOKUP(Introduction!$G$4,nametranslations,125,FALSE)</f>
        <v>Facility with no water or soap</v>
      </c>
      <c r="D6" s="16"/>
      <c r="E6" s="5"/>
      <c r="F6" s="5"/>
      <c r="G6" s="5"/>
      <c r="H6" s="5"/>
      <c r="I6" s="22"/>
      <c r="J6" s="20"/>
      <c r="K6" s="20"/>
      <c r="L6" s="67"/>
      <c r="M6" s="46" t="str">
        <f>HLOOKUP(Introduction!$G$4,nametranslations,125,FALSE)</f>
        <v>Facility with no water or soap</v>
      </c>
      <c r="N6" s="16"/>
      <c r="O6" s="5"/>
      <c r="P6" s="5"/>
      <c r="Q6" s="5"/>
      <c r="R6" s="5"/>
      <c r="S6" s="22"/>
      <c r="T6" s="20"/>
      <c r="U6" s="20"/>
      <c r="V6" s="67"/>
      <c r="W6" s="46" t="str">
        <f>HLOOKUP(Introduction!$G$4,nametranslations,125,FALSE)</f>
        <v>Facility with no water or soap</v>
      </c>
      <c r="X6" s="16"/>
      <c r="Y6" s="5"/>
      <c r="Z6" s="5"/>
      <c r="AA6" s="5"/>
      <c r="AB6" s="5"/>
      <c r="AC6" s="22"/>
      <c r="AD6" s="20"/>
      <c r="AE6" s="20"/>
      <c r="AF6" s="67"/>
      <c r="AG6" s="46" t="str">
        <f>HLOOKUP(Introduction!$G$4,nametranslations,125,FALSE)</f>
        <v>Facility with no water or soap</v>
      </c>
      <c r="AH6" s="26"/>
      <c r="AI6" s="181"/>
      <c r="AJ6" s="181"/>
      <c r="AK6" s="181"/>
      <c r="AL6" s="181"/>
      <c r="AM6" s="22"/>
      <c r="AN6" s="20"/>
      <c r="AO6" s="20"/>
      <c r="AP6" s="65"/>
      <c r="AZ6" s="65"/>
      <c r="BA6" s="65"/>
      <c r="BB6" s="68"/>
      <c r="BC6" s="68"/>
      <c r="BD6" s="68"/>
      <c r="BE6" s="68"/>
      <c r="BF6" s="68"/>
      <c r="BG6" s="68"/>
      <c r="BJ6" s="65"/>
      <c r="BT6" s="65"/>
      <c r="CD6" s="65"/>
      <c r="CN6" s="65"/>
      <c r="CX6" s="65"/>
      <c r="DH6" s="65"/>
      <c r="DR6" s="65"/>
      <c r="EB6" s="65"/>
      <c r="EL6" s="65"/>
      <c r="EV6" s="65"/>
      <c r="FF6" s="65"/>
      <c r="FP6" s="65"/>
      <c r="FZ6" s="65"/>
      <c r="GJ6" s="65"/>
      <c r="GT6" s="65"/>
      <c r="HD6" s="65"/>
      <c r="HN6" s="65"/>
      <c r="HX6" s="65"/>
    </row>
    <row r="7" spans="1:232" s="2" customFormat="1" x14ac:dyDescent="0.3">
      <c r="A7" s="652" t="str">
        <f ca="1">IF(ISBLANK('Data Summary'!A9),"",'Data Summary'!A9)</f>
        <v>PNG_2023_UIS</v>
      </c>
      <c r="B7" s="58" t="s">
        <v>159</v>
      </c>
      <c r="C7" s="46" t="str">
        <f>HLOOKUP(Introduction!$G$4,nametranslations,126,FALSE)</f>
        <v>Facility with water</v>
      </c>
      <c r="D7" s="43">
        <v>49.91</v>
      </c>
      <c r="E7" s="5">
        <v>49.86</v>
      </c>
      <c r="F7" s="5">
        <v>49.92</v>
      </c>
      <c r="G7" s="5">
        <v>49.92</v>
      </c>
      <c r="H7" s="5">
        <v>49.99</v>
      </c>
      <c r="I7" s="22">
        <v>46.39</v>
      </c>
      <c r="J7" s="20"/>
      <c r="K7" s="20"/>
      <c r="L7" s="58" t="s">
        <v>159</v>
      </c>
      <c r="M7" s="46" t="str">
        <f>HLOOKUP(Introduction!$G$4,nametranslations,126,FALSE)</f>
        <v>Facility with water</v>
      </c>
      <c r="N7" s="43">
        <v>56.029000000000003</v>
      </c>
      <c r="O7" s="5"/>
      <c r="P7" s="5"/>
      <c r="Q7" s="5">
        <v>54.75</v>
      </c>
      <c r="R7" s="5">
        <v>55.74</v>
      </c>
      <c r="S7" s="22">
        <v>63.01</v>
      </c>
      <c r="T7" s="20"/>
      <c r="U7" s="20"/>
      <c r="V7" s="58" t="s">
        <v>225</v>
      </c>
      <c r="W7" s="46" t="str">
        <f>HLOOKUP(Introduction!$G$4,nametranslations,126,FALSE)</f>
        <v>Facility with water</v>
      </c>
      <c r="X7" s="43">
        <v>57.330870000000004</v>
      </c>
      <c r="Y7" s="5"/>
      <c r="Z7" s="5"/>
      <c r="AA7" s="5">
        <v>56.026740000000004</v>
      </c>
      <c r="AB7" s="5">
        <v>56.832061068702288</v>
      </c>
      <c r="AC7" s="22">
        <v>71.851849999999999</v>
      </c>
      <c r="AD7" s="20"/>
      <c r="AE7" s="20"/>
      <c r="AF7" s="58"/>
      <c r="AG7" s="46" t="str">
        <f>HLOOKUP(Introduction!$G$4,nametranslations,126,FALSE)</f>
        <v>Facility with water</v>
      </c>
      <c r="AH7" s="26"/>
      <c r="AI7" s="181"/>
      <c r="AJ7" s="181"/>
      <c r="AK7" s="181"/>
      <c r="AL7" s="181"/>
      <c r="AM7" s="22"/>
      <c r="AN7" s="20"/>
      <c r="AO7" s="20"/>
      <c r="AP7" s="65"/>
      <c r="AZ7" s="65"/>
      <c r="BA7" s="65"/>
      <c r="BB7" s="68"/>
      <c r="BC7" s="68"/>
      <c r="BD7" s="68"/>
      <c r="BE7" s="68"/>
      <c r="BF7" s="68"/>
      <c r="BG7" s="68"/>
      <c r="BJ7" s="65"/>
      <c r="BT7" s="65"/>
      <c r="CD7" s="65"/>
      <c r="CN7" s="65"/>
      <c r="CX7" s="65"/>
      <c r="DH7" s="65"/>
      <c r="DR7" s="65"/>
      <c r="EB7" s="65"/>
      <c r="EL7" s="65"/>
      <c r="EV7" s="65"/>
      <c r="FF7" s="65"/>
      <c r="FP7" s="65"/>
      <c r="FZ7" s="65"/>
      <c r="GJ7" s="65"/>
      <c r="GT7" s="65"/>
      <c r="HD7" s="65"/>
      <c r="HN7" s="65"/>
      <c r="HX7" s="65"/>
    </row>
    <row r="8" spans="1:232" s="2" customFormat="1" x14ac:dyDescent="0.3">
      <c r="A8" s="618" t="str">
        <f ca="1">IF(ISBLANK('Data Summary'!A10),"",'Data Summary'!A10)</f>
        <v/>
      </c>
      <c r="B8" s="67"/>
      <c r="C8" s="46" t="str">
        <f>HLOOKUP(Introduction!$G$4,nametranslations,127,FALSE)</f>
        <v>Facility with soap</v>
      </c>
      <c r="D8" s="16"/>
      <c r="E8" s="5"/>
      <c r="F8" s="5"/>
      <c r="G8" s="5"/>
      <c r="H8" s="5"/>
      <c r="I8" s="22"/>
      <c r="J8" s="20"/>
      <c r="K8" s="20"/>
      <c r="L8" s="67"/>
      <c r="M8" s="46" t="str">
        <f>HLOOKUP(Introduction!$G$4,nametranslations,127,FALSE)</f>
        <v>Facility with soap</v>
      </c>
      <c r="N8" s="16"/>
      <c r="O8" s="5"/>
      <c r="P8" s="5"/>
      <c r="Q8" s="5"/>
      <c r="R8" s="5"/>
      <c r="S8" s="22"/>
      <c r="T8" s="20"/>
      <c r="U8" s="20"/>
      <c r="V8" s="58" t="s">
        <v>226</v>
      </c>
      <c r="W8" s="46" t="str">
        <f>HLOOKUP(Introduction!$G$4,nametranslations,127,FALSE)</f>
        <v>Facility with soap</v>
      </c>
      <c r="X8" s="16">
        <v>14.93235</v>
      </c>
      <c r="Y8" s="5"/>
      <c r="Z8" s="5"/>
      <c r="AA8" s="5">
        <v>16.427890000000001</v>
      </c>
      <c r="AB8" s="5">
        <v>14.707379134860052</v>
      </c>
      <c r="AC8" s="22">
        <v>21.481479999999998</v>
      </c>
      <c r="AD8" s="20"/>
      <c r="AE8" s="20"/>
      <c r="AF8" s="67"/>
      <c r="AG8" s="46" t="str">
        <f>HLOOKUP(Introduction!$G$4,nametranslations,127,FALSE)</f>
        <v>Facility with soap</v>
      </c>
      <c r="AH8" s="193"/>
      <c r="AI8" s="181"/>
      <c r="AJ8" s="181"/>
      <c r="AK8" s="181"/>
      <c r="AL8" s="181"/>
      <c r="AM8" s="22"/>
      <c r="AN8" s="20"/>
      <c r="AO8" s="20"/>
      <c r="AP8" s="65"/>
      <c r="AZ8" s="65"/>
      <c r="BA8" s="65"/>
      <c r="BB8" s="68"/>
      <c r="BC8" s="68"/>
      <c r="BD8" s="68"/>
      <c r="BE8" s="68"/>
      <c r="BF8" s="68"/>
      <c r="BG8" s="68"/>
      <c r="BJ8" s="65"/>
      <c r="BT8" s="65"/>
      <c r="CD8" s="65"/>
      <c r="CN8" s="65"/>
      <c r="CX8" s="65"/>
      <c r="DH8" s="65"/>
      <c r="DR8" s="65"/>
      <c r="EB8" s="65"/>
      <c r="EL8" s="65"/>
      <c r="EV8" s="65"/>
      <c r="FF8" s="65"/>
      <c r="FP8" s="65"/>
      <c r="FZ8" s="65"/>
      <c r="GJ8" s="65"/>
      <c r="GT8" s="65"/>
      <c r="HD8" s="65"/>
      <c r="HN8" s="65"/>
      <c r="HX8" s="65"/>
    </row>
    <row r="9" spans="1:232" s="634" customFormat="1" ht="20.399999999999999" x14ac:dyDescent="0.3">
      <c r="A9" s="648" t="str">
        <f ca="1">IF(ISBLANK('Data Summary'!A11),"",'Data Summary'!A11)</f>
        <v/>
      </c>
      <c r="B9" s="623" t="s">
        <v>160</v>
      </c>
      <c r="C9" s="649" t="str">
        <f>HLOOKUP(Introduction!$G$4,nametranslations,81,FALSE)</f>
        <v>Basic  
(facility with water &amp; soap)</v>
      </c>
      <c r="D9" s="640">
        <v>7.49</v>
      </c>
      <c r="E9" s="626">
        <v>5.83</v>
      </c>
      <c r="F9" s="626">
        <v>7.72</v>
      </c>
      <c r="G9" s="626">
        <v>7.05</v>
      </c>
      <c r="H9" s="626">
        <v>7.43</v>
      </c>
      <c r="I9" s="627">
        <v>10.31</v>
      </c>
      <c r="J9" s="628"/>
      <c r="K9" s="628"/>
      <c r="L9" s="623" t="s">
        <v>160</v>
      </c>
      <c r="M9" s="649" t="str">
        <f>HLOOKUP(Introduction!$G$4,nametranslations,81,FALSE)</f>
        <v>Basic  
(facility with water &amp; soap)</v>
      </c>
      <c r="N9" s="640">
        <v>13.27</v>
      </c>
      <c r="O9" s="626"/>
      <c r="P9" s="626"/>
      <c r="Q9" s="626">
        <v>14.21</v>
      </c>
      <c r="R9" s="626">
        <v>12.997999999999999</v>
      </c>
      <c r="S9" s="627">
        <v>17.920000000000002</v>
      </c>
      <c r="T9" s="628"/>
      <c r="U9" s="628"/>
      <c r="V9" s="623" t="s">
        <v>160</v>
      </c>
      <c r="W9" s="649" t="str">
        <f>HLOOKUP(Introduction!$G$4,nametranslations,81,FALSE)</f>
        <v>Basic  
(facility with water &amp; soap)</v>
      </c>
      <c r="X9" s="640">
        <v>14.243539999999999</v>
      </c>
      <c r="Y9" s="626"/>
      <c r="Z9" s="626"/>
      <c r="AA9" s="626">
        <v>15.6638</v>
      </c>
      <c r="AB9" s="626">
        <v>14.020356234096692</v>
      </c>
      <c r="AC9" s="627">
        <v>20.740739999999999</v>
      </c>
      <c r="AD9" s="628"/>
      <c r="AE9" s="628"/>
      <c r="AF9" s="623" t="s">
        <v>273</v>
      </c>
      <c r="AG9" s="649" t="str">
        <f>HLOOKUP(Introduction!$G$4,nametranslations,81,FALSE)</f>
        <v>Basic  
(facility with water &amp; soap)</v>
      </c>
      <c r="AH9" s="644"/>
      <c r="AI9" s="632"/>
      <c r="AJ9" s="632"/>
      <c r="AK9" s="632"/>
      <c r="AL9" s="632"/>
      <c r="AM9" s="627"/>
      <c r="AN9" s="628"/>
      <c r="AO9" s="628"/>
      <c r="AP9" s="633"/>
      <c r="AZ9" s="633"/>
      <c r="BA9" s="633"/>
      <c r="BB9" s="635"/>
      <c r="BC9" s="635"/>
      <c r="BD9" s="635"/>
      <c r="BE9" s="635"/>
      <c r="BF9" s="635"/>
      <c r="BG9" s="635"/>
      <c r="BJ9" s="633"/>
      <c r="BT9" s="633"/>
      <c r="CD9" s="633"/>
      <c r="CN9" s="633"/>
      <c r="CX9" s="633"/>
      <c r="DH9" s="633"/>
      <c r="DR9" s="633"/>
      <c r="EB9" s="633"/>
      <c r="EL9" s="633"/>
      <c r="EV9" s="633"/>
      <c r="FF9" s="633"/>
      <c r="FP9" s="633"/>
      <c r="FZ9" s="633"/>
      <c r="GJ9" s="633"/>
      <c r="GT9" s="633"/>
      <c r="HD9" s="633"/>
      <c r="HN9" s="633"/>
      <c r="HX9" s="633"/>
    </row>
    <row r="10" spans="1:232" s="1" customFormat="1" ht="86.55" customHeight="1" x14ac:dyDescent="0.3">
      <c r="A10" s="618" t="str">
        <f ca="1">IF(ISBLANK('Data Summary'!A12),"",'Data Summary'!A12)</f>
        <v/>
      </c>
      <c r="B10" s="61" t="str">
        <f>HLOOKUP(Introduction!$G$4,nametranslations,111,FALSE)</f>
        <v>Notes</v>
      </c>
      <c r="C10" s="358" t="s">
        <v>161</v>
      </c>
      <c r="D10" s="358"/>
      <c r="E10" s="358"/>
      <c r="F10" s="358"/>
      <c r="G10" s="358"/>
      <c r="H10" s="358"/>
      <c r="I10" s="359"/>
      <c r="J10" s="9"/>
      <c r="K10" s="9"/>
      <c r="L10" s="61" t="str">
        <f>HLOOKUP(Introduction!$G$4,nametranslations,111,FALSE)</f>
        <v>Notes</v>
      </c>
      <c r="M10" s="358" t="s">
        <v>177</v>
      </c>
      <c r="N10" s="358"/>
      <c r="O10" s="358"/>
      <c r="P10" s="358"/>
      <c r="Q10" s="358"/>
      <c r="R10" s="358"/>
      <c r="S10" s="359"/>
      <c r="T10" s="9"/>
      <c r="U10" s="9"/>
      <c r="V10" s="61" t="str">
        <f>HLOOKUP(Introduction!$G$4,nametranslations,111,FALSE)</f>
        <v>Notes</v>
      </c>
      <c r="W10" s="358" t="s">
        <v>177</v>
      </c>
      <c r="X10" s="358"/>
      <c r="Y10" s="358"/>
      <c r="Z10" s="358"/>
      <c r="AA10" s="358"/>
      <c r="AB10" s="358"/>
      <c r="AC10" s="359"/>
      <c r="AD10" s="9"/>
      <c r="AE10" s="9"/>
      <c r="AF10" s="61" t="str">
        <f>HLOOKUP(Introduction!$G$4,nametranslations,111,FALSE)</f>
        <v>Notes</v>
      </c>
      <c r="AG10" s="364" t="s">
        <v>271</v>
      </c>
      <c r="AH10" s="364"/>
      <c r="AI10" s="364"/>
      <c r="AJ10" s="364"/>
      <c r="AK10" s="364"/>
      <c r="AL10" s="364"/>
      <c r="AM10" s="359"/>
      <c r="AN10" s="9"/>
      <c r="AO10" s="9"/>
      <c r="AP10" s="66"/>
      <c r="AZ10" s="66"/>
      <c r="BA10" s="357"/>
      <c r="BB10" s="357"/>
      <c r="BC10" s="357"/>
      <c r="BD10" s="357"/>
      <c r="BE10" s="357"/>
      <c r="BF10" s="357"/>
      <c r="BG10" s="357"/>
      <c r="BJ10" s="66"/>
      <c r="BT10" s="66"/>
      <c r="CD10" s="66"/>
      <c r="CN10" s="66"/>
      <c r="CX10" s="66"/>
      <c r="DH10" s="66"/>
      <c r="DR10" s="66"/>
      <c r="EB10" s="66"/>
      <c r="EL10" s="66"/>
      <c r="EV10" s="66"/>
      <c r="FF10" s="66"/>
      <c r="FP10" s="66"/>
      <c r="FZ10" s="66"/>
      <c r="GJ10" s="66"/>
      <c r="GT10" s="66"/>
      <c r="HD10" s="66"/>
      <c r="HN10" s="66"/>
      <c r="HX10" s="66"/>
    </row>
    <row r="11" spans="1:232" s="1" customFormat="1" ht="15.6" customHeight="1" x14ac:dyDescent="0.3">
      <c r="A11" s="618" t="str">
        <f ca="1">IF(ISBLANK('Data Summary'!A13),"",'Data Summary'!A13)</f>
        <v/>
      </c>
      <c r="B11" s="61"/>
      <c r="C11" s="47" t="str">
        <f>HLOOKUP(Introduction!$G$4,nametranslations,112,FALSE)</f>
        <v>Facility estimate used</v>
      </c>
      <c r="D11" s="29" t="s">
        <v>151</v>
      </c>
      <c r="E11" s="29" t="s">
        <v>151</v>
      </c>
      <c r="F11" s="29" t="s">
        <v>151</v>
      </c>
      <c r="G11" s="29" t="s">
        <v>151</v>
      </c>
      <c r="H11" s="29" t="s">
        <v>151</v>
      </c>
      <c r="I11" s="49" t="s">
        <v>151</v>
      </c>
      <c r="J11" s="9"/>
      <c r="K11" s="9"/>
      <c r="L11" s="61"/>
      <c r="M11" s="47" t="str">
        <f>HLOOKUP(Introduction!$G$4,nametranslations,112,FALSE)</f>
        <v>Facility estimate used</v>
      </c>
      <c r="N11" s="29" t="s">
        <v>151</v>
      </c>
      <c r="O11" s="29"/>
      <c r="P11" s="29"/>
      <c r="Q11" s="29" t="s">
        <v>151</v>
      </c>
      <c r="R11" s="29" t="s">
        <v>151</v>
      </c>
      <c r="S11" s="49" t="s">
        <v>151</v>
      </c>
      <c r="T11" s="9"/>
      <c r="U11" s="9"/>
      <c r="V11" s="61"/>
      <c r="W11" s="47" t="str">
        <f>HLOOKUP(Introduction!$G$4,nametranslations,112,FALSE)</f>
        <v>Facility estimate used</v>
      </c>
      <c r="X11" s="29" t="s">
        <v>151</v>
      </c>
      <c r="Y11" s="29"/>
      <c r="Z11" s="29"/>
      <c r="AA11" s="29" t="s">
        <v>151</v>
      </c>
      <c r="AB11" s="29" t="s">
        <v>151</v>
      </c>
      <c r="AC11" s="49" t="s">
        <v>151</v>
      </c>
      <c r="AD11" s="9"/>
      <c r="AE11" s="9"/>
      <c r="AF11" s="61"/>
      <c r="AG11" s="47" t="str">
        <f>HLOOKUP(Introduction!$G$4,nametranslations,112,FALSE)</f>
        <v>Facility estimate used</v>
      </c>
      <c r="AH11" s="198"/>
      <c r="AI11" s="198"/>
      <c r="AJ11" s="198"/>
      <c r="AK11" s="198"/>
      <c r="AL11" s="198"/>
      <c r="AM11" s="49" t="s">
        <v>151</v>
      </c>
      <c r="AN11" s="9"/>
      <c r="AO11" s="9"/>
      <c r="AP11" s="66"/>
      <c r="AZ11" s="66"/>
      <c r="BA11" s="66"/>
      <c r="BB11" s="70"/>
      <c r="BC11" s="70"/>
      <c r="BD11" s="70"/>
      <c r="BE11" s="70"/>
      <c r="BF11" s="70"/>
      <c r="BG11" s="70"/>
      <c r="BJ11" s="66"/>
      <c r="BT11" s="66"/>
      <c r="CD11" s="66"/>
      <c r="CN11" s="66"/>
      <c r="CX11" s="66"/>
      <c r="DH11" s="66"/>
      <c r="DR11" s="66"/>
      <c r="EB11" s="66"/>
      <c r="EL11" s="66"/>
      <c r="EV11" s="66"/>
      <c r="FF11" s="66"/>
      <c r="FP11" s="66"/>
      <c r="FZ11" s="66"/>
      <c r="GJ11" s="66"/>
      <c r="GT11" s="66"/>
      <c r="HD11" s="66"/>
      <c r="HN11" s="66"/>
      <c r="HX11" s="66"/>
    </row>
    <row r="12" spans="1:232" s="1" customFormat="1" ht="15" customHeight="1" x14ac:dyDescent="0.3">
      <c r="A12" s="618" t="str">
        <f ca="1">IF(ISBLANK('Data Summary'!A14),"",'Data Summary'!A14)</f>
        <v/>
      </c>
      <c r="B12" s="61"/>
      <c r="C12" s="47" t="str">
        <f>HLOOKUP(Introduction!$G$4,nametranslations,128,FALSE)</f>
        <v>Facility with water estimate used</v>
      </c>
      <c r="D12" s="29" t="s">
        <v>151</v>
      </c>
      <c r="E12" s="29" t="s">
        <v>151</v>
      </c>
      <c r="F12" s="29" t="s">
        <v>151</v>
      </c>
      <c r="G12" s="29" t="s">
        <v>151</v>
      </c>
      <c r="H12" s="29" t="s">
        <v>151</v>
      </c>
      <c r="I12" s="49" t="s">
        <v>151</v>
      </c>
      <c r="J12" s="9"/>
      <c r="K12" s="9"/>
      <c r="L12" s="61"/>
      <c r="M12" s="47" t="str">
        <f>HLOOKUP(Introduction!$G$4,nametranslations,128,FALSE)</f>
        <v>Facility with water estimate used</v>
      </c>
      <c r="N12" s="29" t="s">
        <v>151</v>
      </c>
      <c r="O12" s="29"/>
      <c r="P12" s="29"/>
      <c r="Q12" s="29" t="s">
        <v>151</v>
      </c>
      <c r="R12" s="29" t="s">
        <v>151</v>
      </c>
      <c r="S12" s="49" t="s">
        <v>151</v>
      </c>
      <c r="T12" s="9"/>
      <c r="U12" s="9"/>
      <c r="V12" s="61"/>
      <c r="W12" s="47" t="str">
        <f>HLOOKUP(Introduction!$G$4,nametranslations,128,FALSE)</f>
        <v>Facility with water estimate used</v>
      </c>
      <c r="X12" s="29" t="s">
        <v>151</v>
      </c>
      <c r="Y12" s="29"/>
      <c r="Z12" s="29"/>
      <c r="AA12" s="29" t="s">
        <v>151</v>
      </c>
      <c r="AB12" s="29" t="s">
        <v>151</v>
      </c>
      <c r="AC12" s="49" t="s">
        <v>151</v>
      </c>
      <c r="AD12" s="9"/>
      <c r="AE12" s="9"/>
      <c r="AF12" s="61"/>
      <c r="AG12" s="47" t="str">
        <f>HLOOKUP(Introduction!$G$4,nametranslations,128,FALSE)</f>
        <v>Facility with water estimate used</v>
      </c>
      <c r="AH12" s="198"/>
      <c r="AI12" s="198"/>
      <c r="AJ12" s="198"/>
      <c r="AK12" s="198"/>
      <c r="AL12" s="198"/>
      <c r="AM12" s="49"/>
      <c r="AN12" s="9"/>
      <c r="AO12" s="9"/>
      <c r="AP12" s="66"/>
      <c r="AZ12" s="66"/>
      <c r="BA12" s="66"/>
      <c r="BB12" s="70"/>
      <c r="BC12" s="70"/>
      <c r="BD12" s="70"/>
      <c r="BE12" s="70"/>
      <c r="BF12" s="70"/>
      <c r="BG12" s="70"/>
      <c r="BJ12" s="66"/>
      <c r="BT12" s="66"/>
      <c r="CD12" s="66"/>
      <c r="CN12" s="66"/>
      <c r="CX12" s="66"/>
      <c r="DH12" s="66"/>
      <c r="DR12" s="66"/>
      <c r="EB12" s="66"/>
      <c r="EL12" s="66"/>
      <c r="EV12" s="66"/>
      <c r="FF12" s="66"/>
      <c r="FP12" s="66"/>
      <c r="FZ12" s="66"/>
      <c r="GJ12" s="66"/>
      <c r="GT12" s="66"/>
      <c r="HD12" s="66"/>
      <c r="HN12" s="66"/>
      <c r="HX12" s="66"/>
    </row>
    <row r="13" spans="1:232" s="1" customFormat="1" ht="15" customHeight="1" x14ac:dyDescent="0.3">
      <c r="A13" s="618" t="str">
        <f ca="1">IF(ISBLANK('Data Summary'!A15),"",'Data Summary'!A15)</f>
        <v/>
      </c>
      <c r="B13" s="61"/>
      <c r="C13" s="47" t="str">
        <f>HLOOKUP(Introduction!$G$4,nametranslations,114,FALSE)</f>
        <v>Basic estimate used</v>
      </c>
      <c r="D13" s="29" t="s">
        <v>151</v>
      </c>
      <c r="E13" s="29" t="s">
        <v>151</v>
      </c>
      <c r="F13" s="29" t="s">
        <v>151</v>
      </c>
      <c r="G13" s="29" t="s">
        <v>151</v>
      </c>
      <c r="H13" s="29" t="s">
        <v>151</v>
      </c>
      <c r="I13" s="49" t="s">
        <v>151</v>
      </c>
      <c r="J13" s="9"/>
      <c r="K13" s="9"/>
      <c r="L13" s="61"/>
      <c r="M13" s="47" t="str">
        <f>HLOOKUP(Introduction!$G$4,nametranslations,114,FALSE)</f>
        <v>Basic estimate used</v>
      </c>
      <c r="N13" s="29" t="s">
        <v>151</v>
      </c>
      <c r="O13" s="29"/>
      <c r="P13" s="29"/>
      <c r="Q13" s="29" t="s">
        <v>151</v>
      </c>
      <c r="R13" s="29" t="s">
        <v>151</v>
      </c>
      <c r="S13" s="49" t="s">
        <v>151</v>
      </c>
      <c r="T13" s="9"/>
      <c r="U13" s="9"/>
      <c r="V13" s="61"/>
      <c r="W13" s="47" t="str">
        <f>HLOOKUP(Introduction!$G$4,nametranslations,114,FALSE)</f>
        <v>Basic estimate used</v>
      </c>
      <c r="X13" s="29" t="s">
        <v>151</v>
      </c>
      <c r="Y13" s="29"/>
      <c r="Z13" s="29"/>
      <c r="AA13" s="29" t="s">
        <v>151</v>
      </c>
      <c r="AB13" s="29" t="s">
        <v>151</v>
      </c>
      <c r="AC13" s="49" t="s">
        <v>151</v>
      </c>
      <c r="AD13" s="9"/>
      <c r="AE13" s="9"/>
      <c r="AF13" s="61"/>
      <c r="AG13" s="47" t="str">
        <f>HLOOKUP(Introduction!$G$4,nametranslations,114,FALSE)</f>
        <v>Basic estimate used</v>
      </c>
      <c r="AH13" s="198"/>
      <c r="AI13" s="198"/>
      <c r="AJ13" s="198"/>
      <c r="AK13" s="198"/>
      <c r="AL13" s="198"/>
      <c r="AM13" s="49"/>
      <c r="AN13" s="9"/>
      <c r="AO13" s="9"/>
      <c r="AP13" s="66"/>
      <c r="AZ13" s="66"/>
      <c r="BA13" s="66"/>
      <c r="BB13" s="70"/>
      <c r="BC13" s="70"/>
      <c r="BD13" s="70"/>
      <c r="BE13" s="70"/>
      <c r="BF13" s="70"/>
      <c r="BG13" s="70"/>
      <c r="BJ13" s="66"/>
      <c r="BT13" s="66"/>
      <c r="CD13" s="66"/>
      <c r="CN13" s="66"/>
      <c r="CX13" s="66"/>
      <c r="DH13" s="66"/>
      <c r="DR13" s="66"/>
      <c r="EB13" s="66"/>
      <c r="EL13" s="66"/>
      <c r="EV13" s="66"/>
      <c r="FF13" s="66"/>
      <c r="FP13" s="66"/>
      <c r="FZ13" s="66"/>
      <c r="GJ13" s="66"/>
      <c r="GT13" s="66"/>
      <c r="HD13" s="66"/>
      <c r="HN13" s="66"/>
      <c r="HX13" s="66"/>
    </row>
    <row r="14" spans="1:232" ht="15.75" customHeight="1" x14ac:dyDescent="0.3">
      <c r="A14" s="618" t="str">
        <f ca="1">IF(ISBLANK('Data Summary'!A16),"",'Data Summary'!A16)</f>
        <v/>
      </c>
      <c r="B14" s="62"/>
      <c r="C14" s="47" t="str">
        <f>HLOOKUP(Introduction!$G$4,nametranslations,115,FALSE)</f>
        <v>Number of schools total</v>
      </c>
      <c r="D14" s="8"/>
      <c r="E14" s="8"/>
      <c r="F14" s="8"/>
      <c r="G14" s="36"/>
      <c r="H14" s="37"/>
      <c r="I14" s="38"/>
      <c r="J14" s="9"/>
      <c r="K14" s="9"/>
      <c r="L14" s="62"/>
      <c r="M14" s="47" t="str">
        <f>HLOOKUP(Introduction!$G$4,nametranslations,115,FALSE)</f>
        <v>Number of schools total</v>
      </c>
      <c r="N14" s="8"/>
      <c r="O14" s="8"/>
      <c r="P14" s="8"/>
      <c r="Q14" s="36"/>
      <c r="R14" s="37"/>
      <c r="S14" s="38"/>
      <c r="T14" s="9"/>
      <c r="U14" s="9"/>
      <c r="V14" s="62"/>
      <c r="W14" s="47" t="str">
        <f>HLOOKUP(Introduction!$G$4,nametranslations,115,FALSE)</f>
        <v>Number of schools total</v>
      </c>
      <c r="X14" s="8"/>
      <c r="Y14" s="8"/>
      <c r="Z14" s="8"/>
      <c r="AA14" s="36"/>
      <c r="AB14" s="37"/>
      <c r="AC14" s="38"/>
      <c r="AD14" s="9"/>
      <c r="AE14" s="9"/>
      <c r="AF14" s="62"/>
      <c r="AG14" s="47" t="str">
        <f>HLOOKUP(Introduction!$G$4,nametranslations,115,FALSE)</f>
        <v>Number of schools total</v>
      </c>
      <c r="AH14" s="199"/>
      <c r="AI14" s="199"/>
      <c r="AJ14" s="199"/>
      <c r="AK14" s="189"/>
      <c r="AL14" s="190"/>
      <c r="AM14" s="38"/>
      <c r="AN14" s="9"/>
      <c r="AO14" s="9"/>
      <c r="BB14" s="69"/>
      <c r="BC14" s="69"/>
      <c r="BD14" s="69"/>
      <c r="BE14" s="69"/>
      <c r="BF14" s="69"/>
      <c r="BG14" s="69"/>
    </row>
    <row r="15" spans="1:232" ht="15.75" customHeight="1" thickBot="1" x14ac:dyDescent="0.35">
      <c r="A15" s="618" t="str">
        <f ca="1">IF(ISBLANK('Data Summary'!A17),"",'Data Summary'!A17)</f>
        <v/>
      </c>
      <c r="B15" s="63"/>
      <c r="C15" s="48" t="str">
        <f>HLOOKUP(Introduction!$G$4,nametranslations,116,FALSE)</f>
        <v>Number surveyed</v>
      </c>
      <c r="D15" s="40">
        <v>8718</v>
      </c>
      <c r="E15" s="40">
        <v>1063</v>
      </c>
      <c r="F15" s="40">
        <v>7654</v>
      </c>
      <c r="G15" s="40">
        <v>5547</v>
      </c>
      <c r="H15" s="40">
        <v>8523</v>
      </c>
      <c r="I15" s="41">
        <v>194</v>
      </c>
      <c r="J15" s="21"/>
      <c r="K15" s="21"/>
      <c r="L15" s="63"/>
      <c r="M15" s="48" t="str">
        <f>HLOOKUP(Introduction!$G$4,nametranslations,116,FALSE)</f>
        <v>Number surveyed</v>
      </c>
      <c r="N15" s="40">
        <v>8144</v>
      </c>
      <c r="O15" s="40"/>
      <c r="P15" s="40"/>
      <c r="Q15" s="40">
        <v>5193</v>
      </c>
      <c r="R15" s="40">
        <f>5193+2693</f>
        <v>7886</v>
      </c>
      <c r="S15" s="41">
        <v>173</v>
      </c>
      <c r="T15" s="21"/>
      <c r="U15" s="21"/>
      <c r="V15" s="63"/>
      <c r="W15" s="48" t="str">
        <f>HLOOKUP(Introduction!$G$4,nametranslations,116,FALSE)</f>
        <v>Number surveyed</v>
      </c>
      <c r="X15" s="40">
        <v>8130</v>
      </c>
      <c r="Y15" s="40"/>
      <c r="Z15" s="40"/>
      <c r="AA15" s="40">
        <v>5235</v>
      </c>
      <c r="AB15" s="40">
        <v>7860</v>
      </c>
      <c r="AC15" s="41">
        <v>270</v>
      </c>
      <c r="AD15" s="21"/>
      <c r="AE15" s="21"/>
      <c r="AF15" s="63"/>
      <c r="AG15" s="48" t="str">
        <f>HLOOKUP(Introduction!$G$4,nametranslations,116,FALSE)</f>
        <v>Number surveyed</v>
      </c>
      <c r="AH15" s="40"/>
      <c r="AI15" s="40"/>
      <c r="AJ15" s="40"/>
      <c r="AK15" s="40"/>
      <c r="AL15" s="40"/>
      <c r="AM15" s="41"/>
      <c r="AN15" s="21"/>
      <c r="AO15" s="21"/>
      <c r="BB15" s="69"/>
      <c r="BC15" s="69"/>
      <c r="BD15" s="69"/>
      <c r="BE15" s="69"/>
      <c r="BF15" s="69"/>
      <c r="BG15" s="69"/>
    </row>
    <row r="16" spans="1:232" x14ac:dyDescent="0.3">
      <c r="A16" s="618" t="str">
        <f ca="1">IF(ISBLANK('Data Summary'!A18),"",'Data Summary'!A18)</f>
        <v/>
      </c>
    </row>
    <row r="17" spans="1:1" x14ac:dyDescent="0.3">
      <c r="A17" s="618" t="str">
        <f ca="1">IF(ISBLANK('Data Summary'!A19),"",'Data Summary'!A19)</f>
        <v/>
      </c>
    </row>
    <row r="18" spans="1:1" x14ac:dyDescent="0.3">
      <c r="A18" s="618" t="str">
        <f ca="1">IF(ISBLANK('Data Summary'!A20),"",'Data Summary'!A20)</f>
        <v/>
      </c>
    </row>
    <row r="19" spans="1:1" x14ac:dyDescent="0.3">
      <c r="A19" s="618" t="str">
        <f ca="1">IF(ISBLANK('Data Summary'!A21),"",'Data Summary'!A21)</f>
        <v/>
      </c>
    </row>
    <row r="20" spans="1:1" x14ac:dyDescent="0.3">
      <c r="A20" s="618" t="str">
        <f ca="1">IF(ISBLANK('Data Summary'!A22),"",'Data Summary'!A22)</f>
        <v/>
      </c>
    </row>
    <row r="21" spans="1:1" x14ac:dyDescent="0.3">
      <c r="A21" s="618" t="str">
        <f ca="1">IF(ISBLANK('Data Summary'!A23),"",'Data Summary'!A23)</f>
        <v/>
      </c>
    </row>
    <row r="22" spans="1:1" x14ac:dyDescent="0.3">
      <c r="A22" s="618" t="str">
        <f ca="1">IF(ISBLANK('Data Summary'!A24),"",'Data Summary'!A24)</f>
        <v/>
      </c>
    </row>
    <row r="23" spans="1:1" x14ac:dyDescent="0.3">
      <c r="A23" s="618" t="str">
        <f ca="1">IF(ISBLANK('Data Summary'!A25),"",'Data Summary'!A25)</f>
        <v/>
      </c>
    </row>
    <row r="24" spans="1:1" x14ac:dyDescent="0.3">
      <c r="A24" s="618" t="str">
        <f ca="1">IF(ISBLANK('Data Summary'!A26),"",'Data Summary'!A26)</f>
        <v/>
      </c>
    </row>
    <row r="25" spans="1:1" x14ac:dyDescent="0.3">
      <c r="A25" s="618" t="str">
        <f ca="1">IF(ISBLANK('Data Summary'!A27),"",'Data Summary'!A27)</f>
        <v/>
      </c>
    </row>
    <row r="26" spans="1:1" x14ac:dyDescent="0.3">
      <c r="A26" s="618"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6">
    <mergeCell ref="BA10:BG10"/>
    <mergeCell ref="C10:I10"/>
    <mergeCell ref="M10:S10"/>
    <mergeCell ref="W10:AC10"/>
    <mergeCell ref="A2:A3"/>
    <mergeCell ref="AG10:AM10"/>
  </mergeCells>
  <hyperlinks>
    <hyperlink ref="A4" location="myrangeH0" display="myrangeH0" xr:uid="{4126B835-2566-42BE-947E-0FA7347E93DE}"/>
    <hyperlink ref="A5" location="myrangeH1" display="myrangeH1" xr:uid="{41D19112-5398-448C-82A9-E3F3D841D5D2}"/>
    <hyperlink ref="A6" location="myrangeH2" display="myrangeH2" xr:uid="{6FEBF7E9-6089-486A-81B1-9154F767599B}"/>
    <hyperlink ref="A7" location="myrangeH3" display="myrangeH3" xr:uid="{B2228BF1-E26D-4727-AC45-9C05A03B7126}"/>
    <hyperlink ref="A8" location="myrangeH4" display="myrangeH4" xr:uid="{EA61172D-2DFA-4B9B-9716-DBD411D0F004}"/>
    <hyperlink ref="A9" location="myrangeH5" display="myrangeH5" xr:uid="{B96C2EB6-7F86-43F3-90AC-5F372C083A5E}"/>
    <hyperlink ref="A10" location="myrangeH6" display="myrangeH6" xr:uid="{EBA9F8AE-E0EC-46EC-B954-EB183C935303}"/>
    <hyperlink ref="A11" location="myrangeH7" display="myrangeH7" xr:uid="{1B114FF0-A929-41C1-AE10-626620D9F364}"/>
    <hyperlink ref="A12" location="myrangeH8" display="myrangeH8" xr:uid="{D80EB4C9-818E-42EA-B166-09742A69D320}"/>
    <hyperlink ref="A13" location="myrangeH9" display="myrangeH9" xr:uid="{E0D15244-96F9-42E8-B154-BE854E099B78}"/>
    <hyperlink ref="A14" location="myrangeH10" display="myrangeH10" xr:uid="{7CAAFC4E-E8C9-499A-AFE0-8098FCB20DEE}"/>
    <hyperlink ref="A15" location="myrangeH11" display="myrangeH11" xr:uid="{855E4D03-0556-4DF6-AC36-72628D763FDD}"/>
    <hyperlink ref="A16" location="myrangeH12" display="myrangeH12" xr:uid="{16BCC281-2452-42D5-9D55-FE40EA7C9551}"/>
    <hyperlink ref="A17" location="myrangeH13" display="myrangeH13" xr:uid="{A37F928B-F586-49C6-85E7-DB2F06B04847}"/>
    <hyperlink ref="A18" location="myrangeH14" display="myrangeH14" xr:uid="{DE7C690E-F505-40EE-80E4-B6E3938C029A}"/>
    <hyperlink ref="A19" location="myrangeH15" display="myrangeH15" xr:uid="{397AD647-4A30-4FC9-ADC6-317F787C9F55}"/>
    <hyperlink ref="A20" location="myrangeH16" display="myrangeH16" xr:uid="{F1BD19EA-AE99-452A-A995-9A504B7B3658}"/>
    <hyperlink ref="A21" location="myrangeH17" display="myrangeH17" xr:uid="{95C33500-206D-4EC0-9737-0EED3814E3FD}"/>
    <hyperlink ref="A22" location="myrangeH18" display="myrangeH18" xr:uid="{57BF1F81-AF14-48FC-AEAB-BCEF030BAE55}"/>
    <hyperlink ref="A23" location="myrangeH19" display="myrangeH19" xr:uid="{783EEFA8-1395-4E31-82CF-05CE19743FF6}"/>
    <hyperlink ref="A24" location="myrangeH20" display="myrangeH20" xr:uid="{956C39D0-BDFC-44FC-A684-82A6565CA2D1}"/>
    <hyperlink ref="A25" location="myrangeH21" display="myrangeH21" xr:uid="{3ED909D7-5002-4B6E-A139-9E9B41750FA8}"/>
    <hyperlink ref="A26" location="myrangeH22" display="myrangeH22" xr:uid="{6B7D4FB2-F903-4DAE-BE22-291FF2FC8E7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5"/>
    <col min="3" max="7" width="11.69921875" style="55" customWidth="1"/>
    <col min="8" max="16384" width="9" style="55"/>
  </cols>
  <sheetData>
    <row r="2" spans="2:7" ht="21" x14ac:dyDescent="0.25">
      <c r="B2" s="51" t="str">
        <f>+Introduction!C7</f>
        <v>Papua New Guinea</v>
      </c>
      <c r="C2" s="52"/>
      <c r="D2" s="53"/>
      <c r="E2" s="53"/>
      <c r="F2" s="53"/>
      <c r="G2" s="54"/>
    </row>
    <row r="3" spans="2:7" ht="13.2" customHeight="1" x14ac:dyDescent="0.25">
      <c r="B3" s="600" t="str">
        <f>HLOOKUP(Introduction!$G$4,nametranslations,129,FALSE)</f>
        <v>POPULATION OF SCHOOL AGE CHILDREN</v>
      </c>
      <c r="C3" s="600" t="str">
        <f ca="1">HLOOKUP([1]Introduction!$G$4,nametranslations,152,FALSE)</f>
        <v>Definition</v>
      </c>
      <c r="D3" s="600" t="str">
        <f ca="1">HLOOKUP([1]Introduction!$G$4,nametranslations,152,FALSE)</f>
        <v>Definition</v>
      </c>
      <c r="E3" s="600" t="str">
        <f ca="1">HLOOKUP([1]Introduction!$G$4,nametranslations,152,FALSE)</f>
        <v>Definition</v>
      </c>
      <c r="F3" s="600" t="str">
        <f ca="1">HLOOKUP([1]Introduction!$G$4,nametranslations,152,FALSE)</f>
        <v>Definition</v>
      </c>
      <c r="G3" s="601" t="str">
        <f ca="1">HLOOKUP([1]Introduction!$G$4,nametranslations,152,FALSE)</f>
        <v>Definition</v>
      </c>
    </row>
    <row r="4" spans="2:7" x14ac:dyDescent="0.25">
      <c r="B4" s="602" t="str">
        <f>HLOOKUP(Introduction!$G$4,nametranslations,72,FALSE)</f>
        <v>Year</v>
      </c>
      <c r="C4" s="602" t="str">
        <f>HLOOKUP(Introduction!$G$4,nametranslations,130,FALSE)</f>
        <v>Total (a)</v>
      </c>
      <c r="D4" s="602" t="str">
        <f>HLOOKUP(Introduction!$G$4,nametranslations,131,FALSE)</f>
        <v>Urban % (b)</v>
      </c>
      <c r="E4" s="602" t="str">
        <f>HLOOKUP(Introduction!$G$4,nametranslations,132,FALSE)</f>
        <v>Pre-Primary (c)</v>
      </c>
      <c r="F4" s="602" t="str">
        <f>HLOOKUP(Introduction!$G$4,nametranslations,133,FALSE)</f>
        <v>Primary (c)</v>
      </c>
      <c r="G4" s="602" t="str">
        <f>HLOOKUP(Introduction!$G$4,nametranslations,134,FALSE)</f>
        <v>Secondary (c)</v>
      </c>
    </row>
    <row r="5" spans="2:7" x14ac:dyDescent="0.25">
      <c r="B5" s="200">
        <v>2000</v>
      </c>
      <c r="C5" s="226">
        <v>1676937</v>
      </c>
      <c r="D5" s="227">
        <v>13.203999519348145</v>
      </c>
      <c r="E5" s="228">
        <v>146045</v>
      </c>
      <c r="F5" s="229">
        <v>818622</v>
      </c>
      <c r="G5" s="230">
        <v>712270</v>
      </c>
    </row>
    <row r="6" spans="2:7" x14ac:dyDescent="0.25">
      <c r="B6" s="201">
        <v>2001</v>
      </c>
      <c r="C6" s="231">
        <v>1726881</v>
      </c>
      <c r="D6" s="232">
        <v>13.181999206542969</v>
      </c>
      <c r="E6" s="233">
        <v>150192</v>
      </c>
      <c r="F6" s="234">
        <v>840201</v>
      </c>
      <c r="G6" s="235">
        <v>736488</v>
      </c>
    </row>
    <row r="7" spans="2:7" ht="13.2" customHeight="1" x14ac:dyDescent="0.25">
      <c r="B7" s="202">
        <v>2002</v>
      </c>
      <c r="C7" s="236">
        <v>1782087</v>
      </c>
      <c r="D7" s="237">
        <v>13.164000511169434</v>
      </c>
      <c r="E7" s="238">
        <v>153602</v>
      </c>
      <c r="F7" s="239">
        <v>862661</v>
      </c>
      <c r="G7" s="240">
        <v>765824</v>
      </c>
    </row>
    <row r="8" spans="2:7" x14ac:dyDescent="0.25">
      <c r="B8" s="203">
        <v>2003</v>
      </c>
      <c r="C8" s="241">
        <v>1837061</v>
      </c>
      <c r="D8" s="242">
        <v>13.145999908447266</v>
      </c>
      <c r="E8" s="243">
        <v>157948</v>
      </c>
      <c r="F8" s="244">
        <v>883897</v>
      </c>
      <c r="G8" s="245">
        <v>795216</v>
      </c>
    </row>
    <row r="9" spans="2:7" x14ac:dyDescent="0.25">
      <c r="B9" s="204">
        <v>2004</v>
      </c>
      <c r="C9" s="246">
        <v>1892293</v>
      </c>
      <c r="D9" s="247">
        <v>13.12700080871582</v>
      </c>
      <c r="E9" s="248">
        <v>162366</v>
      </c>
      <c r="F9" s="249">
        <v>907349</v>
      </c>
      <c r="G9" s="250">
        <v>822578</v>
      </c>
    </row>
    <row r="10" spans="2:7" x14ac:dyDescent="0.25">
      <c r="B10" s="205">
        <v>2005</v>
      </c>
      <c r="C10" s="251">
        <v>1947690</v>
      </c>
      <c r="D10" s="252">
        <v>13.109000205993652</v>
      </c>
      <c r="E10" s="253">
        <v>166960</v>
      </c>
      <c r="F10" s="254">
        <v>932430</v>
      </c>
      <c r="G10" s="255">
        <v>848300</v>
      </c>
    </row>
    <row r="11" spans="2:7" x14ac:dyDescent="0.25">
      <c r="B11" s="206">
        <v>2006</v>
      </c>
      <c r="C11" s="256">
        <v>2003787</v>
      </c>
      <c r="D11" s="257">
        <v>13.090999603271484</v>
      </c>
      <c r="E11" s="258">
        <v>171981</v>
      </c>
      <c r="F11" s="259">
        <v>957949</v>
      </c>
      <c r="G11" s="260">
        <v>873857</v>
      </c>
    </row>
    <row r="12" spans="2:7" x14ac:dyDescent="0.25">
      <c r="B12" s="207">
        <v>2007</v>
      </c>
      <c r="C12" s="261">
        <v>2059296</v>
      </c>
      <c r="D12" s="262">
        <v>13.072999954223633</v>
      </c>
      <c r="E12" s="263">
        <v>175926</v>
      </c>
      <c r="F12" s="264">
        <v>984033</v>
      </c>
      <c r="G12" s="265">
        <v>899337</v>
      </c>
    </row>
    <row r="13" spans="2:7" x14ac:dyDescent="0.25">
      <c r="B13" s="208">
        <v>2008</v>
      </c>
      <c r="C13" s="266">
        <v>2114520</v>
      </c>
      <c r="D13" s="267">
        <v>13.054999351501465</v>
      </c>
      <c r="E13" s="268">
        <v>180987</v>
      </c>
      <c r="F13" s="269">
        <v>1010308</v>
      </c>
      <c r="G13" s="270">
        <v>923225</v>
      </c>
    </row>
    <row r="14" spans="2:7" x14ac:dyDescent="0.25">
      <c r="B14" s="209">
        <v>2009</v>
      </c>
      <c r="C14" s="271">
        <v>2170360</v>
      </c>
      <c r="D14" s="272">
        <v>13.03700065612793</v>
      </c>
      <c r="E14" s="273">
        <v>186169</v>
      </c>
      <c r="F14" s="274">
        <v>1038228</v>
      </c>
      <c r="G14" s="275">
        <v>945963</v>
      </c>
    </row>
    <row r="15" spans="2:7" x14ac:dyDescent="0.25">
      <c r="B15" s="210">
        <v>2010</v>
      </c>
      <c r="C15" s="276">
        <v>2228726</v>
      </c>
      <c r="D15" s="277">
        <v>13.019000053405762</v>
      </c>
      <c r="E15" s="278">
        <v>190984</v>
      </c>
      <c r="F15" s="279">
        <v>1066930</v>
      </c>
      <c r="G15" s="280">
        <v>970812</v>
      </c>
    </row>
    <row r="16" spans="2:7" x14ac:dyDescent="0.25">
      <c r="B16" s="211">
        <v>2011</v>
      </c>
      <c r="C16" s="281">
        <v>2287941</v>
      </c>
      <c r="D16" s="282">
        <v>13</v>
      </c>
      <c r="E16" s="283">
        <v>194862</v>
      </c>
      <c r="F16" s="284">
        <v>1095958</v>
      </c>
      <c r="G16" s="285">
        <v>997121</v>
      </c>
    </row>
    <row r="17" spans="2:7" x14ac:dyDescent="0.25">
      <c r="B17" s="212">
        <v>2012</v>
      </c>
      <c r="C17" s="286">
        <v>2962624</v>
      </c>
      <c r="D17" s="287">
        <v>12.982000350952148</v>
      </c>
      <c r="E17" s="288">
        <v>819205</v>
      </c>
      <c r="F17" s="289">
        <v>1122457</v>
      </c>
      <c r="G17" s="290">
        <v>1020962</v>
      </c>
    </row>
    <row r="18" spans="2:7" x14ac:dyDescent="0.25">
      <c r="B18" s="213">
        <v>2013</v>
      </c>
      <c r="C18" s="291">
        <v>3027105</v>
      </c>
      <c r="D18" s="292">
        <v>12.977999687194824</v>
      </c>
      <c r="E18" s="293">
        <v>834875</v>
      </c>
      <c r="F18" s="294">
        <v>1147858</v>
      </c>
      <c r="G18" s="295">
        <v>1044372</v>
      </c>
    </row>
    <row r="19" spans="2:7" x14ac:dyDescent="0.25">
      <c r="B19" s="214">
        <v>2014</v>
      </c>
      <c r="C19" s="296">
        <v>3092024</v>
      </c>
      <c r="D19" s="297">
        <v>12.98799991607666</v>
      </c>
      <c r="E19" s="298">
        <v>851819</v>
      </c>
      <c r="F19" s="299">
        <v>1173021</v>
      </c>
      <c r="G19" s="300">
        <v>1067184</v>
      </c>
    </row>
    <row r="20" spans="2:7" x14ac:dyDescent="0.25">
      <c r="B20" s="215">
        <v>2015</v>
      </c>
      <c r="C20" s="301">
        <v>3156524</v>
      </c>
      <c r="D20" s="302">
        <v>13.011999130249023</v>
      </c>
      <c r="E20" s="303">
        <v>868600</v>
      </c>
      <c r="F20" s="304">
        <v>1196968</v>
      </c>
      <c r="G20" s="305">
        <v>1090956</v>
      </c>
    </row>
    <row r="21" spans="2:7" x14ac:dyDescent="0.25">
      <c r="B21" s="216">
        <v>2016</v>
      </c>
      <c r="C21" s="306">
        <v>3219199</v>
      </c>
      <c r="D21" s="307">
        <v>13.050000190734863</v>
      </c>
      <c r="E21" s="308">
        <v>884063</v>
      </c>
      <c r="F21" s="309">
        <v>1220118</v>
      </c>
      <c r="G21" s="310">
        <v>1115018</v>
      </c>
    </row>
    <row r="22" spans="2:7" x14ac:dyDescent="0.25">
      <c r="B22" s="217">
        <v>2017</v>
      </c>
      <c r="C22" s="311">
        <v>3280353</v>
      </c>
      <c r="D22" s="312">
        <v>13.101999282836914</v>
      </c>
      <c r="E22" s="313">
        <v>898958</v>
      </c>
      <c r="F22" s="314">
        <v>1242328</v>
      </c>
      <c r="G22" s="315">
        <v>1139067</v>
      </c>
    </row>
    <row r="23" spans="2:7" x14ac:dyDescent="0.25">
      <c r="B23" s="218">
        <v>2018</v>
      </c>
      <c r="C23" s="316">
        <v>3339732</v>
      </c>
      <c r="D23" s="317">
        <v>13.168999671936035</v>
      </c>
      <c r="E23" s="318">
        <v>911676</v>
      </c>
      <c r="F23" s="319">
        <v>1265922</v>
      </c>
      <c r="G23" s="320">
        <v>1162134</v>
      </c>
    </row>
    <row r="24" spans="2:7" x14ac:dyDescent="0.25">
      <c r="B24" s="219">
        <v>2019</v>
      </c>
      <c r="C24" s="321">
        <v>3396207</v>
      </c>
      <c r="D24" s="322">
        <v>13.249999046325684</v>
      </c>
      <c r="E24" s="323">
        <v>922792</v>
      </c>
      <c r="F24" s="324">
        <v>1289081</v>
      </c>
      <c r="G24" s="325">
        <v>1184334</v>
      </c>
    </row>
    <row r="25" spans="2:7" x14ac:dyDescent="0.25">
      <c r="B25" s="220">
        <v>2020</v>
      </c>
      <c r="C25" s="326">
        <v>3450937</v>
      </c>
      <c r="D25" s="327">
        <v>13.345000267028809</v>
      </c>
      <c r="E25" s="328">
        <v>932943</v>
      </c>
      <c r="F25" s="329">
        <v>1311489</v>
      </c>
      <c r="G25" s="330">
        <v>1206505</v>
      </c>
    </row>
    <row r="26" spans="2:7" x14ac:dyDescent="0.25">
      <c r="B26" s="221">
        <v>2021</v>
      </c>
      <c r="C26" s="331">
        <v>3497379</v>
      </c>
      <c r="D26" s="332">
        <v>13.456000328063965</v>
      </c>
      <c r="E26" s="333">
        <v>941365</v>
      </c>
      <c r="F26" s="334">
        <v>1331349</v>
      </c>
      <c r="G26" s="335">
        <v>1224665</v>
      </c>
    </row>
    <row r="27" spans="2:7" x14ac:dyDescent="0.25">
      <c r="B27" s="222">
        <v>2022</v>
      </c>
      <c r="C27" s="336">
        <v>3542843</v>
      </c>
      <c r="D27" s="337">
        <v>13.581999778747559</v>
      </c>
      <c r="E27" s="338">
        <v>949685</v>
      </c>
      <c r="F27" s="339">
        <v>1350453</v>
      </c>
      <c r="G27" s="340">
        <v>1242705</v>
      </c>
    </row>
    <row r="28" spans="2:7" x14ac:dyDescent="0.25">
      <c r="B28" s="223">
        <v>2023</v>
      </c>
      <c r="C28" s="341">
        <v>3581718</v>
      </c>
      <c r="D28" s="342">
        <v>13.722999572753906</v>
      </c>
      <c r="E28" s="343">
        <v>957717</v>
      </c>
      <c r="F28" s="344">
        <v>1366576</v>
      </c>
      <c r="G28" s="345">
        <v>1257425</v>
      </c>
    </row>
    <row r="29" spans="2:7" x14ac:dyDescent="0.25">
      <c r="B29" s="224">
        <v>2024</v>
      </c>
      <c r="C29" s="346">
        <v>3620695</v>
      </c>
      <c r="D29" s="347">
        <v>13.879999160766602</v>
      </c>
      <c r="E29" s="348">
        <v>966010</v>
      </c>
      <c r="F29" s="349">
        <v>1380406</v>
      </c>
      <c r="G29" s="350">
        <v>1274279</v>
      </c>
    </row>
    <row r="30" spans="2:7" x14ac:dyDescent="0.25">
      <c r="B30" s="225">
        <v>2025</v>
      </c>
      <c r="C30" s="352">
        <v>3904311</v>
      </c>
      <c r="D30" s="351">
        <v>14.054000854492188</v>
      </c>
      <c r="E30" s="353">
        <v>1151749</v>
      </c>
      <c r="F30" s="354">
        <v>1430714</v>
      </c>
      <c r="G30" s="355">
        <v>1321848</v>
      </c>
    </row>
    <row r="31" spans="2:7" x14ac:dyDescent="0.25">
      <c r="B31" s="106">
        <v>2026</v>
      </c>
      <c r="C31" s="160"/>
      <c r="D31" s="161"/>
      <c r="E31" s="162"/>
      <c r="F31" s="163"/>
      <c r="G31" s="164"/>
    </row>
    <row r="32" spans="2:7" x14ac:dyDescent="0.25">
      <c r="B32" s="105">
        <v>2027</v>
      </c>
      <c r="C32" s="160"/>
      <c r="D32" s="161"/>
      <c r="E32" s="162"/>
      <c r="F32" s="163"/>
      <c r="G32" s="164"/>
    </row>
    <row r="33" spans="2:7" x14ac:dyDescent="0.25">
      <c r="B33" s="106">
        <v>2028</v>
      </c>
      <c r="C33" s="160"/>
      <c r="D33" s="161"/>
      <c r="E33" s="162"/>
      <c r="F33" s="163"/>
      <c r="G33" s="164"/>
    </row>
    <row r="34" spans="2:7" x14ac:dyDescent="0.25">
      <c r="B34" s="105">
        <v>2029</v>
      </c>
      <c r="C34" s="160"/>
      <c r="D34" s="161"/>
      <c r="E34" s="162"/>
      <c r="F34" s="163"/>
      <c r="G34" s="164"/>
    </row>
    <row r="35" spans="2:7" x14ac:dyDescent="0.25">
      <c r="B35" s="106">
        <v>2030</v>
      </c>
      <c r="C35" s="110"/>
      <c r="D35" s="107"/>
      <c r="E35" s="111"/>
      <c r="F35" s="108"/>
      <c r="G35" s="109"/>
    </row>
    <row r="36" spans="2:7" ht="15.6" x14ac:dyDescent="0.25">
      <c r="B36" s="653" t="str">
        <f>HLOOKUP(Introduction!$G$4,nametranslations,135,FALSE)</f>
        <v>(a) Calculated by summing pre-primary, primary and secondary school age populations</v>
      </c>
      <c r="G36" s="56"/>
    </row>
    <row r="37" spans="2:7" ht="15.6" x14ac:dyDescent="0.25">
      <c r="B37" s="653" t="str">
        <f>HLOOKUP(Introduction!$G$4,nametranslations,136,FALSE)</f>
        <v>(b) Percentage of population residing in urban areas, Source: UN Population Division (2018)</v>
      </c>
    </row>
    <row r="38" spans="2:7" ht="15.6" x14ac:dyDescent="0.25">
      <c r="B38" s="653" t="str">
        <f>HLOOKUP(Introduction!$G$4,nametranslations,137,FALSE)</f>
        <v>(c) Source: UNESCO Institute for Statistics (2025)</v>
      </c>
    </row>
    <row r="39" spans="2:7" x14ac:dyDescent="0.25">
      <c r="B39" s="654" t="str">
        <f>HLOOKUP(Introduction!$G$4,nametranslations,138,FALSE)</f>
        <v>Values in grey text are imputed based on linear regression</v>
      </c>
    </row>
    <row r="41" spans="2:7" x14ac:dyDescent="0.25">
      <c r="B41" s="57"/>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69BA4-C5FD-45B3-A7D2-DCDB1A2DFB9C}">
  <sheetPr codeName="Sheet1">
    <tabColor rgb="FFEAEAEA"/>
  </sheetPr>
  <dimension ref="B2:C15"/>
  <sheetViews>
    <sheetView showGridLines="0" zoomScaleNormal="100" workbookViewId="0"/>
  </sheetViews>
  <sheetFormatPr defaultRowHeight="15.6" x14ac:dyDescent="0.3"/>
  <cols>
    <col min="1" max="1" width="1.59765625" style="604" customWidth="1"/>
    <col min="2" max="2" width="15.59765625" style="604" customWidth="1"/>
    <col min="3" max="3" width="90.69921875" style="606" customWidth="1"/>
    <col min="4" max="16384" width="8.796875" style="604"/>
  </cols>
  <sheetData>
    <row r="2" spans="2:3" ht="48.75" customHeight="1" x14ac:dyDescent="0.3">
      <c r="B2" s="60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3" t="str">
        <f ca="1">HLOOKUP([1]Introduction!$G$4,nametranslations,72,FALSE)</f>
        <v>Year</v>
      </c>
    </row>
    <row r="3" spans="2:3" ht="6" customHeight="1" x14ac:dyDescent="0.3">
      <c r="B3" s="605"/>
    </row>
    <row r="4" spans="2:3" ht="30" customHeight="1" x14ac:dyDescent="0.3">
      <c r="B4" s="607" t="s">
        <v>241</v>
      </c>
      <c r="C4" s="608" t="str">
        <f>HLOOKUP(Introduction!$G$4,nametranslations,141,FALSE)</f>
        <v>The Excel spreadsheet has a series of tabs but for ease of reference the front page includes links to the key tabs.</v>
      </c>
    </row>
    <row r="5" spans="2:3" ht="50.25" customHeight="1" x14ac:dyDescent="0.3">
      <c r="B5" s="607" t="s">
        <v>47</v>
      </c>
      <c r="C5" s="60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7" t="s">
        <v>243</v>
      </c>
      <c r="C6" s="60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7" t="s">
        <v>245</v>
      </c>
      <c r="C7" s="60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7" t="s">
        <v>132</v>
      </c>
      <c r="C8" s="60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7" t="s">
        <v>247</v>
      </c>
      <c r="C9" s="60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7" t="s">
        <v>136</v>
      </c>
      <c r="C10" s="608" t="str">
        <f>HLOOKUP(Introduction!$G$4,nametranslations,147,FALSE)</f>
        <v>This tab provides estimates for school age population by school level from the UNESCO Institute for Statistics and the urban proportion of the total population from the UN Population Division.</v>
      </c>
    </row>
    <row r="11" spans="2:3" s="611" customFormat="1" ht="6.75" customHeight="1" x14ac:dyDescent="0.3">
      <c r="B11" s="609"/>
      <c r="C11" s="610"/>
    </row>
    <row r="12" spans="2:3" s="613" customFormat="1" ht="10.199999999999999" x14ac:dyDescent="0.2">
      <c r="B12" s="612" t="str">
        <f>HLOOKUP(Introduction!$G$4,nametranslations,148,FALSE)</f>
        <v xml:space="preserve">Country files are available for each country with data on the JMP website: https://washdata.org/data/downloads </v>
      </c>
    </row>
    <row r="13" spans="2:3" x14ac:dyDescent="0.3">
      <c r="B13" s="612" t="str">
        <f>HLOOKUP(Introduction!$G$4,nametranslations,149,FALSE)</f>
        <v>The JMP releases updated estimates every 2 years following consultations with national authorities: https://washdata.org/how-we-work/jmp-country-consultation</v>
      </c>
    </row>
    <row r="14" spans="2:3" x14ac:dyDescent="0.3">
      <c r="B14" s="614" t="str">
        <f>HLOOKUP(Introduction!$G$4,nametranslations,150,FALSE)</f>
        <v>Data flows in the country file</v>
      </c>
    </row>
    <row r="15" spans="2:3" ht="90.75" customHeight="1" x14ac:dyDescent="0.3">
      <c r="B15" s="61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6314493B-990B-4D62-AE86-7F0BB7B79108}"/>
    <hyperlink ref="B13" r:id="rId2" display="The JMP releases updated estimates every 2 years following consultations with national authorities: https://washdata.org/how-we-work/jmp-country-consultation" xr:uid="{E8078626-397F-40DA-85A6-0B0245DD7C3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2026-09-10T08:46:44Z</dcterms:modified>
</cp:coreProperties>
</file>